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pivotTables/pivotTable2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1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Educational\Sem 6\Semester 6B\CE4922 Research Project\Final Code, Validation &amp; Reports\Multi-Story\"/>
    </mc:Choice>
  </mc:AlternateContent>
  <xr:revisionPtr revIDLastSave="0" documentId="13_ncr:1_{6E4C83CE-418C-4075-9087-1B074BFD3E93}" xr6:coauthVersionLast="47" xr6:coauthVersionMax="47" xr10:uidLastSave="{00000000-0000-0000-0000-000000000000}"/>
  <bookViews>
    <workbookView xWindow="-108" yWindow="-108" windowWidth="23256" windowHeight="12576" tabRatio="694" firstSheet="10" activeTab="10" xr2:uid="{CDE63A1C-BCBD-41DE-A856-D88768D27E76}"/>
  </bookViews>
  <sheets>
    <sheet name="Research_Doors" sheetId="14" r:id="rId1"/>
    <sheet name="Research_Levels" sheetId="13" r:id="rId2"/>
    <sheet name="Research_Floors" sheetId="12" r:id="rId3"/>
    <sheet name="Research_Wall" sheetId="11" r:id="rId4"/>
    <sheet name="Research_Window" sheetId="10" r:id="rId5"/>
    <sheet name="Cooling_Load_Calculation" sheetId="1" r:id="rId6"/>
    <sheet name="Combination_Results" sheetId="15" r:id="rId7"/>
    <sheet name="Pro_Economic" sheetId="18" r:id="rId8"/>
    <sheet name="Sustainable_Friendly" sheetId="17" r:id="rId9"/>
    <sheet name="Net-Zero" sheetId="16" r:id="rId10"/>
    <sheet name="Alternative_Materials" sheetId="6" r:id="rId11"/>
    <sheet name="City_Details" sheetId="2" r:id="rId12"/>
    <sheet name="Window" sheetId="3" r:id="rId13"/>
    <sheet name="Wall" sheetId="4" r:id="rId14"/>
    <sheet name="Roof" sheetId="5" r:id="rId15"/>
    <sheet name="AHP" sheetId="7" r:id="rId16"/>
    <sheet name="TOPSIS" sheetId="8" r:id="rId17"/>
    <sheet name="Orientation" sheetId="9" r:id="rId18"/>
    <sheet name="ORN_Pro_Economic" sheetId="19" r:id="rId19"/>
    <sheet name="ORN_Sustainable_Friendly" sheetId="20" r:id="rId20"/>
    <sheet name="ORN_Net-Zero" sheetId="21" r:id="rId21"/>
    <sheet name="Chart_Data" sheetId="22" r:id="rId22"/>
    <sheet name="Dashboard" sheetId="23" r:id="rId23"/>
  </sheets>
  <externalReferences>
    <externalReference r:id="rId24"/>
  </externalReferences>
  <calcPr calcId="191029"/>
  <pivotCaches>
    <pivotCache cacheId="6486" r:id="rId25"/>
    <pivotCache cacheId="6489" r:id="rId2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142" i="23" l="1"/>
  <c r="M140" i="23"/>
  <c r="M123" i="23"/>
  <c r="M121" i="23"/>
  <c r="M105" i="23"/>
  <c r="M103" i="23"/>
  <c r="M92" i="23"/>
  <c r="M90" i="23"/>
  <c r="M88" i="23"/>
  <c r="M86" i="23"/>
  <c r="M84" i="23"/>
  <c r="M82" i="23"/>
  <c r="M74" i="23"/>
  <c r="M72" i="23"/>
  <c r="M70" i="23"/>
  <c r="M68" i="23"/>
  <c r="M66" i="23"/>
  <c r="M64" i="23"/>
  <c r="M56" i="23"/>
  <c r="M54" i="23"/>
  <c r="M52" i="23"/>
  <c r="M50" i="23"/>
  <c r="M48" i="23"/>
  <c r="M46" i="23"/>
  <c r="BJ5" i="22"/>
  <c r="BJ3" i="22"/>
  <c r="AZ3" i="22"/>
  <c r="BL7" i="22"/>
  <c r="BK7" i="22"/>
  <c r="BJ7" i="22"/>
  <c r="BE5" i="22"/>
  <c r="BE3" i="22"/>
  <c r="BG7" i="22"/>
  <c r="BF7" i="22"/>
  <c r="BE7" i="22"/>
  <c r="AZ5" i="22"/>
  <c r="BB7" i="22"/>
  <c r="BA7" i="22"/>
  <c r="AZ7" i="22"/>
  <c r="C45" i="9"/>
  <c r="B45" i="9"/>
  <c r="C43" i="9"/>
  <c r="D43" i="9"/>
  <c r="E43" i="9"/>
  <c r="F43" i="9"/>
  <c r="G43" i="9"/>
  <c r="H43" i="9"/>
  <c r="I43" i="9"/>
  <c r="J43" i="9"/>
  <c r="K43" i="9"/>
  <c r="L43" i="9"/>
  <c r="M43" i="9"/>
  <c r="N43" i="9"/>
  <c r="O43" i="9"/>
  <c r="P43" i="9"/>
  <c r="Q43" i="9"/>
  <c r="R43" i="9"/>
  <c r="S43" i="9"/>
  <c r="T43" i="9"/>
  <c r="U43" i="9"/>
  <c r="V43" i="9"/>
  <c r="B43" i="9"/>
  <c r="C41" i="9"/>
  <c r="D41" i="9"/>
  <c r="E41" i="9"/>
  <c r="B41" i="9"/>
  <c r="C39" i="9"/>
  <c r="D39" i="9"/>
  <c r="E39" i="9"/>
  <c r="B39" i="9"/>
  <c r="C37" i="9"/>
  <c r="D37" i="9"/>
  <c r="E37" i="9"/>
  <c r="F37" i="9"/>
  <c r="B37" i="9"/>
  <c r="C35" i="9"/>
  <c r="D35" i="9"/>
  <c r="E35" i="9"/>
  <c r="F35" i="9"/>
  <c r="G35" i="9"/>
  <c r="B35" i="9"/>
  <c r="C30" i="9"/>
  <c r="B30" i="9"/>
  <c r="C28" i="9"/>
  <c r="D28" i="9"/>
  <c r="E28" i="9"/>
  <c r="F28" i="9"/>
  <c r="G28" i="9"/>
  <c r="H28" i="9"/>
  <c r="I28" i="9"/>
  <c r="J28" i="9"/>
  <c r="K28" i="9"/>
  <c r="L28" i="9"/>
  <c r="M28" i="9"/>
  <c r="N28" i="9"/>
  <c r="O28" i="9"/>
  <c r="P28" i="9"/>
  <c r="Q28" i="9"/>
  <c r="R28" i="9"/>
  <c r="S28" i="9"/>
  <c r="T28" i="9"/>
  <c r="U28" i="9"/>
  <c r="V28" i="9"/>
  <c r="B28" i="9"/>
  <c r="C26" i="9"/>
  <c r="D26" i="9"/>
  <c r="E26" i="9"/>
  <c r="B26" i="9"/>
  <c r="C24" i="9"/>
  <c r="D24" i="9"/>
  <c r="E24" i="9"/>
  <c r="B24" i="9"/>
  <c r="C22" i="9"/>
  <c r="D22" i="9"/>
  <c r="E22" i="9"/>
  <c r="F22" i="9"/>
  <c r="B22" i="9"/>
  <c r="C20" i="9"/>
  <c r="D20" i="9"/>
  <c r="E20" i="9"/>
  <c r="F20" i="9"/>
  <c r="G20" i="9"/>
  <c r="B20" i="9"/>
  <c r="C15" i="9"/>
  <c r="B15" i="9"/>
  <c r="C13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B13" i="9"/>
  <c r="C11" i="9"/>
  <c r="D11" i="9"/>
  <c r="E11" i="9"/>
  <c r="B11" i="9"/>
  <c r="C9" i="9"/>
  <c r="D9" i="9"/>
  <c r="E9" i="9"/>
  <c r="B9" i="9"/>
  <c r="C7" i="9"/>
  <c r="D7" i="9"/>
  <c r="E7" i="9"/>
  <c r="F7" i="9"/>
  <c r="B7" i="9"/>
  <c r="C5" i="9"/>
  <c r="D5" i="9"/>
  <c r="E5" i="9"/>
  <c r="F5" i="9"/>
  <c r="G5" i="9"/>
  <c r="B5" i="9"/>
  <c r="X34" i="16"/>
  <c r="X37" i="16"/>
  <c r="X35" i="16"/>
  <c r="X22" i="16"/>
  <c r="X25" i="16"/>
  <c r="X23" i="16"/>
  <c r="X4" i="16"/>
  <c r="X7" i="16"/>
  <c r="X5" i="16"/>
  <c r="X145" i="16"/>
  <c r="X152" i="16"/>
  <c r="X147" i="16"/>
  <c r="X127" i="16"/>
  <c r="X131" i="16"/>
  <c r="X128" i="16"/>
  <c r="X108" i="16"/>
  <c r="X113" i="16"/>
  <c r="X110" i="16"/>
  <c r="X32" i="16"/>
  <c r="X36" i="16"/>
  <c r="X33" i="16"/>
  <c r="X20" i="16"/>
  <c r="X24" i="16"/>
  <c r="X21" i="16"/>
  <c r="X2" i="16"/>
  <c r="X6" i="16"/>
  <c r="X3" i="16"/>
  <c r="X143" i="16"/>
  <c r="X149" i="16"/>
  <c r="X146" i="16"/>
  <c r="X123" i="16"/>
  <c r="X130" i="16"/>
  <c r="X126" i="16"/>
  <c r="X103" i="16"/>
  <c r="X112" i="16"/>
  <c r="X107" i="16"/>
  <c r="X339" i="16"/>
  <c r="X343" i="16"/>
  <c r="X341" i="16"/>
  <c r="X333" i="16"/>
  <c r="X337" i="16"/>
  <c r="X335" i="16"/>
  <c r="X327" i="16"/>
  <c r="X331" i="16"/>
  <c r="X329" i="16"/>
  <c r="X430" i="16"/>
  <c r="X438" i="16"/>
  <c r="X431" i="16"/>
  <c r="X424" i="16"/>
  <c r="X427" i="16"/>
  <c r="X425" i="16"/>
  <c r="X418" i="16"/>
  <c r="X421" i="16"/>
  <c r="X419" i="16"/>
  <c r="X338" i="16"/>
  <c r="X342" i="16"/>
  <c r="X340" i="16"/>
  <c r="X332" i="16"/>
  <c r="X336" i="16"/>
  <c r="X334" i="16"/>
  <c r="X326" i="16"/>
  <c r="X330" i="16"/>
  <c r="X328" i="16"/>
  <c r="X428" i="16"/>
  <c r="X437" i="16"/>
  <c r="X429" i="16"/>
  <c r="X422" i="16"/>
  <c r="X426" i="16"/>
  <c r="X423" i="16"/>
  <c r="X416" i="16"/>
  <c r="X420" i="16"/>
  <c r="X417" i="16"/>
  <c r="X52" i="16"/>
  <c r="X55" i="16"/>
  <c r="X53" i="16"/>
  <c r="X42" i="16"/>
  <c r="X48" i="16"/>
  <c r="X44" i="16"/>
  <c r="X43" i="16"/>
  <c r="X49" i="16"/>
  <c r="X45" i="16"/>
  <c r="X201" i="16"/>
  <c r="X205" i="16"/>
  <c r="X203" i="16"/>
  <c r="X183" i="16"/>
  <c r="X191" i="16"/>
  <c r="X187" i="16"/>
  <c r="X162" i="16"/>
  <c r="X175" i="16"/>
  <c r="X169" i="16"/>
  <c r="X50" i="16"/>
  <c r="X54" i="16"/>
  <c r="X51" i="16"/>
  <c r="X38" i="16"/>
  <c r="X46" i="16"/>
  <c r="X39" i="16"/>
  <c r="X40" i="16"/>
  <c r="X47" i="16"/>
  <c r="X41" i="16"/>
  <c r="X200" i="16"/>
  <c r="X204" i="16"/>
  <c r="X202" i="16"/>
  <c r="X182" i="16"/>
  <c r="X190" i="16"/>
  <c r="X185" i="16"/>
  <c r="X159" i="16"/>
  <c r="X173" i="16"/>
  <c r="X166" i="16"/>
  <c r="X70" i="16"/>
  <c r="X73" i="16"/>
  <c r="X71" i="16"/>
  <c r="X64" i="16"/>
  <c r="X67" i="16"/>
  <c r="X65" i="16"/>
  <c r="X58" i="16"/>
  <c r="X61" i="16"/>
  <c r="X59" i="16"/>
  <c r="X214" i="16"/>
  <c r="X217" i="16"/>
  <c r="X215" i="16"/>
  <c r="X208" i="16"/>
  <c r="X211" i="16"/>
  <c r="X209" i="16"/>
  <c r="X196" i="16"/>
  <c r="X199" i="16"/>
  <c r="X197" i="16"/>
  <c r="X68" i="16"/>
  <c r="X72" i="16"/>
  <c r="X69" i="16"/>
  <c r="X62" i="16"/>
  <c r="X66" i="16"/>
  <c r="X63" i="16"/>
  <c r="X56" i="16"/>
  <c r="X60" i="16"/>
  <c r="X57" i="16"/>
  <c r="X212" i="16"/>
  <c r="X216" i="16"/>
  <c r="X213" i="16"/>
  <c r="X206" i="16"/>
  <c r="X210" i="16"/>
  <c r="X207" i="16"/>
  <c r="X193" i="16"/>
  <c r="X198" i="16"/>
  <c r="X194" i="16"/>
  <c r="X412" i="16"/>
  <c r="X415" i="16"/>
  <c r="X413" i="16"/>
  <c r="X406" i="16"/>
  <c r="X409" i="16"/>
  <c r="X407" i="16"/>
  <c r="X394" i="16"/>
  <c r="X401" i="16"/>
  <c r="X395" i="16"/>
  <c r="X501" i="16"/>
  <c r="X505" i="16"/>
  <c r="X503" i="16"/>
  <c r="X495" i="16"/>
  <c r="X499" i="16"/>
  <c r="X497" i="16"/>
  <c r="X489" i="16"/>
  <c r="X493" i="16"/>
  <c r="X491" i="16"/>
  <c r="X410" i="16"/>
  <c r="X414" i="16"/>
  <c r="X411" i="16"/>
  <c r="X404" i="16"/>
  <c r="X408" i="16"/>
  <c r="X405" i="16"/>
  <c r="X392" i="16"/>
  <c r="X399" i="16"/>
  <c r="X393" i="16"/>
  <c r="X500" i="16"/>
  <c r="X504" i="16"/>
  <c r="X502" i="16"/>
  <c r="X494" i="16"/>
  <c r="X498" i="16"/>
  <c r="X496" i="16"/>
  <c r="X488" i="16"/>
  <c r="X492" i="16"/>
  <c r="X490" i="16"/>
  <c r="X101" i="16"/>
  <c r="X115" i="16"/>
  <c r="X106" i="16"/>
  <c r="X79" i="16"/>
  <c r="X89" i="16"/>
  <c r="X82" i="16"/>
  <c r="X75" i="16"/>
  <c r="X83" i="16"/>
  <c r="X77" i="16"/>
  <c r="X251" i="16"/>
  <c r="X257" i="16"/>
  <c r="X253" i="16"/>
  <c r="X244" i="16"/>
  <c r="X247" i="16"/>
  <c r="X245" i="16"/>
  <c r="X233" i="16"/>
  <c r="X239" i="16"/>
  <c r="X234" i="16"/>
  <c r="X97" i="16"/>
  <c r="X114" i="16"/>
  <c r="X102" i="16"/>
  <c r="X78" i="16"/>
  <c r="X87" i="16"/>
  <c r="X80" i="16"/>
  <c r="X74" i="16"/>
  <c r="X81" i="16"/>
  <c r="X76" i="16"/>
  <c r="X248" i="16"/>
  <c r="X256" i="16"/>
  <c r="X250" i="16"/>
  <c r="X242" i="16"/>
  <c r="X246" i="16"/>
  <c r="X243" i="16"/>
  <c r="X230" i="16"/>
  <c r="X237" i="16"/>
  <c r="X231" i="16"/>
  <c r="X28" i="16"/>
  <c r="X31" i="16"/>
  <c r="X29" i="16"/>
  <c r="X16" i="16"/>
  <c r="X19" i="16"/>
  <c r="X17" i="16"/>
  <c r="X10" i="16"/>
  <c r="X13" i="16"/>
  <c r="X11" i="16"/>
  <c r="X163" i="16"/>
  <c r="X171" i="16"/>
  <c r="X167" i="16"/>
  <c r="X135" i="16"/>
  <c r="X142" i="16"/>
  <c r="X138" i="16"/>
  <c r="X117" i="16"/>
  <c r="X121" i="16"/>
  <c r="X119" i="16"/>
  <c r="X26" i="16"/>
  <c r="X30" i="16"/>
  <c r="X27" i="16"/>
  <c r="X14" i="16"/>
  <c r="X18" i="16"/>
  <c r="X15" i="16"/>
  <c r="X8" i="16"/>
  <c r="X12" i="16"/>
  <c r="X9" i="16"/>
  <c r="X160" i="16"/>
  <c r="X170" i="16"/>
  <c r="X164" i="16"/>
  <c r="X134" i="16"/>
  <c r="X140" i="16"/>
  <c r="X136" i="16"/>
  <c r="X116" i="16"/>
  <c r="X120" i="16"/>
  <c r="X118" i="16"/>
  <c r="X379" i="16"/>
  <c r="X389" i="16"/>
  <c r="X383" i="16"/>
  <c r="X359" i="16"/>
  <c r="X367" i="16"/>
  <c r="X363" i="16"/>
  <c r="X345" i="16"/>
  <c r="X349" i="16"/>
  <c r="X347" i="16"/>
  <c r="X483" i="16"/>
  <c r="X487" i="16"/>
  <c r="X484" i="16"/>
  <c r="X472" i="16"/>
  <c r="X475" i="16"/>
  <c r="X473" i="16"/>
  <c r="X454" i="16"/>
  <c r="X457" i="16"/>
  <c r="X455" i="16"/>
  <c r="X378" i="16"/>
  <c r="X387" i="16"/>
  <c r="X381" i="16"/>
  <c r="X357" i="16"/>
  <c r="X364" i="16"/>
  <c r="X361" i="16"/>
  <c r="X344" i="16"/>
  <c r="X348" i="16"/>
  <c r="X346" i="16"/>
  <c r="X480" i="16"/>
  <c r="X486" i="16"/>
  <c r="X481" i="16"/>
  <c r="X470" i="16"/>
  <c r="X474" i="16"/>
  <c r="X471" i="16"/>
  <c r="X452" i="16"/>
  <c r="X456" i="16"/>
  <c r="X453" i="16"/>
  <c r="X99" i="16"/>
  <c r="X111" i="16"/>
  <c r="X100" i="16"/>
  <c r="X86" i="16"/>
  <c r="X91" i="16"/>
  <c r="X88" i="16"/>
  <c r="X94" i="16"/>
  <c r="X105" i="16"/>
  <c r="X96" i="16"/>
  <c r="X235" i="16"/>
  <c r="X241" i="16"/>
  <c r="X238" i="16"/>
  <c r="X225" i="16"/>
  <c r="X229" i="16"/>
  <c r="X227" i="16"/>
  <c r="X219" i="16"/>
  <c r="X223" i="16"/>
  <c r="X221" i="16"/>
  <c r="X95" i="16"/>
  <c r="X109" i="16"/>
  <c r="X98" i="16"/>
  <c r="X84" i="16"/>
  <c r="X90" i="16"/>
  <c r="X85" i="16"/>
  <c r="X92" i="16"/>
  <c r="X104" i="16"/>
  <c r="X93" i="16"/>
  <c r="X232" i="16"/>
  <c r="X240" i="16"/>
  <c r="X236" i="16"/>
  <c r="X224" i="16"/>
  <c r="X228" i="16"/>
  <c r="X226" i="16"/>
  <c r="X218" i="16"/>
  <c r="X222" i="16"/>
  <c r="X220" i="16"/>
  <c r="X186" i="16"/>
  <c r="X195" i="16"/>
  <c r="X189" i="16"/>
  <c r="X161" i="16"/>
  <c r="X174" i="16"/>
  <c r="X168" i="16"/>
  <c r="X139" i="16"/>
  <c r="X154" i="16"/>
  <c r="X144" i="16"/>
  <c r="X322" i="16"/>
  <c r="X325" i="16"/>
  <c r="X323" i="16"/>
  <c r="X313" i="16"/>
  <c r="X318" i="16"/>
  <c r="X314" i="16"/>
  <c r="X298" i="16"/>
  <c r="X304" i="16"/>
  <c r="X299" i="16"/>
  <c r="X184" i="16"/>
  <c r="X192" i="16"/>
  <c r="X188" i="16"/>
  <c r="X158" i="16"/>
  <c r="X172" i="16"/>
  <c r="X165" i="16"/>
  <c r="X137" i="16"/>
  <c r="X150" i="16"/>
  <c r="X141" i="16"/>
  <c r="X320" i="16"/>
  <c r="X324" i="16"/>
  <c r="X321" i="16"/>
  <c r="X310" i="16"/>
  <c r="X316" i="16"/>
  <c r="X311" i="16"/>
  <c r="X295" i="16"/>
  <c r="X302" i="16"/>
  <c r="X297" i="16"/>
  <c r="X460" i="16"/>
  <c r="X463" i="16"/>
  <c r="X461" i="16"/>
  <c r="X448" i="16"/>
  <c r="X451" i="16"/>
  <c r="X449" i="16"/>
  <c r="X434" i="16"/>
  <c r="X439" i="16"/>
  <c r="X435" i="16"/>
  <c r="X531" i="16"/>
  <c r="X539" i="16"/>
  <c r="X533" i="16"/>
  <c r="X519" i="16"/>
  <c r="X523" i="16"/>
  <c r="X521" i="16"/>
  <c r="X507" i="16"/>
  <c r="X511" i="16"/>
  <c r="X509" i="16"/>
  <c r="X458" i="16"/>
  <c r="X462" i="16"/>
  <c r="X459" i="16"/>
  <c r="X445" i="16"/>
  <c r="X450" i="16"/>
  <c r="X446" i="16"/>
  <c r="X432" i="16"/>
  <c r="X436" i="16"/>
  <c r="X433" i="16"/>
  <c r="X530" i="16"/>
  <c r="X535" i="16"/>
  <c r="X532" i="16"/>
  <c r="X518" i="16"/>
  <c r="X522" i="16"/>
  <c r="X520" i="16"/>
  <c r="X506" i="16"/>
  <c r="X510" i="16"/>
  <c r="X508" i="16"/>
  <c r="X309" i="16"/>
  <c r="X319" i="16"/>
  <c r="X315" i="16"/>
  <c r="X288" i="16"/>
  <c r="X296" i="16"/>
  <c r="X292" i="16"/>
  <c r="X271" i="16"/>
  <c r="X282" i="16"/>
  <c r="X276" i="16"/>
  <c r="X398" i="16"/>
  <c r="X403" i="16"/>
  <c r="X400" i="16"/>
  <c r="X386" i="16"/>
  <c r="X391" i="16"/>
  <c r="X388" i="16"/>
  <c r="X370" i="16"/>
  <c r="X373" i="16"/>
  <c r="X371" i="16"/>
  <c r="X306" i="16"/>
  <c r="X317" i="16"/>
  <c r="X312" i="16"/>
  <c r="X285" i="16"/>
  <c r="X294" i="16"/>
  <c r="X290" i="16"/>
  <c r="X270" i="16"/>
  <c r="X280" i="16"/>
  <c r="X273" i="16"/>
  <c r="X396" i="16"/>
  <c r="X402" i="16"/>
  <c r="X397" i="16"/>
  <c r="X384" i="16"/>
  <c r="X390" i="16"/>
  <c r="X385" i="16"/>
  <c r="X366" i="16"/>
  <c r="X372" i="16"/>
  <c r="X368" i="16"/>
  <c r="X177" i="16"/>
  <c r="X181" i="16"/>
  <c r="X179" i="16"/>
  <c r="X151" i="16"/>
  <c r="X157" i="16"/>
  <c r="X155" i="16"/>
  <c r="X124" i="16"/>
  <c r="X133" i="16"/>
  <c r="X129" i="16"/>
  <c r="X301" i="16"/>
  <c r="X308" i="16"/>
  <c r="X305" i="16"/>
  <c r="X283" i="16"/>
  <c r="X293" i="16"/>
  <c r="X286" i="16"/>
  <c r="X267" i="16"/>
  <c r="X275" i="16"/>
  <c r="X269" i="16"/>
  <c r="X176" i="16"/>
  <c r="X180" i="16"/>
  <c r="X178" i="16"/>
  <c r="X148" i="16"/>
  <c r="X156" i="16"/>
  <c r="X153" i="16"/>
  <c r="X122" i="16"/>
  <c r="X132" i="16"/>
  <c r="X125" i="16"/>
  <c r="X300" i="16"/>
  <c r="X307" i="16"/>
  <c r="X303" i="16"/>
  <c r="X281" i="16"/>
  <c r="X291" i="16"/>
  <c r="X284" i="16"/>
  <c r="X266" i="16"/>
  <c r="X272" i="16"/>
  <c r="X268" i="16"/>
  <c r="X478" i="16"/>
  <c r="X485" i="16"/>
  <c r="X479" i="16"/>
  <c r="X466" i="16"/>
  <c r="X469" i="16"/>
  <c r="X467" i="16"/>
  <c r="X442" i="16"/>
  <c r="X447" i="16"/>
  <c r="X443" i="16"/>
  <c r="X537" i="16"/>
  <c r="X541" i="16"/>
  <c r="X538" i="16"/>
  <c r="X526" i="16"/>
  <c r="X529" i="16"/>
  <c r="X527" i="16"/>
  <c r="X514" i="16"/>
  <c r="X517" i="16"/>
  <c r="X515" i="16"/>
  <c r="X476" i="16"/>
  <c r="X482" i="16"/>
  <c r="X477" i="16"/>
  <c r="X464" i="16"/>
  <c r="X468" i="16"/>
  <c r="X465" i="16"/>
  <c r="X440" i="16"/>
  <c r="X444" i="16"/>
  <c r="X441" i="16"/>
  <c r="X534" i="16"/>
  <c r="X540" i="16"/>
  <c r="X536" i="16"/>
  <c r="X524" i="16"/>
  <c r="X528" i="16"/>
  <c r="X525" i="16"/>
  <c r="X512" i="16"/>
  <c r="X516" i="16"/>
  <c r="X513" i="16"/>
  <c r="X277" i="16"/>
  <c r="X289" i="16"/>
  <c r="X279" i="16"/>
  <c r="X261" i="16"/>
  <c r="X265" i="16"/>
  <c r="X263" i="16"/>
  <c r="X252" i="16"/>
  <c r="X259" i="16"/>
  <c r="X255" i="16"/>
  <c r="X375" i="16"/>
  <c r="X382" i="16"/>
  <c r="X377" i="16"/>
  <c r="X358" i="16"/>
  <c r="X369" i="16"/>
  <c r="X362" i="16"/>
  <c r="X351" i="16"/>
  <c r="X355" i="16"/>
  <c r="X353" i="16"/>
  <c r="X274" i="16"/>
  <c r="X287" i="16"/>
  <c r="X278" i="16"/>
  <c r="X260" i="16"/>
  <c r="X264" i="16"/>
  <c r="X262" i="16"/>
  <c r="X249" i="16"/>
  <c r="X258" i="16"/>
  <c r="X254" i="16"/>
  <c r="X374" i="16"/>
  <c r="X380" i="16"/>
  <c r="X376" i="16"/>
  <c r="X356" i="16"/>
  <c r="X365" i="16"/>
  <c r="X360" i="16"/>
  <c r="X350" i="16"/>
  <c r="X354" i="16"/>
  <c r="X352" i="16"/>
  <c r="W34" i="16"/>
  <c r="W37" i="16"/>
  <c r="W35" i="16"/>
  <c r="W22" i="16"/>
  <c r="W25" i="16"/>
  <c r="W23" i="16"/>
  <c r="W4" i="16"/>
  <c r="W7" i="16"/>
  <c r="W5" i="16"/>
  <c r="W145" i="16"/>
  <c r="W152" i="16"/>
  <c r="W147" i="16"/>
  <c r="W127" i="16"/>
  <c r="W131" i="16"/>
  <c r="W128" i="16"/>
  <c r="W108" i="16"/>
  <c r="W113" i="16"/>
  <c r="W110" i="16"/>
  <c r="W32" i="16"/>
  <c r="W36" i="16"/>
  <c r="W33" i="16"/>
  <c r="W20" i="16"/>
  <c r="W24" i="16"/>
  <c r="W21" i="16"/>
  <c r="W2" i="16"/>
  <c r="W6" i="16"/>
  <c r="W3" i="16"/>
  <c r="W143" i="16"/>
  <c r="W149" i="16"/>
  <c r="W146" i="16"/>
  <c r="W123" i="16"/>
  <c r="W130" i="16"/>
  <c r="W126" i="16"/>
  <c r="W103" i="16"/>
  <c r="W112" i="16"/>
  <c r="W107" i="16"/>
  <c r="W339" i="16"/>
  <c r="W343" i="16"/>
  <c r="W341" i="16"/>
  <c r="W333" i="16"/>
  <c r="W337" i="16"/>
  <c r="W335" i="16"/>
  <c r="W327" i="16"/>
  <c r="W331" i="16"/>
  <c r="W329" i="16"/>
  <c r="W430" i="16"/>
  <c r="W438" i="16"/>
  <c r="W431" i="16"/>
  <c r="W424" i="16"/>
  <c r="W427" i="16"/>
  <c r="W425" i="16"/>
  <c r="W418" i="16"/>
  <c r="W421" i="16"/>
  <c r="W419" i="16"/>
  <c r="W338" i="16"/>
  <c r="W342" i="16"/>
  <c r="W340" i="16"/>
  <c r="W332" i="16"/>
  <c r="W336" i="16"/>
  <c r="W334" i="16"/>
  <c r="W326" i="16"/>
  <c r="W330" i="16"/>
  <c r="W328" i="16"/>
  <c r="W428" i="16"/>
  <c r="W437" i="16"/>
  <c r="W429" i="16"/>
  <c r="W422" i="16"/>
  <c r="W426" i="16"/>
  <c r="W423" i="16"/>
  <c r="W416" i="16"/>
  <c r="W420" i="16"/>
  <c r="W417" i="16"/>
  <c r="W52" i="16"/>
  <c r="W55" i="16"/>
  <c r="W53" i="16"/>
  <c r="W42" i="16"/>
  <c r="W48" i="16"/>
  <c r="W44" i="16"/>
  <c r="W43" i="16"/>
  <c r="W49" i="16"/>
  <c r="W45" i="16"/>
  <c r="W201" i="16"/>
  <c r="W205" i="16"/>
  <c r="W203" i="16"/>
  <c r="W183" i="16"/>
  <c r="W191" i="16"/>
  <c r="W187" i="16"/>
  <c r="W162" i="16"/>
  <c r="W175" i="16"/>
  <c r="W169" i="16"/>
  <c r="W50" i="16"/>
  <c r="W54" i="16"/>
  <c r="W51" i="16"/>
  <c r="W38" i="16"/>
  <c r="W46" i="16"/>
  <c r="W39" i="16"/>
  <c r="W40" i="16"/>
  <c r="W47" i="16"/>
  <c r="W41" i="16"/>
  <c r="W200" i="16"/>
  <c r="W204" i="16"/>
  <c r="W202" i="16"/>
  <c r="W182" i="16"/>
  <c r="W190" i="16"/>
  <c r="W185" i="16"/>
  <c r="W159" i="16"/>
  <c r="W173" i="16"/>
  <c r="W166" i="16"/>
  <c r="W70" i="16"/>
  <c r="W73" i="16"/>
  <c r="W71" i="16"/>
  <c r="W64" i="16"/>
  <c r="W67" i="16"/>
  <c r="W65" i="16"/>
  <c r="W58" i="16"/>
  <c r="W61" i="16"/>
  <c r="W59" i="16"/>
  <c r="W214" i="16"/>
  <c r="W217" i="16"/>
  <c r="W215" i="16"/>
  <c r="W208" i="16"/>
  <c r="W211" i="16"/>
  <c r="W209" i="16"/>
  <c r="W196" i="16"/>
  <c r="W199" i="16"/>
  <c r="W197" i="16"/>
  <c r="W68" i="16"/>
  <c r="W72" i="16"/>
  <c r="W69" i="16"/>
  <c r="W62" i="16"/>
  <c r="W66" i="16"/>
  <c r="W63" i="16"/>
  <c r="W56" i="16"/>
  <c r="W60" i="16"/>
  <c r="W57" i="16"/>
  <c r="W212" i="16"/>
  <c r="W216" i="16"/>
  <c r="W213" i="16"/>
  <c r="W206" i="16"/>
  <c r="W210" i="16"/>
  <c r="W207" i="16"/>
  <c r="W193" i="16"/>
  <c r="W198" i="16"/>
  <c r="W194" i="16"/>
  <c r="W412" i="16"/>
  <c r="W415" i="16"/>
  <c r="W413" i="16"/>
  <c r="W406" i="16"/>
  <c r="W409" i="16"/>
  <c r="W407" i="16"/>
  <c r="W394" i="16"/>
  <c r="W401" i="16"/>
  <c r="W395" i="16"/>
  <c r="W501" i="16"/>
  <c r="W505" i="16"/>
  <c r="W503" i="16"/>
  <c r="W495" i="16"/>
  <c r="W499" i="16"/>
  <c r="W497" i="16"/>
  <c r="W489" i="16"/>
  <c r="W493" i="16"/>
  <c r="W491" i="16"/>
  <c r="W410" i="16"/>
  <c r="W414" i="16"/>
  <c r="W411" i="16"/>
  <c r="W404" i="16"/>
  <c r="W408" i="16"/>
  <c r="W405" i="16"/>
  <c r="W392" i="16"/>
  <c r="W399" i="16"/>
  <c r="W393" i="16"/>
  <c r="W500" i="16"/>
  <c r="W504" i="16"/>
  <c r="W502" i="16"/>
  <c r="W494" i="16"/>
  <c r="W498" i="16"/>
  <c r="W496" i="16"/>
  <c r="W488" i="16"/>
  <c r="W492" i="16"/>
  <c r="W490" i="16"/>
  <c r="W101" i="16"/>
  <c r="W115" i="16"/>
  <c r="W106" i="16"/>
  <c r="W79" i="16"/>
  <c r="W89" i="16"/>
  <c r="W82" i="16"/>
  <c r="W75" i="16"/>
  <c r="W83" i="16"/>
  <c r="W77" i="16"/>
  <c r="W251" i="16"/>
  <c r="W257" i="16"/>
  <c r="W253" i="16"/>
  <c r="W244" i="16"/>
  <c r="W247" i="16"/>
  <c r="W245" i="16"/>
  <c r="W233" i="16"/>
  <c r="W239" i="16"/>
  <c r="W234" i="16"/>
  <c r="W97" i="16"/>
  <c r="W114" i="16"/>
  <c r="W102" i="16"/>
  <c r="W78" i="16"/>
  <c r="W87" i="16"/>
  <c r="W80" i="16"/>
  <c r="W74" i="16"/>
  <c r="W81" i="16"/>
  <c r="W76" i="16"/>
  <c r="W248" i="16"/>
  <c r="W256" i="16"/>
  <c r="W250" i="16"/>
  <c r="W242" i="16"/>
  <c r="W246" i="16"/>
  <c r="W243" i="16"/>
  <c r="W230" i="16"/>
  <c r="W237" i="16"/>
  <c r="W231" i="16"/>
  <c r="W28" i="16"/>
  <c r="W31" i="16"/>
  <c r="W29" i="16"/>
  <c r="W16" i="16"/>
  <c r="W19" i="16"/>
  <c r="W17" i="16"/>
  <c r="W10" i="16"/>
  <c r="W13" i="16"/>
  <c r="W11" i="16"/>
  <c r="W163" i="16"/>
  <c r="W171" i="16"/>
  <c r="W167" i="16"/>
  <c r="W135" i="16"/>
  <c r="W142" i="16"/>
  <c r="W138" i="16"/>
  <c r="W117" i="16"/>
  <c r="W121" i="16"/>
  <c r="W119" i="16"/>
  <c r="W26" i="16"/>
  <c r="W30" i="16"/>
  <c r="W27" i="16"/>
  <c r="W14" i="16"/>
  <c r="W18" i="16"/>
  <c r="W15" i="16"/>
  <c r="W8" i="16"/>
  <c r="W12" i="16"/>
  <c r="W9" i="16"/>
  <c r="W160" i="16"/>
  <c r="W170" i="16"/>
  <c r="W164" i="16"/>
  <c r="W134" i="16"/>
  <c r="W140" i="16"/>
  <c r="W136" i="16"/>
  <c r="W116" i="16"/>
  <c r="W120" i="16"/>
  <c r="W118" i="16"/>
  <c r="W379" i="16"/>
  <c r="W389" i="16"/>
  <c r="W383" i="16"/>
  <c r="W359" i="16"/>
  <c r="W367" i="16"/>
  <c r="W363" i="16"/>
  <c r="W345" i="16"/>
  <c r="W349" i="16"/>
  <c r="W347" i="16"/>
  <c r="W483" i="16"/>
  <c r="W487" i="16"/>
  <c r="W484" i="16"/>
  <c r="W472" i="16"/>
  <c r="W475" i="16"/>
  <c r="W473" i="16"/>
  <c r="W454" i="16"/>
  <c r="W457" i="16"/>
  <c r="W455" i="16"/>
  <c r="W378" i="16"/>
  <c r="W387" i="16"/>
  <c r="W381" i="16"/>
  <c r="W357" i="16"/>
  <c r="W364" i="16"/>
  <c r="W361" i="16"/>
  <c r="W344" i="16"/>
  <c r="W348" i="16"/>
  <c r="W346" i="16"/>
  <c r="W480" i="16"/>
  <c r="W486" i="16"/>
  <c r="W481" i="16"/>
  <c r="W470" i="16"/>
  <c r="W474" i="16"/>
  <c r="W471" i="16"/>
  <c r="W452" i="16"/>
  <c r="W456" i="16"/>
  <c r="W453" i="16"/>
  <c r="W99" i="16"/>
  <c r="W111" i="16"/>
  <c r="W100" i="16"/>
  <c r="W86" i="16"/>
  <c r="W91" i="16"/>
  <c r="W88" i="16"/>
  <c r="W94" i="16"/>
  <c r="W105" i="16"/>
  <c r="W96" i="16"/>
  <c r="W235" i="16"/>
  <c r="W241" i="16"/>
  <c r="W238" i="16"/>
  <c r="W225" i="16"/>
  <c r="W229" i="16"/>
  <c r="W227" i="16"/>
  <c r="W219" i="16"/>
  <c r="W223" i="16"/>
  <c r="W221" i="16"/>
  <c r="W95" i="16"/>
  <c r="W109" i="16"/>
  <c r="W98" i="16"/>
  <c r="W84" i="16"/>
  <c r="W90" i="16"/>
  <c r="W85" i="16"/>
  <c r="W92" i="16"/>
  <c r="W104" i="16"/>
  <c r="W93" i="16"/>
  <c r="W232" i="16"/>
  <c r="W240" i="16"/>
  <c r="W236" i="16"/>
  <c r="W224" i="16"/>
  <c r="W228" i="16"/>
  <c r="W226" i="16"/>
  <c r="W218" i="16"/>
  <c r="W222" i="16"/>
  <c r="W220" i="16"/>
  <c r="W186" i="16"/>
  <c r="W195" i="16"/>
  <c r="W189" i="16"/>
  <c r="W161" i="16"/>
  <c r="W174" i="16"/>
  <c r="W168" i="16"/>
  <c r="W139" i="16"/>
  <c r="W154" i="16"/>
  <c r="W144" i="16"/>
  <c r="W322" i="16"/>
  <c r="W325" i="16"/>
  <c r="W323" i="16"/>
  <c r="W313" i="16"/>
  <c r="W318" i="16"/>
  <c r="W314" i="16"/>
  <c r="W298" i="16"/>
  <c r="W304" i="16"/>
  <c r="W299" i="16"/>
  <c r="W184" i="16"/>
  <c r="W192" i="16"/>
  <c r="W188" i="16"/>
  <c r="W158" i="16"/>
  <c r="W172" i="16"/>
  <c r="W165" i="16"/>
  <c r="W137" i="16"/>
  <c r="W150" i="16"/>
  <c r="W141" i="16"/>
  <c r="W320" i="16"/>
  <c r="W324" i="16"/>
  <c r="W321" i="16"/>
  <c r="W310" i="16"/>
  <c r="W316" i="16"/>
  <c r="W311" i="16"/>
  <c r="W295" i="16"/>
  <c r="W302" i="16"/>
  <c r="W297" i="16"/>
  <c r="W460" i="16"/>
  <c r="W463" i="16"/>
  <c r="W461" i="16"/>
  <c r="W448" i="16"/>
  <c r="W451" i="16"/>
  <c r="W449" i="16"/>
  <c r="W434" i="16"/>
  <c r="W439" i="16"/>
  <c r="W435" i="16"/>
  <c r="W531" i="16"/>
  <c r="W539" i="16"/>
  <c r="W533" i="16"/>
  <c r="W519" i="16"/>
  <c r="W523" i="16"/>
  <c r="W521" i="16"/>
  <c r="W507" i="16"/>
  <c r="W511" i="16"/>
  <c r="W509" i="16"/>
  <c r="W458" i="16"/>
  <c r="W462" i="16"/>
  <c r="W459" i="16"/>
  <c r="W445" i="16"/>
  <c r="W450" i="16"/>
  <c r="W446" i="16"/>
  <c r="W432" i="16"/>
  <c r="W436" i="16"/>
  <c r="W433" i="16"/>
  <c r="W530" i="16"/>
  <c r="W535" i="16"/>
  <c r="W532" i="16"/>
  <c r="W518" i="16"/>
  <c r="W522" i="16"/>
  <c r="W520" i="16"/>
  <c r="W506" i="16"/>
  <c r="W510" i="16"/>
  <c r="W508" i="16"/>
  <c r="W309" i="16"/>
  <c r="W319" i="16"/>
  <c r="W315" i="16"/>
  <c r="W288" i="16"/>
  <c r="W296" i="16"/>
  <c r="W292" i="16"/>
  <c r="W271" i="16"/>
  <c r="W282" i="16"/>
  <c r="W276" i="16"/>
  <c r="W398" i="16"/>
  <c r="W403" i="16"/>
  <c r="W400" i="16"/>
  <c r="W386" i="16"/>
  <c r="W391" i="16"/>
  <c r="W388" i="16"/>
  <c r="W370" i="16"/>
  <c r="W373" i="16"/>
  <c r="W371" i="16"/>
  <c r="W306" i="16"/>
  <c r="W317" i="16"/>
  <c r="W312" i="16"/>
  <c r="W285" i="16"/>
  <c r="W294" i="16"/>
  <c r="W290" i="16"/>
  <c r="W270" i="16"/>
  <c r="W280" i="16"/>
  <c r="W273" i="16"/>
  <c r="W396" i="16"/>
  <c r="W402" i="16"/>
  <c r="W397" i="16"/>
  <c r="W384" i="16"/>
  <c r="W390" i="16"/>
  <c r="W385" i="16"/>
  <c r="W366" i="16"/>
  <c r="W372" i="16"/>
  <c r="W368" i="16"/>
  <c r="W177" i="16"/>
  <c r="W181" i="16"/>
  <c r="W179" i="16"/>
  <c r="W151" i="16"/>
  <c r="W157" i="16"/>
  <c r="W155" i="16"/>
  <c r="W124" i="16"/>
  <c r="W133" i="16"/>
  <c r="W129" i="16"/>
  <c r="W301" i="16"/>
  <c r="W308" i="16"/>
  <c r="W305" i="16"/>
  <c r="W283" i="16"/>
  <c r="W293" i="16"/>
  <c r="W286" i="16"/>
  <c r="W267" i="16"/>
  <c r="W275" i="16"/>
  <c r="W269" i="16"/>
  <c r="W176" i="16"/>
  <c r="W180" i="16"/>
  <c r="W178" i="16"/>
  <c r="W148" i="16"/>
  <c r="W156" i="16"/>
  <c r="W153" i="16"/>
  <c r="W122" i="16"/>
  <c r="W132" i="16"/>
  <c r="W125" i="16"/>
  <c r="W300" i="16"/>
  <c r="W307" i="16"/>
  <c r="W303" i="16"/>
  <c r="W281" i="16"/>
  <c r="W291" i="16"/>
  <c r="W284" i="16"/>
  <c r="W266" i="16"/>
  <c r="W272" i="16"/>
  <c r="W268" i="16"/>
  <c r="W478" i="16"/>
  <c r="W485" i="16"/>
  <c r="W479" i="16"/>
  <c r="W466" i="16"/>
  <c r="W469" i="16"/>
  <c r="W467" i="16"/>
  <c r="W442" i="16"/>
  <c r="W447" i="16"/>
  <c r="W443" i="16"/>
  <c r="W537" i="16"/>
  <c r="W541" i="16"/>
  <c r="W538" i="16"/>
  <c r="W526" i="16"/>
  <c r="W529" i="16"/>
  <c r="W527" i="16"/>
  <c r="W514" i="16"/>
  <c r="W517" i="16"/>
  <c r="W515" i="16"/>
  <c r="W476" i="16"/>
  <c r="W482" i="16"/>
  <c r="W477" i="16"/>
  <c r="W464" i="16"/>
  <c r="W468" i="16"/>
  <c r="W465" i="16"/>
  <c r="W440" i="16"/>
  <c r="W444" i="16"/>
  <c r="W441" i="16"/>
  <c r="W534" i="16"/>
  <c r="W540" i="16"/>
  <c r="W536" i="16"/>
  <c r="W524" i="16"/>
  <c r="W528" i="16"/>
  <c r="W525" i="16"/>
  <c r="W512" i="16"/>
  <c r="W516" i="16"/>
  <c r="W513" i="16"/>
  <c r="W277" i="16"/>
  <c r="W289" i="16"/>
  <c r="W279" i="16"/>
  <c r="W261" i="16"/>
  <c r="W265" i="16"/>
  <c r="W263" i="16"/>
  <c r="W252" i="16"/>
  <c r="W259" i="16"/>
  <c r="W255" i="16"/>
  <c r="W375" i="16"/>
  <c r="W382" i="16"/>
  <c r="W377" i="16"/>
  <c r="W358" i="16"/>
  <c r="W369" i="16"/>
  <c r="W362" i="16"/>
  <c r="W351" i="16"/>
  <c r="W355" i="16"/>
  <c r="W353" i="16"/>
  <c r="W274" i="16"/>
  <c r="W287" i="16"/>
  <c r="W278" i="16"/>
  <c r="W260" i="16"/>
  <c r="W264" i="16"/>
  <c r="W262" i="16"/>
  <c r="W249" i="16"/>
  <c r="W258" i="16"/>
  <c r="W254" i="16"/>
  <c r="W374" i="16"/>
  <c r="W380" i="16"/>
  <c r="W376" i="16"/>
  <c r="W356" i="16"/>
  <c r="W365" i="16"/>
  <c r="W360" i="16"/>
  <c r="W350" i="16"/>
  <c r="W354" i="16"/>
  <c r="W352" i="16"/>
  <c r="V34" i="16"/>
  <c r="V37" i="16"/>
  <c r="V35" i="16"/>
  <c r="V22" i="16"/>
  <c r="V25" i="16"/>
  <c r="V23" i="16"/>
  <c r="V4" i="16"/>
  <c r="V7" i="16"/>
  <c r="V5" i="16"/>
  <c r="V145" i="16"/>
  <c r="V152" i="16"/>
  <c r="V147" i="16"/>
  <c r="V127" i="16"/>
  <c r="V131" i="16"/>
  <c r="V128" i="16"/>
  <c r="V108" i="16"/>
  <c r="V113" i="16"/>
  <c r="V110" i="16"/>
  <c r="V32" i="16"/>
  <c r="V36" i="16"/>
  <c r="V33" i="16"/>
  <c r="V20" i="16"/>
  <c r="V24" i="16"/>
  <c r="V21" i="16"/>
  <c r="V2" i="16"/>
  <c r="V6" i="16"/>
  <c r="V3" i="16"/>
  <c r="V143" i="16"/>
  <c r="V149" i="16"/>
  <c r="V146" i="16"/>
  <c r="V123" i="16"/>
  <c r="V130" i="16"/>
  <c r="V126" i="16"/>
  <c r="V103" i="16"/>
  <c r="V112" i="16"/>
  <c r="V107" i="16"/>
  <c r="V339" i="16"/>
  <c r="V343" i="16"/>
  <c r="V341" i="16"/>
  <c r="V333" i="16"/>
  <c r="V337" i="16"/>
  <c r="V335" i="16"/>
  <c r="V327" i="16"/>
  <c r="V331" i="16"/>
  <c r="V329" i="16"/>
  <c r="V430" i="16"/>
  <c r="V438" i="16"/>
  <c r="V431" i="16"/>
  <c r="V424" i="16"/>
  <c r="V427" i="16"/>
  <c r="V425" i="16"/>
  <c r="V418" i="16"/>
  <c r="V421" i="16"/>
  <c r="V419" i="16"/>
  <c r="V338" i="16"/>
  <c r="V342" i="16"/>
  <c r="V340" i="16"/>
  <c r="V332" i="16"/>
  <c r="V336" i="16"/>
  <c r="V334" i="16"/>
  <c r="V326" i="16"/>
  <c r="V330" i="16"/>
  <c r="V328" i="16"/>
  <c r="V428" i="16"/>
  <c r="V437" i="16"/>
  <c r="V429" i="16"/>
  <c r="V422" i="16"/>
  <c r="V426" i="16"/>
  <c r="V423" i="16"/>
  <c r="V416" i="16"/>
  <c r="V420" i="16"/>
  <c r="V417" i="16"/>
  <c r="V52" i="16"/>
  <c r="V55" i="16"/>
  <c r="V53" i="16"/>
  <c r="V42" i="16"/>
  <c r="V48" i="16"/>
  <c r="V44" i="16"/>
  <c r="V43" i="16"/>
  <c r="V49" i="16"/>
  <c r="V45" i="16"/>
  <c r="V201" i="16"/>
  <c r="V205" i="16"/>
  <c r="V203" i="16"/>
  <c r="V183" i="16"/>
  <c r="V191" i="16"/>
  <c r="V187" i="16"/>
  <c r="V162" i="16"/>
  <c r="V175" i="16"/>
  <c r="V169" i="16"/>
  <c r="V50" i="16"/>
  <c r="V54" i="16"/>
  <c r="V51" i="16"/>
  <c r="V38" i="16"/>
  <c r="V46" i="16"/>
  <c r="V39" i="16"/>
  <c r="V40" i="16"/>
  <c r="V47" i="16"/>
  <c r="V41" i="16"/>
  <c r="V200" i="16"/>
  <c r="V204" i="16"/>
  <c r="V202" i="16"/>
  <c r="V182" i="16"/>
  <c r="V190" i="16"/>
  <c r="V185" i="16"/>
  <c r="V159" i="16"/>
  <c r="V173" i="16"/>
  <c r="V166" i="16"/>
  <c r="V70" i="16"/>
  <c r="V73" i="16"/>
  <c r="V71" i="16"/>
  <c r="V64" i="16"/>
  <c r="V67" i="16"/>
  <c r="V65" i="16"/>
  <c r="V58" i="16"/>
  <c r="V61" i="16"/>
  <c r="V59" i="16"/>
  <c r="V214" i="16"/>
  <c r="V217" i="16"/>
  <c r="V215" i="16"/>
  <c r="V208" i="16"/>
  <c r="V211" i="16"/>
  <c r="V209" i="16"/>
  <c r="V196" i="16"/>
  <c r="V199" i="16"/>
  <c r="V197" i="16"/>
  <c r="V68" i="16"/>
  <c r="V72" i="16"/>
  <c r="V69" i="16"/>
  <c r="V62" i="16"/>
  <c r="V66" i="16"/>
  <c r="V63" i="16"/>
  <c r="V56" i="16"/>
  <c r="V60" i="16"/>
  <c r="V57" i="16"/>
  <c r="V212" i="16"/>
  <c r="V216" i="16"/>
  <c r="V213" i="16"/>
  <c r="V206" i="16"/>
  <c r="V210" i="16"/>
  <c r="V207" i="16"/>
  <c r="V193" i="16"/>
  <c r="V198" i="16"/>
  <c r="V194" i="16"/>
  <c r="V412" i="16"/>
  <c r="V415" i="16"/>
  <c r="V413" i="16"/>
  <c r="V406" i="16"/>
  <c r="V409" i="16"/>
  <c r="V407" i="16"/>
  <c r="V394" i="16"/>
  <c r="V401" i="16"/>
  <c r="V395" i="16"/>
  <c r="V501" i="16"/>
  <c r="V505" i="16"/>
  <c r="V503" i="16"/>
  <c r="V495" i="16"/>
  <c r="V499" i="16"/>
  <c r="V497" i="16"/>
  <c r="V489" i="16"/>
  <c r="V493" i="16"/>
  <c r="V491" i="16"/>
  <c r="V410" i="16"/>
  <c r="V414" i="16"/>
  <c r="V411" i="16"/>
  <c r="V404" i="16"/>
  <c r="V408" i="16"/>
  <c r="V405" i="16"/>
  <c r="V392" i="16"/>
  <c r="V399" i="16"/>
  <c r="V393" i="16"/>
  <c r="V500" i="16"/>
  <c r="V504" i="16"/>
  <c r="V502" i="16"/>
  <c r="V494" i="16"/>
  <c r="V498" i="16"/>
  <c r="V496" i="16"/>
  <c r="V488" i="16"/>
  <c r="V492" i="16"/>
  <c r="V490" i="16"/>
  <c r="V101" i="16"/>
  <c r="V115" i="16"/>
  <c r="V106" i="16"/>
  <c r="V79" i="16"/>
  <c r="V89" i="16"/>
  <c r="V82" i="16"/>
  <c r="V75" i="16"/>
  <c r="V83" i="16"/>
  <c r="V77" i="16"/>
  <c r="V251" i="16"/>
  <c r="V257" i="16"/>
  <c r="V253" i="16"/>
  <c r="V244" i="16"/>
  <c r="V247" i="16"/>
  <c r="V245" i="16"/>
  <c r="V233" i="16"/>
  <c r="V239" i="16"/>
  <c r="V234" i="16"/>
  <c r="V97" i="16"/>
  <c r="V114" i="16"/>
  <c r="V102" i="16"/>
  <c r="V78" i="16"/>
  <c r="V87" i="16"/>
  <c r="V80" i="16"/>
  <c r="V74" i="16"/>
  <c r="V81" i="16"/>
  <c r="V76" i="16"/>
  <c r="V248" i="16"/>
  <c r="V256" i="16"/>
  <c r="V250" i="16"/>
  <c r="V242" i="16"/>
  <c r="V246" i="16"/>
  <c r="V243" i="16"/>
  <c r="V230" i="16"/>
  <c r="V237" i="16"/>
  <c r="V231" i="16"/>
  <c r="V28" i="16"/>
  <c r="V31" i="16"/>
  <c r="V29" i="16"/>
  <c r="V16" i="16"/>
  <c r="V19" i="16"/>
  <c r="V17" i="16"/>
  <c r="V10" i="16"/>
  <c r="V13" i="16"/>
  <c r="V11" i="16"/>
  <c r="V163" i="16"/>
  <c r="V171" i="16"/>
  <c r="V167" i="16"/>
  <c r="V135" i="16"/>
  <c r="V142" i="16"/>
  <c r="V138" i="16"/>
  <c r="V117" i="16"/>
  <c r="V121" i="16"/>
  <c r="V119" i="16"/>
  <c r="V26" i="16"/>
  <c r="V30" i="16"/>
  <c r="V27" i="16"/>
  <c r="V14" i="16"/>
  <c r="V18" i="16"/>
  <c r="V15" i="16"/>
  <c r="V8" i="16"/>
  <c r="V12" i="16"/>
  <c r="V9" i="16"/>
  <c r="V160" i="16"/>
  <c r="V170" i="16"/>
  <c r="V164" i="16"/>
  <c r="V134" i="16"/>
  <c r="V140" i="16"/>
  <c r="V136" i="16"/>
  <c r="V116" i="16"/>
  <c r="V120" i="16"/>
  <c r="V118" i="16"/>
  <c r="V379" i="16"/>
  <c r="V389" i="16"/>
  <c r="V383" i="16"/>
  <c r="V359" i="16"/>
  <c r="V367" i="16"/>
  <c r="V363" i="16"/>
  <c r="V345" i="16"/>
  <c r="V349" i="16"/>
  <c r="V347" i="16"/>
  <c r="V483" i="16"/>
  <c r="V487" i="16"/>
  <c r="V484" i="16"/>
  <c r="V472" i="16"/>
  <c r="V475" i="16"/>
  <c r="V473" i="16"/>
  <c r="V454" i="16"/>
  <c r="V457" i="16"/>
  <c r="V455" i="16"/>
  <c r="V378" i="16"/>
  <c r="V387" i="16"/>
  <c r="V381" i="16"/>
  <c r="V357" i="16"/>
  <c r="V364" i="16"/>
  <c r="V361" i="16"/>
  <c r="V344" i="16"/>
  <c r="V348" i="16"/>
  <c r="V346" i="16"/>
  <c r="V480" i="16"/>
  <c r="V486" i="16"/>
  <c r="V481" i="16"/>
  <c r="V470" i="16"/>
  <c r="V474" i="16"/>
  <c r="V471" i="16"/>
  <c r="V452" i="16"/>
  <c r="V456" i="16"/>
  <c r="V453" i="16"/>
  <c r="V99" i="16"/>
  <c r="V111" i="16"/>
  <c r="V100" i="16"/>
  <c r="V86" i="16"/>
  <c r="V91" i="16"/>
  <c r="V88" i="16"/>
  <c r="V94" i="16"/>
  <c r="V105" i="16"/>
  <c r="V96" i="16"/>
  <c r="V235" i="16"/>
  <c r="V241" i="16"/>
  <c r="V238" i="16"/>
  <c r="V225" i="16"/>
  <c r="V229" i="16"/>
  <c r="V227" i="16"/>
  <c r="V219" i="16"/>
  <c r="V223" i="16"/>
  <c r="V221" i="16"/>
  <c r="V95" i="16"/>
  <c r="V109" i="16"/>
  <c r="V98" i="16"/>
  <c r="V84" i="16"/>
  <c r="V90" i="16"/>
  <c r="V85" i="16"/>
  <c r="V92" i="16"/>
  <c r="V104" i="16"/>
  <c r="V93" i="16"/>
  <c r="V232" i="16"/>
  <c r="V240" i="16"/>
  <c r="V236" i="16"/>
  <c r="V224" i="16"/>
  <c r="V228" i="16"/>
  <c r="V226" i="16"/>
  <c r="V218" i="16"/>
  <c r="V222" i="16"/>
  <c r="V220" i="16"/>
  <c r="V186" i="16"/>
  <c r="V195" i="16"/>
  <c r="V189" i="16"/>
  <c r="V161" i="16"/>
  <c r="V174" i="16"/>
  <c r="V168" i="16"/>
  <c r="V139" i="16"/>
  <c r="V154" i="16"/>
  <c r="V144" i="16"/>
  <c r="V322" i="16"/>
  <c r="V325" i="16"/>
  <c r="V323" i="16"/>
  <c r="V313" i="16"/>
  <c r="V318" i="16"/>
  <c r="V314" i="16"/>
  <c r="V298" i="16"/>
  <c r="V304" i="16"/>
  <c r="V299" i="16"/>
  <c r="V184" i="16"/>
  <c r="V192" i="16"/>
  <c r="V188" i="16"/>
  <c r="V158" i="16"/>
  <c r="V172" i="16"/>
  <c r="V165" i="16"/>
  <c r="V137" i="16"/>
  <c r="V150" i="16"/>
  <c r="V141" i="16"/>
  <c r="V320" i="16"/>
  <c r="V324" i="16"/>
  <c r="V321" i="16"/>
  <c r="V310" i="16"/>
  <c r="V316" i="16"/>
  <c r="V311" i="16"/>
  <c r="V295" i="16"/>
  <c r="V302" i="16"/>
  <c r="V297" i="16"/>
  <c r="V460" i="16"/>
  <c r="V463" i="16"/>
  <c r="V461" i="16"/>
  <c r="V448" i="16"/>
  <c r="V451" i="16"/>
  <c r="V449" i="16"/>
  <c r="V434" i="16"/>
  <c r="V439" i="16"/>
  <c r="V435" i="16"/>
  <c r="V531" i="16"/>
  <c r="V539" i="16"/>
  <c r="V533" i="16"/>
  <c r="V519" i="16"/>
  <c r="V523" i="16"/>
  <c r="V521" i="16"/>
  <c r="V507" i="16"/>
  <c r="V511" i="16"/>
  <c r="V509" i="16"/>
  <c r="V458" i="16"/>
  <c r="V462" i="16"/>
  <c r="V459" i="16"/>
  <c r="V445" i="16"/>
  <c r="V450" i="16"/>
  <c r="V446" i="16"/>
  <c r="V432" i="16"/>
  <c r="V436" i="16"/>
  <c r="V433" i="16"/>
  <c r="V530" i="16"/>
  <c r="V535" i="16"/>
  <c r="V532" i="16"/>
  <c r="V518" i="16"/>
  <c r="V522" i="16"/>
  <c r="V520" i="16"/>
  <c r="V506" i="16"/>
  <c r="V510" i="16"/>
  <c r="V508" i="16"/>
  <c r="V309" i="16"/>
  <c r="V319" i="16"/>
  <c r="V315" i="16"/>
  <c r="V288" i="16"/>
  <c r="V296" i="16"/>
  <c r="V292" i="16"/>
  <c r="V271" i="16"/>
  <c r="V282" i="16"/>
  <c r="V276" i="16"/>
  <c r="V398" i="16"/>
  <c r="V403" i="16"/>
  <c r="V400" i="16"/>
  <c r="V386" i="16"/>
  <c r="V391" i="16"/>
  <c r="V388" i="16"/>
  <c r="V370" i="16"/>
  <c r="V373" i="16"/>
  <c r="V371" i="16"/>
  <c r="V306" i="16"/>
  <c r="V317" i="16"/>
  <c r="V312" i="16"/>
  <c r="V285" i="16"/>
  <c r="V294" i="16"/>
  <c r="V290" i="16"/>
  <c r="V270" i="16"/>
  <c r="V280" i="16"/>
  <c r="V273" i="16"/>
  <c r="V396" i="16"/>
  <c r="V402" i="16"/>
  <c r="V397" i="16"/>
  <c r="V384" i="16"/>
  <c r="V390" i="16"/>
  <c r="V385" i="16"/>
  <c r="V366" i="16"/>
  <c r="V372" i="16"/>
  <c r="V368" i="16"/>
  <c r="V177" i="16"/>
  <c r="V181" i="16"/>
  <c r="V179" i="16"/>
  <c r="V151" i="16"/>
  <c r="V157" i="16"/>
  <c r="V155" i="16"/>
  <c r="V124" i="16"/>
  <c r="V133" i="16"/>
  <c r="V129" i="16"/>
  <c r="V301" i="16"/>
  <c r="V308" i="16"/>
  <c r="V305" i="16"/>
  <c r="V283" i="16"/>
  <c r="V293" i="16"/>
  <c r="V286" i="16"/>
  <c r="V267" i="16"/>
  <c r="V275" i="16"/>
  <c r="V269" i="16"/>
  <c r="V176" i="16"/>
  <c r="V180" i="16"/>
  <c r="V178" i="16"/>
  <c r="V148" i="16"/>
  <c r="V156" i="16"/>
  <c r="V153" i="16"/>
  <c r="V122" i="16"/>
  <c r="V132" i="16"/>
  <c r="V125" i="16"/>
  <c r="V300" i="16"/>
  <c r="V307" i="16"/>
  <c r="V303" i="16"/>
  <c r="V281" i="16"/>
  <c r="V291" i="16"/>
  <c r="V284" i="16"/>
  <c r="V266" i="16"/>
  <c r="V272" i="16"/>
  <c r="V268" i="16"/>
  <c r="V478" i="16"/>
  <c r="V485" i="16"/>
  <c r="V479" i="16"/>
  <c r="V466" i="16"/>
  <c r="V469" i="16"/>
  <c r="V467" i="16"/>
  <c r="V442" i="16"/>
  <c r="V447" i="16"/>
  <c r="V443" i="16"/>
  <c r="V537" i="16"/>
  <c r="V541" i="16"/>
  <c r="V538" i="16"/>
  <c r="V526" i="16"/>
  <c r="V529" i="16"/>
  <c r="V527" i="16"/>
  <c r="V514" i="16"/>
  <c r="V517" i="16"/>
  <c r="V515" i="16"/>
  <c r="V476" i="16"/>
  <c r="V482" i="16"/>
  <c r="V477" i="16"/>
  <c r="V464" i="16"/>
  <c r="V468" i="16"/>
  <c r="V465" i="16"/>
  <c r="V440" i="16"/>
  <c r="V444" i="16"/>
  <c r="V441" i="16"/>
  <c r="V534" i="16"/>
  <c r="V540" i="16"/>
  <c r="V536" i="16"/>
  <c r="V524" i="16"/>
  <c r="V528" i="16"/>
  <c r="V525" i="16"/>
  <c r="V512" i="16"/>
  <c r="V516" i="16"/>
  <c r="V513" i="16"/>
  <c r="V277" i="16"/>
  <c r="V289" i="16"/>
  <c r="V279" i="16"/>
  <c r="V261" i="16"/>
  <c r="V265" i="16"/>
  <c r="V263" i="16"/>
  <c r="V252" i="16"/>
  <c r="V259" i="16"/>
  <c r="V255" i="16"/>
  <c r="V375" i="16"/>
  <c r="V382" i="16"/>
  <c r="V377" i="16"/>
  <c r="V358" i="16"/>
  <c r="V369" i="16"/>
  <c r="V362" i="16"/>
  <c r="V351" i="16"/>
  <c r="V355" i="16"/>
  <c r="V353" i="16"/>
  <c r="V274" i="16"/>
  <c r="V287" i="16"/>
  <c r="V278" i="16"/>
  <c r="V260" i="16"/>
  <c r="V264" i="16"/>
  <c r="V262" i="16"/>
  <c r="V249" i="16"/>
  <c r="V258" i="16"/>
  <c r="V254" i="16"/>
  <c r="V374" i="16"/>
  <c r="V380" i="16"/>
  <c r="V376" i="16"/>
  <c r="V356" i="16"/>
  <c r="V365" i="16"/>
  <c r="V360" i="16"/>
  <c r="V350" i="16"/>
  <c r="V354" i="16"/>
  <c r="V352" i="16"/>
  <c r="U34" i="16"/>
  <c r="U37" i="16"/>
  <c r="U35" i="16"/>
  <c r="U22" i="16"/>
  <c r="U25" i="16"/>
  <c r="U23" i="16"/>
  <c r="U4" i="16"/>
  <c r="U7" i="16"/>
  <c r="U5" i="16"/>
  <c r="U145" i="16"/>
  <c r="U152" i="16"/>
  <c r="U147" i="16"/>
  <c r="U127" i="16"/>
  <c r="U131" i="16"/>
  <c r="U128" i="16"/>
  <c r="U108" i="16"/>
  <c r="U113" i="16"/>
  <c r="U110" i="16"/>
  <c r="U32" i="16"/>
  <c r="U36" i="16"/>
  <c r="U33" i="16"/>
  <c r="U20" i="16"/>
  <c r="U24" i="16"/>
  <c r="U21" i="16"/>
  <c r="U2" i="16"/>
  <c r="U6" i="16"/>
  <c r="U3" i="16"/>
  <c r="U143" i="16"/>
  <c r="U149" i="16"/>
  <c r="U146" i="16"/>
  <c r="U123" i="16"/>
  <c r="U130" i="16"/>
  <c r="U126" i="16"/>
  <c r="U103" i="16"/>
  <c r="U112" i="16"/>
  <c r="U107" i="16"/>
  <c r="U339" i="16"/>
  <c r="U343" i="16"/>
  <c r="U341" i="16"/>
  <c r="U333" i="16"/>
  <c r="U337" i="16"/>
  <c r="U335" i="16"/>
  <c r="U327" i="16"/>
  <c r="U331" i="16"/>
  <c r="U329" i="16"/>
  <c r="U430" i="16"/>
  <c r="U438" i="16"/>
  <c r="U431" i="16"/>
  <c r="U424" i="16"/>
  <c r="U427" i="16"/>
  <c r="U425" i="16"/>
  <c r="U418" i="16"/>
  <c r="U421" i="16"/>
  <c r="U419" i="16"/>
  <c r="U338" i="16"/>
  <c r="U342" i="16"/>
  <c r="U340" i="16"/>
  <c r="U332" i="16"/>
  <c r="U336" i="16"/>
  <c r="U334" i="16"/>
  <c r="U326" i="16"/>
  <c r="U330" i="16"/>
  <c r="U328" i="16"/>
  <c r="U428" i="16"/>
  <c r="U437" i="16"/>
  <c r="U429" i="16"/>
  <c r="U422" i="16"/>
  <c r="U426" i="16"/>
  <c r="U423" i="16"/>
  <c r="U416" i="16"/>
  <c r="U420" i="16"/>
  <c r="U417" i="16"/>
  <c r="U52" i="16"/>
  <c r="U55" i="16"/>
  <c r="U53" i="16"/>
  <c r="U42" i="16"/>
  <c r="U48" i="16"/>
  <c r="U44" i="16"/>
  <c r="U43" i="16"/>
  <c r="U49" i="16"/>
  <c r="U45" i="16"/>
  <c r="U201" i="16"/>
  <c r="U205" i="16"/>
  <c r="U203" i="16"/>
  <c r="U183" i="16"/>
  <c r="U191" i="16"/>
  <c r="U187" i="16"/>
  <c r="U162" i="16"/>
  <c r="U175" i="16"/>
  <c r="U169" i="16"/>
  <c r="U50" i="16"/>
  <c r="U54" i="16"/>
  <c r="U51" i="16"/>
  <c r="U38" i="16"/>
  <c r="U46" i="16"/>
  <c r="U39" i="16"/>
  <c r="U40" i="16"/>
  <c r="U47" i="16"/>
  <c r="U41" i="16"/>
  <c r="U200" i="16"/>
  <c r="U204" i="16"/>
  <c r="U202" i="16"/>
  <c r="U182" i="16"/>
  <c r="U190" i="16"/>
  <c r="U185" i="16"/>
  <c r="U159" i="16"/>
  <c r="U173" i="16"/>
  <c r="U166" i="16"/>
  <c r="U70" i="16"/>
  <c r="U73" i="16"/>
  <c r="U71" i="16"/>
  <c r="U64" i="16"/>
  <c r="U67" i="16"/>
  <c r="U65" i="16"/>
  <c r="U58" i="16"/>
  <c r="U61" i="16"/>
  <c r="U59" i="16"/>
  <c r="U214" i="16"/>
  <c r="U217" i="16"/>
  <c r="U215" i="16"/>
  <c r="U208" i="16"/>
  <c r="U211" i="16"/>
  <c r="U209" i="16"/>
  <c r="U196" i="16"/>
  <c r="U199" i="16"/>
  <c r="U197" i="16"/>
  <c r="U68" i="16"/>
  <c r="U72" i="16"/>
  <c r="U69" i="16"/>
  <c r="U62" i="16"/>
  <c r="U66" i="16"/>
  <c r="U63" i="16"/>
  <c r="U56" i="16"/>
  <c r="U60" i="16"/>
  <c r="U57" i="16"/>
  <c r="U212" i="16"/>
  <c r="U216" i="16"/>
  <c r="U213" i="16"/>
  <c r="U206" i="16"/>
  <c r="U210" i="16"/>
  <c r="U207" i="16"/>
  <c r="U193" i="16"/>
  <c r="U198" i="16"/>
  <c r="U194" i="16"/>
  <c r="U412" i="16"/>
  <c r="U415" i="16"/>
  <c r="U413" i="16"/>
  <c r="U406" i="16"/>
  <c r="U409" i="16"/>
  <c r="U407" i="16"/>
  <c r="U394" i="16"/>
  <c r="U401" i="16"/>
  <c r="U395" i="16"/>
  <c r="U501" i="16"/>
  <c r="U505" i="16"/>
  <c r="U503" i="16"/>
  <c r="U495" i="16"/>
  <c r="U499" i="16"/>
  <c r="U497" i="16"/>
  <c r="U489" i="16"/>
  <c r="U493" i="16"/>
  <c r="U491" i="16"/>
  <c r="U410" i="16"/>
  <c r="U414" i="16"/>
  <c r="U411" i="16"/>
  <c r="U404" i="16"/>
  <c r="U408" i="16"/>
  <c r="U405" i="16"/>
  <c r="U392" i="16"/>
  <c r="U399" i="16"/>
  <c r="U393" i="16"/>
  <c r="U500" i="16"/>
  <c r="U504" i="16"/>
  <c r="U502" i="16"/>
  <c r="U494" i="16"/>
  <c r="U498" i="16"/>
  <c r="U496" i="16"/>
  <c r="U488" i="16"/>
  <c r="U492" i="16"/>
  <c r="U490" i="16"/>
  <c r="U101" i="16"/>
  <c r="U115" i="16"/>
  <c r="U106" i="16"/>
  <c r="U79" i="16"/>
  <c r="U89" i="16"/>
  <c r="U82" i="16"/>
  <c r="U75" i="16"/>
  <c r="U83" i="16"/>
  <c r="U77" i="16"/>
  <c r="U251" i="16"/>
  <c r="U257" i="16"/>
  <c r="U253" i="16"/>
  <c r="U244" i="16"/>
  <c r="U247" i="16"/>
  <c r="U245" i="16"/>
  <c r="U233" i="16"/>
  <c r="U239" i="16"/>
  <c r="U234" i="16"/>
  <c r="U97" i="16"/>
  <c r="U114" i="16"/>
  <c r="U102" i="16"/>
  <c r="U78" i="16"/>
  <c r="U87" i="16"/>
  <c r="U80" i="16"/>
  <c r="U74" i="16"/>
  <c r="U81" i="16"/>
  <c r="U76" i="16"/>
  <c r="U248" i="16"/>
  <c r="U256" i="16"/>
  <c r="U250" i="16"/>
  <c r="U242" i="16"/>
  <c r="U246" i="16"/>
  <c r="U243" i="16"/>
  <c r="U230" i="16"/>
  <c r="U237" i="16"/>
  <c r="U231" i="16"/>
  <c r="U28" i="16"/>
  <c r="U31" i="16"/>
  <c r="U29" i="16"/>
  <c r="U16" i="16"/>
  <c r="U19" i="16"/>
  <c r="U17" i="16"/>
  <c r="U10" i="16"/>
  <c r="U13" i="16"/>
  <c r="U11" i="16"/>
  <c r="U163" i="16"/>
  <c r="U171" i="16"/>
  <c r="U167" i="16"/>
  <c r="U135" i="16"/>
  <c r="U142" i="16"/>
  <c r="U138" i="16"/>
  <c r="U117" i="16"/>
  <c r="U121" i="16"/>
  <c r="U119" i="16"/>
  <c r="U26" i="16"/>
  <c r="U30" i="16"/>
  <c r="U27" i="16"/>
  <c r="U14" i="16"/>
  <c r="U18" i="16"/>
  <c r="U15" i="16"/>
  <c r="U8" i="16"/>
  <c r="U12" i="16"/>
  <c r="U9" i="16"/>
  <c r="U160" i="16"/>
  <c r="U170" i="16"/>
  <c r="U164" i="16"/>
  <c r="U134" i="16"/>
  <c r="U140" i="16"/>
  <c r="U136" i="16"/>
  <c r="U116" i="16"/>
  <c r="U120" i="16"/>
  <c r="U118" i="16"/>
  <c r="U379" i="16"/>
  <c r="U389" i="16"/>
  <c r="U383" i="16"/>
  <c r="U359" i="16"/>
  <c r="U367" i="16"/>
  <c r="U363" i="16"/>
  <c r="U345" i="16"/>
  <c r="U349" i="16"/>
  <c r="U347" i="16"/>
  <c r="U483" i="16"/>
  <c r="U487" i="16"/>
  <c r="U484" i="16"/>
  <c r="U472" i="16"/>
  <c r="U475" i="16"/>
  <c r="U473" i="16"/>
  <c r="U454" i="16"/>
  <c r="U457" i="16"/>
  <c r="U455" i="16"/>
  <c r="U378" i="16"/>
  <c r="U387" i="16"/>
  <c r="U381" i="16"/>
  <c r="U357" i="16"/>
  <c r="U364" i="16"/>
  <c r="U361" i="16"/>
  <c r="U344" i="16"/>
  <c r="U348" i="16"/>
  <c r="U346" i="16"/>
  <c r="U480" i="16"/>
  <c r="U486" i="16"/>
  <c r="U481" i="16"/>
  <c r="U470" i="16"/>
  <c r="U474" i="16"/>
  <c r="U471" i="16"/>
  <c r="U452" i="16"/>
  <c r="U456" i="16"/>
  <c r="U453" i="16"/>
  <c r="U99" i="16"/>
  <c r="U111" i="16"/>
  <c r="U100" i="16"/>
  <c r="U86" i="16"/>
  <c r="U91" i="16"/>
  <c r="U88" i="16"/>
  <c r="U94" i="16"/>
  <c r="U105" i="16"/>
  <c r="U96" i="16"/>
  <c r="U235" i="16"/>
  <c r="U241" i="16"/>
  <c r="U238" i="16"/>
  <c r="U225" i="16"/>
  <c r="U229" i="16"/>
  <c r="U227" i="16"/>
  <c r="U219" i="16"/>
  <c r="U223" i="16"/>
  <c r="U221" i="16"/>
  <c r="U95" i="16"/>
  <c r="U109" i="16"/>
  <c r="U98" i="16"/>
  <c r="U84" i="16"/>
  <c r="U90" i="16"/>
  <c r="U85" i="16"/>
  <c r="U92" i="16"/>
  <c r="U104" i="16"/>
  <c r="U93" i="16"/>
  <c r="U232" i="16"/>
  <c r="U240" i="16"/>
  <c r="U236" i="16"/>
  <c r="U224" i="16"/>
  <c r="U228" i="16"/>
  <c r="U226" i="16"/>
  <c r="U218" i="16"/>
  <c r="U222" i="16"/>
  <c r="U220" i="16"/>
  <c r="U186" i="16"/>
  <c r="U195" i="16"/>
  <c r="U189" i="16"/>
  <c r="U161" i="16"/>
  <c r="U174" i="16"/>
  <c r="U168" i="16"/>
  <c r="U139" i="16"/>
  <c r="U154" i="16"/>
  <c r="U144" i="16"/>
  <c r="U322" i="16"/>
  <c r="U325" i="16"/>
  <c r="U323" i="16"/>
  <c r="U313" i="16"/>
  <c r="U318" i="16"/>
  <c r="U314" i="16"/>
  <c r="U298" i="16"/>
  <c r="U304" i="16"/>
  <c r="U299" i="16"/>
  <c r="U184" i="16"/>
  <c r="U192" i="16"/>
  <c r="U188" i="16"/>
  <c r="U158" i="16"/>
  <c r="U172" i="16"/>
  <c r="U165" i="16"/>
  <c r="U137" i="16"/>
  <c r="U150" i="16"/>
  <c r="U141" i="16"/>
  <c r="U320" i="16"/>
  <c r="U324" i="16"/>
  <c r="U321" i="16"/>
  <c r="U310" i="16"/>
  <c r="U316" i="16"/>
  <c r="U311" i="16"/>
  <c r="U295" i="16"/>
  <c r="U302" i="16"/>
  <c r="U297" i="16"/>
  <c r="U460" i="16"/>
  <c r="U463" i="16"/>
  <c r="U461" i="16"/>
  <c r="U448" i="16"/>
  <c r="U451" i="16"/>
  <c r="U449" i="16"/>
  <c r="U434" i="16"/>
  <c r="U439" i="16"/>
  <c r="U435" i="16"/>
  <c r="U531" i="16"/>
  <c r="U539" i="16"/>
  <c r="U533" i="16"/>
  <c r="U519" i="16"/>
  <c r="U523" i="16"/>
  <c r="U521" i="16"/>
  <c r="U507" i="16"/>
  <c r="U511" i="16"/>
  <c r="U509" i="16"/>
  <c r="U458" i="16"/>
  <c r="U462" i="16"/>
  <c r="U459" i="16"/>
  <c r="U445" i="16"/>
  <c r="U450" i="16"/>
  <c r="U446" i="16"/>
  <c r="U432" i="16"/>
  <c r="U436" i="16"/>
  <c r="U433" i="16"/>
  <c r="U530" i="16"/>
  <c r="U535" i="16"/>
  <c r="U532" i="16"/>
  <c r="U518" i="16"/>
  <c r="U522" i="16"/>
  <c r="U520" i="16"/>
  <c r="U506" i="16"/>
  <c r="U510" i="16"/>
  <c r="U508" i="16"/>
  <c r="U309" i="16"/>
  <c r="U319" i="16"/>
  <c r="U315" i="16"/>
  <c r="U288" i="16"/>
  <c r="U296" i="16"/>
  <c r="U292" i="16"/>
  <c r="U271" i="16"/>
  <c r="U282" i="16"/>
  <c r="U276" i="16"/>
  <c r="U398" i="16"/>
  <c r="U403" i="16"/>
  <c r="U400" i="16"/>
  <c r="U386" i="16"/>
  <c r="U391" i="16"/>
  <c r="U388" i="16"/>
  <c r="U370" i="16"/>
  <c r="U373" i="16"/>
  <c r="U371" i="16"/>
  <c r="U306" i="16"/>
  <c r="U317" i="16"/>
  <c r="U312" i="16"/>
  <c r="U285" i="16"/>
  <c r="U294" i="16"/>
  <c r="U290" i="16"/>
  <c r="U270" i="16"/>
  <c r="U280" i="16"/>
  <c r="U273" i="16"/>
  <c r="U396" i="16"/>
  <c r="U402" i="16"/>
  <c r="U397" i="16"/>
  <c r="U384" i="16"/>
  <c r="U390" i="16"/>
  <c r="U385" i="16"/>
  <c r="U366" i="16"/>
  <c r="U372" i="16"/>
  <c r="U368" i="16"/>
  <c r="U177" i="16"/>
  <c r="U181" i="16"/>
  <c r="U179" i="16"/>
  <c r="U151" i="16"/>
  <c r="U157" i="16"/>
  <c r="U155" i="16"/>
  <c r="U124" i="16"/>
  <c r="U133" i="16"/>
  <c r="U129" i="16"/>
  <c r="U301" i="16"/>
  <c r="U308" i="16"/>
  <c r="U305" i="16"/>
  <c r="U283" i="16"/>
  <c r="U293" i="16"/>
  <c r="U286" i="16"/>
  <c r="U267" i="16"/>
  <c r="U275" i="16"/>
  <c r="U269" i="16"/>
  <c r="U176" i="16"/>
  <c r="U180" i="16"/>
  <c r="U178" i="16"/>
  <c r="U148" i="16"/>
  <c r="U156" i="16"/>
  <c r="U153" i="16"/>
  <c r="U122" i="16"/>
  <c r="U132" i="16"/>
  <c r="U125" i="16"/>
  <c r="U300" i="16"/>
  <c r="U307" i="16"/>
  <c r="U303" i="16"/>
  <c r="U281" i="16"/>
  <c r="U291" i="16"/>
  <c r="U284" i="16"/>
  <c r="U266" i="16"/>
  <c r="U272" i="16"/>
  <c r="U268" i="16"/>
  <c r="U478" i="16"/>
  <c r="U485" i="16"/>
  <c r="U479" i="16"/>
  <c r="U466" i="16"/>
  <c r="U469" i="16"/>
  <c r="U467" i="16"/>
  <c r="U442" i="16"/>
  <c r="U447" i="16"/>
  <c r="U443" i="16"/>
  <c r="U537" i="16"/>
  <c r="U541" i="16"/>
  <c r="U538" i="16"/>
  <c r="U526" i="16"/>
  <c r="U529" i="16"/>
  <c r="U527" i="16"/>
  <c r="U514" i="16"/>
  <c r="U517" i="16"/>
  <c r="U515" i="16"/>
  <c r="U476" i="16"/>
  <c r="U482" i="16"/>
  <c r="U477" i="16"/>
  <c r="U464" i="16"/>
  <c r="U468" i="16"/>
  <c r="U465" i="16"/>
  <c r="U440" i="16"/>
  <c r="U444" i="16"/>
  <c r="U441" i="16"/>
  <c r="U534" i="16"/>
  <c r="U540" i="16"/>
  <c r="U536" i="16"/>
  <c r="U524" i="16"/>
  <c r="U528" i="16"/>
  <c r="U525" i="16"/>
  <c r="U512" i="16"/>
  <c r="U516" i="16"/>
  <c r="U513" i="16"/>
  <c r="U277" i="16"/>
  <c r="U289" i="16"/>
  <c r="U279" i="16"/>
  <c r="U261" i="16"/>
  <c r="U265" i="16"/>
  <c r="U263" i="16"/>
  <c r="U252" i="16"/>
  <c r="U259" i="16"/>
  <c r="U255" i="16"/>
  <c r="U375" i="16"/>
  <c r="U382" i="16"/>
  <c r="U377" i="16"/>
  <c r="U358" i="16"/>
  <c r="U369" i="16"/>
  <c r="U362" i="16"/>
  <c r="U351" i="16"/>
  <c r="U355" i="16"/>
  <c r="U353" i="16"/>
  <c r="U274" i="16"/>
  <c r="U287" i="16"/>
  <c r="U278" i="16"/>
  <c r="U260" i="16"/>
  <c r="U264" i="16"/>
  <c r="U262" i="16"/>
  <c r="U249" i="16"/>
  <c r="U258" i="16"/>
  <c r="U254" i="16"/>
  <c r="U374" i="16"/>
  <c r="U380" i="16"/>
  <c r="U376" i="16"/>
  <c r="U356" i="16"/>
  <c r="U365" i="16"/>
  <c r="U360" i="16"/>
  <c r="U350" i="16"/>
  <c r="U354" i="16"/>
  <c r="U352" i="16"/>
  <c r="W2" i="17"/>
  <c r="W6" i="17"/>
  <c r="W4" i="17"/>
  <c r="W8" i="17"/>
  <c r="W12" i="17"/>
  <c r="W10" i="17"/>
  <c r="W26" i="17"/>
  <c r="W30" i="17"/>
  <c r="W28" i="17"/>
  <c r="W14" i="17"/>
  <c r="W18" i="17"/>
  <c r="W16" i="17"/>
  <c r="W20" i="17"/>
  <c r="W24" i="17"/>
  <c r="W22" i="17"/>
  <c r="W32" i="17"/>
  <c r="W36" i="17"/>
  <c r="W34" i="17"/>
  <c r="W3" i="17"/>
  <c r="W7" i="17"/>
  <c r="W5" i="17"/>
  <c r="W9" i="17"/>
  <c r="W13" i="17"/>
  <c r="W11" i="17"/>
  <c r="W27" i="17"/>
  <c r="W31" i="17"/>
  <c r="W29" i="17"/>
  <c r="W15" i="17"/>
  <c r="W19" i="17"/>
  <c r="W17" i="17"/>
  <c r="W21" i="17"/>
  <c r="W25" i="17"/>
  <c r="W23" i="17"/>
  <c r="W33" i="17"/>
  <c r="W37" i="17"/>
  <c r="W35" i="17"/>
  <c r="W326" i="17"/>
  <c r="W330" i="17"/>
  <c r="W328" i="17"/>
  <c r="W332" i="17"/>
  <c r="W336" i="17"/>
  <c r="W334" i="17"/>
  <c r="W374" i="17"/>
  <c r="W378" i="17"/>
  <c r="W376" i="17"/>
  <c r="W344" i="17"/>
  <c r="W352" i="17"/>
  <c r="W346" i="17"/>
  <c r="W356" i="17"/>
  <c r="W360" i="17"/>
  <c r="W358" i="17"/>
  <c r="W386" i="17"/>
  <c r="W390" i="17"/>
  <c r="W388" i="17"/>
  <c r="W327" i="17"/>
  <c r="W331" i="17"/>
  <c r="W329" i="17"/>
  <c r="W333" i="17"/>
  <c r="W337" i="17"/>
  <c r="W335" i="17"/>
  <c r="W375" i="17"/>
  <c r="W379" i="17"/>
  <c r="W377" i="17"/>
  <c r="W345" i="17"/>
  <c r="W353" i="17"/>
  <c r="W347" i="17"/>
  <c r="W357" i="17"/>
  <c r="W361" i="17"/>
  <c r="W359" i="17"/>
  <c r="W387" i="17"/>
  <c r="W391" i="17"/>
  <c r="W389" i="17"/>
  <c r="W158" i="17"/>
  <c r="W162" i="17"/>
  <c r="W160" i="17"/>
  <c r="W170" i="17"/>
  <c r="W174" i="17"/>
  <c r="W172" i="17"/>
  <c r="W200" i="17"/>
  <c r="W204" i="17"/>
  <c r="W202" i="17"/>
  <c r="W182" i="17"/>
  <c r="W186" i="17"/>
  <c r="W184" i="17"/>
  <c r="W188" i="17"/>
  <c r="W192" i="17"/>
  <c r="W190" i="17"/>
  <c r="W212" i="17"/>
  <c r="W216" i="17"/>
  <c r="W214" i="17"/>
  <c r="W159" i="17"/>
  <c r="W163" i="17"/>
  <c r="W161" i="17"/>
  <c r="W171" i="17"/>
  <c r="W175" i="17"/>
  <c r="W173" i="17"/>
  <c r="W201" i="17"/>
  <c r="W205" i="17"/>
  <c r="W203" i="17"/>
  <c r="W183" i="17"/>
  <c r="W187" i="17"/>
  <c r="W185" i="17"/>
  <c r="W189" i="17"/>
  <c r="W193" i="17"/>
  <c r="W191" i="17"/>
  <c r="W213" i="17"/>
  <c r="W217" i="17"/>
  <c r="W215" i="17"/>
  <c r="W38" i="17"/>
  <c r="W42" i="17"/>
  <c r="W40" i="17"/>
  <c r="W44" i="17"/>
  <c r="W48" i="17"/>
  <c r="W46" i="17"/>
  <c r="W62" i="17"/>
  <c r="W66" i="17"/>
  <c r="W64" i="17"/>
  <c r="W50" i="17"/>
  <c r="W54" i="17"/>
  <c r="W52" i="17"/>
  <c r="W56" i="17"/>
  <c r="W60" i="17"/>
  <c r="W58" i="17"/>
  <c r="W68" i="17"/>
  <c r="W72" i="17"/>
  <c r="W70" i="17"/>
  <c r="W39" i="17"/>
  <c r="W43" i="17"/>
  <c r="W41" i="17"/>
  <c r="W45" i="17"/>
  <c r="W49" i="17"/>
  <c r="W47" i="17"/>
  <c r="W63" i="17"/>
  <c r="W67" i="17"/>
  <c r="W65" i="17"/>
  <c r="W51" i="17"/>
  <c r="W55" i="17"/>
  <c r="W53" i="17"/>
  <c r="W57" i="17"/>
  <c r="W61" i="17"/>
  <c r="W59" i="17"/>
  <c r="W69" i="17"/>
  <c r="W73" i="17"/>
  <c r="W71" i="17"/>
  <c r="W398" i="17"/>
  <c r="W402" i="17"/>
  <c r="W400" i="17"/>
  <c r="W404" i="17"/>
  <c r="W408" i="17"/>
  <c r="W406" i="17"/>
  <c r="W422" i="17"/>
  <c r="W426" i="17"/>
  <c r="W424" i="17"/>
  <c r="W410" i="17"/>
  <c r="W414" i="17"/>
  <c r="W412" i="17"/>
  <c r="W416" i="17"/>
  <c r="W420" i="17"/>
  <c r="W418" i="17"/>
  <c r="W428" i="17"/>
  <c r="W432" i="17"/>
  <c r="W430" i="17"/>
  <c r="W399" i="17"/>
  <c r="W403" i="17"/>
  <c r="W401" i="17"/>
  <c r="W405" i="17"/>
  <c r="W409" i="17"/>
  <c r="W407" i="17"/>
  <c r="W423" i="17"/>
  <c r="W427" i="17"/>
  <c r="W425" i="17"/>
  <c r="W411" i="17"/>
  <c r="W415" i="17"/>
  <c r="W413" i="17"/>
  <c r="W417" i="17"/>
  <c r="W421" i="17"/>
  <c r="W419" i="17"/>
  <c r="W429" i="17"/>
  <c r="W433" i="17"/>
  <c r="W431" i="17"/>
  <c r="W218" i="17"/>
  <c r="W222" i="17"/>
  <c r="W220" i="17"/>
  <c r="W224" i="17"/>
  <c r="W228" i="17"/>
  <c r="W226" i="17"/>
  <c r="W242" i="17"/>
  <c r="W246" i="17"/>
  <c r="W244" i="17"/>
  <c r="W230" i="17"/>
  <c r="W234" i="17"/>
  <c r="W232" i="17"/>
  <c r="W236" i="17"/>
  <c r="W240" i="17"/>
  <c r="W238" i="17"/>
  <c r="W248" i="17"/>
  <c r="W252" i="17"/>
  <c r="W250" i="17"/>
  <c r="W219" i="17"/>
  <c r="W223" i="17"/>
  <c r="W221" i="17"/>
  <c r="W225" i="17"/>
  <c r="W229" i="17"/>
  <c r="W227" i="17"/>
  <c r="W243" i="17"/>
  <c r="W247" i="17"/>
  <c r="W245" i="17"/>
  <c r="W231" i="17"/>
  <c r="W235" i="17"/>
  <c r="W233" i="17"/>
  <c r="W237" i="17"/>
  <c r="W241" i="17"/>
  <c r="W239" i="17"/>
  <c r="W249" i="17"/>
  <c r="W253" i="17"/>
  <c r="W251" i="17"/>
  <c r="W74" i="17"/>
  <c r="W78" i="17"/>
  <c r="W76" i="17"/>
  <c r="W80" i="17"/>
  <c r="W84" i="17"/>
  <c r="W82" i="17"/>
  <c r="W98" i="17"/>
  <c r="W102" i="17"/>
  <c r="W100" i="17"/>
  <c r="W86" i="17"/>
  <c r="W90" i="17"/>
  <c r="W88" i="17"/>
  <c r="W92" i="17"/>
  <c r="W96" i="17"/>
  <c r="W94" i="17"/>
  <c r="W104" i="17"/>
  <c r="W108" i="17"/>
  <c r="W106" i="17"/>
  <c r="W75" i="17"/>
  <c r="W79" i="17"/>
  <c r="W77" i="17"/>
  <c r="W81" i="17"/>
  <c r="W85" i="17"/>
  <c r="W83" i="17"/>
  <c r="W99" i="17"/>
  <c r="W103" i="17"/>
  <c r="W101" i="17"/>
  <c r="W87" i="17"/>
  <c r="W91" i="17"/>
  <c r="W89" i="17"/>
  <c r="W93" i="17"/>
  <c r="W97" i="17"/>
  <c r="W95" i="17"/>
  <c r="W105" i="17"/>
  <c r="W109" i="17"/>
  <c r="W107" i="17"/>
  <c r="W434" i="17"/>
  <c r="W438" i="17"/>
  <c r="W436" i="17"/>
  <c r="W440" i="17"/>
  <c r="W444" i="17"/>
  <c r="W442" i="17"/>
  <c r="W458" i="17"/>
  <c r="W462" i="17"/>
  <c r="W460" i="17"/>
  <c r="W446" i="17"/>
  <c r="W450" i="17"/>
  <c r="W448" i="17"/>
  <c r="W452" i="17"/>
  <c r="W456" i="17"/>
  <c r="W454" i="17"/>
  <c r="W464" i="17"/>
  <c r="W468" i="17"/>
  <c r="W466" i="17"/>
  <c r="W435" i="17"/>
  <c r="W439" i="17"/>
  <c r="W437" i="17"/>
  <c r="W441" i="17"/>
  <c r="W445" i="17"/>
  <c r="W443" i="17"/>
  <c r="W459" i="17"/>
  <c r="W463" i="17"/>
  <c r="W461" i="17"/>
  <c r="W447" i="17"/>
  <c r="W451" i="17"/>
  <c r="W449" i="17"/>
  <c r="W453" i="17"/>
  <c r="W457" i="17"/>
  <c r="W455" i="17"/>
  <c r="W465" i="17"/>
  <c r="W469" i="17"/>
  <c r="W467" i="17"/>
  <c r="W254" i="17"/>
  <c r="W258" i="17"/>
  <c r="W256" i="17"/>
  <c r="W260" i="17"/>
  <c r="W264" i="17"/>
  <c r="W262" i="17"/>
  <c r="W278" i="17"/>
  <c r="W282" i="17"/>
  <c r="W280" i="17"/>
  <c r="W266" i="17"/>
  <c r="W270" i="17"/>
  <c r="W268" i="17"/>
  <c r="W272" i="17"/>
  <c r="W276" i="17"/>
  <c r="W274" i="17"/>
  <c r="W284" i="17"/>
  <c r="W288" i="17"/>
  <c r="W286" i="17"/>
  <c r="W255" i="17"/>
  <c r="W259" i="17"/>
  <c r="W257" i="17"/>
  <c r="W261" i="17"/>
  <c r="W265" i="17"/>
  <c r="W263" i="17"/>
  <c r="W279" i="17"/>
  <c r="W283" i="17"/>
  <c r="W281" i="17"/>
  <c r="W267" i="17"/>
  <c r="W271" i="17"/>
  <c r="W269" i="17"/>
  <c r="W273" i="17"/>
  <c r="W277" i="17"/>
  <c r="W275" i="17"/>
  <c r="W285" i="17"/>
  <c r="W289" i="17"/>
  <c r="W287" i="17"/>
  <c r="W146" i="17"/>
  <c r="W150" i="17"/>
  <c r="W148" i="17"/>
  <c r="W152" i="17"/>
  <c r="W156" i="17"/>
  <c r="W154" i="17"/>
  <c r="W194" i="17"/>
  <c r="W198" i="17"/>
  <c r="W196" i="17"/>
  <c r="W164" i="17"/>
  <c r="W168" i="17"/>
  <c r="W166" i="17"/>
  <c r="W176" i="17"/>
  <c r="W180" i="17"/>
  <c r="W178" i="17"/>
  <c r="W206" i="17"/>
  <c r="W210" i="17"/>
  <c r="W208" i="17"/>
  <c r="W147" i="17"/>
  <c r="W151" i="17"/>
  <c r="W149" i="17"/>
  <c r="W153" i="17"/>
  <c r="W157" i="17"/>
  <c r="W155" i="17"/>
  <c r="W195" i="17"/>
  <c r="W199" i="17"/>
  <c r="W197" i="17"/>
  <c r="W165" i="17"/>
  <c r="W169" i="17"/>
  <c r="W167" i="17"/>
  <c r="W177" i="17"/>
  <c r="W181" i="17"/>
  <c r="W179" i="17"/>
  <c r="W207" i="17"/>
  <c r="W211" i="17"/>
  <c r="W209" i="17"/>
  <c r="W506" i="17"/>
  <c r="W510" i="17"/>
  <c r="W508" i="17"/>
  <c r="W512" i="17"/>
  <c r="W516" i="17"/>
  <c r="W514" i="17"/>
  <c r="W530" i="17"/>
  <c r="W534" i="17"/>
  <c r="W532" i="17"/>
  <c r="W518" i="17"/>
  <c r="W522" i="17"/>
  <c r="W520" i="17"/>
  <c r="W524" i="17"/>
  <c r="W528" i="17"/>
  <c r="W526" i="17"/>
  <c r="W536" i="17"/>
  <c r="W540" i="17"/>
  <c r="W538" i="17"/>
  <c r="W507" i="17"/>
  <c r="W511" i="17"/>
  <c r="W509" i="17"/>
  <c r="W513" i="17"/>
  <c r="W517" i="17"/>
  <c r="W515" i="17"/>
  <c r="W531" i="17"/>
  <c r="W535" i="17"/>
  <c r="W533" i="17"/>
  <c r="W519" i="17"/>
  <c r="W523" i="17"/>
  <c r="W521" i="17"/>
  <c r="W525" i="17"/>
  <c r="W529" i="17"/>
  <c r="W527" i="17"/>
  <c r="W537" i="17"/>
  <c r="W541" i="17"/>
  <c r="W539" i="17"/>
  <c r="W338" i="17"/>
  <c r="W342" i="17"/>
  <c r="W340" i="17"/>
  <c r="W348" i="17"/>
  <c r="W354" i="17"/>
  <c r="W350" i="17"/>
  <c r="W380" i="17"/>
  <c r="W384" i="17"/>
  <c r="W382" i="17"/>
  <c r="W362" i="17"/>
  <c r="W366" i="17"/>
  <c r="W364" i="17"/>
  <c r="W368" i="17"/>
  <c r="W372" i="17"/>
  <c r="W370" i="17"/>
  <c r="W392" i="17"/>
  <c r="W396" i="17"/>
  <c r="W394" i="17"/>
  <c r="W339" i="17"/>
  <c r="W343" i="17"/>
  <c r="W341" i="17"/>
  <c r="W349" i="17"/>
  <c r="W355" i="17"/>
  <c r="W351" i="17"/>
  <c r="W381" i="17"/>
  <c r="W385" i="17"/>
  <c r="W383" i="17"/>
  <c r="W363" i="17"/>
  <c r="W367" i="17"/>
  <c r="W365" i="17"/>
  <c r="W369" i="17"/>
  <c r="W373" i="17"/>
  <c r="W371" i="17"/>
  <c r="W393" i="17"/>
  <c r="W397" i="17"/>
  <c r="W395" i="17"/>
  <c r="W110" i="17"/>
  <c r="W114" i="17"/>
  <c r="W112" i="17"/>
  <c r="W116" i="17"/>
  <c r="W120" i="17"/>
  <c r="W118" i="17"/>
  <c r="W134" i="17"/>
  <c r="W138" i="17"/>
  <c r="W136" i="17"/>
  <c r="W122" i="17"/>
  <c r="W126" i="17"/>
  <c r="W124" i="17"/>
  <c r="W128" i="17"/>
  <c r="W132" i="17"/>
  <c r="W130" i="17"/>
  <c r="W140" i="17"/>
  <c r="W144" i="17"/>
  <c r="W142" i="17"/>
  <c r="W111" i="17"/>
  <c r="W115" i="17"/>
  <c r="W113" i="17"/>
  <c r="W117" i="17"/>
  <c r="W121" i="17"/>
  <c r="W119" i="17"/>
  <c r="W135" i="17"/>
  <c r="W139" i="17"/>
  <c r="W137" i="17"/>
  <c r="W123" i="17"/>
  <c r="W127" i="17"/>
  <c r="W125" i="17"/>
  <c r="W129" i="17"/>
  <c r="W133" i="17"/>
  <c r="W131" i="17"/>
  <c r="W141" i="17"/>
  <c r="W145" i="17"/>
  <c r="W143" i="17"/>
  <c r="W470" i="17"/>
  <c r="W474" i="17"/>
  <c r="W472" i="17"/>
  <c r="W476" i="17"/>
  <c r="W480" i="17"/>
  <c r="W478" i="17"/>
  <c r="W494" i="17"/>
  <c r="W498" i="17"/>
  <c r="W496" i="17"/>
  <c r="W482" i="17"/>
  <c r="W486" i="17"/>
  <c r="W484" i="17"/>
  <c r="W488" i="17"/>
  <c r="W492" i="17"/>
  <c r="W490" i="17"/>
  <c r="W500" i="17"/>
  <c r="W504" i="17"/>
  <c r="W502" i="17"/>
  <c r="W471" i="17"/>
  <c r="W475" i="17"/>
  <c r="W473" i="17"/>
  <c r="W477" i="17"/>
  <c r="W481" i="17"/>
  <c r="W479" i="17"/>
  <c r="W495" i="17"/>
  <c r="W499" i="17"/>
  <c r="W497" i="17"/>
  <c r="W483" i="17"/>
  <c r="W487" i="17"/>
  <c r="W485" i="17"/>
  <c r="W489" i="17"/>
  <c r="W493" i="17"/>
  <c r="W491" i="17"/>
  <c r="W501" i="17"/>
  <c r="W505" i="17"/>
  <c r="W503" i="17"/>
  <c r="W290" i="17"/>
  <c r="W294" i="17"/>
  <c r="W292" i="17"/>
  <c r="W296" i="17"/>
  <c r="W300" i="17"/>
  <c r="W298" i="17"/>
  <c r="W314" i="17"/>
  <c r="W318" i="17"/>
  <c r="W316" i="17"/>
  <c r="W302" i="17"/>
  <c r="W306" i="17"/>
  <c r="W304" i="17"/>
  <c r="W308" i="17"/>
  <c r="W312" i="17"/>
  <c r="W310" i="17"/>
  <c r="W320" i="17"/>
  <c r="W324" i="17"/>
  <c r="W322" i="17"/>
  <c r="W291" i="17"/>
  <c r="W295" i="17"/>
  <c r="W293" i="17"/>
  <c r="W297" i="17"/>
  <c r="W301" i="17"/>
  <c r="W299" i="17"/>
  <c r="W315" i="17"/>
  <c r="W319" i="17"/>
  <c r="W317" i="17"/>
  <c r="W303" i="17"/>
  <c r="W307" i="17"/>
  <c r="W305" i="17"/>
  <c r="W309" i="17"/>
  <c r="W313" i="17"/>
  <c r="W311" i="17"/>
  <c r="W321" i="17"/>
  <c r="W325" i="17"/>
  <c r="W323" i="17"/>
  <c r="V2" i="17"/>
  <c r="C14" i="8" s="1"/>
  <c r="V6" i="17"/>
  <c r="V4" i="17"/>
  <c r="V8" i="17"/>
  <c r="V12" i="17"/>
  <c r="V10" i="17"/>
  <c r="V26" i="17"/>
  <c r="V30" i="17"/>
  <c r="V28" i="17"/>
  <c r="V14" i="17"/>
  <c r="V18" i="17"/>
  <c r="V16" i="17"/>
  <c r="V20" i="17"/>
  <c r="V24" i="17"/>
  <c r="V22" i="17"/>
  <c r="V32" i="17"/>
  <c r="V36" i="17"/>
  <c r="V34" i="17"/>
  <c r="V3" i="17"/>
  <c r="V7" i="17"/>
  <c r="V5" i="17"/>
  <c r="V9" i="17"/>
  <c r="V13" i="17"/>
  <c r="V11" i="17"/>
  <c r="V27" i="17"/>
  <c r="V31" i="17"/>
  <c r="V29" i="17"/>
  <c r="V15" i="17"/>
  <c r="V19" i="17"/>
  <c r="V17" i="17"/>
  <c r="V21" i="17"/>
  <c r="V25" i="17"/>
  <c r="V23" i="17"/>
  <c r="V33" i="17"/>
  <c r="V37" i="17"/>
  <c r="V35" i="17"/>
  <c r="V326" i="17"/>
  <c r="V330" i="17"/>
  <c r="V328" i="17"/>
  <c r="V332" i="17"/>
  <c r="V336" i="17"/>
  <c r="V334" i="17"/>
  <c r="V374" i="17"/>
  <c r="V378" i="17"/>
  <c r="V376" i="17"/>
  <c r="V344" i="17"/>
  <c r="V352" i="17"/>
  <c r="V346" i="17"/>
  <c r="V356" i="17"/>
  <c r="V360" i="17"/>
  <c r="V358" i="17"/>
  <c r="V386" i="17"/>
  <c r="V390" i="17"/>
  <c r="V388" i="17"/>
  <c r="V327" i="17"/>
  <c r="V331" i="17"/>
  <c r="V329" i="17"/>
  <c r="V333" i="17"/>
  <c r="V337" i="17"/>
  <c r="V335" i="17"/>
  <c r="V375" i="17"/>
  <c r="V379" i="17"/>
  <c r="V377" i="17"/>
  <c r="V345" i="17"/>
  <c r="V353" i="17"/>
  <c r="V347" i="17"/>
  <c r="V357" i="17"/>
  <c r="V361" i="17"/>
  <c r="V359" i="17"/>
  <c r="V387" i="17"/>
  <c r="V391" i="17"/>
  <c r="V389" i="17"/>
  <c r="V158" i="17"/>
  <c r="V162" i="17"/>
  <c r="V160" i="17"/>
  <c r="V170" i="17"/>
  <c r="V174" i="17"/>
  <c r="V172" i="17"/>
  <c r="V200" i="17"/>
  <c r="V204" i="17"/>
  <c r="V202" i="17"/>
  <c r="V182" i="17"/>
  <c r="V186" i="17"/>
  <c r="V184" i="17"/>
  <c r="V188" i="17"/>
  <c r="V192" i="17"/>
  <c r="V190" i="17"/>
  <c r="V212" i="17"/>
  <c r="V216" i="17"/>
  <c r="V214" i="17"/>
  <c r="V159" i="17"/>
  <c r="V163" i="17"/>
  <c r="V161" i="17"/>
  <c r="V171" i="17"/>
  <c r="V175" i="17"/>
  <c r="V173" i="17"/>
  <c r="V201" i="17"/>
  <c r="V205" i="17"/>
  <c r="V203" i="17"/>
  <c r="V183" i="17"/>
  <c r="V187" i="17"/>
  <c r="V185" i="17"/>
  <c r="V189" i="17"/>
  <c r="V193" i="17"/>
  <c r="V191" i="17"/>
  <c r="V213" i="17"/>
  <c r="V217" i="17"/>
  <c r="V215" i="17"/>
  <c r="V38" i="17"/>
  <c r="V42" i="17"/>
  <c r="V40" i="17"/>
  <c r="V44" i="17"/>
  <c r="V48" i="17"/>
  <c r="V46" i="17"/>
  <c r="V62" i="17"/>
  <c r="V66" i="17"/>
  <c r="V64" i="17"/>
  <c r="V50" i="17"/>
  <c r="V54" i="17"/>
  <c r="V52" i="17"/>
  <c r="V56" i="17"/>
  <c r="V60" i="17"/>
  <c r="V58" i="17"/>
  <c r="V68" i="17"/>
  <c r="V72" i="17"/>
  <c r="V70" i="17"/>
  <c r="V39" i="17"/>
  <c r="V43" i="17"/>
  <c r="V41" i="17"/>
  <c r="V45" i="17"/>
  <c r="V49" i="17"/>
  <c r="V47" i="17"/>
  <c r="V63" i="17"/>
  <c r="V67" i="17"/>
  <c r="V65" i="17"/>
  <c r="V51" i="17"/>
  <c r="V55" i="17"/>
  <c r="V53" i="17"/>
  <c r="V57" i="17"/>
  <c r="V61" i="17"/>
  <c r="V59" i="17"/>
  <c r="V69" i="17"/>
  <c r="V73" i="17"/>
  <c r="V71" i="17"/>
  <c r="V398" i="17"/>
  <c r="V402" i="17"/>
  <c r="V400" i="17"/>
  <c r="V404" i="17"/>
  <c r="V408" i="17"/>
  <c r="V406" i="17"/>
  <c r="V422" i="17"/>
  <c r="V426" i="17"/>
  <c r="V424" i="17"/>
  <c r="V410" i="17"/>
  <c r="V414" i="17"/>
  <c r="V412" i="17"/>
  <c r="V416" i="17"/>
  <c r="V420" i="17"/>
  <c r="V418" i="17"/>
  <c r="V428" i="17"/>
  <c r="V432" i="17"/>
  <c r="V430" i="17"/>
  <c r="V399" i="17"/>
  <c r="V403" i="17"/>
  <c r="V401" i="17"/>
  <c r="V405" i="17"/>
  <c r="V409" i="17"/>
  <c r="V407" i="17"/>
  <c r="V423" i="17"/>
  <c r="V427" i="17"/>
  <c r="V425" i="17"/>
  <c r="V411" i="17"/>
  <c r="V415" i="17"/>
  <c r="V413" i="17"/>
  <c r="V417" i="17"/>
  <c r="V421" i="17"/>
  <c r="V419" i="17"/>
  <c r="V429" i="17"/>
  <c r="V433" i="17"/>
  <c r="V431" i="17"/>
  <c r="V218" i="17"/>
  <c r="V222" i="17"/>
  <c r="V220" i="17"/>
  <c r="V224" i="17"/>
  <c r="V228" i="17"/>
  <c r="V226" i="17"/>
  <c r="V242" i="17"/>
  <c r="V246" i="17"/>
  <c r="V244" i="17"/>
  <c r="V230" i="17"/>
  <c r="V234" i="17"/>
  <c r="V232" i="17"/>
  <c r="V236" i="17"/>
  <c r="V240" i="17"/>
  <c r="V238" i="17"/>
  <c r="V248" i="17"/>
  <c r="V252" i="17"/>
  <c r="V250" i="17"/>
  <c r="V219" i="17"/>
  <c r="V223" i="17"/>
  <c r="V221" i="17"/>
  <c r="V225" i="17"/>
  <c r="V229" i="17"/>
  <c r="V227" i="17"/>
  <c r="V243" i="17"/>
  <c r="V247" i="17"/>
  <c r="V245" i="17"/>
  <c r="V231" i="17"/>
  <c r="V235" i="17"/>
  <c r="V233" i="17"/>
  <c r="V237" i="17"/>
  <c r="V241" i="17"/>
  <c r="V239" i="17"/>
  <c r="V249" i="17"/>
  <c r="V253" i="17"/>
  <c r="V251" i="17"/>
  <c r="V74" i="17"/>
  <c r="V78" i="17"/>
  <c r="V76" i="17"/>
  <c r="V80" i="17"/>
  <c r="V84" i="17"/>
  <c r="V82" i="17"/>
  <c r="V98" i="17"/>
  <c r="V102" i="17"/>
  <c r="V100" i="17"/>
  <c r="V86" i="17"/>
  <c r="V90" i="17"/>
  <c r="V88" i="17"/>
  <c r="V92" i="17"/>
  <c r="V96" i="17"/>
  <c r="V94" i="17"/>
  <c r="V104" i="17"/>
  <c r="V108" i="17"/>
  <c r="V106" i="17"/>
  <c r="V75" i="17"/>
  <c r="V79" i="17"/>
  <c r="V77" i="17"/>
  <c r="V81" i="17"/>
  <c r="V85" i="17"/>
  <c r="V83" i="17"/>
  <c r="V99" i="17"/>
  <c r="V103" i="17"/>
  <c r="V101" i="17"/>
  <c r="V87" i="17"/>
  <c r="V91" i="17"/>
  <c r="V89" i="17"/>
  <c r="V93" i="17"/>
  <c r="V97" i="17"/>
  <c r="V95" i="17"/>
  <c r="V105" i="17"/>
  <c r="V109" i="17"/>
  <c r="V107" i="17"/>
  <c r="V434" i="17"/>
  <c r="V438" i="17"/>
  <c r="V436" i="17"/>
  <c r="V440" i="17"/>
  <c r="V444" i="17"/>
  <c r="V442" i="17"/>
  <c r="V458" i="17"/>
  <c r="V462" i="17"/>
  <c r="V460" i="17"/>
  <c r="V446" i="17"/>
  <c r="V450" i="17"/>
  <c r="V448" i="17"/>
  <c r="V452" i="17"/>
  <c r="V456" i="17"/>
  <c r="V454" i="17"/>
  <c r="V464" i="17"/>
  <c r="V468" i="17"/>
  <c r="V466" i="17"/>
  <c r="V435" i="17"/>
  <c r="V439" i="17"/>
  <c r="V437" i="17"/>
  <c r="V441" i="17"/>
  <c r="V445" i="17"/>
  <c r="V443" i="17"/>
  <c r="V459" i="17"/>
  <c r="V463" i="17"/>
  <c r="V461" i="17"/>
  <c r="V447" i="17"/>
  <c r="V451" i="17"/>
  <c r="V449" i="17"/>
  <c r="V453" i="17"/>
  <c r="V457" i="17"/>
  <c r="V455" i="17"/>
  <c r="V465" i="17"/>
  <c r="V469" i="17"/>
  <c r="V467" i="17"/>
  <c r="V254" i="17"/>
  <c r="V258" i="17"/>
  <c r="V256" i="17"/>
  <c r="V260" i="17"/>
  <c r="V264" i="17"/>
  <c r="V262" i="17"/>
  <c r="V278" i="17"/>
  <c r="V282" i="17"/>
  <c r="V280" i="17"/>
  <c r="V266" i="17"/>
  <c r="V270" i="17"/>
  <c r="V268" i="17"/>
  <c r="V272" i="17"/>
  <c r="V276" i="17"/>
  <c r="V274" i="17"/>
  <c r="V284" i="17"/>
  <c r="V288" i="17"/>
  <c r="V286" i="17"/>
  <c r="V255" i="17"/>
  <c r="V259" i="17"/>
  <c r="V257" i="17"/>
  <c r="V261" i="17"/>
  <c r="V265" i="17"/>
  <c r="V263" i="17"/>
  <c r="V279" i="17"/>
  <c r="V283" i="17"/>
  <c r="V281" i="17"/>
  <c r="V267" i="17"/>
  <c r="V271" i="17"/>
  <c r="V269" i="17"/>
  <c r="V273" i="17"/>
  <c r="V277" i="17"/>
  <c r="V275" i="17"/>
  <c r="V285" i="17"/>
  <c r="V289" i="17"/>
  <c r="V287" i="17"/>
  <c r="V146" i="17"/>
  <c r="V150" i="17"/>
  <c r="V148" i="17"/>
  <c r="V152" i="17"/>
  <c r="V156" i="17"/>
  <c r="V154" i="17"/>
  <c r="V194" i="17"/>
  <c r="V198" i="17"/>
  <c r="V196" i="17"/>
  <c r="V164" i="17"/>
  <c r="V168" i="17"/>
  <c r="V166" i="17"/>
  <c r="V176" i="17"/>
  <c r="V180" i="17"/>
  <c r="V178" i="17"/>
  <c r="V206" i="17"/>
  <c r="V210" i="17"/>
  <c r="V208" i="17"/>
  <c r="V147" i="17"/>
  <c r="V151" i="17"/>
  <c r="V149" i="17"/>
  <c r="V153" i="17"/>
  <c r="V157" i="17"/>
  <c r="V155" i="17"/>
  <c r="V195" i="17"/>
  <c r="V199" i="17"/>
  <c r="V197" i="17"/>
  <c r="V165" i="17"/>
  <c r="V169" i="17"/>
  <c r="V167" i="17"/>
  <c r="V177" i="17"/>
  <c r="V181" i="17"/>
  <c r="V179" i="17"/>
  <c r="V207" i="17"/>
  <c r="V211" i="17"/>
  <c r="V209" i="17"/>
  <c r="V506" i="17"/>
  <c r="V510" i="17"/>
  <c r="V508" i="17"/>
  <c r="V512" i="17"/>
  <c r="V516" i="17"/>
  <c r="V514" i="17"/>
  <c r="V530" i="17"/>
  <c r="V534" i="17"/>
  <c r="V532" i="17"/>
  <c r="V518" i="17"/>
  <c r="V522" i="17"/>
  <c r="V520" i="17"/>
  <c r="V524" i="17"/>
  <c r="V528" i="17"/>
  <c r="V526" i="17"/>
  <c r="V536" i="17"/>
  <c r="V540" i="17"/>
  <c r="V538" i="17"/>
  <c r="V507" i="17"/>
  <c r="V511" i="17"/>
  <c r="V509" i="17"/>
  <c r="V513" i="17"/>
  <c r="V517" i="17"/>
  <c r="V515" i="17"/>
  <c r="V531" i="17"/>
  <c r="V535" i="17"/>
  <c r="V533" i="17"/>
  <c r="V519" i="17"/>
  <c r="V523" i="17"/>
  <c r="V521" i="17"/>
  <c r="V525" i="17"/>
  <c r="V529" i="17"/>
  <c r="V527" i="17"/>
  <c r="V537" i="17"/>
  <c r="V541" i="17"/>
  <c r="V539" i="17"/>
  <c r="V338" i="17"/>
  <c r="V342" i="17"/>
  <c r="V340" i="17"/>
  <c r="V348" i="17"/>
  <c r="V354" i="17"/>
  <c r="V350" i="17"/>
  <c r="V380" i="17"/>
  <c r="V384" i="17"/>
  <c r="V382" i="17"/>
  <c r="V362" i="17"/>
  <c r="V366" i="17"/>
  <c r="V364" i="17"/>
  <c r="V368" i="17"/>
  <c r="V372" i="17"/>
  <c r="V370" i="17"/>
  <c r="V392" i="17"/>
  <c r="V396" i="17"/>
  <c r="V394" i="17"/>
  <c r="V339" i="17"/>
  <c r="V343" i="17"/>
  <c r="V341" i="17"/>
  <c r="V349" i="17"/>
  <c r="V355" i="17"/>
  <c r="V351" i="17"/>
  <c r="V381" i="17"/>
  <c r="V385" i="17"/>
  <c r="V383" i="17"/>
  <c r="V363" i="17"/>
  <c r="V367" i="17"/>
  <c r="V365" i="17"/>
  <c r="V369" i="17"/>
  <c r="V373" i="17"/>
  <c r="V371" i="17"/>
  <c r="V393" i="17"/>
  <c r="V397" i="17"/>
  <c r="V395" i="17"/>
  <c r="V110" i="17"/>
  <c r="V114" i="17"/>
  <c r="V112" i="17"/>
  <c r="V116" i="17"/>
  <c r="V120" i="17"/>
  <c r="V118" i="17"/>
  <c r="V134" i="17"/>
  <c r="V138" i="17"/>
  <c r="V136" i="17"/>
  <c r="V122" i="17"/>
  <c r="V126" i="17"/>
  <c r="V124" i="17"/>
  <c r="V128" i="17"/>
  <c r="V132" i="17"/>
  <c r="V130" i="17"/>
  <c r="V140" i="17"/>
  <c r="V144" i="17"/>
  <c r="V142" i="17"/>
  <c r="V111" i="17"/>
  <c r="V115" i="17"/>
  <c r="V113" i="17"/>
  <c r="V117" i="17"/>
  <c r="V121" i="17"/>
  <c r="V119" i="17"/>
  <c r="V135" i="17"/>
  <c r="V139" i="17"/>
  <c r="V137" i="17"/>
  <c r="V123" i="17"/>
  <c r="V127" i="17"/>
  <c r="V125" i="17"/>
  <c r="V129" i="17"/>
  <c r="V133" i="17"/>
  <c r="V131" i="17"/>
  <c r="V141" i="17"/>
  <c r="V145" i="17"/>
  <c r="V143" i="17"/>
  <c r="V470" i="17"/>
  <c r="V474" i="17"/>
  <c r="V472" i="17"/>
  <c r="V476" i="17"/>
  <c r="V480" i="17"/>
  <c r="V478" i="17"/>
  <c r="V494" i="17"/>
  <c r="V498" i="17"/>
  <c r="V496" i="17"/>
  <c r="V482" i="17"/>
  <c r="V486" i="17"/>
  <c r="V484" i="17"/>
  <c r="V488" i="17"/>
  <c r="V492" i="17"/>
  <c r="V490" i="17"/>
  <c r="V500" i="17"/>
  <c r="V504" i="17"/>
  <c r="V502" i="17"/>
  <c r="V471" i="17"/>
  <c r="V475" i="17"/>
  <c r="V473" i="17"/>
  <c r="V477" i="17"/>
  <c r="V481" i="17"/>
  <c r="V479" i="17"/>
  <c r="V495" i="17"/>
  <c r="V499" i="17"/>
  <c r="V497" i="17"/>
  <c r="V483" i="17"/>
  <c r="V487" i="17"/>
  <c r="V485" i="17"/>
  <c r="V489" i="17"/>
  <c r="V493" i="17"/>
  <c r="V491" i="17"/>
  <c r="V501" i="17"/>
  <c r="V505" i="17"/>
  <c r="V503" i="17"/>
  <c r="V290" i="17"/>
  <c r="V294" i="17"/>
  <c r="V292" i="17"/>
  <c r="V296" i="17"/>
  <c r="V300" i="17"/>
  <c r="V298" i="17"/>
  <c r="V314" i="17"/>
  <c r="V318" i="17"/>
  <c r="V316" i="17"/>
  <c r="V302" i="17"/>
  <c r="V306" i="17"/>
  <c r="V304" i="17"/>
  <c r="V308" i="17"/>
  <c r="V312" i="17"/>
  <c r="V310" i="17"/>
  <c r="V320" i="17"/>
  <c r="V324" i="17"/>
  <c r="V322" i="17"/>
  <c r="V291" i="17"/>
  <c r="V295" i="17"/>
  <c r="V293" i="17"/>
  <c r="V297" i="17"/>
  <c r="V301" i="17"/>
  <c r="V299" i="17"/>
  <c r="V315" i="17"/>
  <c r="V319" i="17"/>
  <c r="V317" i="17"/>
  <c r="V303" i="17"/>
  <c r="V307" i="17"/>
  <c r="V305" i="17"/>
  <c r="V309" i="17"/>
  <c r="V313" i="17"/>
  <c r="V311" i="17"/>
  <c r="V321" i="17"/>
  <c r="V325" i="17"/>
  <c r="V323" i="17"/>
  <c r="U2" i="17"/>
  <c r="U6" i="17"/>
  <c r="U4" i="17"/>
  <c r="U8" i="17"/>
  <c r="U12" i="17"/>
  <c r="U10" i="17"/>
  <c r="U26" i="17"/>
  <c r="U30" i="17"/>
  <c r="U28" i="17"/>
  <c r="U14" i="17"/>
  <c r="U18" i="17"/>
  <c r="U16" i="17"/>
  <c r="U20" i="17"/>
  <c r="U24" i="17"/>
  <c r="U22" i="17"/>
  <c r="U32" i="17"/>
  <c r="U36" i="17"/>
  <c r="U34" i="17"/>
  <c r="U3" i="17"/>
  <c r="U7" i="17"/>
  <c r="U5" i="17"/>
  <c r="U9" i="17"/>
  <c r="U13" i="17"/>
  <c r="U11" i="17"/>
  <c r="U27" i="17"/>
  <c r="U31" i="17"/>
  <c r="U29" i="17"/>
  <c r="U15" i="17"/>
  <c r="U19" i="17"/>
  <c r="U17" i="17"/>
  <c r="U21" i="17"/>
  <c r="U25" i="17"/>
  <c r="U23" i="17"/>
  <c r="U33" i="17"/>
  <c r="U37" i="17"/>
  <c r="U35" i="17"/>
  <c r="U326" i="17"/>
  <c r="U330" i="17"/>
  <c r="U328" i="17"/>
  <c r="U332" i="17"/>
  <c r="U336" i="17"/>
  <c r="U334" i="17"/>
  <c r="U374" i="17"/>
  <c r="U378" i="17"/>
  <c r="U376" i="17"/>
  <c r="U344" i="17"/>
  <c r="U352" i="17"/>
  <c r="U346" i="17"/>
  <c r="U356" i="17"/>
  <c r="U360" i="17"/>
  <c r="U358" i="17"/>
  <c r="U386" i="17"/>
  <c r="U390" i="17"/>
  <c r="U388" i="17"/>
  <c r="U327" i="17"/>
  <c r="U331" i="17"/>
  <c r="U329" i="17"/>
  <c r="U333" i="17"/>
  <c r="U337" i="17"/>
  <c r="U335" i="17"/>
  <c r="U375" i="17"/>
  <c r="U379" i="17"/>
  <c r="U377" i="17"/>
  <c r="U345" i="17"/>
  <c r="U353" i="17"/>
  <c r="U347" i="17"/>
  <c r="U357" i="17"/>
  <c r="U361" i="17"/>
  <c r="U359" i="17"/>
  <c r="U387" i="17"/>
  <c r="U391" i="17"/>
  <c r="U389" i="17"/>
  <c r="U158" i="17"/>
  <c r="U162" i="17"/>
  <c r="U160" i="17"/>
  <c r="U170" i="17"/>
  <c r="U174" i="17"/>
  <c r="U172" i="17"/>
  <c r="U200" i="17"/>
  <c r="U204" i="17"/>
  <c r="U202" i="17"/>
  <c r="U182" i="17"/>
  <c r="U186" i="17"/>
  <c r="U184" i="17"/>
  <c r="U188" i="17"/>
  <c r="U192" i="17"/>
  <c r="U190" i="17"/>
  <c r="U212" i="17"/>
  <c r="U216" i="17"/>
  <c r="U214" i="17"/>
  <c r="U159" i="17"/>
  <c r="U163" i="17"/>
  <c r="U161" i="17"/>
  <c r="U171" i="17"/>
  <c r="U175" i="17"/>
  <c r="U173" i="17"/>
  <c r="U201" i="17"/>
  <c r="U205" i="17"/>
  <c r="U203" i="17"/>
  <c r="U183" i="17"/>
  <c r="U187" i="17"/>
  <c r="U185" i="17"/>
  <c r="U189" i="17"/>
  <c r="U193" i="17"/>
  <c r="U191" i="17"/>
  <c r="U213" i="17"/>
  <c r="U217" i="17"/>
  <c r="U215" i="17"/>
  <c r="U38" i="17"/>
  <c r="U42" i="17"/>
  <c r="U40" i="17"/>
  <c r="U44" i="17"/>
  <c r="U48" i="17"/>
  <c r="U46" i="17"/>
  <c r="U62" i="17"/>
  <c r="U66" i="17"/>
  <c r="U64" i="17"/>
  <c r="U50" i="17"/>
  <c r="U54" i="17"/>
  <c r="U52" i="17"/>
  <c r="U56" i="17"/>
  <c r="U60" i="17"/>
  <c r="U58" i="17"/>
  <c r="U68" i="17"/>
  <c r="U72" i="17"/>
  <c r="U70" i="17"/>
  <c r="U39" i="17"/>
  <c r="U43" i="17"/>
  <c r="U41" i="17"/>
  <c r="U45" i="17"/>
  <c r="U49" i="17"/>
  <c r="U47" i="17"/>
  <c r="U63" i="17"/>
  <c r="U67" i="17"/>
  <c r="U65" i="17"/>
  <c r="U51" i="17"/>
  <c r="U55" i="17"/>
  <c r="U53" i="17"/>
  <c r="U57" i="17"/>
  <c r="U61" i="17"/>
  <c r="U59" i="17"/>
  <c r="U69" i="17"/>
  <c r="U73" i="17"/>
  <c r="U71" i="17"/>
  <c r="U398" i="17"/>
  <c r="U402" i="17"/>
  <c r="U400" i="17"/>
  <c r="U404" i="17"/>
  <c r="U408" i="17"/>
  <c r="U406" i="17"/>
  <c r="U422" i="17"/>
  <c r="U426" i="17"/>
  <c r="U424" i="17"/>
  <c r="U410" i="17"/>
  <c r="U414" i="17"/>
  <c r="U412" i="17"/>
  <c r="U416" i="17"/>
  <c r="U420" i="17"/>
  <c r="U418" i="17"/>
  <c r="U428" i="17"/>
  <c r="U432" i="17"/>
  <c r="U430" i="17"/>
  <c r="U399" i="17"/>
  <c r="U403" i="17"/>
  <c r="U401" i="17"/>
  <c r="U405" i="17"/>
  <c r="U409" i="17"/>
  <c r="U407" i="17"/>
  <c r="U423" i="17"/>
  <c r="U427" i="17"/>
  <c r="U425" i="17"/>
  <c r="U411" i="17"/>
  <c r="U415" i="17"/>
  <c r="U413" i="17"/>
  <c r="U417" i="17"/>
  <c r="U421" i="17"/>
  <c r="U419" i="17"/>
  <c r="U429" i="17"/>
  <c r="U433" i="17"/>
  <c r="U431" i="17"/>
  <c r="U218" i="17"/>
  <c r="U222" i="17"/>
  <c r="U220" i="17"/>
  <c r="U224" i="17"/>
  <c r="U228" i="17"/>
  <c r="U226" i="17"/>
  <c r="U242" i="17"/>
  <c r="U246" i="17"/>
  <c r="U244" i="17"/>
  <c r="U230" i="17"/>
  <c r="U234" i="17"/>
  <c r="U232" i="17"/>
  <c r="U236" i="17"/>
  <c r="U240" i="17"/>
  <c r="U238" i="17"/>
  <c r="U248" i="17"/>
  <c r="U252" i="17"/>
  <c r="U250" i="17"/>
  <c r="U219" i="17"/>
  <c r="U223" i="17"/>
  <c r="U221" i="17"/>
  <c r="U225" i="17"/>
  <c r="U229" i="17"/>
  <c r="U227" i="17"/>
  <c r="U243" i="17"/>
  <c r="U247" i="17"/>
  <c r="U245" i="17"/>
  <c r="U231" i="17"/>
  <c r="U235" i="17"/>
  <c r="U233" i="17"/>
  <c r="U237" i="17"/>
  <c r="U241" i="17"/>
  <c r="U239" i="17"/>
  <c r="U249" i="17"/>
  <c r="U253" i="17"/>
  <c r="U251" i="17"/>
  <c r="U74" i="17"/>
  <c r="U78" i="17"/>
  <c r="U76" i="17"/>
  <c r="U80" i="17"/>
  <c r="U84" i="17"/>
  <c r="U82" i="17"/>
  <c r="U98" i="17"/>
  <c r="U102" i="17"/>
  <c r="U100" i="17"/>
  <c r="U86" i="17"/>
  <c r="U90" i="17"/>
  <c r="U88" i="17"/>
  <c r="U92" i="17"/>
  <c r="U96" i="17"/>
  <c r="U94" i="17"/>
  <c r="U104" i="17"/>
  <c r="U108" i="17"/>
  <c r="U106" i="17"/>
  <c r="U75" i="17"/>
  <c r="U79" i="17"/>
  <c r="U77" i="17"/>
  <c r="U81" i="17"/>
  <c r="U85" i="17"/>
  <c r="U83" i="17"/>
  <c r="U99" i="17"/>
  <c r="U103" i="17"/>
  <c r="U101" i="17"/>
  <c r="U87" i="17"/>
  <c r="U91" i="17"/>
  <c r="U89" i="17"/>
  <c r="U93" i="17"/>
  <c r="U97" i="17"/>
  <c r="U95" i="17"/>
  <c r="U105" i="17"/>
  <c r="U109" i="17"/>
  <c r="U107" i="17"/>
  <c r="U434" i="17"/>
  <c r="U438" i="17"/>
  <c r="U436" i="17"/>
  <c r="U440" i="17"/>
  <c r="U444" i="17"/>
  <c r="U442" i="17"/>
  <c r="U458" i="17"/>
  <c r="U462" i="17"/>
  <c r="U460" i="17"/>
  <c r="U446" i="17"/>
  <c r="U450" i="17"/>
  <c r="U448" i="17"/>
  <c r="U452" i="17"/>
  <c r="U456" i="17"/>
  <c r="U454" i="17"/>
  <c r="U464" i="17"/>
  <c r="U468" i="17"/>
  <c r="U466" i="17"/>
  <c r="U435" i="17"/>
  <c r="U439" i="17"/>
  <c r="U437" i="17"/>
  <c r="U441" i="17"/>
  <c r="U445" i="17"/>
  <c r="U443" i="17"/>
  <c r="U459" i="17"/>
  <c r="U463" i="17"/>
  <c r="U461" i="17"/>
  <c r="U447" i="17"/>
  <c r="U451" i="17"/>
  <c r="U449" i="17"/>
  <c r="U453" i="17"/>
  <c r="U457" i="17"/>
  <c r="U455" i="17"/>
  <c r="U465" i="17"/>
  <c r="U469" i="17"/>
  <c r="U467" i="17"/>
  <c r="U254" i="17"/>
  <c r="U258" i="17"/>
  <c r="U256" i="17"/>
  <c r="U260" i="17"/>
  <c r="U264" i="17"/>
  <c r="U262" i="17"/>
  <c r="U278" i="17"/>
  <c r="U282" i="17"/>
  <c r="U280" i="17"/>
  <c r="U266" i="17"/>
  <c r="U270" i="17"/>
  <c r="U268" i="17"/>
  <c r="U272" i="17"/>
  <c r="U276" i="17"/>
  <c r="U274" i="17"/>
  <c r="U284" i="17"/>
  <c r="U288" i="17"/>
  <c r="U286" i="17"/>
  <c r="U255" i="17"/>
  <c r="U259" i="17"/>
  <c r="U257" i="17"/>
  <c r="U261" i="17"/>
  <c r="U265" i="17"/>
  <c r="U263" i="17"/>
  <c r="U279" i="17"/>
  <c r="U283" i="17"/>
  <c r="U281" i="17"/>
  <c r="U267" i="17"/>
  <c r="U271" i="17"/>
  <c r="U269" i="17"/>
  <c r="U273" i="17"/>
  <c r="U277" i="17"/>
  <c r="U275" i="17"/>
  <c r="U285" i="17"/>
  <c r="U289" i="17"/>
  <c r="U287" i="17"/>
  <c r="U146" i="17"/>
  <c r="U150" i="17"/>
  <c r="U148" i="17"/>
  <c r="U152" i="17"/>
  <c r="U156" i="17"/>
  <c r="U154" i="17"/>
  <c r="U194" i="17"/>
  <c r="U198" i="17"/>
  <c r="U196" i="17"/>
  <c r="U164" i="17"/>
  <c r="U168" i="17"/>
  <c r="U166" i="17"/>
  <c r="U176" i="17"/>
  <c r="U180" i="17"/>
  <c r="U178" i="17"/>
  <c r="U206" i="17"/>
  <c r="U210" i="17"/>
  <c r="U208" i="17"/>
  <c r="U147" i="17"/>
  <c r="U151" i="17"/>
  <c r="U149" i="17"/>
  <c r="U153" i="17"/>
  <c r="U157" i="17"/>
  <c r="U155" i="17"/>
  <c r="U195" i="17"/>
  <c r="U199" i="17"/>
  <c r="U197" i="17"/>
  <c r="U165" i="17"/>
  <c r="U169" i="17"/>
  <c r="U167" i="17"/>
  <c r="U177" i="17"/>
  <c r="U181" i="17"/>
  <c r="U179" i="17"/>
  <c r="U207" i="17"/>
  <c r="U211" i="17"/>
  <c r="U209" i="17"/>
  <c r="U506" i="17"/>
  <c r="U510" i="17"/>
  <c r="U508" i="17"/>
  <c r="U512" i="17"/>
  <c r="U516" i="17"/>
  <c r="U514" i="17"/>
  <c r="U530" i="17"/>
  <c r="U534" i="17"/>
  <c r="U532" i="17"/>
  <c r="U518" i="17"/>
  <c r="U522" i="17"/>
  <c r="U520" i="17"/>
  <c r="U524" i="17"/>
  <c r="U528" i="17"/>
  <c r="U526" i="17"/>
  <c r="U536" i="17"/>
  <c r="U540" i="17"/>
  <c r="U538" i="17"/>
  <c r="U507" i="17"/>
  <c r="U511" i="17"/>
  <c r="U509" i="17"/>
  <c r="U513" i="17"/>
  <c r="U517" i="17"/>
  <c r="U515" i="17"/>
  <c r="U531" i="17"/>
  <c r="U535" i="17"/>
  <c r="U533" i="17"/>
  <c r="U519" i="17"/>
  <c r="U523" i="17"/>
  <c r="U521" i="17"/>
  <c r="U525" i="17"/>
  <c r="U529" i="17"/>
  <c r="U527" i="17"/>
  <c r="U537" i="17"/>
  <c r="U541" i="17"/>
  <c r="U539" i="17"/>
  <c r="U338" i="17"/>
  <c r="U342" i="17"/>
  <c r="U340" i="17"/>
  <c r="U348" i="17"/>
  <c r="U354" i="17"/>
  <c r="U350" i="17"/>
  <c r="U380" i="17"/>
  <c r="U384" i="17"/>
  <c r="U382" i="17"/>
  <c r="U362" i="17"/>
  <c r="U366" i="17"/>
  <c r="U364" i="17"/>
  <c r="U368" i="17"/>
  <c r="U372" i="17"/>
  <c r="U370" i="17"/>
  <c r="U392" i="17"/>
  <c r="U396" i="17"/>
  <c r="U394" i="17"/>
  <c r="U339" i="17"/>
  <c r="U343" i="17"/>
  <c r="U341" i="17"/>
  <c r="U349" i="17"/>
  <c r="U355" i="17"/>
  <c r="U351" i="17"/>
  <c r="U381" i="17"/>
  <c r="U385" i="17"/>
  <c r="U383" i="17"/>
  <c r="U363" i="17"/>
  <c r="U367" i="17"/>
  <c r="U365" i="17"/>
  <c r="U369" i="17"/>
  <c r="U373" i="17"/>
  <c r="U371" i="17"/>
  <c r="U393" i="17"/>
  <c r="U397" i="17"/>
  <c r="U395" i="17"/>
  <c r="U110" i="17"/>
  <c r="U114" i="17"/>
  <c r="U112" i="17"/>
  <c r="U116" i="17"/>
  <c r="U120" i="17"/>
  <c r="U118" i="17"/>
  <c r="U134" i="17"/>
  <c r="U138" i="17"/>
  <c r="U136" i="17"/>
  <c r="U122" i="17"/>
  <c r="U126" i="17"/>
  <c r="U124" i="17"/>
  <c r="U128" i="17"/>
  <c r="U132" i="17"/>
  <c r="U130" i="17"/>
  <c r="U140" i="17"/>
  <c r="U144" i="17"/>
  <c r="U142" i="17"/>
  <c r="U111" i="17"/>
  <c r="U115" i="17"/>
  <c r="U113" i="17"/>
  <c r="U117" i="17"/>
  <c r="U121" i="17"/>
  <c r="U119" i="17"/>
  <c r="U135" i="17"/>
  <c r="U139" i="17"/>
  <c r="U137" i="17"/>
  <c r="U123" i="17"/>
  <c r="U127" i="17"/>
  <c r="U125" i="17"/>
  <c r="U129" i="17"/>
  <c r="U133" i="17"/>
  <c r="U131" i="17"/>
  <c r="U141" i="17"/>
  <c r="U145" i="17"/>
  <c r="U143" i="17"/>
  <c r="U470" i="17"/>
  <c r="U474" i="17"/>
  <c r="U472" i="17"/>
  <c r="U476" i="17"/>
  <c r="U480" i="17"/>
  <c r="U478" i="17"/>
  <c r="U494" i="17"/>
  <c r="U498" i="17"/>
  <c r="U496" i="17"/>
  <c r="U482" i="17"/>
  <c r="U486" i="17"/>
  <c r="U484" i="17"/>
  <c r="U488" i="17"/>
  <c r="U492" i="17"/>
  <c r="U490" i="17"/>
  <c r="U500" i="17"/>
  <c r="U504" i="17"/>
  <c r="U502" i="17"/>
  <c r="U471" i="17"/>
  <c r="U475" i="17"/>
  <c r="U473" i="17"/>
  <c r="U477" i="17"/>
  <c r="U481" i="17"/>
  <c r="U479" i="17"/>
  <c r="U495" i="17"/>
  <c r="U499" i="17"/>
  <c r="U497" i="17"/>
  <c r="U483" i="17"/>
  <c r="U487" i="17"/>
  <c r="U485" i="17"/>
  <c r="U489" i="17"/>
  <c r="U493" i="17"/>
  <c r="U491" i="17"/>
  <c r="U501" i="17"/>
  <c r="U505" i="17"/>
  <c r="U503" i="17"/>
  <c r="U290" i="17"/>
  <c r="U294" i="17"/>
  <c r="U292" i="17"/>
  <c r="U296" i="17"/>
  <c r="U300" i="17"/>
  <c r="U298" i="17"/>
  <c r="U314" i="17"/>
  <c r="U318" i="17"/>
  <c r="U316" i="17"/>
  <c r="U302" i="17"/>
  <c r="U306" i="17"/>
  <c r="U304" i="17"/>
  <c r="U308" i="17"/>
  <c r="U312" i="17"/>
  <c r="U310" i="17"/>
  <c r="U320" i="17"/>
  <c r="U324" i="17"/>
  <c r="U322" i="17"/>
  <c r="U291" i="17"/>
  <c r="U295" i="17"/>
  <c r="U293" i="17"/>
  <c r="U297" i="17"/>
  <c r="U301" i="17"/>
  <c r="U299" i="17"/>
  <c r="U315" i="17"/>
  <c r="U319" i="17"/>
  <c r="U317" i="17"/>
  <c r="U303" i="17"/>
  <c r="U307" i="17"/>
  <c r="U305" i="17"/>
  <c r="U309" i="17"/>
  <c r="U313" i="17"/>
  <c r="U311" i="17"/>
  <c r="U321" i="17"/>
  <c r="U325" i="17"/>
  <c r="U323" i="17"/>
  <c r="W2" i="18"/>
  <c r="W10" i="18"/>
  <c r="W4" i="18"/>
  <c r="W6" i="18"/>
  <c r="D6" i="8" s="1"/>
  <c r="W12" i="18"/>
  <c r="W8" i="18"/>
  <c r="W24" i="18"/>
  <c r="W30" i="18"/>
  <c r="W26" i="18"/>
  <c r="W14" i="18"/>
  <c r="W22" i="18"/>
  <c r="W18" i="18"/>
  <c r="W16" i="18"/>
  <c r="W28" i="18"/>
  <c r="W20" i="18"/>
  <c r="W32" i="18"/>
  <c r="W36" i="18"/>
  <c r="W34" i="18"/>
  <c r="W3" i="18"/>
  <c r="D5" i="8" s="1"/>
  <c r="W11" i="18"/>
  <c r="W5" i="18"/>
  <c r="W7" i="18"/>
  <c r="W13" i="18"/>
  <c r="W9" i="18"/>
  <c r="W25" i="18"/>
  <c r="W31" i="18"/>
  <c r="W27" i="18"/>
  <c r="W15" i="18"/>
  <c r="W23" i="18"/>
  <c r="W19" i="18"/>
  <c r="W17" i="18"/>
  <c r="W29" i="18"/>
  <c r="W21" i="18"/>
  <c r="W33" i="18"/>
  <c r="W37" i="18"/>
  <c r="W35" i="18"/>
  <c r="W320" i="18"/>
  <c r="W336" i="18"/>
  <c r="W328" i="18"/>
  <c r="W326" i="18"/>
  <c r="W344" i="18"/>
  <c r="W330" i="18"/>
  <c r="W360" i="18"/>
  <c r="W380" i="18"/>
  <c r="W372" i="18"/>
  <c r="W334" i="18"/>
  <c r="W352" i="18"/>
  <c r="W338" i="18"/>
  <c r="W342" i="18"/>
  <c r="W356" i="18"/>
  <c r="W346" i="18"/>
  <c r="W376" i="18"/>
  <c r="W388" i="18"/>
  <c r="W382" i="18"/>
  <c r="W321" i="18"/>
  <c r="W337" i="18"/>
  <c r="W329" i="18"/>
  <c r="W327" i="18"/>
  <c r="W345" i="18"/>
  <c r="W331" i="18"/>
  <c r="W361" i="18"/>
  <c r="W381" i="18"/>
  <c r="W373" i="18"/>
  <c r="W335" i="18"/>
  <c r="W353" i="18"/>
  <c r="W339" i="18"/>
  <c r="W343" i="18"/>
  <c r="W357" i="18"/>
  <c r="W347" i="18"/>
  <c r="W377" i="18"/>
  <c r="W389" i="18"/>
  <c r="W383" i="18"/>
  <c r="W150" i="18"/>
  <c r="W166" i="18"/>
  <c r="W154" i="18"/>
  <c r="W156" i="18"/>
  <c r="W174" i="18"/>
  <c r="W160" i="18"/>
  <c r="W194" i="18"/>
  <c r="W206" i="18"/>
  <c r="W198" i="18"/>
  <c r="W178" i="18"/>
  <c r="W192" i="18"/>
  <c r="W184" i="18"/>
  <c r="W180" i="18"/>
  <c r="W200" i="18"/>
  <c r="W188" i="18"/>
  <c r="W210" i="18"/>
  <c r="W216" i="18"/>
  <c r="W214" i="18"/>
  <c r="W151" i="18"/>
  <c r="W167" i="18"/>
  <c r="W155" i="18"/>
  <c r="W157" i="18"/>
  <c r="W175" i="18"/>
  <c r="W161" i="18"/>
  <c r="W195" i="18"/>
  <c r="W207" i="18"/>
  <c r="W199" i="18"/>
  <c r="W179" i="18"/>
  <c r="W193" i="18"/>
  <c r="W185" i="18"/>
  <c r="W181" i="18"/>
  <c r="W201" i="18"/>
  <c r="W189" i="18"/>
  <c r="W211" i="18"/>
  <c r="W217" i="18"/>
  <c r="W215" i="18"/>
  <c r="W38" i="18"/>
  <c r="W46" i="18"/>
  <c r="W42" i="18"/>
  <c r="W40" i="18"/>
  <c r="W52" i="18"/>
  <c r="W44" i="18"/>
  <c r="W62" i="18"/>
  <c r="W66" i="18"/>
  <c r="W64" i="18"/>
  <c r="W48" i="18"/>
  <c r="W58" i="18"/>
  <c r="W50" i="18"/>
  <c r="W54" i="18"/>
  <c r="W60" i="18"/>
  <c r="W56" i="18"/>
  <c r="W68" i="18"/>
  <c r="W72" i="18"/>
  <c r="W70" i="18"/>
  <c r="W39" i="18"/>
  <c r="W47" i="18"/>
  <c r="W43" i="18"/>
  <c r="W41" i="18"/>
  <c r="W53" i="18"/>
  <c r="W45" i="18"/>
  <c r="W63" i="18"/>
  <c r="W67" i="18"/>
  <c r="W65" i="18"/>
  <c r="W49" i="18"/>
  <c r="W59" i="18"/>
  <c r="W51" i="18"/>
  <c r="W55" i="18"/>
  <c r="W61" i="18"/>
  <c r="W57" i="18"/>
  <c r="W69" i="18"/>
  <c r="W73" i="18"/>
  <c r="W71" i="18"/>
  <c r="W396" i="18"/>
  <c r="W406" i="18"/>
  <c r="W400" i="18"/>
  <c r="W402" i="18"/>
  <c r="W410" i="18"/>
  <c r="W404" i="18"/>
  <c r="W420" i="18"/>
  <c r="W426" i="18"/>
  <c r="W422" i="18"/>
  <c r="W408" i="18"/>
  <c r="W418" i="18"/>
  <c r="W414" i="18"/>
  <c r="W412" i="18"/>
  <c r="W424" i="18"/>
  <c r="W416" i="18"/>
  <c r="W428" i="18"/>
  <c r="W432" i="18"/>
  <c r="W430" i="18"/>
  <c r="W397" i="18"/>
  <c r="W407" i="18"/>
  <c r="W401" i="18"/>
  <c r="W403" i="18"/>
  <c r="W411" i="18"/>
  <c r="W405" i="18"/>
  <c r="W421" i="18"/>
  <c r="W427" i="18"/>
  <c r="W423" i="18"/>
  <c r="W409" i="18"/>
  <c r="W419" i="18"/>
  <c r="W415" i="18"/>
  <c r="W413" i="18"/>
  <c r="W425" i="18"/>
  <c r="W417" i="18"/>
  <c r="W429" i="18"/>
  <c r="W433" i="18"/>
  <c r="W431" i="18"/>
  <c r="W218" i="18"/>
  <c r="W228" i="18"/>
  <c r="W222" i="18"/>
  <c r="W220" i="18"/>
  <c r="W234" i="18"/>
  <c r="W224" i="18"/>
  <c r="W242" i="18"/>
  <c r="W248" i="18"/>
  <c r="W244" i="18"/>
  <c r="W226" i="18"/>
  <c r="W238" i="18"/>
  <c r="W230" i="18"/>
  <c r="W232" i="18"/>
  <c r="W240" i="18"/>
  <c r="W236" i="18"/>
  <c r="W246" i="18"/>
  <c r="W252" i="18"/>
  <c r="W250" i="18"/>
  <c r="W219" i="18"/>
  <c r="W229" i="18"/>
  <c r="W223" i="18"/>
  <c r="W221" i="18"/>
  <c r="W235" i="18"/>
  <c r="W225" i="18"/>
  <c r="W243" i="18"/>
  <c r="W249" i="18"/>
  <c r="W245" i="18"/>
  <c r="W227" i="18"/>
  <c r="W239" i="18"/>
  <c r="W231" i="18"/>
  <c r="W233" i="18"/>
  <c r="W241" i="18"/>
  <c r="W237" i="18"/>
  <c r="W247" i="18"/>
  <c r="W253" i="18"/>
  <c r="W251" i="18"/>
  <c r="W74" i="18"/>
  <c r="W82" i="18"/>
  <c r="W76" i="18"/>
  <c r="W78" i="18"/>
  <c r="W84" i="18"/>
  <c r="W80" i="18"/>
  <c r="W96" i="18"/>
  <c r="W102" i="18"/>
  <c r="W98" i="18"/>
  <c r="W86" i="18"/>
  <c r="W94" i="18"/>
  <c r="W90" i="18"/>
  <c r="W88" i="18"/>
  <c r="W100" i="18"/>
  <c r="W92" i="18"/>
  <c r="W104" i="18"/>
  <c r="W108" i="18"/>
  <c r="W106" i="18"/>
  <c r="W75" i="18"/>
  <c r="W83" i="18"/>
  <c r="W77" i="18"/>
  <c r="W79" i="18"/>
  <c r="W85" i="18"/>
  <c r="W81" i="18"/>
  <c r="W97" i="18"/>
  <c r="W103" i="18"/>
  <c r="W99" i="18"/>
  <c r="W87" i="18"/>
  <c r="W95" i="18"/>
  <c r="W91" i="18"/>
  <c r="W89" i="18"/>
  <c r="W101" i="18"/>
  <c r="W93" i="18"/>
  <c r="W105" i="18"/>
  <c r="W109" i="18"/>
  <c r="W107" i="18"/>
  <c r="W434" i="18"/>
  <c r="W446" i="18"/>
  <c r="W438" i="18"/>
  <c r="W436" i="18"/>
  <c r="W452" i="18"/>
  <c r="W440" i="18"/>
  <c r="W458" i="18"/>
  <c r="W466" i="18"/>
  <c r="W460" i="18"/>
  <c r="W442" i="18"/>
  <c r="W454" i="18"/>
  <c r="W444" i="18"/>
  <c r="W448" i="18"/>
  <c r="W456" i="18"/>
  <c r="W450" i="18"/>
  <c r="W462" i="18"/>
  <c r="W468" i="18"/>
  <c r="W464" i="18"/>
  <c r="W435" i="18"/>
  <c r="W447" i="18"/>
  <c r="W439" i="18"/>
  <c r="W437" i="18"/>
  <c r="W453" i="18"/>
  <c r="W441" i="18"/>
  <c r="W459" i="18"/>
  <c r="W467" i="18"/>
  <c r="W461" i="18"/>
  <c r="W443" i="18"/>
  <c r="W455" i="18"/>
  <c r="W445" i="18"/>
  <c r="W449" i="18"/>
  <c r="W457" i="18"/>
  <c r="W451" i="18"/>
  <c r="W463" i="18"/>
  <c r="W469" i="18"/>
  <c r="W465" i="18"/>
  <c r="W254" i="18"/>
  <c r="W262" i="18"/>
  <c r="W256" i="18"/>
  <c r="W258" i="18"/>
  <c r="W266" i="18"/>
  <c r="W260" i="18"/>
  <c r="W276" i="18"/>
  <c r="W282" i="18"/>
  <c r="W278" i="18"/>
  <c r="W264" i="18"/>
  <c r="W274" i="18"/>
  <c r="W270" i="18"/>
  <c r="W268" i="18"/>
  <c r="W280" i="18"/>
  <c r="W272" i="18"/>
  <c r="W284" i="18"/>
  <c r="W288" i="18"/>
  <c r="W286" i="18"/>
  <c r="W255" i="18"/>
  <c r="W263" i="18"/>
  <c r="W257" i="18"/>
  <c r="W259" i="18"/>
  <c r="W267" i="18"/>
  <c r="W261" i="18"/>
  <c r="W277" i="18"/>
  <c r="W283" i="18"/>
  <c r="W279" i="18"/>
  <c r="W265" i="18"/>
  <c r="W275" i="18"/>
  <c r="W271" i="18"/>
  <c r="W269" i="18"/>
  <c r="W281" i="18"/>
  <c r="W273" i="18"/>
  <c r="W285" i="18"/>
  <c r="W289" i="18"/>
  <c r="W287" i="18"/>
  <c r="W146" i="18"/>
  <c r="W164" i="18"/>
  <c r="W152" i="18"/>
  <c r="W148" i="18"/>
  <c r="W172" i="18"/>
  <c r="W158" i="18"/>
  <c r="W190" i="18"/>
  <c r="W204" i="18"/>
  <c r="W196" i="18"/>
  <c r="W162" i="18"/>
  <c r="W182" i="18"/>
  <c r="W168" i="18"/>
  <c r="W170" i="18"/>
  <c r="W186" i="18"/>
  <c r="W176" i="18"/>
  <c r="W202" i="18"/>
  <c r="W212" i="18"/>
  <c r="W208" i="18"/>
  <c r="W147" i="18"/>
  <c r="W165" i="18"/>
  <c r="W153" i="18"/>
  <c r="W149" i="18"/>
  <c r="W173" i="18"/>
  <c r="W159" i="18"/>
  <c r="W191" i="18"/>
  <c r="W205" i="18"/>
  <c r="W197" i="18"/>
  <c r="W163" i="18"/>
  <c r="W183" i="18"/>
  <c r="W169" i="18"/>
  <c r="W171" i="18"/>
  <c r="W187" i="18"/>
  <c r="W177" i="18"/>
  <c r="W203" i="18"/>
  <c r="W213" i="18"/>
  <c r="W209" i="18"/>
  <c r="W506" i="18"/>
  <c r="W514" i="18"/>
  <c r="W508" i="18"/>
  <c r="W510" i="18"/>
  <c r="W518" i="18"/>
  <c r="W512" i="18"/>
  <c r="W526" i="18"/>
  <c r="W534" i="18"/>
  <c r="W530" i="18"/>
  <c r="W516" i="18"/>
  <c r="W528" i="18"/>
  <c r="W522" i="18"/>
  <c r="W520" i="18"/>
  <c r="W532" i="18"/>
  <c r="W524" i="18"/>
  <c r="W536" i="18"/>
  <c r="W540" i="18"/>
  <c r="W538" i="18"/>
  <c r="W507" i="18"/>
  <c r="W515" i="18"/>
  <c r="W509" i="18"/>
  <c r="W511" i="18"/>
  <c r="W519" i="18"/>
  <c r="W513" i="18"/>
  <c r="W527" i="18"/>
  <c r="W535" i="18"/>
  <c r="W531" i="18"/>
  <c r="W517" i="18"/>
  <c r="W529" i="18"/>
  <c r="W523" i="18"/>
  <c r="W521" i="18"/>
  <c r="W533" i="18"/>
  <c r="W525" i="18"/>
  <c r="W537" i="18"/>
  <c r="W541" i="18"/>
  <c r="W539" i="18"/>
  <c r="W340" i="18"/>
  <c r="W364" i="18"/>
  <c r="W350" i="18"/>
  <c r="W348" i="18"/>
  <c r="W370" i="18"/>
  <c r="W354" i="18"/>
  <c r="W384" i="18"/>
  <c r="W394" i="18"/>
  <c r="W386" i="18"/>
  <c r="W358" i="18"/>
  <c r="W374" i="18"/>
  <c r="W362" i="18"/>
  <c r="W366" i="18"/>
  <c r="W378" i="18"/>
  <c r="W368" i="18"/>
  <c r="W390" i="18"/>
  <c r="W398" i="18"/>
  <c r="W392" i="18"/>
  <c r="W341" i="18"/>
  <c r="W365" i="18"/>
  <c r="W351" i="18"/>
  <c r="W349" i="18"/>
  <c r="W371" i="18"/>
  <c r="W355" i="18"/>
  <c r="W385" i="18"/>
  <c r="W395" i="18"/>
  <c r="W387" i="18"/>
  <c r="W359" i="18"/>
  <c r="W375" i="18"/>
  <c r="W363" i="18"/>
  <c r="W367" i="18"/>
  <c r="W379" i="18"/>
  <c r="W369" i="18"/>
  <c r="W391" i="18"/>
  <c r="W399" i="18"/>
  <c r="W393" i="18"/>
  <c r="W110" i="18"/>
  <c r="W122" i="18"/>
  <c r="W114" i="18"/>
  <c r="W112" i="18"/>
  <c r="W126" i="18"/>
  <c r="W116" i="18"/>
  <c r="W134" i="18"/>
  <c r="W140" i="18"/>
  <c r="W136" i="18"/>
  <c r="W118" i="18"/>
  <c r="W130" i="18"/>
  <c r="W124" i="18"/>
  <c r="W120" i="18"/>
  <c r="W132" i="18"/>
  <c r="W128" i="18"/>
  <c r="W138" i="18"/>
  <c r="W144" i="18"/>
  <c r="W142" i="18"/>
  <c r="W111" i="18"/>
  <c r="W123" i="18"/>
  <c r="W115" i="18"/>
  <c r="W113" i="18"/>
  <c r="W127" i="18"/>
  <c r="W117" i="18"/>
  <c r="W135" i="18"/>
  <c r="W141" i="18"/>
  <c r="W137" i="18"/>
  <c r="W119" i="18"/>
  <c r="W131" i="18"/>
  <c r="W125" i="18"/>
  <c r="W121" i="18"/>
  <c r="W133" i="18"/>
  <c r="W129" i="18"/>
  <c r="W139" i="18"/>
  <c r="W145" i="18"/>
  <c r="W143" i="18"/>
  <c r="W470" i="18"/>
  <c r="W482" i="18"/>
  <c r="W472" i="18"/>
  <c r="W474" i="18"/>
  <c r="W488" i="18"/>
  <c r="W476" i="18"/>
  <c r="W494" i="18"/>
  <c r="W502" i="18"/>
  <c r="W496" i="18"/>
  <c r="W478" i="18"/>
  <c r="W490" i="18"/>
  <c r="W480" i="18"/>
  <c r="W484" i="18"/>
  <c r="W492" i="18"/>
  <c r="W486" i="18"/>
  <c r="W498" i="18"/>
  <c r="W504" i="18"/>
  <c r="W500" i="18"/>
  <c r="W471" i="18"/>
  <c r="W483" i="18"/>
  <c r="W473" i="18"/>
  <c r="W475" i="18"/>
  <c r="W489" i="18"/>
  <c r="W477" i="18"/>
  <c r="W495" i="18"/>
  <c r="W503" i="18"/>
  <c r="W497" i="18"/>
  <c r="W479" i="18"/>
  <c r="W491" i="18"/>
  <c r="W481" i="18"/>
  <c r="W485" i="18"/>
  <c r="W493" i="18"/>
  <c r="W487" i="18"/>
  <c r="W499" i="18"/>
  <c r="W505" i="18"/>
  <c r="W501" i="18"/>
  <c r="W290" i="18"/>
  <c r="W304" i="18"/>
  <c r="W294" i="18"/>
  <c r="W292" i="18"/>
  <c r="W308" i="18"/>
  <c r="W296" i="18"/>
  <c r="W314" i="18"/>
  <c r="W324" i="18"/>
  <c r="W316" i="18"/>
  <c r="W298" i="18"/>
  <c r="W310" i="18"/>
  <c r="W302" i="18"/>
  <c r="W300" i="18"/>
  <c r="W312" i="18"/>
  <c r="W306" i="18"/>
  <c r="W318" i="18"/>
  <c r="W332" i="18"/>
  <c r="W322" i="18"/>
  <c r="W291" i="18"/>
  <c r="W305" i="18"/>
  <c r="W295" i="18"/>
  <c r="W293" i="18"/>
  <c r="W309" i="18"/>
  <c r="W297" i="18"/>
  <c r="W315" i="18"/>
  <c r="W325" i="18"/>
  <c r="W317" i="18"/>
  <c r="W299" i="18"/>
  <c r="W311" i="18"/>
  <c r="W303" i="18"/>
  <c r="W301" i="18"/>
  <c r="W313" i="18"/>
  <c r="W307" i="18"/>
  <c r="W319" i="18"/>
  <c r="W333" i="18"/>
  <c r="W323" i="18"/>
  <c r="V2" i="18"/>
  <c r="V10" i="18"/>
  <c r="V4" i="18"/>
  <c r="V6" i="18"/>
  <c r="V12" i="18"/>
  <c r="V8" i="18"/>
  <c r="V24" i="18"/>
  <c r="V30" i="18"/>
  <c r="V26" i="18"/>
  <c r="V14" i="18"/>
  <c r="V22" i="18"/>
  <c r="V18" i="18"/>
  <c r="V16" i="18"/>
  <c r="V28" i="18"/>
  <c r="V20" i="18"/>
  <c r="V32" i="18"/>
  <c r="V36" i="18"/>
  <c r="V34" i="18"/>
  <c r="V3" i="18"/>
  <c r="V11" i="18"/>
  <c r="V5" i="18"/>
  <c r="V7" i="18"/>
  <c r="V13" i="18"/>
  <c r="V9" i="18"/>
  <c r="V25" i="18"/>
  <c r="V31" i="18"/>
  <c r="V27" i="18"/>
  <c r="V15" i="18"/>
  <c r="V23" i="18"/>
  <c r="V19" i="18"/>
  <c r="V17" i="18"/>
  <c r="V29" i="18"/>
  <c r="V21" i="18"/>
  <c r="V33" i="18"/>
  <c r="V37" i="18"/>
  <c r="V35" i="18"/>
  <c r="V320" i="18"/>
  <c r="V336" i="18"/>
  <c r="V328" i="18"/>
  <c r="V326" i="18"/>
  <c r="V344" i="18"/>
  <c r="V330" i="18"/>
  <c r="V360" i="18"/>
  <c r="V380" i="18"/>
  <c r="V372" i="18"/>
  <c r="V334" i="18"/>
  <c r="V352" i="18"/>
  <c r="V338" i="18"/>
  <c r="V342" i="18"/>
  <c r="V356" i="18"/>
  <c r="V346" i="18"/>
  <c r="V376" i="18"/>
  <c r="V388" i="18"/>
  <c r="V382" i="18"/>
  <c r="V321" i="18"/>
  <c r="V337" i="18"/>
  <c r="V329" i="18"/>
  <c r="V327" i="18"/>
  <c r="V345" i="18"/>
  <c r="V331" i="18"/>
  <c r="V361" i="18"/>
  <c r="V381" i="18"/>
  <c r="V373" i="18"/>
  <c r="V335" i="18"/>
  <c r="V353" i="18"/>
  <c r="V339" i="18"/>
  <c r="V343" i="18"/>
  <c r="V357" i="18"/>
  <c r="V347" i="18"/>
  <c r="V377" i="18"/>
  <c r="V389" i="18"/>
  <c r="V383" i="18"/>
  <c r="V150" i="18"/>
  <c r="V166" i="18"/>
  <c r="V154" i="18"/>
  <c r="V156" i="18"/>
  <c r="V174" i="18"/>
  <c r="V160" i="18"/>
  <c r="V194" i="18"/>
  <c r="V206" i="18"/>
  <c r="V198" i="18"/>
  <c r="V178" i="18"/>
  <c r="V192" i="18"/>
  <c r="V184" i="18"/>
  <c r="V180" i="18"/>
  <c r="V200" i="18"/>
  <c r="V188" i="18"/>
  <c r="V210" i="18"/>
  <c r="V216" i="18"/>
  <c r="V214" i="18"/>
  <c r="V151" i="18"/>
  <c r="V167" i="18"/>
  <c r="V155" i="18"/>
  <c r="V157" i="18"/>
  <c r="V175" i="18"/>
  <c r="V161" i="18"/>
  <c r="V195" i="18"/>
  <c r="V207" i="18"/>
  <c r="V199" i="18"/>
  <c r="V179" i="18"/>
  <c r="V193" i="18"/>
  <c r="V185" i="18"/>
  <c r="V181" i="18"/>
  <c r="V201" i="18"/>
  <c r="V189" i="18"/>
  <c r="V211" i="18"/>
  <c r="V217" i="18"/>
  <c r="V215" i="18"/>
  <c r="V38" i="18"/>
  <c r="V46" i="18"/>
  <c r="V42" i="18"/>
  <c r="V40" i="18"/>
  <c r="C5" i="8" s="1"/>
  <c r="V52" i="18"/>
  <c r="V44" i="18"/>
  <c r="V62" i="18"/>
  <c r="V66" i="18"/>
  <c r="V64" i="18"/>
  <c r="V48" i="18"/>
  <c r="V58" i="18"/>
  <c r="V50" i="18"/>
  <c r="V54" i="18"/>
  <c r="V60" i="18"/>
  <c r="V56" i="18"/>
  <c r="V68" i="18"/>
  <c r="V72" i="18"/>
  <c r="V70" i="18"/>
  <c r="V39" i="18"/>
  <c r="V47" i="18"/>
  <c r="V43" i="18"/>
  <c r="V41" i="18"/>
  <c r="V53" i="18"/>
  <c r="V45" i="18"/>
  <c r="V63" i="18"/>
  <c r="V67" i="18"/>
  <c r="V65" i="18"/>
  <c r="V49" i="18"/>
  <c r="V59" i="18"/>
  <c r="V51" i="18"/>
  <c r="V55" i="18"/>
  <c r="V61" i="18"/>
  <c r="V57" i="18"/>
  <c r="V69" i="18"/>
  <c r="V73" i="18"/>
  <c r="V71" i="18"/>
  <c r="V396" i="18"/>
  <c r="V406" i="18"/>
  <c r="V400" i="18"/>
  <c r="V402" i="18"/>
  <c r="V410" i="18"/>
  <c r="V404" i="18"/>
  <c r="V420" i="18"/>
  <c r="V426" i="18"/>
  <c r="V422" i="18"/>
  <c r="V408" i="18"/>
  <c r="V418" i="18"/>
  <c r="V414" i="18"/>
  <c r="V412" i="18"/>
  <c r="V424" i="18"/>
  <c r="V416" i="18"/>
  <c r="V428" i="18"/>
  <c r="V432" i="18"/>
  <c r="V430" i="18"/>
  <c r="V397" i="18"/>
  <c r="V407" i="18"/>
  <c r="V401" i="18"/>
  <c r="V403" i="18"/>
  <c r="V411" i="18"/>
  <c r="V405" i="18"/>
  <c r="V421" i="18"/>
  <c r="V427" i="18"/>
  <c r="V423" i="18"/>
  <c r="V409" i="18"/>
  <c r="V419" i="18"/>
  <c r="V415" i="18"/>
  <c r="V413" i="18"/>
  <c r="V425" i="18"/>
  <c r="V417" i="18"/>
  <c r="V429" i="18"/>
  <c r="V433" i="18"/>
  <c r="V431" i="18"/>
  <c r="V218" i="18"/>
  <c r="V228" i="18"/>
  <c r="V222" i="18"/>
  <c r="V220" i="18"/>
  <c r="V234" i="18"/>
  <c r="V224" i="18"/>
  <c r="V242" i="18"/>
  <c r="V248" i="18"/>
  <c r="V244" i="18"/>
  <c r="V226" i="18"/>
  <c r="V238" i="18"/>
  <c r="V230" i="18"/>
  <c r="V232" i="18"/>
  <c r="V240" i="18"/>
  <c r="V236" i="18"/>
  <c r="V246" i="18"/>
  <c r="V252" i="18"/>
  <c r="V250" i="18"/>
  <c r="V219" i="18"/>
  <c r="V229" i="18"/>
  <c r="V223" i="18"/>
  <c r="V221" i="18"/>
  <c r="V235" i="18"/>
  <c r="V225" i="18"/>
  <c r="V243" i="18"/>
  <c r="V249" i="18"/>
  <c r="V245" i="18"/>
  <c r="V227" i="18"/>
  <c r="V239" i="18"/>
  <c r="V231" i="18"/>
  <c r="V233" i="18"/>
  <c r="V241" i="18"/>
  <c r="V237" i="18"/>
  <c r="V247" i="18"/>
  <c r="V253" i="18"/>
  <c r="V251" i="18"/>
  <c r="V74" i="18"/>
  <c r="V82" i="18"/>
  <c r="V76" i="18"/>
  <c r="V78" i="18"/>
  <c r="V84" i="18"/>
  <c r="V80" i="18"/>
  <c r="V96" i="18"/>
  <c r="V102" i="18"/>
  <c r="V98" i="18"/>
  <c r="V86" i="18"/>
  <c r="V94" i="18"/>
  <c r="V90" i="18"/>
  <c r="V88" i="18"/>
  <c r="V100" i="18"/>
  <c r="V92" i="18"/>
  <c r="V104" i="18"/>
  <c r="V108" i="18"/>
  <c r="V106" i="18"/>
  <c r="V75" i="18"/>
  <c r="V83" i="18"/>
  <c r="V77" i="18"/>
  <c r="V79" i="18"/>
  <c r="V85" i="18"/>
  <c r="V81" i="18"/>
  <c r="V97" i="18"/>
  <c r="V103" i="18"/>
  <c r="V99" i="18"/>
  <c r="V87" i="18"/>
  <c r="V95" i="18"/>
  <c r="V91" i="18"/>
  <c r="V89" i="18"/>
  <c r="V101" i="18"/>
  <c r="V93" i="18"/>
  <c r="V105" i="18"/>
  <c r="V109" i="18"/>
  <c r="V107" i="18"/>
  <c r="V434" i="18"/>
  <c r="V446" i="18"/>
  <c r="V438" i="18"/>
  <c r="V436" i="18"/>
  <c r="V452" i="18"/>
  <c r="V440" i="18"/>
  <c r="V458" i="18"/>
  <c r="V466" i="18"/>
  <c r="V460" i="18"/>
  <c r="V442" i="18"/>
  <c r="V454" i="18"/>
  <c r="V444" i="18"/>
  <c r="V448" i="18"/>
  <c r="V456" i="18"/>
  <c r="V450" i="18"/>
  <c r="V462" i="18"/>
  <c r="V468" i="18"/>
  <c r="V464" i="18"/>
  <c r="V435" i="18"/>
  <c r="V447" i="18"/>
  <c r="V439" i="18"/>
  <c r="V437" i="18"/>
  <c r="V453" i="18"/>
  <c r="V441" i="18"/>
  <c r="V459" i="18"/>
  <c r="V467" i="18"/>
  <c r="V461" i="18"/>
  <c r="V443" i="18"/>
  <c r="V455" i="18"/>
  <c r="V445" i="18"/>
  <c r="V449" i="18"/>
  <c r="V457" i="18"/>
  <c r="V451" i="18"/>
  <c r="V463" i="18"/>
  <c r="V469" i="18"/>
  <c r="V465" i="18"/>
  <c r="V254" i="18"/>
  <c r="V262" i="18"/>
  <c r="V256" i="18"/>
  <c r="V258" i="18"/>
  <c r="V266" i="18"/>
  <c r="V260" i="18"/>
  <c r="V276" i="18"/>
  <c r="V282" i="18"/>
  <c r="V278" i="18"/>
  <c r="V264" i="18"/>
  <c r="V274" i="18"/>
  <c r="V270" i="18"/>
  <c r="V268" i="18"/>
  <c r="V280" i="18"/>
  <c r="V272" i="18"/>
  <c r="V284" i="18"/>
  <c r="V288" i="18"/>
  <c r="V286" i="18"/>
  <c r="V255" i="18"/>
  <c r="V263" i="18"/>
  <c r="V257" i="18"/>
  <c r="V259" i="18"/>
  <c r="V267" i="18"/>
  <c r="V261" i="18"/>
  <c r="V277" i="18"/>
  <c r="V283" i="18"/>
  <c r="V279" i="18"/>
  <c r="V265" i="18"/>
  <c r="V275" i="18"/>
  <c r="V271" i="18"/>
  <c r="V269" i="18"/>
  <c r="V281" i="18"/>
  <c r="V273" i="18"/>
  <c r="V285" i="18"/>
  <c r="V289" i="18"/>
  <c r="V287" i="18"/>
  <c r="V146" i="18"/>
  <c r="V164" i="18"/>
  <c r="V152" i="18"/>
  <c r="V148" i="18"/>
  <c r="V172" i="18"/>
  <c r="V158" i="18"/>
  <c r="V190" i="18"/>
  <c r="V204" i="18"/>
  <c r="V196" i="18"/>
  <c r="V162" i="18"/>
  <c r="V182" i="18"/>
  <c r="V168" i="18"/>
  <c r="V170" i="18"/>
  <c r="V186" i="18"/>
  <c r="V176" i="18"/>
  <c r="V202" i="18"/>
  <c r="V212" i="18"/>
  <c r="V208" i="18"/>
  <c r="V147" i="18"/>
  <c r="V165" i="18"/>
  <c r="V153" i="18"/>
  <c r="V149" i="18"/>
  <c r="V173" i="18"/>
  <c r="V159" i="18"/>
  <c r="V191" i="18"/>
  <c r="V205" i="18"/>
  <c r="V197" i="18"/>
  <c r="V163" i="18"/>
  <c r="V183" i="18"/>
  <c r="V169" i="18"/>
  <c r="V171" i="18"/>
  <c r="V187" i="18"/>
  <c r="V177" i="18"/>
  <c r="V203" i="18"/>
  <c r="V213" i="18"/>
  <c r="V209" i="18"/>
  <c r="V506" i="18"/>
  <c r="V514" i="18"/>
  <c r="V508" i="18"/>
  <c r="V510" i="18"/>
  <c r="V518" i="18"/>
  <c r="V512" i="18"/>
  <c r="V526" i="18"/>
  <c r="V534" i="18"/>
  <c r="V530" i="18"/>
  <c r="V516" i="18"/>
  <c r="V528" i="18"/>
  <c r="V522" i="18"/>
  <c r="V520" i="18"/>
  <c r="V532" i="18"/>
  <c r="V524" i="18"/>
  <c r="V536" i="18"/>
  <c r="V540" i="18"/>
  <c r="V538" i="18"/>
  <c r="V507" i="18"/>
  <c r="V515" i="18"/>
  <c r="V509" i="18"/>
  <c r="V511" i="18"/>
  <c r="V519" i="18"/>
  <c r="V513" i="18"/>
  <c r="V527" i="18"/>
  <c r="V535" i="18"/>
  <c r="V531" i="18"/>
  <c r="V517" i="18"/>
  <c r="V529" i="18"/>
  <c r="V523" i="18"/>
  <c r="V521" i="18"/>
  <c r="V533" i="18"/>
  <c r="V525" i="18"/>
  <c r="V537" i="18"/>
  <c r="V541" i="18"/>
  <c r="V539" i="18"/>
  <c r="V340" i="18"/>
  <c r="V364" i="18"/>
  <c r="V350" i="18"/>
  <c r="V348" i="18"/>
  <c r="V370" i="18"/>
  <c r="V354" i="18"/>
  <c r="V384" i="18"/>
  <c r="V394" i="18"/>
  <c r="V386" i="18"/>
  <c r="V358" i="18"/>
  <c r="V374" i="18"/>
  <c r="V362" i="18"/>
  <c r="V366" i="18"/>
  <c r="V378" i="18"/>
  <c r="V368" i="18"/>
  <c r="V390" i="18"/>
  <c r="V398" i="18"/>
  <c r="V392" i="18"/>
  <c r="V341" i="18"/>
  <c r="V365" i="18"/>
  <c r="V351" i="18"/>
  <c r="V349" i="18"/>
  <c r="V371" i="18"/>
  <c r="V355" i="18"/>
  <c r="V385" i="18"/>
  <c r="V395" i="18"/>
  <c r="V387" i="18"/>
  <c r="V359" i="18"/>
  <c r="V375" i="18"/>
  <c r="V363" i="18"/>
  <c r="V367" i="18"/>
  <c r="V379" i="18"/>
  <c r="V369" i="18"/>
  <c r="V391" i="18"/>
  <c r="V399" i="18"/>
  <c r="V393" i="18"/>
  <c r="V110" i="18"/>
  <c r="V122" i="18"/>
  <c r="V114" i="18"/>
  <c r="V112" i="18"/>
  <c r="V126" i="18"/>
  <c r="V116" i="18"/>
  <c r="V134" i="18"/>
  <c r="V140" i="18"/>
  <c r="V136" i="18"/>
  <c r="V118" i="18"/>
  <c r="V130" i="18"/>
  <c r="V124" i="18"/>
  <c r="V120" i="18"/>
  <c r="V132" i="18"/>
  <c r="V128" i="18"/>
  <c r="V138" i="18"/>
  <c r="V144" i="18"/>
  <c r="V142" i="18"/>
  <c r="V111" i="18"/>
  <c r="V123" i="18"/>
  <c r="V115" i="18"/>
  <c r="V113" i="18"/>
  <c r="V127" i="18"/>
  <c r="V117" i="18"/>
  <c r="V135" i="18"/>
  <c r="V141" i="18"/>
  <c r="V137" i="18"/>
  <c r="V119" i="18"/>
  <c r="V131" i="18"/>
  <c r="V125" i="18"/>
  <c r="V121" i="18"/>
  <c r="V133" i="18"/>
  <c r="V129" i="18"/>
  <c r="V139" i="18"/>
  <c r="V145" i="18"/>
  <c r="V143" i="18"/>
  <c r="V470" i="18"/>
  <c r="V482" i="18"/>
  <c r="V472" i="18"/>
  <c r="V474" i="18"/>
  <c r="V488" i="18"/>
  <c r="V476" i="18"/>
  <c r="V494" i="18"/>
  <c r="V502" i="18"/>
  <c r="V496" i="18"/>
  <c r="V478" i="18"/>
  <c r="V490" i="18"/>
  <c r="V480" i="18"/>
  <c r="V484" i="18"/>
  <c r="V492" i="18"/>
  <c r="V486" i="18"/>
  <c r="V498" i="18"/>
  <c r="V504" i="18"/>
  <c r="V500" i="18"/>
  <c r="V471" i="18"/>
  <c r="V483" i="18"/>
  <c r="V473" i="18"/>
  <c r="V475" i="18"/>
  <c r="V489" i="18"/>
  <c r="V477" i="18"/>
  <c r="V495" i="18"/>
  <c r="V503" i="18"/>
  <c r="V497" i="18"/>
  <c r="V479" i="18"/>
  <c r="V491" i="18"/>
  <c r="V481" i="18"/>
  <c r="V485" i="18"/>
  <c r="V493" i="18"/>
  <c r="V487" i="18"/>
  <c r="V499" i="18"/>
  <c r="V505" i="18"/>
  <c r="V501" i="18"/>
  <c r="V290" i="18"/>
  <c r="V304" i="18"/>
  <c r="V294" i="18"/>
  <c r="V292" i="18"/>
  <c r="V308" i="18"/>
  <c r="V296" i="18"/>
  <c r="V314" i="18"/>
  <c r="V324" i="18"/>
  <c r="V316" i="18"/>
  <c r="V298" i="18"/>
  <c r="V310" i="18"/>
  <c r="V302" i="18"/>
  <c r="V300" i="18"/>
  <c r="V312" i="18"/>
  <c r="V306" i="18"/>
  <c r="V318" i="18"/>
  <c r="V332" i="18"/>
  <c r="V322" i="18"/>
  <c r="V291" i="18"/>
  <c r="V305" i="18"/>
  <c r="V295" i="18"/>
  <c r="V293" i="18"/>
  <c r="V309" i="18"/>
  <c r="V297" i="18"/>
  <c r="V315" i="18"/>
  <c r="V325" i="18"/>
  <c r="V317" i="18"/>
  <c r="V299" i="18"/>
  <c r="V311" i="18"/>
  <c r="V303" i="18"/>
  <c r="V301" i="18"/>
  <c r="V313" i="18"/>
  <c r="V307" i="18"/>
  <c r="V319" i="18"/>
  <c r="V333" i="18"/>
  <c r="V323" i="18"/>
  <c r="U2" i="18"/>
  <c r="U10" i="18"/>
  <c r="U4" i="18"/>
  <c r="U6" i="18"/>
  <c r="U12" i="18"/>
  <c r="U8" i="18"/>
  <c r="U24" i="18"/>
  <c r="U30" i="18"/>
  <c r="U26" i="18"/>
  <c r="U14" i="18"/>
  <c r="U22" i="18"/>
  <c r="U18" i="18"/>
  <c r="U16" i="18"/>
  <c r="U28" i="18"/>
  <c r="U20" i="18"/>
  <c r="U32" i="18"/>
  <c r="U36" i="18"/>
  <c r="U34" i="18"/>
  <c r="U3" i="18"/>
  <c r="U11" i="18"/>
  <c r="U5" i="18"/>
  <c r="U7" i="18"/>
  <c r="U13" i="18"/>
  <c r="U9" i="18"/>
  <c r="U25" i="18"/>
  <c r="U31" i="18"/>
  <c r="U27" i="18"/>
  <c r="U15" i="18"/>
  <c r="U23" i="18"/>
  <c r="U19" i="18"/>
  <c r="U17" i="18"/>
  <c r="U29" i="18"/>
  <c r="U21" i="18"/>
  <c r="U33" i="18"/>
  <c r="U37" i="18"/>
  <c r="U35" i="18"/>
  <c r="U320" i="18"/>
  <c r="U336" i="18"/>
  <c r="U328" i="18"/>
  <c r="U326" i="18"/>
  <c r="U344" i="18"/>
  <c r="U330" i="18"/>
  <c r="U360" i="18"/>
  <c r="U380" i="18"/>
  <c r="U372" i="18"/>
  <c r="U334" i="18"/>
  <c r="U352" i="18"/>
  <c r="U338" i="18"/>
  <c r="U342" i="18"/>
  <c r="U356" i="18"/>
  <c r="U346" i="18"/>
  <c r="U376" i="18"/>
  <c r="U388" i="18"/>
  <c r="U382" i="18"/>
  <c r="U321" i="18"/>
  <c r="U337" i="18"/>
  <c r="U329" i="18"/>
  <c r="U327" i="18"/>
  <c r="U345" i="18"/>
  <c r="U331" i="18"/>
  <c r="U361" i="18"/>
  <c r="U381" i="18"/>
  <c r="U373" i="18"/>
  <c r="U335" i="18"/>
  <c r="U353" i="18"/>
  <c r="U339" i="18"/>
  <c r="U343" i="18"/>
  <c r="U357" i="18"/>
  <c r="U347" i="18"/>
  <c r="U377" i="18"/>
  <c r="U389" i="18"/>
  <c r="U383" i="18"/>
  <c r="U150" i="18"/>
  <c r="U166" i="18"/>
  <c r="U154" i="18"/>
  <c r="U156" i="18"/>
  <c r="U174" i="18"/>
  <c r="U160" i="18"/>
  <c r="U194" i="18"/>
  <c r="U206" i="18"/>
  <c r="U198" i="18"/>
  <c r="U178" i="18"/>
  <c r="U192" i="18"/>
  <c r="U184" i="18"/>
  <c r="U180" i="18"/>
  <c r="U200" i="18"/>
  <c r="U188" i="18"/>
  <c r="U210" i="18"/>
  <c r="U216" i="18"/>
  <c r="U214" i="18"/>
  <c r="U151" i="18"/>
  <c r="U167" i="18"/>
  <c r="U155" i="18"/>
  <c r="U157" i="18"/>
  <c r="U175" i="18"/>
  <c r="U161" i="18"/>
  <c r="U195" i="18"/>
  <c r="U207" i="18"/>
  <c r="U199" i="18"/>
  <c r="U179" i="18"/>
  <c r="U193" i="18"/>
  <c r="U185" i="18"/>
  <c r="U181" i="18"/>
  <c r="U201" i="18"/>
  <c r="U189" i="18"/>
  <c r="U211" i="18"/>
  <c r="U217" i="18"/>
  <c r="U215" i="18"/>
  <c r="U38" i="18"/>
  <c r="U46" i="18"/>
  <c r="U42" i="18"/>
  <c r="U40" i="18"/>
  <c r="U52" i="18"/>
  <c r="U44" i="18"/>
  <c r="U62" i="18"/>
  <c r="U66" i="18"/>
  <c r="U64" i="18"/>
  <c r="U48" i="18"/>
  <c r="U58" i="18"/>
  <c r="U50" i="18"/>
  <c r="U54" i="18"/>
  <c r="U60" i="18"/>
  <c r="U56" i="18"/>
  <c r="U68" i="18"/>
  <c r="U72" i="18"/>
  <c r="U70" i="18"/>
  <c r="U39" i="18"/>
  <c r="U47" i="18"/>
  <c r="U43" i="18"/>
  <c r="U41" i="18"/>
  <c r="U53" i="18"/>
  <c r="U45" i="18"/>
  <c r="U63" i="18"/>
  <c r="U67" i="18"/>
  <c r="U65" i="18"/>
  <c r="U49" i="18"/>
  <c r="U59" i="18"/>
  <c r="U51" i="18"/>
  <c r="U55" i="18"/>
  <c r="U61" i="18"/>
  <c r="U57" i="18"/>
  <c r="U69" i="18"/>
  <c r="U73" i="18"/>
  <c r="U71" i="18"/>
  <c r="U396" i="18"/>
  <c r="U406" i="18"/>
  <c r="U400" i="18"/>
  <c r="U402" i="18"/>
  <c r="U410" i="18"/>
  <c r="U404" i="18"/>
  <c r="U420" i="18"/>
  <c r="U426" i="18"/>
  <c r="U422" i="18"/>
  <c r="U408" i="18"/>
  <c r="U418" i="18"/>
  <c r="U414" i="18"/>
  <c r="U412" i="18"/>
  <c r="U424" i="18"/>
  <c r="U416" i="18"/>
  <c r="U428" i="18"/>
  <c r="U432" i="18"/>
  <c r="U430" i="18"/>
  <c r="U397" i="18"/>
  <c r="U407" i="18"/>
  <c r="U401" i="18"/>
  <c r="U403" i="18"/>
  <c r="U411" i="18"/>
  <c r="U405" i="18"/>
  <c r="U421" i="18"/>
  <c r="U427" i="18"/>
  <c r="U423" i="18"/>
  <c r="U409" i="18"/>
  <c r="U419" i="18"/>
  <c r="U415" i="18"/>
  <c r="U413" i="18"/>
  <c r="U425" i="18"/>
  <c r="U417" i="18"/>
  <c r="U429" i="18"/>
  <c r="U433" i="18"/>
  <c r="U431" i="18"/>
  <c r="U218" i="18"/>
  <c r="U228" i="18"/>
  <c r="U222" i="18"/>
  <c r="U220" i="18"/>
  <c r="U234" i="18"/>
  <c r="U224" i="18"/>
  <c r="U242" i="18"/>
  <c r="U248" i="18"/>
  <c r="U244" i="18"/>
  <c r="U226" i="18"/>
  <c r="U238" i="18"/>
  <c r="U230" i="18"/>
  <c r="U232" i="18"/>
  <c r="U240" i="18"/>
  <c r="U236" i="18"/>
  <c r="U246" i="18"/>
  <c r="U252" i="18"/>
  <c r="U250" i="18"/>
  <c r="U219" i="18"/>
  <c r="U229" i="18"/>
  <c r="U223" i="18"/>
  <c r="U221" i="18"/>
  <c r="U235" i="18"/>
  <c r="U225" i="18"/>
  <c r="U243" i="18"/>
  <c r="U249" i="18"/>
  <c r="U245" i="18"/>
  <c r="U227" i="18"/>
  <c r="U239" i="18"/>
  <c r="U231" i="18"/>
  <c r="U233" i="18"/>
  <c r="U241" i="18"/>
  <c r="U237" i="18"/>
  <c r="U247" i="18"/>
  <c r="U253" i="18"/>
  <c r="U251" i="18"/>
  <c r="U74" i="18"/>
  <c r="U82" i="18"/>
  <c r="U76" i="18"/>
  <c r="U78" i="18"/>
  <c r="U84" i="18"/>
  <c r="U80" i="18"/>
  <c r="U96" i="18"/>
  <c r="U102" i="18"/>
  <c r="U98" i="18"/>
  <c r="U86" i="18"/>
  <c r="U94" i="18"/>
  <c r="U90" i="18"/>
  <c r="U88" i="18"/>
  <c r="U100" i="18"/>
  <c r="U92" i="18"/>
  <c r="U104" i="18"/>
  <c r="U108" i="18"/>
  <c r="U106" i="18"/>
  <c r="U75" i="18"/>
  <c r="U83" i="18"/>
  <c r="U77" i="18"/>
  <c r="U79" i="18"/>
  <c r="U85" i="18"/>
  <c r="U81" i="18"/>
  <c r="U97" i="18"/>
  <c r="U103" i="18"/>
  <c r="U99" i="18"/>
  <c r="U87" i="18"/>
  <c r="U95" i="18"/>
  <c r="U91" i="18"/>
  <c r="U89" i="18"/>
  <c r="U101" i="18"/>
  <c r="U93" i="18"/>
  <c r="U105" i="18"/>
  <c r="U109" i="18"/>
  <c r="U107" i="18"/>
  <c r="U434" i="18"/>
  <c r="U446" i="18"/>
  <c r="U438" i="18"/>
  <c r="U436" i="18"/>
  <c r="U452" i="18"/>
  <c r="U440" i="18"/>
  <c r="U458" i="18"/>
  <c r="U466" i="18"/>
  <c r="U460" i="18"/>
  <c r="U442" i="18"/>
  <c r="U454" i="18"/>
  <c r="U444" i="18"/>
  <c r="U448" i="18"/>
  <c r="U456" i="18"/>
  <c r="U450" i="18"/>
  <c r="U462" i="18"/>
  <c r="U468" i="18"/>
  <c r="U464" i="18"/>
  <c r="U435" i="18"/>
  <c r="U447" i="18"/>
  <c r="U439" i="18"/>
  <c r="U437" i="18"/>
  <c r="U453" i="18"/>
  <c r="U441" i="18"/>
  <c r="U459" i="18"/>
  <c r="U467" i="18"/>
  <c r="U461" i="18"/>
  <c r="U443" i="18"/>
  <c r="U455" i="18"/>
  <c r="U445" i="18"/>
  <c r="U449" i="18"/>
  <c r="U457" i="18"/>
  <c r="U451" i="18"/>
  <c r="U463" i="18"/>
  <c r="U469" i="18"/>
  <c r="U465" i="18"/>
  <c r="U254" i="18"/>
  <c r="U262" i="18"/>
  <c r="U256" i="18"/>
  <c r="U258" i="18"/>
  <c r="U266" i="18"/>
  <c r="U260" i="18"/>
  <c r="U276" i="18"/>
  <c r="U282" i="18"/>
  <c r="U278" i="18"/>
  <c r="U264" i="18"/>
  <c r="U274" i="18"/>
  <c r="U270" i="18"/>
  <c r="U268" i="18"/>
  <c r="U280" i="18"/>
  <c r="U272" i="18"/>
  <c r="U284" i="18"/>
  <c r="U288" i="18"/>
  <c r="U286" i="18"/>
  <c r="U255" i="18"/>
  <c r="U263" i="18"/>
  <c r="U257" i="18"/>
  <c r="U259" i="18"/>
  <c r="U267" i="18"/>
  <c r="U261" i="18"/>
  <c r="U277" i="18"/>
  <c r="U283" i="18"/>
  <c r="U279" i="18"/>
  <c r="U265" i="18"/>
  <c r="U275" i="18"/>
  <c r="U271" i="18"/>
  <c r="U269" i="18"/>
  <c r="U281" i="18"/>
  <c r="U273" i="18"/>
  <c r="U285" i="18"/>
  <c r="U289" i="18"/>
  <c r="U287" i="18"/>
  <c r="U146" i="18"/>
  <c r="U164" i="18"/>
  <c r="U152" i="18"/>
  <c r="U148" i="18"/>
  <c r="U172" i="18"/>
  <c r="U158" i="18"/>
  <c r="U190" i="18"/>
  <c r="U204" i="18"/>
  <c r="U196" i="18"/>
  <c r="U162" i="18"/>
  <c r="U182" i="18"/>
  <c r="U168" i="18"/>
  <c r="U170" i="18"/>
  <c r="U186" i="18"/>
  <c r="U176" i="18"/>
  <c r="U202" i="18"/>
  <c r="U212" i="18"/>
  <c r="U208" i="18"/>
  <c r="U147" i="18"/>
  <c r="U165" i="18"/>
  <c r="U153" i="18"/>
  <c r="U149" i="18"/>
  <c r="U173" i="18"/>
  <c r="U159" i="18"/>
  <c r="U191" i="18"/>
  <c r="U205" i="18"/>
  <c r="U197" i="18"/>
  <c r="U163" i="18"/>
  <c r="U183" i="18"/>
  <c r="U169" i="18"/>
  <c r="U171" i="18"/>
  <c r="U187" i="18"/>
  <c r="U177" i="18"/>
  <c r="U203" i="18"/>
  <c r="U213" i="18"/>
  <c r="U209" i="18"/>
  <c r="U506" i="18"/>
  <c r="U514" i="18"/>
  <c r="U508" i="18"/>
  <c r="U510" i="18"/>
  <c r="U518" i="18"/>
  <c r="U512" i="18"/>
  <c r="U526" i="18"/>
  <c r="U534" i="18"/>
  <c r="U530" i="18"/>
  <c r="U516" i="18"/>
  <c r="U528" i="18"/>
  <c r="U522" i="18"/>
  <c r="U520" i="18"/>
  <c r="U532" i="18"/>
  <c r="U524" i="18"/>
  <c r="U536" i="18"/>
  <c r="U540" i="18"/>
  <c r="U538" i="18"/>
  <c r="U507" i="18"/>
  <c r="U515" i="18"/>
  <c r="U509" i="18"/>
  <c r="U511" i="18"/>
  <c r="U519" i="18"/>
  <c r="U513" i="18"/>
  <c r="U527" i="18"/>
  <c r="U535" i="18"/>
  <c r="U531" i="18"/>
  <c r="U517" i="18"/>
  <c r="U529" i="18"/>
  <c r="U523" i="18"/>
  <c r="U521" i="18"/>
  <c r="U533" i="18"/>
  <c r="U525" i="18"/>
  <c r="U537" i="18"/>
  <c r="U541" i="18"/>
  <c r="U539" i="18"/>
  <c r="U340" i="18"/>
  <c r="U364" i="18"/>
  <c r="U350" i="18"/>
  <c r="U348" i="18"/>
  <c r="U370" i="18"/>
  <c r="U354" i="18"/>
  <c r="U384" i="18"/>
  <c r="U394" i="18"/>
  <c r="U386" i="18"/>
  <c r="U358" i="18"/>
  <c r="U374" i="18"/>
  <c r="U362" i="18"/>
  <c r="U366" i="18"/>
  <c r="U378" i="18"/>
  <c r="U368" i="18"/>
  <c r="U390" i="18"/>
  <c r="U398" i="18"/>
  <c r="U392" i="18"/>
  <c r="U341" i="18"/>
  <c r="U365" i="18"/>
  <c r="U351" i="18"/>
  <c r="U349" i="18"/>
  <c r="U371" i="18"/>
  <c r="U355" i="18"/>
  <c r="U385" i="18"/>
  <c r="U395" i="18"/>
  <c r="U387" i="18"/>
  <c r="U359" i="18"/>
  <c r="U375" i="18"/>
  <c r="U363" i="18"/>
  <c r="U367" i="18"/>
  <c r="U379" i="18"/>
  <c r="U369" i="18"/>
  <c r="U391" i="18"/>
  <c r="U399" i="18"/>
  <c r="U393" i="18"/>
  <c r="U110" i="18"/>
  <c r="U122" i="18"/>
  <c r="U114" i="18"/>
  <c r="U112" i="18"/>
  <c r="U126" i="18"/>
  <c r="U116" i="18"/>
  <c r="U134" i="18"/>
  <c r="U140" i="18"/>
  <c r="U136" i="18"/>
  <c r="U118" i="18"/>
  <c r="U130" i="18"/>
  <c r="U124" i="18"/>
  <c r="U120" i="18"/>
  <c r="U132" i="18"/>
  <c r="U128" i="18"/>
  <c r="U138" i="18"/>
  <c r="U144" i="18"/>
  <c r="U142" i="18"/>
  <c r="U111" i="18"/>
  <c r="U123" i="18"/>
  <c r="U115" i="18"/>
  <c r="U113" i="18"/>
  <c r="U127" i="18"/>
  <c r="U117" i="18"/>
  <c r="U135" i="18"/>
  <c r="U141" i="18"/>
  <c r="U137" i="18"/>
  <c r="U119" i="18"/>
  <c r="U131" i="18"/>
  <c r="U125" i="18"/>
  <c r="U121" i="18"/>
  <c r="U133" i="18"/>
  <c r="U129" i="18"/>
  <c r="U139" i="18"/>
  <c r="U145" i="18"/>
  <c r="U143" i="18"/>
  <c r="U470" i="18"/>
  <c r="U482" i="18"/>
  <c r="U472" i="18"/>
  <c r="U474" i="18"/>
  <c r="U488" i="18"/>
  <c r="U476" i="18"/>
  <c r="U494" i="18"/>
  <c r="U502" i="18"/>
  <c r="U496" i="18"/>
  <c r="U478" i="18"/>
  <c r="U490" i="18"/>
  <c r="U480" i="18"/>
  <c r="U484" i="18"/>
  <c r="U492" i="18"/>
  <c r="U486" i="18"/>
  <c r="U498" i="18"/>
  <c r="U504" i="18"/>
  <c r="U500" i="18"/>
  <c r="U471" i="18"/>
  <c r="U483" i="18"/>
  <c r="U473" i="18"/>
  <c r="U475" i="18"/>
  <c r="U489" i="18"/>
  <c r="U477" i="18"/>
  <c r="U495" i="18"/>
  <c r="U503" i="18"/>
  <c r="U497" i="18"/>
  <c r="U479" i="18"/>
  <c r="U491" i="18"/>
  <c r="U481" i="18"/>
  <c r="U485" i="18"/>
  <c r="U493" i="18"/>
  <c r="U487" i="18"/>
  <c r="U499" i="18"/>
  <c r="U505" i="18"/>
  <c r="U501" i="18"/>
  <c r="U290" i="18"/>
  <c r="U304" i="18"/>
  <c r="U294" i="18"/>
  <c r="U292" i="18"/>
  <c r="U308" i="18"/>
  <c r="U296" i="18"/>
  <c r="U314" i="18"/>
  <c r="U324" i="18"/>
  <c r="U316" i="18"/>
  <c r="U298" i="18"/>
  <c r="U310" i="18"/>
  <c r="U302" i="18"/>
  <c r="U300" i="18"/>
  <c r="U312" i="18"/>
  <c r="U306" i="18"/>
  <c r="U318" i="18"/>
  <c r="U332" i="18"/>
  <c r="U322" i="18"/>
  <c r="U291" i="18"/>
  <c r="U305" i="18"/>
  <c r="U295" i="18"/>
  <c r="U293" i="18"/>
  <c r="U309" i="18"/>
  <c r="U297" i="18"/>
  <c r="U315" i="18"/>
  <c r="U325" i="18"/>
  <c r="U317" i="18"/>
  <c r="U299" i="18"/>
  <c r="U311" i="18"/>
  <c r="U303" i="18"/>
  <c r="U301" i="18"/>
  <c r="U313" i="18"/>
  <c r="U307" i="18"/>
  <c r="U319" i="18"/>
  <c r="U333" i="18"/>
  <c r="U323" i="18"/>
  <c r="E19" i="8"/>
  <c r="E20" i="8" s="1"/>
  <c r="D19" i="8"/>
  <c r="C19" i="8"/>
  <c r="D3" i="8"/>
  <c r="C3" i="8"/>
  <c r="B3" i="8"/>
  <c r="F23" i="1"/>
  <c r="E26" i="1"/>
  <c r="E25" i="1"/>
  <c r="D6" i="1"/>
  <c r="R13" i="10"/>
  <c r="R9" i="10"/>
  <c r="S9" i="10" s="1"/>
  <c r="D42" i="1" s="1"/>
  <c r="R8" i="10"/>
  <c r="S8" i="10" s="1"/>
  <c r="D41" i="1" s="1"/>
  <c r="R7" i="10"/>
  <c r="S7" i="10" s="1"/>
  <c r="D40" i="1" s="1"/>
  <c r="R6" i="10"/>
  <c r="S6" i="10" s="1"/>
  <c r="D39" i="1" s="1"/>
  <c r="R5" i="10"/>
  <c r="S5" i="10" s="1"/>
  <c r="D38" i="1" s="1"/>
  <c r="R4" i="10"/>
  <c r="S4" i="10" s="1"/>
  <c r="D37" i="1" s="1"/>
  <c r="R3" i="10"/>
  <c r="S3" i="10" s="1"/>
  <c r="D36" i="1" s="1"/>
  <c r="R2" i="10"/>
  <c r="J2" i="10"/>
  <c r="E2" i="10" s="1"/>
  <c r="J3" i="10"/>
  <c r="E3" i="10" s="1"/>
  <c r="J4" i="10"/>
  <c r="E4" i="10" s="1"/>
  <c r="J5" i="10"/>
  <c r="E5" i="10" s="1"/>
  <c r="J6" i="10"/>
  <c r="E6" i="10" s="1"/>
  <c r="J7" i="10"/>
  <c r="E7" i="10" s="1"/>
  <c r="J8" i="10"/>
  <c r="E8" i="10" s="1"/>
  <c r="J9" i="10"/>
  <c r="E9" i="10" s="1"/>
  <c r="J10" i="10"/>
  <c r="E10" i="10" s="1"/>
  <c r="J11" i="10"/>
  <c r="E11" i="10" s="1"/>
  <c r="J12" i="10"/>
  <c r="E12" i="10" s="1"/>
  <c r="J13" i="10"/>
  <c r="E13" i="10" s="1"/>
  <c r="J14" i="10"/>
  <c r="E14" i="10" s="1"/>
  <c r="J15" i="10"/>
  <c r="E15" i="10" s="1"/>
  <c r="J16" i="10"/>
  <c r="E16" i="10" s="1"/>
  <c r="J17" i="10"/>
  <c r="E17" i="10" s="1"/>
  <c r="J18" i="10"/>
  <c r="E18" i="10" s="1"/>
  <c r="J19" i="10"/>
  <c r="E19" i="10" s="1"/>
  <c r="J20" i="10"/>
  <c r="E20" i="10" s="1"/>
  <c r="J21" i="10"/>
  <c r="E21" i="10" s="1"/>
  <c r="J22" i="10"/>
  <c r="E22" i="10" s="1"/>
  <c r="J23" i="10"/>
  <c r="E23" i="10" s="1"/>
  <c r="J24" i="10"/>
  <c r="E24" i="10" s="1"/>
  <c r="J25" i="10"/>
  <c r="E25" i="10" s="1"/>
  <c r="J26" i="10"/>
  <c r="E26" i="10" s="1"/>
  <c r="J27" i="10"/>
  <c r="E27" i="10" s="1"/>
  <c r="J28" i="10"/>
  <c r="E28" i="10" s="1"/>
  <c r="J29" i="10"/>
  <c r="E29" i="10" s="1"/>
  <c r="J30" i="10"/>
  <c r="E30" i="10" s="1"/>
  <c r="J31" i="10"/>
  <c r="E31" i="10" s="1"/>
  <c r="J32" i="10"/>
  <c r="E32" i="10" s="1"/>
  <c r="J33" i="10"/>
  <c r="E33" i="10" s="1"/>
  <c r="J34" i="10"/>
  <c r="E34" i="10" s="1"/>
  <c r="J35" i="10"/>
  <c r="E35" i="10" s="1"/>
  <c r="J36" i="10"/>
  <c r="E36" i="10" s="1"/>
  <c r="J37" i="10"/>
  <c r="E37" i="10" s="1"/>
  <c r="J38" i="10"/>
  <c r="E38" i="10" s="1"/>
  <c r="J39" i="10"/>
  <c r="E39" i="10" s="1"/>
  <c r="J40" i="10"/>
  <c r="E40" i="10" s="1"/>
  <c r="J41" i="10"/>
  <c r="E41" i="10" s="1"/>
  <c r="J42" i="10"/>
  <c r="E42" i="10" s="1"/>
  <c r="J43" i="10"/>
  <c r="E43" i="10" s="1"/>
  <c r="J44" i="10"/>
  <c r="E44" i="10" s="1"/>
  <c r="J45" i="10"/>
  <c r="E45" i="10" s="1"/>
  <c r="J46" i="10"/>
  <c r="E46" i="10" s="1"/>
  <c r="J47" i="10"/>
  <c r="E47" i="10" s="1"/>
  <c r="J48" i="10"/>
  <c r="E48" i="10" s="1"/>
  <c r="J49" i="10"/>
  <c r="E49" i="10" s="1"/>
  <c r="J50" i="10"/>
  <c r="E50" i="10" s="1"/>
  <c r="J51" i="10"/>
  <c r="E51" i="10" s="1"/>
  <c r="J52" i="10"/>
  <c r="E52" i="10" s="1"/>
  <c r="J53" i="10"/>
  <c r="E53" i="10" s="1"/>
  <c r="J54" i="10"/>
  <c r="E54" i="10" s="1"/>
  <c r="J55" i="10"/>
  <c r="E55" i="10" s="1"/>
  <c r="J56" i="10"/>
  <c r="E56" i="10" s="1"/>
  <c r="J57" i="10"/>
  <c r="E57" i="10" s="1"/>
  <c r="J58" i="10"/>
  <c r="E58" i="10" s="1"/>
  <c r="J59" i="10"/>
  <c r="E59" i="10" s="1"/>
  <c r="J60" i="10"/>
  <c r="E60" i="10" s="1"/>
  <c r="J61" i="10"/>
  <c r="E61" i="10" s="1"/>
  <c r="J62" i="10"/>
  <c r="E62" i="10" s="1"/>
  <c r="J63" i="10"/>
  <c r="E63" i="10" s="1"/>
  <c r="J64" i="10"/>
  <c r="E64" i="10" s="1"/>
  <c r="J65" i="10"/>
  <c r="E65" i="10" s="1"/>
  <c r="J66" i="10"/>
  <c r="E66" i="10" s="1"/>
  <c r="J67" i="10"/>
  <c r="E67" i="10" s="1"/>
  <c r="J68" i="10"/>
  <c r="E68" i="10" s="1"/>
  <c r="J69" i="10"/>
  <c r="E69" i="10" s="1"/>
  <c r="J70" i="10"/>
  <c r="E70" i="10" s="1"/>
  <c r="J71" i="10"/>
  <c r="E71" i="10" s="1"/>
  <c r="J72" i="10"/>
  <c r="E72" i="10" s="1"/>
  <c r="J73" i="10"/>
  <c r="E73" i="10" s="1"/>
  <c r="J74" i="10"/>
  <c r="E74" i="10" s="1"/>
  <c r="J75" i="10"/>
  <c r="E75" i="10" s="1"/>
  <c r="J76" i="10"/>
  <c r="E76" i="10" s="1"/>
  <c r="J77" i="10"/>
  <c r="E77" i="10" s="1"/>
  <c r="J78" i="10"/>
  <c r="E78" i="10" s="1"/>
  <c r="J79" i="10"/>
  <c r="E79" i="10" s="1"/>
  <c r="J80" i="10"/>
  <c r="E80" i="10" s="1"/>
  <c r="J81" i="10"/>
  <c r="E81" i="10" s="1"/>
  <c r="J82" i="10"/>
  <c r="E82" i="10" s="1"/>
  <c r="J83" i="10"/>
  <c r="E83" i="10" s="1"/>
  <c r="J84" i="10"/>
  <c r="E84" i="10" s="1"/>
  <c r="J85" i="10"/>
  <c r="E85" i="10" s="1"/>
  <c r="J86" i="10"/>
  <c r="E86" i="10" s="1"/>
  <c r="J87" i="10"/>
  <c r="E87" i="10" s="1"/>
  <c r="J88" i="10"/>
  <c r="E88" i="10" s="1"/>
  <c r="J89" i="10"/>
  <c r="E89" i="10" s="1"/>
  <c r="J90" i="10"/>
  <c r="E90" i="10" s="1"/>
  <c r="J91" i="10"/>
  <c r="E91" i="10" s="1"/>
  <c r="J92" i="10"/>
  <c r="E92" i="10" s="1"/>
  <c r="J93" i="10"/>
  <c r="E93" i="10" s="1"/>
  <c r="J94" i="10"/>
  <c r="E94" i="10" s="1"/>
  <c r="J95" i="10"/>
  <c r="E95" i="10" s="1"/>
  <c r="J96" i="10"/>
  <c r="E96" i="10" s="1"/>
  <c r="J97" i="10"/>
  <c r="E97" i="10" s="1"/>
  <c r="J98" i="10"/>
  <c r="E98" i="10" s="1"/>
  <c r="J99" i="10"/>
  <c r="E99" i="10" s="1"/>
  <c r="J100" i="10"/>
  <c r="E100" i="10" s="1"/>
  <c r="J101" i="10"/>
  <c r="E101" i="10" s="1"/>
  <c r="J102" i="10"/>
  <c r="E102" i="10" s="1"/>
  <c r="J103" i="10"/>
  <c r="E103" i="10" s="1"/>
  <c r="J104" i="10"/>
  <c r="E104" i="10" s="1"/>
  <c r="J105" i="10"/>
  <c r="E105" i="10" s="1"/>
  <c r="J106" i="10"/>
  <c r="E106" i="10" s="1"/>
  <c r="J107" i="10"/>
  <c r="E107" i="10" s="1"/>
  <c r="J108" i="10"/>
  <c r="E108" i="10" s="1"/>
  <c r="J109" i="10"/>
  <c r="E109" i="10" s="1"/>
  <c r="J110" i="10"/>
  <c r="E110" i="10" s="1"/>
  <c r="J111" i="10"/>
  <c r="E111" i="10" s="1"/>
  <c r="J112" i="10"/>
  <c r="E112" i="10" s="1"/>
  <c r="J113" i="10"/>
  <c r="E113" i="10" s="1"/>
  <c r="J114" i="10"/>
  <c r="E114" i="10" s="1"/>
  <c r="J115" i="10"/>
  <c r="E115" i="10" s="1"/>
  <c r="J116" i="10"/>
  <c r="E116" i="10" s="1"/>
  <c r="J117" i="10"/>
  <c r="E117" i="10" s="1"/>
  <c r="J118" i="10"/>
  <c r="E118" i="10" s="1"/>
  <c r="J119" i="10"/>
  <c r="E119" i="10" s="1"/>
  <c r="J120" i="10"/>
  <c r="E120" i="10" s="1"/>
  <c r="J121" i="10"/>
  <c r="E121" i="10" s="1"/>
  <c r="J122" i="10"/>
  <c r="E122" i="10" s="1"/>
  <c r="J123" i="10"/>
  <c r="E123" i="10" s="1"/>
  <c r="J124" i="10"/>
  <c r="E124" i="10" s="1"/>
  <c r="J125" i="10"/>
  <c r="E125" i="10" s="1"/>
  <c r="J126" i="10"/>
  <c r="E126" i="10" s="1"/>
  <c r="J127" i="10"/>
  <c r="E127" i="10" s="1"/>
  <c r="J128" i="10"/>
  <c r="E128" i="10" s="1"/>
  <c r="J129" i="10"/>
  <c r="E129" i="10" s="1"/>
  <c r="J130" i="10"/>
  <c r="E130" i="10" s="1"/>
  <c r="J131" i="10"/>
  <c r="E131" i="10" s="1"/>
  <c r="J132" i="10"/>
  <c r="E132" i="10" s="1"/>
  <c r="J133" i="10"/>
  <c r="E133" i="10" s="1"/>
  <c r="J134" i="10"/>
  <c r="E134" i="10" s="1"/>
  <c r="J135" i="10"/>
  <c r="E135" i="10" s="1"/>
  <c r="J136" i="10"/>
  <c r="E136" i="10" s="1"/>
  <c r="J137" i="10"/>
  <c r="E137" i="10" s="1"/>
  <c r="J138" i="10"/>
  <c r="E138" i="10" s="1"/>
  <c r="J139" i="10"/>
  <c r="E139" i="10" s="1"/>
  <c r="J140" i="10"/>
  <c r="E140" i="10" s="1"/>
  <c r="J141" i="10"/>
  <c r="E141" i="10" s="1"/>
  <c r="J142" i="10"/>
  <c r="E142" i="10" s="1"/>
  <c r="J143" i="10"/>
  <c r="E143" i="10" s="1"/>
  <c r="J144" i="10"/>
  <c r="E144" i="10" s="1"/>
  <c r="J145" i="10"/>
  <c r="E145" i="10" s="1"/>
  <c r="J146" i="10"/>
  <c r="E146" i="10" s="1"/>
  <c r="J147" i="10"/>
  <c r="E147" i="10" s="1"/>
  <c r="J148" i="10"/>
  <c r="E148" i="10" s="1"/>
  <c r="J149" i="10"/>
  <c r="E149" i="10" s="1"/>
  <c r="J150" i="10"/>
  <c r="E150" i="10" s="1"/>
  <c r="J151" i="10"/>
  <c r="E151" i="10" s="1"/>
  <c r="J152" i="10"/>
  <c r="E152" i="10" s="1"/>
  <c r="J153" i="10"/>
  <c r="E153" i="10" s="1"/>
  <c r="J154" i="10"/>
  <c r="E154" i="10" s="1"/>
  <c r="J155" i="10"/>
  <c r="E155" i="10" s="1"/>
  <c r="J156" i="10"/>
  <c r="E156" i="10" s="1"/>
  <c r="J157" i="10"/>
  <c r="E157" i="10" s="1"/>
  <c r="J158" i="10"/>
  <c r="E158" i="10" s="1"/>
  <c r="J159" i="10"/>
  <c r="E159" i="10" s="1"/>
  <c r="J160" i="10"/>
  <c r="E160" i="10" s="1"/>
  <c r="J161" i="10"/>
  <c r="E161" i="10" s="1"/>
  <c r="J162" i="10"/>
  <c r="E162" i="10" s="1"/>
  <c r="J163" i="10"/>
  <c r="E163" i="10" s="1"/>
  <c r="J164" i="10"/>
  <c r="E164" i="10" s="1"/>
  <c r="J165" i="10"/>
  <c r="E165" i="10" s="1"/>
  <c r="J166" i="10"/>
  <c r="E166" i="10" s="1"/>
  <c r="J167" i="10"/>
  <c r="E167" i="10" s="1"/>
  <c r="J168" i="10"/>
  <c r="E168" i="10" s="1"/>
  <c r="J169" i="10"/>
  <c r="E169" i="10" s="1"/>
  <c r="J170" i="10"/>
  <c r="E170" i="10" s="1"/>
  <c r="J171" i="10"/>
  <c r="E171" i="10" s="1"/>
  <c r="J172" i="10"/>
  <c r="E172" i="10" s="1"/>
  <c r="J173" i="10"/>
  <c r="E173" i="10" s="1"/>
  <c r="J174" i="10"/>
  <c r="E174" i="10" s="1"/>
  <c r="J175" i="10"/>
  <c r="E175" i="10" s="1"/>
  <c r="J176" i="10"/>
  <c r="E176" i="10" s="1"/>
  <c r="J177" i="10"/>
  <c r="E177" i="10" s="1"/>
  <c r="J178" i="10"/>
  <c r="E178" i="10" s="1"/>
  <c r="J179" i="10"/>
  <c r="E179" i="10" s="1"/>
  <c r="J180" i="10"/>
  <c r="E180" i="10" s="1"/>
  <c r="J181" i="10"/>
  <c r="E181" i="10" s="1"/>
  <c r="J182" i="10"/>
  <c r="E182" i="10" s="1"/>
  <c r="J183" i="10"/>
  <c r="E183" i="10" s="1"/>
  <c r="J184" i="10"/>
  <c r="E184" i="10" s="1"/>
  <c r="J185" i="10"/>
  <c r="E185" i="10" s="1"/>
  <c r="J186" i="10"/>
  <c r="E186" i="10" s="1"/>
  <c r="J187" i="10"/>
  <c r="E187" i="10" s="1"/>
  <c r="J188" i="10"/>
  <c r="E188" i="10" s="1"/>
  <c r="J189" i="10"/>
  <c r="E189" i="10" s="1"/>
  <c r="J190" i="10"/>
  <c r="E190" i="10" s="1"/>
  <c r="J191" i="10"/>
  <c r="E191" i="10" s="1"/>
  <c r="J192" i="10"/>
  <c r="E192" i="10" s="1"/>
  <c r="J193" i="10"/>
  <c r="E193" i="10" s="1"/>
  <c r="J194" i="10"/>
  <c r="E194" i="10" s="1"/>
  <c r="J195" i="10"/>
  <c r="E195" i="10" s="1"/>
  <c r="J196" i="10"/>
  <c r="E196" i="10" s="1"/>
  <c r="J197" i="10"/>
  <c r="E197" i="10" s="1"/>
  <c r="J198" i="10"/>
  <c r="E198" i="10" s="1"/>
  <c r="J199" i="10"/>
  <c r="E199" i="10" s="1"/>
  <c r="J200" i="10"/>
  <c r="E200" i="10" s="1"/>
  <c r="J201" i="10"/>
  <c r="E201" i="10" s="1"/>
  <c r="J202" i="10"/>
  <c r="E202" i="10" s="1"/>
  <c r="J203" i="10"/>
  <c r="E203" i="10" s="1"/>
  <c r="J204" i="10"/>
  <c r="E204" i="10" s="1"/>
  <c r="J205" i="10"/>
  <c r="E205" i="10" s="1"/>
  <c r="J206" i="10"/>
  <c r="E206" i="10" s="1"/>
  <c r="J207" i="10"/>
  <c r="E207" i="10" s="1"/>
  <c r="J208" i="10"/>
  <c r="E208" i="10" s="1"/>
  <c r="J209" i="10"/>
  <c r="E209" i="10" s="1"/>
  <c r="J210" i="10"/>
  <c r="E210" i="10" s="1"/>
  <c r="J211" i="10"/>
  <c r="E211" i="10" s="1"/>
  <c r="J212" i="10"/>
  <c r="E212" i="10" s="1"/>
  <c r="J213" i="10"/>
  <c r="E213" i="10" s="1"/>
  <c r="J214" i="10"/>
  <c r="E214" i="10" s="1"/>
  <c r="J215" i="10"/>
  <c r="E215" i="10" s="1"/>
  <c r="J216" i="10"/>
  <c r="E216" i="10" s="1"/>
  <c r="J217" i="10"/>
  <c r="E217" i="10" s="1"/>
  <c r="J218" i="10"/>
  <c r="E218" i="10" s="1"/>
  <c r="J219" i="10"/>
  <c r="E219" i="10" s="1"/>
  <c r="J220" i="10"/>
  <c r="E220" i="10" s="1"/>
  <c r="J221" i="10"/>
  <c r="E221" i="10" s="1"/>
  <c r="J222" i="10"/>
  <c r="E222" i="10" s="1"/>
  <c r="J223" i="10"/>
  <c r="E223" i="10" s="1"/>
  <c r="J224" i="10"/>
  <c r="E224" i="10" s="1"/>
  <c r="J225" i="10"/>
  <c r="E225" i="10" s="1"/>
  <c r="J226" i="10"/>
  <c r="E226" i="10" s="1"/>
  <c r="J227" i="10"/>
  <c r="E227" i="10" s="1"/>
  <c r="J228" i="10"/>
  <c r="E228" i="10" s="1"/>
  <c r="J229" i="10"/>
  <c r="E229" i="10" s="1"/>
  <c r="J230" i="10"/>
  <c r="E230" i="10" s="1"/>
  <c r="J231" i="10"/>
  <c r="E231" i="10" s="1"/>
  <c r="J232" i="10"/>
  <c r="E232" i="10" s="1"/>
  <c r="J233" i="10"/>
  <c r="E233" i="10" s="1"/>
  <c r="J234" i="10"/>
  <c r="E234" i="10" s="1"/>
  <c r="J235" i="10"/>
  <c r="E235" i="10" s="1"/>
  <c r="J236" i="10"/>
  <c r="E236" i="10" s="1"/>
  <c r="J237" i="10"/>
  <c r="E237" i="10" s="1"/>
  <c r="J238" i="10"/>
  <c r="E238" i="10" s="1"/>
  <c r="J239" i="10"/>
  <c r="E239" i="10" s="1"/>
  <c r="J240" i="10"/>
  <c r="E240" i="10" s="1"/>
  <c r="J241" i="10"/>
  <c r="E241" i="10" s="1"/>
  <c r="J242" i="10"/>
  <c r="E242" i="10" s="1"/>
  <c r="J243" i="10"/>
  <c r="E243" i="10" s="1"/>
  <c r="J244" i="10"/>
  <c r="E244" i="10" s="1"/>
  <c r="J245" i="10"/>
  <c r="E245" i="10" s="1"/>
  <c r="J246" i="10"/>
  <c r="E246" i="10" s="1"/>
  <c r="J247" i="10"/>
  <c r="E247" i="10" s="1"/>
  <c r="J248" i="10"/>
  <c r="E248" i="10" s="1"/>
  <c r="J249" i="10"/>
  <c r="E249" i="10" s="1"/>
  <c r="J250" i="10"/>
  <c r="E250" i="10" s="1"/>
  <c r="J251" i="10"/>
  <c r="E251" i="10" s="1"/>
  <c r="J252" i="10"/>
  <c r="E252" i="10" s="1"/>
  <c r="J253" i="10"/>
  <c r="E253" i="10" s="1"/>
  <c r="J254" i="10"/>
  <c r="E254" i="10" s="1"/>
  <c r="J255" i="10"/>
  <c r="E255" i="10" s="1"/>
  <c r="J256" i="10"/>
  <c r="E256" i="10" s="1"/>
  <c r="J257" i="10"/>
  <c r="E257" i="10" s="1"/>
  <c r="J258" i="10"/>
  <c r="E258" i="10" s="1"/>
  <c r="J259" i="10"/>
  <c r="E259" i="10" s="1"/>
  <c r="J260" i="10"/>
  <c r="E260" i="10" s="1"/>
  <c r="J261" i="10"/>
  <c r="E261" i="10" s="1"/>
  <c r="J262" i="10"/>
  <c r="E262" i="10" s="1"/>
  <c r="J263" i="10"/>
  <c r="E263" i="10" s="1"/>
  <c r="J264" i="10"/>
  <c r="E264" i="10" s="1"/>
  <c r="J265" i="10"/>
  <c r="E265" i="10" s="1"/>
  <c r="J266" i="10"/>
  <c r="E266" i="10" s="1"/>
  <c r="J267" i="10"/>
  <c r="E267" i="10" s="1"/>
  <c r="J268" i="10"/>
  <c r="E268" i="10" s="1"/>
  <c r="J269" i="10"/>
  <c r="E269" i="10" s="1"/>
  <c r="J270" i="10"/>
  <c r="E270" i="10" s="1"/>
  <c r="J271" i="10"/>
  <c r="E271" i="10" s="1"/>
  <c r="J272" i="10"/>
  <c r="E272" i="10" s="1"/>
  <c r="J273" i="10"/>
  <c r="E273" i="10" s="1"/>
  <c r="J274" i="10"/>
  <c r="E274" i="10" s="1"/>
  <c r="J275" i="10"/>
  <c r="E275" i="10" s="1"/>
  <c r="J276" i="10"/>
  <c r="E276" i="10" s="1"/>
  <c r="J277" i="10"/>
  <c r="E277" i="10" s="1"/>
  <c r="J278" i="10"/>
  <c r="E278" i="10" s="1"/>
  <c r="J279" i="10"/>
  <c r="E279" i="10" s="1"/>
  <c r="J280" i="10"/>
  <c r="E280" i="10" s="1"/>
  <c r="J281" i="10"/>
  <c r="E281" i="10" s="1"/>
  <c r="J282" i="10"/>
  <c r="E282" i="10" s="1"/>
  <c r="J283" i="10"/>
  <c r="E283" i="10" s="1"/>
  <c r="J284" i="10"/>
  <c r="E284" i="10" s="1"/>
  <c r="J285" i="10"/>
  <c r="E285" i="10" s="1"/>
  <c r="J286" i="10"/>
  <c r="E286" i="10" s="1"/>
  <c r="J287" i="10"/>
  <c r="E287" i="10" s="1"/>
  <c r="J288" i="10"/>
  <c r="E288" i="10" s="1"/>
  <c r="J289" i="10"/>
  <c r="E289" i="10" s="1"/>
  <c r="J290" i="10"/>
  <c r="E290" i="10" s="1"/>
  <c r="J291" i="10"/>
  <c r="E291" i="10" s="1"/>
  <c r="J292" i="10"/>
  <c r="E292" i="10" s="1"/>
  <c r="J293" i="10"/>
  <c r="E293" i="10" s="1"/>
  <c r="J294" i="10"/>
  <c r="E294" i="10" s="1"/>
  <c r="J295" i="10"/>
  <c r="E295" i="10" s="1"/>
  <c r="J296" i="10"/>
  <c r="E296" i="10" s="1"/>
  <c r="J297" i="10"/>
  <c r="E297" i="10" s="1"/>
  <c r="J298" i="10"/>
  <c r="E298" i="10" s="1"/>
  <c r="J299" i="10"/>
  <c r="E299" i="10" s="1"/>
  <c r="J300" i="10"/>
  <c r="E300" i="10" s="1"/>
  <c r="J301" i="10"/>
  <c r="E301" i="10" s="1"/>
  <c r="J302" i="10"/>
  <c r="E302" i="10" s="1"/>
  <c r="J303" i="10"/>
  <c r="E303" i="10" s="1"/>
  <c r="J304" i="10"/>
  <c r="E304" i="10" s="1"/>
  <c r="J305" i="10"/>
  <c r="E305" i="10" s="1"/>
  <c r="J306" i="10"/>
  <c r="E306" i="10" s="1"/>
  <c r="J307" i="10"/>
  <c r="E307" i="10" s="1"/>
  <c r="J308" i="10"/>
  <c r="E308" i="10" s="1"/>
  <c r="J309" i="10"/>
  <c r="E309" i="10" s="1"/>
  <c r="J310" i="10"/>
  <c r="E310" i="10" s="1"/>
  <c r="J311" i="10"/>
  <c r="E311" i="10" s="1"/>
  <c r="J312" i="10"/>
  <c r="E312" i="10" s="1"/>
  <c r="J313" i="10"/>
  <c r="E313" i="10" s="1"/>
  <c r="J314" i="10"/>
  <c r="E314" i="10" s="1"/>
  <c r="J315" i="10"/>
  <c r="E315" i="10" s="1"/>
  <c r="J316" i="10"/>
  <c r="E316" i="10" s="1"/>
  <c r="J317" i="10"/>
  <c r="E317" i="10" s="1"/>
  <c r="J318" i="10"/>
  <c r="E318" i="10" s="1"/>
  <c r="J319" i="10"/>
  <c r="E319" i="10" s="1"/>
  <c r="J320" i="10"/>
  <c r="E320" i="10" s="1"/>
  <c r="J321" i="10"/>
  <c r="E321" i="10" s="1"/>
  <c r="J322" i="10"/>
  <c r="E322" i="10" s="1"/>
  <c r="J323" i="10"/>
  <c r="E323" i="10" s="1"/>
  <c r="J324" i="10"/>
  <c r="E324" i="10" s="1"/>
  <c r="J325" i="10"/>
  <c r="E325" i="10" s="1"/>
  <c r="J326" i="10"/>
  <c r="E326" i="10" s="1"/>
  <c r="J327" i="10"/>
  <c r="E327" i="10" s="1"/>
  <c r="J328" i="10"/>
  <c r="E328" i="10" s="1"/>
  <c r="J329" i="10"/>
  <c r="E329" i="10" s="1"/>
  <c r="J330" i="10"/>
  <c r="E330" i="10" s="1"/>
  <c r="J331" i="10"/>
  <c r="E331" i="10" s="1"/>
  <c r="J332" i="10"/>
  <c r="E332" i="10" s="1"/>
  <c r="J333" i="10"/>
  <c r="E333" i="10" s="1"/>
  <c r="J334" i="10"/>
  <c r="E334" i="10" s="1"/>
  <c r="J335" i="10"/>
  <c r="E335" i="10" s="1"/>
  <c r="J336" i="10"/>
  <c r="E336" i="10" s="1"/>
  <c r="J337" i="10"/>
  <c r="E337" i="10" s="1"/>
  <c r="J338" i="10"/>
  <c r="E338" i="10" s="1"/>
  <c r="J339" i="10"/>
  <c r="E339" i="10" s="1"/>
  <c r="J340" i="10"/>
  <c r="E340" i="10" s="1"/>
  <c r="J341" i="10"/>
  <c r="E341" i="10" s="1"/>
  <c r="J342" i="10"/>
  <c r="E342" i="10" s="1"/>
  <c r="J343" i="10"/>
  <c r="E343" i="10" s="1"/>
  <c r="J344" i="10"/>
  <c r="E344" i="10" s="1"/>
  <c r="J345" i="10"/>
  <c r="E345" i="10" s="1"/>
  <c r="J346" i="10"/>
  <c r="E346" i="10" s="1"/>
  <c r="J347" i="10"/>
  <c r="E347" i="10" s="1"/>
  <c r="J348" i="10"/>
  <c r="E348" i="10" s="1"/>
  <c r="I2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09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3" i="10"/>
  <c r="I224" i="10"/>
  <c r="I225" i="10"/>
  <c r="I226" i="10"/>
  <c r="I227" i="10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D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49" i="10"/>
  <c r="D250" i="10"/>
  <c r="D251" i="10"/>
  <c r="D252" i="10"/>
  <c r="D253" i="10"/>
  <c r="D254" i="10"/>
  <c r="D255" i="10"/>
  <c r="D256" i="10"/>
  <c r="D257" i="10"/>
  <c r="D258" i="10"/>
  <c r="D259" i="10"/>
  <c r="D260" i="10"/>
  <c r="D261" i="10"/>
  <c r="D262" i="10"/>
  <c r="D263" i="10"/>
  <c r="D264" i="10"/>
  <c r="D265" i="10"/>
  <c r="D266" i="10"/>
  <c r="D267" i="10"/>
  <c r="D268" i="10"/>
  <c r="D269" i="10"/>
  <c r="D270" i="10"/>
  <c r="D271" i="10"/>
  <c r="D272" i="10"/>
  <c r="D273" i="10"/>
  <c r="D274" i="10"/>
  <c r="D275" i="10"/>
  <c r="D276" i="10"/>
  <c r="D277" i="10"/>
  <c r="D278" i="10"/>
  <c r="D279" i="10"/>
  <c r="D280" i="10"/>
  <c r="D281" i="10"/>
  <c r="D282" i="10"/>
  <c r="D283" i="10"/>
  <c r="D284" i="10"/>
  <c r="D285" i="10"/>
  <c r="D286" i="10"/>
  <c r="D287" i="10"/>
  <c r="D288" i="10"/>
  <c r="D289" i="10"/>
  <c r="D290" i="10"/>
  <c r="D291" i="10"/>
  <c r="D292" i="10"/>
  <c r="D293" i="10"/>
  <c r="D294" i="10"/>
  <c r="D295" i="10"/>
  <c r="D296" i="10"/>
  <c r="D297" i="10"/>
  <c r="D298" i="10"/>
  <c r="D299" i="10"/>
  <c r="D300" i="10"/>
  <c r="D301" i="10"/>
  <c r="D302" i="10"/>
  <c r="D303" i="10"/>
  <c r="D304" i="10"/>
  <c r="D305" i="10"/>
  <c r="D306" i="10"/>
  <c r="D307" i="10"/>
  <c r="D308" i="10"/>
  <c r="D309" i="10"/>
  <c r="D310" i="10"/>
  <c r="D311" i="10"/>
  <c r="D312" i="10"/>
  <c r="D313" i="10"/>
  <c r="D314" i="10"/>
  <c r="D315" i="10"/>
  <c r="D316" i="10"/>
  <c r="D317" i="10"/>
  <c r="D318" i="10"/>
  <c r="D319" i="10"/>
  <c r="D320" i="10"/>
  <c r="D321" i="10"/>
  <c r="D322" i="10"/>
  <c r="D323" i="10"/>
  <c r="D324" i="10"/>
  <c r="D325" i="10"/>
  <c r="D326" i="10"/>
  <c r="D327" i="10"/>
  <c r="D328" i="10"/>
  <c r="D329" i="10"/>
  <c r="D330" i="10"/>
  <c r="D331" i="10"/>
  <c r="D332" i="10"/>
  <c r="D333" i="10"/>
  <c r="D334" i="10"/>
  <c r="D335" i="10"/>
  <c r="D336" i="10"/>
  <c r="D337" i="10"/>
  <c r="D338" i="10"/>
  <c r="D339" i="10"/>
  <c r="D340" i="10"/>
  <c r="D341" i="10"/>
  <c r="D342" i="10"/>
  <c r="D343" i="10"/>
  <c r="D344" i="10"/>
  <c r="D345" i="10"/>
  <c r="D346" i="10"/>
  <c r="D347" i="10"/>
  <c r="D348" i="10"/>
  <c r="R9" i="11"/>
  <c r="S9" i="11" s="1"/>
  <c r="F22" i="1" s="1"/>
  <c r="R8" i="11"/>
  <c r="S8" i="11" s="1"/>
  <c r="F21" i="1" s="1"/>
  <c r="R7" i="11"/>
  <c r="S7" i="11" s="1"/>
  <c r="F20" i="1" s="1"/>
  <c r="R6" i="11"/>
  <c r="S6" i="11" s="1"/>
  <c r="F19" i="1" s="1"/>
  <c r="R5" i="11"/>
  <c r="S5" i="11" s="1"/>
  <c r="F18" i="1" s="1"/>
  <c r="R4" i="11"/>
  <c r="S4" i="11" s="1"/>
  <c r="F17" i="1" s="1"/>
  <c r="R3" i="11"/>
  <c r="S3" i="11" s="1"/>
  <c r="F16" i="1" s="1"/>
  <c r="R2" i="11"/>
  <c r="H2" i="11"/>
  <c r="C2" i="11" s="1"/>
  <c r="H3" i="11"/>
  <c r="C3" i="11" s="1"/>
  <c r="H4" i="11"/>
  <c r="C4" i="11" s="1"/>
  <c r="H5" i="11"/>
  <c r="C5" i="11" s="1"/>
  <c r="H6" i="11"/>
  <c r="C6" i="11" s="1"/>
  <c r="H7" i="11"/>
  <c r="C7" i="11" s="1"/>
  <c r="H8" i="11"/>
  <c r="C8" i="11" s="1"/>
  <c r="H9" i="11"/>
  <c r="C9" i="11" s="1"/>
  <c r="H10" i="11"/>
  <c r="C10" i="11" s="1"/>
  <c r="H11" i="11"/>
  <c r="C11" i="11" s="1"/>
  <c r="H12" i="11"/>
  <c r="C12" i="11" s="1"/>
  <c r="H13" i="11"/>
  <c r="C13" i="11" s="1"/>
  <c r="H14" i="11"/>
  <c r="C14" i="11" s="1"/>
  <c r="H15" i="11"/>
  <c r="C15" i="11" s="1"/>
  <c r="H16" i="11"/>
  <c r="C16" i="11" s="1"/>
  <c r="H17" i="11"/>
  <c r="C17" i="11" s="1"/>
  <c r="H18" i="11"/>
  <c r="C18" i="11" s="1"/>
  <c r="H19" i="11"/>
  <c r="C19" i="11" s="1"/>
  <c r="H20" i="11"/>
  <c r="C20" i="11" s="1"/>
  <c r="H21" i="11"/>
  <c r="C21" i="11" s="1"/>
  <c r="H22" i="11"/>
  <c r="C22" i="11" s="1"/>
  <c r="H23" i="11"/>
  <c r="C23" i="11" s="1"/>
  <c r="H24" i="11"/>
  <c r="C24" i="11" s="1"/>
  <c r="H25" i="11"/>
  <c r="C25" i="11" s="1"/>
  <c r="H26" i="11"/>
  <c r="C26" i="11" s="1"/>
  <c r="H27" i="11"/>
  <c r="C27" i="11" s="1"/>
  <c r="H28" i="11"/>
  <c r="C28" i="11" s="1"/>
  <c r="H29" i="11"/>
  <c r="C29" i="11" s="1"/>
  <c r="H30" i="11"/>
  <c r="C30" i="11" s="1"/>
  <c r="H31" i="11"/>
  <c r="C31" i="11" s="1"/>
  <c r="H32" i="11"/>
  <c r="C32" i="11" s="1"/>
  <c r="H33" i="11"/>
  <c r="C33" i="11" s="1"/>
  <c r="H34" i="11"/>
  <c r="C34" i="11" s="1"/>
  <c r="H35" i="11"/>
  <c r="C35" i="11" s="1"/>
  <c r="H36" i="11"/>
  <c r="C36" i="11" s="1"/>
  <c r="H37" i="11"/>
  <c r="C37" i="11" s="1"/>
  <c r="H38" i="11"/>
  <c r="C38" i="11" s="1"/>
  <c r="H39" i="11"/>
  <c r="C39" i="11" s="1"/>
  <c r="H40" i="11"/>
  <c r="C40" i="11" s="1"/>
  <c r="H41" i="11"/>
  <c r="C41" i="11" s="1"/>
  <c r="H42" i="11"/>
  <c r="C42" i="11" s="1"/>
  <c r="H43" i="11"/>
  <c r="C43" i="11" s="1"/>
  <c r="H44" i="11"/>
  <c r="C44" i="11" s="1"/>
  <c r="H45" i="11"/>
  <c r="C45" i="11" s="1"/>
  <c r="H46" i="11"/>
  <c r="C46" i="11" s="1"/>
  <c r="H47" i="11"/>
  <c r="C47" i="11" s="1"/>
  <c r="H48" i="11"/>
  <c r="C48" i="11" s="1"/>
  <c r="H49" i="11"/>
  <c r="C49" i="11" s="1"/>
  <c r="H50" i="11"/>
  <c r="C50" i="11" s="1"/>
  <c r="H51" i="11"/>
  <c r="C51" i="11" s="1"/>
  <c r="H52" i="11"/>
  <c r="C52" i="11" s="1"/>
  <c r="H53" i="11"/>
  <c r="C53" i="11" s="1"/>
  <c r="H54" i="11"/>
  <c r="C54" i="11" s="1"/>
  <c r="H55" i="11"/>
  <c r="C55" i="11" s="1"/>
  <c r="H56" i="11"/>
  <c r="C56" i="11" s="1"/>
  <c r="H57" i="11"/>
  <c r="C57" i="11" s="1"/>
  <c r="H58" i="11"/>
  <c r="C58" i="11" s="1"/>
  <c r="H59" i="11"/>
  <c r="C59" i="11" s="1"/>
  <c r="H60" i="11"/>
  <c r="C60" i="11" s="1"/>
  <c r="H61" i="11"/>
  <c r="C61" i="11" s="1"/>
  <c r="H62" i="11"/>
  <c r="C62" i="11" s="1"/>
  <c r="H63" i="11"/>
  <c r="C63" i="11" s="1"/>
  <c r="H64" i="11"/>
  <c r="C64" i="11" s="1"/>
  <c r="H65" i="11"/>
  <c r="C65" i="11" s="1"/>
  <c r="H66" i="11"/>
  <c r="C66" i="11" s="1"/>
  <c r="H67" i="11"/>
  <c r="C67" i="11" s="1"/>
  <c r="H68" i="11"/>
  <c r="C68" i="11" s="1"/>
  <c r="H69" i="11"/>
  <c r="C69" i="11" s="1"/>
  <c r="H70" i="11"/>
  <c r="C70" i="11" s="1"/>
  <c r="H71" i="11"/>
  <c r="C71" i="11" s="1"/>
  <c r="H72" i="11"/>
  <c r="C72" i="11" s="1"/>
  <c r="H73" i="11"/>
  <c r="C73" i="11" s="1"/>
  <c r="H74" i="11"/>
  <c r="C74" i="11" s="1"/>
  <c r="H75" i="11"/>
  <c r="C75" i="11" s="1"/>
  <c r="H76" i="11"/>
  <c r="C76" i="11" s="1"/>
  <c r="H77" i="11"/>
  <c r="C77" i="11" s="1"/>
  <c r="H78" i="11"/>
  <c r="C78" i="11" s="1"/>
  <c r="H79" i="11"/>
  <c r="C79" i="11" s="1"/>
  <c r="H80" i="11"/>
  <c r="C80" i="11" s="1"/>
  <c r="H81" i="11"/>
  <c r="C81" i="11" s="1"/>
  <c r="H82" i="11"/>
  <c r="C82" i="11" s="1"/>
  <c r="H83" i="11"/>
  <c r="C83" i="11" s="1"/>
  <c r="H84" i="11"/>
  <c r="C84" i="11" s="1"/>
  <c r="H85" i="11"/>
  <c r="C85" i="11" s="1"/>
  <c r="H86" i="11"/>
  <c r="C86" i="11" s="1"/>
  <c r="H87" i="11"/>
  <c r="C87" i="11" s="1"/>
  <c r="H88" i="11"/>
  <c r="C88" i="11" s="1"/>
  <c r="H89" i="11"/>
  <c r="C89" i="11" s="1"/>
  <c r="H90" i="11"/>
  <c r="C90" i="11" s="1"/>
  <c r="H91" i="11"/>
  <c r="C91" i="11" s="1"/>
  <c r="H92" i="11"/>
  <c r="C92" i="11" s="1"/>
  <c r="H93" i="11"/>
  <c r="C93" i="11" s="1"/>
  <c r="H94" i="11"/>
  <c r="C94" i="11" s="1"/>
  <c r="H95" i="11"/>
  <c r="C95" i="11" s="1"/>
  <c r="H96" i="11"/>
  <c r="C96" i="11" s="1"/>
  <c r="H97" i="11"/>
  <c r="C97" i="11" s="1"/>
  <c r="H98" i="11"/>
  <c r="C98" i="11" s="1"/>
  <c r="H99" i="11"/>
  <c r="C99" i="11" s="1"/>
  <c r="H100" i="11"/>
  <c r="C100" i="11" s="1"/>
  <c r="H101" i="11"/>
  <c r="C101" i="11" s="1"/>
  <c r="H102" i="11"/>
  <c r="C102" i="11" s="1"/>
  <c r="H103" i="11"/>
  <c r="C103" i="11" s="1"/>
  <c r="H104" i="11"/>
  <c r="C104" i="11" s="1"/>
  <c r="H105" i="11"/>
  <c r="C105" i="11" s="1"/>
  <c r="H106" i="11"/>
  <c r="C106" i="11" s="1"/>
  <c r="H107" i="11"/>
  <c r="C107" i="11" s="1"/>
  <c r="H108" i="11"/>
  <c r="C108" i="11" s="1"/>
  <c r="H109" i="11"/>
  <c r="C109" i="11" s="1"/>
  <c r="H110" i="11"/>
  <c r="C110" i="11" s="1"/>
  <c r="H111" i="11"/>
  <c r="C111" i="11" s="1"/>
  <c r="H112" i="11"/>
  <c r="C112" i="11" s="1"/>
  <c r="H113" i="11"/>
  <c r="C113" i="11" s="1"/>
  <c r="H114" i="11"/>
  <c r="C114" i="11" s="1"/>
  <c r="H115" i="11"/>
  <c r="C115" i="11" s="1"/>
  <c r="H116" i="11"/>
  <c r="C116" i="11" s="1"/>
  <c r="H117" i="11"/>
  <c r="C117" i="11" s="1"/>
  <c r="H118" i="11"/>
  <c r="C118" i="11" s="1"/>
  <c r="H119" i="11"/>
  <c r="C119" i="11" s="1"/>
  <c r="H120" i="11"/>
  <c r="C120" i="11" s="1"/>
  <c r="H121" i="11"/>
  <c r="C121" i="11" s="1"/>
  <c r="H122" i="11"/>
  <c r="C122" i="11" s="1"/>
  <c r="H123" i="11"/>
  <c r="C123" i="11" s="1"/>
  <c r="H124" i="11"/>
  <c r="C124" i="11" s="1"/>
  <c r="H125" i="11"/>
  <c r="C125" i="11" s="1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I2" i="12"/>
  <c r="I3" i="12"/>
  <c r="I1" i="12"/>
  <c r="E3" i="12"/>
  <c r="E2" i="12"/>
  <c r="E1" i="12"/>
  <c r="E3" i="13"/>
  <c r="E2" i="13"/>
  <c r="E1" i="13"/>
  <c r="G2" i="14"/>
  <c r="G1" i="14"/>
  <c r="D2" i="14"/>
  <c r="D3" i="14"/>
  <c r="D4" i="14"/>
  <c r="D5" i="14"/>
  <c r="D6" i="14"/>
  <c r="D7" i="14"/>
  <c r="R11" i="11" l="1"/>
  <c r="R11" i="10"/>
  <c r="E31" i="1" s="1"/>
  <c r="S2" i="10"/>
  <c r="S2" i="11"/>
  <c r="D22" i="8"/>
  <c r="B22" i="8"/>
  <c r="Z369" i="16" s="1"/>
  <c r="B21" i="8"/>
  <c r="C22" i="8"/>
  <c r="D21" i="8"/>
  <c r="Y145" i="16" s="1"/>
  <c r="E22" i="8"/>
  <c r="Z5" i="16" s="1"/>
  <c r="C21" i="8"/>
  <c r="E21" i="8"/>
  <c r="Z25" i="16"/>
  <c r="X126" i="17"/>
  <c r="X281" i="17"/>
  <c r="X242" i="17"/>
  <c r="X145" i="17"/>
  <c r="X178" i="17"/>
  <c r="X229" i="17"/>
  <c r="X269" i="17"/>
  <c r="X258" i="17"/>
  <c r="X446" i="17"/>
  <c r="X96" i="17"/>
  <c r="X225" i="17"/>
  <c r="X427" i="17"/>
  <c r="X316" i="17"/>
  <c r="X495" i="17"/>
  <c r="X135" i="17"/>
  <c r="X120" i="17"/>
  <c r="X381" i="17"/>
  <c r="X382" i="17"/>
  <c r="X523" i="17"/>
  <c r="X524" i="17"/>
  <c r="X179" i="17"/>
  <c r="X210" i="17"/>
  <c r="X146" i="17"/>
  <c r="X257" i="17"/>
  <c r="X264" i="17"/>
  <c r="X459" i="17"/>
  <c r="X460" i="17"/>
  <c r="X91" i="17"/>
  <c r="X92" i="17"/>
  <c r="X239" i="17"/>
  <c r="X252" i="17"/>
  <c r="X218" i="17"/>
  <c r="X401" i="17"/>
  <c r="X408" i="17"/>
  <c r="X63" i="17"/>
  <c r="X188" i="17"/>
  <c r="X28" i="17"/>
  <c r="B14" i="8"/>
  <c r="B13" i="8"/>
  <c r="D14" i="8"/>
  <c r="Y106" i="17" s="1"/>
  <c r="D13" i="8"/>
  <c r="X87" i="17"/>
  <c r="X104" i="17"/>
  <c r="X80" i="17"/>
  <c r="Y231" i="17"/>
  <c r="X223" i="17"/>
  <c r="X246" i="17"/>
  <c r="Y421" i="17"/>
  <c r="X407" i="17"/>
  <c r="X412" i="17"/>
  <c r="Y71" i="17"/>
  <c r="X51" i="17"/>
  <c r="X68" i="17"/>
  <c r="Y44" i="17"/>
  <c r="X193" i="17"/>
  <c r="Y212" i="17"/>
  <c r="X204" i="17"/>
  <c r="X361" i="17"/>
  <c r="X331" i="17"/>
  <c r="X346" i="17"/>
  <c r="X332" i="17"/>
  <c r="X25" i="17"/>
  <c r="X11" i="17"/>
  <c r="X32" i="17"/>
  <c r="X30" i="17"/>
  <c r="C13" i="8"/>
  <c r="X292" i="17" s="1"/>
  <c r="X313" i="17"/>
  <c r="X318" i="17"/>
  <c r="X503" i="17"/>
  <c r="X484" i="17"/>
  <c r="X476" i="17"/>
  <c r="X140" i="17"/>
  <c r="X138" i="17"/>
  <c r="X343" i="17"/>
  <c r="X364" i="17"/>
  <c r="X515" i="17"/>
  <c r="X536" i="17"/>
  <c r="X165" i="17"/>
  <c r="X151" i="17"/>
  <c r="X277" i="17"/>
  <c r="X263" i="17"/>
  <c r="X467" i="17"/>
  <c r="X447" i="17"/>
  <c r="X440" i="17"/>
  <c r="X97" i="17"/>
  <c r="Y135" i="17"/>
  <c r="Z135" i="17" s="1"/>
  <c r="X283" i="17"/>
  <c r="X262" i="17"/>
  <c r="X463" i="17"/>
  <c r="X442" i="17"/>
  <c r="X103" i="17"/>
  <c r="X86" i="17"/>
  <c r="X247" i="17"/>
  <c r="X230" i="17"/>
  <c r="X413" i="17"/>
  <c r="X420" i="17"/>
  <c r="X69" i="17"/>
  <c r="X60" i="17"/>
  <c r="X213" i="17"/>
  <c r="X214" i="17"/>
  <c r="Y214" i="17"/>
  <c r="Z214" i="17" s="1"/>
  <c r="X172" i="17"/>
  <c r="Y172" i="17"/>
  <c r="Z172" i="17" s="1"/>
  <c r="X333" i="17"/>
  <c r="Y333" i="17"/>
  <c r="Z333" i="17" s="1"/>
  <c r="X334" i="17"/>
  <c r="Y334" i="17"/>
  <c r="Z334" i="17" s="1"/>
  <c r="X31" i="17"/>
  <c r="Y31" i="17"/>
  <c r="Z31" i="17" s="1"/>
  <c r="X10" i="17"/>
  <c r="Y10" i="17"/>
  <c r="Z10" i="17" s="1"/>
  <c r="Y301" i="17"/>
  <c r="Z301" i="17" s="1"/>
  <c r="Y314" i="17"/>
  <c r="Y497" i="17"/>
  <c r="Z497" i="17" s="1"/>
  <c r="Y486" i="17"/>
  <c r="Y129" i="17"/>
  <c r="Z129" i="17" s="1"/>
  <c r="Y130" i="17"/>
  <c r="Y397" i="17"/>
  <c r="Z397" i="17" s="1"/>
  <c r="Y339" i="17"/>
  <c r="Y340" i="17"/>
  <c r="Z340" i="17" s="1"/>
  <c r="Y517" i="17"/>
  <c r="Y530" i="17"/>
  <c r="Z530" i="17" s="1"/>
  <c r="Y197" i="17"/>
  <c r="Y168" i="17"/>
  <c r="Z168" i="17" s="1"/>
  <c r="Y273" i="17"/>
  <c r="Y274" i="17"/>
  <c r="Z274" i="17" s="1"/>
  <c r="Y469" i="17"/>
  <c r="Y435" i="17"/>
  <c r="Z435" i="17" s="1"/>
  <c r="Y436" i="17"/>
  <c r="Y85" i="17"/>
  <c r="Y98" i="17"/>
  <c r="Y245" i="17"/>
  <c r="Y234" i="17"/>
  <c r="Y417" i="17"/>
  <c r="Y418" i="17"/>
  <c r="Y73" i="17"/>
  <c r="Y39" i="17"/>
  <c r="Y40" i="17"/>
  <c r="X203" i="17"/>
  <c r="X159" i="17"/>
  <c r="X186" i="17"/>
  <c r="Y200" i="17"/>
  <c r="X160" i="17"/>
  <c r="Y391" i="17"/>
  <c r="X377" i="17"/>
  <c r="Y358" i="17"/>
  <c r="X352" i="17"/>
  <c r="Y374" i="17"/>
  <c r="X328" i="17"/>
  <c r="Y37" i="17"/>
  <c r="X21" i="17"/>
  <c r="Y29" i="17"/>
  <c r="X13" i="17"/>
  <c r="Y3" i="17"/>
  <c r="X22" i="17"/>
  <c r="Y18" i="17"/>
  <c r="X26" i="17"/>
  <c r="Y4" i="17"/>
  <c r="X301" i="17"/>
  <c r="X310" i="17"/>
  <c r="X497" i="17"/>
  <c r="X471" i="17"/>
  <c r="X129" i="17"/>
  <c r="X121" i="17"/>
  <c r="X397" i="17"/>
  <c r="X383" i="17"/>
  <c r="X340" i="17"/>
  <c r="X525" i="17"/>
  <c r="X530" i="17"/>
  <c r="X211" i="17"/>
  <c r="X168" i="17"/>
  <c r="X148" i="17"/>
  <c r="X274" i="17"/>
  <c r="X278" i="17"/>
  <c r="X435" i="17"/>
  <c r="X450" i="17"/>
  <c r="X94" i="17"/>
  <c r="X253" i="17"/>
  <c r="X409" i="17"/>
  <c r="X422" i="17"/>
  <c r="X189" i="17"/>
  <c r="X202" i="17"/>
  <c r="Y136" i="17"/>
  <c r="X505" i="18"/>
  <c r="X310" i="18"/>
  <c r="Y367" i="18"/>
  <c r="Y173" i="18"/>
  <c r="Y450" i="18"/>
  <c r="Y222" i="18"/>
  <c r="X58" i="18"/>
  <c r="Y343" i="18"/>
  <c r="Y17" i="18"/>
  <c r="B6" i="8"/>
  <c r="X22" i="18"/>
  <c r="Y301" i="18"/>
  <c r="Y312" i="18"/>
  <c r="X476" i="18"/>
  <c r="Y116" i="18"/>
  <c r="X364" i="18"/>
  <c r="Y169" i="18"/>
  <c r="X271" i="18"/>
  <c r="X437" i="18"/>
  <c r="Y82" i="18"/>
  <c r="Y427" i="18"/>
  <c r="Y51" i="18"/>
  <c r="X46" i="18"/>
  <c r="Y160" i="18"/>
  <c r="X327" i="18"/>
  <c r="Y19" i="18"/>
  <c r="Y14" i="18"/>
  <c r="X374" i="18"/>
  <c r="Y309" i="18"/>
  <c r="X471" i="18"/>
  <c r="Y134" i="18"/>
  <c r="Y521" i="18"/>
  <c r="X213" i="18"/>
  <c r="X289" i="18"/>
  <c r="Y435" i="18"/>
  <c r="Y99" i="18"/>
  <c r="X219" i="18"/>
  <c r="X397" i="18"/>
  <c r="X39" i="18"/>
  <c r="X192" i="18"/>
  <c r="Y328" i="18"/>
  <c r="X24" i="18"/>
  <c r="Y298" i="18"/>
  <c r="X478" i="18"/>
  <c r="Y122" i="18"/>
  <c r="X358" i="18"/>
  <c r="X512" i="18"/>
  <c r="Y259" i="18"/>
  <c r="X467" i="18"/>
  <c r="X103" i="18"/>
  <c r="Y231" i="18"/>
  <c r="X228" i="18"/>
  <c r="Y69" i="18"/>
  <c r="X211" i="18"/>
  <c r="Y330" i="18"/>
  <c r="X332" i="18"/>
  <c r="Y487" i="18"/>
  <c r="Y496" i="18"/>
  <c r="Y115" i="18"/>
  <c r="Y126" i="18"/>
  <c r="X351" i="18"/>
  <c r="X525" i="18"/>
  <c r="X540" i="18"/>
  <c r="Y268" i="18"/>
  <c r="X494" i="18"/>
  <c r="X514" i="18"/>
  <c r="X238" i="18"/>
  <c r="Y486" i="18"/>
  <c r="Y297" i="18"/>
  <c r="Y324" i="18"/>
  <c r="Y479" i="18"/>
  <c r="Y480" i="18"/>
  <c r="Y133" i="18"/>
  <c r="Y138" i="18"/>
  <c r="Y393" i="18"/>
  <c r="Y365" i="18"/>
  <c r="Y348" i="18"/>
  <c r="Y513" i="18"/>
  <c r="X522" i="18"/>
  <c r="X510" i="18"/>
  <c r="X187" i="18"/>
  <c r="X159" i="18"/>
  <c r="X202" i="18"/>
  <c r="X204" i="18"/>
  <c r="X287" i="18"/>
  <c r="X265" i="18"/>
  <c r="X263" i="18"/>
  <c r="X270" i="18"/>
  <c r="X258" i="18"/>
  <c r="X457" i="18"/>
  <c r="X441" i="18"/>
  <c r="X462" i="18"/>
  <c r="X466" i="18"/>
  <c r="X107" i="18"/>
  <c r="X87" i="18"/>
  <c r="X83" i="18"/>
  <c r="X90" i="18"/>
  <c r="Y78" i="18"/>
  <c r="Y241" i="18"/>
  <c r="X229" i="18"/>
  <c r="Y230" i="18"/>
  <c r="X220" i="18"/>
  <c r="Y425" i="18"/>
  <c r="X405" i="18"/>
  <c r="X428" i="18"/>
  <c r="Y426" i="18"/>
  <c r="X71" i="18"/>
  <c r="Y49" i="18"/>
  <c r="X47" i="18"/>
  <c r="Y50" i="18"/>
  <c r="X40" i="18"/>
  <c r="Y201" i="18"/>
  <c r="X161" i="18"/>
  <c r="Y210" i="18"/>
  <c r="X206" i="18"/>
  <c r="Y383" i="18"/>
  <c r="X335" i="18"/>
  <c r="Y337" i="18"/>
  <c r="X338" i="18"/>
  <c r="Y326" i="18"/>
  <c r="X29" i="18"/>
  <c r="Y9" i="18"/>
  <c r="X32" i="18"/>
  <c r="Y30" i="18"/>
  <c r="B5" i="8"/>
  <c r="X389" i="18" s="1"/>
  <c r="X298" i="18"/>
  <c r="X141" i="18"/>
  <c r="X370" i="18"/>
  <c r="X147" i="18"/>
  <c r="X440" i="18"/>
  <c r="X242" i="18"/>
  <c r="X10" i="18"/>
  <c r="Y183" i="18"/>
  <c r="Y212" i="18"/>
  <c r="Y273" i="18"/>
  <c r="Y277" i="18"/>
  <c r="Y257" i="18"/>
  <c r="Y278" i="18"/>
  <c r="Y266" i="18"/>
  <c r="Y455" i="18"/>
  <c r="X455" i="18"/>
  <c r="X448" i="18"/>
  <c r="Y460" i="18"/>
  <c r="X93" i="18"/>
  <c r="Y93" i="18"/>
  <c r="Z93" i="18" s="1"/>
  <c r="X108" i="18"/>
  <c r="Y108" i="18"/>
  <c r="Z108" i="18" s="1"/>
  <c r="X74" i="18"/>
  <c r="Y74" i="18"/>
  <c r="Z74" i="18" s="1"/>
  <c r="Y243" i="18"/>
  <c r="Y223" i="18"/>
  <c r="Y244" i="18"/>
  <c r="Y234" i="18"/>
  <c r="Y417" i="18"/>
  <c r="Y419" i="18"/>
  <c r="Y401" i="18"/>
  <c r="Y432" i="18"/>
  <c r="Y422" i="18"/>
  <c r="Y410" i="18"/>
  <c r="Y59" i="18"/>
  <c r="X59" i="18"/>
  <c r="X54" i="18"/>
  <c r="Y54" i="18"/>
  <c r="Z54" i="18" s="1"/>
  <c r="Y38" i="18"/>
  <c r="Y189" i="18"/>
  <c r="Y195" i="18"/>
  <c r="Y155" i="18"/>
  <c r="Z155" i="18" s="1"/>
  <c r="Y180" i="18"/>
  <c r="Y198" i="18"/>
  <c r="X150" i="18"/>
  <c r="Y347" i="18"/>
  <c r="X329" i="18"/>
  <c r="Y388" i="18"/>
  <c r="X344" i="18"/>
  <c r="Y16" i="18"/>
  <c r="C6" i="8"/>
  <c r="Y400" i="18" s="1"/>
  <c r="X191" i="18"/>
  <c r="X273" i="18"/>
  <c r="X452" i="18"/>
  <c r="X88" i="18"/>
  <c r="X401" i="18"/>
  <c r="X412" i="18"/>
  <c r="X155" i="18"/>
  <c r="X353" i="18"/>
  <c r="X275" i="18"/>
  <c r="X254" i="18"/>
  <c r="X98" i="18"/>
  <c r="X252" i="18"/>
  <c r="X63" i="18"/>
  <c r="X72" i="18"/>
  <c r="X361" i="18"/>
  <c r="Y172" i="18"/>
  <c r="Y344" i="18"/>
  <c r="Y21" i="18"/>
  <c r="Y25" i="18"/>
  <c r="Z25" i="18" s="1"/>
  <c r="Y5" i="18"/>
  <c r="Y26" i="18"/>
  <c r="Y12" i="18"/>
  <c r="X25" i="18"/>
  <c r="B19" i="8"/>
  <c r="C11" i="8"/>
  <c r="D11" i="8"/>
  <c r="B11" i="8"/>
  <c r="S11" i="10" l="1"/>
  <c r="D35" i="1"/>
  <c r="F15" i="1"/>
  <c r="S11" i="11"/>
  <c r="Y264" i="16"/>
  <c r="Y281" i="16"/>
  <c r="Y539" i="16"/>
  <c r="Y95" i="16"/>
  <c r="Y134" i="16"/>
  <c r="Y75" i="16"/>
  <c r="Y209" i="16"/>
  <c r="Y328" i="16"/>
  <c r="Y3" i="16"/>
  <c r="Y354" i="16"/>
  <c r="Y524" i="16"/>
  <c r="Y403" i="16"/>
  <c r="Y434" i="16"/>
  <c r="Y364" i="16"/>
  <c r="Y26" i="16"/>
  <c r="Y198" i="16"/>
  <c r="Y147" i="16"/>
  <c r="Y441" i="16"/>
  <c r="Y271" i="16"/>
  <c r="Y314" i="16"/>
  <c r="Y346" i="16"/>
  <c r="Y237" i="16"/>
  <c r="Y505" i="16"/>
  <c r="Y50" i="16"/>
  <c r="Y327" i="16"/>
  <c r="Y152" i="16"/>
  <c r="Y442" i="16"/>
  <c r="Y184" i="16"/>
  <c r="Y241" i="16"/>
  <c r="Y242" i="16"/>
  <c r="Y408" i="16"/>
  <c r="Y143" i="16"/>
  <c r="Y126" i="16"/>
  <c r="Y423" i="16"/>
  <c r="Y216" i="16"/>
  <c r="Y243" i="16"/>
  <c r="Y344" i="16"/>
  <c r="Y137" i="16"/>
  <c r="Y270" i="16"/>
  <c r="Y440" i="16"/>
  <c r="Z20" i="16"/>
  <c r="Z419" i="16"/>
  <c r="Z191" i="16"/>
  <c r="Z214" i="16"/>
  <c r="Z407" i="16"/>
  <c r="Z115" i="16"/>
  <c r="Z230" i="16"/>
  <c r="Z164" i="16"/>
  <c r="Z348" i="16"/>
  <c r="Z84" i="16"/>
  <c r="Z299" i="16"/>
  <c r="Z523" i="16"/>
  <c r="Z398" i="16"/>
  <c r="Z155" i="16"/>
  <c r="Z485" i="16"/>
  <c r="Z512" i="16"/>
  <c r="Z350" i="16"/>
  <c r="Y25" i="16"/>
  <c r="AA25" i="16" s="1"/>
  <c r="Y23" i="16"/>
  <c r="Z37" i="16"/>
  <c r="Y33" i="16"/>
  <c r="Y337" i="16"/>
  <c r="Y45" i="16"/>
  <c r="Y495" i="16"/>
  <c r="Y135" i="16"/>
  <c r="Y91" i="16"/>
  <c r="Y451" i="16"/>
  <c r="Y157" i="16"/>
  <c r="Y265" i="16"/>
  <c r="Z146" i="16"/>
  <c r="Z330" i="16"/>
  <c r="Z38" i="16"/>
  <c r="Z197" i="16"/>
  <c r="Z499" i="16"/>
  <c r="Z251" i="16"/>
  <c r="Z17" i="16"/>
  <c r="Z389" i="16"/>
  <c r="Z452" i="16"/>
  <c r="Z236" i="16"/>
  <c r="Z150" i="16"/>
  <c r="Z445" i="16"/>
  <c r="Z371" i="16"/>
  <c r="Z293" i="16"/>
  <c r="Z537" i="16"/>
  <c r="Z263" i="16"/>
  <c r="Y43" i="16"/>
  <c r="Y5" i="16"/>
  <c r="AA5" i="16" s="1"/>
  <c r="Y424" i="16"/>
  <c r="Y204" i="16"/>
  <c r="Y504" i="16"/>
  <c r="Y170" i="16"/>
  <c r="Y92" i="16"/>
  <c r="Y432" i="16"/>
  <c r="Y122" i="16"/>
  <c r="Y278" i="16"/>
  <c r="Z343" i="16"/>
  <c r="Z416" i="16"/>
  <c r="Z202" i="16"/>
  <c r="Z60" i="16"/>
  <c r="Z404" i="16"/>
  <c r="Z234" i="16"/>
  <c r="Z142" i="16"/>
  <c r="Z483" i="16"/>
  <c r="Z88" i="16"/>
  <c r="Z195" i="16"/>
  <c r="Z295" i="16"/>
  <c r="Z532" i="16"/>
  <c r="Z280" i="16"/>
  <c r="Z148" i="16"/>
  <c r="Z515" i="16"/>
  <c r="Y182" i="16"/>
  <c r="Z380" i="16"/>
  <c r="Z355" i="16"/>
  <c r="Z277" i="16"/>
  <c r="Z477" i="16"/>
  <c r="Z443" i="16"/>
  <c r="Z307" i="16"/>
  <c r="Z275" i="16"/>
  <c r="Z276" i="16"/>
  <c r="Z535" i="16"/>
  <c r="Z511" i="16"/>
  <c r="Z460" i="16"/>
  <c r="Z188" i="16"/>
  <c r="Z144" i="16"/>
  <c r="Z240" i="16"/>
  <c r="Z223" i="16"/>
  <c r="Z99" i="16"/>
  <c r="Z381" i="16"/>
  <c r="Z367" i="16"/>
  <c r="Z8" i="16"/>
  <c r="Z11" i="16"/>
  <c r="Z256" i="16"/>
  <c r="Z239" i="16"/>
  <c r="Z101" i="16"/>
  <c r="Z392" i="16"/>
  <c r="Z395" i="16"/>
  <c r="Z207" i="16"/>
  <c r="Z199" i="16"/>
  <c r="Z67" i="16"/>
  <c r="Z40" i="16"/>
  <c r="Z183" i="16"/>
  <c r="Z326" i="16"/>
  <c r="Z365" i="16"/>
  <c r="Z262" i="16"/>
  <c r="Z351" i="16"/>
  <c r="Z259" i="16"/>
  <c r="Z513" i="16"/>
  <c r="Z534" i="16"/>
  <c r="Z482" i="16"/>
  <c r="Z538" i="16"/>
  <c r="Z466" i="16"/>
  <c r="Z291" i="16"/>
  <c r="Z153" i="16"/>
  <c r="Z267" i="16"/>
  <c r="Z133" i="16"/>
  <c r="Z368" i="16"/>
  <c r="Z396" i="16"/>
  <c r="Z317" i="16"/>
  <c r="Z400" i="16"/>
  <c r="Z288" i="16"/>
  <c r="Z522" i="16"/>
  <c r="Z446" i="16"/>
  <c r="Z507" i="16"/>
  <c r="Z439" i="16"/>
  <c r="Z297" i="16"/>
  <c r="Z320" i="16"/>
  <c r="Z192" i="16"/>
  <c r="Z323" i="16"/>
  <c r="Z161" i="16"/>
  <c r="Z228" i="16"/>
  <c r="Z85" i="16"/>
  <c r="Z219" i="16"/>
  <c r="Z105" i="16"/>
  <c r="Z453" i="16"/>
  <c r="Z480" i="16"/>
  <c r="Z387" i="16"/>
  <c r="Z484" i="16"/>
  <c r="Z359" i="16"/>
  <c r="Z140" i="16"/>
  <c r="Z15" i="16"/>
  <c r="Z117" i="16"/>
  <c r="Z13" i="16"/>
  <c r="Z231" i="16"/>
  <c r="Z248" i="16"/>
  <c r="Z114" i="16"/>
  <c r="Z253" i="16"/>
  <c r="Z79" i="16"/>
  <c r="Z498" i="16"/>
  <c r="Z405" i="16"/>
  <c r="Z489" i="16"/>
  <c r="Z401" i="16"/>
  <c r="Z194" i="16"/>
  <c r="Z212" i="16"/>
  <c r="Z72" i="16"/>
  <c r="Z215" i="16"/>
  <c r="Z64" i="16"/>
  <c r="Z190" i="16"/>
  <c r="Z39" i="16"/>
  <c r="Z162" i="16"/>
  <c r="Z49" i="16"/>
  <c r="Z417" i="16"/>
  <c r="Z428" i="16"/>
  <c r="Z342" i="16"/>
  <c r="Z431" i="16"/>
  <c r="Z333" i="16"/>
  <c r="Z130" i="16"/>
  <c r="Z21" i="16"/>
  <c r="Z108" i="16"/>
  <c r="Z7" i="16"/>
  <c r="Z356" i="16"/>
  <c r="Z362" i="16"/>
  <c r="Z516" i="16"/>
  <c r="Z476" i="16"/>
  <c r="Z479" i="16"/>
  <c r="Z156" i="16"/>
  <c r="Z124" i="16"/>
  <c r="Z384" i="16"/>
  <c r="Z388" i="16"/>
  <c r="Z510" i="16"/>
  <c r="Z458" i="16"/>
  <c r="Z461" i="16"/>
  <c r="Z172" i="16"/>
  <c r="Z139" i="16"/>
  <c r="Z93" i="16"/>
  <c r="Z227" i="16"/>
  <c r="Z456" i="16"/>
  <c r="Z378" i="16"/>
  <c r="Z383" i="16"/>
  <c r="Z18" i="16"/>
  <c r="Z10" i="16"/>
  <c r="Z76" i="16"/>
  <c r="Z245" i="16"/>
  <c r="Z492" i="16"/>
  <c r="Z410" i="16"/>
  <c r="Z413" i="16"/>
  <c r="Z66" i="16"/>
  <c r="Z58" i="16"/>
  <c r="Z41" i="16"/>
  <c r="Z205" i="16"/>
  <c r="Z422" i="16"/>
  <c r="Z336" i="16"/>
  <c r="Z438" i="16"/>
  <c r="Z341" i="16"/>
  <c r="Z123" i="16"/>
  <c r="Z24" i="16"/>
  <c r="Z128" i="16"/>
  <c r="Z4" i="16"/>
  <c r="Z177" i="16"/>
  <c r="Z312" i="16"/>
  <c r="Z354" i="16"/>
  <c r="AA354" i="16" s="1"/>
  <c r="Z274" i="16"/>
  <c r="Z279" i="16"/>
  <c r="Z468" i="16"/>
  <c r="Z442" i="16"/>
  <c r="AA442" i="16" s="1"/>
  <c r="Z125" i="16"/>
  <c r="Z308" i="16"/>
  <c r="Z403" i="16"/>
  <c r="AA403" i="16" s="1"/>
  <c r="Z518" i="16"/>
  <c r="Z521" i="16"/>
  <c r="Z302" i="16"/>
  <c r="Z184" i="16"/>
  <c r="AA184" i="16" s="1"/>
  <c r="Z189" i="16"/>
  <c r="Z90" i="16"/>
  <c r="Z100" i="16"/>
  <c r="Z364" i="16"/>
  <c r="AA364" i="16" s="1"/>
  <c r="Z345" i="16"/>
  <c r="Z9" i="16"/>
  <c r="Z171" i="16"/>
  <c r="Z242" i="16"/>
  <c r="AA242" i="16" s="1"/>
  <c r="Z257" i="16"/>
  <c r="Z494" i="16"/>
  <c r="Z497" i="16"/>
  <c r="Z198" i="16"/>
  <c r="AA198" i="16" s="1"/>
  <c r="Z68" i="16"/>
  <c r="Z71" i="16"/>
  <c r="Z46" i="16"/>
  <c r="Z43" i="16"/>
  <c r="AA43" i="16" s="1"/>
  <c r="Z338" i="16"/>
  <c r="Z376" i="16"/>
  <c r="Z260" i="16"/>
  <c r="Z249" i="16"/>
  <c r="Z255" i="16"/>
  <c r="Z540" i="16"/>
  <c r="Z526" i="16"/>
  <c r="Z478" i="16"/>
  <c r="Z178" i="16"/>
  <c r="Z129" i="16"/>
  <c r="Z386" i="16"/>
  <c r="Z309" i="16"/>
  <c r="Z459" i="16"/>
  <c r="Z435" i="16"/>
  <c r="Z324" i="16"/>
  <c r="Z313" i="16"/>
  <c r="Z186" i="16"/>
  <c r="Z98" i="16"/>
  <c r="Z96" i="16"/>
  <c r="Z486" i="16"/>
  <c r="Z472" i="16"/>
  <c r="Z136" i="16"/>
  <c r="Z121" i="16"/>
  <c r="Z28" i="16"/>
  <c r="Z102" i="16"/>
  <c r="Z77" i="16"/>
  <c r="Z496" i="16"/>
  <c r="Z493" i="16"/>
  <c r="Z409" i="16"/>
  <c r="Z56" i="16"/>
  <c r="Z208" i="16"/>
  <c r="Z185" i="16"/>
  <c r="Z51" i="16"/>
  <c r="Z48" i="16"/>
  <c r="Z352" i="16"/>
  <c r="Z374" i="16"/>
  <c r="Z287" i="16"/>
  <c r="Z377" i="16"/>
  <c r="Z261" i="16"/>
  <c r="Z528" i="16"/>
  <c r="Z465" i="16"/>
  <c r="Z514" i="16"/>
  <c r="Z447" i="16"/>
  <c r="Z268" i="16"/>
  <c r="Z300" i="16"/>
  <c r="Z180" i="16"/>
  <c r="Z305" i="16"/>
  <c r="Z151" i="16"/>
  <c r="Z390" i="16"/>
  <c r="Z290" i="16"/>
  <c r="Z370" i="16"/>
  <c r="Z282" i="16"/>
  <c r="Z508" i="16"/>
  <c r="Z530" i="16"/>
  <c r="Z462" i="16"/>
  <c r="Z533" i="16"/>
  <c r="Z448" i="16"/>
  <c r="Z316" i="16"/>
  <c r="Z165" i="16"/>
  <c r="Z298" i="16"/>
  <c r="Z154" i="16"/>
  <c r="Z220" i="16"/>
  <c r="Z232" i="16"/>
  <c r="Z109" i="16"/>
  <c r="Z238" i="16"/>
  <c r="Z86" i="16"/>
  <c r="Z474" i="16"/>
  <c r="Z361" i="16"/>
  <c r="Z454" i="16"/>
  <c r="Z349" i="16"/>
  <c r="Z118" i="16"/>
  <c r="Z160" i="16"/>
  <c r="Z30" i="16"/>
  <c r="Z167" i="16"/>
  <c r="Z16" i="16"/>
  <c r="Z246" i="16"/>
  <c r="Z80" i="16"/>
  <c r="Z233" i="16"/>
  <c r="Z83" i="16"/>
  <c r="Z490" i="16"/>
  <c r="Z500" i="16"/>
  <c r="Z414" i="16"/>
  <c r="Z503" i="16"/>
  <c r="Z406" i="16"/>
  <c r="Z210" i="16"/>
  <c r="Z63" i="16"/>
  <c r="Z196" i="16"/>
  <c r="Z61" i="16"/>
  <c r="Z166" i="16"/>
  <c r="Z200" i="16"/>
  <c r="Z54" i="16"/>
  <c r="Z203" i="16"/>
  <c r="Z42" i="16"/>
  <c r="Z426" i="16"/>
  <c r="Z334" i="16"/>
  <c r="Z418" i="16"/>
  <c r="Z331" i="16"/>
  <c r="Z402" i="16"/>
  <c r="Z527" i="16"/>
  <c r="Z306" i="16"/>
  <c r="Z141" i="16"/>
  <c r="Z470" i="16"/>
  <c r="Z29" i="16"/>
  <c r="Z394" i="16"/>
  <c r="Z187" i="16"/>
  <c r="Z353" i="16"/>
  <c r="Z375" i="16"/>
  <c r="Z289" i="16"/>
  <c r="Z536" i="16"/>
  <c r="Z464" i="16"/>
  <c r="Z529" i="16"/>
  <c r="Z467" i="16"/>
  <c r="Z266" i="16"/>
  <c r="Z132" i="16"/>
  <c r="Z269" i="16"/>
  <c r="Z301" i="16"/>
  <c r="Z181" i="16"/>
  <c r="Z397" i="16"/>
  <c r="Z285" i="16"/>
  <c r="Z391" i="16"/>
  <c r="Z292" i="16"/>
  <c r="Z506" i="16"/>
  <c r="Z436" i="16"/>
  <c r="Z509" i="16"/>
  <c r="Z531" i="16"/>
  <c r="Z463" i="16"/>
  <c r="Z321" i="16"/>
  <c r="Z158" i="16"/>
  <c r="Z318" i="16"/>
  <c r="Z168" i="16"/>
  <c r="Z218" i="16"/>
  <c r="Z104" i="16"/>
  <c r="Z221" i="16"/>
  <c r="Z235" i="16"/>
  <c r="Z111" i="16"/>
  <c r="Z481" i="16"/>
  <c r="Z357" i="16"/>
  <c r="Z475" i="16"/>
  <c r="Z363" i="16"/>
  <c r="Z116" i="16"/>
  <c r="Z12" i="16"/>
  <c r="Z119" i="16"/>
  <c r="Z163" i="16"/>
  <c r="Z31" i="16"/>
  <c r="Z250" i="16"/>
  <c r="Z78" i="16"/>
  <c r="Z247" i="16"/>
  <c r="Z82" i="16"/>
  <c r="Z488" i="16"/>
  <c r="Z399" i="16"/>
  <c r="Z491" i="16"/>
  <c r="Z501" i="16"/>
  <c r="Z415" i="16"/>
  <c r="Z213" i="16"/>
  <c r="Z62" i="16"/>
  <c r="Z211" i="16"/>
  <c r="Z65" i="16"/>
  <c r="Z159" i="16"/>
  <c r="Z47" i="16"/>
  <c r="Z169" i="16"/>
  <c r="Z201" i="16"/>
  <c r="Z55" i="16"/>
  <c r="Z429" i="16"/>
  <c r="Z332" i="16"/>
  <c r="Z427" i="16"/>
  <c r="Z335" i="16"/>
  <c r="Z103" i="16"/>
  <c r="Z6" i="16"/>
  <c r="Z110" i="16"/>
  <c r="Z145" i="16"/>
  <c r="AA145" i="16" s="1"/>
  <c r="Z34" i="16"/>
  <c r="Z179" i="16"/>
  <c r="Z176" i="16"/>
  <c r="Z224" i="16"/>
  <c r="Z106" i="16"/>
  <c r="Z143" i="16"/>
  <c r="AA143" i="16" s="1"/>
  <c r="Z147" i="16"/>
  <c r="AA147" i="16" s="1"/>
  <c r="Z264" i="16"/>
  <c r="AA264" i="16" s="1"/>
  <c r="Z441" i="16"/>
  <c r="AA441" i="16" s="1"/>
  <c r="Z281" i="16"/>
  <c r="AA281" i="16" s="1"/>
  <c r="Z271" i="16"/>
  <c r="AA271" i="16" s="1"/>
  <c r="Z539" i="16"/>
  <c r="AA539" i="16" s="1"/>
  <c r="Z314" i="16"/>
  <c r="AA314" i="16" s="1"/>
  <c r="Z95" i="16"/>
  <c r="AA95" i="16" s="1"/>
  <c r="Z346" i="16"/>
  <c r="AA346" i="16" s="1"/>
  <c r="Z134" i="16"/>
  <c r="AA134" i="16" s="1"/>
  <c r="Z237" i="16"/>
  <c r="AA237" i="16" s="1"/>
  <c r="Z75" i="16"/>
  <c r="AA75" i="16" s="1"/>
  <c r="Z505" i="16"/>
  <c r="AA505" i="16" s="1"/>
  <c r="Z209" i="16"/>
  <c r="AA209" i="16" s="1"/>
  <c r="Z50" i="16"/>
  <c r="AA50" i="16" s="1"/>
  <c r="Z328" i="16"/>
  <c r="AA328" i="16" s="1"/>
  <c r="Z327" i="16"/>
  <c r="AA327" i="16" s="1"/>
  <c r="Z3" i="16"/>
  <c r="AA3" i="16" s="1"/>
  <c r="Z152" i="16"/>
  <c r="AA152" i="16" s="1"/>
  <c r="Z524" i="16"/>
  <c r="AA524" i="16" s="1"/>
  <c r="Z434" i="16"/>
  <c r="AA434" i="16" s="1"/>
  <c r="Z241" i="16"/>
  <c r="AA241" i="16" s="1"/>
  <c r="Z26" i="16"/>
  <c r="AA26" i="16" s="1"/>
  <c r="Z408" i="16"/>
  <c r="AA408" i="16" s="1"/>
  <c r="Z182" i="16"/>
  <c r="AA182" i="16" s="1"/>
  <c r="Z258" i="16"/>
  <c r="Z278" i="16"/>
  <c r="AA278" i="16" s="1"/>
  <c r="Z265" i="16"/>
  <c r="AA265" i="16" s="1"/>
  <c r="Z440" i="16"/>
  <c r="AA440" i="16" s="1"/>
  <c r="Z469" i="16"/>
  <c r="Z122" i="16"/>
  <c r="AA122" i="16" s="1"/>
  <c r="Z157" i="16"/>
  <c r="AA157" i="16" s="1"/>
  <c r="Z270" i="16"/>
  <c r="AA270" i="16" s="1"/>
  <c r="Z296" i="16"/>
  <c r="Z432" i="16"/>
  <c r="AA432" i="16" s="1"/>
  <c r="Z451" i="16"/>
  <c r="AA451" i="16" s="1"/>
  <c r="Z137" i="16"/>
  <c r="AA137" i="16" s="1"/>
  <c r="Z174" i="16"/>
  <c r="Z92" i="16"/>
  <c r="AA92" i="16" s="1"/>
  <c r="Z91" i="16"/>
  <c r="AA91" i="16" s="1"/>
  <c r="Z344" i="16"/>
  <c r="AA344" i="16" s="1"/>
  <c r="Z347" i="16"/>
  <c r="Z170" i="16"/>
  <c r="AA170" i="16" s="1"/>
  <c r="Z135" i="16"/>
  <c r="AA135" i="16" s="1"/>
  <c r="Z243" i="16"/>
  <c r="AA243" i="16" s="1"/>
  <c r="Z244" i="16"/>
  <c r="Z504" i="16"/>
  <c r="AA504" i="16" s="1"/>
  <c r="Z495" i="16"/>
  <c r="AA495" i="16" s="1"/>
  <c r="Z216" i="16"/>
  <c r="AA216" i="16" s="1"/>
  <c r="Z59" i="16"/>
  <c r="Z204" i="16"/>
  <c r="AA204" i="16" s="1"/>
  <c r="Z45" i="16"/>
  <c r="AA45" i="16" s="1"/>
  <c r="Z423" i="16"/>
  <c r="AA423" i="16" s="1"/>
  <c r="Z340" i="16"/>
  <c r="Z424" i="16"/>
  <c r="AA424" i="16" s="1"/>
  <c r="Z337" i="16"/>
  <c r="AA337" i="16" s="1"/>
  <c r="Z126" i="16"/>
  <c r="AA126" i="16" s="1"/>
  <c r="Z2" i="16"/>
  <c r="Z33" i="16"/>
  <c r="AA33" i="16" s="1"/>
  <c r="Z23" i="16"/>
  <c r="AA23" i="16" s="1"/>
  <c r="Z127" i="16"/>
  <c r="Z382" i="16"/>
  <c r="Z372" i="16"/>
  <c r="Z450" i="16"/>
  <c r="Z120" i="16"/>
  <c r="Z217" i="16"/>
  <c r="Z107" i="16"/>
  <c r="Z36" i="16"/>
  <c r="Z22" i="16"/>
  <c r="Z252" i="16"/>
  <c r="Z541" i="16"/>
  <c r="Z286" i="16"/>
  <c r="Z294" i="16"/>
  <c r="Z433" i="16"/>
  <c r="Z310" i="16"/>
  <c r="Z222" i="16"/>
  <c r="Z94" i="16"/>
  <c r="Z487" i="16"/>
  <c r="Z138" i="16"/>
  <c r="Z97" i="16"/>
  <c r="Z393" i="16"/>
  <c r="Z206" i="16"/>
  <c r="Z173" i="16"/>
  <c r="Z53" i="16"/>
  <c r="Z425" i="16"/>
  <c r="Z112" i="16"/>
  <c r="Z32" i="16"/>
  <c r="Z35" i="16"/>
  <c r="Z254" i="16"/>
  <c r="Z272" i="16"/>
  <c r="Z273" i="16"/>
  <c r="AA273" i="16" s="1"/>
  <c r="Z315" i="16"/>
  <c r="Z325" i="16"/>
  <c r="Z473" i="16"/>
  <c r="Z87" i="16"/>
  <c r="Z57" i="16"/>
  <c r="Z420" i="16"/>
  <c r="Z360" i="16"/>
  <c r="Z358" i="16"/>
  <c r="Z525" i="16"/>
  <c r="Z517" i="16"/>
  <c r="Z284" i="16"/>
  <c r="Z283" i="16"/>
  <c r="Z385" i="16"/>
  <c r="Z373" i="16"/>
  <c r="Z520" i="16"/>
  <c r="Z519" i="16"/>
  <c r="Z311" i="16"/>
  <c r="Z304" i="16"/>
  <c r="Z226" i="16"/>
  <c r="Z225" i="16"/>
  <c r="Z471" i="16"/>
  <c r="Z457" i="16"/>
  <c r="Z379" i="16"/>
  <c r="Z27" i="16"/>
  <c r="Z19" i="16"/>
  <c r="Z74" i="16"/>
  <c r="Z89" i="16"/>
  <c r="Z411" i="16"/>
  <c r="Z412" i="16"/>
  <c r="Z69" i="16"/>
  <c r="Z70" i="16"/>
  <c r="Z175" i="16"/>
  <c r="Z52" i="16"/>
  <c r="Z437" i="16"/>
  <c r="Z421" i="16"/>
  <c r="Z329" i="16"/>
  <c r="Z339" i="16"/>
  <c r="Z149" i="16"/>
  <c r="Z113" i="16"/>
  <c r="Y340" i="16"/>
  <c r="Y59" i="16"/>
  <c r="Y244" i="16"/>
  <c r="Y347" i="16"/>
  <c r="Y174" i="16"/>
  <c r="Y296" i="16"/>
  <c r="Y469" i="16"/>
  <c r="Z131" i="16"/>
  <c r="Z430" i="16"/>
  <c r="AA430" i="16" s="1"/>
  <c r="Z44" i="16"/>
  <c r="AA44" i="16" s="1"/>
  <c r="Z73" i="16"/>
  <c r="Z193" i="16"/>
  <c r="Z502" i="16"/>
  <c r="AA502" i="16" s="1"/>
  <c r="Z81" i="16"/>
  <c r="AA81" i="16" s="1"/>
  <c r="Z14" i="16"/>
  <c r="Z455" i="16"/>
  <c r="Z229" i="16"/>
  <c r="AA229" i="16" s="1"/>
  <c r="Z322" i="16"/>
  <c r="AA322" i="16" s="1"/>
  <c r="Z449" i="16"/>
  <c r="Z319" i="16"/>
  <c r="Z366" i="16"/>
  <c r="AA366" i="16" s="1"/>
  <c r="Z303" i="16"/>
  <c r="AA303" i="16" s="1"/>
  <c r="Z444" i="16"/>
  <c r="Y258" i="16"/>
  <c r="Y177" i="16"/>
  <c r="Y312" i="16"/>
  <c r="Y380" i="16"/>
  <c r="Y355" i="16"/>
  <c r="Y277" i="16"/>
  <c r="Y477" i="16"/>
  <c r="Y443" i="16"/>
  <c r="Y307" i="16"/>
  <c r="Y275" i="16"/>
  <c r="Y276" i="16"/>
  <c r="Y535" i="16"/>
  <c r="Y511" i="16"/>
  <c r="Y460" i="16"/>
  <c r="Y188" i="16"/>
  <c r="Y144" i="16"/>
  <c r="Y240" i="16"/>
  <c r="Y223" i="16"/>
  <c r="Y99" i="16"/>
  <c r="Y381" i="16"/>
  <c r="Y367" i="16"/>
  <c r="Y8" i="16"/>
  <c r="Y11" i="16"/>
  <c r="Y256" i="16"/>
  <c r="Y239" i="16"/>
  <c r="Y101" i="16"/>
  <c r="Y392" i="16"/>
  <c r="Y395" i="16"/>
  <c r="Y207" i="16"/>
  <c r="Y199" i="16"/>
  <c r="Y67" i="16"/>
  <c r="Y40" i="16"/>
  <c r="Y183" i="16"/>
  <c r="Y326" i="16"/>
  <c r="Y365" i="16"/>
  <c r="Y262" i="16"/>
  <c r="Y351" i="16"/>
  <c r="Y259" i="16"/>
  <c r="Y513" i="16"/>
  <c r="Y534" i="16"/>
  <c r="Y482" i="16"/>
  <c r="Y538" i="16"/>
  <c r="Y466" i="16"/>
  <c r="Y291" i="16"/>
  <c r="Y153" i="16"/>
  <c r="Y267" i="16"/>
  <c r="Y133" i="16"/>
  <c r="Y368" i="16"/>
  <c r="Y396" i="16"/>
  <c r="Y317" i="16"/>
  <c r="Y400" i="16"/>
  <c r="Y288" i="16"/>
  <c r="Y522" i="16"/>
  <c r="Y446" i="16"/>
  <c r="Y507" i="16"/>
  <c r="Y439" i="16"/>
  <c r="Y297" i="16"/>
  <c r="Y320" i="16"/>
  <c r="Y192" i="16"/>
  <c r="Y323" i="16"/>
  <c r="Y161" i="16"/>
  <c r="Y228" i="16"/>
  <c r="Y85" i="16"/>
  <c r="Y219" i="16"/>
  <c r="Y105" i="16"/>
  <c r="Y453" i="16"/>
  <c r="Y480" i="16"/>
  <c r="Y387" i="16"/>
  <c r="Y484" i="16"/>
  <c r="Y359" i="16"/>
  <c r="Y140" i="16"/>
  <c r="Y15" i="16"/>
  <c r="Y117" i="16"/>
  <c r="Y13" i="16"/>
  <c r="Y231" i="16"/>
  <c r="Y248" i="16"/>
  <c r="Y114" i="16"/>
  <c r="Y253" i="16"/>
  <c r="Y79" i="16"/>
  <c r="Y498" i="16"/>
  <c r="Y405" i="16"/>
  <c r="Y489" i="16"/>
  <c r="Y401" i="16"/>
  <c r="Y194" i="16"/>
  <c r="Y212" i="16"/>
  <c r="Y72" i="16"/>
  <c r="Y215" i="16"/>
  <c r="Y64" i="16"/>
  <c r="Y190" i="16"/>
  <c r="Y39" i="16"/>
  <c r="Y162" i="16"/>
  <c r="Y49" i="16"/>
  <c r="Y417" i="16"/>
  <c r="Y428" i="16"/>
  <c r="Y342" i="16"/>
  <c r="Y431" i="16"/>
  <c r="Y333" i="16"/>
  <c r="Y130" i="16"/>
  <c r="Y21" i="16"/>
  <c r="Y108" i="16"/>
  <c r="Y7" i="16"/>
  <c r="Y356" i="16"/>
  <c r="Y362" i="16"/>
  <c r="Y516" i="16"/>
  <c r="Y476" i="16"/>
  <c r="Y479" i="16"/>
  <c r="Y156" i="16"/>
  <c r="Y124" i="16"/>
  <c r="Y384" i="16"/>
  <c r="Y388" i="16"/>
  <c r="Y510" i="16"/>
  <c r="Y458" i="16"/>
  <c r="Y461" i="16"/>
  <c r="Y172" i="16"/>
  <c r="Y139" i="16"/>
  <c r="Y93" i="16"/>
  <c r="Y227" i="16"/>
  <c r="Y456" i="16"/>
  <c r="Y378" i="16"/>
  <c r="Y383" i="16"/>
  <c r="Y18" i="16"/>
  <c r="Y10" i="16"/>
  <c r="Y76" i="16"/>
  <c r="Y245" i="16"/>
  <c r="Y492" i="16"/>
  <c r="Y410" i="16"/>
  <c r="Y413" i="16"/>
  <c r="Y66" i="16"/>
  <c r="Y58" i="16"/>
  <c r="Y41" i="16"/>
  <c r="Y205" i="16"/>
  <c r="Y422" i="16"/>
  <c r="Y336" i="16"/>
  <c r="Y438" i="16"/>
  <c r="Y341" i="16"/>
  <c r="Y123" i="16"/>
  <c r="Y24" i="16"/>
  <c r="Y128" i="16"/>
  <c r="Y4" i="16"/>
  <c r="Y273" i="16"/>
  <c r="Y402" i="16"/>
  <c r="Y249" i="16"/>
  <c r="Y255" i="16"/>
  <c r="Y540" i="16"/>
  <c r="Y526" i="16"/>
  <c r="Y478" i="16"/>
  <c r="Y178" i="16"/>
  <c r="Y129" i="16"/>
  <c r="Y386" i="16"/>
  <c r="Y309" i="16"/>
  <c r="Y459" i="16"/>
  <c r="Y435" i="16"/>
  <c r="Y324" i="16"/>
  <c r="Y313" i="16"/>
  <c r="Y186" i="16"/>
  <c r="Y98" i="16"/>
  <c r="Y96" i="16"/>
  <c r="Y486" i="16"/>
  <c r="Y472" i="16"/>
  <c r="Y136" i="16"/>
  <c r="Y121" i="16"/>
  <c r="Y28" i="16"/>
  <c r="Y102" i="16"/>
  <c r="Y77" i="16"/>
  <c r="Y496" i="16"/>
  <c r="Y493" i="16"/>
  <c r="Y409" i="16"/>
  <c r="Y56" i="16"/>
  <c r="Y208" i="16"/>
  <c r="Y185" i="16"/>
  <c r="Y51" i="16"/>
  <c r="Y48" i="16"/>
  <c r="Y352" i="16"/>
  <c r="Y374" i="16"/>
  <c r="Y287" i="16"/>
  <c r="Y377" i="16"/>
  <c r="Y261" i="16"/>
  <c r="Y528" i="16"/>
  <c r="Y465" i="16"/>
  <c r="Y514" i="16"/>
  <c r="Y447" i="16"/>
  <c r="Y268" i="16"/>
  <c r="Y300" i="16"/>
  <c r="Y180" i="16"/>
  <c r="Y305" i="16"/>
  <c r="Y151" i="16"/>
  <c r="Y390" i="16"/>
  <c r="Y290" i="16"/>
  <c r="Y370" i="16"/>
  <c r="Y282" i="16"/>
  <c r="Y508" i="16"/>
  <c r="Y530" i="16"/>
  <c r="Y462" i="16"/>
  <c r="Y533" i="16"/>
  <c r="Y448" i="16"/>
  <c r="Y316" i="16"/>
  <c r="Y165" i="16"/>
  <c r="Y298" i="16"/>
  <c r="Y154" i="16"/>
  <c r="Y220" i="16"/>
  <c r="Y232" i="16"/>
  <c r="Y109" i="16"/>
  <c r="Y238" i="16"/>
  <c r="Y86" i="16"/>
  <c r="Y474" i="16"/>
  <c r="Y361" i="16"/>
  <c r="Y454" i="16"/>
  <c r="Y349" i="16"/>
  <c r="Y118" i="16"/>
  <c r="Y160" i="16"/>
  <c r="Y30" i="16"/>
  <c r="Y167" i="16"/>
  <c r="Y16" i="16"/>
  <c r="Y246" i="16"/>
  <c r="Y80" i="16"/>
  <c r="Y233" i="16"/>
  <c r="Y83" i="16"/>
  <c r="Y490" i="16"/>
  <c r="Y500" i="16"/>
  <c r="Y414" i="16"/>
  <c r="Y503" i="16"/>
  <c r="Y406" i="16"/>
  <c r="Y210" i="16"/>
  <c r="Y63" i="16"/>
  <c r="Y20" i="16"/>
  <c r="Y146" i="16"/>
  <c r="Y343" i="16"/>
  <c r="Y430" i="16"/>
  <c r="Y419" i="16"/>
  <c r="Y330" i="16"/>
  <c r="Y416" i="16"/>
  <c r="Y44" i="16"/>
  <c r="Y191" i="16"/>
  <c r="Y38" i="16"/>
  <c r="Y202" i="16"/>
  <c r="Y73" i="16"/>
  <c r="Y214" i="16"/>
  <c r="Y197" i="16"/>
  <c r="Y60" i="16"/>
  <c r="Y193" i="16"/>
  <c r="Y407" i="16"/>
  <c r="Y499" i="16"/>
  <c r="Y404" i="16"/>
  <c r="Y502" i="16"/>
  <c r="Y115" i="16"/>
  <c r="Y251" i="16"/>
  <c r="Y234" i="16"/>
  <c r="Y81" i="16"/>
  <c r="Y230" i="16"/>
  <c r="Y17" i="16"/>
  <c r="Y142" i="16"/>
  <c r="Y14" i="16"/>
  <c r="Y164" i="16"/>
  <c r="Y389" i="16"/>
  <c r="Y483" i="16"/>
  <c r="Y455" i="16"/>
  <c r="Y348" i="16"/>
  <c r="Y452" i="16"/>
  <c r="Y88" i="16"/>
  <c r="Y229" i="16"/>
  <c r="Y84" i="16"/>
  <c r="Y236" i="16"/>
  <c r="Y195" i="16"/>
  <c r="Y322" i="16"/>
  <c r="Y299" i="16"/>
  <c r="Y150" i="16"/>
  <c r="Y295" i="16"/>
  <c r="Y449" i="16"/>
  <c r="Y523" i="16"/>
  <c r="Y445" i="16"/>
  <c r="Y532" i="16"/>
  <c r="Y319" i="16"/>
  <c r="Y398" i="16"/>
  <c r="Y371" i="16"/>
  <c r="Y280" i="16"/>
  <c r="Y366" i="16"/>
  <c r="Y155" i="16"/>
  <c r="Y293" i="16"/>
  <c r="Y148" i="16"/>
  <c r="Y303" i="16"/>
  <c r="Y485" i="16"/>
  <c r="Y537" i="16"/>
  <c r="Y515" i="16"/>
  <c r="Y444" i="16"/>
  <c r="Y512" i="16"/>
  <c r="Y263" i="16"/>
  <c r="Y369" i="16"/>
  <c r="AA369" i="16" s="1"/>
  <c r="Y260" i="16"/>
  <c r="Y350" i="16"/>
  <c r="Y46" i="16"/>
  <c r="Y217" i="16"/>
  <c r="Y497" i="16"/>
  <c r="Y106" i="16"/>
  <c r="Y171" i="16"/>
  <c r="Y120" i="16"/>
  <c r="Y100" i="16"/>
  <c r="Y224" i="16"/>
  <c r="Y302" i="16"/>
  <c r="Y450" i="16"/>
  <c r="Y176" i="16"/>
  <c r="Y468" i="16"/>
  <c r="Y382" i="16"/>
  <c r="Y426" i="16"/>
  <c r="Y200" i="16"/>
  <c r="Y331" i="16"/>
  <c r="Y42" i="16"/>
  <c r="Y166" i="16"/>
  <c r="Y127" i="16"/>
  <c r="Y131" i="16"/>
  <c r="Y110" i="16"/>
  <c r="Y6" i="16"/>
  <c r="Y103" i="16"/>
  <c r="Y335" i="16"/>
  <c r="Y427" i="16"/>
  <c r="Y332" i="16"/>
  <c r="Y429" i="16"/>
  <c r="Y55" i="16"/>
  <c r="Y201" i="16"/>
  <c r="Y169" i="16"/>
  <c r="Y47" i="16"/>
  <c r="Y159" i="16"/>
  <c r="Y65" i="16"/>
  <c r="Y211" i="16"/>
  <c r="Y62" i="16"/>
  <c r="Y213" i="16"/>
  <c r="Y415" i="16"/>
  <c r="Y501" i="16"/>
  <c r="Y491" i="16"/>
  <c r="Y399" i="16"/>
  <c r="Y488" i="16"/>
  <c r="Y82" i="16"/>
  <c r="Y247" i="16"/>
  <c r="Y78" i="16"/>
  <c r="Y250" i="16"/>
  <c r="Y31" i="16"/>
  <c r="Y163" i="16"/>
  <c r="Y119" i="16"/>
  <c r="Y12" i="16"/>
  <c r="Y116" i="16"/>
  <c r="Y363" i="16"/>
  <c r="Y475" i="16"/>
  <c r="Y357" i="16"/>
  <c r="Y481" i="16"/>
  <c r="Y111" i="16"/>
  <c r="Y235" i="16"/>
  <c r="Y221" i="16"/>
  <c r="Y104" i="16"/>
  <c r="Y218" i="16"/>
  <c r="Y168" i="16"/>
  <c r="Y318" i="16"/>
  <c r="Y158" i="16"/>
  <c r="Y321" i="16"/>
  <c r="Y463" i="16"/>
  <c r="Y531" i="16"/>
  <c r="Y509" i="16"/>
  <c r="Y436" i="16"/>
  <c r="Y506" i="16"/>
  <c r="Y292" i="16"/>
  <c r="Y391" i="16"/>
  <c r="Y285" i="16"/>
  <c r="Y397" i="16"/>
  <c r="Y181" i="16"/>
  <c r="Y301" i="16"/>
  <c r="Y269" i="16"/>
  <c r="Y132" i="16"/>
  <c r="Y266" i="16"/>
  <c r="Y467" i="16"/>
  <c r="Y529" i="16"/>
  <c r="Y464" i="16"/>
  <c r="Y536" i="16"/>
  <c r="Y289" i="16"/>
  <c r="Y375" i="16"/>
  <c r="Y353" i="16"/>
  <c r="Y338" i="16"/>
  <c r="Y187" i="16"/>
  <c r="Y68" i="16"/>
  <c r="Y394" i="16"/>
  <c r="Y257" i="16"/>
  <c r="Y29" i="16"/>
  <c r="Y345" i="16"/>
  <c r="Y470" i="16"/>
  <c r="Y189" i="16"/>
  <c r="Y141" i="16"/>
  <c r="Y518" i="16"/>
  <c r="Y306" i="16"/>
  <c r="Y372" i="16"/>
  <c r="Y125" i="16"/>
  <c r="Y527" i="16"/>
  <c r="Y274" i="16"/>
  <c r="Y179" i="16"/>
  <c r="Y418" i="16"/>
  <c r="Y203" i="16"/>
  <c r="Y61" i="16"/>
  <c r="Y34" i="16"/>
  <c r="Y37" i="16"/>
  <c r="Y113" i="16"/>
  <c r="Y2" i="16"/>
  <c r="Y149" i="16"/>
  <c r="Y339" i="16"/>
  <c r="Y329" i="16"/>
  <c r="Y421" i="16"/>
  <c r="Y437" i="16"/>
  <c r="Y52" i="16"/>
  <c r="Y175" i="16"/>
  <c r="Y70" i="16"/>
  <c r="Y69" i="16"/>
  <c r="Y412" i="16"/>
  <c r="Y411" i="16"/>
  <c r="Y89" i="16"/>
  <c r="Y74" i="16"/>
  <c r="Y19" i="16"/>
  <c r="Y27" i="16"/>
  <c r="Y379" i="16"/>
  <c r="Y457" i="16"/>
  <c r="Y471" i="16"/>
  <c r="Y225" i="16"/>
  <c r="Y226" i="16"/>
  <c r="Y304" i="16"/>
  <c r="Y311" i="16"/>
  <c r="Y519" i="16"/>
  <c r="Y520" i="16"/>
  <c r="Y373" i="16"/>
  <c r="Y385" i="16"/>
  <c r="Y283" i="16"/>
  <c r="Y284" i="16"/>
  <c r="Y517" i="16"/>
  <c r="Y525" i="16"/>
  <c r="Y358" i="16"/>
  <c r="Y360" i="16"/>
  <c r="Y376" i="16"/>
  <c r="Y420" i="16"/>
  <c r="Y71" i="16"/>
  <c r="Y57" i="16"/>
  <c r="Y494" i="16"/>
  <c r="Y87" i="16"/>
  <c r="Y9" i="16"/>
  <c r="Y473" i="16"/>
  <c r="Y90" i="16"/>
  <c r="Y325" i="16"/>
  <c r="Y521" i="16"/>
  <c r="Y315" i="16"/>
  <c r="Y308" i="16"/>
  <c r="Y272" i="16"/>
  <c r="Y279" i="16"/>
  <c r="Y254" i="16"/>
  <c r="Y35" i="16"/>
  <c r="Y32" i="16"/>
  <c r="Y112" i="16"/>
  <c r="Y425" i="16"/>
  <c r="Y53" i="16"/>
  <c r="Y173" i="16"/>
  <c r="Y206" i="16"/>
  <c r="Y393" i="16"/>
  <c r="Y97" i="16"/>
  <c r="Y138" i="16"/>
  <c r="Y487" i="16"/>
  <c r="Y94" i="16"/>
  <c r="Y222" i="16"/>
  <c r="Y310" i="16"/>
  <c r="Y433" i="16"/>
  <c r="Y294" i="16"/>
  <c r="Y286" i="16"/>
  <c r="Y541" i="16"/>
  <c r="Y252" i="16"/>
  <c r="Y22" i="16"/>
  <c r="Y36" i="16"/>
  <c r="Y107" i="16"/>
  <c r="Y334" i="16"/>
  <c r="Y54" i="16"/>
  <c r="Y196" i="16"/>
  <c r="Z197" i="17"/>
  <c r="Y439" i="17"/>
  <c r="Z439" i="17" s="1"/>
  <c r="Y284" i="17"/>
  <c r="Y166" i="17"/>
  <c r="Y534" i="17"/>
  <c r="Y348" i="17"/>
  <c r="Z348" i="17" s="1"/>
  <c r="Y395" i="17"/>
  <c r="Y133" i="17"/>
  <c r="Y483" i="17"/>
  <c r="Y299" i="17"/>
  <c r="Z299" i="17" s="1"/>
  <c r="Y376" i="17"/>
  <c r="Y64" i="17"/>
  <c r="Y315" i="17"/>
  <c r="Y344" i="17"/>
  <c r="Y42" i="17"/>
  <c r="Y153" i="17"/>
  <c r="Y538" i="17"/>
  <c r="Y365" i="17"/>
  <c r="Y139" i="17"/>
  <c r="Y294" i="17"/>
  <c r="Y321" i="17"/>
  <c r="Y290" i="17"/>
  <c r="Z290" i="17" s="1"/>
  <c r="Y327" i="17"/>
  <c r="Y159" i="17"/>
  <c r="Z159" i="17" s="1"/>
  <c r="Y203" i="17"/>
  <c r="Z203" i="17" s="1"/>
  <c r="Y49" i="17"/>
  <c r="Y399" i="17"/>
  <c r="Y238" i="17"/>
  <c r="Y237" i="17"/>
  <c r="Y101" i="17"/>
  <c r="Y445" i="17"/>
  <c r="Y255" i="17"/>
  <c r="Y178" i="17"/>
  <c r="Z178" i="17" s="1"/>
  <c r="Y177" i="17"/>
  <c r="Z177" i="17" s="1"/>
  <c r="Y533" i="17"/>
  <c r="Y355" i="17"/>
  <c r="Y111" i="17"/>
  <c r="Y490" i="17"/>
  <c r="Y489" i="17"/>
  <c r="Y317" i="17"/>
  <c r="Y213" i="17"/>
  <c r="Z213" i="17" s="1"/>
  <c r="Y69" i="17"/>
  <c r="Z69" i="17" s="1"/>
  <c r="Y413" i="17"/>
  <c r="Z413" i="17" s="1"/>
  <c r="Y86" i="17"/>
  <c r="Z86" i="17" s="1"/>
  <c r="Y331" i="17"/>
  <c r="Z331" i="17" s="1"/>
  <c r="Y204" i="17"/>
  <c r="Z204" i="17" s="1"/>
  <c r="Y193" i="17"/>
  <c r="Z193" i="17" s="1"/>
  <c r="X43" i="17"/>
  <c r="X404" i="17"/>
  <c r="X428" i="17"/>
  <c r="X431" i="17"/>
  <c r="X232" i="17"/>
  <c r="X241" i="17"/>
  <c r="Y104" i="17"/>
  <c r="Z104" i="17" s="1"/>
  <c r="Y457" i="17"/>
  <c r="Y155" i="17"/>
  <c r="Y392" i="17"/>
  <c r="Y498" i="17"/>
  <c r="Y323" i="17"/>
  <c r="Y28" i="17"/>
  <c r="Z28" i="17" s="1"/>
  <c r="Y356" i="17"/>
  <c r="Y188" i="17"/>
  <c r="Z188" i="17" s="1"/>
  <c r="X56" i="17"/>
  <c r="X55" i="17"/>
  <c r="Y423" i="17"/>
  <c r="Y221" i="17"/>
  <c r="Z221" i="17" s="1"/>
  <c r="Y108" i="17"/>
  <c r="Y452" i="17"/>
  <c r="Y280" i="17"/>
  <c r="Y156" i="17"/>
  <c r="Z156" i="17" s="1"/>
  <c r="Y506" i="17"/>
  <c r="Y316" i="17"/>
  <c r="Z316" i="17" s="1"/>
  <c r="Y22" i="17"/>
  <c r="Z22" i="17" s="1"/>
  <c r="Y13" i="17"/>
  <c r="Z13" i="17" s="1"/>
  <c r="Y21" i="17"/>
  <c r="Z21" i="17" s="1"/>
  <c r="Y328" i="17"/>
  <c r="Z328" i="17" s="1"/>
  <c r="Y352" i="17"/>
  <c r="Z352" i="17" s="1"/>
  <c r="X337" i="17"/>
  <c r="X357" i="17"/>
  <c r="Y160" i="17"/>
  <c r="Z160" i="17" s="1"/>
  <c r="Y186" i="17"/>
  <c r="Z186" i="17" s="1"/>
  <c r="X175" i="17"/>
  <c r="Y189" i="17"/>
  <c r="Z189" i="17" s="1"/>
  <c r="Y54" i="17"/>
  <c r="Y65" i="17"/>
  <c r="Y422" i="17"/>
  <c r="Z422" i="17" s="1"/>
  <c r="Y409" i="17"/>
  <c r="Z409" i="17" s="1"/>
  <c r="Y220" i="17"/>
  <c r="Y219" i="17"/>
  <c r="Y253" i="17"/>
  <c r="Z253" i="17" s="1"/>
  <c r="Y94" i="17"/>
  <c r="Z94" i="17" s="1"/>
  <c r="Y93" i="17"/>
  <c r="Y450" i="17"/>
  <c r="Z450" i="17" s="1"/>
  <c r="Y461" i="17"/>
  <c r="Z461" i="17" s="1"/>
  <c r="Y278" i="17"/>
  <c r="Z278" i="17" s="1"/>
  <c r="Y265" i="17"/>
  <c r="Y148" i="17"/>
  <c r="Z148" i="17" s="1"/>
  <c r="Y147" i="17"/>
  <c r="Y211" i="17"/>
  <c r="Z211" i="17" s="1"/>
  <c r="Y526" i="17"/>
  <c r="Y525" i="17"/>
  <c r="Z525" i="17" s="1"/>
  <c r="Y366" i="17"/>
  <c r="Z366" i="17" s="1"/>
  <c r="Y383" i="17"/>
  <c r="Z383" i="17" s="1"/>
  <c r="Y134" i="17"/>
  <c r="Y121" i="17"/>
  <c r="Z121" i="17" s="1"/>
  <c r="Y472" i="17"/>
  <c r="Y471" i="17"/>
  <c r="Z471" i="17" s="1"/>
  <c r="Y505" i="17"/>
  <c r="Y310" i="17"/>
  <c r="Z310" i="17" s="1"/>
  <c r="Y309" i="17"/>
  <c r="Z309" i="17" s="1"/>
  <c r="Y24" i="17"/>
  <c r="Y33" i="17"/>
  <c r="Y360" i="17"/>
  <c r="Y347" i="17"/>
  <c r="Z347" i="17" s="1"/>
  <c r="Y182" i="17"/>
  <c r="Y205" i="17"/>
  <c r="X46" i="17"/>
  <c r="X67" i="17"/>
  <c r="X406" i="17"/>
  <c r="X405" i="17"/>
  <c r="X222" i="17"/>
  <c r="X250" i="17"/>
  <c r="X78" i="17"/>
  <c r="X106" i="17"/>
  <c r="Z106" i="17" s="1"/>
  <c r="X105" i="17"/>
  <c r="X466" i="17"/>
  <c r="X465" i="17"/>
  <c r="X286" i="17"/>
  <c r="X285" i="17"/>
  <c r="X336" i="17"/>
  <c r="X448" i="17"/>
  <c r="X282" i="17"/>
  <c r="X152" i="17"/>
  <c r="X209" i="17"/>
  <c r="X529" i="17"/>
  <c r="X363" i="17"/>
  <c r="X119" i="17"/>
  <c r="X475" i="17"/>
  <c r="X320" i="17"/>
  <c r="X8" i="17"/>
  <c r="X16" i="17"/>
  <c r="X7" i="17"/>
  <c r="X15" i="17"/>
  <c r="X35" i="17"/>
  <c r="X378" i="17"/>
  <c r="X386" i="17"/>
  <c r="Y335" i="17"/>
  <c r="X389" i="17"/>
  <c r="Y184" i="17"/>
  <c r="Y173" i="17"/>
  <c r="X215" i="17"/>
  <c r="X52" i="17"/>
  <c r="Y43" i="17"/>
  <c r="Z43" i="17" s="1"/>
  <c r="X61" i="17"/>
  <c r="X426" i="17"/>
  <c r="Y428" i="17"/>
  <c r="X411" i="17"/>
  <c r="X224" i="17"/>
  <c r="Y232" i="17"/>
  <c r="Z232" i="17" s="1"/>
  <c r="X227" i="17"/>
  <c r="X251" i="17"/>
  <c r="Y102" i="17"/>
  <c r="Z102" i="17" s="1"/>
  <c r="X79" i="17"/>
  <c r="Y440" i="17"/>
  <c r="Z440" i="17" s="1"/>
  <c r="Y467" i="17"/>
  <c r="Z467" i="17" s="1"/>
  <c r="Y277" i="17"/>
  <c r="Z277" i="17" s="1"/>
  <c r="Y165" i="17"/>
  <c r="Z165" i="17" s="1"/>
  <c r="Y515" i="17"/>
  <c r="Z515" i="17" s="1"/>
  <c r="Y343" i="17"/>
  <c r="Z343" i="17" s="1"/>
  <c r="Y140" i="17"/>
  <c r="Z140" i="17" s="1"/>
  <c r="Y484" i="17"/>
  <c r="Z484" i="17" s="1"/>
  <c r="Y318" i="17"/>
  <c r="Z318" i="17" s="1"/>
  <c r="Y480" i="17"/>
  <c r="Y473" i="17"/>
  <c r="Y261" i="17"/>
  <c r="Y266" i="17"/>
  <c r="Y449" i="17"/>
  <c r="Y456" i="17"/>
  <c r="Y438" i="17"/>
  <c r="Y81" i="17"/>
  <c r="Y82" i="17"/>
  <c r="Y233" i="17"/>
  <c r="Y240" i="17"/>
  <c r="Y429" i="17"/>
  <c r="Y430" i="17"/>
  <c r="Y402" i="17"/>
  <c r="Y45" i="17"/>
  <c r="Y50" i="17"/>
  <c r="Y491" i="17"/>
  <c r="Y495" i="17"/>
  <c r="Z495" i="17" s="1"/>
  <c r="Y488" i="17"/>
  <c r="Y120" i="17"/>
  <c r="Z120" i="17" s="1"/>
  <c r="Y371" i="17"/>
  <c r="Y381" i="17"/>
  <c r="Z381" i="17" s="1"/>
  <c r="Y396" i="17"/>
  <c r="Y382" i="17"/>
  <c r="Z382" i="17" s="1"/>
  <c r="Y338" i="17"/>
  <c r="Z338" i="17" s="1"/>
  <c r="Y523" i="17"/>
  <c r="Z523" i="17" s="1"/>
  <c r="Y509" i="17"/>
  <c r="Y524" i="17"/>
  <c r="Z524" i="17" s="1"/>
  <c r="Y516" i="17"/>
  <c r="Y179" i="17"/>
  <c r="Z179" i="17" s="1"/>
  <c r="Y195" i="17"/>
  <c r="Y210" i="17"/>
  <c r="Z210" i="17" s="1"/>
  <c r="Y196" i="17"/>
  <c r="Z196" i="17" s="1"/>
  <c r="Y146" i="17"/>
  <c r="Z146" i="17" s="1"/>
  <c r="Y271" i="17"/>
  <c r="Y257" i="17"/>
  <c r="Z257" i="17" s="1"/>
  <c r="Y272" i="17"/>
  <c r="Y264" i="17"/>
  <c r="Z264" i="17" s="1"/>
  <c r="Y455" i="17"/>
  <c r="Y459" i="17"/>
  <c r="Z459" i="17" s="1"/>
  <c r="Y468" i="17"/>
  <c r="Z468" i="17" s="1"/>
  <c r="Y460" i="17"/>
  <c r="Z460" i="17" s="1"/>
  <c r="Y434" i="17"/>
  <c r="Y91" i="17"/>
  <c r="Z91" i="17" s="1"/>
  <c r="Y77" i="17"/>
  <c r="Y92" i="17"/>
  <c r="Z92" i="17" s="1"/>
  <c r="Y84" i="17"/>
  <c r="Y239" i="17"/>
  <c r="Z239" i="17" s="1"/>
  <c r="Y243" i="17"/>
  <c r="Z243" i="17" s="1"/>
  <c r="Y252" i="17"/>
  <c r="Z252" i="17" s="1"/>
  <c r="Y244" i="17"/>
  <c r="Y218" i="17"/>
  <c r="Z218" i="17" s="1"/>
  <c r="Y415" i="17"/>
  <c r="Y401" i="17"/>
  <c r="Z401" i="17" s="1"/>
  <c r="Y416" i="17"/>
  <c r="Y408" i="17"/>
  <c r="Z408" i="17" s="1"/>
  <c r="Y63" i="17"/>
  <c r="Z63" i="17" s="1"/>
  <c r="Y216" i="17"/>
  <c r="Z216" i="17" s="1"/>
  <c r="Y202" i="17"/>
  <c r="Z202" i="17" s="1"/>
  <c r="Y375" i="17"/>
  <c r="Y390" i="17"/>
  <c r="Y23" i="17"/>
  <c r="Z23" i="17" s="1"/>
  <c r="Y12" i="17"/>
  <c r="Y313" i="17"/>
  <c r="Z313" i="17" s="1"/>
  <c r="Y320" i="17"/>
  <c r="Z320" i="17" s="1"/>
  <c r="Y503" i="17"/>
  <c r="Z503" i="17" s="1"/>
  <c r="Y475" i="17"/>
  <c r="Y476" i="17"/>
  <c r="Z476" i="17" s="1"/>
  <c r="Y119" i="17"/>
  <c r="Z119" i="17" s="1"/>
  <c r="Y138" i="17"/>
  <c r="Z138" i="17" s="1"/>
  <c r="Y363" i="17"/>
  <c r="Z363" i="17" s="1"/>
  <c r="Y364" i="17"/>
  <c r="Z364" i="17" s="1"/>
  <c r="Y529" i="17"/>
  <c r="Z529" i="17" s="1"/>
  <c r="Y536" i="17"/>
  <c r="Z536" i="17" s="1"/>
  <c r="Y209" i="17"/>
  <c r="Y151" i="17"/>
  <c r="Z151" i="17" s="1"/>
  <c r="Y152" i="17"/>
  <c r="Z152" i="17" s="1"/>
  <c r="Y263" i="17"/>
  <c r="Z263" i="17" s="1"/>
  <c r="Y282" i="17"/>
  <c r="Z282" i="17" s="1"/>
  <c r="Y447" i="17"/>
  <c r="Z447" i="17" s="1"/>
  <c r="Y448" i="17"/>
  <c r="Z448" i="17" s="1"/>
  <c r="Y97" i="17"/>
  <c r="Z97" i="17" s="1"/>
  <c r="Y305" i="17"/>
  <c r="Y297" i="17"/>
  <c r="Y312" i="17"/>
  <c r="Y298" i="17"/>
  <c r="Y501" i="17"/>
  <c r="Y499" i="17"/>
  <c r="Y502" i="17"/>
  <c r="Y482" i="17"/>
  <c r="Z482" i="17" s="1"/>
  <c r="Y474" i="17"/>
  <c r="Y125" i="17"/>
  <c r="Y117" i="17"/>
  <c r="Y132" i="17"/>
  <c r="Y118" i="17"/>
  <c r="Y393" i="17"/>
  <c r="Y385" i="17"/>
  <c r="Y394" i="17"/>
  <c r="Z394" i="17" s="1"/>
  <c r="Y362" i="17"/>
  <c r="Y342" i="17"/>
  <c r="Y521" i="17"/>
  <c r="Y513" i="17"/>
  <c r="Y528" i="17"/>
  <c r="Y514" i="17"/>
  <c r="Y207" i="17"/>
  <c r="Y199" i="17"/>
  <c r="Z199" i="17" s="1"/>
  <c r="Y208" i="17"/>
  <c r="Y164" i="17"/>
  <c r="Y150" i="17"/>
  <c r="Y185" i="17"/>
  <c r="Y192" i="17"/>
  <c r="Y387" i="17"/>
  <c r="Y388" i="17"/>
  <c r="Y330" i="17"/>
  <c r="Y9" i="17"/>
  <c r="Y14" i="17"/>
  <c r="Y308" i="17"/>
  <c r="Y300" i="17"/>
  <c r="Z300" i="17" s="1"/>
  <c r="Y487" i="17"/>
  <c r="Y113" i="17"/>
  <c r="Y128" i="17"/>
  <c r="Y110" i="17"/>
  <c r="Z110" i="17" s="1"/>
  <c r="Y341" i="17"/>
  <c r="Y354" i="17"/>
  <c r="Y531" i="17"/>
  <c r="Y532" i="17"/>
  <c r="Z532" i="17" s="1"/>
  <c r="Y169" i="17"/>
  <c r="Y176" i="17"/>
  <c r="Y275" i="17"/>
  <c r="Y288" i="17"/>
  <c r="Z288" i="17" s="1"/>
  <c r="Y254" i="17"/>
  <c r="Y437" i="17"/>
  <c r="Y444" i="17"/>
  <c r="Y99" i="17"/>
  <c r="Z99" i="17" s="1"/>
  <c r="Y100" i="17"/>
  <c r="Y235" i="17"/>
  <c r="Y236" i="17"/>
  <c r="Y419" i="17"/>
  <c r="Z419" i="17" s="1"/>
  <c r="Y432" i="17"/>
  <c r="Y398" i="17"/>
  <c r="Y55" i="17"/>
  <c r="Z55" i="17" s="1"/>
  <c r="Y41" i="17"/>
  <c r="Y56" i="17"/>
  <c r="Z56" i="17" s="1"/>
  <c r="Y48" i="17"/>
  <c r="Y191" i="17"/>
  <c r="Z191" i="17" s="1"/>
  <c r="Y201" i="17"/>
  <c r="Z201" i="17" s="1"/>
  <c r="Y174" i="17"/>
  <c r="Y359" i="17"/>
  <c r="Y336" i="17"/>
  <c r="Y5" i="17"/>
  <c r="Z5" i="17" s="1"/>
  <c r="Y20" i="17"/>
  <c r="Y311" i="17"/>
  <c r="Y303" i="17"/>
  <c r="Y304" i="17"/>
  <c r="Y493" i="17"/>
  <c r="Y500" i="17"/>
  <c r="Y143" i="17"/>
  <c r="Y115" i="17"/>
  <c r="Z115" i="17" s="1"/>
  <c r="Y116" i="17"/>
  <c r="Y351" i="17"/>
  <c r="Y384" i="17"/>
  <c r="Y519" i="17"/>
  <c r="Z519" i="17" s="1"/>
  <c r="Y520" i="17"/>
  <c r="Y181" i="17"/>
  <c r="Y206" i="17"/>
  <c r="Y287" i="17"/>
  <c r="Z287" i="17" s="1"/>
  <c r="Y259" i="17"/>
  <c r="Y260" i="17"/>
  <c r="Y443" i="17"/>
  <c r="Y462" i="17"/>
  <c r="Z462" i="17" s="1"/>
  <c r="Y87" i="17"/>
  <c r="Z87" i="17" s="1"/>
  <c r="Y79" i="17"/>
  <c r="Z79" i="17" s="1"/>
  <c r="Y88" i="17"/>
  <c r="Z88" i="17" s="1"/>
  <c r="Y80" i="17"/>
  <c r="Z80" i="17" s="1"/>
  <c r="Y241" i="17"/>
  <c r="Z241" i="17" s="1"/>
  <c r="Y227" i="17"/>
  <c r="Z227" i="17" s="1"/>
  <c r="Y248" i="17"/>
  <c r="Y246" i="17"/>
  <c r="Z246" i="17" s="1"/>
  <c r="Y431" i="17"/>
  <c r="Z431" i="17" s="1"/>
  <c r="Y411" i="17"/>
  <c r="Y403" i="17"/>
  <c r="Y412" i="17"/>
  <c r="Z412" i="17" s="1"/>
  <c r="Y404" i="17"/>
  <c r="Z404" i="17" s="1"/>
  <c r="Y61" i="17"/>
  <c r="Y47" i="17"/>
  <c r="Y68" i="17"/>
  <c r="Z68" i="17" s="1"/>
  <c r="Y66" i="17"/>
  <c r="Y215" i="17"/>
  <c r="Z215" i="17" s="1"/>
  <c r="Y183" i="17"/>
  <c r="Z183" i="17" s="1"/>
  <c r="Y163" i="17"/>
  <c r="Z163" i="17" s="1"/>
  <c r="Y389" i="17"/>
  <c r="Z389" i="17" s="1"/>
  <c r="Y345" i="17"/>
  <c r="Y36" i="17"/>
  <c r="X326" i="17"/>
  <c r="X329" i="17"/>
  <c r="Y158" i="17"/>
  <c r="X161" i="17"/>
  <c r="Y38" i="17"/>
  <c r="Z38" i="17" s="1"/>
  <c r="Y72" i="17"/>
  <c r="Y59" i="17"/>
  <c r="X416" i="17"/>
  <c r="X415" i="17"/>
  <c r="X244" i="17"/>
  <c r="X243" i="17"/>
  <c r="X84" i="17"/>
  <c r="X77" i="17"/>
  <c r="X434" i="17"/>
  <c r="X468" i="17"/>
  <c r="X455" i="17"/>
  <c r="X272" i="17"/>
  <c r="X271" i="17"/>
  <c r="X196" i="17"/>
  <c r="X195" i="17"/>
  <c r="X516" i="17"/>
  <c r="X509" i="17"/>
  <c r="X338" i="17"/>
  <c r="X396" i="17"/>
  <c r="X371" i="17"/>
  <c r="X144" i="17"/>
  <c r="Y131" i="17"/>
  <c r="Y504" i="17"/>
  <c r="Z504" i="17" s="1"/>
  <c r="X491" i="17"/>
  <c r="X324" i="17"/>
  <c r="Y6" i="17"/>
  <c r="Y17" i="17"/>
  <c r="Z17" i="17" s="1"/>
  <c r="Y379" i="17"/>
  <c r="Z379" i="17" s="1"/>
  <c r="Y171" i="17"/>
  <c r="X70" i="17"/>
  <c r="X410" i="17"/>
  <c r="X226" i="17"/>
  <c r="X249" i="17"/>
  <c r="X89" i="17"/>
  <c r="X441" i="17"/>
  <c r="X276" i="17"/>
  <c r="X73" i="17"/>
  <c r="X445" i="17"/>
  <c r="X380" i="17"/>
  <c r="X317" i="17"/>
  <c r="Y180" i="17"/>
  <c r="Y167" i="17"/>
  <c r="Y518" i="17"/>
  <c r="Y535" i="17"/>
  <c r="Z535" i="17" s="1"/>
  <c r="Y350" i="17"/>
  <c r="Y349" i="17"/>
  <c r="Y114" i="17"/>
  <c r="Y142" i="17"/>
  <c r="Z142" i="17" s="1"/>
  <c r="Y141" i="17"/>
  <c r="Y492" i="17"/>
  <c r="Y485" i="17"/>
  <c r="Y302" i="17"/>
  <c r="Z302" i="17" s="1"/>
  <c r="Y319" i="17"/>
  <c r="X39" i="17"/>
  <c r="Z39" i="17" s="1"/>
  <c r="X109" i="17"/>
  <c r="X507" i="17"/>
  <c r="Z136" i="17"/>
  <c r="Z374" i="17"/>
  <c r="Z73" i="17"/>
  <c r="Z273" i="17"/>
  <c r="Z71" i="17"/>
  <c r="Y27" i="17"/>
  <c r="Z27" i="17" s="1"/>
  <c r="Y353" i="17"/>
  <c r="Z353" i="17" s="1"/>
  <c r="Y187" i="17"/>
  <c r="Y496" i="17"/>
  <c r="Y34" i="17"/>
  <c r="Z34" i="17" s="1"/>
  <c r="Y162" i="17"/>
  <c r="Y53" i="17"/>
  <c r="Y154" i="17"/>
  <c r="Y510" i="17"/>
  <c r="Y537" i="17"/>
  <c r="Y372" i="17"/>
  <c r="Y122" i="17"/>
  <c r="Y478" i="17"/>
  <c r="Z478" i="17" s="1"/>
  <c r="Y477" i="17"/>
  <c r="Y322" i="17"/>
  <c r="Y377" i="17"/>
  <c r="Z377" i="17" s="1"/>
  <c r="Y62" i="17"/>
  <c r="Y400" i="17"/>
  <c r="Z400" i="17" s="1"/>
  <c r="Y433" i="17"/>
  <c r="Y90" i="17"/>
  <c r="Y458" i="17"/>
  <c r="Z458" i="17" s="1"/>
  <c r="Y256" i="17"/>
  <c r="Y289" i="17"/>
  <c r="Y522" i="17"/>
  <c r="Y380" i="17"/>
  <c r="Z380" i="17" s="1"/>
  <c r="Y112" i="17"/>
  <c r="Z112" i="17" s="1"/>
  <c r="Y145" i="17"/>
  <c r="Z145" i="17" s="1"/>
  <c r="Y306" i="17"/>
  <c r="Y60" i="17"/>
  <c r="Z60" i="17" s="1"/>
  <c r="Y420" i="17"/>
  <c r="Z420" i="17" s="1"/>
  <c r="Y230" i="17"/>
  <c r="Z230" i="17" s="1"/>
  <c r="Y247" i="17"/>
  <c r="Z247" i="17" s="1"/>
  <c r="Y103" i="17"/>
  <c r="Z103" i="17" s="1"/>
  <c r="Y442" i="17"/>
  <c r="Z442" i="17" s="1"/>
  <c r="Y463" i="17"/>
  <c r="Z463" i="17" s="1"/>
  <c r="Y262" i="17"/>
  <c r="Z262" i="17" s="1"/>
  <c r="Y283" i="17"/>
  <c r="Z283" i="17" s="1"/>
  <c r="Y324" i="17"/>
  <c r="Z324" i="17" s="1"/>
  <c r="X356" i="17"/>
  <c r="X83" i="17"/>
  <c r="X184" i="17"/>
  <c r="Y30" i="17"/>
  <c r="Z30" i="17" s="1"/>
  <c r="Y32" i="17"/>
  <c r="Z32" i="17" s="1"/>
  <c r="Y11" i="17"/>
  <c r="Z11" i="17" s="1"/>
  <c r="Y25" i="17"/>
  <c r="Z25" i="17" s="1"/>
  <c r="Y332" i="17"/>
  <c r="Z332" i="17" s="1"/>
  <c r="Y346" i="17"/>
  <c r="Z346" i="17" s="1"/>
  <c r="Y361" i="17"/>
  <c r="Z361" i="17" s="1"/>
  <c r="X173" i="17"/>
  <c r="X66" i="17"/>
  <c r="Y51" i="17"/>
  <c r="Z51" i="17" s="1"/>
  <c r="Y407" i="17"/>
  <c r="Z407" i="17" s="1"/>
  <c r="Y223" i="17"/>
  <c r="Z223" i="17" s="1"/>
  <c r="X102" i="17"/>
  <c r="Y107" i="17"/>
  <c r="Y267" i="17"/>
  <c r="Y511" i="17"/>
  <c r="Y124" i="17"/>
  <c r="Y296" i="17"/>
  <c r="X325" i="17"/>
  <c r="Y19" i="17"/>
  <c r="Z19" i="17" s="1"/>
  <c r="X359" i="17"/>
  <c r="X191" i="17"/>
  <c r="Y424" i="17"/>
  <c r="Y228" i="17"/>
  <c r="Z228" i="17" s="1"/>
  <c r="Y74" i="17"/>
  <c r="Y95" i="17"/>
  <c r="Y451" i="17"/>
  <c r="Y279" i="17"/>
  <c r="Z279" i="17" s="1"/>
  <c r="Y149" i="17"/>
  <c r="Y540" i="17"/>
  <c r="Y527" i="17"/>
  <c r="Z527" i="17" s="1"/>
  <c r="Y368" i="17"/>
  <c r="Z368" i="17" s="1"/>
  <c r="Y367" i="17"/>
  <c r="X136" i="17"/>
  <c r="Y127" i="17"/>
  <c r="X496" i="17"/>
  <c r="X487" i="17"/>
  <c r="Y307" i="17"/>
  <c r="X34" i="17"/>
  <c r="X344" i="17"/>
  <c r="X162" i="17"/>
  <c r="X42" i="17"/>
  <c r="X53" i="17"/>
  <c r="Y427" i="17"/>
  <c r="Z427" i="17" s="1"/>
  <c r="Y225" i="17"/>
  <c r="Z225" i="17" s="1"/>
  <c r="Y96" i="17"/>
  <c r="Z96" i="17" s="1"/>
  <c r="Y446" i="17"/>
  <c r="Z446" i="17" s="1"/>
  <c r="Y258" i="17"/>
  <c r="Z258" i="17" s="1"/>
  <c r="Y269" i="17"/>
  <c r="Z269" i="17" s="1"/>
  <c r="X98" i="17"/>
  <c r="Z98" i="17" s="1"/>
  <c r="X177" i="17"/>
  <c r="X490" i="17"/>
  <c r="X164" i="17"/>
  <c r="X199" i="17"/>
  <c r="X514" i="17"/>
  <c r="X513" i="17"/>
  <c r="X342" i="17"/>
  <c r="X394" i="17"/>
  <c r="X393" i="17"/>
  <c r="X132" i="17"/>
  <c r="X125" i="17"/>
  <c r="X482" i="17"/>
  <c r="X499" i="17"/>
  <c r="X298" i="17"/>
  <c r="X297" i="17"/>
  <c r="X391" i="17"/>
  <c r="Z391" i="17" s="1"/>
  <c r="X245" i="17"/>
  <c r="Z245" i="17" s="1"/>
  <c r="X194" i="17"/>
  <c r="X137" i="17"/>
  <c r="X19" i="17"/>
  <c r="X54" i="17"/>
  <c r="X220" i="17"/>
  <c r="X93" i="17"/>
  <c r="X461" i="17"/>
  <c r="X265" i="17"/>
  <c r="X147" i="17"/>
  <c r="X526" i="17"/>
  <c r="X366" i="17"/>
  <c r="X134" i="17"/>
  <c r="X472" i="17"/>
  <c r="X505" i="17"/>
  <c r="X309" i="17"/>
  <c r="Y26" i="17"/>
  <c r="Z26" i="17" s="1"/>
  <c r="X335" i="17"/>
  <c r="X65" i="17"/>
  <c r="X219" i="17"/>
  <c r="X436" i="17"/>
  <c r="Z436" i="17" s="1"/>
  <c r="X469" i="17"/>
  <c r="Z469" i="17" s="1"/>
  <c r="X273" i="17"/>
  <c r="X197" i="17"/>
  <c r="X517" i="17"/>
  <c r="Z517" i="17" s="1"/>
  <c r="X339" i="17"/>
  <c r="Z339" i="17" s="1"/>
  <c r="X130" i="17"/>
  <c r="Z130" i="17" s="1"/>
  <c r="X486" i="17"/>
  <c r="Z486" i="17" s="1"/>
  <c r="X314" i="17"/>
  <c r="Z314" i="17" s="1"/>
  <c r="X4" i="17"/>
  <c r="Z4" i="17" s="1"/>
  <c r="X18" i="17"/>
  <c r="Z18" i="17" s="1"/>
  <c r="X3" i="17"/>
  <c r="Z3" i="17" s="1"/>
  <c r="X29" i="17"/>
  <c r="Z29" i="17" s="1"/>
  <c r="X37" i="17"/>
  <c r="Z37" i="17" s="1"/>
  <c r="X374" i="17"/>
  <c r="X358" i="17"/>
  <c r="Z358" i="17" s="1"/>
  <c r="Y337" i="17"/>
  <c r="Y357" i="17"/>
  <c r="Z357" i="17" s="1"/>
  <c r="X200" i="17"/>
  <c r="Z200" i="17" s="1"/>
  <c r="Y190" i="17"/>
  <c r="Y175" i="17"/>
  <c r="Y217" i="17"/>
  <c r="Y58" i="17"/>
  <c r="Y57" i="17"/>
  <c r="Y414" i="17"/>
  <c r="Y425" i="17"/>
  <c r="Z425" i="17" s="1"/>
  <c r="Y242" i="17"/>
  <c r="Z242" i="17" s="1"/>
  <c r="Y229" i="17"/>
  <c r="Z229" i="17" s="1"/>
  <c r="Y76" i="17"/>
  <c r="Z76" i="17" s="1"/>
  <c r="Y75" i="17"/>
  <c r="Y109" i="17"/>
  <c r="Z109" i="17" s="1"/>
  <c r="Y454" i="17"/>
  <c r="Y453" i="17"/>
  <c r="Y270" i="17"/>
  <c r="Y281" i="17"/>
  <c r="Z281" i="17" s="1"/>
  <c r="Y194" i="17"/>
  <c r="Y157" i="17"/>
  <c r="Y508" i="17"/>
  <c r="Z508" i="17" s="1"/>
  <c r="Y507" i="17"/>
  <c r="Y541" i="17"/>
  <c r="Y370" i="17"/>
  <c r="Y369" i="17"/>
  <c r="Y126" i="17"/>
  <c r="Z126" i="17" s="1"/>
  <c r="Y137" i="17"/>
  <c r="Y494" i="17"/>
  <c r="Z494" i="17" s="1"/>
  <c r="Y481" i="17"/>
  <c r="Y292" i="17"/>
  <c r="Z292" i="17" s="1"/>
  <c r="Y291" i="17"/>
  <c r="Y325" i="17"/>
  <c r="Z325" i="17" s="1"/>
  <c r="X24" i="17"/>
  <c r="X33" i="17"/>
  <c r="X360" i="17"/>
  <c r="X347" i="17"/>
  <c r="X182" i="17"/>
  <c r="X205" i="17"/>
  <c r="Y46" i="17"/>
  <c r="Z46" i="17" s="1"/>
  <c r="Y67" i="17"/>
  <c r="Y406" i="17"/>
  <c r="Z406" i="17" s="1"/>
  <c r="Y405" i="17"/>
  <c r="Z405" i="17" s="1"/>
  <c r="Y222" i="17"/>
  <c r="Z222" i="17" s="1"/>
  <c r="Y250" i="17"/>
  <c r="Y78" i="17"/>
  <c r="Z78" i="17" s="1"/>
  <c r="Y105" i="17"/>
  <c r="Z105" i="17" s="1"/>
  <c r="Y466" i="17"/>
  <c r="Y465" i="17"/>
  <c r="Z465" i="17" s="1"/>
  <c r="Y286" i="17"/>
  <c r="Z286" i="17" s="1"/>
  <c r="Y285" i="17"/>
  <c r="Z285" i="17" s="1"/>
  <c r="X353" i="17"/>
  <c r="X439" i="17"/>
  <c r="X284" i="17"/>
  <c r="X166" i="17"/>
  <c r="X534" i="17"/>
  <c r="X348" i="17"/>
  <c r="X395" i="17"/>
  <c r="X133" i="17"/>
  <c r="X483" i="17"/>
  <c r="X299" i="17"/>
  <c r="Y8" i="17"/>
  <c r="Z8" i="17" s="1"/>
  <c r="Y16" i="17"/>
  <c r="Z16" i="17" s="1"/>
  <c r="Y7" i="17"/>
  <c r="Y15" i="17"/>
  <c r="Z15" i="17" s="1"/>
  <c r="Y35" i="17"/>
  <c r="Z35" i="17" s="1"/>
  <c r="Y378" i="17"/>
  <c r="Z378" i="17" s="1"/>
  <c r="Y386" i="17"/>
  <c r="X345" i="17"/>
  <c r="Y170" i="17"/>
  <c r="Z170" i="17" s="1"/>
  <c r="X212" i="17"/>
  <c r="Z212" i="17" s="1"/>
  <c r="X183" i="17"/>
  <c r="X44" i="17"/>
  <c r="Z44" i="17" s="1"/>
  <c r="Y52" i="17"/>
  <c r="Z52" i="17" s="1"/>
  <c r="X47" i="17"/>
  <c r="X71" i="17"/>
  <c r="Y426" i="17"/>
  <c r="Z426" i="17" s="1"/>
  <c r="X403" i="17"/>
  <c r="X421" i="17"/>
  <c r="Z421" i="17" s="1"/>
  <c r="Y224" i="17"/>
  <c r="X248" i="17"/>
  <c r="X231" i="17"/>
  <c r="Z231" i="17" s="1"/>
  <c r="Y251" i="17"/>
  <c r="Z251" i="17" s="1"/>
  <c r="X88" i="17"/>
  <c r="Y83" i="17"/>
  <c r="Z83" i="17" s="1"/>
  <c r="Y464" i="17"/>
  <c r="Z464" i="17" s="1"/>
  <c r="Y268" i="17"/>
  <c r="Z268" i="17" s="1"/>
  <c r="Y198" i="17"/>
  <c r="Y512" i="17"/>
  <c r="Y539" i="17"/>
  <c r="Z539" i="17" s="1"/>
  <c r="Y373" i="17"/>
  <c r="Z373" i="17" s="1"/>
  <c r="Y123" i="17"/>
  <c r="Y479" i="17"/>
  <c r="Y295" i="17"/>
  <c r="Z295" i="17" s="1"/>
  <c r="Y2" i="17"/>
  <c r="X5" i="17"/>
  <c r="Y326" i="17"/>
  <c r="Y329" i="17"/>
  <c r="Z329" i="17" s="1"/>
  <c r="X174" i="17"/>
  <c r="Y161" i="17"/>
  <c r="X48" i="17"/>
  <c r="X41" i="17"/>
  <c r="X398" i="17"/>
  <c r="X432" i="17"/>
  <c r="X419" i="17"/>
  <c r="X236" i="17"/>
  <c r="X235" i="17"/>
  <c r="X100" i="17"/>
  <c r="X99" i="17"/>
  <c r="X444" i="17"/>
  <c r="X437" i="17"/>
  <c r="X254" i="17"/>
  <c r="X288" i="17"/>
  <c r="X275" i="17"/>
  <c r="X176" i="17"/>
  <c r="X169" i="17"/>
  <c r="X532" i="17"/>
  <c r="X531" i="17"/>
  <c r="X354" i="17"/>
  <c r="X341" i="17"/>
  <c r="X110" i="17"/>
  <c r="Y144" i="17"/>
  <c r="Z144" i="17" s="1"/>
  <c r="Y470" i="17"/>
  <c r="Z470" i="17" s="1"/>
  <c r="X504" i="17"/>
  <c r="X290" i="17"/>
  <c r="Y293" i="17"/>
  <c r="Z293" i="17" s="1"/>
  <c r="X6" i="17"/>
  <c r="X17" i="17"/>
  <c r="X379" i="17"/>
  <c r="X171" i="17"/>
  <c r="Y70" i="17"/>
  <c r="Z70" i="17" s="1"/>
  <c r="Y410" i="17"/>
  <c r="Y226" i="17"/>
  <c r="Y249" i="17"/>
  <c r="Z249" i="17" s="1"/>
  <c r="Y89" i="17"/>
  <c r="Z89" i="17" s="1"/>
  <c r="Y441" i="17"/>
  <c r="Y276" i="17"/>
  <c r="X418" i="17"/>
  <c r="Z418" i="17" s="1"/>
  <c r="X453" i="17"/>
  <c r="X355" i="17"/>
  <c r="X150" i="17"/>
  <c r="X208" i="17"/>
  <c r="X207" i="17"/>
  <c r="X528" i="17"/>
  <c r="X521" i="17"/>
  <c r="X362" i="17"/>
  <c r="X385" i="17"/>
  <c r="X118" i="17"/>
  <c r="X117" i="17"/>
  <c r="X474" i="17"/>
  <c r="X502" i="17"/>
  <c r="X501" i="17"/>
  <c r="X312" i="17"/>
  <c r="X305" i="17"/>
  <c r="X57" i="17"/>
  <c r="X454" i="17"/>
  <c r="X541" i="17"/>
  <c r="X291" i="17"/>
  <c r="X2" i="17"/>
  <c r="X12" i="17"/>
  <c r="X23" i="17"/>
  <c r="X390" i="17"/>
  <c r="X375" i="17"/>
  <c r="X216" i="17"/>
  <c r="X424" i="17"/>
  <c r="X423" i="17"/>
  <c r="X228" i="17"/>
  <c r="X221" i="17"/>
  <c r="X74" i="17"/>
  <c r="X108" i="17"/>
  <c r="X95" i="17"/>
  <c r="X452" i="17"/>
  <c r="X451" i="17"/>
  <c r="X280" i="17"/>
  <c r="X279" i="17"/>
  <c r="X156" i="17"/>
  <c r="X149" i="17"/>
  <c r="X506" i="17"/>
  <c r="X540" i="17"/>
  <c r="X527" i="17"/>
  <c r="X368" i="17"/>
  <c r="X367" i="17"/>
  <c r="X127" i="17"/>
  <c r="X470" i="17"/>
  <c r="X488" i="17"/>
  <c r="X473" i="17"/>
  <c r="X293" i="17"/>
  <c r="X307" i="17"/>
  <c r="X50" i="17"/>
  <c r="X45" i="17"/>
  <c r="X402" i="17"/>
  <c r="X430" i="17"/>
  <c r="X429" i="17"/>
  <c r="X240" i="17"/>
  <c r="X233" i="17"/>
  <c r="X82" i="17"/>
  <c r="X81" i="17"/>
  <c r="X438" i="17"/>
  <c r="X456" i="17"/>
  <c r="X449" i="17"/>
  <c r="X266" i="17"/>
  <c r="X261" i="17"/>
  <c r="X190" i="17"/>
  <c r="X425" i="17"/>
  <c r="X85" i="17"/>
  <c r="Z85" i="17" s="1"/>
  <c r="X270" i="17"/>
  <c r="X522" i="17"/>
  <c r="X112" i="17"/>
  <c r="X489" i="17"/>
  <c r="X217" i="17"/>
  <c r="X414" i="17"/>
  <c r="X76" i="17"/>
  <c r="X256" i="17"/>
  <c r="X157" i="17"/>
  <c r="X370" i="17"/>
  <c r="X494" i="17"/>
  <c r="X296" i="17"/>
  <c r="X20" i="17"/>
  <c r="X327" i="17"/>
  <c r="X170" i="17"/>
  <c r="X201" i="17"/>
  <c r="X62" i="17"/>
  <c r="X49" i="17"/>
  <c r="X400" i="17"/>
  <c r="X399" i="17"/>
  <c r="X433" i="17"/>
  <c r="X238" i="17"/>
  <c r="X237" i="17"/>
  <c r="X90" i="17"/>
  <c r="X101" i="17"/>
  <c r="X107" i="17"/>
  <c r="X462" i="17"/>
  <c r="X464" i="17"/>
  <c r="X443" i="17"/>
  <c r="X457" i="17"/>
  <c r="X260" i="17"/>
  <c r="X268" i="17"/>
  <c r="X259" i="17"/>
  <c r="X267" i="17"/>
  <c r="X287" i="17"/>
  <c r="X198" i="17"/>
  <c r="X206" i="17"/>
  <c r="X155" i="17"/>
  <c r="X181" i="17"/>
  <c r="X512" i="17"/>
  <c r="X520" i="17"/>
  <c r="X511" i="17"/>
  <c r="X519" i="17"/>
  <c r="X539" i="17"/>
  <c r="X384" i="17"/>
  <c r="X392" i="17"/>
  <c r="X351" i="17"/>
  <c r="X373" i="17"/>
  <c r="X116" i="17"/>
  <c r="X124" i="17"/>
  <c r="X115" i="17"/>
  <c r="X123" i="17"/>
  <c r="X143" i="17"/>
  <c r="X498" i="17"/>
  <c r="X500" i="17"/>
  <c r="X479" i="17"/>
  <c r="X493" i="17"/>
  <c r="X304" i="17"/>
  <c r="X295" i="17"/>
  <c r="X303" i="17"/>
  <c r="X323" i="17"/>
  <c r="X36" i="17"/>
  <c r="X27" i="17"/>
  <c r="X376" i="17"/>
  <c r="X158" i="17"/>
  <c r="X187" i="17"/>
  <c r="X38" i="17"/>
  <c r="X64" i="17"/>
  <c r="X72" i="17"/>
  <c r="X59" i="17"/>
  <c r="X128" i="17"/>
  <c r="X113" i="17"/>
  <c r="X131" i="17"/>
  <c r="X480" i="17"/>
  <c r="X300" i="17"/>
  <c r="X308" i="17"/>
  <c r="X315" i="17"/>
  <c r="X311" i="17"/>
  <c r="X14" i="17"/>
  <c r="X9" i="17"/>
  <c r="X330" i="17"/>
  <c r="X388" i="17"/>
  <c r="X387" i="17"/>
  <c r="X192" i="17"/>
  <c r="X185" i="17"/>
  <c r="X58" i="17"/>
  <c r="X234" i="17"/>
  <c r="Z234" i="17" s="1"/>
  <c r="X458" i="17"/>
  <c r="X289" i="17"/>
  <c r="X533" i="17"/>
  <c r="X111" i="17"/>
  <c r="X306" i="17"/>
  <c r="X154" i="17"/>
  <c r="X180" i="17"/>
  <c r="X153" i="17"/>
  <c r="X167" i="17"/>
  <c r="X510" i="17"/>
  <c r="X518" i="17"/>
  <c r="X538" i="17"/>
  <c r="X535" i="17"/>
  <c r="X537" i="17"/>
  <c r="X350" i="17"/>
  <c r="X372" i="17"/>
  <c r="X349" i="17"/>
  <c r="X365" i="17"/>
  <c r="X114" i="17"/>
  <c r="X122" i="17"/>
  <c r="X142" i="17"/>
  <c r="X139" i="17"/>
  <c r="X141" i="17"/>
  <c r="X478" i="17"/>
  <c r="X492" i="17"/>
  <c r="X477" i="17"/>
  <c r="X485" i="17"/>
  <c r="X294" i="17"/>
  <c r="X302" i="17"/>
  <c r="X322" i="17"/>
  <c r="X319" i="17"/>
  <c r="X321" i="17"/>
  <c r="X40" i="17"/>
  <c r="Z40" i="17" s="1"/>
  <c r="X417" i="17"/>
  <c r="Z417" i="17" s="1"/>
  <c r="X75" i="17"/>
  <c r="X255" i="17"/>
  <c r="X508" i="17"/>
  <c r="X369" i="17"/>
  <c r="X481" i="17"/>
  <c r="X163" i="17"/>
  <c r="Z273" i="18"/>
  <c r="Z337" i="18"/>
  <c r="Z426" i="18"/>
  <c r="Z393" i="18"/>
  <c r="Z268" i="18"/>
  <c r="Z231" i="18"/>
  <c r="Z19" i="18"/>
  <c r="Z301" i="18"/>
  <c r="Z26" i="18"/>
  <c r="Z59" i="18"/>
  <c r="Z455" i="18"/>
  <c r="Y146" i="18"/>
  <c r="X153" i="18"/>
  <c r="Y177" i="18"/>
  <c r="X17" i="18"/>
  <c r="Z17" i="18" s="1"/>
  <c r="X221" i="18"/>
  <c r="X469" i="18"/>
  <c r="X203" i="18"/>
  <c r="X341" i="18"/>
  <c r="X472" i="18"/>
  <c r="X30" i="18"/>
  <c r="Z30" i="18" s="1"/>
  <c r="Y32" i="18"/>
  <c r="Z32" i="18" s="1"/>
  <c r="X9" i="18"/>
  <c r="Y29" i="18"/>
  <c r="Z29" i="18" s="1"/>
  <c r="X326" i="18"/>
  <c r="Z326" i="18" s="1"/>
  <c r="Y338" i="18"/>
  <c r="Z338" i="18" s="1"/>
  <c r="X337" i="18"/>
  <c r="Y335" i="18"/>
  <c r="Z335" i="18" s="1"/>
  <c r="X383" i="18"/>
  <c r="Z383" i="18" s="1"/>
  <c r="Y206" i="18"/>
  <c r="Z206" i="18" s="1"/>
  <c r="X210" i="18"/>
  <c r="Z210" i="18" s="1"/>
  <c r="Y161" i="18"/>
  <c r="Z161" i="18" s="1"/>
  <c r="X201" i="18"/>
  <c r="Z201" i="18" s="1"/>
  <c r="Y40" i="18"/>
  <c r="Z40" i="18" s="1"/>
  <c r="X50" i="18"/>
  <c r="Y47" i="18"/>
  <c r="Z47" i="18" s="1"/>
  <c r="X49" i="18"/>
  <c r="Z49" i="18" s="1"/>
  <c r="Y71" i="18"/>
  <c r="Z71" i="18" s="1"/>
  <c r="X426" i="18"/>
  <c r="Y428" i="18"/>
  <c r="Z428" i="18" s="1"/>
  <c r="Y409" i="18"/>
  <c r="Z409" i="18" s="1"/>
  <c r="Y431" i="18"/>
  <c r="Y248" i="18"/>
  <c r="Y246" i="18"/>
  <c r="X225" i="18"/>
  <c r="X241" i="18"/>
  <c r="Z241" i="18" s="1"/>
  <c r="X78" i="18"/>
  <c r="Y90" i="18"/>
  <c r="Z90" i="18" s="1"/>
  <c r="Y83" i="18"/>
  <c r="Z83" i="18" s="1"/>
  <c r="Y87" i="18"/>
  <c r="Z87" i="18" s="1"/>
  <c r="Y107" i="18"/>
  <c r="Z107" i="18" s="1"/>
  <c r="Y466" i="18"/>
  <c r="Z466" i="18" s="1"/>
  <c r="Y462" i="18"/>
  <c r="Z462" i="18" s="1"/>
  <c r="Y441" i="18"/>
  <c r="Z441" i="18" s="1"/>
  <c r="Y457" i="18"/>
  <c r="Z457" i="18" s="1"/>
  <c r="Y258" i="18"/>
  <c r="Z258" i="18" s="1"/>
  <c r="Y270" i="18"/>
  <c r="Z270" i="18" s="1"/>
  <c r="Y263" i="18"/>
  <c r="Z263" i="18" s="1"/>
  <c r="Y265" i="18"/>
  <c r="Z265" i="18" s="1"/>
  <c r="Y287" i="18"/>
  <c r="Z287" i="18" s="1"/>
  <c r="Y204" i="18"/>
  <c r="Z204" i="18" s="1"/>
  <c r="Y202" i="18"/>
  <c r="Z202" i="18" s="1"/>
  <c r="Y159" i="18"/>
  <c r="Z159" i="18" s="1"/>
  <c r="Y187" i="18"/>
  <c r="Z187" i="18" s="1"/>
  <c r="Y510" i="18"/>
  <c r="Z510" i="18" s="1"/>
  <c r="X536" i="18"/>
  <c r="X533" i="18"/>
  <c r="X362" i="18"/>
  <c r="X359" i="18"/>
  <c r="X140" i="18"/>
  <c r="X117" i="18"/>
  <c r="X474" i="18"/>
  <c r="X483" i="18"/>
  <c r="X501" i="18"/>
  <c r="X318" i="18"/>
  <c r="X313" i="18"/>
  <c r="X336" i="18"/>
  <c r="X89" i="18"/>
  <c r="X386" i="18"/>
  <c r="X311" i="18"/>
  <c r="X506" i="18"/>
  <c r="X527" i="18"/>
  <c r="Y386" i="18"/>
  <c r="Z386" i="18" s="1"/>
  <c r="Y385" i="18"/>
  <c r="X120" i="18"/>
  <c r="Y131" i="18"/>
  <c r="X504" i="18"/>
  <c r="X308" i="18"/>
  <c r="Y307" i="18"/>
  <c r="Z307" i="18" s="1"/>
  <c r="Y339" i="18"/>
  <c r="Y44" i="18"/>
  <c r="X408" i="18"/>
  <c r="Y226" i="18"/>
  <c r="Z226" i="18" s="1"/>
  <c r="X80" i="18"/>
  <c r="Y91" i="18"/>
  <c r="X463" i="18"/>
  <c r="Y158" i="18"/>
  <c r="Z158" i="18" s="1"/>
  <c r="Y532" i="18"/>
  <c r="X392" i="18"/>
  <c r="Y142" i="18"/>
  <c r="Y503" i="18"/>
  <c r="Y303" i="18"/>
  <c r="Y20" i="18"/>
  <c r="Y346" i="18"/>
  <c r="Y151" i="18"/>
  <c r="Z151" i="18" s="1"/>
  <c r="Y65" i="18"/>
  <c r="Y433" i="18"/>
  <c r="Y245" i="18"/>
  <c r="X458" i="18"/>
  <c r="X274" i="18"/>
  <c r="Y152" i="18"/>
  <c r="Y526" i="18"/>
  <c r="Y341" i="18"/>
  <c r="Z341" i="18" s="1"/>
  <c r="Y127" i="18"/>
  <c r="Y497" i="18"/>
  <c r="X185" i="18"/>
  <c r="X495" i="18"/>
  <c r="X7" i="18"/>
  <c r="Y336" i="18"/>
  <c r="Y381" i="18"/>
  <c r="X214" i="18"/>
  <c r="Y48" i="18"/>
  <c r="X424" i="18"/>
  <c r="X224" i="18"/>
  <c r="X105" i="18"/>
  <c r="Y445" i="18"/>
  <c r="X162" i="18"/>
  <c r="Y516" i="18"/>
  <c r="X378" i="18"/>
  <c r="Y113" i="18"/>
  <c r="Y475" i="18"/>
  <c r="X325" i="18"/>
  <c r="X267" i="18"/>
  <c r="Y333" i="18"/>
  <c r="X352" i="18"/>
  <c r="Y53" i="18"/>
  <c r="Y233" i="18"/>
  <c r="Z233" i="18" s="1"/>
  <c r="Y256" i="18"/>
  <c r="Y508" i="18"/>
  <c r="Y111" i="18"/>
  <c r="Y317" i="18"/>
  <c r="Z317" i="18" s="1"/>
  <c r="Y407" i="18"/>
  <c r="Z16" i="18"/>
  <c r="Z223" i="18"/>
  <c r="Z9" i="18"/>
  <c r="Z50" i="18"/>
  <c r="Z78" i="18"/>
  <c r="Z480" i="18"/>
  <c r="Z496" i="18"/>
  <c r="Z298" i="18"/>
  <c r="Z14" i="18"/>
  <c r="Z21" i="18"/>
  <c r="X12" i="18"/>
  <c r="Z12" i="18" s="1"/>
  <c r="X21" i="18"/>
  <c r="X16" i="18"/>
  <c r="X5" i="18"/>
  <c r="X342" i="18"/>
  <c r="X174" i="18"/>
  <c r="X180" i="18"/>
  <c r="Z180" i="18" s="1"/>
  <c r="X52" i="18"/>
  <c r="X57" i="18"/>
  <c r="X410" i="18"/>
  <c r="Z410" i="18" s="1"/>
  <c r="X2" i="18"/>
  <c r="X23" i="18"/>
  <c r="X320" i="18"/>
  <c r="X64" i="18"/>
  <c r="X396" i="18"/>
  <c r="X419" i="18"/>
  <c r="Z419" i="18" s="1"/>
  <c r="X95" i="18"/>
  <c r="X439" i="18"/>
  <c r="X268" i="18"/>
  <c r="X417" i="18"/>
  <c r="Z417" i="18" s="1"/>
  <c r="X243" i="18"/>
  <c r="Z243" i="18" s="1"/>
  <c r="X459" i="18"/>
  <c r="X288" i="18"/>
  <c r="X196" i="18"/>
  <c r="X388" i="18"/>
  <c r="Z388" i="18" s="1"/>
  <c r="X38" i="18"/>
  <c r="Z38" i="18" s="1"/>
  <c r="X403" i="18"/>
  <c r="X250" i="18"/>
  <c r="X86" i="18"/>
  <c r="X264" i="18"/>
  <c r="X164" i="18"/>
  <c r="X169" i="18"/>
  <c r="Z169" i="18" s="1"/>
  <c r="X530" i="18"/>
  <c r="X340" i="18"/>
  <c r="X363" i="18"/>
  <c r="X113" i="18"/>
  <c r="X492" i="18"/>
  <c r="X36" i="18"/>
  <c r="X372" i="18"/>
  <c r="X218" i="18"/>
  <c r="X239" i="18"/>
  <c r="X77" i="18"/>
  <c r="X257" i="18"/>
  <c r="Z257" i="18" s="1"/>
  <c r="X170" i="18"/>
  <c r="X198" i="18"/>
  <c r="Z198" i="18" s="1"/>
  <c r="X51" i="18"/>
  <c r="Z51" i="18" s="1"/>
  <c r="X237" i="18"/>
  <c r="X97" i="18"/>
  <c r="X468" i="18"/>
  <c r="X212" i="18"/>
  <c r="Z212" i="18" s="1"/>
  <c r="X470" i="18"/>
  <c r="X491" i="18"/>
  <c r="X295" i="18"/>
  <c r="X142" i="18"/>
  <c r="X322" i="18"/>
  <c r="X490" i="18"/>
  <c r="X197" i="18"/>
  <c r="X13" i="18"/>
  <c r="X489" i="18"/>
  <c r="X111" i="18"/>
  <c r="X367" i="18"/>
  <c r="Z367" i="18" s="1"/>
  <c r="X384" i="18"/>
  <c r="X508" i="18"/>
  <c r="X176" i="18"/>
  <c r="X450" i="18"/>
  <c r="Z450" i="18" s="1"/>
  <c r="X85" i="18"/>
  <c r="X400" i="18"/>
  <c r="Z400" i="18" s="1"/>
  <c r="X53" i="18"/>
  <c r="X199" i="18"/>
  <c r="X194" i="18"/>
  <c r="X343" i="18"/>
  <c r="Z343" i="18" s="1"/>
  <c r="X321" i="18"/>
  <c r="X4" i="18"/>
  <c r="X449" i="18"/>
  <c r="X293" i="18"/>
  <c r="X139" i="18"/>
  <c r="X132" i="18"/>
  <c r="X516" i="18"/>
  <c r="X149" i="18"/>
  <c r="X445" i="18"/>
  <c r="X67" i="18"/>
  <c r="X48" i="18"/>
  <c r="X381" i="18"/>
  <c r="X382" i="18"/>
  <c r="X8" i="18"/>
  <c r="X129" i="18"/>
  <c r="X260" i="18"/>
  <c r="X166" i="18"/>
  <c r="X497" i="18"/>
  <c r="X127" i="18"/>
  <c r="X399" i="18"/>
  <c r="X526" i="18"/>
  <c r="X152" i="18"/>
  <c r="X255" i="18"/>
  <c r="X75" i="18"/>
  <c r="X245" i="18"/>
  <c r="X236" i="18"/>
  <c r="X65" i="18"/>
  <c r="X151" i="18"/>
  <c r="X154" i="18"/>
  <c r="X20" i="18"/>
  <c r="X314" i="18"/>
  <c r="X303" i="18"/>
  <c r="X304" i="18"/>
  <c r="X503" i="18"/>
  <c r="X532" i="18"/>
  <c r="X205" i="18"/>
  <c r="X91" i="18"/>
  <c r="X79" i="18"/>
  <c r="X226" i="18"/>
  <c r="X415" i="18"/>
  <c r="X44" i="18"/>
  <c r="X207" i="18"/>
  <c r="X300" i="18"/>
  <c r="X290" i="18"/>
  <c r="X473" i="18"/>
  <c r="X135" i="18"/>
  <c r="X136" i="18"/>
  <c r="X385" i="18"/>
  <c r="X398" i="18"/>
  <c r="X312" i="18"/>
  <c r="Z312" i="18" s="1"/>
  <c r="X128" i="18"/>
  <c r="X523" i="18"/>
  <c r="X269" i="18"/>
  <c r="X106" i="18"/>
  <c r="X56" i="18"/>
  <c r="X14" i="18"/>
  <c r="X456" i="18"/>
  <c r="X126" i="18"/>
  <c r="Z126" i="18" s="1"/>
  <c r="X41" i="18"/>
  <c r="X285" i="18"/>
  <c r="X134" i="18"/>
  <c r="Z134" i="18" s="1"/>
  <c r="X461" i="18"/>
  <c r="X291" i="18"/>
  <c r="X485" i="18"/>
  <c r="X486" i="18"/>
  <c r="Z486" i="18" s="1"/>
  <c r="X371" i="18"/>
  <c r="X528" i="18"/>
  <c r="X171" i="18"/>
  <c r="X276" i="18"/>
  <c r="X453" i="18"/>
  <c r="X235" i="18"/>
  <c r="X413" i="18"/>
  <c r="X42" i="18"/>
  <c r="X27" i="18"/>
  <c r="X368" i="18"/>
  <c r="X222" i="18"/>
  <c r="Z222" i="18" s="1"/>
  <c r="X319" i="18"/>
  <c r="X125" i="18"/>
  <c r="X354" i="18"/>
  <c r="X511" i="18"/>
  <c r="X286" i="18"/>
  <c r="X429" i="18"/>
  <c r="X430" i="18"/>
  <c r="X404" i="18"/>
  <c r="X157" i="18"/>
  <c r="X178" i="18"/>
  <c r="X33" i="18"/>
  <c r="X31" i="18"/>
  <c r="X34" i="18"/>
  <c r="X395" i="18"/>
  <c r="X240" i="18"/>
  <c r="X306" i="18"/>
  <c r="X350" i="18"/>
  <c r="X531" i="18"/>
  <c r="X454" i="18"/>
  <c r="X99" i="18"/>
  <c r="Z99" i="18" s="1"/>
  <c r="X423" i="18"/>
  <c r="X217" i="18"/>
  <c r="X360" i="18"/>
  <c r="X37" i="18"/>
  <c r="X438" i="18"/>
  <c r="X482" i="18"/>
  <c r="X118" i="18"/>
  <c r="X391" i="18"/>
  <c r="X283" i="18"/>
  <c r="X280" i="18"/>
  <c r="X446" i="18"/>
  <c r="X247" i="18"/>
  <c r="X249" i="18"/>
  <c r="X406" i="18"/>
  <c r="X356" i="18"/>
  <c r="X28" i="18"/>
  <c r="X316" i="18"/>
  <c r="X484" i="18"/>
  <c r="X488" i="18"/>
  <c r="X144" i="18"/>
  <c r="X375" i="18"/>
  <c r="X529" i="18"/>
  <c r="X509" i="18"/>
  <c r="X475" i="18"/>
  <c r="X110" i="18"/>
  <c r="X524" i="18"/>
  <c r="X262" i="18"/>
  <c r="X76" i="18"/>
  <c r="X175" i="18"/>
  <c r="X323" i="18"/>
  <c r="X299" i="18"/>
  <c r="X305" i="18"/>
  <c r="X302" i="18"/>
  <c r="X292" i="18"/>
  <c r="X493" i="18"/>
  <c r="X477" i="18"/>
  <c r="X498" i="18"/>
  <c r="X502" i="18"/>
  <c r="X143" i="18"/>
  <c r="X119" i="18"/>
  <c r="X123" i="18"/>
  <c r="X124" i="18"/>
  <c r="X112" i="18"/>
  <c r="X379" i="18"/>
  <c r="X355" i="18"/>
  <c r="X390" i="18"/>
  <c r="X394" i="18"/>
  <c r="X539" i="18"/>
  <c r="X517" i="18"/>
  <c r="X515" i="18"/>
  <c r="X315" i="18"/>
  <c r="X518" i="18"/>
  <c r="X301" i="18"/>
  <c r="X109" i="18"/>
  <c r="X317" i="18"/>
  <c r="X137" i="18"/>
  <c r="X114" i="18"/>
  <c r="X256" i="18"/>
  <c r="X92" i="18"/>
  <c r="X233" i="18"/>
  <c r="X418" i="18"/>
  <c r="X55" i="18"/>
  <c r="X26" i="18"/>
  <c r="Y36" i="18"/>
  <c r="Z36" i="18" s="1"/>
  <c r="Y320" i="18"/>
  <c r="X347" i="18"/>
  <c r="Z347" i="18" s="1"/>
  <c r="X432" i="18"/>
  <c r="Z432" i="18" s="1"/>
  <c r="X434" i="18"/>
  <c r="X146" i="18"/>
  <c r="X193" i="18"/>
  <c r="X232" i="18"/>
  <c r="X451" i="18"/>
  <c r="X177" i="18"/>
  <c r="Y372" i="18"/>
  <c r="Z372" i="18" s="1"/>
  <c r="Y361" i="18"/>
  <c r="Z361" i="18" s="1"/>
  <c r="Y150" i="18"/>
  <c r="Z150" i="18" s="1"/>
  <c r="X216" i="18"/>
  <c r="Y193" i="18"/>
  <c r="Z193" i="18" s="1"/>
  <c r="Y52" i="18"/>
  <c r="Z52" i="18" s="1"/>
  <c r="Y72" i="18"/>
  <c r="Z72" i="18" s="1"/>
  <c r="Y57" i="18"/>
  <c r="X422" i="18"/>
  <c r="Z422" i="18" s="1"/>
  <c r="Y421" i="18"/>
  <c r="Y218" i="18"/>
  <c r="Z218" i="18" s="1"/>
  <c r="Y252" i="18"/>
  <c r="Z252" i="18" s="1"/>
  <c r="Y239" i="18"/>
  <c r="Z239" i="18" s="1"/>
  <c r="Y98" i="18"/>
  <c r="Z98" i="18" s="1"/>
  <c r="Y97" i="18"/>
  <c r="Z97" i="18" s="1"/>
  <c r="Y434" i="18"/>
  <c r="Z434" i="18" s="1"/>
  <c r="Y468" i="18"/>
  <c r="Z468" i="18" s="1"/>
  <c r="Y451" i="18"/>
  <c r="Z451" i="18" s="1"/>
  <c r="X278" i="18"/>
  <c r="Z278" i="18" s="1"/>
  <c r="X277" i="18"/>
  <c r="Z277" i="18" s="1"/>
  <c r="X172" i="18"/>
  <c r="Z172" i="18" s="1"/>
  <c r="Y153" i="18"/>
  <c r="Y205" i="18"/>
  <c r="Z205" i="18" s="1"/>
  <c r="X345" i="18"/>
  <c r="X253" i="18"/>
  <c r="X279" i="18"/>
  <c r="X520" i="18"/>
  <c r="X369" i="18"/>
  <c r="X500" i="18"/>
  <c r="Y6" i="18"/>
  <c r="Y18" i="18"/>
  <c r="Y11" i="18"/>
  <c r="Y15" i="18"/>
  <c r="Y35" i="18"/>
  <c r="Y380" i="18"/>
  <c r="Y376" i="18"/>
  <c r="Y331" i="18"/>
  <c r="Y357" i="18"/>
  <c r="Y156" i="18"/>
  <c r="Y184" i="18"/>
  <c r="Y167" i="18"/>
  <c r="Y179" i="18"/>
  <c r="Y215" i="18"/>
  <c r="Y66" i="18"/>
  <c r="Y68" i="18"/>
  <c r="Y45" i="18"/>
  <c r="Y61" i="18"/>
  <c r="Y402" i="18"/>
  <c r="Y414" i="18"/>
  <c r="X407" i="18"/>
  <c r="X409" i="18"/>
  <c r="X431" i="18"/>
  <c r="X248" i="18"/>
  <c r="X246" i="18"/>
  <c r="X227" i="18"/>
  <c r="Y251" i="18"/>
  <c r="X102" i="18"/>
  <c r="X104" i="18"/>
  <c r="X81" i="18"/>
  <c r="X101" i="18"/>
  <c r="X436" i="18"/>
  <c r="X444" i="18"/>
  <c r="X447" i="18"/>
  <c r="X443" i="18"/>
  <c r="X465" i="18"/>
  <c r="X282" i="18"/>
  <c r="X284" i="18"/>
  <c r="X261" i="18"/>
  <c r="X281" i="18"/>
  <c r="X148" i="18"/>
  <c r="X168" i="18"/>
  <c r="X165" i="18"/>
  <c r="X163" i="18"/>
  <c r="X209" i="18"/>
  <c r="X534" i="18"/>
  <c r="Y536" i="18"/>
  <c r="Z536" i="18" s="1"/>
  <c r="Y533" i="18"/>
  <c r="Z533" i="18" s="1"/>
  <c r="Y362" i="18"/>
  <c r="Z362" i="18" s="1"/>
  <c r="Y359" i="18"/>
  <c r="Y140" i="18"/>
  <c r="Z140" i="18" s="1"/>
  <c r="Y117" i="18"/>
  <c r="Z117" i="18" s="1"/>
  <c r="Y474" i="18"/>
  <c r="Z474" i="18" s="1"/>
  <c r="Y483" i="18"/>
  <c r="Y501" i="18"/>
  <c r="Z501" i="18" s="1"/>
  <c r="Y318" i="18"/>
  <c r="Z318" i="18" s="1"/>
  <c r="Y313" i="18"/>
  <c r="Z313" i="18" s="1"/>
  <c r="X339" i="18"/>
  <c r="X442" i="18"/>
  <c r="X349" i="18"/>
  <c r="Y43" i="18"/>
  <c r="Y518" i="18"/>
  <c r="Z518" i="18" s="1"/>
  <c r="Y527" i="18"/>
  <c r="Z527" i="18" s="1"/>
  <c r="X366" i="18"/>
  <c r="Y375" i="18"/>
  <c r="Z375" i="18" s="1"/>
  <c r="Y120" i="18"/>
  <c r="Y470" i="18"/>
  <c r="Z470" i="18" s="1"/>
  <c r="Y504" i="18"/>
  <c r="Z504" i="18" s="1"/>
  <c r="Y308" i="18"/>
  <c r="Z308" i="18" s="1"/>
  <c r="X307" i="18"/>
  <c r="X200" i="18"/>
  <c r="X60" i="18"/>
  <c r="Y408" i="18"/>
  <c r="Z408" i="18" s="1"/>
  <c r="Y250" i="18"/>
  <c r="Z250" i="18" s="1"/>
  <c r="Y80" i="18"/>
  <c r="Z80" i="18" s="1"/>
  <c r="Y446" i="18"/>
  <c r="Z446" i="18" s="1"/>
  <c r="Y262" i="18"/>
  <c r="Z262" i="18" s="1"/>
  <c r="X208" i="18"/>
  <c r="X538" i="18"/>
  <c r="Y349" i="18"/>
  <c r="Z349" i="18" s="1"/>
  <c r="Y141" i="18"/>
  <c r="Z141" i="18" s="1"/>
  <c r="X481" i="18"/>
  <c r="Y505" i="18"/>
  <c r="Z505" i="18" s="1"/>
  <c r="Y13" i="18"/>
  <c r="Z13" i="18" s="1"/>
  <c r="X346" i="18"/>
  <c r="Y175" i="18"/>
  <c r="Z175" i="18" s="1"/>
  <c r="X73" i="18"/>
  <c r="X433" i="18"/>
  <c r="Y253" i="18"/>
  <c r="Y458" i="18"/>
  <c r="Y274" i="18"/>
  <c r="Z274" i="18" s="1"/>
  <c r="X182" i="18"/>
  <c r="Y524" i="18"/>
  <c r="X387" i="18"/>
  <c r="X121" i="18"/>
  <c r="Y314" i="18"/>
  <c r="Z314" i="18" s="1"/>
  <c r="X416" i="18"/>
  <c r="X294" i="18"/>
  <c r="Y7" i="18"/>
  <c r="Z7" i="18" s="1"/>
  <c r="X334" i="18"/>
  <c r="X377" i="18"/>
  <c r="Y214" i="18"/>
  <c r="X70" i="18"/>
  <c r="Y424" i="18"/>
  <c r="Z424" i="18" s="1"/>
  <c r="Y224" i="18"/>
  <c r="Z224" i="18" s="1"/>
  <c r="Y105" i="18"/>
  <c r="Y264" i="18"/>
  <c r="Z264" i="18" s="1"/>
  <c r="X186" i="18"/>
  <c r="Y511" i="18"/>
  <c r="Z511" i="18" s="1"/>
  <c r="Y378" i="18"/>
  <c r="Y125" i="18"/>
  <c r="X499" i="18"/>
  <c r="Y325" i="18"/>
  <c r="Z325" i="18" s="1"/>
  <c r="X519" i="18"/>
  <c r="X3" i="18"/>
  <c r="Y321" i="18"/>
  <c r="Z321" i="18" s="1"/>
  <c r="Y194" i="18"/>
  <c r="Z194" i="18" s="1"/>
  <c r="X94" i="18"/>
  <c r="X272" i="18"/>
  <c r="X541" i="18"/>
  <c r="X145" i="18"/>
  <c r="X96" i="18"/>
  <c r="X537" i="18"/>
  <c r="Z195" i="18"/>
  <c r="Z401" i="18"/>
  <c r="Z5" i="18"/>
  <c r="Z344" i="18"/>
  <c r="X195" i="18"/>
  <c r="X244" i="18"/>
  <c r="Z244" i="18" s="1"/>
  <c r="X460" i="18"/>
  <c r="Z460" i="18" s="1"/>
  <c r="X183" i="18"/>
  <c r="Z183" i="18" s="1"/>
  <c r="X43" i="18"/>
  <c r="X84" i="18"/>
  <c r="X266" i="18"/>
  <c r="Z266" i="18" s="1"/>
  <c r="Y319" i="18"/>
  <c r="Z319" i="18" s="1"/>
  <c r="Y296" i="18"/>
  <c r="Y492" i="18"/>
  <c r="Y363" i="18"/>
  <c r="Z363" i="18" s="1"/>
  <c r="Y354" i="18"/>
  <c r="Z354" i="18" s="1"/>
  <c r="Y523" i="18"/>
  <c r="Z523" i="18" s="1"/>
  <c r="Y162" i="18"/>
  <c r="Z162" i="18" s="1"/>
  <c r="Y286" i="18"/>
  <c r="Z286" i="18" s="1"/>
  <c r="Y464" i="18"/>
  <c r="Z464" i="18" s="1"/>
  <c r="Y106" i="18"/>
  <c r="Y221" i="18"/>
  <c r="Z221" i="18" s="1"/>
  <c r="Y429" i="18"/>
  <c r="Y430" i="18"/>
  <c r="Z430" i="18" s="1"/>
  <c r="Y404" i="18"/>
  <c r="Z404" i="18" s="1"/>
  <c r="Y157" i="18"/>
  <c r="Z157" i="18" s="1"/>
  <c r="Y178" i="18"/>
  <c r="Y166" i="18"/>
  <c r="Z166" i="18" s="1"/>
  <c r="Y33" i="18"/>
  <c r="Z33" i="18" s="1"/>
  <c r="Y31" i="18"/>
  <c r="Z31" i="18" s="1"/>
  <c r="Y34" i="18"/>
  <c r="Z34" i="18" s="1"/>
  <c r="Y306" i="18"/>
  <c r="Z306" i="18" s="1"/>
  <c r="Y472" i="18"/>
  <c r="Z472" i="18" s="1"/>
  <c r="Y350" i="18"/>
  <c r="Z350" i="18" s="1"/>
  <c r="Y531" i="18"/>
  <c r="Y147" i="18"/>
  <c r="Z147" i="18" s="1"/>
  <c r="Y469" i="18"/>
  <c r="Y454" i="18"/>
  <c r="Z454" i="18" s="1"/>
  <c r="Y109" i="18"/>
  <c r="Y423" i="18"/>
  <c r="Z423" i="18" s="1"/>
  <c r="Y420" i="18"/>
  <c r="Y217" i="18"/>
  <c r="Y360" i="18"/>
  <c r="Z360" i="18" s="1"/>
  <c r="Y37" i="18"/>
  <c r="Z37" i="18" s="1"/>
  <c r="Y482" i="18"/>
  <c r="Y118" i="18"/>
  <c r="Z118" i="18" s="1"/>
  <c r="Y391" i="18"/>
  <c r="Z391" i="18" s="1"/>
  <c r="Y392" i="18"/>
  <c r="Z392" i="18" s="1"/>
  <c r="Y535" i="18"/>
  <c r="Y283" i="18"/>
  <c r="Z283" i="18" s="1"/>
  <c r="Y280" i="18"/>
  <c r="Y463" i="18"/>
  <c r="Z463" i="18" s="1"/>
  <c r="Y442" i="18"/>
  <c r="Y247" i="18"/>
  <c r="Z247" i="18" s="1"/>
  <c r="Y249" i="18"/>
  <c r="Z249" i="18" s="1"/>
  <c r="Y406" i="18"/>
  <c r="Z406" i="18" s="1"/>
  <c r="Y41" i="18"/>
  <c r="Z41" i="18" s="1"/>
  <c r="Y356" i="18"/>
  <c r="Z356" i="18" s="1"/>
  <c r="Y28" i="18"/>
  <c r="Z28" i="18" s="1"/>
  <c r="Y311" i="18"/>
  <c r="Z311" i="18" s="1"/>
  <c r="Y484" i="18"/>
  <c r="Y488" i="18"/>
  <c r="Z488" i="18" s="1"/>
  <c r="Y144" i="18"/>
  <c r="Z144" i="18" s="1"/>
  <c r="Y369" i="18"/>
  <c r="Z369" i="18" s="1"/>
  <c r="Y370" i="18"/>
  <c r="Z370" i="18" s="1"/>
  <c r="Y529" i="18"/>
  <c r="Y509" i="18"/>
  <c r="Z509" i="18" s="1"/>
  <c r="Y520" i="18"/>
  <c r="Z520" i="18" s="1"/>
  <c r="Y506" i="18"/>
  <c r="Y84" i="18"/>
  <c r="Z84" i="18" s="1"/>
  <c r="Y323" i="18"/>
  <c r="Y299" i="18"/>
  <c r="Z299" i="18" s="1"/>
  <c r="Y305" i="18"/>
  <c r="Z305" i="18" s="1"/>
  <c r="Y302" i="18"/>
  <c r="Z302" i="18" s="1"/>
  <c r="Y292" i="18"/>
  <c r="Y493" i="18"/>
  <c r="Z493" i="18" s="1"/>
  <c r="Y477" i="18"/>
  <c r="Z477" i="18" s="1"/>
  <c r="Y498" i="18"/>
  <c r="Z498" i="18" s="1"/>
  <c r="Y502" i="18"/>
  <c r="Y143" i="18"/>
  <c r="Z143" i="18" s="1"/>
  <c r="Y119" i="18"/>
  <c r="Z119" i="18" s="1"/>
  <c r="Y123" i="18"/>
  <c r="Z123" i="18" s="1"/>
  <c r="Y124" i="18"/>
  <c r="Y112" i="18"/>
  <c r="Z112" i="18" s="1"/>
  <c r="Y379" i="18"/>
  <c r="Z379" i="18" s="1"/>
  <c r="Y355" i="18"/>
  <c r="Z355" i="18" s="1"/>
  <c r="Y390" i="18"/>
  <c r="Y394" i="18"/>
  <c r="Z394" i="18" s="1"/>
  <c r="Y539" i="18"/>
  <c r="Z539" i="18" s="1"/>
  <c r="Y517" i="18"/>
  <c r="Z517" i="18" s="1"/>
  <c r="Y515" i="18"/>
  <c r="Y522" i="18"/>
  <c r="Z522" i="18" s="1"/>
  <c r="Y315" i="18"/>
  <c r="Z315" i="18" s="1"/>
  <c r="Y471" i="18"/>
  <c r="Z471" i="18" s="1"/>
  <c r="Y121" i="18"/>
  <c r="Z121" i="18" s="1"/>
  <c r="Y128" i="18"/>
  <c r="Z128" i="18" s="1"/>
  <c r="Y387" i="18"/>
  <c r="Z387" i="18" s="1"/>
  <c r="Y213" i="18"/>
  <c r="Z213" i="18" s="1"/>
  <c r="Y182" i="18"/>
  <c r="Y289" i="18"/>
  <c r="Z289" i="18" s="1"/>
  <c r="Y255" i="18"/>
  <c r="Z255" i="18" s="1"/>
  <c r="Y461" i="18"/>
  <c r="Y96" i="18"/>
  <c r="Z96" i="18" s="1"/>
  <c r="Y219" i="18"/>
  <c r="Z219" i="18" s="1"/>
  <c r="Y242" i="18"/>
  <c r="Z242" i="18" s="1"/>
  <c r="Y73" i="18"/>
  <c r="Y39" i="18"/>
  <c r="Z39" i="18" s="1"/>
  <c r="Y192" i="18"/>
  <c r="Z192" i="18" s="1"/>
  <c r="Y345" i="18"/>
  <c r="Z345" i="18" s="1"/>
  <c r="Y24" i="18"/>
  <c r="Z24" i="18" s="1"/>
  <c r="Y322" i="18"/>
  <c r="Z322" i="18" s="1"/>
  <c r="Y481" i="18"/>
  <c r="Z481" i="18" s="1"/>
  <c r="Y500" i="18"/>
  <c r="Y358" i="18"/>
  <c r="Z358" i="18" s="1"/>
  <c r="Y538" i="18"/>
  <c r="Z538" i="18" s="1"/>
  <c r="Y512" i="18"/>
  <c r="Z512" i="18" s="1"/>
  <c r="Y208" i="18"/>
  <c r="Z208" i="18" s="1"/>
  <c r="Y467" i="18"/>
  <c r="Z467" i="18" s="1"/>
  <c r="Y103" i="18"/>
  <c r="Z103" i="18" s="1"/>
  <c r="Y100" i="18"/>
  <c r="Y228" i="18"/>
  <c r="Z228" i="18" s="1"/>
  <c r="Y403" i="18"/>
  <c r="Z403" i="18" s="1"/>
  <c r="Y60" i="18"/>
  <c r="Y211" i="18"/>
  <c r="Z211" i="18" s="1"/>
  <c r="Y200" i="18"/>
  <c r="Y295" i="18"/>
  <c r="Y290" i="18"/>
  <c r="Z290" i="18" s="1"/>
  <c r="Y473" i="18"/>
  <c r="Z473" i="18" s="1"/>
  <c r="Y135" i="18"/>
  <c r="Y136" i="18"/>
  <c r="Z136" i="18" s="1"/>
  <c r="Y351" i="18"/>
  <c r="Z351" i="18" s="1"/>
  <c r="Y366" i="18"/>
  <c r="Z366" i="18" s="1"/>
  <c r="Y340" i="18"/>
  <c r="Z340" i="18" s="1"/>
  <c r="Y530" i="18"/>
  <c r="Y170" i="18"/>
  <c r="Z170" i="18" s="1"/>
  <c r="Y232" i="18"/>
  <c r="Z232" i="18" s="1"/>
  <c r="Y332" i="18"/>
  <c r="Z332" i="18" s="1"/>
  <c r="Y225" i="18"/>
  <c r="Y374" i="18"/>
  <c r="Z374" i="18" s="1"/>
  <c r="Y310" i="18"/>
  <c r="Z310" i="18" s="1"/>
  <c r="Y485" i="18"/>
  <c r="Z485" i="18" s="1"/>
  <c r="Y494" i="18"/>
  <c r="Z494" i="18" s="1"/>
  <c r="Y371" i="18"/>
  <c r="Y541" i="18"/>
  <c r="Z541" i="18" s="1"/>
  <c r="Y528" i="18"/>
  <c r="Z528" i="18" s="1"/>
  <c r="Y171" i="18"/>
  <c r="Z171" i="18" s="1"/>
  <c r="Y190" i="18"/>
  <c r="Y272" i="18"/>
  <c r="Z272" i="18" s="1"/>
  <c r="Y453" i="18"/>
  <c r="Y89" i="18"/>
  <c r="Z89" i="18" s="1"/>
  <c r="Y238" i="18"/>
  <c r="Z238" i="18" s="1"/>
  <c r="Y411" i="18"/>
  <c r="Z411" i="18" s="1"/>
  <c r="Y58" i="18"/>
  <c r="Z58" i="18" s="1"/>
  <c r="Y181" i="18"/>
  <c r="Y188" i="18"/>
  <c r="Y342" i="18"/>
  <c r="Z342" i="18" s="1"/>
  <c r="Y353" i="18"/>
  <c r="Z353" i="18" s="1"/>
  <c r="Y174" i="18"/>
  <c r="Z174" i="18" s="1"/>
  <c r="Y216" i="18"/>
  <c r="Z216" i="18" s="1"/>
  <c r="X189" i="18"/>
  <c r="Z189" i="18" s="1"/>
  <c r="Y64" i="18"/>
  <c r="Z64" i="18" s="1"/>
  <c r="Y63" i="18"/>
  <c r="Z63" i="18" s="1"/>
  <c r="Y396" i="18"/>
  <c r="Z396" i="18" s="1"/>
  <c r="Y412" i="18"/>
  <c r="Z412" i="18" s="1"/>
  <c r="X421" i="18"/>
  <c r="X234" i="18"/>
  <c r="Z234" i="18" s="1"/>
  <c r="X223" i="18"/>
  <c r="Y237" i="18"/>
  <c r="Z237" i="18" s="1"/>
  <c r="Y88" i="18"/>
  <c r="Z88" i="18" s="1"/>
  <c r="Y95" i="18"/>
  <c r="Y452" i="18"/>
  <c r="Z452" i="18" s="1"/>
  <c r="Y459" i="18"/>
  <c r="Z459" i="18" s="1"/>
  <c r="Y254" i="18"/>
  <c r="Z254" i="18" s="1"/>
  <c r="Y288" i="18"/>
  <c r="Z288" i="18" s="1"/>
  <c r="Y275" i="18"/>
  <c r="Z275" i="18" s="1"/>
  <c r="Y196" i="18"/>
  <c r="Z196" i="18" s="1"/>
  <c r="Y191" i="18"/>
  <c r="Z191" i="18" s="1"/>
  <c r="Y316" i="18"/>
  <c r="Z316" i="18" s="1"/>
  <c r="X188" i="18"/>
  <c r="X100" i="18"/>
  <c r="X158" i="18"/>
  <c r="X535" i="18"/>
  <c r="X130" i="18"/>
  <c r="X487" i="18"/>
  <c r="Z487" i="18" s="1"/>
  <c r="X6" i="18"/>
  <c r="X18" i="18"/>
  <c r="X11" i="18"/>
  <c r="X15" i="18"/>
  <c r="X35" i="18"/>
  <c r="X380" i="18"/>
  <c r="X376" i="18"/>
  <c r="X331" i="18"/>
  <c r="X357" i="18"/>
  <c r="X156" i="18"/>
  <c r="X184" i="18"/>
  <c r="X167" i="18"/>
  <c r="X179" i="18"/>
  <c r="X215" i="18"/>
  <c r="X66" i="18"/>
  <c r="X68" i="18"/>
  <c r="X45" i="18"/>
  <c r="X61" i="18"/>
  <c r="X402" i="18"/>
  <c r="X414" i="18"/>
  <c r="Y405" i="18"/>
  <c r="Z405" i="18" s="1"/>
  <c r="X425" i="18"/>
  <c r="Z425" i="18" s="1"/>
  <c r="Y220" i="18"/>
  <c r="Z220" i="18" s="1"/>
  <c r="X230" i="18"/>
  <c r="Z230" i="18" s="1"/>
  <c r="Y229" i="18"/>
  <c r="Z229" i="18" s="1"/>
  <c r="Y227" i="18"/>
  <c r="Z227" i="18" s="1"/>
  <c r="X251" i="18"/>
  <c r="Y102" i="18"/>
  <c r="Z102" i="18" s="1"/>
  <c r="Y104" i="18"/>
  <c r="Z104" i="18" s="1"/>
  <c r="Y81" i="18"/>
  <c r="Z81" i="18" s="1"/>
  <c r="Y101" i="18"/>
  <c r="Z101" i="18" s="1"/>
  <c r="Y436" i="18"/>
  <c r="Z436" i="18" s="1"/>
  <c r="Y444" i="18"/>
  <c r="Z444" i="18" s="1"/>
  <c r="Y447" i="18"/>
  <c r="Z447" i="18" s="1"/>
  <c r="Y443" i="18"/>
  <c r="Z443" i="18" s="1"/>
  <c r="Y465" i="18"/>
  <c r="Z465" i="18" s="1"/>
  <c r="Y282" i="18"/>
  <c r="Z282" i="18" s="1"/>
  <c r="Y284" i="18"/>
  <c r="Z284" i="18" s="1"/>
  <c r="Y261" i="18"/>
  <c r="Z261" i="18" s="1"/>
  <c r="Y281" i="18"/>
  <c r="Z281" i="18" s="1"/>
  <c r="Y148" i="18"/>
  <c r="Z148" i="18" s="1"/>
  <c r="Y168" i="18"/>
  <c r="Z168" i="18" s="1"/>
  <c r="Y165" i="18"/>
  <c r="Z165" i="18" s="1"/>
  <c r="Y163" i="18"/>
  <c r="Z163" i="18" s="1"/>
  <c r="Y209" i="18"/>
  <c r="Z209" i="18" s="1"/>
  <c r="Y534" i="18"/>
  <c r="Z534" i="18" s="1"/>
  <c r="X513" i="18"/>
  <c r="Z513" i="18" s="1"/>
  <c r="X348" i="18"/>
  <c r="Z348" i="18" s="1"/>
  <c r="X365" i="18"/>
  <c r="Z365" i="18" s="1"/>
  <c r="X393" i="18"/>
  <c r="X138" i="18"/>
  <c r="Z138" i="18" s="1"/>
  <c r="X133" i="18"/>
  <c r="Z133" i="18" s="1"/>
  <c r="X480" i="18"/>
  <c r="X479" i="18"/>
  <c r="Z479" i="18" s="1"/>
  <c r="X324" i="18"/>
  <c r="Z324" i="18" s="1"/>
  <c r="X297" i="18"/>
  <c r="Z297" i="18" s="1"/>
  <c r="Y62" i="18"/>
  <c r="Z62" i="18" s="1"/>
  <c r="X420" i="18"/>
  <c r="X173" i="18"/>
  <c r="Z173" i="18" s="1"/>
  <c r="X131" i="18"/>
  <c r="Y439" i="18"/>
  <c r="Z439" i="18" s="1"/>
  <c r="Y540" i="18"/>
  <c r="Z540" i="18" s="1"/>
  <c r="Y525" i="18"/>
  <c r="Z525" i="18" s="1"/>
  <c r="Y398" i="18"/>
  <c r="Z398" i="18" s="1"/>
  <c r="Y110" i="18"/>
  <c r="Z110" i="18" s="1"/>
  <c r="X115" i="18"/>
  <c r="Z115" i="18" s="1"/>
  <c r="X496" i="18"/>
  <c r="Y491" i="18"/>
  <c r="Z491" i="18" s="1"/>
  <c r="Y300" i="18"/>
  <c r="Z300" i="18" s="1"/>
  <c r="X330" i="18"/>
  <c r="Z330" i="18" s="1"/>
  <c r="Y207" i="18"/>
  <c r="X69" i="18"/>
  <c r="Z69" i="18" s="1"/>
  <c r="Y415" i="18"/>
  <c r="Z415" i="18" s="1"/>
  <c r="X231" i="18"/>
  <c r="Y79" i="18"/>
  <c r="Y456" i="18"/>
  <c r="Z456" i="18" s="1"/>
  <c r="X259" i="18"/>
  <c r="Z259" i="18" s="1"/>
  <c r="Y203" i="18"/>
  <c r="Z203" i="18" s="1"/>
  <c r="Y537" i="18"/>
  <c r="Z537" i="18" s="1"/>
  <c r="X122" i="18"/>
  <c r="Z122" i="18" s="1"/>
  <c r="Y478" i="18"/>
  <c r="Z478" i="18" s="1"/>
  <c r="Y304" i="18"/>
  <c r="Z304" i="18" s="1"/>
  <c r="X333" i="18"/>
  <c r="X328" i="18"/>
  <c r="Z328" i="18" s="1"/>
  <c r="Y154" i="18"/>
  <c r="Z154" i="18" s="1"/>
  <c r="X62" i="18"/>
  <c r="Y397" i="18"/>
  <c r="Z397" i="18" s="1"/>
  <c r="Y236" i="18"/>
  <c r="Z236" i="18" s="1"/>
  <c r="Y75" i="18"/>
  <c r="Z75" i="18" s="1"/>
  <c r="X435" i="18"/>
  <c r="Z435" i="18" s="1"/>
  <c r="Y279" i="18"/>
  <c r="Z279" i="18" s="1"/>
  <c r="Y197" i="18"/>
  <c r="Z197" i="18" s="1"/>
  <c r="X521" i="18"/>
  <c r="Z521" i="18" s="1"/>
  <c r="Y399" i="18"/>
  <c r="Z399" i="18" s="1"/>
  <c r="Y490" i="18"/>
  <c r="Z490" i="18" s="1"/>
  <c r="X309" i="18"/>
  <c r="Z309" i="18" s="1"/>
  <c r="X507" i="18"/>
  <c r="Y8" i="18"/>
  <c r="X19" i="18"/>
  <c r="Y382" i="18"/>
  <c r="Z382" i="18" s="1"/>
  <c r="X160" i="18"/>
  <c r="Z160" i="18" s="1"/>
  <c r="Y185" i="18"/>
  <c r="Z185" i="18" s="1"/>
  <c r="Y67" i="18"/>
  <c r="X427" i="18"/>
  <c r="Z427" i="18" s="1"/>
  <c r="X82" i="18"/>
  <c r="Z82" i="18" s="1"/>
  <c r="X464" i="18"/>
  <c r="Y271" i="18"/>
  <c r="Z271" i="18" s="1"/>
  <c r="Y149" i="18"/>
  <c r="Z149" i="18" s="1"/>
  <c r="Y364" i="18"/>
  <c r="Z364" i="18" s="1"/>
  <c r="X116" i="18"/>
  <c r="Z116" i="18" s="1"/>
  <c r="Y139" i="18"/>
  <c r="Z139" i="18" s="1"/>
  <c r="X296" i="18"/>
  <c r="Y114" i="18"/>
  <c r="Z114" i="18" s="1"/>
  <c r="Y4" i="18"/>
  <c r="Y3" i="18"/>
  <c r="Z3" i="18" s="1"/>
  <c r="X373" i="18"/>
  <c r="X181" i="18"/>
  <c r="X411" i="18"/>
  <c r="Y85" i="18"/>
  <c r="Z85" i="18" s="1"/>
  <c r="X190" i="18"/>
  <c r="Y368" i="18"/>
  <c r="Z368" i="18" s="1"/>
  <c r="Y489" i="18"/>
  <c r="Z489" i="18" s="1"/>
  <c r="Y507" i="18"/>
  <c r="Z507" i="18" s="1"/>
  <c r="Y495" i="18"/>
  <c r="Z495" i="18" s="1"/>
  <c r="Y10" i="18"/>
  <c r="Z10" i="18" s="1"/>
  <c r="Y334" i="18"/>
  <c r="Y327" i="18"/>
  <c r="Z327" i="18" s="1"/>
  <c r="Y377" i="18"/>
  <c r="Z377" i="18" s="1"/>
  <c r="Y46" i="18"/>
  <c r="Z46" i="18" s="1"/>
  <c r="Y70" i="18"/>
  <c r="Y240" i="18"/>
  <c r="Z240" i="18" s="1"/>
  <c r="Y86" i="18"/>
  <c r="Z86" i="18" s="1"/>
  <c r="Y440" i="18"/>
  <c r="Z440" i="18" s="1"/>
  <c r="Y437" i="18"/>
  <c r="Z437" i="18" s="1"/>
  <c r="Y164" i="18"/>
  <c r="Z164" i="18" s="1"/>
  <c r="Y186" i="18"/>
  <c r="Z186" i="18" s="1"/>
  <c r="Y514" i="18"/>
  <c r="Z514" i="18" s="1"/>
  <c r="Y395" i="18"/>
  <c r="Y132" i="18"/>
  <c r="Y476" i="18"/>
  <c r="Z476" i="18" s="1"/>
  <c r="Y499" i="18"/>
  <c r="Y293" i="18"/>
  <c r="Z293" i="18" s="1"/>
  <c r="Y22" i="18"/>
  <c r="Z22" i="18" s="1"/>
  <c r="Y352" i="18"/>
  <c r="Z352" i="18" s="1"/>
  <c r="Y373" i="18"/>
  <c r="Y389" i="18"/>
  <c r="Z389" i="18" s="1"/>
  <c r="Y199" i="18"/>
  <c r="Y56" i="18"/>
  <c r="Z56" i="18" s="1"/>
  <c r="Y55" i="18"/>
  <c r="Y418" i="18"/>
  <c r="Z418" i="18" s="1"/>
  <c r="Y76" i="18"/>
  <c r="Z76" i="18" s="1"/>
  <c r="Y92" i="18"/>
  <c r="Z92" i="18" s="1"/>
  <c r="Y438" i="18"/>
  <c r="Z438" i="18" s="1"/>
  <c r="Y267" i="18"/>
  <c r="Y176" i="18"/>
  <c r="Z176" i="18" s="1"/>
  <c r="Y384" i="18"/>
  <c r="Z384" i="18" s="1"/>
  <c r="Y130" i="18"/>
  <c r="Y137" i="18"/>
  <c r="Z137" i="18" s="1"/>
  <c r="Y23" i="18"/>
  <c r="Z23" i="18" s="1"/>
  <c r="Y329" i="18"/>
  <c r="Z329" i="18" s="1"/>
  <c r="Y77" i="18"/>
  <c r="Z77" i="18" s="1"/>
  <c r="Y448" i="18"/>
  <c r="Z448" i="18" s="1"/>
  <c r="Y2" i="18"/>
  <c r="Z2" i="18" s="1"/>
  <c r="Y285" i="18"/>
  <c r="Z285" i="18" s="1"/>
  <c r="Y27" i="18"/>
  <c r="Y42" i="18"/>
  <c r="Z42" i="18" s="1"/>
  <c r="Y416" i="18"/>
  <c r="Z416" i="18" s="1"/>
  <c r="Y413" i="18"/>
  <c r="Z413" i="18" s="1"/>
  <c r="Y235" i="18"/>
  <c r="Z235" i="18" s="1"/>
  <c r="Y94" i="18"/>
  <c r="Z94" i="18" s="1"/>
  <c r="Y449" i="18"/>
  <c r="Z449" i="18" s="1"/>
  <c r="Y276" i="18"/>
  <c r="Z276" i="18" s="1"/>
  <c r="Y269" i="18"/>
  <c r="Z269" i="18" s="1"/>
  <c r="Y519" i="18"/>
  <c r="Z519" i="18" s="1"/>
  <c r="Y145" i="18"/>
  <c r="Z145" i="18" s="1"/>
  <c r="Y294" i="18"/>
  <c r="Z294" i="18" s="1"/>
  <c r="Y291" i="18"/>
  <c r="Z291" i="18" s="1"/>
  <c r="Y260" i="18"/>
  <c r="Z260" i="18" s="1"/>
  <c r="Y129" i="18"/>
  <c r="Z129" i="18" s="1"/>
  <c r="D20" i="8"/>
  <c r="C20" i="8"/>
  <c r="B20" i="8"/>
  <c r="D12" i="8"/>
  <c r="C12" i="8"/>
  <c r="B12" i="8"/>
  <c r="C4" i="8"/>
  <c r="D4" i="8"/>
  <c r="B4" i="8"/>
  <c r="H26" i="7"/>
  <c r="H25" i="7"/>
  <c r="H24" i="7"/>
  <c r="H23" i="7"/>
  <c r="AA339" i="16" l="1"/>
  <c r="AA52" i="16"/>
  <c r="AA412" i="16"/>
  <c r="AA19" i="16"/>
  <c r="AA471" i="16"/>
  <c r="AA311" i="16"/>
  <c r="AA385" i="16"/>
  <c r="AA525" i="16"/>
  <c r="AA57" i="16"/>
  <c r="AA315" i="16"/>
  <c r="AA35" i="16"/>
  <c r="AA53" i="16"/>
  <c r="AA97" i="16"/>
  <c r="AA222" i="16"/>
  <c r="AA286" i="16"/>
  <c r="AA36" i="16"/>
  <c r="AA450" i="16"/>
  <c r="AA179" i="16"/>
  <c r="AA6" i="16"/>
  <c r="AA332" i="16"/>
  <c r="AA169" i="16"/>
  <c r="AA211" i="16"/>
  <c r="AA501" i="16"/>
  <c r="AA82" i="16"/>
  <c r="AA31" i="16"/>
  <c r="AA116" i="16"/>
  <c r="AA481" i="16"/>
  <c r="AA104" i="16"/>
  <c r="AA158" i="16"/>
  <c r="AA509" i="16"/>
  <c r="AA391" i="16"/>
  <c r="AA301" i="16"/>
  <c r="AA467" i="16"/>
  <c r="AA289" i="16"/>
  <c r="AA394" i="16"/>
  <c r="AA306" i="16"/>
  <c r="AA418" i="16"/>
  <c r="AA203" i="16"/>
  <c r="AA61" i="16"/>
  <c r="AA406" i="16"/>
  <c r="AA490" i="16"/>
  <c r="AA246" i="16"/>
  <c r="AA160" i="16"/>
  <c r="AA361" i="16"/>
  <c r="AA109" i="16"/>
  <c r="AA298" i="16"/>
  <c r="AA533" i="16"/>
  <c r="AA282" i="16"/>
  <c r="AA151" i="16"/>
  <c r="AA268" i="16"/>
  <c r="AA528" i="16"/>
  <c r="AA374" i="16"/>
  <c r="AA185" i="16"/>
  <c r="AA493" i="16"/>
  <c r="AA28" i="16"/>
  <c r="AA486" i="16"/>
  <c r="AA313" i="16"/>
  <c r="AA309" i="16"/>
  <c r="AA478" i="16"/>
  <c r="AA249" i="16"/>
  <c r="AA468" i="16"/>
  <c r="AA312" i="16"/>
  <c r="AA24" i="16"/>
  <c r="AA336" i="16"/>
  <c r="AA58" i="16"/>
  <c r="AA492" i="16"/>
  <c r="AA18" i="16"/>
  <c r="AA227" i="16"/>
  <c r="AA461" i="16"/>
  <c r="AA384" i="16"/>
  <c r="AA476" i="16"/>
  <c r="AA7" i="16"/>
  <c r="AA333" i="16"/>
  <c r="AA417" i="16"/>
  <c r="AA190" i="16"/>
  <c r="AA212" i="16"/>
  <c r="AA405" i="16"/>
  <c r="AA114" i="16"/>
  <c r="AA117" i="16"/>
  <c r="AA484" i="16"/>
  <c r="AA105" i="16"/>
  <c r="AA161" i="16"/>
  <c r="AA297" i="16"/>
  <c r="AA522" i="16"/>
  <c r="AA396" i="16"/>
  <c r="AA153" i="16"/>
  <c r="AA482" i="16"/>
  <c r="AA351" i="16"/>
  <c r="AA183" i="16"/>
  <c r="AA207" i="16"/>
  <c r="AA239" i="16"/>
  <c r="AA367" i="16"/>
  <c r="AA240" i="16"/>
  <c r="AA511" i="16"/>
  <c r="AA307" i="16"/>
  <c r="AA355" i="16"/>
  <c r="AA148" i="16"/>
  <c r="AA195" i="16"/>
  <c r="AA234" i="16"/>
  <c r="AA416" i="16"/>
  <c r="AA263" i="16"/>
  <c r="AA445" i="16"/>
  <c r="AA389" i="16"/>
  <c r="AA197" i="16"/>
  <c r="AA350" i="16"/>
  <c r="AA398" i="16"/>
  <c r="AA348" i="16"/>
  <c r="AA407" i="16"/>
  <c r="AA20" i="16"/>
  <c r="AA329" i="16"/>
  <c r="AA175" i="16"/>
  <c r="AA411" i="16"/>
  <c r="AA27" i="16"/>
  <c r="AA225" i="16"/>
  <c r="AA519" i="16"/>
  <c r="AA283" i="16"/>
  <c r="AA358" i="16"/>
  <c r="AA87" i="16"/>
  <c r="AA32" i="16"/>
  <c r="AA173" i="16"/>
  <c r="AA138" i="16"/>
  <c r="AA310" i="16"/>
  <c r="AA541" i="16"/>
  <c r="AA107" i="16"/>
  <c r="AA372" i="16"/>
  <c r="AA106" i="16"/>
  <c r="AA34" i="16"/>
  <c r="AA103" i="16"/>
  <c r="AA429" i="16"/>
  <c r="AA47" i="16"/>
  <c r="AA62" i="16"/>
  <c r="AA491" i="16"/>
  <c r="AA247" i="16"/>
  <c r="AA163" i="16"/>
  <c r="AA363" i="16"/>
  <c r="AA111" i="16"/>
  <c r="AA218" i="16"/>
  <c r="AA321" i="16"/>
  <c r="AA436" i="16"/>
  <c r="AA285" i="16"/>
  <c r="AA269" i="16"/>
  <c r="AA529" i="16"/>
  <c r="AA375" i="16"/>
  <c r="AA29" i="16"/>
  <c r="AA527" i="16"/>
  <c r="AA334" i="16"/>
  <c r="AA54" i="16"/>
  <c r="AA196" i="16"/>
  <c r="AA503" i="16"/>
  <c r="AA83" i="16"/>
  <c r="AA16" i="16"/>
  <c r="AA118" i="16"/>
  <c r="AA474" i="16"/>
  <c r="AA232" i="16"/>
  <c r="AA165" i="16"/>
  <c r="AA462" i="16"/>
  <c r="AA370" i="16"/>
  <c r="AA305" i="16"/>
  <c r="AA447" i="16"/>
  <c r="AA261" i="16"/>
  <c r="AA352" i="16"/>
  <c r="AA208" i="16"/>
  <c r="AA496" i="16"/>
  <c r="AA121" i="16"/>
  <c r="AA96" i="16"/>
  <c r="AA324" i="16"/>
  <c r="AA386" i="16"/>
  <c r="AA526" i="16"/>
  <c r="AA260" i="16"/>
  <c r="AA46" i="16"/>
  <c r="AA497" i="16"/>
  <c r="AA171" i="16"/>
  <c r="AA100" i="16"/>
  <c r="AA302" i="16"/>
  <c r="AA308" i="16"/>
  <c r="AA279" i="16"/>
  <c r="AA177" i="16"/>
  <c r="AA123" i="16"/>
  <c r="AA422" i="16"/>
  <c r="AA66" i="16"/>
  <c r="AA245" i="16"/>
  <c r="AA383" i="16"/>
  <c r="AA93" i="16"/>
  <c r="AA458" i="16"/>
  <c r="AA124" i="16"/>
  <c r="AA516" i="16"/>
  <c r="AA108" i="16"/>
  <c r="AA431" i="16"/>
  <c r="AA49" i="16"/>
  <c r="AA64" i="16"/>
  <c r="AA194" i="16"/>
  <c r="AA498" i="16"/>
  <c r="AA248" i="16"/>
  <c r="AA15" i="16"/>
  <c r="AA387" i="16"/>
  <c r="AA219" i="16"/>
  <c r="AA323" i="16"/>
  <c r="AA439" i="16"/>
  <c r="AA288" i="16"/>
  <c r="AA368" i="16"/>
  <c r="AA291" i="16"/>
  <c r="AA534" i="16"/>
  <c r="AA262" i="16"/>
  <c r="AA40" i="16"/>
  <c r="AA395" i="16"/>
  <c r="AA256" i="16"/>
  <c r="AA381" i="16"/>
  <c r="AA144" i="16"/>
  <c r="AA535" i="16"/>
  <c r="AA443" i="16"/>
  <c r="AA380" i="16"/>
  <c r="AA280" i="16"/>
  <c r="AA88" i="16"/>
  <c r="AA404" i="16"/>
  <c r="AA343" i="16"/>
  <c r="AA537" i="16"/>
  <c r="AA150" i="16"/>
  <c r="AA17" i="16"/>
  <c r="AA38" i="16"/>
  <c r="AA37" i="16"/>
  <c r="AA512" i="16"/>
  <c r="AA523" i="16"/>
  <c r="AA164" i="16"/>
  <c r="AA214" i="16"/>
  <c r="AA319" i="16"/>
  <c r="AA455" i="16"/>
  <c r="AA193" i="16"/>
  <c r="AA131" i="16"/>
  <c r="AA113" i="16"/>
  <c r="AA421" i="16"/>
  <c r="AA70" i="16"/>
  <c r="AA89" i="16"/>
  <c r="AA379" i="16"/>
  <c r="AA226" i="16"/>
  <c r="AA520" i="16"/>
  <c r="AA284" i="16"/>
  <c r="AA360" i="16"/>
  <c r="AA473" i="16"/>
  <c r="AA272" i="16"/>
  <c r="AA112" i="16"/>
  <c r="AA206" i="16"/>
  <c r="AA487" i="16"/>
  <c r="AA433" i="16"/>
  <c r="AA252" i="16"/>
  <c r="AA217" i="16"/>
  <c r="AA382" i="16"/>
  <c r="AA2" i="16"/>
  <c r="AA340" i="16"/>
  <c r="AA59" i="16"/>
  <c r="AA244" i="16"/>
  <c r="AA347" i="16"/>
  <c r="AA174" i="16"/>
  <c r="AA296" i="16"/>
  <c r="AA469" i="16"/>
  <c r="AA258" i="16"/>
  <c r="AA224" i="16"/>
  <c r="AA335" i="16"/>
  <c r="AA55" i="16"/>
  <c r="AA159" i="16"/>
  <c r="AA213" i="16"/>
  <c r="AA399" i="16"/>
  <c r="AA78" i="16"/>
  <c r="AA119" i="16"/>
  <c r="AA475" i="16"/>
  <c r="AA235" i="16"/>
  <c r="AA168" i="16"/>
  <c r="AA463" i="16"/>
  <c r="AA506" i="16"/>
  <c r="AA397" i="16"/>
  <c r="AA132" i="16"/>
  <c r="AA464" i="16"/>
  <c r="AA353" i="16"/>
  <c r="AA470" i="16"/>
  <c r="AA402" i="16"/>
  <c r="AA426" i="16"/>
  <c r="AA200" i="16"/>
  <c r="AA63" i="16"/>
  <c r="AA414" i="16"/>
  <c r="AA233" i="16"/>
  <c r="AA167" i="16"/>
  <c r="AA349" i="16"/>
  <c r="AA86" i="16"/>
  <c r="AA220" i="16"/>
  <c r="AA316" i="16"/>
  <c r="AA530" i="16"/>
  <c r="AA290" i="16"/>
  <c r="AA180" i="16"/>
  <c r="AA514" i="16"/>
  <c r="AA377" i="16"/>
  <c r="AA48" i="16"/>
  <c r="AA56" i="16"/>
  <c r="AA77" i="16"/>
  <c r="AA136" i="16"/>
  <c r="AA98" i="16"/>
  <c r="AA435" i="16"/>
  <c r="AA129" i="16"/>
  <c r="AA540" i="16"/>
  <c r="AA376" i="16"/>
  <c r="AA71" i="16"/>
  <c r="AA494" i="16"/>
  <c r="AA9" i="16"/>
  <c r="AA90" i="16"/>
  <c r="AA521" i="16"/>
  <c r="AA125" i="16"/>
  <c r="AA274" i="16"/>
  <c r="AA4" i="16"/>
  <c r="AA341" i="16"/>
  <c r="AA205" i="16"/>
  <c r="AA413" i="16"/>
  <c r="AA76" i="16"/>
  <c r="AA378" i="16"/>
  <c r="AA139" i="16"/>
  <c r="AA510" i="16"/>
  <c r="AA156" i="16"/>
  <c r="AA362" i="16"/>
  <c r="AA21" i="16"/>
  <c r="AA342" i="16"/>
  <c r="AA162" i="16"/>
  <c r="AA215" i="16"/>
  <c r="AA401" i="16"/>
  <c r="AA79" i="16"/>
  <c r="AA231" i="16"/>
  <c r="AA140" i="16"/>
  <c r="AA480" i="16"/>
  <c r="AA85" i="16"/>
  <c r="AA192" i="16"/>
  <c r="AA507" i="16"/>
  <c r="AA400" i="16"/>
  <c r="AA133" i="16"/>
  <c r="AA466" i="16"/>
  <c r="AA513" i="16"/>
  <c r="AA365" i="16"/>
  <c r="AA67" i="16"/>
  <c r="AA392" i="16"/>
  <c r="AA11" i="16"/>
  <c r="AA99" i="16"/>
  <c r="AA188" i="16"/>
  <c r="AA276" i="16"/>
  <c r="AA477" i="16"/>
  <c r="AA532" i="16"/>
  <c r="AA483" i="16"/>
  <c r="AA60" i="16"/>
  <c r="AA293" i="16"/>
  <c r="AA236" i="16"/>
  <c r="AA251" i="16"/>
  <c r="AA330" i="16"/>
  <c r="AA485" i="16"/>
  <c r="AA299" i="16"/>
  <c r="AA230" i="16"/>
  <c r="AA191" i="16"/>
  <c r="AA444" i="16"/>
  <c r="AA449" i="16"/>
  <c r="AA14" i="16"/>
  <c r="AA73" i="16"/>
  <c r="AA149" i="16"/>
  <c r="AA437" i="16"/>
  <c r="AA69" i="16"/>
  <c r="AA74" i="16"/>
  <c r="AA457" i="16"/>
  <c r="AA304" i="16"/>
  <c r="AA373" i="16"/>
  <c r="AA517" i="16"/>
  <c r="AA420" i="16"/>
  <c r="AA325" i="16"/>
  <c r="AA254" i="16"/>
  <c r="AA425" i="16"/>
  <c r="AA393" i="16"/>
  <c r="AA94" i="16"/>
  <c r="AA294" i="16"/>
  <c r="AA22" i="16"/>
  <c r="AA120" i="16"/>
  <c r="AA127" i="16"/>
  <c r="AA176" i="16"/>
  <c r="AA110" i="16"/>
  <c r="AA427" i="16"/>
  <c r="AA201" i="16"/>
  <c r="AA65" i="16"/>
  <c r="AA415" i="16"/>
  <c r="AA488" i="16"/>
  <c r="AA250" i="16"/>
  <c r="AA12" i="16"/>
  <c r="AA357" i="16"/>
  <c r="AA221" i="16"/>
  <c r="AA318" i="16"/>
  <c r="AA531" i="16"/>
  <c r="AA292" i="16"/>
  <c r="AA181" i="16"/>
  <c r="AA266" i="16"/>
  <c r="AA536" i="16"/>
  <c r="AA187" i="16"/>
  <c r="AA141" i="16"/>
  <c r="AA331" i="16"/>
  <c r="AA42" i="16"/>
  <c r="AA166" i="16"/>
  <c r="AA210" i="16"/>
  <c r="AA500" i="16"/>
  <c r="AA80" i="16"/>
  <c r="AA30" i="16"/>
  <c r="AA454" i="16"/>
  <c r="AA238" i="16"/>
  <c r="AA154" i="16"/>
  <c r="AA448" i="16"/>
  <c r="AA508" i="16"/>
  <c r="AA390" i="16"/>
  <c r="AA300" i="16"/>
  <c r="AA465" i="16"/>
  <c r="AA287" i="16"/>
  <c r="AA51" i="16"/>
  <c r="AA409" i="16"/>
  <c r="AA102" i="16"/>
  <c r="AA472" i="16"/>
  <c r="AA186" i="16"/>
  <c r="AA459" i="16"/>
  <c r="AA178" i="16"/>
  <c r="AA255" i="16"/>
  <c r="AA338" i="16"/>
  <c r="AA68" i="16"/>
  <c r="AA257" i="16"/>
  <c r="AA345" i="16"/>
  <c r="AA189" i="16"/>
  <c r="AA518" i="16"/>
  <c r="AA128" i="16"/>
  <c r="AA438" i="16"/>
  <c r="AA41" i="16"/>
  <c r="AA410" i="16"/>
  <c r="AA10" i="16"/>
  <c r="AA456" i="16"/>
  <c r="AA172" i="16"/>
  <c r="AA388" i="16"/>
  <c r="AA479" i="16"/>
  <c r="AA356" i="16"/>
  <c r="AA130" i="16"/>
  <c r="AA428" i="16"/>
  <c r="AA39" i="16"/>
  <c r="AA72" i="16"/>
  <c r="AA489" i="16"/>
  <c r="AA253" i="16"/>
  <c r="AA13" i="16"/>
  <c r="AA359" i="16"/>
  <c r="AA453" i="16"/>
  <c r="AA228" i="16"/>
  <c r="AA320" i="16"/>
  <c r="AA446" i="16"/>
  <c r="AA317" i="16"/>
  <c r="AA267" i="16"/>
  <c r="AA538" i="16"/>
  <c r="AA259" i="16"/>
  <c r="AA326" i="16"/>
  <c r="AA199" i="16"/>
  <c r="AA101" i="16"/>
  <c r="AA8" i="16"/>
  <c r="AA223" i="16"/>
  <c r="AA460" i="16"/>
  <c r="AA275" i="16"/>
  <c r="AA277" i="16"/>
  <c r="AA515" i="16"/>
  <c r="AA295" i="16"/>
  <c r="AA142" i="16"/>
  <c r="AA202" i="16"/>
  <c r="AA371" i="16"/>
  <c r="AA452" i="16"/>
  <c r="AA499" i="16"/>
  <c r="AA146" i="16"/>
  <c r="AA155" i="16"/>
  <c r="AA84" i="16"/>
  <c r="AA115" i="16"/>
  <c r="AA419" i="16"/>
  <c r="Z481" i="17"/>
  <c r="Z75" i="17"/>
  <c r="Z217" i="17"/>
  <c r="Z511" i="17"/>
  <c r="Z62" i="17"/>
  <c r="Z510" i="17"/>
  <c r="Z41" i="17"/>
  <c r="Z185" i="17"/>
  <c r="Z513" i="17"/>
  <c r="Z132" i="17"/>
  <c r="Z298" i="17"/>
  <c r="Z402" i="17"/>
  <c r="Z456" i="17"/>
  <c r="Z472" i="17"/>
  <c r="Z147" i="17"/>
  <c r="Z498" i="17"/>
  <c r="Z49" i="17"/>
  <c r="Z365" i="17"/>
  <c r="Z276" i="17"/>
  <c r="Z479" i="17"/>
  <c r="Z250" i="17"/>
  <c r="Z67" i="17"/>
  <c r="Z370" i="17"/>
  <c r="Z157" i="17"/>
  <c r="Z453" i="17"/>
  <c r="Z414" i="17"/>
  <c r="Z175" i="17"/>
  <c r="Z337" i="17"/>
  <c r="Z127" i="17"/>
  <c r="Z451" i="17"/>
  <c r="Z424" i="17"/>
  <c r="Z267" i="17"/>
  <c r="Z306" i="17"/>
  <c r="Z522" i="17"/>
  <c r="Z90" i="17"/>
  <c r="Z122" i="17"/>
  <c r="Z154" i="17"/>
  <c r="Z496" i="17"/>
  <c r="Z485" i="17"/>
  <c r="Z114" i="17"/>
  <c r="Z518" i="17"/>
  <c r="Z36" i="17"/>
  <c r="Z47" i="17"/>
  <c r="Z403" i="17"/>
  <c r="Z248" i="17"/>
  <c r="Z443" i="17"/>
  <c r="Z206" i="17"/>
  <c r="Z384" i="17"/>
  <c r="Z143" i="17"/>
  <c r="Z303" i="17"/>
  <c r="Z336" i="17"/>
  <c r="Z236" i="17"/>
  <c r="Z444" i="17"/>
  <c r="Z275" i="17"/>
  <c r="Z531" i="17"/>
  <c r="Z128" i="17"/>
  <c r="Z308" i="17"/>
  <c r="Z388" i="17"/>
  <c r="Z150" i="17"/>
  <c r="Z207" i="17"/>
  <c r="Z521" i="17"/>
  <c r="Z385" i="17"/>
  <c r="Z117" i="17"/>
  <c r="Z502" i="17"/>
  <c r="Z312" i="17"/>
  <c r="Z390" i="17"/>
  <c r="Z415" i="17"/>
  <c r="Z77" i="17"/>
  <c r="Z272" i="17"/>
  <c r="Z516" i="17"/>
  <c r="Z371" i="17"/>
  <c r="Z491" i="17"/>
  <c r="Z430" i="17"/>
  <c r="Z82" i="17"/>
  <c r="Z449" i="17"/>
  <c r="Z480" i="17"/>
  <c r="Z184" i="17"/>
  <c r="Z360" i="17"/>
  <c r="Z219" i="17"/>
  <c r="Z65" i="17"/>
  <c r="Z280" i="17"/>
  <c r="Z423" i="17"/>
  <c r="Z356" i="17"/>
  <c r="Z392" i="17"/>
  <c r="Z111" i="17"/>
  <c r="Z237" i="17"/>
  <c r="Z321" i="17"/>
  <c r="Z538" i="17"/>
  <c r="Z315" i="17"/>
  <c r="Z483" i="17"/>
  <c r="Z534" i="17"/>
  <c r="Z369" i="17"/>
  <c r="Z270" i="17"/>
  <c r="Z304" i="17"/>
  <c r="Z330" i="17"/>
  <c r="Z233" i="17"/>
  <c r="Z473" i="17"/>
  <c r="Z173" i="17"/>
  <c r="Z490" i="17"/>
  <c r="Z101" i="17"/>
  <c r="Z344" i="17"/>
  <c r="Z226" i="17"/>
  <c r="Z326" i="17"/>
  <c r="Z512" i="17"/>
  <c r="Z441" i="17"/>
  <c r="Z410" i="17"/>
  <c r="Z161" i="17"/>
  <c r="Z123" i="17"/>
  <c r="Z198" i="17"/>
  <c r="Z224" i="17"/>
  <c r="Z386" i="17"/>
  <c r="Z7" i="17"/>
  <c r="Z466" i="17"/>
  <c r="Z291" i="17"/>
  <c r="Z137" i="17"/>
  <c r="Z541" i="17"/>
  <c r="Z194" i="17"/>
  <c r="Z454" i="17"/>
  <c r="Z57" i="17"/>
  <c r="Z190" i="17"/>
  <c r="Z307" i="17"/>
  <c r="Z540" i="17"/>
  <c r="Z95" i="17"/>
  <c r="Z296" i="17"/>
  <c r="Z107" i="17"/>
  <c r="Z289" i="17"/>
  <c r="Z433" i="17"/>
  <c r="Z322" i="17"/>
  <c r="Z372" i="17"/>
  <c r="Z53" i="17"/>
  <c r="Z187" i="17"/>
  <c r="Z492" i="17"/>
  <c r="Z349" i="17"/>
  <c r="Z167" i="17"/>
  <c r="Z6" i="17"/>
  <c r="Z131" i="17"/>
  <c r="Z59" i="17"/>
  <c r="Z158" i="17"/>
  <c r="Z345" i="17"/>
  <c r="Z61" i="17"/>
  <c r="Z411" i="17"/>
  <c r="Z260" i="17"/>
  <c r="Z181" i="17"/>
  <c r="Z351" i="17"/>
  <c r="Z500" i="17"/>
  <c r="Z311" i="17"/>
  <c r="Z359" i="17"/>
  <c r="Z48" i="17"/>
  <c r="Z398" i="17"/>
  <c r="Z235" i="17"/>
  <c r="Z437" i="17"/>
  <c r="Z176" i="17"/>
  <c r="Z354" i="17"/>
  <c r="Z113" i="17"/>
  <c r="Z14" i="17"/>
  <c r="Z387" i="17"/>
  <c r="Z164" i="17"/>
  <c r="Z514" i="17"/>
  <c r="Z342" i="17"/>
  <c r="Z393" i="17"/>
  <c r="Z125" i="17"/>
  <c r="Z499" i="17"/>
  <c r="Z297" i="17"/>
  <c r="Z375" i="17"/>
  <c r="Z50" i="17"/>
  <c r="Z429" i="17"/>
  <c r="Z81" i="17"/>
  <c r="Z266" i="17"/>
  <c r="Z428" i="17"/>
  <c r="Z205" i="17"/>
  <c r="Z33" i="17"/>
  <c r="Z505" i="17"/>
  <c r="Z134" i="17"/>
  <c r="Z526" i="17"/>
  <c r="Z265" i="17"/>
  <c r="Z93" i="17"/>
  <c r="Z220" i="17"/>
  <c r="Z54" i="17"/>
  <c r="Z452" i="17"/>
  <c r="Z155" i="17"/>
  <c r="Z317" i="17"/>
  <c r="Z355" i="17"/>
  <c r="Z255" i="17"/>
  <c r="Z238" i="17"/>
  <c r="Z294" i="17"/>
  <c r="Z153" i="17"/>
  <c r="Z64" i="17"/>
  <c r="Z133" i="17"/>
  <c r="Z166" i="17"/>
  <c r="Z2" i="17"/>
  <c r="Z507" i="17"/>
  <c r="Z58" i="17"/>
  <c r="Z367" i="17"/>
  <c r="Z149" i="17"/>
  <c r="Z74" i="17"/>
  <c r="Z124" i="17"/>
  <c r="Z256" i="17"/>
  <c r="Z477" i="17"/>
  <c r="Z537" i="17"/>
  <c r="Z162" i="17"/>
  <c r="Z319" i="17"/>
  <c r="Z141" i="17"/>
  <c r="Z350" i="17"/>
  <c r="Z180" i="17"/>
  <c r="Z171" i="17"/>
  <c r="Z72" i="17"/>
  <c r="Z66" i="17"/>
  <c r="Z259" i="17"/>
  <c r="Z520" i="17"/>
  <c r="Z116" i="17"/>
  <c r="Z493" i="17"/>
  <c r="Z20" i="17"/>
  <c r="Z174" i="17"/>
  <c r="Z432" i="17"/>
  <c r="Z100" i="17"/>
  <c r="Z254" i="17"/>
  <c r="Z169" i="17"/>
  <c r="Z341" i="17"/>
  <c r="Z487" i="17"/>
  <c r="Z9" i="17"/>
  <c r="Z192" i="17"/>
  <c r="Z208" i="17"/>
  <c r="Z528" i="17"/>
  <c r="Z362" i="17"/>
  <c r="Z118" i="17"/>
  <c r="Z474" i="17"/>
  <c r="Z501" i="17"/>
  <c r="Z305" i="17"/>
  <c r="Z209" i="17"/>
  <c r="Z475" i="17"/>
  <c r="Z12" i="17"/>
  <c r="Z416" i="17"/>
  <c r="Z244" i="17"/>
  <c r="Z84" i="17"/>
  <c r="Z434" i="17"/>
  <c r="Z455" i="17"/>
  <c r="Z271" i="17"/>
  <c r="Z195" i="17"/>
  <c r="Z509" i="17"/>
  <c r="Z396" i="17"/>
  <c r="Z488" i="17"/>
  <c r="Z45" i="17"/>
  <c r="Z240" i="17"/>
  <c r="Z438" i="17"/>
  <c r="Z261" i="17"/>
  <c r="Z335" i="17"/>
  <c r="Z182" i="17"/>
  <c r="Z24" i="17"/>
  <c r="Z506" i="17"/>
  <c r="Z108" i="17"/>
  <c r="Z323" i="17"/>
  <c r="Z457" i="17"/>
  <c r="Z489" i="17"/>
  <c r="Z533" i="17"/>
  <c r="Z445" i="17"/>
  <c r="Z399" i="17"/>
  <c r="Z327" i="17"/>
  <c r="Z139" i="17"/>
  <c r="Z42" i="17"/>
  <c r="Z376" i="17"/>
  <c r="Z395" i="17"/>
  <c r="Z284" i="17"/>
  <c r="Z68" i="18"/>
  <c r="Z15" i="18"/>
  <c r="Z199" i="18"/>
  <c r="Z79" i="18"/>
  <c r="Z190" i="18"/>
  <c r="Z60" i="18"/>
  <c r="Z182" i="18"/>
  <c r="Z515" i="18"/>
  <c r="Z124" i="18"/>
  <c r="Z323" i="18"/>
  <c r="Z109" i="18"/>
  <c r="Z531" i="18"/>
  <c r="Z178" i="18"/>
  <c r="Z429" i="18"/>
  <c r="Z125" i="18"/>
  <c r="Z251" i="18"/>
  <c r="Z402" i="18"/>
  <c r="Z66" i="18"/>
  <c r="Z184" i="18"/>
  <c r="Z376" i="18"/>
  <c r="Z11" i="18"/>
  <c r="Z57" i="18"/>
  <c r="Z320" i="18"/>
  <c r="Z111" i="18"/>
  <c r="Z53" i="18"/>
  <c r="Z516" i="18"/>
  <c r="Z381" i="18"/>
  <c r="Z526" i="18"/>
  <c r="Z245" i="18"/>
  <c r="Z346" i="18"/>
  <c r="Z142" i="18"/>
  <c r="Z385" i="18"/>
  <c r="Z246" i="18"/>
  <c r="Z146" i="18"/>
  <c r="Z167" i="18"/>
  <c r="Z503" i="18"/>
  <c r="Z207" i="18"/>
  <c r="Z188" i="18"/>
  <c r="Z371" i="18"/>
  <c r="Z390" i="18"/>
  <c r="Z292" i="18"/>
  <c r="Z280" i="18"/>
  <c r="Z267" i="18"/>
  <c r="Z395" i="18"/>
  <c r="Z70" i="18"/>
  <c r="Z334" i="18"/>
  <c r="Z4" i="18"/>
  <c r="Z8" i="18"/>
  <c r="Z95" i="18"/>
  <c r="Z181" i="18"/>
  <c r="Z225" i="18"/>
  <c r="Z530" i="18"/>
  <c r="Z295" i="18"/>
  <c r="Z73" i="18"/>
  <c r="Z461" i="18"/>
  <c r="Z529" i="18"/>
  <c r="Z217" i="18"/>
  <c r="Z492" i="18"/>
  <c r="Z378" i="18"/>
  <c r="Z105" i="18"/>
  <c r="Z214" i="18"/>
  <c r="Z458" i="18"/>
  <c r="Z120" i="18"/>
  <c r="Z483" i="18"/>
  <c r="Z359" i="18"/>
  <c r="Z61" i="18"/>
  <c r="Z215" i="18"/>
  <c r="Z156" i="18"/>
  <c r="Z380" i="18"/>
  <c r="Z18" i="18"/>
  <c r="Z508" i="18"/>
  <c r="Z475" i="18"/>
  <c r="Z336" i="18"/>
  <c r="Z497" i="18"/>
  <c r="Z152" i="18"/>
  <c r="Z433" i="18"/>
  <c r="Z20" i="18"/>
  <c r="Z91" i="18"/>
  <c r="Z44" i="18"/>
  <c r="Z248" i="18"/>
  <c r="Z100" i="18"/>
  <c r="Z414" i="18"/>
  <c r="Z331" i="18"/>
  <c r="Z132" i="18"/>
  <c r="Z67" i="18"/>
  <c r="Z502" i="18"/>
  <c r="Z27" i="18"/>
  <c r="Z130" i="18"/>
  <c r="Z55" i="18"/>
  <c r="Z373" i="18"/>
  <c r="Z499" i="18"/>
  <c r="Z453" i="18"/>
  <c r="Z135" i="18"/>
  <c r="Z200" i="18"/>
  <c r="Z500" i="18"/>
  <c r="Z506" i="18"/>
  <c r="Z484" i="18"/>
  <c r="Z442" i="18"/>
  <c r="Z535" i="18"/>
  <c r="Z482" i="18"/>
  <c r="Z420" i="18"/>
  <c r="Z469" i="18"/>
  <c r="Z106" i="18"/>
  <c r="Z296" i="18"/>
  <c r="Z524" i="18"/>
  <c r="Z253" i="18"/>
  <c r="Z43" i="18"/>
  <c r="Z45" i="18"/>
  <c r="Z179" i="18"/>
  <c r="Z357" i="18"/>
  <c r="Z35" i="18"/>
  <c r="Z6" i="18"/>
  <c r="Z153" i="18"/>
  <c r="Z421" i="18"/>
  <c r="Z407" i="18"/>
  <c r="Z256" i="18"/>
  <c r="Z333" i="18"/>
  <c r="Z113" i="18"/>
  <c r="Z445" i="18"/>
  <c r="Z48" i="18"/>
  <c r="Z127" i="18"/>
  <c r="Z65" i="18"/>
  <c r="Z303" i="18"/>
  <c r="Z532" i="18"/>
  <c r="Z339" i="18"/>
  <c r="Z131" i="18"/>
  <c r="Z431" i="18"/>
  <c r="Z177" i="18"/>
  <c r="H27" i="7"/>
  <c r="I23" i="7" l="1"/>
  <c r="Q23" i="7" s="1"/>
  <c r="I25" i="7"/>
  <c r="Q25" i="7" s="1"/>
  <c r="I26" i="7"/>
  <c r="Q26" i="7" s="1"/>
  <c r="I24" i="7"/>
  <c r="Q24" i="7" s="1"/>
  <c r="Q27" i="7" l="1"/>
  <c r="J23" i="7" a="1"/>
  <c r="I27" i="7"/>
  <c r="J23" i="7" l="1"/>
  <c r="K23" i="7" s="1"/>
  <c r="J24" i="7"/>
  <c r="K24" i="7" s="1"/>
  <c r="J26" i="7"/>
  <c r="K26" i="7" s="1"/>
  <c r="J25" i="7"/>
  <c r="K25" i="7" s="1"/>
  <c r="K27" i="7" l="1"/>
  <c r="L23" i="7" s="1"/>
  <c r="M23" i="7" s="1"/>
  <c r="M24" i="7" l="1"/>
  <c r="C28" i="7" s="1"/>
  <c r="G15" i="7" l="1"/>
  <c r="G14" i="7"/>
  <c r="G13" i="7"/>
  <c r="G5" i="7"/>
  <c r="G4" i="7"/>
  <c r="G3" i="7"/>
  <c r="G16" i="7" l="1"/>
  <c r="H15" i="7" s="1"/>
  <c r="P15" i="7" s="1"/>
  <c r="G6" i="7"/>
  <c r="H3" i="7" s="1"/>
  <c r="P3" i="7" s="1"/>
  <c r="J13" i="4"/>
  <c r="J14" i="4"/>
  <c r="J15" i="4"/>
  <c r="J16" i="4"/>
  <c r="J17" i="4"/>
  <c r="J18" i="4"/>
  <c r="J19" i="4"/>
  <c r="J20" i="4"/>
  <c r="J12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J2" i="4"/>
  <c r="F8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G5" i="5"/>
  <c r="H19" i="2"/>
  <c r="I19" i="2"/>
  <c r="J19" i="2"/>
  <c r="K19" i="2"/>
  <c r="L19" i="2"/>
  <c r="M19" i="2"/>
  <c r="N19" i="2"/>
  <c r="G25" i="1" s="1"/>
  <c r="G44" i="1" s="1"/>
  <c r="O19" i="2"/>
  <c r="H25" i="1" s="1"/>
  <c r="H44" i="1" s="1"/>
  <c r="P19" i="2"/>
  <c r="I25" i="1" s="1"/>
  <c r="I44" i="1" s="1"/>
  <c r="Q19" i="2"/>
  <c r="J25" i="1" s="1"/>
  <c r="J44" i="1" s="1"/>
  <c r="R19" i="2"/>
  <c r="K25" i="1" s="1"/>
  <c r="K44" i="1" s="1"/>
  <c r="S19" i="2"/>
  <c r="L25" i="1" s="1"/>
  <c r="L44" i="1" s="1"/>
  <c r="T19" i="2"/>
  <c r="M25" i="1" s="1"/>
  <c r="M44" i="1" s="1"/>
  <c r="U19" i="2"/>
  <c r="N25" i="1" s="1"/>
  <c r="N44" i="1" s="1"/>
  <c r="V19" i="2"/>
  <c r="O25" i="1" s="1"/>
  <c r="O44" i="1" s="1"/>
  <c r="W19" i="2"/>
  <c r="P25" i="1" s="1"/>
  <c r="P44" i="1" s="1"/>
  <c r="X19" i="2"/>
  <c r="Q25" i="1" s="1"/>
  <c r="Q44" i="1" s="1"/>
  <c r="Y19" i="2"/>
  <c r="R25" i="1" s="1"/>
  <c r="R44" i="1" s="1"/>
  <c r="Z19" i="2"/>
  <c r="S25" i="1" s="1"/>
  <c r="S44" i="1" s="1"/>
  <c r="AA19" i="2"/>
  <c r="T25" i="1" s="1"/>
  <c r="T44" i="1" s="1"/>
  <c r="AB19" i="2"/>
  <c r="U25" i="1" s="1"/>
  <c r="U44" i="1" s="1"/>
  <c r="AC19" i="2"/>
  <c r="V25" i="1" s="1"/>
  <c r="V44" i="1" s="1"/>
  <c r="AD19" i="2"/>
  <c r="W25" i="1" s="1"/>
  <c r="W44" i="1" s="1"/>
  <c r="AE19" i="2"/>
  <c r="G19" i="2"/>
  <c r="G15" i="3"/>
  <c r="E36" i="1" s="1"/>
  <c r="X36" i="1" s="1"/>
  <c r="G16" i="3"/>
  <c r="E37" i="1" s="1"/>
  <c r="AA37" i="1" s="1"/>
  <c r="G17" i="3"/>
  <c r="E38" i="1" s="1"/>
  <c r="Z38" i="1" s="1"/>
  <c r="G18" i="3"/>
  <c r="E39" i="1" s="1"/>
  <c r="Y39" i="1" s="1"/>
  <c r="G19" i="3"/>
  <c r="E40" i="1" s="1"/>
  <c r="X40" i="1" s="1"/>
  <c r="G20" i="3"/>
  <c r="E41" i="1" s="1"/>
  <c r="AA41" i="1" s="1"/>
  <c r="G21" i="3"/>
  <c r="E42" i="1" s="1"/>
  <c r="Z42" i="1" s="1"/>
  <c r="G14" i="3"/>
  <c r="E35" i="1" s="1"/>
  <c r="Z35" i="1" s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G36" i="1"/>
  <c r="G37" i="1"/>
  <c r="G38" i="1"/>
  <c r="G39" i="1"/>
  <c r="G40" i="1"/>
  <c r="G41" i="1"/>
  <c r="G42" i="1"/>
  <c r="G35" i="1"/>
  <c r="H14" i="7" l="1"/>
  <c r="P14" i="7" s="1"/>
  <c r="H13" i="7"/>
  <c r="P13" i="7" s="1"/>
  <c r="H5" i="7"/>
  <c r="P5" i="7" s="1"/>
  <c r="H4" i="7"/>
  <c r="AN25" i="1"/>
  <c r="AJ25" i="1"/>
  <c r="AF25" i="1"/>
  <c r="AB25" i="1"/>
  <c r="AM25" i="1"/>
  <c r="AI25" i="1"/>
  <c r="AE25" i="1"/>
  <c r="AA25" i="1"/>
  <c r="X25" i="1"/>
  <c r="AL25" i="1"/>
  <c r="AH25" i="1"/>
  <c r="AD25" i="1"/>
  <c r="Z25" i="1"/>
  <c r="AK25" i="1"/>
  <c r="AG25" i="1"/>
  <c r="AC25" i="1"/>
  <c r="Y25" i="1"/>
  <c r="L31" i="1"/>
  <c r="AC31" i="1" s="1"/>
  <c r="L26" i="1"/>
  <c r="AC26" i="1" s="1"/>
  <c r="W26" i="1"/>
  <c r="AN26" i="1" s="1"/>
  <c r="W31" i="1"/>
  <c r="AN31" i="1" s="1"/>
  <c r="S26" i="1"/>
  <c r="AJ26" i="1" s="1"/>
  <c r="S31" i="1"/>
  <c r="AJ31" i="1" s="1"/>
  <c r="O26" i="1"/>
  <c r="AF26" i="1" s="1"/>
  <c r="O31" i="1"/>
  <c r="AF31" i="1" s="1"/>
  <c r="K26" i="1"/>
  <c r="AB26" i="1" s="1"/>
  <c r="K31" i="1"/>
  <c r="AB31" i="1" s="1"/>
  <c r="G31" i="1"/>
  <c r="X31" i="1" s="1"/>
  <c r="G26" i="1"/>
  <c r="X26" i="1" s="1"/>
  <c r="P31" i="1"/>
  <c r="AG31" i="1" s="1"/>
  <c r="P26" i="1"/>
  <c r="AG26" i="1" s="1"/>
  <c r="V31" i="1"/>
  <c r="AM31" i="1" s="1"/>
  <c r="V26" i="1"/>
  <c r="AM26" i="1" s="1"/>
  <c r="R31" i="1"/>
  <c r="AI31" i="1" s="1"/>
  <c r="R26" i="1"/>
  <c r="AI26" i="1" s="1"/>
  <c r="N31" i="1"/>
  <c r="AE31" i="1" s="1"/>
  <c r="N26" i="1"/>
  <c r="AE26" i="1" s="1"/>
  <c r="J31" i="1"/>
  <c r="AA31" i="1" s="1"/>
  <c r="J26" i="1"/>
  <c r="AA26" i="1" s="1"/>
  <c r="T31" i="1"/>
  <c r="AK31" i="1" s="1"/>
  <c r="T26" i="1"/>
  <c r="AK26" i="1" s="1"/>
  <c r="H31" i="1"/>
  <c r="Y31" i="1" s="1"/>
  <c r="H26" i="1"/>
  <c r="Y26" i="1" s="1"/>
  <c r="U31" i="1"/>
  <c r="AL31" i="1" s="1"/>
  <c r="U26" i="1"/>
  <c r="AL26" i="1" s="1"/>
  <c r="Q31" i="1"/>
  <c r="AH31" i="1" s="1"/>
  <c r="Q26" i="1"/>
  <c r="AH26" i="1" s="1"/>
  <c r="M31" i="1"/>
  <c r="AD31" i="1" s="1"/>
  <c r="M26" i="1"/>
  <c r="AD26" i="1" s="1"/>
  <c r="I31" i="1"/>
  <c r="Z31" i="1" s="1"/>
  <c r="I26" i="1"/>
  <c r="Z26" i="1" s="1"/>
  <c r="X35" i="1"/>
  <c r="AK35" i="1"/>
  <c r="AG35" i="1"/>
  <c r="AC35" i="1"/>
  <c r="Y35" i="1"/>
  <c r="AK42" i="1"/>
  <c r="AG42" i="1"/>
  <c r="AC42" i="1"/>
  <c r="Y42" i="1"/>
  <c r="AL41" i="1"/>
  <c r="AH41" i="1"/>
  <c r="AD41" i="1"/>
  <c r="Z41" i="1"/>
  <c r="AM40" i="1"/>
  <c r="AI40" i="1"/>
  <c r="AE40" i="1"/>
  <c r="AA40" i="1"/>
  <c r="AN39" i="1"/>
  <c r="AJ39" i="1"/>
  <c r="AF39" i="1"/>
  <c r="AB39" i="1"/>
  <c r="X39" i="1"/>
  <c r="AK38" i="1"/>
  <c r="AG38" i="1"/>
  <c r="AC38" i="1"/>
  <c r="Y38" i="1"/>
  <c r="AL37" i="1"/>
  <c r="AH37" i="1"/>
  <c r="AD37" i="1"/>
  <c r="Z37" i="1"/>
  <c r="AM36" i="1"/>
  <c r="AI36" i="1"/>
  <c r="AE36" i="1"/>
  <c r="AA36" i="1"/>
  <c r="AN35" i="1"/>
  <c r="AJ35" i="1"/>
  <c r="AF35" i="1"/>
  <c r="AB35" i="1"/>
  <c r="AN42" i="1"/>
  <c r="AJ42" i="1"/>
  <c r="AF42" i="1"/>
  <c r="AB42" i="1"/>
  <c r="X42" i="1"/>
  <c r="AK41" i="1"/>
  <c r="AG41" i="1"/>
  <c r="AC41" i="1"/>
  <c r="Y41" i="1"/>
  <c r="AL40" i="1"/>
  <c r="AH40" i="1"/>
  <c r="AD40" i="1"/>
  <c r="Z40" i="1"/>
  <c r="AM39" i="1"/>
  <c r="AI39" i="1"/>
  <c r="AE39" i="1"/>
  <c r="AA39" i="1"/>
  <c r="AN38" i="1"/>
  <c r="AJ38" i="1"/>
  <c r="AF38" i="1"/>
  <c r="AB38" i="1"/>
  <c r="X38" i="1"/>
  <c r="AK37" i="1"/>
  <c r="AG37" i="1"/>
  <c r="AC37" i="1"/>
  <c r="Y37" i="1"/>
  <c r="AL36" i="1"/>
  <c r="AH36" i="1"/>
  <c r="AD36" i="1"/>
  <c r="Z36" i="1"/>
  <c r="AM35" i="1"/>
  <c r="AI35" i="1"/>
  <c r="AE35" i="1"/>
  <c r="AA35" i="1"/>
  <c r="AM42" i="1"/>
  <c r="AI42" i="1"/>
  <c r="AE42" i="1"/>
  <c r="AA42" i="1"/>
  <c r="AN41" i="1"/>
  <c r="AJ41" i="1"/>
  <c r="AF41" i="1"/>
  <c r="AB41" i="1"/>
  <c r="X41" i="1"/>
  <c r="AK40" i="1"/>
  <c r="AG40" i="1"/>
  <c r="AC40" i="1"/>
  <c r="Y40" i="1"/>
  <c r="AL39" i="1"/>
  <c r="AH39" i="1"/>
  <c r="AD39" i="1"/>
  <c r="Z39" i="1"/>
  <c r="AM38" i="1"/>
  <c r="AI38" i="1"/>
  <c r="AE38" i="1"/>
  <c r="AA38" i="1"/>
  <c r="AN37" i="1"/>
  <c r="AJ37" i="1"/>
  <c r="AF37" i="1"/>
  <c r="AB37" i="1"/>
  <c r="X37" i="1"/>
  <c r="AK36" i="1"/>
  <c r="AG36" i="1"/>
  <c r="AC36" i="1"/>
  <c r="Y36" i="1"/>
  <c r="AL35" i="1"/>
  <c r="AH35" i="1"/>
  <c r="AD35" i="1"/>
  <c r="AL42" i="1"/>
  <c r="AH42" i="1"/>
  <c r="AD42" i="1"/>
  <c r="AM41" i="1"/>
  <c r="AI41" i="1"/>
  <c r="AE41" i="1"/>
  <c r="AN40" i="1"/>
  <c r="AJ40" i="1"/>
  <c r="AF40" i="1"/>
  <c r="AB40" i="1"/>
  <c r="AK39" i="1"/>
  <c r="AG39" i="1"/>
  <c r="AC39" i="1"/>
  <c r="AL38" i="1"/>
  <c r="AH38" i="1"/>
  <c r="AD38" i="1"/>
  <c r="AM37" i="1"/>
  <c r="AI37" i="1"/>
  <c r="AE37" i="1"/>
  <c r="AN36" i="1"/>
  <c r="AJ36" i="1"/>
  <c r="AF36" i="1"/>
  <c r="AB36" i="1"/>
  <c r="P16" i="7" l="1"/>
  <c r="I13" i="7" a="1"/>
  <c r="I14" i="7" s="1"/>
  <c r="J14" i="7" s="1"/>
  <c r="H16" i="7"/>
  <c r="I3" i="7" a="1"/>
  <c r="I3" i="7" s="1"/>
  <c r="J3" i="7" s="1"/>
  <c r="P4" i="7"/>
  <c r="P6" i="7" s="1"/>
  <c r="I13" i="7"/>
  <c r="J13" i="7" s="1"/>
  <c r="H6" i="7"/>
  <c r="B1" i="5"/>
  <c r="B2" i="5" s="1"/>
  <c r="D1" i="4"/>
  <c r="D2" i="4" s="1"/>
  <c r="I15" i="7" l="1"/>
  <c r="J15" i="7" s="1"/>
  <c r="I4" i="7"/>
  <c r="J4" i="7" s="1"/>
  <c r="I5" i="7"/>
  <c r="J5" i="7" s="1"/>
  <c r="J16" i="7"/>
  <c r="K13" i="7" s="1"/>
  <c r="L13" i="7" s="1"/>
  <c r="M26" i="4"/>
  <c r="J17" i="1" s="1"/>
  <c r="AA17" i="1" s="1"/>
  <c r="W30" i="4"/>
  <c r="T21" i="1" s="1"/>
  <c r="AK21" i="1" s="1"/>
  <c r="J27" i="4"/>
  <c r="G18" i="1" s="1"/>
  <c r="X18" i="1" s="1"/>
  <c r="L25" i="4"/>
  <c r="I16" i="1" s="1"/>
  <c r="Z16" i="1" s="1"/>
  <c r="M31" i="4"/>
  <c r="J22" i="1" s="1"/>
  <c r="AA22" i="1" s="1"/>
  <c r="O29" i="4"/>
  <c r="L20" i="1" s="1"/>
  <c r="AC20" i="1" s="1"/>
  <c r="Q27" i="4"/>
  <c r="N18" i="1" s="1"/>
  <c r="AE18" i="1" s="1"/>
  <c r="L31" i="4"/>
  <c r="I22" i="1" s="1"/>
  <c r="Z22" i="1" s="1"/>
  <c r="J29" i="4"/>
  <c r="G20" i="1" s="1"/>
  <c r="X20" i="1" s="1"/>
  <c r="J24" i="4"/>
  <c r="G15" i="1" s="1"/>
  <c r="X15" i="1" s="1"/>
  <c r="K24" i="4"/>
  <c r="H15" i="1" s="1"/>
  <c r="Y15" i="1" s="1"/>
  <c r="K31" i="4"/>
  <c r="H22" i="1" s="1"/>
  <c r="Y22" i="1" s="1"/>
  <c r="L30" i="4"/>
  <c r="I21" i="1" s="1"/>
  <c r="Z21" i="1" s="1"/>
  <c r="M29" i="4"/>
  <c r="J20" i="1" s="1"/>
  <c r="AA20" i="1" s="1"/>
  <c r="N28" i="4"/>
  <c r="K19" i="1" s="1"/>
  <c r="AB19" i="1" s="1"/>
  <c r="O27" i="4"/>
  <c r="L18" i="1" s="1"/>
  <c r="AC18" i="1" s="1"/>
  <c r="P26" i="4"/>
  <c r="M17" i="1" s="1"/>
  <c r="AD17" i="1" s="1"/>
  <c r="Q25" i="4"/>
  <c r="N16" i="1" s="1"/>
  <c r="AE16" i="1" s="1"/>
  <c r="L27" i="4"/>
  <c r="I18" i="1" s="1"/>
  <c r="Z18" i="1" s="1"/>
  <c r="J25" i="4"/>
  <c r="G16" i="1" s="1"/>
  <c r="X16" i="1" s="1"/>
  <c r="W24" i="4"/>
  <c r="T15" i="1" s="1"/>
  <c r="AK15" i="1" s="1"/>
  <c r="W31" i="4"/>
  <c r="T22" i="1" s="1"/>
  <c r="AK22" i="1" s="1"/>
  <c r="X30" i="4"/>
  <c r="U21" i="1" s="1"/>
  <c r="AL21" i="1" s="1"/>
  <c r="Y29" i="4"/>
  <c r="V20" i="1" s="1"/>
  <c r="AM20" i="1" s="1"/>
  <c r="Z28" i="4"/>
  <c r="W19" i="1" s="1"/>
  <c r="AN19" i="1" s="1"/>
  <c r="J28" i="4"/>
  <c r="G19" i="1" s="1"/>
  <c r="X19" i="1" s="1"/>
  <c r="K27" i="4"/>
  <c r="H18" i="1" s="1"/>
  <c r="Y18" i="1" s="1"/>
  <c r="L26" i="4"/>
  <c r="I17" i="1" s="1"/>
  <c r="Z17" i="1" s="1"/>
  <c r="M25" i="4"/>
  <c r="J16" i="1" s="1"/>
  <c r="AA16" i="1" s="1"/>
  <c r="N24" i="4"/>
  <c r="K15" i="1" s="1"/>
  <c r="AB15" i="1" s="1"/>
  <c r="N31" i="4"/>
  <c r="K22" i="1" s="1"/>
  <c r="AB22" i="1" s="1"/>
  <c r="O30" i="4"/>
  <c r="L21" i="1" s="1"/>
  <c r="AC21" i="1" s="1"/>
  <c r="P29" i="4"/>
  <c r="M20" i="1" s="1"/>
  <c r="AD20" i="1" s="1"/>
  <c r="Q28" i="4"/>
  <c r="N19" i="1" s="1"/>
  <c r="AE19" i="1" s="1"/>
  <c r="R27" i="4"/>
  <c r="O18" i="1" s="1"/>
  <c r="AF18" i="1" s="1"/>
  <c r="S26" i="4"/>
  <c r="P17" i="1" s="1"/>
  <c r="AG17" i="1" s="1"/>
  <c r="T25" i="4"/>
  <c r="Q16" i="1" s="1"/>
  <c r="AH16" i="1" s="1"/>
  <c r="U24" i="4"/>
  <c r="R15" i="1" s="1"/>
  <c r="AI15" i="1" s="1"/>
  <c r="U31" i="4"/>
  <c r="R22" i="1" s="1"/>
  <c r="AI22" i="1" s="1"/>
  <c r="V30" i="4"/>
  <c r="S21" i="1" s="1"/>
  <c r="AJ21" i="1" s="1"/>
  <c r="W29" i="4"/>
  <c r="T20" i="1" s="1"/>
  <c r="AK20" i="1" s="1"/>
  <c r="X28" i="4"/>
  <c r="U19" i="1" s="1"/>
  <c r="AL19" i="1" s="1"/>
  <c r="Y27" i="4"/>
  <c r="V18" i="1" s="1"/>
  <c r="AM18" i="1" s="1"/>
  <c r="Z26" i="4"/>
  <c r="W17" i="1" s="1"/>
  <c r="AN17" i="1" s="1"/>
  <c r="J26" i="4"/>
  <c r="G17" i="1" s="1"/>
  <c r="X17" i="1" s="1"/>
  <c r="K25" i="4"/>
  <c r="H16" i="1" s="1"/>
  <c r="Y16" i="1" s="1"/>
  <c r="X31" i="4"/>
  <c r="U22" i="1" s="1"/>
  <c r="AL22" i="1" s="1"/>
  <c r="U30" i="4"/>
  <c r="R21" i="1" s="1"/>
  <c r="AI21" i="1" s="1"/>
  <c r="R29" i="4"/>
  <c r="O20" i="1" s="1"/>
  <c r="AF20" i="1" s="1"/>
  <c r="O28" i="4"/>
  <c r="L19" i="1" s="1"/>
  <c r="AC19" i="1" s="1"/>
  <c r="Y26" i="4"/>
  <c r="V17" i="1" s="1"/>
  <c r="AM17" i="1" s="1"/>
  <c r="V25" i="4"/>
  <c r="S16" i="1" s="1"/>
  <c r="AJ16" i="1" s="1"/>
  <c r="M30" i="4"/>
  <c r="J21" i="1" s="1"/>
  <c r="AA21" i="1" s="1"/>
  <c r="K28" i="4"/>
  <c r="H19" i="1" s="1"/>
  <c r="Y19" i="1" s="1"/>
  <c r="S24" i="4"/>
  <c r="P15" i="1" s="1"/>
  <c r="AG15" i="1" s="1"/>
  <c r="S31" i="4"/>
  <c r="P22" i="1" s="1"/>
  <c r="AG22" i="1" s="1"/>
  <c r="T30" i="4"/>
  <c r="Q21" i="1" s="1"/>
  <c r="AH21" i="1" s="1"/>
  <c r="U29" i="4"/>
  <c r="R20" i="1" s="1"/>
  <c r="AI20" i="1" s="1"/>
  <c r="V28" i="4"/>
  <c r="S19" i="1" s="1"/>
  <c r="AJ19" i="1" s="1"/>
  <c r="W27" i="4"/>
  <c r="T18" i="1" s="1"/>
  <c r="AK18" i="1" s="1"/>
  <c r="X26" i="4"/>
  <c r="U17" i="1" s="1"/>
  <c r="AL17" i="1" s="1"/>
  <c r="Y25" i="4"/>
  <c r="V16" i="1" s="1"/>
  <c r="AM16" i="1" s="1"/>
  <c r="Z24" i="4"/>
  <c r="W15" i="1" s="1"/>
  <c r="AN15" i="1" s="1"/>
  <c r="Z31" i="4"/>
  <c r="W22" i="1" s="1"/>
  <c r="AN22" i="1" s="1"/>
  <c r="J31" i="4"/>
  <c r="G22" i="1" s="1"/>
  <c r="X22" i="1" s="1"/>
  <c r="K30" i="4"/>
  <c r="H21" i="1" s="1"/>
  <c r="Y21" i="1" s="1"/>
  <c r="L29" i="4"/>
  <c r="I20" i="1" s="1"/>
  <c r="Z20" i="1" s="1"/>
  <c r="M28" i="4"/>
  <c r="J19" i="1" s="1"/>
  <c r="AA19" i="1" s="1"/>
  <c r="N27" i="4"/>
  <c r="K18" i="1" s="1"/>
  <c r="AB18" i="1" s="1"/>
  <c r="O26" i="4"/>
  <c r="L17" i="1" s="1"/>
  <c r="AC17" i="1" s="1"/>
  <c r="P25" i="4"/>
  <c r="M16" i="1" s="1"/>
  <c r="AD16" i="1" s="1"/>
  <c r="Q24" i="4"/>
  <c r="N15" i="1" s="1"/>
  <c r="AE15" i="1" s="1"/>
  <c r="Q31" i="4"/>
  <c r="N22" i="1" s="1"/>
  <c r="AE22" i="1" s="1"/>
  <c r="R30" i="4"/>
  <c r="O21" i="1" s="1"/>
  <c r="AF21" i="1" s="1"/>
  <c r="S29" i="4"/>
  <c r="P20" i="1" s="1"/>
  <c r="AG20" i="1" s="1"/>
  <c r="T28" i="4"/>
  <c r="Q19" i="1" s="1"/>
  <c r="AH19" i="1" s="1"/>
  <c r="U27" i="4"/>
  <c r="R18" i="1" s="1"/>
  <c r="AI18" i="1" s="1"/>
  <c r="V26" i="4"/>
  <c r="S17" i="1" s="1"/>
  <c r="AJ17" i="1" s="1"/>
  <c r="W25" i="4"/>
  <c r="T16" i="1" s="1"/>
  <c r="AK16" i="1" s="1"/>
  <c r="X24" i="4"/>
  <c r="U15" i="1" s="1"/>
  <c r="AL15" i="1" s="1"/>
  <c r="T31" i="4"/>
  <c r="Q22" i="1" s="1"/>
  <c r="AH22" i="1" s="1"/>
  <c r="Q30" i="4"/>
  <c r="N21" i="1" s="1"/>
  <c r="AE21" i="1" s="1"/>
  <c r="N29" i="4"/>
  <c r="K20" i="1" s="1"/>
  <c r="AB20" i="1" s="1"/>
  <c r="X27" i="4"/>
  <c r="U18" i="1" s="1"/>
  <c r="AL18" i="1" s="1"/>
  <c r="U26" i="4"/>
  <c r="R17" i="1" s="1"/>
  <c r="AI17" i="1" s="1"/>
  <c r="R25" i="4"/>
  <c r="O16" i="1" s="1"/>
  <c r="AF16" i="1" s="1"/>
  <c r="L24" i="4"/>
  <c r="I15" i="1" s="1"/>
  <c r="Z15" i="1" s="1"/>
  <c r="O24" i="4"/>
  <c r="L15" i="1" s="1"/>
  <c r="AC15" i="1" s="1"/>
  <c r="O31" i="4"/>
  <c r="L22" i="1" s="1"/>
  <c r="AC22" i="1" s="1"/>
  <c r="P30" i="4"/>
  <c r="M21" i="1" s="1"/>
  <c r="AD21" i="1" s="1"/>
  <c r="Q29" i="4"/>
  <c r="N20" i="1" s="1"/>
  <c r="AE20" i="1" s="1"/>
  <c r="R28" i="4"/>
  <c r="O19" i="1" s="1"/>
  <c r="AF19" i="1" s="1"/>
  <c r="S27" i="4"/>
  <c r="P18" i="1" s="1"/>
  <c r="AG18" i="1" s="1"/>
  <c r="T26" i="4"/>
  <c r="Q17" i="1" s="1"/>
  <c r="AH17" i="1" s="1"/>
  <c r="U25" i="4"/>
  <c r="R16" i="1" s="1"/>
  <c r="AI16" i="1" s="1"/>
  <c r="V24" i="4"/>
  <c r="S15" i="1" s="1"/>
  <c r="AJ15" i="1" s="1"/>
  <c r="V31" i="4"/>
  <c r="S22" i="1" s="1"/>
  <c r="AJ22" i="1" s="1"/>
  <c r="X29" i="4"/>
  <c r="U20" i="1" s="1"/>
  <c r="AL20" i="1" s="1"/>
  <c r="Y28" i="4"/>
  <c r="V19" i="1" s="1"/>
  <c r="AM19" i="1" s="1"/>
  <c r="Z27" i="4"/>
  <c r="W18" i="1" s="1"/>
  <c r="AN18" i="1" s="1"/>
  <c r="K26" i="4"/>
  <c r="H17" i="1" s="1"/>
  <c r="Y17" i="1" s="1"/>
  <c r="M24" i="4"/>
  <c r="J15" i="1" s="1"/>
  <c r="AA15" i="1" s="1"/>
  <c r="N30" i="4"/>
  <c r="K21" i="1" s="1"/>
  <c r="AB21" i="1" s="1"/>
  <c r="T29" i="4"/>
  <c r="Q20" i="1" s="1"/>
  <c r="AH20" i="1" s="1"/>
  <c r="X25" i="4"/>
  <c r="U16" i="1" s="1"/>
  <c r="AL16" i="1" s="1"/>
  <c r="J30" i="4"/>
  <c r="G21" i="1" s="1"/>
  <c r="X21" i="1" s="1"/>
  <c r="M27" i="4"/>
  <c r="J18" i="1" s="1"/>
  <c r="AA18" i="1" s="1"/>
  <c r="O25" i="4"/>
  <c r="L16" i="1" s="1"/>
  <c r="AC16" i="1" s="1"/>
  <c r="Y30" i="4"/>
  <c r="V21" i="1" s="1"/>
  <c r="AM21" i="1" s="1"/>
  <c r="S28" i="4"/>
  <c r="P19" i="1" s="1"/>
  <c r="AG19" i="1" s="1"/>
  <c r="Z25" i="4"/>
  <c r="W16" i="1" s="1"/>
  <c r="AN16" i="1" s="1"/>
  <c r="T24" i="4"/>
  <c r="Q15" i="1" s="1"/>
  <c r="AH15" i="1" s="1"/>
  <c r="N25" i="4"/>
  <c r="K16" i="1" s="1"/>
  <c r="AB16" i="1" s="1"/>
  <c r="R24" i="4"/>
  <c r="O15" i="1" s="1"/>
  <c r="AF15" i="1" s="1"/>
  <c r="U28" i="4"/>
  <c r="R19" i="1" s="1"/>
  <c r="AI19" i="1" s="1"/>
  <c r="Y24" i="4"/>
  <c r="V15" i="1" s="1"/>
  <c r="AM15" i="1" s="1"/>
  <c r="K29" i="4"/>
  <c r="H20" i="1" s="1"/>
  <c r="Y20" i="1" s="1"/>
  <c r="R26" i="4"/>
  <c r="O17" i="1" s="1"/>
  <c r="AF17" i="1" s="1"/>
  <c r="Z29" i="4"/>
  <c r="W20" i="1" s="1"/>
  <c r="AN20" i="1" s="1"/>
  <c r="T27" i="4"/>
  <c r="Q18" i="1" s="1"/>
  <c r="AH18" i="1" s="1"/>
  <c r="R31" i="4"/>
  <c r="O22" i="1" s="1"/>
  <c r="AF22" i="1" s="1"/>
  <c r="V27" i="4"/>
  <c r="S18" i="1" s="1"/>
  <c r="AJ18" i="1" s="1"/>
  <c r="Y31" i="4"/>
  <c r="V22" i="1" s="1"/>
  <c r="AM22" i="1" s="1"/>
  <c r="P28" i="4"/>
  <c r="M19" i="1" s="1"/>
  <c r="AD19" i="1" s="1"/>
  <c r="N26" i="4"/>
  <c r="K17" i="1" s="1"/>
  <c r="AB17" i="1" s="1"/>
  <c r="P24" i="4"/>
  <c r="M15" i="1" s="1"/>
  <c r="AD15" i="1" s="1"/>
  <c r="V29" i="4"/>
  <c r="S20" i="1" s="1"/>
  <c r="AJ20" i="1" s="1"/>
  <c r="P27" i="4"/>
  <c r="M18" i="1" s="1"/>
  <c r="AD18" i="1" s="1"/>
  <c r="S30" i="4"/>
  <c r="P21" i="1" s="1"/>
  <c r="AG21" i="1" s="1"/>
  <c r="W26" i="4"/>
  <c r="T17" i="1" s="1"/>
  <c r="AK17" i="1" s="1"/>
  <c r="Z30" i="4"/>
  <c r="W21" i="1" s="1"/>
  <c r="AN21" i="1" s="1"/>
  <c r="L28" i="4"/>
  <c r="I19" i="1" s="1"/>
  <c r="Z19" i="1" s="1"/>
  <c r="S25" i="4"/>
  <c r="P16" i="1" s="1"/>
  <c r="AG16" i="1" s="1"/>
  <c r="P31" i="4"/>
  <c r="M22" i="1" s="1"/>
  <c r="AD22" i="1" s="1"/>
  <c r="W28" i="4"/>
  <c r="T19" i="1" s="1"/>
  <c r="AK19" i="1" s="1"/>
  <c r="Q26" i="4"/>
  <c r="N17" i="1" s="1"/>
  <c r="AE17" i="1" s="1"/>
  <c r="H8" i="5"/>
  <c r="H23" i="1" s="1"/>
  <c r="Y23" i="1" s="1"/>
  <c r="L8" i="5"/>
  <c r="L23" i="1" s="1"/>
  <c r="AC23" i="1" s="1"/>
  <c r="P8" i="5"/>
  <c r="P23" i="1" s="1"/>
  <c r="AG23" i="1" s="1"/>
  <c r="T8" i="5"/>
  <c r="T23" i="1" s="1"/>
  <c r="AK23" i="1" s="1"/>
  <c r="G8" i="5"/>
  <c r="G23" i="1" s="1"/>
  <c r="X23" i="1" s="1"/>
  <c r="J8" i="5"/>
  <c r="J23" i="1" s="1"/>
  <c r="AA23" i="1" s="1"/>
  <c r="R8" i="5"/>
  <c r="R23" i="1" s="1"/>
  <c r="AI23" i="1" s="1"/>
  <c r="O8" i="5"/>
  <c r="O23" i="1" s="1"/>
  <c r="AF23" i="1" s="1"/>
  <c r="W8" i="5"/>
  <c r="W23" i="1" s="1"/>
  <c r="AN23" i="1" s="1"/>
  <c r="I8" i="5"/>
  <c r="I23" i="1" s="1"/>
  <c r="Z23" i="1" s="1"/>
  <c r="M8" i="5"/>
  <c r="M23" i="1" s="1"/>
  <c r="AD23" i="1" s="1"/>
  <c r="Q8" i="5"/>
  <c r="Q23" i="1" s="1"/>
  <c r="AH23" i="1" s="1"/>
  <c r="U8" i="5"/>
  <c r="U23" i="1" s="1"/>
  <c r="AL23" i="1" s="1"/>
  <c r="N8" i="5"/>
  <c r="N23" i="1" s="1"/>
  <c r="AE23" i="1" s="1"/>
  <c r="V8" i="5"/>
  <c r="V23" i="1" s="1"/>
  <c r="AM23" i="1" s="1"/>
  <c r="K8" i="5"/>
  <c r="K23" i="1" s="1"/>
  <c r="AB23" i="1" s="1"/>
  <c r="S8" i="5"/>
  <c r="S23" i="1" s="1"/>
  <c r="AJ23" i="1" s="1"/>
  <c r="F44" i="1"/>
  <c r="F31" i="1"/>
  <c r="F26" i="1"/>
  <c r="F25" i="1"/>
  <c r="D55" i="1"/>
  <c r="AA55" i="1" l="1"/>
  <c r="AE55" i="1"/>
  <c r="AI55" i="1"/>
  <c r="AM55" i="1"/>
  <c r="AD55" i="1"/>
  <c r="AB55" i="1"/>
  <c r="AF55" i="1"/>
  <c r="AJ55" i="1"/>
  <c r="AN55" i="1"/>
  <c r="AH55" i="1"/>
  <c r="Y55" i="1"/>
  <c r="AC55" i="1"/>
  <c r="AG55" i="1"/>
  <c r="AK55" i="1"/>
  <c r="X55" i="1"/>
  <c r="Z55" i="1"/>
  <c r="AL55" i="1"/>
  <c r="L14" i="7"/>
  <c r="C17" i="7" s="1"/>
  <c r="J6" i="7"/>
  <c r="K3" i="7" s="1"/>
  <c r="L3" i="7" s="1"/>
  <c r="E53" i="1"/>
  <c r="E1" i="2"/>
  <c r="L4" i="7" l="1"/>
  <c r="C7" i="7" s="1"/>
  <c r="E44" i="1"/>
  <c r="Y53" i="1"/>
  <c r="Y62" i="1" s="1"/>
  <c r="AC53" i="1"/>
  <c r="AC62" i="1" s="1"/>
  <c r="AG53" i="1"/>
  <c r="AG62" i="1" s="1"/>
  <c r="AK53" i="1"/>
  <c r="AK62" i="1" s="1"/>
  <c r="X53" i="1"/>
  <c r="X62" i="1" s="1"/>
  <c r="Z53" i="1"/>
  <c r="Z62" i="1" s="1"/>
  <c r="AD53" i="1"/>
  <c r="AD62" i="1" s="1"/>
  <c r="AH53" i="1"/>
  <c r="AH62" i="1" s="1"/>
  <c r="AL53" i="1"/>
  <c r="AL62" i="1" s="1"/>
  <c r="AE53" i="1"/>
  <c r="AE62" i="1" s="1"/>
  <c r="AI53" i="1"/>
  <c r="AI62" i="1" s="1"/>
  <c r="AB53" i="1"/>
  <c r="AB62" i="1" s="1"/>
  <c r="AF53" i="1"/>
  <c r="AF62" i="1" s="1"/>
  <c r="AJ53" i="1"/>
  <c r="AJ62" i="1" s="1"/>
  <c r="AN53" i="1"/>
  <c r="AN62" i="1" s="1"/>
  <c r="AA53" i="1"/>
  <c r="AA62" i="1" s="1"/>
  <c r="AM53" i="1"/>
  <c r="AM62" i="1" s="1"/>
  <c r="H3" i="2"/>
  <c r="H16" i="2"/>
  <c r="D8" i="1" s="1"/>
  <c r="J58" i="1"/>
  <c r="H15" i="2"/>
  <c r="D7" i="1" s="1"/>
  <c r="W13" i="2"/>
  <c r="AE10" i="2"/>
  <c r="O8" i="2"/>
  <c r="W5" i="2"/>
  <c r="AE12" i="2"/>
  <c r="O10" i="2"/>
  <c r="W7" i="2"/>
  <c r="AE4" i="2"/>
  <c r="H2" i="2"/>
  <c r="O12" i="2"/>
  <c r="W9" i="2"/>
  <c r="AE6" i="2"/>
  <c r="O4" i="2"/>
  <c r="P2" i="2"/>
  <c r="W11" i="2"/>
  <c r="AE8" i="2"/>
  <c r="O6" i="2"/>
  <c r="W3" i="2"/>
  <c r="AB2" i="2"/>
  <c r="L2" i="2"/>
  <c r="S13" i="2"/>
  <c r="AA12" i="2"/>
  <c r="K12" i="2"/>
  <c r="S11" i="2"/>
  <c r="AA10" i="2"/>
  <c r="K10" i="2"/>
  <c r="S9" i="2"/>
  <c r="AA8" i="2"/>
  <c r="K8" i="2"/>
  <c r="S7" i="2"/>
  <c r="AA6" i="2"/>
  <c r="K6" i="2"/>
  <c r="S5" i="2"/>
  <c r="AA4" i="2"/>
  <c r="K4" i="2"/>
  <c r="S3" i="2"/>
  <c r="X2" i="2"/>
  <c r="AE13" i="2"/>
  <c r="O13" i="2"/>
  <c r="W12" i="2"/>
  <c r="AE11" i="2"/>
  <c r="O11" i="2"/>
  <c r="W10" i="2"/>
  <c r="AE9" i="2"/>
  <c r="O9" i="2"/>
  <c r="W8" i="2"/>
  <c r="AE7" i="2"/>
  <c r="O7" i="2"/>
  <c r="W6" i="2"/>
  <c r="AE5" i="2"/>
  <c r="O5" i="2"/>
  <c r="W4" i="2"/>
  <c r="AE3" i="2"/>
  <c r="O3" i="2"/>
  <c r="T2" i="2"/>
  <c r="AA13" i="2"/>
  <c r="K13" i="2"/>
  <c r="S12" i="2"/>
  <c r="AA11" i="2"/>
  <c r="K11" i="2"/>
  <c r="S10" i="2"/>
  <c r="AA9" i="2"/>
  <c r="K9" i="2"/>
  <c r="S8" i="2"/>
  <c r="AA7" i="2"/>
  <c r="K7" i="2"/>
  <c r="S6" i="2"/>
  <c r="AA5" i="2"/>
  <c r="K5" i="2"/>
  <c r="S4" i="2"/>
  <c r="AA3" i="2"/>
  <c r="K3" i="2"/>
  <c r="AE2" i="2"/>
  <c r="AA2" i="2"/>
  <c r="W2" i="2"/>
  <c r="S2" i="2"/>
  <c r="O2" i="2"/>
  <c r="K2" i="2"/>
  <c r="AD13" i="2"/>
  <c r="Z13" i="2"/>
  <c r="V13" i="2"/>
  <c r="R13" i="2"/>
  <c r="N13" i="2"/>
  <c r="J13" i="2"/>
  <c r="AD12" i="2"/>
  <c r="Z12" i="2"/>
  <c r="V12" i="2"/>
  <c r="R12" i="2"/>
  <c r="N12" i="2"/>
  <c r="J12" i="2"/>
  <c r="AD11" i="2"/>
  <c r="Z11" i="2"/>
  <c r="V11" i="2"/>
  <c r="R11" i="2"/>
  <c r="N11" i="2"/>
  <c r="J11" i="2"/>
  <c r="AD10" i="2"/>
  <c r="Z10" i="2"/>
  <c r="V10" i="2"/>
  <c r="R10" i="2"/>
  <c r="N10" i="2"/>
  <c r="J10" i="2"/>
  <c r="AD9" i="2"/>
  <c r="Z9" i="2"/>
  <c r="V9" i="2"/>
  <c r="R9" i="2"/>
  <c r="N9" i="2"/>
  <c r="J9" i="2"/>
  <c r="AD8" i="2"/>
  <c r="Z8" i="2"/>
  <c r="V8" i="2"/>
  <c r="R8" i="2"/>
  <c r="N8" i="2"/>
  <c r="J8" i="2"/>
  <c r="AD7" i="2"/>
  <c r="Z7" i="2"/>
  <c r="V7" i="2"/>
  <c r="R7" i="2"/>
  <c r="N7" i="2"/>
  <c r="J7" i="2"/>
  <c r="AD6" i="2"/>
  <c r="Z6" i="2"/>
  <c r="V6" i="2"/>
  <c r="R6" i="2"/>
  <c r="N6" i="2"/>
  <c r="J6" i="2"/>
  <c r="AD5" i="2"/>
  <c r="Z5" i="2"/>
  <c r="V5" i="2"/>
  <c r="R5" i="2"/>
  <c r="N5" i="2"/>
  <c r="J5" i="2"/>
  <c r="AD4" i="2"/>
  <c r="Z4" i="2"/>
  <c r="V4" i="2"/>
  <c r="R4" i="2"/>
  <c r="N4" i="2"/>
  <c r="J4" i="2"/>
  <c r="AD3" i="2"/>
  <c r="Z3" i="2"/>
  <c r="V3" i="2"/>
  <c r="R3" i="2"/>
  <c r="N3" i="2"/>
  <c r="J3" i="2"/>
  <c r="AD2" i="2"/>
  <c r="Z2" i="2"/>
  <c r="V2" i="2"/>
  <c r="R2" i="2"/>
  <c r="N2" i="2"/>
  <c r="J2" i="2"/>
  <c r="AC13" i="2"/>
  <c r="Y13" i="2"/>
  <c r="U13" i="2"/>
  <c r="Q13" i="2"/>
  <c r="M13" i="2"/>
  <c r="I13" i="2"/>
  <c r="AC12" i="2"/>
  <c r="Y12" i="2"/>
  <c r="U12" i="2"/>
  <c r="Q12" i="2"/>
  <c r="M12" i="2"/>
  <c r="I12" i="2"/>
  <c r="AC11" i="2"/>
  <c r="Y11" i="2"/>
  <c r="U11" i="2"/>
  <c r="Q11" i="2"/>
  <c r="M11" i="2"/>
  <c r="I11" i="2"/>
  <c r="AC10" i="2"/>
  <c r="Y10" i="2"/>
  <c r="U10" i="2"/>
  <c r="Q10" i="2"/>
  <c r="M10" i="2"/>
  <c r="I10" i="2"/>
  <c r="AC9" i="2"/>
  <c r="Y9" i="2"/>
  <c r="U9" i="2"/>
  <c r="Q9" i="2"/>
  <c r="M9" i="2"/>
  <c r="I9" i="2"/>
  <c r="AC8" i="2"/>
  <c r="Y8" i="2"/>
  <c r="U8" i="2"/>
  <c r="Q8" i="2"/>
  <c r="M8" i="2"/>
  <c r="I8" i="2"/>
  <c r="AC7" i="2"/>
  <c r="Y7" i="2"/>
  <c r="U7" i="2"/>
  <c r="Q7" i="2"/>
  <c r="M7" i="2"/>
  <c r="I7" i="2"/>
  <c r="AC6" i="2"/>
  <c r="Y6" i="2"/>
  <c r="U6" i="2"/>
  <c r="Q6" i="2"/>
  <c r="M6" i="2"/>
  <c r="I6" i="2"/>
  <c r="AC5" i="2"/>
  <c r="Y5" i="2"/>
  <c r="U5" i="2"/>
  <c r="Q5" i="2"/>
  <c r="M5" i="2"/>
  <c r="I5" i="2"/>
  <c r="AC4" i="2"/>
  <c r="Y4" i="2"/>
  <c r="U4" i="2"/>
  <c r="Q4" i="2"/>
  <c r="M4" i="2"/>
  <c r="I4" i="2"/>
  <c r="AC3" i="2"/>
  <c r="Y3" i="2"/>
  <c r="U3" i="2"/>
  <c r="Q3" i="2"/>
  <c r="M3" i="2"/>
  <c r="I3" i="2"/>
  <c r="AC2" i="2"/>
  <c r="Y2" i="2"/>
  <c r="U2" i="2"/>
  <c r="Q2" i="2"/>
  <c r="M2" i="2"/>
  <c r="I2" i="2"/>
  <c r="AB13" i="2"/>
  <c r="X13" i="2"/>
  <c r="T13" i="2"/>
  <c r="P13" i="2"/>
  <c r="L13" i="2"/>
  <c r="H13" i="2"/>
  <c r="AB12" i="2"/>
  <c r="X12" i="2"/>
  <c r="T12" i="2"/>
  <c r="P12" i="2"/>
  <c r="L12" i="2"/>
  <c r="H12" i="2"/>
  <c r="AB11" i="2"/>
  <c r="X11" i="2"/>
  <c r="T11" i="2"/>
  <c r="P11" i="2"/>
  <c r="L11" i="2"/>
  <c r="H11" i="2"/>
  <c r="AB10" i="2"/>
  <c r="X10" i="2"/>
  <c r="T10" i="2"/>
  <c r="P10" i="2"/>
  <c r="L10" i="2"/>
  <c r="H10" i="2"/>
  <c r="AB9" i="2"/>
  <c r="X9" i="2"/>
  <c r="T9" i="2"/>
  <c r="P9" i="2"/>
  <c r="L9" i="2"/>
  <c r="H9" i="2"/>
  <c r="AB8" i="2"/>
  <c r="X8" i="2"/>
  <c r="T8" i="2"/>
  <c r="P8" i="2"/>
  <c r="L8" i="2"/>
  <c r="H8" i="2"/>
  <c r="AB7" i="2"/>
  <c r="X7" i="2"/>
  <c r="T7" i="2"/>
  <c r="P7" i="2"/>
  <c r="L7" i="2"/>
  <c r="H7" i="2"/>
  <c r="AB6" i="2"/>
  <c r="X6" i="2"/>
  <c r="T6" i="2"/>
  <c r="P6" i="2"/>
  <c r="L6" i="2"/>
  <c r="H6" i="2"/>
  <c r="AB5" i="2"/>
  <c r="X5" i="2"/>
  <c r="T5" i="2"/>
  <c r="P5" i="2"/>
  <c r="L5" i="2"/>
  <c r="H5" i="2"/>
  <c r="AB4" i="2"/>
  <c r="X4" i="2"/>
  <c r="T4" i="2"/>
  <c r="P4" i="2"/>
  <c r="L4" i="2"/>
  <c r="H4" i="2"/>
  <c r="AB3" i="2"/>
  <c r="X3" i="2"/>
  <c r="T3" i="2"/>
  <c r="P3" i="2"/>
  <c r="L3" i="2"/>
  <c r="G48" i="1"/>
  <c r="P48" i="1"/>
  <c r="O48" i="1"/>
  <c r="T48" i="1"/>
  <c r="J48" i="1"/>
  <c r="S48" i="1"/>
  <c r="R48" i="1"/>
  <c r="I48" i="1"/>
  <c r="M48" i="1"/>
  <c r="U48" i="1"/>
  <c r="N48" i="1"/>
  <c r="V48" i="1"/>
  <c r="L48" i="1"/>
  <c r="H48" i="1"/>
  <c r="Q48" i="1"/>
  <c r="K48" i="1"/>
  <c r="W48" i="1"/>
  <c r="AB44" i="1" l="1"/>
  <c r="AB60" i="1" s="1"/>
  <c r="AB64" i="1" s="1"/>
  <c r="AF44" i="1"/>
  <c r="AF60" i="1" s="1"/>
  <c r="AF64" i="1" s="1"/>
  <c r="AJ44" i="1"/>
  <c r="AJ60" i="1" s="1"/>
  <c r="AJ64" i="1" s="1"/>
  <c r="AN44" i="1"/>
  <c r="AN60" i="1" s="1"/>
  <c r="AN64" i="1" s="1"/>
  <c r="AA44" i="1"/>
  <c r="AA60" i="1" s="1"/>
  <c r="AA64" i="1" s="1"/>
  <c r="AI44" i="1"/>
  <c r="AI60" i="1" s="1"/>
  <c r="AI64" i="1" s="1"/>
  <c r="Y44" i="1"/>
  <c r="Y60" i="1" s="1"/>
  <c r="Y64" i="1" s="1"/>
  <c r="AC44" i="1"/>
  <c r="AC60" i="1" s="1"/>
  <c r="AC64" i="1" s="1"/>
  <c r="AG44" i="1"/>
  <c r="AG60" i="1" s="1"/>
  <c r="AG64" i="1" s="1"/>
  <c r="AK44" i="1"/>
  <c r="AK60" i="1" s="1"/>
  <c r="AK64" i="1" s="1"/>
  <c r="X44" i="1"/>
  <c r="X60" i="1" s="1"/>
  <c r="X64" i="1" s="1"/>
  <c r="AE44" i="1"/>
  <c r="AE60" i="1" s="1"/>
  <c r="AE64" i="1" s="1"/>
  <c r="AM44" i="1"/>
  <c r="AM60" i="1" s="1"/>
  <c r="AM64" i="1" s="1"/>
  <c r="Z44" i="1"/>
  <c r="Z60" i="1" s="1"/>
  <c r="Z64" i="1" s="1"/>
  <c r="AD44" i="1"/>
  <c r="AD60" i="1" s="1"/>
  <c r="AD64" i="1" s="1"/>
  <c r="AH44" i="1"/>
  <c r="AH60" i="1" s="1"/>
  <c r="AH64" i="1" s="1"/>
  <c r="AL44" i="1"/>
  <c r="AL60" i="1" s="1"/>
  <c r="AL64" i="1" s="1"/>
  <c r="F48" i="1"/>
  <c r="AG48" i="1" s="1"/>
  <c r="AG66" i="1" s="1"/>
  <c r="Z58" i="1"/>
  <c r="Z68" i="1" s="1"/>
  <c r="AD58" i="1"/>
  <c r="AD68" i="1" s="1"/>
  <c r="AH58" i="1"/>
  <c r="AH68" i="1" s="1"/>
  <c r="AL58" i="1"/>
  <c r="AL68" i="1" s="1"/>
  <c r="AE58" i="1"/>
  <c r="AE68" i="1" s="1"/>
  <c r="AI58" i="1"/>
  <c r="AI68" i="1" s="1"/>
  <c r="AM58" i="1"/>
  <c r="AM68" i="1" s="1"/>
  <c r="AB58" i="1"/>
  <c r="AB68" i="1" s="1"/>
  <c r="AF58" i="1"/>
  <c r="AF68" i="1" s="1"/>
  <c r="AN58" i="1"/>
  <c r="AN68" i="1" s="1"/>
  <c r="AC58" i="1"/>
  <c r="AC68" i="1" s="1"/>
  <c r="AK58" i="1"/>
  <c r="AK68" i="1" s="1"/>
  <c r="AA58" i="1"/>
  <c r="AA68" i="1" s="1"/>
  <c r="AJ58" i="1"/>
  <c r="AJ68" i="1" s="1"/>
  <c r="Y58" i="1"/>
  <c r="Y68" i="1" s="1"/>
  <c r="AG58" i="1"/>
  <c r="AG68" i="1" s="1"/>
  <c r="X58" i="1"/>
  <c r="X68" i="1" s="1"/>
  <c r="Y48" i="1" l="1"/>
  <c r="Y66" i="1" s="1"/>
  <c r="Y70" i="1" s="1"/>
  <c r="Y72" i="1" s="1"/>
  <c r="Y74" i="1" s="1"/>
  <c r="Z48" i="1"/>
  <c r="Z66" i="1" s="1"/>
  <c r="Z70" i="1" s="1"/>
  <c r="Z72" i="1" s="1"/>
  <c r="Z76" i="1" s="1"/>
  <c r="AG70" i="1"/>
  <c r="AG72" i="1" s="1"/>
  <c r="AG74" i="1" s="1"/>
  <c r="AN48" i="1"/>
  <c r="AN66" i="1" s="1"/>
  <c r="AN70" i="1" s="1"/>
  <c r="AN72" i="1" s="1"/>
  <c r="AN74" i="1" s="1"/>
  <c r="AA48" i="1"/>
  <c r="AA66" i="1" s="1"/>
  <c r="AA70" i="1" s="1"/>
  <c r="AA72" i="1" s="1"/>
  <c r="AA74" i="1" s="1"/>
  <c r="AF48" i="1"/>
  <c r="AF66" i="1" s="1"/>
  <c r="AF70" i="1" s="1"/>
  <c r="AF72" i="1" s="1"/>
  <c r="AF76" i="1" s="1"/>
  <c r="AD48" i="1"/>
  <c r="AD66" i="1" s="1"/>
  <c r="AD70" i="1" s="1"/>
  <c r="AD72" i="1" s="1"/>
  <c r="AD74" i="1" s="1"/>
  <c r="AB48" i="1"/>
  <c r="AB66" i="1" s="1"/>
  <c r="AB70" i="1" s="1"/>
  <c r="AB72" i="1" s="1"/>
  <c r="AB74" i="1" s="1"/>
  <c r="AM48" i="1"/>
  <c r="AM66" i="1" s="1"/>
  <c r="AM70" i="1" s="1"/>
  <c r="AM72" i="1" s="1"/>
  <c r="AM74" i="1" s="1"/>
  <c r="AE48" i="1"/>
  <c r="AE66" i="1" s="1"/>
  <c r="AE70" i="1" s="1"/>
  <c r="AE72" i="1" s="1"/>
  <c r="AE74" i="1" s="1"/>
  <c r="AC48" i="1"/>
  <c r="AC66" i="1" s="1"/>
  <c r="AC70" i="1" s="1"/>
  <c r="AC72" i="1" s="1"/>
  <c r="AC76" i="1" s="1"/>
  <c r="AI48" i="1"/>
  <c r="AI66" i="1" s="1"/>
  <c r="AI70" i="1" s="1"/>
  <c r="AI72" i="1" s="1"/>
  <c r="AI76" i="1" s="1"/>
  <c r="AL48" i="1"/>
  <c r="AL66" i="1" s="1"/>
  <c r="AL70" i="1" s="1"/>
  <c r="AL72" i="1" s="1"/>
  <c r="AL76" i="1" s="1"/>
  <c r="AJ48" i="1"/>
  <c r="AJ66" i="1" s="1"/>
  <c r="AJ70" i="1" s="1"/>
  <c r="AJ72" i="1" s="1"/>
  <c r="AJ76" i="1" s="1"/>
  <c r="AH48" i="1"/>
  <c r="AH66" i="1" s="1"/>
  <c r="AH70" i="1" s="1"/>
  <c r="AH72" i="1" s="1"/>
  <c r="AH76" i="1" s="1"/>
  <c r="AK48" i="1"/>
  <c r="AK66" i="1" s="1"/>
  <c r="AK70" i="1" s="1"/>
  <c r="AK72" i="1" s="1"/>
  <c r="AK76" i="1" s="1"/>
  <c r="X48" i="1"/>
  <c r="X66" i="1" s="1"/>
  <c r="X70" i="1" s="1"/>
  <c r="X72" i="1" s="1"/>
  <c r="X76" i="1" s="1"/>
  <c r="Y76" i="1" l="1"/>
  <c r="AG76" i="1"/>
  <c r="AF74" i="1"/>
  <c r="AD76" i="1"/>
  <c r="AN76" i="1"/>
  <c r="AK74" i="1"/>
  <c r="AJ74" i="1"/>
  <c r="AC74" i="1"/>
  <c r="AI74" i="1"/>
  <c r="AA76" i="1"/>
  <c r="AB76" i="1"/>
  <c r="X74" i="1"/>
  <c r="AE76" i="1"/>
  <c r="Z74" i="1"/>
  <c r="AH74" i="1"/>
  <c r="AM76" i="1"/>
  <c r="AL74" i="1"/>
  <c r="C81" i="1" l="1"/>
  <c r="C79" i="1"/>
  <c r="C80" i="1" s="1"/>
</calcChain>
</file>

<file path=xl/sharedStrings.xml><?xml version="1.0" encoding="utf-8"?>
<sst xmlns="http://schemas.openxmlformats.org/spreadsheetml/2006/main" count="20531" uniqueCount="378">
  <si>
    <t>City List</t>
  </si>
  <si>
    <t>Jaffna</t>
  </si>
  <si>
    <t>Mannar</t>
  </si>
  <si>
    <t>Puttalam</t>
  </si>
  <si>
    <t>Colombo</t>
  </si>
  <si>
    <t>Galle</t>
  </si>
  <si>
    <t>Trincomalee</t>
  </si>
  <si>
    <t>Hambantota</t>
  </si>
  <si>
    <t>Anuradhapura</t>
  </si>
  <si>
    <t>Kandy</t>
  </si>
  <si>
    <t>Cooling_Load_Calculation</t>
  </si>
  <si>
    <t>Select the nearest city</t>
  </si>
  <si>
    <t>City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</si>
  <si>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</si>
  <si>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</si>
  <si>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</si>
  <si>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</si>
  <si>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</si>
  <si>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</si>
  <si>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</si>
  <si>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</si>
  <si>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</si>
  <si>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</si>
  <si>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</si>
  <si>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</si>
  <si>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</si>
  <si>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2021-3-15 to 2022-2-15</t>
  </si>
  <si>
    <t>Design Temperature (c)</t>
  </si>
  <si>
    <t>https://www.worldweatheronline.com/anuradhapura-weather-history/north-central/lk.aspx</t>
  </si>
  <si>
    <t>https://www.worldweatheronline.com/galle-weather-history/southern/lk.aspx</t>
  </si>
  <si>
    <t>to be added</t>
  </si>
  <si>
    <t>A</t>
  </si>
  <si>
    <t>Estimation of External Loads</t>
  </si>
  <si>
    <t>Sensible Load</t>
  </si>
  <si>
    <t>Hour</t>
  </si>
  <si>
    <t>A.1</t>
  </si>
  <si>
    <t>Heat transfer through opaque surfaces</t>
  </si>
  <si>
    <t>6am</t>
  </si>
  <si>
    <t>7am</t>
  </si>
  <si>
    <t>8am</t>
  </si>
  <si>
    <t>9am</t>
  </si>
  <si>
    <t>10am</t>
  </si>
  <si>
    <t>11am</t>
  </si>
  <si>
    <t>12am</t>
  </si>
  <si>
    <t>1pm</t>
  </si>
  <si>
    <t>2pm</t>
  </si>
  <si>
    <t>3pm</t>
  </si>
  <si>
    <t>4pm</t>
  </si>
  <si>
    <t>5pm</t>
  </si>
  <si>
    <t>6pm</t>
  </si>
  <si>
    <t>7pm</t>
  </si>
  <si>
    <t>8pm</t>
  </si>
  <si>
    <t>9pm</t>
  </si>
  <si>
    <t>10pm</t>
  </si>
  <si>
    <t>U</t>
  </si>
  <si>
    <t>CLTD</t>
  </si>
  <si>
    <t>External sunlit walls - North</t>
  </si>
  <si>
    <t>External sunlit walls - South</t>
  </si>
  <si>
    <t>External sunlit walls - East</t>
  </si>
  <si>
    <t>External sunlit walls - West</t>
  </si>
  <si>
    <t>Roofs</t>
  </si>
  <si>
    <t>Ti</t>
  </si>
  <si>
    <t>To</t>
  </si>
  <si>
    <t>Q=U.A.(To-Ti)</t>
  </si>
  <si>
    <t>Floors</t>
  </si>
  <si>
    <t>Doors</t>
  </si>
  <si>
    <t>A.2</t>
  </si>
  <si>
    <t>Heat transfer through fenestration/transparent surfaces</t>
  </si>
  <si>
    <t>Heat transfer by conduction</t>
  </si>
  <si>
    <t>Window glass</t>
  </si>
  <si>
    <t>SC</t>
  </si>
  <si>
    <t>Heat transfer by solar radiation</t>
  </si>
  <si>
    <t>A.4</t>
  </si>
  <si>
    <t>Load due to ventilated air</t>
  </si>
  <si>
    <t>Latent Load</t>
  </si>
  <si>
    <t>B</t>
  </si>
  <si>
    <t>Estimation of Internal Loads</t>
  </si>
  <si>
    <t>N</t>
  </si>
  <si>
    <t>SensibleHeatGain/Person</t>
  </si>
  <si>
    <t>CLF</t>
  </si>
  <si>
    <t>B.1</t>
  </si>
  <si>
    <t>Load due to occupants</t>
  </si>
  <si>
    <t>Wattage</t>
  </si>
  <si>
    <t>UF</t>
  </si>
  <si>
    <t>BF</t>
  </si>
  <si>
    <t>Q=(Wattage).UF.BF.CLF</t>
  </si>
  <si>
    <t>B.2</t>
  </si>
  <si>
    <t>Load due to lighting</t>
  </si>
  <si>
    <t>LatentHeatGain/Person</t>
  </si>
  <si>
    <t>Total Sensible Load - External</t>
  </si>
  <si>
    <t>Total Sensible Load - Internal</t>
  </si>
  <si>
    <t>Total Sensible Load</t>
  </si>
  <si>
    <t>Total Latent Load - External</t>
  </si>
  <si>
    <t>Total Latent Load - Internal</t>
  </si>
  <si>
    <t>Total Latent Load</t>
  </si>
  <si>
    <t>Total Cooling Load</t>
  </si>
  <si>
    <t>Room Sensible Heat Factor</t>
  </si>
  <si>
    <t>https://www.worldweatheronline.com/colombo-weather/western/lk.aspx</t>
  </si>
  <si>
    <t>Total Floor area</t>
  </si>
  <si>
    <t>Relative Humidity</t>
  </si>
  <si>
    <t>https://weather-and-climate.com/average-monthly-Humidity-perc,Colombo,Sri-Lanka</t>
  </si>
  <si>
    <t>https://weather-and-climate.com/average-monthly-Humidity-perc,anuradhapura,Sri-Lanka</t>
  </si>
  <si>
    <t>https://www.weatheronline.co.uk/weather/maps/city?LANG=en&amp;CEL=C&amp;SI=mph&amp;MAPS=over&amp;CONT=asie&amp;LAND=SB&amp;REGION=0024&amp;WMO=43421&amp;UP=0&amp;R=0&amp;LEVEL=150&amp;NOREGION=1</t>
  </si>
  <si>
    <t>RH</t>
  </si>
  <si>
    <t>Avg. Relative Humidity</t>
  </si>
  <si>
    <t>Constant</t>
  </si>
  <si>
    <t>Q</t>
  </si>
  <si>
    <t>Humidity Ratio Difference</t>
  </si>
  <si>
    <t>Atmosperic Pressure</t>
  </si>
  <si>
    <t>https://www.mide.com/air-pressure-at-altitude-calculator</t>
  </si>
  <si>
    <t>atm. Pressure</t>
  </si>
  <si>
    <t>Design Relative Humidity</t>
  </si>
  <si>
    <t>Q=Positive of (SI conversion*Constant*Q*Humidity Ratio Difference)</t>
  </si>
  <si>
    <t>DF</t>
  </si>
  <si>
    <t>Q=DF.N.(SensibleHeatGain/Person).CLF</t>
  </si>
  <si>
    <t>Q=DF.N.(LatentHeatGain/Person)</t>
  </si>
  <si>
    <t>External sunlit walls - NE</t>
  </si>
  <si>
    <t>External sunlit walls - SE</t>
  </si>
  <si>
    <t>External sunlit walls - SW</t>
  </si>
  <si>
    <t>External sunlit walls - NW</t>
  </si>
  <si>
    <t>Windows - North</t>
  </si>
  <si>
    <t>Windows - NE</t>
  </si>
  <si>
    <t>Windows - East</t>
  </si>
  <si>
    <t>Windows - SE</t>
  </si>
  <si>
    <t>Windows - South</t>
  </si>
  <si>
    <t>Windows - SW</t>
  </si>
  <si>
    <t>Windows - West</t>
  </si>
  <si>
    <t>Windows - NW</t>
  </si>
  <si>
    <t>Select the environment</t>
  </si>
  <si>
    <t>Environment</t>
  </si>
  <si>
    <t>Environment List</t>
  </si>
  <si>
    <t>Industrial</t>
  </si>
  <si>
    <t>Rural</t>
  </si>
  <si>
    <t>K value</t>
  </si>
  <si>
    <t>Wall Name</t>
  </si>
  <si>
    <t>Group</t>
  </si>
  <si>
    <t>Thickness (m)</t>
  </si>
  <si>
    <t>U Value (Btu/hr.ft2.F)</t>
  </si>
  <si>
    <t>Rate per sq.m</t>
  </si>
  <si>
    <t>Wall 1</t>
  </si>
  <si>
    <t>Wall 2</t>
  </si>
  <si>
    <t>Wall 3</t>
  </si>
  <si>
    <t>Wall 4</t>
  </si>
  <si>
    <t>Wall 5</t>
  </si>
  <si>
    <t>D</t>
  </si>
  <si>
    <t>F</t>
  </si>
  <si>
    <t>G</t>
  </si>
  <si>
    <t>Window Name</t>
  </si>
  <si>
    <t>Shading Coefficient</t>
  </si>
  <si>
    <t>Window 1</t>
  </si>
  <si>
    <t>Window 2</t>
  </si>
  <si>
    <t>Window 3</t>
  </si>
  <si>
    <t>Door Name</t>
  </si>
  <si>
    <t>Floor Name</t>
  </si>
  <si>
    <t>Door 1</t>
  </si>
  <si>
    <t>Door 2</t>
  </si>
  <si>
    <t>Floor 1</t>
  </si>
  <si>
    <t>Floor 2</t>
  </si>
  <si>
    <t>Roof Name</t>
  </si>
  <si>
    <t>4In L.W. Concrete</t>
  </si>
  <si>
    <t>2In H.W. Concrete with 1In. Insulation</t>
  </si>
  <si>
    <t>6In L.W. Concrete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</si>
  <si>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</si>
  <si>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</si>
  <si>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</si>
  <si>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</si>
  <si>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</si>
  <si>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</si>
  <si>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</si>
  <si>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</si>
  <si>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</si>
  <si>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</si>
  <si>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</si>
  <si>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</si>
  <si>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</si>
  <si>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</si>
  <si>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</si>
  <si>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</si>
  <si>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</si>
  <si>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Monthly Variable</t>
  </si>
  <si>
    <t>Direction</t>
  </si>
  <si>
    <t>E</t>
  </si>
  <si>
    <t>NE</t>
  </si>
  <si>
    <t>SE</t>
  </si>
  <si>
    <t>SW</t>
  </si>
  <si>
    <t>W</t>
  </si>
  <si>
    <t>NW</t>
  </si>
  <si>
    <t>S</t>
  </si>
  <si>
    <t>SHGF</t>
  </si>
  <si>
    <t>SHGF, max</t>
  </si>
  <si>
    <t>Selected SHGF</t>
  </si>
  <si>
    <t>Value</t>
  </si>
  <si>
    <t>A in ft</t>
  </si>
  <si>
    <t>CLTD not adjusted</t>
  </si>
  <si>
    <t>Selected Roof</t>
  </si>
  <si>
    <t>Latitude Month Correction</t>
  </si>
  <si>
    <t>LM</t>
  </si>
  <si>
    <t>Selected LM</t>
  </si>
  <si>
    <t>CLTD Final</t>
  </si>
  <si>
    <t>Wall Group</t>
  </si>
  <si>
    <t>CLTD of selected group</t>
  </si>
  <si>
    <t>CLTD of all groups</t>
  </si>
  <si>
    <t>Group A</t>
  </si>
  <si>
    <t>Group B</t>
  </si>
  <si>
    <t>Group C</t>
  </si>
  <si>
    <t>Group D</t>
  </si>
  <si>
    <t>Group E</t>
  </si>
  <si>
    <t>Group F</t>
  </si>
  <si>
    <t>Group G</t>
  </si>
  <si>
    <t>LM for selected month</t>
  </si>
  <si>
    <t>Final CLTD</t>
  </si>
  <si>
    <t>U Value (W/m²K)</t>
  </si>
  <si>
    <t>Q=(0.293071).U.A.CLTD</t>
  </si>
  <si>
    <t>Q=(0.293071).(A).(SHGF,max).SC.CLF</t>
  </si>
  <si>
    <t>Q=(0.293071)*(Constant)*(Q)*(Temperature difference in F)</t>
  </si>
  <si>
    <t>Required Cooling Load</t>
  </si>
  <si>
    <t>Total cooling load per day</t>
  </si>
  <si>
    <t>Wh</t>
  </si>
  <si>
    <t>kWh</t>
  </si>
  <si>
    <t>Embodied Energy (MJ/m²)</t>
  </si>
  <si>
    <t>Embodied Carbon (kg/m²)</t>
  </si>
  <si>
    <t>AC System Name</t>
  </si>
  <si>
    <t>Capacity (kW)</t>
  </si>
  <si>
    <t>Cost (Rs.)</t>
  </si>
  <si>
    <t>Floor mounted - Inverter (48000BTU)</t>
  </si>
  <si>
    <t>Wall mounted - Inverter (24000BTU)</t>
  </si>
  <si>
    <t>Ceiling Mounted - Inverter (48000BTU)</t>
  </si>
  <si>
    <t>AC system replacement period (Years)</t>
  </si>
  <si>
    <t>Peak cooling load</t>
  </si>
  <si>
    <t>Life cycle period of Building (Years)</t>
  </si>
  <si>
    <t>Average unit energy cost (LKR/kWh)</t>
  </si>
  <si>
    <t>Co2 emission per Unit energy (kg/kWh)</t>
  </si>
  <si>
    <t>A1 Matrix</t>
  </si>
  <si>
    <t>A2 Matrix</t>
  </si>
  <si>
    <t>A3 Matrix</t>
  </si>
  <si>
    <t>A4 Matrix</t>
  </si>
  <si>
    <t>Consistency Index</t>
  </si>
  <si>
    <t>Consistency Ratio</t>
  </si>
  <si>
    <t>No</t>
  </si>
  <si>
    <t>Attributes</t>
  </si>
  <si>
    <t>(Sum)</t>
  </si>
  <si>
    <t>(Average)</t>
  </si>
  <si>
    <t>Weightage</t>
  </si>
  <si>
    <t>Impact</t>
  </si>
  <si>
    <t>Energy</t>
  </si>
  <si>
    <t>Cost</t>
  </si>
  <si>
    <t>CO2</t>
  </si>
  <si>
    <t>Pro Economic Scenario - Pair-Wise Comparison - A0 Matrix</t>
  </si>
  <si>
    <t>Sustainable Friendly Scenario - Pair-Wise Comparison - A0 Matrix</t>
  </si>
  <si>
    <t>Total Energy</t>
  </si>
  <si>
    <t>Capital Cost</t>
  </si>
  <si>
    <t>System Cost</t>
  </si>
  <si>
    <t>Embodied Carbon</t>
  </si>
  <si>
    <t>Net-Zero Scenario - Pair-Wise Comparison - A0 Matrix</t>
  </si>
  <si>
    <t>Pro Economic Scenario</t>
  </si>
  <si>
    <t>Total Cost</t>
  </si>
  <si>
    <t>Total Co2</t>
  </si>
  <si>
    <t>Sum of Squares</t>
  </si>
  <si>
    <t>Sq. Root</t>
  </si>
  <si>
    <t>Ideal Best Value</t>
  </si>
  <si>
    <t>Ideal Worst Value</t>
  </si>
  <si>
    <t>Sustainable Friendly Scenario</t>
  </si>
  <si>
    <t>Net-Zero Scenario</t>
  </si>
  <si>
    <t>Parameter</t>
  </si>
  <si>
    <t>Embodied Co2</t>
  </si>
  <si>
    <t>Pro Economic Scenario Optimum Combination</t>
  </si>
  <si>
    <t>Sustainable Friendly Scenario Optimum Combination</t>
  </si>
  <si>
    <t>Net-Zero Scenario Optimum Combination</t>
  </si>
  <si>
    <t>Count</t>
  </si>
  <si>
    <t>Width</t>
  </si>
  <si>
    <t>Height</t>
  </si>
  <si>
    <t>Area</t>
  </si>
  <si>
    <t>Name</t>
  </si>
  <si>
    <t>Elevation</t>
  </si>
  <si>
    <t>Ground Floor</t>
  </si>
  <si>
    <t>2nd Floor</t>
  </si>
  <si>
    <t>3rd Floor</t>
  </si>
  <si>
    <t>4th Floor</t>
  </si>
  <si>
    <t>5th Floor</t>
  </si>
  <si>
    <t>6th Floor</t>
  </si>
  <si>
    <t>7th Floor</t>
  </si>
  <si>
    <t>8th Floor</t>
  </si>
  <si>
    <t>9th Floor</t>
  </si>
  <si>
    <t>10th Floor</t>
  </si>
  <si>
    <t>Main roof</t>
  </si>
  <si>
    <t>Basement</t>
  </si>
  <si>
    <t>Total Count</t>
  </si>
  <si>
    <t>Total Area</t>
  </si>
  <si>
    <t>Min height</t>
  </si>
  <si>
    <t>Max height</t>
  </si>
  <si>
    <t>Building height</t>
  </si>
  <si>
    <t>Total floor area</t>
  </si>
  <si>
    <t>Average floor area</t>
  </si>
  <si>
    <t>Habitable floor area</t>
  </si>
  <si>
    <t>m2</t>
  </si>
  <si>
    <t>ft2</t>
  </si>
  <si>
    <t>Length</t>
  </si>
  <si>
    <t>X value</t>
  </si>
  <si>
    <t>Y value</t>
  </si>
  <si>
    <t>Sin Inverse</t>
  </si>
  <si>
    <t>Updated Sin Inverse</t>
  </si>
  <si>
    <t>Direction Name</t>
  </si>
  <si>
    <t>Row Labels</t>
  </si>
  <si>
    <t>Grand Total</t>
  </si>
  <si>
    <t>Sum of Area</t>
  </si>
  <si>
    <t>Wall Direction</t>
  </si>
  <si>
    <t>Area sq. m</t>
  </si>
  <si>
    <t>Area sq. ft</t>
  </si>
  <si>
    <t>Total</t>
  </si>
  <si>
    <t>Window Direction</t>
  </si>
  <si>
    <t>Window Count</t>
  </si>
  <si>
    <t>No.</t>
  </si>
  <si>
    <t>Maximum Load kWh/hr</t>
  </si>
  <si>
    <t>No. AC Systems</t>
  </si>
  <si>
    <t>Cooling Load (kWh/year)</t>
  </si>
  <si>
    <t>Embodied Energy (MJ)</t>
  </si>
  <si>
    <t>LC Operational Energy (MJ)</t>
  </si>
  <si>
    <t>Capital Cost (LKR)</t>
  </si>
  <si>
    <t>Operational Cost (LKR)</t>
  </si>
  <si>
    <t>System Cost (LKR)</t>
  </si>
  <si>
    <t>Embodied Carbon (Metric T)</t>
  </si>
  <si>
    <t>Operational Carbon (Metric T)</t>
  </si>
  <si>
    <t>Total Energy(MJ)</t>
  </si>
  <si>
    <t>Total Cost(LKR Million)</t>
  </si>
  <si>
    <t>Total Carbon (Metric T)</t>
  </si>
  <si>
    <t>Weighted Energy</t>
  </si>
  <si>
    <t>Weighted Cost</t>
  </si>
  <si>
    <t>Weighted Co2</t>
  </si>
  <si>
    <t>S+ Best-Euclidean Distance</t>
  </si>
  <si>
    <t>S- Worst-Euclidean Distance</t>
  </si>
  <si>
    <t>Performance Score</t>
  </si>
  <si>
    <t>Rank</t>
  </si>
  <si>
    <t>Weighted Total Energy</t>
  </si>
  <si>
    <t>Weighted Capital Cost</t>
  </si>
  <si>
    <t>Weighted System Cost</t>
  </si>
  <si>
    <t>Weighted Embodied Co2</t>
  </si>
  <si>
    <t>Rotation Clockwise (Degrees)</t>
  </si>
  <si>
    <t>Operational Energy Reduction (Percentage)</t>
  </si>
  <si>
    <t>System Cost Reduction (Percentage)</t>
  </si>
  <si>
    <t>Economic, Sustainable Chart data</t>
  </si>
  <si>
    <t>Combination</t>
  </si>
  <si>
    <t>Total Energy (MJ) Variation</t>
  </si>
  <si>
    <t>Total Cost (LKR Millions) Variation</t>
  </si>
  <si>
    <t>Total Carbon Footprint (Metric Ton) Variation</t>
  </si>
  <si>
    <t>Performance Score Variation - Pro Economic</t>
  </si>
  <si>
    <t>Performance Score Variation - Sustainable Friendly</t>
  </si>
  <si>
    <t>Net-Zero</t>
  </si>
  <si>
    <t>Performance Score Variation - Net Zero</t>
  </si>
  <si>
    <t>Rotation Angle (Degrees - Clockwise)</t>
  </si>
  <si>
    <t>Operational Energy (kWh/year) Variation - Pro Economic</t>
  </si>
  <si>
    <t>Operational Energy (kWh/year) Variation - Sustainable Friendly</t>
  </si>
  <si>
    <t>Operational Energy (kWh/year) Variation - Net-Zero</t>
  </si>
  <si>
    <t>Pro Economic</t>
  </si>
  <si>
    <t>Sustainable Friendly</t>
  </si>
  <si>
    <t>Operational Energy Reduction (Percentage)2</t>
  </si>
  <si>
    <t>Operational Energy Reduction (Percentage)3</t>
  </si>
  <si>
    <t>Optimum Rotation Angle (Clockwise)</t>
  </si>
  <si>
    <t>Max Value</t>
  </si>
  <si>
    <t>Index</t>
  </si>
  <si>
    <t>Optimum Angle</t>
  </si>
  <si>
    <t>ANALYSIS RESULTS DASHBOARD</t>
  </si>
  <si>
    <t>Total energy, Total cost, Total carbon footprint variation with different material and system combinations</t>
  </si>
  <si>
    <t>Total Energy (MJ) variation with different material combinations</t>
  </si>
  <si>
    <t>Total Cost (LKR Million) variation with different material combinations</t>
  </si>
  <si>
    <t>Total CO2 (Metric Ton) variation with different material combinations</t>
  </si>
  <si>
    <t>Pro-Economic Scenario</t>
  </si>
  <si>
    <t>Optimum material combination</t>
  </si>
  <si>
    <t>Wall Material:</t>
  </si>
  <si>
    <t>Window Type:</t>
  </si>
  <si>
    <t>Door Type:</t>
  </si>
  <si>
    <t>Floor Material:</t>
  </si>
  <si>
    <t>Roof Material:</t>
  </si>
  <si>
    <t>A/C System Type:</t>
  </si>
  <si>
    <t>Optimization of orientation for above selected material combination</t>
  </si>
  <si>
    <t>Optimum Orientation (Degrees - Clockwise):</t>
  </si>
  <si>
    <t>Operational Energy Reduction (Percentage):</t>
  </si>
  <si>
    <t>Performance score variation with different material combinations</t>
  </si>
  <si>
    <t>Operational energy variation with rotation angle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</si>
</sst>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</font>
    <font>
      <sz val="10"/>
      <name val="Arial"/>
    </font>
    <font>
      <sz val="10"/>
      <color theme="1"/>
      <name val="Arial"/>
    </font>
    <font>
      <sz val="11"/>
      <color rgb="FF000000"/>
      <name val="Inconsolata"/>
    </font>
    <font>
      <sz val="8"/>
      <color theme="1"/>
      <name val="Arial"/>
    </font>
    <font>
      <sz val="8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b/>
      <sz val="11"/>
      <color theme="1"/>
      <name val="Montserrat"/>
    </font>
    <font>
      <b/>
      <u/>
      <sz val="11"/>
      <color theme="1"/>
      <name val="Montserrat"/>
    </font>
    <font>
      <sz val="11"/>
      <color theme="1"/>
      <name val="Montserrat"/>
    </font>
  </fonts>
  <fills count="2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9CB9C"/>
        <bgColor rgb="FFF9CB9C"/>
      </patternFill>
    </fill>
    <fill>
      <patternFill patternType="solid">
        <fgColor rgb="FFF4CCCC"/>
        <bgColor rgb="FFF4CCCC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D9D9D9"/>
        <bgColor rgb="FFD9D9D9"/>
      </patternFill>
    </fill>
    <fill>
      <patternFill patternType="solid">
        <fgColor rgb="FFF3F3F3"/>
        <bgColor rgb="FFF3F3F3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5117038483843"/>
        <bgColor indexed="64"/>
      </patternFill>
    </fill>
  </fills>
  <borders count="6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14">
    <xf numFmtId="0" fontId="0" fillId="0" borderId="0" xfId="0"/>
    <xf numFmtId="0" fontId="2" fillId="0" borderId="0" xfId="0" applyFont="1"/>
    <xf numFmtId="0" fontId="0" fillId="0" borderId="0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1" fillId="5" borderId="1" xfId="0" applyFont="1" applyFill="1" applyBorder="1"/>
    <xf numFmtId="0" fontId="2" fillId="5" borderId="4" xfId="0" applyFont="1" applyFill="1" applyBorder="1"/>
    <xf numFmtId="0" fontId="2" fillId="5" borderId="6" xfId="0" applyFont="1" applyFill="1" applyBorder="1"/>
    <xf numFmtId="0" fontId="2" fillId="5" borderId="7" xfId="0" applyFont="1" applyFill="1" applyBorder="1"/>
    <xf numFmtId="0" fontId="2" fillId="5" borderId="2" xfId="0" applyFont="1" applyFill="1" applyBorder="1"/>
    <xf numFmtId="0" fontId="2" fillId="5" borderId="3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5" xfId="0" applyFill="1" applyBorder="1"/>
    <xf numFmtId="0" fontId="0" fillId="2" borderId="10" xfId="0" applyFill="1" applyBorder="1"/>
    <xf numFmtId="0" fontId="0" fillId="0" borderId="11" xfId="0" applyBorder="1"/>
    <xf numFmtId="0" fontId="0" fillId="0" borderId="12" xfId="0" applyBorder="1"/>
    <xf numFmtId="0" fontId="5" fillId="0" borderId="0" xfId="0" applyFont="1" applyBorder="1"/>
    <xf numFmtId="0" fontId="0" fillId="0" borderId="0" xfId="0" applyAlignment="1">
      <alignment horizontal="center"/>
    </xf>
    <xf numFmtId="0" fontId="0" fillId="6" borderId="6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0" borderId="6" xfId="0" applyBorder="1"/>
    <xf numFmtId="0" fontId="0" fillId="0" borderId="14" xfId="0" applyBorder="1"/>
    <xf numFmtId="0" fontId="0" fillId="7" borderId="6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1" fillId="0" borderId="6" xfId="0" applyFont="1" applyBorder="1"/>
    <xf numFmtId="0" fontId="1" fillId="0" borderId="14" xfId="0" applyFont="1" applyBorder="1"/>
    <xf numFmtId="0" fontId="0" fillId="7" borderId="14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1" fillId="0" borderId="21" xfId="0" applyFont="1" applyBorder="1"/>
    <xf numFmtId="0" fontId="1" fillId="0" borderId="22" xfId="0" applyFont="1" applyBorder="1"/>
    <xf numFmtId="0" fontId="1" fillId="0" borderId="23" xfId="0" applyFont="1" applyBorder="1"/>
    <xf numFmtId="0" fontId="0" fillId="0" borderId="24" xfId="0" applyBorder="1"/>
    <xf numFmtId="0" fontId="1" fillId="0" borderId="24" xfId="0" applyFont="1" applyBorder="1"/>
    <xf numFmtId="0" fontId="1" fillId="0" borderId="5" xfId="0" applyFont="1" applyBorder="1"/>
    <xf numFmtId="0" fontId="0" fillId="0" borderId="25" xfId="0" applyBorder="1"/>
    <xf numFmtId="0" fontId="1" fillId="0" borderId="8" xfId="0" applyFont="1" applyBorder="1"/>
    <xf numFmtId="0" fontId="0" fillId="0" borderId="15" xfId="0" applyBorder="1"/>
    <xf numFmtId="0" fontId="0" fillId="0" borderId="15" xfId="0" applyBorder="1" applyAlignment="1">
      <alignment horizontal="left" vertical="center"/>
    </xf>
    <xf numFmtId="0" fontId="0" fillId="0" borderId="14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0" xfId="0" applyFill="1" applyAlignment="1">
      <alignment horizontal="center"/>
    </xf>
    <xf numFmtId="0" fontId="0" fillId="9" borderId="1" xfId="0" applyFill="1" applyBorder="1"/>
    <xf numFmtId="0" fontId="0" fillId="9" borderId="3" xfId="0" applyFill="1" applyBorder="1"/>
    <xf numFmtId="0" fontId="0" fillId="9" borderId="2" xfId="0" applyFill="1" applyBorder="1"/>
    <xf numFmtId="0" fontId="0" fillId="9" borderId="13" xfId="0" applyFill="1" applyBorder="1"/>
    <xf numFmtId="0" fontId="0" fillId="9" borderId="6" xfId="0" applyFill="1" applyBorder="1"/>
    <xf numFmtId="0" fontId="0" fillId="9" borderId="14" xfId="0" applyFill="1" applyBorder="1"/>
    <xf numFmtId="0" fontId="0" fillId="9" borderId="6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0" borderId="6" xfId="0" applyFill="1" applyBorder="1"/>
    <xf numFmtId="0" fontId="0" fillId="0" borderId="14" xfId="0" applyFill="1" applyBorder="1"/>
    <xf numFmtId="0" fontId="1" fillId="0" borderId="6" xfId="0" applyFont="1" applyFill="1" applyBorder="1"/>
    <xf numFmtId="0" fontId="1" fillId="0" borderId="14" xfId="0" applyFont="1" applyFill="1" applyBorder="1"/>
    <xf numFmtId="0" fontId="0" fillId="0" borderId="15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26" xfId="0" applyBorder="1"/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5" borderId="7" xfId="0" applyFont="1" applyFill="1" applyBorder="1"/>
    <xf numFmtId="0" fontId="2" fillId="5" borderId="26" xfId="0" applyFont="1" applyFill="1" applyBorder="1"/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5" borderId="31" xfId="0" applyFont="1" applyFill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0" fontId="2" fillId="5" borderId="26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0" fillId="0" borderId="27" xfId="0" applyFont="1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2" borderId="10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0" fillId="10" borderId="6" xfId="0" applyFill="1" applyBorder="1" applyAlignment="1">
      <alignment horizontal="center"/>
    </xf>
    <xf numFmtId="0" fontId="0" fillId="10" borderId="0" xfId="0" applyFill="1"/>
    <xf numFmtId="0" fontId="1" fillId="0" borderId="0" xfId="0" applyFont="1" applyBorder="1"/>
    <xf numFmtId="0" fontId="1" fillId="0" borderId="29" xfId="0" applyFont="1" applyBorder="1"/>
    <xf numFmtId="0" fontId="0" fillId="0" borderId="7" xfId="0" applyBorder="1"/>
    <xf numFmtId="0" fontId="0" fillId="0" borderId="27" xfId="0" applyBorder="1"/>
    <xf numFmtId="0" fontId="0" fillId="0" borderId="0" xfId="0" applyBorder="1" applyAlignment="1"/>
    <xf numFmtId="0" fontId="2" fillId="11" borderId="35" xfId="0" applyFont="1" applyFill="1" applyBorder="1"/>
    <xf numFmtId="0" fontId="0" fillId="0" borderId="0" xfId="0" applyFill="1"/>
    <xf numFmtId="0" fontId="0" fillId="4" borderId="15" xfId="0" applyFill="1" applyBorder="1"/>
    <xf numFmtId="0" fontId="2" fillId="11" borderId="5" xfId="0" applyFont="1" applyFill="1" applyBorder="1"/>
    <xf numFmtId="0" fontId="0" fillId="11" borderId="38" xfId="0" applyFill="1" applyBorder="1"/>
    <xf numFmtId="0" fontId="1" fillId="11" borderId="7" xfId="0" applyFont="1" applyFill="1" applyBorder="1" applyAlignment="1">
      <alignment horizontal="center"/>
    </xf>
    <xf numFmtId="0" fontId="7" fillId="0" borderId="0" xfId="0" applyFont="1"/>
    <xf numFmtId="0" fontId="6" fillId="0" borderId="0" xfId="0" applyFont="1" applyAlignment="1">
      <alignment horizontal="center"/>
    </xf>
    <xf numFmtId="0" fontId="7" fillId="13" borderId="43" xfId="0" applyFont="1" applyFill="1" applyBorder="1" applyAlignment="1">
      <alignment horizontal="left"/>
    </xf>
    <xf numFmtId="0" fontId="7" fillId="14" borderId="43" xfId="0" applyFont="1" applyFill="1" applyBorder="1"/>
    <xf numFmtId="0" fontId="7" fillId="14" borderId="43" xfId="0" applyFont="1" applyFill="1" applyBorder="1" applyAlignment="1">
      <alignment horizontal="center"/>
    </xf>
    <xf numFmtId="0" fontId="7" fillId="15" borderId="43" xfId="0" applyFont="1" applyFill="1" applyBorder="1"/>
    <xf numFmtId="0" fontId="7" fillId="0" borderId="0" xfId="0" applyFont="1" applyAlignment="1">
      <alignment horizontal="right"/>
    </xf>
    <xf numFmtId="0" fontId="7" fillId="0" borderId="45" xfId="0" applyFont="1" applyBorder="1" applyAlignment="1">
      <alignment horizontal="right"/>
    </xf>
    <xf numFmtId="0" fontId="7" fillId="0" borderId="43" xfId="0" applyFont="1" applyBorder="1"/>
    <xf numFmtId="0" fontId="7" fillId="0" borderId="43" xfId="0" applyFont="1" applyBorder="1" applyAlignment="1">
      <alignment horizontal="center"/>
    </xf>
    <xf numFmtId="0" fontId="7" fillId="0" borderId="46" xfId="0" applyFont="1" applyBorder="1" applyAlignment="1">
      <alignment horizontal="right"/>
    </xf>
    <xf numFmtId="0" fontId="7" fillId="0" borderId="47" xfId="0" applyFont="1" applyBorder="1" applyAlignment="1">
      <alignment horizontal="right"/>
    </xf>
    <xf numFmtId="0" fontId="7" fillId="0" borderId="0" xfId="0" applyFont="1" applyAlignment="1">
      <alignment horizontal="left"/>
    </xf>
    <xf numFmtId="0" fontId="7" fillId="16" borderId="43" xfId="0" applyFont="1" applyFill="1" applyBorder="1"/>
    <xf numFmtId="0" fontId="7" fillId="0" borderId="42" xfId="0" applyFont="1" applyBorder="1"/>
    <xf numFmtId="0" fontId="8" fillId="17" borderId="43" xfId="0" applyFont="1" applyFill="1" applyBorder="1" applyAlignment="1">
      <alignment horizontal="center" vertical="center"/>
    </xf>
    <xf numFmtId="0" fontId="8" fillId="17" borderId="48" xfId="0" applyFont="1" applyFill="1" applyBorder="1" applyAlignment="1">
      <alignment horizontal="center" vertical="center"/>
    </xf>
    <xf numFmtId="0" fontId="7" fillId="0" borderId="51" xfId="0" applyFont="1" applyBorder="1"/>
    <xf numFmtId="0" fontId="8" fillId="17" borderId="49" xfId="0" applyFont="1" applyFill="1" applyBorder="1" applyAlignment="1">
      <alignment horizontal="center" vertical="center"/>
    </xf>
    <xf numFmtId="0" fontId="7" fillId="14" borderId="57" xfId="0" applyFont="1" applyFill="1" applyBorder="1" applyAlignment="1">
      <alignment horizontal="center"/>
    </xf>
    <xf numFmtId="0" fontId="7" fillId="0" borderId="58" xfId="0" applyFont="1" applyBorder="1" applyAlignment="1">
      <alignment horizontal="right"/>
    </xf>
    <xf numFmtId="0" fontId="7" fillId="0" borderId="59" xfId="0" applyFont="1" applyBorder="1" applyAlignment="1">
      <alignment horizontal="right"/>
    </xf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12" fillId="13" borderId="43" xfId="0" applyFont="1" applyFill="1" applyBorder="1" applyAlignment="1">
      <alignment horizontal="left"/>
    </xf>
    <xf numFmtId="0" fontId="12" fillId="14" borderId="43" xfId="0" applyFont="1" applyFill="1" applyBorder="1"/>
    <xf numFmtId="0" fontId="12" fillId="0" borderId="0" xfId="0" applyFont="1"/>
    <xf numFmtId="0" fontId="12" fillId="14" borderId="43" xfId="0" applyFont="1" applyFill="1" applyBorder="1" applyAlignment="1">
      <alignment horizontal="center"/>
    </xf>
    <xf numFmtId="0" fontId="12" fillId="15" borderId="43" xfId="0" applyFont="1" applyFill="1" applyBorder="1"/>
    <xf numFmtId="0" fontId="12" fillId="0" borderId="0" xfId="0" applyFont="1" applyAlignment="1">
      <alignment horizontal="right"/>
    </xf>
    <xf numFmtId="0" fontId="12" fillId="0" borderId="45" xfId="0" applyFont="1" applyBorder="1" applyAlignment="1">
      <alignment horizontal="right"/>
    </xf>
    <xf numFmtId="0" fontId="12" fillId="0" borderId="43" xfId="0" applyFont="1" applyBorder="1"/>
    <xf numFmtId="0" fontId="13" fillId="18" borderId="43" xfId="0" applyFont="1" applyFill="1" applyBorder="1" applyAlignment="1">
      <alignment horizontal="center"/>
    </xf>
    <xf numFmtId="0" fontId="12" fillId="0" borderId="46" xfId="0" applyFont="1" applyBorder="1" applyAlignment="1">
      <alignment horizontal="right"/>
    </xf>
    <xf numFmtId="0" fontId="12" fillId="0" borderId="47" xfId="0" applyFont="1" applyBorder="1" applyAlignment="1">
      <alignment horizontal="right"/>
    </xf>
    <xf numFmtId="0" fontId="12" fillId="0" borderId="0" xfId="0" applyFont="1" applyAlignment="1">
      <alignment horizontal="left"/>
    </xf>
    <xf numFmtId="0" fontId="12" fillId="16" borderId="43" xfId="0" applyFont="1" applyFill="1" applyBorder="1"/>
    <xf numFmtId="0" fontId="12" fillId="0" borderId="42" xfId="0" applyFont="1" applyBorder="1"/>
    <xf numFmtId="0" fontId="14" fillId="17" borderId="43" xfId="0" applyFont="1" applyFill="1" applyBorder="1" applyAlignment="1">
      <alignment horizontal="center" vertical="center"/>
    </xf>
    <xf numFmtId="0" fontId="14" fillId="17" borderId="48" xfId="0" applyFont="1" applyFill="1" applyBorder="1" applyAlignment="1">
      <alignment horizontal="center" vertical="center"/>
    </xf>
    <xf numFmtId="0" fontId="12" fillId="0" borderId="51" xfId="0" applyFont="1" applyBorder="1"/>
    <xf numFmtId="0" fontId="14" fillId="17" borderId="49" xfId="0" applyFont="1" applyFill="1" applyBorder="1" applyAlignment="1">
      <alignment horizontal="center" vertical="center"/>
    </xf>
    <xf numFmtId="0" fontId="12" fillId="14" borderId="57" xfId="0" applyFont="1" applyFill="1" applyBorder="1" applyAlignment="1">
      <alignment horizontal="center"/>
    </xf>
    <xf numFmtId="0" fontId="12" fillId="0" borderId="58" xfId="0" applyFont="1" applyBorder="1" applyAlignment="1">
      <alignment horizontal="right"/>
    </xf>
    <xf numFmtId="0" fontId="12" fillId="0" borderId="59" xfId="0" applyFont="1" applyBorder="1" applyAlignment="1">
      <alignment horizontal="right"/>
    </xf>
    <xf numFmtId="0" fontId="1" fillId="0" borderId="15" xfId="0" applyFont="1" applyBorder="1"/>
    <xf numFmtId="0" fontId="0" fillId="19" borderId="0" xfId="0" applyFill="1"/>
    <xf numFmtId="0" fontId="0" fillId="0" borderId="8" xfId="0" applyBorder="1"/>
    <xf numFmtId="0" fontId="0" fillId="0" borderId="23" xfId="0" applyBorder="1"/>
    <xf numFmtId="0" fontId="0" fillId="21" borderId="24" xfId="0" applyFill="1" applyBorder="1"/>
    <xf numFmtId="0" fontId="0" fillId="2" borderId="0" xfId="0" applyFill="1"/>
    <xf numFmtId="0" fontId="0" fillId="0" borderId="24" xfId="0" applyFill="1" applyBorder="1"/>
    <xf numFmtId="0" fontId="0" fillId="0" borderId="15" xfId="0" applyBorder="1" applyAlignment="1">
      <alignment horizontal="center"/>
    </xf>
    <xf numFmtId="0" fontId="0" fillId="0" borderId="8" xfId="0" applyBorder="1"/>
    <xf numFmtId="0" fontId="0" fillId="11" borderId="36" xfId="0" applyFill="1" applyBorder="1" applyAlignment="1">
      <alignment horizontal="center"/>
    </xf>
    <xf numFmtId="0" fontId="0" fillId="11" borderId="37" xfId="0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4" fillId="3" borderId="0" xfId="0" applyFont="1" applyFill="1" applyAlignment="1">
      <alignment horizontal="center"/>
    </xf>
    <xf numFmtId="0" fontId="0" fillId="4" borderId="15" xfId="0" applyFill="1" applyBorder="1" applyAlignment="1">
      <alignment horizontal="center"/>
    </xf>
    <xf numFmtId="0" fontId="2" fillId="11" borderId="13" xfId="0" applyFont="1" applyFill="1" applyBorder="1" applyAlignment="1">
      <alignment horizontal="center"/>
    </xf>
    <xf numFmtId="0" fontId="2" fillId="11" borderId="34" xfId="0" applyFont="1" applyFill="1" applyBorder="1" applyAlignment="1">
      <alignment horizontal="center"/>
    </xf>
    <xf numFmtId="0" fontId="2" fillId="11" borderId="0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11" borderId="1" xfId="0" applyFont="1" applyFill="1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5" borderId="28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5" borderId="30" xfId="0" applyFont="1" applyFill="1" applyBorder="1" applyAlignment="1">
      <alignment horizontal="center" vertical="center"/>
    </xf>
    <xf numFmtId="0" fontId="1" fillId="5" borderId="28" xfId="0" applyFont="1" applyFill="1" applyBorder="1" applyAlignment="1">
      <alignment horizontal="center" vertical="center" wrapText="1"/>
    </xf>
    <xf numFmtId="0" fontId="1" fillId="5" borderId="29" xfId="0" applyFont="1" applyFill="1" applyBorder="1" applyAlignment="1">
      <alignment horizontal="center" vertical="center" wrapText="1"/>
    </xf>
    <xf numFmtId="0" fontId="1" fillId="5" borderId="30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/>
    </xf>
    <xf numFmtId="0" fontId="1" fillId="5" borderId="34" xfId="0" applyFont="1" applyFill="1" applyBorder="1" applyAlignment="1">
      <alignment horizontal="center" vertical="center"/>
    </xf>
    <xf numFmtId="0" fontId="1" fillId="5" borderId="35" xfId="0" applyFont="1" applyFill="1" applyBorder="1" applyAlignment="1">
      <alignment horizontal="center" vertical="center"/>
    </xf>
    <xf numFmtId="0" fontId="1" fillId="5" borderId="16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0" fillId="14" borderId="53" xfId="0" applyFont="1" applyFill="1" applyBorder="1" applyAlignment="1">
      <alignment horizontal="center" vertical="center"/>
    </xf>
    <xf numFmtId="0" fontId="11" fillId="0" borderId="44" xfId="0" applyFont="1" applyBorder="1"/>
    <xf numFmtId="0" fontId="10" fillId="15" borderId="54" xfId="0" applyFont="1" applyFill="1" applyBorder="1" applyAlignment="1">
      <alignment horizontal="center" vertical="center"/>
    </xf>
    <xf numFmtId="0" fontId="11" fillId="0" borderId="56" xfId="0" applyFont="1" applyBorder="1"/>
    <xf numFmtId="0" fontId="12" fillId="13" borderId="25" xfId="0" applyFont="1" applyFill="1" applyBorder="1" applyAlignment="1">
      <alignment horizontal="center"/>
    </xf>
    <xf numFmtId="0" fontId="0" fillId="0" borderId="8" xfId="0" applyBorder="1"/>
    <xf numFmtId="0" fontId="10" fillId="12" borderId="42" xfId="0" applyFont="1" applyFill="1" applyBorder="1" applyAlignment="1">
      <alignment horizontal="center" vertical="center"/>
    </xf>
    <xf numFmtId="0" fontId="10" fillId="15" borderId="48" xfId="0" applyFont="1" applyFill="1" applyBorder="1"/>
    <xf numFmtId="0" fontId="11" fillId="0" borderId="49" xfId="0" applyFont="1" applyBorder="1"/>
    <xf numFmtId="0" fontId="12" fillId="0" borderId="48" xfId="0" applyFont="1" applyBorder="1" applyAlignment="1">
      <alignment horizontal="center"/>
    </xf>
    <xf numFmtId="0" fontId="11" fillId="0" borderId="50" xfId="0" applyFont="1" applyBorder="1"/>
    <xf numFmtId="0" fontId="10" fillId="13" borderId="52" xfId="0" applyFont="1" applyFill="1" applyBorder="1" applyAlignment="1">
      <alignment horizontal="center" vertical="center"/>
    </xf>
    <xf numFmtId="0" fontId="11" fillId="0" borderId="55" xfId="0" applyFont="1" applyBorder="1"/>
    <xf numFmtId="0" fontId="10" fillId="12" borderId="39" xfId="0" applyFont="1" applyFill="1" applyBorder="1" applyAlignment="1">
      <alignment horizontal="center"/>
    </xf>
    <xf numFmtId="0" fontId="11" fillId="0" borderId="40" xfId="0" applyFont="1" applyBorder="1"/>
    <xf numFmtId="0" fontId="11" fillId="0" borderId="41" xfId="0" applyFont="1" applyBorder="1"/>
    <xf numFmtId="0" fontId="6" fillId="14" borderId="53" xfId="0" applyFont="1" applyFill="1" applyBorder="1" applyAlignment="1">
      <alignment horizontal="center" vertical="center"/>
    </xf>
    <xf numFmtId="0" fontId="9" fillId="0" borderId="44" xfId="0" applyFont="1" applyBorder="1"/>
    <xf numFmtId="0" fontId="6" fillId="15" borderId="54" xfId="0" applyFont="1" applyFill="1" applyBorder="1" applyAlignment="1">
      <alignment horizontal="center" vertical="center"/>
    </xf>
    <xf numFmtId="0" fontId="9" fillId="0" borderId="56" xfId="0" applyFont="1" applyBorder="1"/>
    <xf numFmtId="0" fontId="7" fillId="13" borderId="25" xfId="0" applyFont="1" applyFill="1" applyBorder="1" applyAlignment="1">
      <alignment horizontal="center"/>
    </xf>
    <xf numFmtId="0" fontId="6" fillId="12" borderId="39" xfId="0" applyFont="1" applyFill="1" applyBorder="1" applyAlignment="1">
      <alignment horizontal="center"/>
    </xf>
    <xf numFmtId="0" fontId="9" fillId="0" borderId="40" xfId="0" applyFont="1" applyBorder="1"/>
    <xf numFmtId="0" fontId="9" fillId="0" borderId="41" xfId="0" applyFont="1" applyBorder="1"/>
    <xf numFmtId="0" fontId="6" fillId="12" borderId="42" xfId="0" applyFont="1" applyFill="1" applyBorder="1" applyAlignment="1">
      <alignment horizontal="center" vertical="center"/>
    </xf>
    <xf numFmtId="0" fontId="6" fillId="15" borderId="48" xfId="0" applyFont="1" applyFill="1" applyBorder="1"/>
    <xf numFmtId="0" fontId="9" fillId="0" borderId="49" xfId="0" applyFont="1" applyBorder="1"/>
    <xf numFmtId="0" fontId="7" fillId="0" borderId="48" xfId="0" applyFont="1" applyBorder="1" applyAlignment="1">
      <alignment horizontal="center"/>
    </xf>
    <xf numFmtId="0" fontId="9" fillId="0" borderId="50" xfId="0" applyFont="1" applyBorder="1"/>
    <xf numFmtId="0" fontId="6" fillId="13" borderId="52" xfId="0" applyFont="1" applyFill="1" applyBorder="1" applyAlignment="1">
      <alignment horizontal="center" vertical="center"/>
    </xf>
    <xf numFmtId="0" fontId="9" fillId="0" borderId="55" xfId="0" applyFont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0" borderId="21" xfId="0" applyFill="1" applyBorder="1" applyAlignment="1">
      <alignment horizontal="center"/>
    </xf>
    <xf numFmtId="0" fontId="0" fillId="20" borderId="22" xfId="0" applyFill="1" applyBorder="1" applyAlignment="1">
      <alignment horizontal="center"/>
    </xf>
    <xf numFmtId="0" fontId="0" fillId="22" borderId="15" xfId="0" applyFill="1" applyBorder="1"/>
    <xf numFmtId="0" fontId="1" fillId="22" borderId="15" xfId="0" applyFont="1" applyFill="1" applyBorder="1"/>
    <xf numFmtId="0" fontId="2" fillId="22" borderId="15" xfId="0" applyFont="1" applyFill="1" applyBorder="1"/>
    <xf numFmtId="0" fontId="2" fillId="22" borderId="16" xfId="0" applyFont="1" applyFill="1" applyBorder="1"/>
    <xf numFmtId="0" fontId="0" fillId="22" borderId="15" xfId="0" applyFill="1" applyBorder="1" applyAlignment="1">
      <alignment horizontal="center" vertical="center"/>
    </xf>
    <xf numFmtId="0" fontId="0" fillId="23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22" borderId="16" xfId="0" applyFont="1" applyFill="1" applyBorder="1"/>
    <xf numFmtId="0" fontId="4" fillId="23" borderId="0" xfId="0" applyFont="1" applyFill="1" applyAlignment="1">
      <alignment horizontal="center"/>
    </xf>
    <xf numFmtId="0" fontId="4" fillId="23" borderId="0" xfId="0" applyFont="1" applyFill="1"/>
    <xf numFmtId="0" fontId="4" fillId="23" borderId="21" xfId="0" applyFont="1" applyFill="1" applyBorder="1" applyAlignment="1">
      <alignment horizontal="center"/>
    </xf>
    <xf numFmtId="0" fontId="4" fillId="23" borderId="22" xfId="0" applyFont="1" applyFill="1" applyBorder="1" applyAlignment="1">
      <alignment horizontal="center"/>
    </xf>
    <xf numFmtId="0" fontId="4" fillId="23" borderId="23" xfId="0" applyFont="1" applyFill="1" applyBorder="1" applyAlignment="1">
      <alignment horizontal="center"/>
    </xf>
    <xf numFmtId="0" fontId="18" fillId="25" borderId="0" xfId="0" applyFont="1" applyFill="1" applyBorder="1" applyAlignment="1">
      <alignment horizontal="center" vertical="center"/>
    </xf>
    <xf numFmtId="0" fontId="18" fillId="25" borderId="33" xfId="0" applyFont="1" applyFill="1" applyBorder="1" applyAlignment="1">
      <alignment horizontal="center" vertical="center"/>
    </xf>
    <xf numFmtId="0" fontId="18" fillId="25" borderId="61" xfId="0" applyFont="1" applyFill="1" applyBorder="1" applyAlignment="1">
      <alignment horizontal="center" vertical="center"/>
    </xf>
    <xf numFmtId="0" fontId="18" fillId="25" borderId="62" xfId="0" applyFont="1" applyFill="1" applyBorder="1" applyAlignment="1">
      <alignment horizontal="center" vertical="center"/>
    </xf>
    <xf numFmtId="0" fontId="18" fillId="25" borderId="63" xfId="0" applyFont="1" applyFill="1" applyBorder="1" applyAlignment="1">
      <alignment horizontal="center" vertical="center"/>
    </xf>
    <xf numFmtId="0" fontId="18" fillId="25" borderId="65" xfId="0" applyFont="1" applyFill="1" applyBorder="1" applyAlignment="1">
      <alignment horizontal="center" vertical="center"/>
    </xf>
    <xf numFmtId="0" fontId="16" fillId="24" borderId="0" xfId="0" applyFont="1" applyFill="1" applyBorder="1" applyAlignment="1">
      <alignment horizontal="center" vertical="center"/>
    </xf>
    <xf numFmtId="0" fontId="16" fillId="24" borderId="63" xfId="0" applyFont="1" applyFill="1" applyBorder="1" applyAlignment="1">
      <alignment horizontal="center" vertical="center"/>
    </xf>
    <xf numFmtId="0" fontId="16" fillId="24" borderId="33" xfId="0" applyFont="1" applyFill="1" applyBorder="1" applyAlignment="1">
      <alignment horizontal="center" vertical="center"/>
    </xf>
    <xf numFmtId="0" fontId="16" fillId="24" borderId="62" xfId="0" applyFont="1" applyFill="1" applyBorder="1" applyAlignment="1">
      <alignment horizontal="center" vertical="center"/>
    </xf>
    <xf numFmtId="0" fontId="18" fillId="25" borderId="66" xfId="0" applyFont="1" applyFill="1" applyBorder="1" applyAlignment="1">
      <alignment horizontal="center" vertical="center"/>
    </xf>
    <xf numFmtId="0" fontId="16" fillId="24" borderId="60" xfId="0" applyFont="1" applyFill="1" applyBorder="1" applyAlignment="1">
      <alignment horizontal="center" vertical="center"/>
    </xf>
    <xf numFmtId="0" fontId="16" fillId="24" borderId="61" xfId="0" applyFont="1" applyFill="1" applyBorder="1" applyAlignment="1">
      <alignment horizontal="center" vertical="center"/>
    </xf>
    <xf numFmtId="0" fontId="16" fillId="24" borderId="64" xfId="0" applyFont="1" applyFill="1" applyBorder="1" applyAlignment="1">
      <alignment horizontal="center" vertical="center"/>
    </xf>
    <xf numFmtId="0" fontId="16" fillId="24" borderId="66" xfId="0" applyFont="1" applyFill="1" applyBorder="1" applyAlignment="1">
      <alignment horizontal="center" vertical="center"/>
    </xf>
    <xf numFmtId="0" fontId="16" fillId="24" borderId="65" xfId="0" applyFont="1" applyFill="1" applyBorder="1" applyAlignment="1">
      <alignment horizontal="center" vertical="center"/>
    </xf>
    <xf numFmtId="0" fontId="0" fillId="26" borderId="0" xfId="0" applyFill="1"/>
    <xf numFmtId="0" fontId="19" fillId="0" borderId="0" xfId="0" applyFont="1" applyFill="1" applyAlignment="1">
      <alignment horizontal="center"/>
    </xf>
    <xf numFmtId="0" fontId="0" fillId="27" borderId="61" xfId="0" applyFill="1" applyBorder="1"/>
    <xf numFmtId="0" fontId="0" fillId="27" borderId="0" xfId="0" applyFill="1"/>
    <xf numFmtId="0" fontId="17" fillId="27" borderId="0" xfId="0" applyFont="1" applyFill="1" applyAlignment="1">
      <alignment horizontal="center"/>
    </xf>
    <xf numFmtId="0" fontId="19" fillId="27" borderId="0" xfId="0" applyFont="1" applyFill="1" applyAlignment="1">
      <alignment horizontal="left"/>
    </xf>
    <xf numFmtId="0" fontId="19" fillId="27" borderId="16" xfId="0" applyFont="1" applyFill="1" applyBorder="1" applyAlignment="1">
      <alignment horizontal="left"/>
    </xf>
    <xf numFmtId="0" fontId="19" fillId="27" borderId="17" xfId="0" applyFont="1" applyFill="1" applyBorder="1" applyAlignment="1">
      <alignment horizontal="left"/>
    </xf>
    <xf numFmtId="0" fontId="19" fillId="27" borderId="20" xfId="0" applyFont="1" applyFill="1" applyBorder="1" applyAlignment="1">
      <alignment horizontal="left"/>
    </xf>
    <xf numFmtId="0" fontId="17" fillId="27" borderId="61" xfId="0" applyFont="1" applyFill="1" applyBorder="1" applyAlignment="1">
      <alignment horizontal="center"/>
    </xf>
    <xf numFmtId="0" fontId="17" fillId="26" borderId="0" xfId="0" applyFont="1" applyFill="1" applyAlignment="1">
      <alignment horizontal="center"/>
    </xf>
    <xf numFmtId="0" fontId="19" fillId="26" borderId="0" xfId="0" applyFont="1" applyFill="1" applyAlignment="1">
      <alignment horizontal="left"/>
    </xf>
    <xf numFmtId="0" fontId="0" fillId="26" borderId="61" xfId="0" applyFill="1" applyBorder="1"/>
    <xf numFmtId="0" fontId="17" fillId="26" borderId="61" xfId="0" applyFont="1" applyFill="1" applyBorder="1" applyAlignment="1">
      <alignment horizontal="center"/>
    </xf>
    <xf numFmtId="0" fontId="0" fillId="26" borderId="63" xfId="0" applyFill="1" applyBorder="1"/>
    <xf numFmtId="0" fontId="19" fillId="26" borderId="16" xfId="0" applyFont="1" applyFill="1" applyBorder="1" applyAlignment="1">
      <alignment horizontal="left"/>
    </xf>
    <xf numFmtId="0" fontId="19" fillId="26" borderId="17" xfId="0" applyFont="1" applyFill="1" applyBorder="1" applyAlignment="1">
      <alignment horizontal="left"/>
    </xf>
    <xf numFmtId="0" fontId="19" fillId="26" borderId="20" xfId="0" applyFont="1" applyFill="1" applyBorder="1" applyAlignment="1">
      <alignment horizontal="left"/>
    </xf>
    <xf numFmtId="0" fontId="0" fillId="26" borderId="0" xfId="0" applyFill="1" applyBorder="1"/>
    <xf numFmtId="0" fontId="19" fillId="26" borderId="0" xfId="0" applyFont="1" applyFill="1" applyAlignment="1"/>
    <xf numFmtId="0" fontId="19" fillId="0" borderId="0" xfId="0" applyFont="1" applyFill="1" applyBorder="1" applyAlignment="1">
      <alignment horizontal="center"/>
    </xf>
  </cellXfs>
  <cellStyles count="1">
    <cellStyle name="Normal" xfId="0" builtinId="0"/>
  </cellStyles>
  <dxfs count="96"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Chart_Data!$B$3</c:f>
              <c:strCache>
                <c:ptCount val="1"/>
                <c:pt idx="0">
                  <c:v>Total Energy (MJ) Variation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Chart_Data!$B$4:$B$543</c:f>
              <c:numCache>
                <c:formatCode>General</c:formatCode>
                <c:ptCount val="540"/>
                <c:pt idx="0">
                  <c:v>213139539.8999415</c:v>
                </c:pt>
                <c:pt idx="1">
                  <c:v>213140644.82321668</c:v>
                </c:pt>
                <c:pt idx="2">
                  <c:v>213139539.8999415</c:v>
                </c:pt>
                <c:pt idx="3">
                  <c:v>213140644.82321668</c:v>
                </c:pt>
                <c:pt idx="4">
                  <c:v>213327770.9759773</c:v>
                </c:pt>
                <c:pt idx="5">
                  <c:v>213328875.89925253</c:v>
                </c:pt>
                <c:pt idx="6">
                  <c:v>213327770.9759773</c:v>
                </c:pt>
                <c:pt idx="7">
                  <c:v>213328875.89925253</c:v>
                </c:pt>
                <c:pt idx="8">
                  <c:v>213139539.8999415</c:v>
                </c:pt>
                <c:pt idx="9">
                  <c:v>213140644.82321668</c:v>
                </c:pt>
                <c:pt idx="10">
                  <c:v>213327770.9759773</c:v>
                </c:pt>
                <c:pt idx="11">
                  <c:v>213328875.89925253</c:v>
                </c:pt>
                <c:pt idx="12">
                  <c:v>213674882.13289061</c:v>
                </c:pt>
                <c:pt idx="13">
                  <c:v>213675987.05616575</c:v>
                </c:pt>
                <c:pt idx="14">
                  <c:v>213863113.20892644</c:v>
                </c:pt>
                <c:pt idx="15">
                  <c:v>213864218.13220164</c:v>
                </c:pt>
                <c:pt idx="16">
                  <c:v>213674882.13289061</c:v>
                </c:pt>
                <c:pt idx="17">
                  <c:v>213675987.05616575</c:v>
                </c:pt>
                <c:pt idx="18">
                  <c:v>213863113.20892644</c:v>
                </c:pt>
                <c:pt idx="19">
                  <c:v>213864218.13220164</c:v>
                </c:pt>
                <c:pt idx="20">
                  <c:v>213674882.13289061</c:v>
                </c:pt>
                <c:pt idx="21">
                  <c:v>213675987.05616575</c:v>
                </c:pt>
                <c:pt idx="22">
                  <c:v>214613375.13250223</c:v>
                </c:pt>
                <c:pt idx="23">
                  <c:v>214614480.05577743</c:v>
                </c:pt>
                <c:pt idx="24">
                  <c:v>214613375.13250223</c:v>
                </c:pt>
                <c:pt idx="25">
                  <c:v>214614480.05577743</c:v>
                </c:pt>
                <c:pt idx="26">
                  <c:v>213863113.20892644</c:v>
                </c:pt>
                <c:pt idx="27">
                  <c:v>213864218.13220164</c:v>
                </c:pt>
                <c:pt idx="28">
                  <c:v>214613375.13250223</c:v>
                </c:pt>
                <c:pt idx="29">
                  <c:v>214614480.05577743</c:v>
                </c:pt>
                <c:pt idx="30">
                  <c:v>215148717.36545131</c:v>
                </c:pt>
                <c:pt idx="31">
                  <c:v>215149822.28872651</c:v>
                </c:pt>
                <c:pt idx="32">
                  <c:v>215148717.36545131</c:v>
                </c:pt>
                <c:pt idx="33">
                  <c:v>215149822.28872651</c:v>
                </c:pt>
                <c:pt idx="34">
                  <c:v>215148717.36545131</c:v>
                </c:pt>
                <c:pt idx="35">
                  <c:v>215149822.28872651</c:v>
                </c:pt>
                <c:pt idx="36">
                  <c:v>216336592.53211403</c:v>
                </c:pt>
                <c:pt idx="37">
                  <c:v>216337697.45538923</c:v>
                </c:pt>
                <c:pt idx="38">
                  <c:v>216524823.60814989</c:v>
                </c:pt>
                <c:pt idx="39">
                  <c:v>216525928.53142509</c:v>
                </c:pt>
                <c:pt idx="40">
                  <c:v>216336592.53211403</c:v>
                </c:pt>
                <c:pt idx="41">
                  <c:v>216337697.45538923</c:v>
                </c:pt>
                <c:pt idx="42">
                  <c:v>216524823.60814989</c:v>
                </c:pt>
                <c:pt idx="43">
                  <c:v>216525928.53142509</c:v>
                </c:pt>
                <c:pt idx="44">
                  <c:v>216336592.53211403</c:v>
                </c:pt>
                <c:pt idx="45">
                  <c:v>216337697.45538923</c:v>
                </c:pt>
                <c:pt idx="46">
                  <c:v>216871934.7650632</c:v>
                </c:pt>
                <c:pt idx="47">
                  <c:v>216873039.68833837</c:v>
                </c:pt>
                <c:pt idx="48">
                  <c:v>216871934.7650632</c:v>
                </c:pt>
                <c:pt idx="49">
                  <c:v>216873039.68833837</c:v>
                </c:pt>
                <c:pt idx="50">
                  <c:v>216524823.60814989</c:v>
                </c:pt>
                <c:pt idx="51">
                  <c:v>216525928.53142509</c:v>
                </c:pt>
                <c:pt idx="52">
                  <c:v>217060165.84109899</c:v>
                </c:pt>
                <c:pt idx="53">
                  <c:v>217061270.76437417</c:v>
                </c:pt>
                <c:pt idx="54">
                  <c:v>217060165.84109899</c:v>
                </c:pt>
                <c:pt idx="55">
                  <c:v>217061270.76437417</c:v>
                </c:pt>
                <c:pt idx="56">
                  <c:v>216871934.7650632</c:v>
                </c:pt>
                <c:pt idx="57">
                  <c:v>216873039.68833837</c:v>
                </c:pt>
                <c:pt idx="58">
                  <c:v>217060165.84109899</c:v>
                </c:pt>
                <c:pt idx="59">
                  <c:v>217061270.76437417</c:v>
                </c:pt>
                <c:pt idx="60">
                  <c:v>217810427.76467481</c:v>
                </c:pt>
                <c:pt idx="61">
                  <c:v>217811532.68795002</c:v>
                </c:pt>
                <c:pt idx="62">
                  <c:v>217810427.76467481</c:v>
                </c:pt>
                <c:pt idx="63">
                  <c:v>217811532.68795002</c:v>
                </c:pt>
                <c:pt idx="64">
                  <c:v>217810427.76467481</c:v>
                </c:pt>
                <c:pt idx="65">
                  <c:v>217811532.68795002</c:v>
                </c:pt>
                <c:pt idx="66">
                  <c:v>218345769.99762392</c:v>
                </c:pt>
                <c:pt idx="67">
                  <c:v>218346874.92089909</c:v>
                </c:pt>
                <c:pt idx="68">
                  <c:v>218345769.99762392</c:v>
                </c:pt>
                <c:pt idx="69">
                  <c:v>218346874.92089909</c:v>
                </c:pt>
                <c:pt idx="70">
                  <c:v>218345769.99762392</c:v>
                </c:pt>
                <c:pt idx="71">
                  <c:v>218346874.92089909</c:v>
                </c:pt>
                <c:pt idx="72">
                  <c:v>220581200.13623542</c:v>
                </c:pt>
                <c:pt idx="73">
                  <c:v>220582305.05951068</c:v>
                </c:pt>
                <c:pt idx="74">
                  <c:v>220581200.13623542</c:v>
                </c:pt>
                <c:pt idx="75">
                  <c:v>220582305.05951068</c:v>
                </c:pt>
                <c:pt idx="76">
                  <c:v>220769431.21227127</c:v>
                </c:pt>
                <c:pt idx="77">
                  <c:v>220770536.13554648</c:v>
                </c:pt>
                <c:pt idx="78">
                  <c:v>220769431.21227127</c:v>
                </c:pt>
                <c:pt idx="79">
                  <c:v>220770536.13554648</c:v>
                </c:pt>
                <c:pt idx="80">
                  <c:v>220581200.13623542</c:v>
                </c:pt>
                <c:pt idx="81">
                  <c:v>220582305.05951068</c:v>
                </c:pt>
                <c:pt idx="82">
                  <c:v>220769431.21227127</c:v>
                </c:pt>
                <c:pt idx="83">
                  <c:v>220770536.13554648</c:v>
                </c:pt>
                <c:pt idx="84">
                  <c:v>221116542.36918449</c:v>
                </c:pt>
                <c:pt idx="85">
                  <c:v>221117647.29245976</c:v>
                </c:pt>
                <c:pt idx="86">
                  <c:v>221304773.44522035</c:v>
                </c:pt>
                <c:pt idx="87">
                  <c:v>221305878.36849561</c:v>
                </c:pt>
                <c:pt idx="88">
                  <c:v>221116542.36918449</c:v>
                </c:pt>
                <c:pt idx="89">
                  <c:v>221117647.29245976</c:v>
                </c:pt>
                <c:pt idx="90">
                  <c:v>221304773.44522035</c:v>
                </c:pt>
                <c:pt idx="91">
                  <c:v>221305878.36849561</c:v>
                </c:pt>
                <c:pt idx="92">
                  <c:v>221116542.36918449</c:v>
                </c:pt>
                <c:pt idx="93">
                  <c:v>221117647.29245976</c:v>
                </c:pt>
                <c:pt idx="94">
                  <c:v>222055035.3687962</c:v>
                </c:pt>
                <c:pt idx="95">
                  <c:v>222056140.2920714</c:v>
                </c:pt>
                <c:pt idx="96">
                  <c:v>222055035.3687962</c:v>
                </c:pt>
                <c:pt idx="97">
                  <c:v>222056140.2920714</c:v>
                </c:pt>
                <c:pt idx="98">
                  <c:v>221304773.44522035</c:v>
                </c:pt>
                <c:pt idx="99">
                  <c:v>221305878.36849561</c:v>
                </c:pt>
                <c:pt idx="100">
                  <c:v>222055035.3687962</c:v>
                </c:pt>
                <c:pt idx="101">
                  <c:v>222056140.2920714</c:v>
                </c:pt>
                <c:pt idx="102">
                  <c:v>222590377.60174525</c:v>
                </c:pt>
                <c:pt idx="103">
                  <c:v>222591482.52502048</c:v>
                </c:pt>
                <c:pt idx="104">
                  <c:v>222590377.60174525</c:v>
                </c:pt>
                <c:pt idx="105">
                  <c:v>222591482.52502048</c:v>
                </c:pt>
                <c:pt idx="106">
                  <c:v>222590377.60174525</c:v>
                </c:pt>
                <c:pt idx="107">
                  <c:v>222591482.52502048</c:v>
                </c:pt>
                <c:pt idx="108">
                  <c:v>226172640.65470228</c:v>
                </c:pt>
                <c:pt idx="109">
                  <c:v>226173745.57797742</c:v>
                </c:pt>
                <c:pt idx="110">
                  <c:v>226360871.73073813</c:v>
                </c:pt>
                <c:pt idx="111">
                  <c:v>226361976.65401331</c:v>
                </c:pt>
                <c:pt idx="112">
                  <c:v>226172640.65470228</c:v>
                </c:pt>
                <c:pt idx="113">
                  <c:v>226173745.57797742</c:v>
                </c:pt>
                <c:pt idx="114">
                  <c:v>226360871.73073813</c:v>
                </c:pt>
                <c:pt idx="115">
                  <c:v>226361976.65401331</c:v>
                </c:pt>
                <c:pt idx="116">
                  <c:v>226707982.88765135</c:v>
                </c:pt>
                <c:pt idx="117">
                  <c:v>226709087.81092659</c:v>
                </c:pt>
                <c:pt idx="118">
                  <c:v>226896213.96368718</c:v>
                </c:pt>
                <c:pt idx="119">
                  <c:v>226897318.88696235</c:v>
                </c:pt>
                <c:pt idx="120">
                  <c:v>226172640.65470228</c:v>
                </c:pt>
                <c:pt idx="121">
                  <c:v>226173745.57797742</c:v>
                </c:pt>
                <c:pt idx="122">
                  <c:v>226707982.88765135</c:v>
                </c:pt>
                <c:pt idx="123">
                  <c:v>226709087.81092659</c:v>
                </c:pt>
                <c:pt idx="124">
                  <c:v>226360871.73073813</c:v>
                </c:pt>
                <c:pt idx="125">
                  <c:v>226361976.65401331</c:v>
                </c:pt>
                <c:pt idx="126">
                  <c:v>226896213.96368718</c:v>
                </c:pt>
                <c:pt idx="127">
                  <c:v>226897318.88696235</c:v>
                </c:pt>
                <c:pt idx="128">
                  <c:v>226707982.88765135</c:v>
                </c:pt>
                <c:pt idx="129">
                  <c:v>226709087.81092659</c:v>
                </c:pt>
                <c:pt idx="130">
                  <c:v>226896213.96368718</c:v>
                </c:pt>
                <c:pt idx="131">
                  <c:v>226897318.88696235</c:v>
                </c:pt>
                <c:pt idx="132">
                  <c:v>227646475.88726303</c:v>
                </c:pt>
                <c:pt idx="133">
                  <c:v>227647580.81053817</c:v>
                </c:pt>
                <c:pt idx="134">
                  <c:v>227646475.88726303</c:v>
                </c:pt>
                <c:pt idx="135">
                  <c:v>227647580.81053817</c:v>
                </c:pt>
                <c:pt idx="136">
                  <c:v>228181818.12021208</c:v>
                </c:pt>
                <c:pt idx="137">
                  <c:v>228182923.04348737</c:v>
                </c:pt>
                <c:pt idx="138">
                  <c:v>227646475.88726303</c:v>
                </c:pt>
                <c:pt idx="139">
                  <c:v>227647580.81053817</c:v>
                </c:pt>
                <c:pt idx="140">
                  <c:v>228181818.12021208</c:v>
                </c:pt>
                <c:pt idx="141">
                  <c:v>228182923.04348737</c:v>
                </c:pt>
                <c:pt idx="142">
                  <c:v>228181818.12021208</c:v>
                </c:pt>
                <c:pt idx="143">
                  <c:v>228182923.04348737</c:v>
                </c:pt>
                <c:pt idx="144">
                  <c:v>229131958.20925334</c:v>
                </c:pt>
                <c:pt idx="145">
                  <c:v>229133063.13252857</c:v>
                </c:pt>
                <c:pt idx="146">
                  <c:v>229320189.2852892</c:v>
                </c:pt>
                <c:pt idx="147">
                  <c:v>229321294.20856443</c:v>
                </c:pt>
                <c:pt idx="148">
                  <c:v>229673324.79837853</c:v>
                </c:pt>
                <c:pt idx="149">
                  <c:v>229674429.72165376</c:v>
                </c:pt>
                <c:pt idx="150">
                  <c:v>229131958.20925334</c:v>
                </c:pt>
                <c:pt idx="151">
                  <c:v>229133063.13252857</c:v>
                </c:pt>
                <c:pt idx="152">
                  <c:v>229673324.79837853</c:v>
                </c:pt>
                <c:pt idx="153">
                  <c:v>229674429.72165376</c:v>
                </c:pt>
                <c:pt idx="154">
                  <c:v>229861555.87441438</c:v>
                </c:pt>
                <c:pt idx="155">
                  <c:v>229862660.79768956</c:v>
                </c:pt>
                <c:pt idx="156">
                  <c:v>229320189.2852892</c:v>
                </c:pt>
                <c:pt idx="157">
                  <c:v>229321294.20856443</c:v>
                </c:pt>
                <c:pt idx="158">
                  <c:v>229861555.87441438</c:v>
                </c:pt>
                <c:pt idx="159">
                  <c:v>229862660.79768956</c:v>
                </c:pt>
                <c:pt idx="160">
                  <c:v>229667300.44220254</c:v>
                </c:pt>
                <c:pt idx="161">
                  <c:v>229668405.36547765</c:v>
                </c:pt>
                <c:pt idx="162">
                  <c:v>229131958.20925334</c:v>
                </c:pt>
                <c:pt idx="163">
                  <c:v>229133063.13252857</c:v>
                </c:pt>
                <c:pt idx="164">
                  <c:v>229673324.79837853</c:v>
                </c:pt>
                <c:pt idx="165">
                  <c:v>229674429.72165376</c:v>
                </c:pt>
                <c:pt idx="166">
                  <c:v>229667300.44220254</c:v>
                </c:pt>
                <c:pt idx="167">
                  <c:v>229668405.36547765</c:v>
                </c:pt>
                <c:pt idx="168">
                  <c:v>229855531.51823837</c:v>
                </c:pt>
                <c:pt idx="169">
                  <c:v>229856636.44151351</c:v>
                </c:pt>
                <c:pt idx="170">
                  <c:v>229320189.2852892</c:v>
                </c:pt>
                <c:pt idx="171">
                  <c:v>229321294.20856443</c:v>
                </c:pt>
                <c:pt idx="172">
                  <c:v>229861555.87441438</c:v>
                </c:pt>
                <c:pt idx="173">
                  <c:v>229862660.79768956</c:v>
                </c:pt>
                <c:pt idx="174">
                  <c:v>229855531.51823837</c:v>
                </c:pt>
                <c:pt idx="175">
                  <c:v>229856636.44151351</c:v>
                </c:pt>
                <c:pt idx="176">
                  <c:v>230208667.03132764</c:v>
                </c:pt>
                <c:pt idx="177">
                  <c:v>230209771.95460284</c:v>
                </c:pt>
                <c:pt idx="178">
                  <c:v>230396898.10736349</c:v>
                </c:pt>
                <c:pt idx="179">
                  <c:v>230398003.03063861</c:v>
                </c:pt>
                <c:pt idx="180">
                  <c:v>229667300.44220254</c:v>
                </c:pt>
                <c:pt idx="181">
                  <c:v>229668405.36547765</c:v>
                </c:pt>
                <c:pt idx="182">
                  <c:v>230208667.03132764</c:v>
                </c:pt>
                <c:pt idx="183">
                  <c:v>230209771.95460284</c:v>
                </c:pt>
                <c:pt idx="184">
                  <c:v>229855531.51823837</c:v>
                </c:pt>
                <c:pt idx="185">
                  <c:v>229856636.44151351</c:v>
                </c:pt>
                <c:pt idx="186">
                  <c:v>230396898.10736349</c:v>
                </c:pt>
                <c:pt idx="187">
                  <c:v>230398003.03063861</c:v>
                </c:pt>
                <c:pt idx="188">
                  <c:v>230605793.44181415</c:v>
                </c:pt>
                <c:pt idx="189">
                  <c:v>230606898.36508936</c:v>
                </c:pt>
                <c:pt idx="190">
                  <c:v>230208667.03132764</c:v>
                </c:pt>
                <c:pt idx="191">
                  <c:v>230209771.95460284</c:v>
                </c:pt>
                <c:pt idx="192">
                  <c:v>231147160.03093928</c:v>
                </c:pt>
                <c:pt idx="193">
                  <c:v>231148264.95421448</c:v>
                </c:pt>
                <c:pt idx="194">
                  <c:v>230605793.44181415</c:v>
                </c:pt>
                <c:pt idx="195">
                  <c:v>230606898.36508936</c:v>
                </c:pt>
                <c:pt idx="196">
                  <c:v>231147160.03093928</c:v>
                </c:pt>
                <c:pt idx="197">
                  <c:v>231148264.95421448</c:v>
                </c:pt>
                <c:pt idx="198">
                  <c:v>230396898.10736349</c:v>
                </c:pt>
                <c:pt idx="199">
                  <c:v>230398003.03063861</c:v>
                </c:pt>
                <c:pt idx="200">
                  <c:v>231141135.67476323</c:v>
                </c:pt>
                <c:pt idx="201">
                  <c:v>231142240.59803843</c:v>
                </c:pt>
                <c:pt idx="202">
                  <c:v>230605793.44181415</c:v>
                </c:pt>
                <c:pt idx="203">
                  <c:v>230606898.36508936</c:v>
                </c:pt>
                <c:pt idx="204">
                  <c:v>231147160.03093928</c:v>
                </c:pt>
                <c:pt idx="205">
                  <c:v>231148264.95421448</c:v>
                </c:pt>
                <c:pt idx="206">
                  <c:v>231141135.67476323</c:v>
                </c:pt>
                <c:pt idx="207">
                  <c:v>231142240.59803843</c:v>
                </c:pt>
                <c:pt idx="208">
                  <c:v>231682502.26388833</c:v>
                </c:pt>
                <c:pt idx="209">
                  <c:v>231683607.18716356</c:v>
                </c:pt>
                <c:pt idx="210">
                  <c:v>231141135.67476323</c:v>
                </c:pt>
                <c:pt idx="211">
                  <c:v>231142240.59803843</c:v>
                </c:pt>
                <c:pt idx="212">
                  <c:v>231682502.26388833</c:v>
                </c:pt>
                <c:pt idx="213">
                  <c:v>231683607.18716356</c:v>
                </c:pt>
                <c:pt idx="214">
                  <c:v>231682502.26388833</c:v>
                </c:pt>
                <c:pt idx="215">
                  <c:v>231683607.18716356</c:v>
                </c:pt>
                <c:pt idx="216">
                  <c:v>232870377.43055114</c:v>
                </c:pt>
                <c:pt idx="217">
                  <c:v>232871482.35382634</c:v>
                </c:pt>
                <c:pt idx="218">
                  <c:v>233058608.50658694</c:v>
                </c:pt>
                <c:pt idx="219">
                  <c:v>233059713.42986214</c:v>
                </c:pt>
                <c:pt idx="220">
                  <c:v>232870377.43055114</c:v>
                </c:pt>
                <c:pt idx="221">
                  <c:v>232871482.35382634</c:v>
                </c:pt>
                <c:pt idx="222">
                  <c:v>233058608.50658694</c:v>
                </c:pt>
                <c:pt idx="223">
                  <c:v>233059713.42986214</c:v>
                </c:pt>
                <c:pt idx="224">
                  <c:v>233405719.66350016</c:v>
                </c:pt>
                <c:pt idx="225">
                  <c:v>233406824.58677539</c:v>
                </c:pt>
                <c:pt idx="226">
                  <c:v>232870377.43055114</c:v>
                </c:pt>
                <c:pt idx="227">
                  <c:v>232871482.35382634</c:v>
                </c:pt>
                <c:pt idx="228">
                  <c:v>233405719.66350016</c:v>
                </c:pt>
                <c:pt idx="229">
                  <c:v>233406824.58677539</c:v>
                </c:pt>
                <c:pt idx="230">
                  <c:v>233593950.73953596</c:v>
                </c:pt>
                <c:pt idx="231">
                  <c:v>233595055.66281125</c:v>
                </c:pt>
                <c:pt idx="232">
                  <c:v>233058608.50658694</c:v>
                </c:pt>
                <c:pt idx="233">
                  <c:v>233059713.42986214</c:v>
                </c:pt>
                <c:pt idx="234">
                  <c:v>233593950.73953596</c:v>
                </c:pt>
                <c:pt idx="235">
                  <c:v>233595055.66281125</c:v>
                </c:pt>
                <c:pt idx="236">
                  <c:v>233405719.66350016</c:v>
                </c:pt>
                <c:pt idx="237">
                  <c:v>233406824.58677539</c:v>
                </c:pt>
                <c:pt idx="238">
                  <c:v>233593950.73953596</c:v>
                </c:pt>
                <c:pt idx="239">
                  <c:v>233595055.66281125</c:v>
                </c:pt>
                <c:pt idx="240">
                  <c:v>234344212.66311187</c:v>
                </c:pt>
                <c:pt idx="241">
                  <c:v>234345317.58638701</c:v>
                </c:pt>
                <c:pt idx="242">
                  <c:v>234344212.66311187</c:v>
                </c:pt>
                <c:pt idx="243">
                  <c:v>234345317.58638701</c:v>
                </c:pt>
                <c:pt idx="244">
                  <c:v>234879554.89606091</c:v>
                </c:pt>
                <c:pt idx="245">
                  <c:v>234880659.81933618</c:v>
                </c:pt>
                <c:pt idx="246">
                  <c:v>234344212.66311187</c:v>
                </c:pt>
                <c:pt idx="247">
                  <c:v>234345317.58638701</c:v>
                </c:pt>
                <c:pt idx="248">
                  <c:v>234879554.89606091</c:v>
                </c:pt>
                <c:pt idx="249">
                  <c:v>234880659.81933618</c:v>
                </c:pt>
                <c:pt idx="250">
                  <c:v>234879554.89606091</c:v>
                </c:pt>
                <c:pt idx="251">
                  <c:v>234880659.81933618</c:v>
                </c:pt>
                <c:pt idx="252">
                  <c:v>237114985.03467244</c:v>
                </c:pt>
                <c:pt idx="253">
                  <c:v>237116089.95794773</c:v>
                </c:pt>
                <c:pt idx="254">
                  <c:v>237114985.03467244</c:v>
                </c:pt>
                <c:pt idx="255">
                  <c:v>237116089.95794773</c:v>
                </c:pt>
                <c:pt idx="256">
                  <c:v>237303216.11070836</c:v>
                </c:pt>
                <c:pt idx="257">
                  <c:v>237304321.03398353</c:v>
                </c:pt>
                <c:pt idx="258">
                  <c:v>237303216.11070836</c:v>
                </c:pt>
                <c:pt idx="259">
                  <c:v>237304321.03398353</c:v>
                </c:pt>
                <c:pt idx="260">
                  <c:v>237114985.03467244</c:v>
                </c:pt>
                <c:pt idx="261">
                  <c:v>237116089.95794773</c:v>
                </c:pt>
                <c:pt idx="262">
                  <c:v>237650327.26762155</c:v>
                </c:pt>
                <c:pt idx="263">
                  <c:v>237651432.19089681</c:v>
                </c:pt>
                <c:pt idx="264">
                  <c:v>237303216.11070836</c:v>
                </c:pt>
                <c:pt idx="265">
                  <c:v>237304321.03398353</c:v>
                </c:pt>
                <c:pt idx="266">
                  <c:v>237838558.3436574</c:v>
                </c:pt>
                <c:pt idx="267">
                  <c:v>237839663.26693258</c:v>
                </c:pt>
                <c:pt idx="268">
                  <c:v>237650327.26762155</c:v>
                </c:pt>
                <c:pt idx="269">
                  <c:v>237651432.19089681</c:v>
                </c:pt>
                <c:pt idx="270">
                  <c:v>237838558.3436574</c:v>
                </c:pt>
                <c:pt idx="271">
                  <c:v>237839663.26693258</c:v>
                </c:pt>
                <c:pt idx="272">
                  <c:v>237650327.26762155</c:v>
                </c:pt>
                <c:pt idx="273">
                  <c:v>237651432.19089681</c:v>
                </c:pt>
                <c:pt idx="274">
                  <c:v>238588820.26723319</c:v>
                </c:pt>
                <c:pt idx="275">
                  <c:v>238589925.1905084</c:v>
                </c:pt>
                <c:pt idx="276">
                  <c:v>238588820.26723319</c:v>
                </c:pt>
                <c:pt idx="277">
                  <c:v>238589925.1905084</c:v>
                </c:pt>
                <c:pt idx="278">
                  <c:v>237838558.3436574</c:v>
                </c:pt>
                <c:pt idx="279">
                  <c:v>237839663.26693258</c:v>
                </c:pt>
                <c:pt idx="280">
                  <c:v>238588820.26723319</c:v>
                </c:pt>
                <c:pt idx="281">
                  <c:v>238589925.1905084</c:v>
                </c:pt>
                <c:pt idx="282">
                  <c:v>239124162.50018233</c:v>
                </c:pt>
                <c:pt idx="283">
                  <c:v>239125267.42345753</c:v>
                </c:pt>
                <c:pt idx="284">
                  <c:v>239124162.50018233</c:v>
                </c:pt>
                <c:pt idx="285">
                  <c:v>239125267.42345753</c:v>
                </c:pt>
                <c:pt idx="286">
                  <c:v>239124162.50018233</c:v>
                </c:pt>
                <c:pt idx="287">
                  <c:v>239125267.42345753</c:v>
                </c:pt>
                <c:pt idx="288">
                  <c:v>242706425.55313933</c:v>
                </c:pt>
                <c:pt idx="289">
                  <c:v>242707530.47641447</c:v>
                </c:pt>
                <c:pt idx="290">
                  <c:v>242894656.6291751</c:v>
                </c:pt>
                <c:pt idx="291">
                  <c:v>242895761.5524503</c:v>
                </c:pt>
                <c:pt idx="292">
                  <c:v>242706425.55313933</c:v>
                </c:pt>
                <c:pt idx="293">
                  <c:v>242707530.47641447</c:v>
                </c:pt>
                <c:pt idx="294">
                  <c:v>242894656.6291751</c:v>
                </c:pt>
                <c:pt idx="295">
                  <c:v>242895761.5524503</c:v>
                </c:pt>
                <c:pt idx="296">
                  <c:v>243241767.78608835</c:v>
                </c:pt>
                <c:pt idx="297">
                  <c:v>243242872.70936355</c:v>
                </c:pt>
                <c:pt idx="298">
                  <c:v>243429998.8621242</c:v>
                </c:pt>
                <c:pt idx="299">
                  <c:v>243431103.78539944</c:v>
                </c:pt>
                <c:pt idx="300">
                  <c:v>243241767.78608835</c:v>
                </c:pt>
                <c:pt idx="301">
                  <c:v>243242872.70936355</c:v>
                </c:pt>
                <c:pt idx="302">
                  <c:v>242706425.55313933</c:v>
                </c:pt>
                <c:pt idx="303">
                  <c:v>242707530.47641447</c:v>
                </c:pt>
                <c:pt idx="304">
                  <c:v>243429998.8621242</c:v>
                </c:pt>
                <c:pt idx="305">
                  <c:v>243431103.78539944</c:v>
                </c:pt>
                <c:pt idx="306">
                  <c:v>242894656.6291751</c:v>
                </c:pt>
                <c:pt idx="307">
                  <c:v>242895761.5524503</c:v>
                </c:pt>
                <c:pt idx="308">
                  <c:v>243241767.78608835</c:v>
                </c:pt>
                <c:pt idx="309">
                  <c:v>243242872.70936355</c:v>
                </c:pt>
                <c:pt idx="310">
                  <c:v>243429998.8621242</c:v>
                </c:pt>
                <c:pt idx="311">
                  <c:v>243431103.78539944</c:v>
                </c:pt>
                <c:pt idx="312">
                  <c:v>244180260.78570005</c:v>
                </c:pt>
                <c:pt idx="313">
                  <c:v>244181365.70897526</c:v>
                </c:pt>
                <c:pt idx="314">
                  <c:v>244180260.78570005</c:v>
                </c:pt>
                <c:pt idx="315">
                  <c:v>244181365.70897526</c:v>
                </c:pt>
                <c:pt idx="316">
                  <c:v>244715603.01864913</c:v>
                </c:pt>
                <c:pt idx="317">
                  <c:v>244716707.94192433</c:v>
                </c:pt>
                <c:pt idx="318">
                  <c:v>245314933.42912915</c:v>
                </c:pt>
                <c:pt idx="319">
                  <c:v>245316038.35240442</c:v>
                </c:pt>
                <c:pt idx="320">
                  <c:v>244715603.01864913</c:v>
                </c:pt>
                <c:pt idx="321">
                  <c:v>244716707.94192433</c:v>
                </c:pt>
                <c:pt idx="322">
                  <c:v>244180260.78570005</c:v>
                </c:pt>
                <c:pt idx="323">
                  <c:v>244181365.70897526</c:v>
                </c:pt>
                <c:pt idx="324">
                  <c:v>245503164.50516501</c:v>
                </c:pt>
                <c:pt idx="325">
                  <c:v>245504269.42844024</c:v>
                </c:pt>
                <c:pt idx="326">
                  <c:v>245314933.42912915</c:v>
                </c:pt>
                <c:pt idx="327">
                  <c:v>245316038.35240442</c:v>
                </c:pt>
                <c:pt idx="328">
                  <c:v>245503164.50516501</c:v>
                </c:pt>
                <c:pt idx="329">
                  <c:v>245504269.42844024</c:v>
                </c:pt>
                <c:pt idx="330">
                  <c:v>244715603.01864913</c:v>
                </c:pt>
                <c:pt idx="331">
                  <c:v>244716707.94192433</c:v>
                </c:pt>
                <c:pt idx="332">
                  <c:v>245850275.6620782</c:v>
                </c:pt>
                <c:pt idx="333">
                  <c:v>245851380.58535349</c:v>
                </c:pt>
                <c:pt idx="334">
                  <c:v>245314933.42912915</c:v>
                </c:pt>
                <c:pt idx="335">
                  <c:v>245316038.35240442</c:v>
                </c:pt>
                <c:pt idx="336">
                  <c:v>245850275.6620782</c:v>
                </c:pt>
                <c:pt idx="337">
                  <c:v>245851380.58535349</c:v>
                </c:pt>
                <c:pt idx="338">
                  <c:v>245665743.10769042</c:v>
                </c:pt>
                <c:pt idx="339">
                  <c:v>245666848.03096557</c:v>
                </c:pt>
                <c:pt idx="340">
                  <c:v>246038506.73811409</c:v>
                </c:pt>
                <c:pt idx="341">
                  <c:v>246039611.66138923</c:v>
                </c:pt>
                <c:pt idx="342">
                  <c:v>245503164.50516501</c:v>
                </c:pt>
                <c:pt idx="343">
                  <c:v>245504269.42844024</c:v>
                </c:pt>
                <c:pt idx="344">
                  <c:v>246038506.73811409</c:v>
                </c:pt>
                <c:pt idx="345">
                  <c:v>246039611.66138923</c:v>
                </c:pt>
                <c:pt idx="346">
                  <c:v>245853974.18372625</c:v>
                </c:pt>
                <c:pt idx="347">
                  <c:v>245855079.10700139</c:v>
                </c:pt>
                <c:pt idx="348">
                  <c:v>245665743.10769042</c:v>
                </c:pt>
                <c:pt idx="349">
                  <c:v>245666848.03096557</c:v>
                </c:pt>
                <c:pt idx="350">
                  <c:v>245850275.6620782</c:v>
                </c:pt>
                <c:pt idx="351">
                  <c:v>245851380.58535349</c:v>
                </c:pt>
                <c:pt idx="352">
                  <c:v>245853974.18372625</c:v>
                </c:pt>
                <c:pt idx="353">
                  <c:v>245855079.10700139</c:v>
                </c:pt>
                <c:pt idx="354">
                  <c:v>246038506.73811409</c:v>
                </c:pt>
                <c:pt idx="355">
                  <c:v>246039611.66138923</c:v>
                </c:pt>
                <c:pt idx="356">
                  <c:v>246201085.34063956</c:v>
                </c:pt>
                <c:pt idx="357">
                  <c:v>246202190.2639147</c:v>
                </c:pt>
                <c:pt idx="358">
                  <c:v>246788768.66168994</c:v>
                </c:pt>
                <c:pt idx="359">
                  <c:v>246789873.58496508</c:v>
                </c:pt>
                <c:pt idx="360">
                  <c:v>246201085.34063956</c:v>
                </c:pt>
                <c:pt idx="361">
                  <c:v>246202190.2639147</c:v>
                </c:pt>
                <c:pt idx="362">
                  <c:v>245665743.10769042</c:v>
                </c:pt>
                <c:pt idx="363">
                  <c:v>245666848.03096557</c:v>
                </c:pt>
                <c:pt idx="364">
                  <c:v>246389316.41667536</c:v>
                </c:pt>
                <c:pt idx="365">
                  <c:v>246390421.33995059</c:v>
                </c:pt>
                <c:pt idx="366">
                  <c:v>246389316.41667536</c:v>
                </c:pt>
                <c:pt idx="367">
                  <c:v>246390421.33995059</c:v>
                </c:pt>
                <c:pt idx="368">
                  <c:v>245853974.18372625</c:v>
                </c:pt>
                <c:pt idx="369">
                  <c:v>245855079.10700139</c:v>
                </c:pt>
                <c:pt idx="370">
                  <c:v>246788768.66168994</c:v>
                </c:pt>
                <c:pt idx="371">
                  <c:v>246789873.58496508</c:v>
                </c:pt>
                <c:pt idx="372">
                  <c:v>246201085.34063956</c:v>
                </c:pt>
                <c:pt idx="373">
                  <c:v>246202190.2639147</c:v>
                </c:pt>
                <c:pt idx="374">
                  <c:v>247324110.89463899</c:v>
                </c:pt>
                <c:pt idx="375">
                  <c:v>247325215.81791416</c:v>
                </c:pt>
                <c:pt idx="376">
                  <c:v>246389316.41667536</c:v>
                </c:pt>
                <c:pt idx="377">
                  <c:v>246390421.33995059</c:v>
                </c:pt>
                <c:pt idx="378">
                  <c:v>246788768.66168994</c:v>
                </c:pt>
                <c:pt idx="379">
                  <c:v>246789873.58496508</c:v>
                </c:pt>
                <c:pt idx="380">
                  <c:v>247324110.89463899</c:v>
                </c:pt>
                <c:pt idx="381">
                  <c:v>247325215.81791416</c:v>
                </c:pt>
                <c:pt idx="382">
                  <c:v>247139578.34025109</c:v>
                </c:pt>
                <c:pt idx="383">
                  <c:v>247140683.26352635</c:v>
                </c:pt>
                <c:pt idx="384">
                  <c:v>247139578.34025109</c:v>
                </c:pt>
                <c:pt idx="385">
                  <c:v>247140683.26352635</c:v>
                </c:pt>
                <c:pt idx="386">
                  <c:v>247324110.89463899</c:v>
                </c:pt>
                <c:pt idx="387">
                  <c:v>247325215.81791416</c:v>
                </c:pt>
                <c:pt idx="388">
                  <c:v>247674920.57320029</c:v>
                </c:pt>
                <c:pt idx="389">
                  <c:v>247676025.49647549</c:v>
                </c:pt>
                <c:pt idx="390">
                  <c:v>247674920.57320029</c:v>
                </c:pt>
                <c:pt idx="391">
                  <c:v>247676025.49647549</c:v>
                </c:pt>
                <c:pt idx="392">
                  <c:v>247139578.34025109</c:v>
                </c:pt>
                <c:pt idx="393">
                  <c:v>247140683.26352635</c:v>
                </c:pt>
                <c:pt idx="394">
                  <c:v>248511986.06130171</c:v>
                </c:pt>
                <c:pt idx="395">
                  <c:v>248513090.98457691</c:v>
                </c:pt>
                <c:pt idx="396">
                  <c:v>247674920.57320029</c:v>
                </c:pt>
                <c:pt idx="397">
                  <c:v>247676025.49647549</c:v>
                </c:pt>
                <c:pt idx="398">
                  <c:v>248511986.06130171</c:v>
                </c:pt>
                <c:pt idx="399">
                  <c:v>248513090.98457691</c:v>
                </c:pt>
                <c:pt idx="400">
                  <c:v>248700217.13733754</c:v>
                </c:pt>
                <c:pt idx="401">
                  <c:v>248701322.06061277</c:v>
                </c:pt>
                <c:pt idx="402">
                  <c:v>248700217.13733754</c:v>
                </c:pt>
                <c:pt idx="403">
                  <c:v>248701322.06061277</c:v>
                </c:pt>
                <c:pt idx="404">
                  <c:v>248511986.06130171</c:v>
                </c:pt>
                <c:pt idx="405">
                  <c:v>248513090.98457691</c:v>
                </c:pt>
                <c:pt idx="406">
                  <c:v>249047328.29425082</c:v>
                </c:pt>
                <c:pt idx="407">
                  <c:v>249048433.21752602</c:v>
                </c:pt>
                <c:pt idx="408">
                  <c:v>248700217.13733754</c:v>
                </c:pt>
                <c:pt idx="409">
                  <c:v>248701322.06061277</c:v>
                </c:pt>
                <c:pt idx="410">
                  <c:v>249235559.37028664</c:v>
                </c:pt>
                <c:pt idx="411">
                  <c:v>249236664.29356185</c:v>
                </c:pt>
                <c:pt idx="412">
                  <c:v>249047328.29425082</c:v>
                </c:pt>
                <c:pt idx="413">
                  <c:v>249048433.21752602</c:v>
                </c:pt>
                <c:pt idx="414">
                  <c:v>249235559.37028664</c:v>
                </c:pt>
                <c:pt idx="415">
                  <c:v>249236664.29356185</c:v>
                </c:pt>
                <c:pt idx="416">
                  <c:v>249047328.29425082</c:v>
                </c:pt>
                <c:pt idx="417">
                  <c:v>249048433.21752602</c:v>
                </c:pt>
                <c:pt idx="418">
                  <c:v>249985821.29386243</c:v>
                </c:pt>
                <c:pt idx="419">
                  <c:v>249986926.21713769</c:v>
                </c:pt>
                <c:pt idx="420">
                  <c:v>249985821.29386243</c:v>
                </c:pt>
                <c:pt idx="421">
                  <c:v>249986926.21713769</c:v>
                </c:pt>
                <c:pt idx="422">
                  <c:v>249235559.37028664</c:v>
                </c:pt>
                <c:pt idx="423">
                  <c:v>249236664.29356185</c:v>
                </c:pt>
                <c:pt idx="424">
                  <c:v>249985821.29386243</c:v>
                </c:pt>
                <c:pt idx="425">
                  <c:v>249986926.21713769</c:v>
                </c:pt>
                <c:pt idx="426">
                  <c:v>250521163.5268116</c:v>
                </c:pt>
                <c:pt idx="427">
                  <c:v>250522268.45008674</c:v>
                </c:pt>
                <c:pt idx="428">
                  <c:v>250521163.5268116</c:v>
                </c:pt>
                <c:pt idx="429">
                  <c:v>250522268.45008674</c:v>
                </c:pt>
                <c:pt idx="430">
                  <c:v>250521163.5268116</c:v>
                </c:pt>
                <c:pt idx="431">
                  <c:v>250522268.45008674</c:v>
                </c:pt>
                <c:pt idx="432">
                  <c:v>252756593.66542307</c:v>
                </c:pt>
                <c:pt idx="433">
                  <c:v>252757698.5886983</c:v>
                </c:pt>
                <c:pt idx="434">
                  <c:v>252944824.74145895</c:v>
                </c:pt>
                <c:pt idx="435">
                  <c:v>252945929.66473413</c:v>
                </c:pt>
                <c:pt idx="436">
                  <c:v>252756593.66542307</c:v>
                </c:pt>
                <c:pt idx="437">
                  <c:v>252757698.5886983</c:v>
                </c:pt>
                <c:pt idx="438">
                  <c:v>252944824.74145895</c:v>
                </c:pt>
                <c:pt idx="439">
                  <c:v>252945929.66473413</c:v>
                </c:pt>
                <c:pt idx="440">
                  <c:v>253291935.8983722</c:v>
                </c:pt>
                <c:pt idx="441">
                  <c:v>253293040.82164738</c:v>
                </c:pt>
                <c:pt idx="442">
                  <c:v>253291935.8983722</c:v>
                </c:pt>
                <c:pt idx="443">
                  <c:v>253293040.82164738</c:v>
                </c:pt>
                <c:pt idx="444">
                  <c:v>252756593.66542307</c:v>
                </c:pt>
                <c:pt idx="445">
                  <c:v>252757698.5886983</c:v>
                </c:pt>
                <c:pt idx="446">
                  <c:v>253480166.97440797</c:v>
                </c:pt>
                <c:pt idx="447">
                  <c:v>253481271.89768326</c:v>
                </c:pt>
                <c:pt idx="448">
                  <c:v>253480166.97440797</c:v>
                </c:pt>
                <c:pt idx="449">
                  <c:v>253481271.89768326</c:v>
                </c:pt>
                <c:pt idx="450">
                  <c:v>252944824.74145895</c:v>
                </c:pt>
                <c:pt idx="451">
                  <c:v>252945929.66473413</c:v>
                </c:pt>
                <c:pt idx="452">
                  <c:v>253291935.8983722</c:v>
                </c:pt>
                <c:pt idx="453">
                  <c:v>253293040.82164738</c:v>
                </c:pt>
                <c:pt idx="454">
                  <c:v>253480166.97440797</c:v>
                </c:pt>
                <c:pt idx="455">
                  <c:v>253481271.89768326</c:v>
                </c:pt>
                <c:pt idx="456">
                  <c:v>254230428.89798382</c:v>
                </c:pt>
                <c:pt idx="457">
                  <c:v>254231533.82125908</c:v>
                </c:pt>
                <c:pt idx="458">
                  <c:v>254230428.89798382</c:v>
                </c:pt>
                <c:pt idx="459">
                  <c:v>254231533.82125908</c:v>
                </c:pt>
                <c:pt idx="460">
                  <c:v>254765771.13093296</c:v>
                </c:pt>
                <c:pt idx="461">
                  <c:v>254766876.05420816</c:v>
                </c:pt>
                <c:pt idx="462">
                  <c:v>254765771.13093296</c:v>
                </c:pt>
                <c:pt idx="463">
                  <c:v>254766876.05420816</c:v>
                </c:pt>
                <c:pt idx="464">
                  <c:v>254230428.89798382</c:v>
                </c:pt>
                <c:pt idx="465">
                  <c:v>254231533.82125908</c:v>
                </c:pt>
                <c:pt idx="466">
                  <c:v>254765771.13093296</c:v>
                </c:pt>
                <c:pt idx="467">
                  <c:v>254766876.05420816</c:v>
                </c:pt>
                <c:pt idx="468">
                  <c:v>258348034.18388987</c:v>
                </c:pt>
                <c:pt idx="469">
                  <c:v>258349139.10716507</c:v>
                </c:pt>
                <c:pt idx="470">
                  <c:v>258348034.18388987</c:v>
                </c:pt>
                <c:pt idx="471">
                  <c:v>258349139.10716507</c:v>
                </c:pt>
                <c:pt idx="472">
                  <c:v>258536265.25992578</c:v>
                </c:pt>
                <c:pt idx="473">
                  <c:v>258537370.18320096</c:v>
                </c:pt>
                <c:pt idx="474">
                  <c:v>258536265.25992578</c:v>
                </c:pt>
                <c:pt idx="475">
                  <c:v>258537370.18320096</c:v>
                </c:pt>
                <c:pt idx="476">
                  <c:v>258883376.41683906</c:v>
                </c:pt>
                <c:pt idx="477">
                  <c:v>258884481.34011421</c:v>
                </c:pt>
                <c:pt idx="478">
                  <c:v>258883376.41683906</c:v>
                </c:pt>
                <c:pt idx="479">
                  <c:v>258884481.34011421</c:v>
                </c:pt>
                <c:pt idx="480">
                  <c:v>258348034.18388987</c:v>
                </c:pt>
                <c:pt idx="481">
                  <c:v>258349139.10716507</c:v>
                </c:pt>
                <c:pt idx="482">
                  <c:v>259071607.4928748</c:v>
                </c:pt>
                <c:pt idx="483">
                  <c:v>259072712.41614997</c:v>
                </c:pt>
                <c:pt idx="484">
                  <c:v>259071607.4928748</c:v>
                </c:pt>
                <c:pt idx="485">
                  <c:v>259072712.41614997</c:v>
                </c:pt>
                <c:pt idx="486">
                  <c:v>258536265.25992578</c:v>
                </c:pt>
                <c:pt idx="487">
                  <c:v>258537370.18320096</c:v>
                </c:pt>
                <c:pt idx="488">
                  <c:v>258883376.41683906</c:v>
                </c:pt>
                <c:pt idx="489">
                  <c:v>258884481.34011421</c:v>
                </c:pt>
                <c:pt idx="490">
                  <c:v>259071607.4928748</c:v>
                </c:pt>
                <c:pt idx="491">
                  <c:v>259072712.41614997</c:v>
                </c:pt>
                <c:pt idx="492">
                  <c:v>259821869.41645065</c:v>
                </c:pt>
                <c:pt idx="493">
                  <c:v>259822974.33972579</c:v>
                </c:pt>
                <c:pt idx="494">
                  <c:v>259821869.41645065</c:v>
                </c:pt>
                <c:pt idx="495">
                  <c:v>259822974.33972579</c:v>
                </c:pt>
                <c:pt idx="496">
                  <c:v>260357211.64939979</c:v>
                </c:pt>
                <c:pt idx="497">
                  <c:v>260358316.57267499</c:v>
                </c:pt>
                <c:pt idx="498">
                  <c:v>260357211.64939979</c:v>
                </c:pt>
                <c:pt idx="499">
                  <c:v>260358316.57267499</c:v>
                </c:pt>
                <c:pt idx="500">
                  <c:v>259821869.41645065</c:v>
                </c:pt>
                <c:pt idx="501">
                  <c:v>259822974.33972579</c:v>
                </c:pt>
                <c:pt idx="502">
                  <c:v>260357211.64939979</c:v>
                </c:pt>
                <c:pt idx="503">
                  <c:v>260358316.57267499</c:v>
                </c:pt>
                <c:pt idx="504">
                  <c:v>261307351.73844099</c:v>
                </c:pt>
                <c:pt idx="505">
                  <c:v>261308456.66171619</c:v>
                </c:pt>
                <c:pt idx="506">
                  <c:v>261307351.73844099</c:v>
                </c:pt>
                <c:pt idx="507">
                  <c:v>261308456.66171619</c:v>
                </c:pt>
                <c:pt idx="508">
                  <c:v>261495582.81447688</c:v>
                </c:pt>
                <c:pt idx="509">
                  <c:v>261496687.73775211</c:v>
                </c:pt>
                <c:pt idx="510">
                  <c:v>261495582.81447688</c:v>
                </c:pt>
                <c:pt idx="511">
                  <c:v>261496687.73775211</c:v>
                </c:pt>
                <c:pt idx="512">
                  <c:v>261307351.73844099</c:v>
                </c:pt>
                <c:pt idx="513">
                  <c:v>261308456.66171619</c:v>
                </c:pt>
                <c:pt idx="514">
                  <c:v>261842693.9713901</c:v>
                </c:pt>
                <c:pt idx="515">
                  <c:v>261843798.89466536</c:v>
                </c:pt>
                <c:pt idx="516">
                  <c:v>261495582.81447688</c:v>
                </c:pt>
                <c:pt idx="517">
                  <c:v>261496687.73775211</c:v>
                </c:pt>
                <c:pt idx="518">
                  <c:v>262030925.04742596</c:v>
                </c:pt>
                <c:pt idx="519">
                  <c:v>262032029.97070113</c:v>
                </c:pt>
                <c:pt idx="520">
                  <c:v>261842693.9713901</c:v>
                </c:pt>
                <c:pt idx="521">
                  <c:v>261843798.89466536</c:v>
                </c:pt>
                <c:pt idx="522">
                  <c:v>262030925.04742596</c:v>
                </c:pt>
                <c:pt idx="523">
                  <c:v>262032029.97070113</c:v>
                </c:pt>
                <c:pt idx="524">
                  <c:v>262781186.9710018</c:v>
                </c:pt>
                <c:pt idx="525">
                  <c:v>262782291.89427707</c:v>
                </c:pt>
                <c:pt idx="526">
                  <c:v>261842693.9713901</c:v>
                </c:pt>
                <c:pt idx="527">
                  <c:v>261843798.89466536</c:v>
                </c:pt>
                <c:pt idx="528">
                  <c:v>262781186.9710018</c:v>
                </c:pt>
                <c:pt idx="529">
                  <c:v>262782291.89427707</c:v>
                </c:pt>
                <c:pt idx="530">
                  <c:v>262030925.04742596</c:v>
                </c:pt>
                <c:pt idx="531">
                  <c:v>262032029.97070113</c:v>
                </c:pt>
                <c:pt idx="532">
                  <c:v>262781186.9710018</c:v>
                </c:pt>
                <c:pt idx="533">
                  <c:v>262782291.89427707</c:v>
                </c:pt>
                <c:pt idx="534">
                  <c:v>263316529.20395088</c:v>
                </c:pt>
                <c:pt idx="535">
                  <c:v>263317634.12722602</c:v>
                </c:pt>
                <c:pt idx="536">
                  <c:v>263316529.20395088</c:v>
                </c:pt>
                <c:pt idx="537">
                  <c:v>263317634.12722602</c:v>
                </c:pt>
                <c:pt idx="538">
                  <c:v>263316529.20395088</c:v>
                </c:pt>
                <c:pt idx="539">
                  <c:v>263317634.12722602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AA-40A1-93AD-75779BE19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9241112"/>
        <c:axId val="52924898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AA-40A1-93AD-75779BE193B0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1867.0750273470883</c:v>
                      </c:pt>
                      <c:pt idx="1">
                        <c:v>1867.0834675285478</c:v>
                      </c:pt>
                      <c:pt idx="2">
                        <c:v>1867.4936273470882</c:v>
                      </c:pt>
                      <c:pt idx="3">
                        <c:v>1867.5020675285477</c:v>
                      </c:pt>
                      <c:pt idx="4">
                        <c:v>1868.6640891417048</c:v>
                      </c:pt>
                      <c:pt idx="5">
                        <c:v>1868.672529323165</c:v>
                      </c:pt>
                      <c:pt idx="6">
                        <c:v>1869.0826891417048</c:v>
                      </c:pt>
                      <c:pt idx="7">
                        <c:v>1869.091129323165</c:v>
                      </c:pt>
                      <c:pt idx="8">
                        <c:v>1871.0310273470884</c:v>
                      </c:pt>
                      <c:pt idx="9">
                        <c:v>1871.0394675285477</c:v>
                      </c:pt>
                      <c:pt idx="10">
                        <c:v>1872.6200891417047</c:v>
                      </c:pt>
                      <c:pt idx="11">
                        <c:v>1872.6285293231649</c:v>
                      </c:pt>
                      <c:pt idx="12">
                        <c:v>1872.83161555727</c:v>
                      </c:pt>
                      <c:pt idx="13">
                        <c:v>1872.8400557387299</c:v>
                      </c:pt>
                      <c:pt idx="14">
                        <c:v>1874.4206773518872</c:v>
                      </c:pt>
                      <c:pt idx="15">
                        <c:v>1874.4291175333469</c:v>
                      </c:pt>
                      <c:pt idx="16">
                        <c:v>1875.13241555727</c:v>
                      </c:pt>
                      <c:pt idx="17">
                        <c:v>1875.1408557387299</c:v>
                      </c:pt>
                      <c:pt idx="18">
                        <c:v>1876.7214773518872</c:v>
                      </c:pt>
                      <c:pt idx="19">
                        <c:v>1876.7299175333469</c:v>
                      </c:pt>
                      <c:pt idx="20">
                        <c:v>1878.8236155572702</c:v>
                      </c:pt>
                      <c:pt idx="21">
                        <c:v>1878.8320557387299</c:v>
                      </c:pt>
                      <c:pt idx="22">
                        <c:v>1879.3242364275186</c:v>
                      </c:pt>
                      <c:pt idx="23">
                        <c:v>1879.3326766089785</c:v>
                      </c:pt>
                      <c:pt idx="24">
                        <c:v>1879.7428364275186</c:v>
                      </c:pt>
                      <c:pt idx="25">
                        <c:v>1879.7512766089785</c:v>
                      </c:pt>
                      <c:pt idx="26">
                        <c:v>1880.4126773518872</c:v>
                      </c:pt>
                      <c:pt idx="27">
                        <c:v>1880.4211175333469</c:v>
                      </c:pt>
                      <c:pt idx="28">
                        <c:v>1883.2802364275185</c:v>
                      </c:pt>
                      <c:pt idx="29">
                        <c:v>1883.2886766089784</c:v>
                      </c:pt>
                      <c:pt idx="30">
                        <c:v>1885.0808246377003</c:v>
                      </c:pt>
                      <c:pt idx="31">
                        <c:v>1885.0892648191602</c:v>
                      </c:pt>
                      <c:pt idx="32">
                        <c:v>1887.3816246377003</c:v>
                      </c:pt>
                      <c:pt idx="33">
                        <c:v>1887.3900648191602</c:v>
                      </c:pt>
                      <c:pt idx="34">
                        <c:v>1891.0728246377003</c:v>
                      </c:pt>
                      <c:pt idx="35">
                        <c:v>1891.0812648191602</c:v>
                      </c:pt>
                      <c:pt idx="36">
                        <c:v>1895.9744281151927</c:v>
                      </c:pt>
                      <c:pt idx="37">
                        <c:v>1895.9828682966529</c:v>
                      </c:pt>
                      <c:pt idx="38">
                        <c:v>1897.5634899098097</c:v>
                      </c:pt>
                      <c:pt idx="39">
                        <c:v>1897.5719300912697</c:v>
                      </c:pt>
                      <c:pt idx="40">
                        <c:v>1898.2752281151927</c:v>
                      </c:pt>
                      <c:pt idx="41">
                        <c:v>1898.2836682966529</c:v>
                      </c:pt>
                      <c:pt idx="42">
                        <c:v>1899.8642899098099</c:v>
                      </c:pt>
                      <c:pt idx="43">
                        <c:v>1899.8727300912697</c:v>
                      </c:pt>
                      <c:pt idx="44">
                        <c:v>1901.9664281151927</c:v>
                      </c:pt>
                      <c:pt idx="45">
                        <c:v>1901.9748682966529</c:v>
                      </c:pt>
                      <c:pt idx="46">
                        <c:v>1901.7310163253751</c:v>
                      </c:pt>
                      <c:pt idx="47">
                        <c:v>1901.7394565068348</c:v>
                      </c:pt>
                      <c:pt idx="48">
                        <c:v>1902.167816325375</c:v>
                      </c:pt>
                      <c:pt idx="49">
                        <c:v>1902.1762565068348</c:v>
                      </c:pt>
                      <c:pt idx="50">
                        <c:v>1903.5554899098099</c:v>
                      </c:pt>
                      <c:pt idx="51">
                        <c:v>1903.5639300912696</c:v>
                      </c:pt>
                      <c:pt idx="52">
                        <c:v>1903.3200781199916</c:v>
                      </c:pt>
                      <c:pt idx="53">
                        <c:v>1903.3285183014511</c:v>
                      </c:pt>
                      <c:pt idx="54">
                        <c:v>1903.7568781199916</c:v>
                      </c:pt>
                      <c:pt idx="55">
                        <c:v>1903.7653183014513</c:v>
                      </c:pt>
                      <c:pt idx="56">
                        <c:v>1905.859016325375</c:v>
                      </c:pt>
                      <c:pt idx="57">
                        <c:v>1905.8674565068347</c:v>
                      </c:pt>
                      <c:pt idx="58">
                        <c:v>1907.4480781199916</c:v>
                      </c:pt>
                      <c:pt idx="59">
                        <c:v>1907.4565183014513</c:v>
                      </c:pt>
                      <c:pt idx="60">
                        <c:v>1908.2236371956235</c:v>
                      </c:pt>
                      <c:pt idx="61">
                        <c:v>1908.2320773770834</c:v>
                      </c:pt>
                      <c:pt idx="62">
                        <c:v>1910.5244371956235</c:v>
                      </c:pt>
                      <c:pt idx="63">
                        <c:v>1910.5328773770837</c:v>
                      </c:pt>
                      <c:pt idx="64">
                        <c:v>1914.2156371956235</c:v>
                      </c:pt>
                      <c:pt idx="65">
                        <c:v>1914.2240773770836</c:v>
                      </c:pt>
                      <c:pt idx="66">
                        <c:v>1913.9802254058056</c:v>
                      </c:pt>
                      <c:pt idx="67">
                        <c:v>1913.9886655872649</c:v>
                      </c:pt>
                      <c:pt idx="68">
                        <c:v>1914.4170254058056</c:v>
                      </c:pt>
                      <c:pt idx="69">
                        <c:v>1914.4254655872651</c:v>
                      </c:pt>
                      <c:pt idx="70">
                        <c:v>1918.1082254058056</c:v>
                      </c:pt>
                      <c:pt idx="71">
                        <c:v>1918.1166655872651</c:v>
                      </c:pt>
                      <c:pt idx="72">
                        <c:v>1932.9681301495375</c:v>
                      </c:pt>
                      <c:pt idx="73">
                        <c:v>1932.9765703309979</c:v>
                      </c:pt>
                      <c:pt idx="74">
                        <c:v>1933.4049301495377</c:v>
                      </c:pt>
                      <c:pt idx="75">
                        <c:v>1933.4133703309979</c:v>
                      </c:pt>
                      <c:pt idx="76">
                        <c:v>1934.5571919441545</c:v>
                      </c:pt>
                      <c:pt idx="77">
                        <c:v>1934.5656321256147</c:v>
                      </c:pt>
                      <c:pt idx="78">
                        <c:v>1934.9939919441545</c:v>
                      </c:pt>
                      <c:pt idx="79">
                        <c:v>1935.0024321256146</c:v>
                      </c:pt>
                      <c:pt idx="80">
                        <c:v>1937.0961301495377</c:v>
                      </c:pt>
                      <c:pt idx="81">
                        <c:v>1937.1045703309978</c:v>
                      </c:pt>
                      <c:pt idx="82">
                        <c:v>1938.6851919441544</c:v>
                      </c:pt>
                      <c:pt idx="83">
                        <c:v>1938.6936321256146</c:v>
                      </c:pt>
                      <c:pt idx="84">
                        <c:v>1938.7247183597192</c:v>
                      </c:pt>
                      <c:pt idx="85">
                        <c:v>1938.7331585411796</c:v>
                      </c:pt>
                      <c:pt idx="86">
                        <c:v>1940.3137801543364</c:v>
                      </c:pt>
                      <c:pt idx="87">
                        <c:v>1940.3222203357964</c:v>
                      </c:pt>
                      <c:pt idx="88">
                        <c:v>1941.0437183597194</c:v>
                      </c:pt>
                      <c:pt idx="89">
                        <c:v>1941.0521585411796</c:v>
                      </c:pt>
                      <c:pt idx="90">
                        <c:v>1942.6327801543364</c:v>
                      </c:pt>
                      <c:pt idx="91">
                        <c:v>1942.6412203357963</c:v>
                      </c:pt>
                      <c:pt idx="92">
                        <c:v>1944.8887183597192</c:v>
                      </c:pt>
                      <c:pt idx="93">
                        <c:v>1944.8971585411796</c:v>
                      </c:pt>
                      <c:pt idx="94">
                        <c:v>1945.2173392299683</c:v>
                      </c:pt>
                      <c:pt idx="95">
                        <c:v>1945.2257794114284</c:v>
                      </c:pt>
                      <c:pt idx="96">
                        <c:v>1945.6541392299682</c:v>
                      </c:pt>
                      <c:pt idx="97">
                        <c:v>1945.6625794114284</c:v>
                      </c:pt>
                      <c:pt idx="98">
                        <c:v>1946.4777801543364</c:v>
                      </c:pt>
                      <c:pt idx="99">
                        <c:v>1946.4862203357964</c:v>
                      </c:pt>
                      <c:pt idx="100">
                        <c:v>1949.3453392299682</c:v>
                      </c:pt>
                      <c:pt idx="101">
                        <c:v>1949.3537794114284</c:v>
                      </c:pt>
                      <c:pt idx="102">
                        <c:v>1950.9739274401497</c:v>
                      </c:pt>
                      <c:pt idx="103">
                        <c:v>1950.9823676216099</c:v>
                      </c:pt>
                      <c:pt idx="104">
                        <c:v>1953.2929274401497</c:v>
                      </c:pt>
                      <c:pt idx="105">
                        <c:v>1953.3013676216099</c:v>
                      </c:pt>
                      <c:pt idx="106">
                        <c:v>1957.1379274401497</c:v>
                      </c:pt>
                      <c:pt idx="107">
                        <c:v>1957.1463676216099</c:v>
                      </c:pt>
                      <c:pt idx="108">
                        <c:v>1985.1615185034279</c:v>
                      </c:pt>
                      <c:pt idx="109">
                        <c:v>1985.1699586848877</c:v>
                      </c:pt>
                      <c:pt idx="110">
                        <c:v>1986.750580298045</c:v>
                      </c:pt>
                      <c:pt idx="111">
                        <c:v>1986.7590204795049</c:v>
                      </c:pt>
                      <c:pt idx="112">
                        <c:v>1987.4987185034279</c:v>
                      </c:pt>
                      <c:pt idx="113">
                        <c:v>1987.5071586848876</c:v>
                      </c:pt>
                      <c:pt idx="114">
                        <c:v>1989.0877802980449</c:v>
                      </c:pt>
                      <c:pt idx="115">
                        <c:v>1989.0962204795048</c:v>
                      </c:pt>
                      <c:pt idx="116">
                        <c:v>1989.0541067136098</c:v>
                      </c:pt>
                      <c:pt idx="117">
                        <c:v>1989.0625468950698</c:v>
                      </c:pt>
                      <c:pt idx="118">
                        <c:v>1990.6431685082266</c:v>
                      </c:pt>
                      <c:pt idx="119">
                        <c:v>1990.6516086896861</c:v>
                      </c:pt>
                      <c:pt idx="120">
                        <c:v>1991.497518503428</c:v>
                      </c:pt>
                      <c:pt idx="121">
                        <c:v>1991.5059586848877</c:v>
                      </c:pt>
                      <c:pt idx="122">
                        <c:v>1991.39130671361</c:v>
                      </c:pt>
                      <c:pt idx="123">
                        <c:v>1991.3997468950699</c:v>
                      </c:pt>
                      <c:pt idx="124">
                        <c:v>1993.086580298045</c:v>
                      </c:pt>
                      <c:pt idx="125">
                        <c:v>1993.0950204795049</c:v>
                      </c:pt>
                      <c:pt idx="126">
                        <c:v>1992.9803685082265</c:v>
                      </c:pt>
                      <c:pt idx="127">
                        <c:v>1992.988808689686</c:v>
                      </c:pt>
                      <c:pt idx="128">
                        <c:v>1995.3901067136098</c:v>
                      </c:pt>
                      <c:pt idx="129">
                        <c:v>1995.3985468950698</c:v>
                      </c:pt>
                      <c:pt idx="130">
                        <c:v>1996.9791685082266</c:v>
                      </c:pt>
                      <c:pt idx="131">
                        <c:v>1996.9876086896861</c:v>
                      </c:pt>
                      <c:pt idx="132">
                        <c:v>1997.4107275838585</c:v>
                      </c:pt>
                      <c:pt idx="133">
                        <c:v>1997.4191677653182</c:v>
                      </c:pt>
                      <c:pt idx="134">
                        <c:v>1999.7479275838584</c:v>
                      </c:pt>
                      <c:pt idx="135">
                        <c:v>1999.7563677653181</c:v>
                      </c:pt>
                      <c:pt idx="136">
                        <c:v>2001.3033157940397</c:v>
                      </c:pt>
                      <c:pt idx="137">
                        <c:v>2001.3117559755005</c:v>
                      </c:pt>
                      <c:pt idx="138">
                        <c:v>2003.7467275838585</c:v>
                      </c:pt>
                      <c:pt idx="139">
                        <c:v>2003.7551677653182</c:v>
                      </c:pt>
                      <c:pt idx="140">
                        <c:v>2003.6405157940396</c:v>
                      </c:pt>
                      <c:pt idx="141">
                        <c:v>2003.6489559755005</c:v>
                      </c:pt>
                      <c:pt idx="142">
                        <c:v>2007.6393157940397</c:v>
                      </c:pt>
                      <c:pt idx="143">
                        <c:v>2007.6477559755006</c:v>
                      </c:pt>
                      <c:pt idx="144">
                        <c:v>2009.9374614246869</c:v>
                      </c:pt>
                      <c:pt idx="145">
                        <c:v>2009.9459016061471</c:v>
                      </c:pt>
                      <c:pt idx="146">
                        <c:v>2011.5265232193042</c:v>
                      </c:pt>
                      <c:pt idx="147">
                        <c:v>2011.5349634007639</c:v>
                      </c:pt>
                      <c:pt idx="148">
                        <c:v>2011.8388568573971</c:v>
                      </c:pt>
                      <c:pt idx="149">
                        <c:v>2011.8472970388571</c:v>
                      </c:pt>
                      <c:pt idx="150">
                        <c:v>2012.2746614246869</c:v>
                      </c:pt>
                      <c:pt idx="151">
                        <c:v>2012.2831016061471</c:v>
                      </c:pt>
                      <c:pt idx="152">
                        <c:v>2012.293856857397</c:v>
                      </c:pt>
                      <c:pt idx="153">
                        <c:v>2012.302297038857</c:v>
                      </c:pt>
                      <c:pt idx="154">
                        <c:v>2013.4279186520139</c:v>
                      </c:pt>
                      <c:pt idx="155">
                        <c:v>2013.4363588334736</c:v>
                      </c:pt>
                      <c:pt idx="156">
                        <c:v>2013.8637232193041</c:v>
                      </c:pt>
                      <c:pt idx="157">
                        <c:v>2013.8721634007641</c:v>
                      </c:pt>
                      <c:pt idx="158">
                        <c:v>2013.8829186520138</c:v>
                      </c:pt>
                      <c:pt idx="159">
                        <c:v>2013.8913588334738</c:v>
                      </c:pt>
                      <c:pt idx="160">
                        <c:v>2015.6940496348695</c:v>
                      </c:pt>
                      <c:pt idx="161">
                        <c:v>2015.702489816329</c:v>
                      </c:pt>
                      <c:pt idx="162">
                        <c:v>2016.273461424687</c:v>
                      </c:pt>
                      <c:pt idx="163">
                        <c:v>2016.2819016061471</c:v>
                      </c:pt>
                      <c:pt idx="164">
                        <c:v>2016.1388568573971</c:v>
                      </c:pt>
                      <c:pt idx="165">
                        <c:v>2016.147297038857</c:v>
                      </c:pt>
                      <c:pt idx="166">
                        <c:v>2016.1672496348697</c:v>
                      </c:pt>
                      <c:pt idx="167">
                        <c:v>2016.1756898163289</c:v>
                      </c:pt>
                      <c:pt idx="168">
                        <c:v>2017.2831114294863</c:v>
                      </c:pt>
                      <c:pt idx="169">
                        <c:v>2017.291551610946</c:v>
                      </c:pt>
                      <c:pt idx="170">
                        <c:v>2017.8625232193042</c:v>
                      </c:pt>
                      <c:pt idx="171">
                        <c:v>2017.8709634007639</c:v>
                      </c:pt>
                      <c:pt idx="172">
                        <c:v>2017.7279186520138</c:v>
                      </c:pt>
                      <c:pt idx="173">
                        <c:v>2017.7363588334738</c:v>
                      </c:pt>
                      <c:pt idx="174">
                        <c:v>2017.7563114294862</c:v>
                      </c:pt>
                      <c:pt idx="175">
                        <c:v>2017.764751610946</c:v>
                      </c:pt>
                      <c:pt idx="176">
                        <c:v>2017.5954450675788</c:v>
                      </c:pt>
                      <c:pt idx="177">
                        <c:v>2017.6038852490387</c:v>
                      </c:pt>
                      <c:pt idx="178">
                        <c:v>2019.184506862196</c:v>
                      </c:pt>
                      <c:pt idx="179">
                        <c:v>2019.1929470436548</c:v>
                      </c:pt>
                      <c:pt idx="180">
                        <c:v>2020.1660496348695</c:v>
                      </c:pt>
                      <c:pt idx="181">
                        <c:v>2020.174489816329</c:v>
                      </c:pt>
                      <c:pt idx="182">
                        <c:v>2019.9326450675787</c:v>
                      </c:pt>
                      <c:pt idx="183">
                        <c:v>2019.9410852490387</c:v>
                      </c:pt>
                      <c:pt idx="184">
                        <c:v>2021.7551114294863</c:v>
                      </c:pt>
                      <c:pt idx="185">
                        <c:v>2021.763551610946</c:v>
                      </c:pt>
                      <c:pt idx="186">
                        <c:v>2021.521706862196</c:v>
                      </c:pt>
                      <c:pt idx="187">
                        <c:v>2021.530147043655</c:v>
                      </c:pt>
                      <c:pt idx="188">
                        <c:v>2022.1866705051177</c:v>
                      </c:pt>
                      <c:pt idx="189">
                        <c:v>2022.1951106865781</c:v>
                      </c:pt>
                      <c:pt idx="190">
                        <c:v>2023.9314450675788</c:v>
                      </c:pt>
                      <c:pt idx="191">
                        <c:v>2023.9398852490388</c:v>
                      </c:pt>
                      <c:pt idx="192">
                        <c:v>2024.0880659378274</c:v>
                      </c:pt>
                      <c:pt idx="193">
                        <c:v>2024.0965061192871</c:v>
                      </c:pt>
                      <c:pt idx="194">
                        <c:v>2024.5238705051177</c:v>
                      </c:pt>
                      <c:pt idx="195">
                        <c:v>2024.5323106865781</c:v>
                      </c:pt>
                      <c:pt idx="196">
                        <c:v>2024.5430659378274</c:v>
                      </c:pt>
                      <c:pt idx="197">
                        <c:v>2024.5515061192873</c:v>
                      </c:pt>
                      <c:pt idx="198">
                        <c:v>2025.520506862196</c:v>
                      </c:pt>
                      <c:pt idx="199">
                        <c:v>2025.5289470436549</c:v>
                      </c:pt>
                      <c:pt idx="200">
                        <c:v>2027.9432587152999</c:v>
                      </c:pt>
                      <c:pt idx="201">
                        <c:v>2027.9516988967598</c:v>
                      </c:pt>
                      <c:pt idx="202">
                        <c:v>2028.5226705051177</c:v>
                      </c:pt>
                      <c:pt idx="203">
                        <c:v>2028.5311106865781</c:v>
                      </c:pt>
                      <c:pt idx="204">
                        <c:v>2028.3880659378274</c:v>
                      </c:pt>
                      <c:pt idx="205">
                        <c:v>2028.3965061192873</c:v>
                      </c:pt>
                      <c:pt idx="206">
                        <c:v>2028.4164587152998</c:v>
                      </c:pt>
                      <c:pt idx="207">
                        <c:v>2028.4248988967597</c:v>
                      </c:pt>
                      <c:pt idx="208">
                        <c:v>2029.8446541480087</c:v>
                      </c:pt>
                      <c:pt idx="209">
                        <c:v>2029.8530943294693</c:v>
                      </c:pt>
                      <c:pt idx="210">
                        <c:v>2032.4152587152998</c:v>
                      </c:pt>
                      <c:pt idx="211">
                        <c:v>2032.4236988967598</c:v>
                      </c:pt>
                      <c:pt idx="212">
                        <c:v>2032.1818541480086</c:v>
                      </c:pt>
                      <c:pt idx="213">
                        <c:v>2032.1902943294692</c:v>
                      </c:pt>
                      <c:pt idx="214">
                        <c:v>2036.1806541480087</c:v>
                      </c:pt>
                      <c:pt idx="215">
                        <c:v>2036.1890943294693</c:v>
                      </c:pt>
                      <c:pt idx="216">
                        <c:v>2040.7382576255018</c:v>
                      </c:pt>
                      <c:pt idx="217">
                        <c:v>2040.7466978069619</c:v>
                      </c:pt>
                      <c:pt idx="218">
                        <c:v>2042.3273194201183</c:v>
                      </c:pt>
                      <c:pt idx="219">
                        <c:v>2042.3357596015785</c:v>
                      </c:pt>
                      <c:pt idx="220">
                        <c:v>2043.0754576255019</c:v>
                      </c:pt>
                      <c:pt idx="221">
                        <c:v>2043.0838978069621</c:v>
                      </c:pt>
                      <c:pt idx="222">
                        <c:v>2044.6645194201183</c:v>
                      </c:pt>
                      <c:pt idx="223">
                        <c:v>2044.6729596015784</c:v>
                      </c:pt>
                      <c:pt idx="224">
                        <c:v>2046.4948458356832</c:v>
                      </c:pt>
                      <c:pt idx="225">
                        <c:v>2046.5032860171432</c:v>
                      </c:pt>
                      <c:pt idx="226">
                        <c:v>2047.0742576255018</c:v>
                      </c:pt>
                      <c:pt idx="227">
                        <c:v>2047.082697806962</c:v>
                      </c:pt>
                      <c:pt idx="228">
                        <c:v>2046.9680458356834</c:v>
                      </c:pt>
                      <c:pt idx="229">
                        <c:v>2046.9764860171433</c:v>
                      </c:pt>
                      <c:pt idx="230">
                        <c:v>2048.0839076303</c:v>
                      </c:pt>
                      <c:pt idx="231">
                        <c:v>2048.0923478117606</c:v>
                      </c:pt>
                      <c:pt idx="232">
                        <c:v>2048.6633194201181</c:v>
                      </c:pt>
                      <c:pt idx="233">
                        <c:v>2048.6717596015783</c:v>
                      </c:pt>
                      <c:pt idx="234">
                        <c:v>2048.5571076302999</c:v>
                      </c:pt>
                      <c:pt idx="235">
                        <c:v>2048.5655478117606</c:v>
                      </c:pt>
                      <c:pt idx="236">
                        <c:v>2050.9668458356832</c:v>
                      </c:pt>
                      <c:pt idx="237">
                        <c:v>2050.9752860171434</c:v>
                      </c:pt>
                      <c:pt idx="238">
                        <c:v>2052.5559076302998</c:v>
                      </c:pt>
                      <c:pt idx="239">
                        <c:v>2052.5643478117604</c:v>
                      </c:pt>
                      <c:pt idx="240">
                        <c:v>2052.9874667059321</c:v>
                      </c:pt>
                      <c:pt idx="241">
                        <c:v>2052.9959068873923</c:v>
                      </c:pt>
                      <c:pt idx="242">
                        <c:v>2055.324666705932</c:v>
                      </c:pt>
                      <c:pt idx="243">
                        <c:v>2055.3331068873922</c:v>
                      </c:pt>
                      <c:pt idx="244">
                        <c:v>2058.7440549161138</c:v>
                      </c:pt>
                      <c:pt idx="245">
                        <c:v>2058.752495097574</c:v>
                      </c:pt>
                      <c:pt idx="246">
                        <c:v>2059.3234667059323</c:v>
                      </c:pt>
                      <c:pt idx="247">
                        <c:v>2059.3319068873921</c:v>
                      </c:pt>
                      <c:pt idx="248">
                        <c:v>2059.2172549161137</c:v>
                      </c:pt>
                      <c:pt idx="249">
                        <c:v>2059.2256950975739</c:v>
                      </c:pt>
                      <c:pt idx="250">
                        <c:v>2063.2160549161135</c:v>
                      </c:pt>
                      <c:pt idx="251">
                        <c:v>2063.2244950975742</c:v>
                      </c:pt>
                      <c:pt idx="252">
                        <c:v>2077.7319596598463</c:v>
                      </c:pt>
                      <c:pt idx="253">
                        <c:v>2077.7403998413065</c:v>
                      </c:pt>
                      <c:pt idx="254">
                        <c:v>2078.2051596598462</c:v>
                      </c:pt>
                      <c:pt idx="255">
                        <c:v>2078.2135998413069</c:v>
                      </c:pt>
                      <c:pt idx="256">
                        <c:v>2079.3210214544633</c:v>
                      </c:pt>
                      <c:pt idx="257">
                        <c:v>2079.3294616359235</c:v>
                      </c:pt>
                      <c:pt idx="258">
                        <c:v>2079.7942214544637</c:v>
                      </c:pt>
                      <c:pt idx="259">
                        <c:v>2079.8026616359234</c:v>
                      </c:pt>
                      <c:pt idx="260">
                        <c:v>2082.2039596598465</c:v>
                      </c:pt>
                      <c:pt idx="261">
                        <c:v>2082.2123998413067</c:v>
                      </c:pt>
                      <c:pt idx="262">
                        <c:v>2083.488547870028</c:v>
                      </c:pt>
                      <c:pt idx="263">
                        <c:v>2083.4969880514886</c:v>
                      </c:pt>
                      <c:pt idx="264">
                        <c:v>2083.7930214544635</c:v>
                      </c:pt>
                      <c:pt idx="265">
                        <c:v>2083.8014616359233</c:v>
                      </c:pt>
                      <c:pt idx="266">
                        <c:v>2085.077609664645</c:v>
                      </c:pt>
                      <c:pt idx="267">
                        <c:v>2085.0860498461047</c:v>
                      </c:pt>
                      <c:pt idx="268">
                        <c:v>2085.8439478700279</c:v>
                      </c:pt>
                      <c:pt idx="269">
                        <c:v>2085.8523880514886</c:v>
                      </c:pt>
                      <c:pt idx="270">
                        <c:v>2087.4330096646454</c:v>
                      </c:pt>
                      <c:pt idx="271">
                        <c:v>2087.4414498461047</c:v>
                      </c:pt>
                      <c:pt idx="272">
                        <c:v>2089.9965478700278</c:v>
                      </c:pt>
                      <c:pt idx="273">
                        <c:v>2090.0049880514885</c:v>
                      </c:pt>
                      <c:pt idx="274">
                        <c:v>2089.9811687402766</c:v>
                      </c:pt>
                      <c:pt idx="275">
                        <c:v>2089.9896089217368</c:v>
                      </c:pt>
                      <c:pt idx="276">
                        <c:v>2090.4543687402765</c:v>
                      </c:pt>
                      <c:pt idx="277">
                        <c:v>2090.4628089217367</c:v>
                      </c:pt>
                      <c:pt idx="278">
                        <c:v>2091.5856096646453</c:v>
                      </c:pt>
                      <c:pt idx="279">
                        <c:v>2091.5940498461046</c:v>
                      </c:pt>
                      <c:pt idx="280">
                        <c:v>2094.4531687402764</c:v>
                      </c:pt>
                      <c:pt idx="281">
                        <c:v>2094.4616089217366</c:v>
                      </c:pt>
                      <c:pt idx="282">
                        <c:v>2095.7377569504588</c:v>
                      </c:pt>
                      <c:pt idx="283">
                        <c:v>2095.746197131919</c:v>
                      </c:pt>
                      <c:pt idx="284">
                        <c:v>2098.0931569504587</c:v>
                      </c:pt>
                      <c:pt idx="285">
                        <c:v>2098.1015971319189</c:v>
                      </c:pt>
                      <c:pt idx="286">
                        <c:v>2102.2457569504586</c:v>
                      </c:pt>
                      <c:pt idx="287">
                        <c:v>2102.2541971319188</c:v>
                      </c:pt>
                      <c:pt idx="288">
                        <c:v>2129.9253480137363</c:v>
                      </c:pt>
                      <c:pt idx="289">
                        <c:v>2129.9337881951965</c:v>
                      </c:pt>
                      <c:pt idx="290">
                        <c:v>2131.5144098083529</c:v>
                      </c:pt>
                      <c:pt idx="291">
                        <c:v>2131.5228499898135</c:v>
                      </c:pt>
                      <c:pt idx="292">
                        <c:v>2132.2989480137367</c:v>
                      </c:pt>
                      <c:pt idx="293">
                        <c:v>2132.3073881951964</c:v>
                      </c:pt>
                      <c:pt idx="294">
                        <c:v>2133.8880098083528</c:v>
                      </c:pt>
                      <c:pt idx="295">
                        <c:v>2133.8964499898134</c:v>
                      </c:pt>
                      <c:pt idx="296">
                        <c:v>2133.817936223918</c:v>
                      </c:pt>
                      <c:pt idx="297">
                        <c:v>2133.8263764053781</c:v>
                      </c:pt>
                      <c:pt idx="298">
                        <c:v>2135.406998018535</c:v>
                      </c:pt>
                      <c:pt idx="299">
                        <c:v>2135.4154381999952</c:v>
                      </c:pt>
                      <c:pt idx="300">
                        <c:v>2136.1915362239179</c:v>
                      </c:pt>
                      <c:pt idx="301">
                        <c:v>2136.199976405378</c:v>
                      </c:pt>
                      <c:pt idx="302">
                        <c:v>2136.6053480137366</c:v>
                      </c:pt>
                      <c:pt idx="303">
                        <c:v>2136.6137881951963</c:v>
                      </c:pt>
                      <c:pt idx="304">
                        <c:v>2137.7805980185349</c:v>
                      </c:pt>
                      <c:pt idx="305">
                        <c:v>2137.7890381999955</c:v>
                      </c:pt>
                      <c:pt idx="306">
                        <c:v>2138.1944098083532</c:v>
                      </c:pt>
                      <c:pt idx="307">
                        <c:v>2138.2028499898133</c:v>
                      </c:pt>
                      <c:pt idx="308">
                        <c:v>2140.4979362239178</c:v>
                      </c:pt>
                      <c:pt idx="309">
                        <c:v>2140.506376405378</c:v>
                      </c:pt>
                      <c:pt idx="310">
                        <c:v>2142.0869980185348</c:v>
                      </c:pt>
                      <c:pt idx="311">
                        <c:v>2142.0954381999954</c:v>
                      </c:pt>
                      <c:pt idx="312">
                        <c:v>2142.1745570941671</c:v>
                      </c:pt>
                      <c:pt idx="313">
                        <c:v>2142.1829972756273</c:v>
                      </c:pt>
                      <c:pt idx="314">
                        <c:v>2144.548157094167</c:v>
                      </c:pt>
                      <c:pt idx="315">
                        <c:v>2144.5565972756272</c:v>
                      </c:pt>
                      <c:pt idx="316">
                        <c:v>2146.0671453043487</c:v>
                      </c:pt>
                      <c:pt idx="317">
                        <c:v>2146.0755854858089</c:v>
                      </c:pt>
                      <c:pt idx="318">
                        <c:v>2148.0169979369848</c:v>
                      </c:pt>
                      <c:pt idx="319">
                        <c:v>2148.0254381184459</c:v>
                      </c:pt>
                      <c:pt idx="320">
                        <c:v>2148.4407453043491</c:v>
                      </c:pt>
                      <c:pt idx="321">
                        <c:v>2148.4491854858088</c:v>
                      </c:pt>
                      <c:pt idx="322">
                        <c:v>2148.8545570941669</c:v>
                      </c:pt>
                      <c:pt idx="323">
                        <c:v>2148.8629972756271</c:v>
                      </c:pt>
                      <c:pt idx="324">
                        <c:v>2149.6060597316027</c:v>
                      </c:pt>
                      <c:pt idx="325">
                        <c:v>2149.614499913062</c:v>
                      </c:pt>
                      <c:pt idx="326">
                        <c:v>2150.3723979369852</c:v>
                      </c:pt>
                      <c:pt idx="327">
                        <c:v>2150.3808381184458</c:v>
                      </c:pt>
                      <c:pt idx="328">
                        <c:v>2151.9614597316026</c:v>
                      </c:pt>
                      <c:pt idx="329">
                        <c:v>2151.9698999130619</c:v>
                      </c:pt>
                      <c:pt idx="330">
                        <c:v>2152.747145304349</c:v>
                      </c:pt>
                      <c:pt idx="331">
                        <c:v>2152.7555854858088</c:v>
                      </c:pt>
                      <c:pt idx="332">
                        <c:v>2153.7735861471674</c:v>
                      </c:pt>
                      <c:pt idx="333">
                        <c:v>2153.7820263286276</c:v>
                      </c:pt>
                      <c:pt idx="334">
                        <c:v>2154.5249979369851</c:v>
                      </c:pt>
                      <c:pt idx="335">
                        <c:v>2154.5334381184457</c:v>
                      </c:pt>
                      <c:pt idx="336">
                        <c:v>2154.2649861471673</c:v>
                      </c:pt>
                      <c:pt idx="337">
                        <c:v>2154.2734263286275</c:v>
                      </c:pt>
                      <c:pt idx="338">
                        <c:v>2154.7012909349955</c:v>
                      </c:pt>
                      <c:pt idx="339">
                        <c:v>2154.7097311164557</c:v>
                      </c:pt>
                      <c:pt idx="340">
                        <c:v>2155.362647941784</c:v>
                      </c:pt>
                      <c:pt idx="341">
                        <c:v>2155.3710881232437</c:v>
                      </c:pt>
                      <c:pt idx="342">
                        <c:v>2156.1140597316025</c:v>
                      </c:pt>
                      <c:pt idx="343">
                        <c:v>2156.1224999130623</c:v>
                      </c:pt>
                      <c:pt idx="344">
                        <c:v>2155.8540479417838</c:v>
                      </c:pt>
                      <c:pt idx="345">
                        <c:v>2155.862488123244</c:v>
                      </c:pt>
                      <c:pt idx="346">
                        <c:v>2156.2903527296126</c:v>
                      </c:pt>
                      <c:pt idx="347">
                        <c:v>2156.2987929110723</c:v>
                      </c:pt>
                      <c:pt idx="348">
                        <c:v>2157.0748909349954</c:v>
                      </c:pt>
                      <c:pt idx="349">
                        <c:v>2157.0833311164556</c:v>
                      </c:pt>
                      <c:pt idx="350">
                        <c:v>2158.4175861471672</c:v>
                      </c:pt>
                      <c:pt idx="351">
                        <c:v>2158.4260263286278</c:v>
                      </c:pt>
                      <c:pt idx="352">
                        <c:v>2158.6639527296124</c:v>
                      </c:pt>
                      <c:pt idx="353">
                        <c:v>2158.6723929110722</c:v>
                      </c:pt>
                      <c:pt idx="354">
                        <c:v>2160.0066479417837</c:v>
                      </c:pt>
                      <c:pt idx="355">
                        <c:v>2160.0150881232439</c:v>
                      </c:pt>
                      <c:pt idx="356">
                        <c:v>2160.4578791451777</c:v>
                      </c:pt>
                      <c:pt idx="357">
                        <c:v>2160.4663193266374</c:v>
                      </c:pt>
                      <c:pt idx="358">
                        <c:v>2160.266207017416</c:v>
                      </c:pt>
                      <c:pt idx="359">
                        <c:v>2160.2746471988753</c:v>
                      </c:pt>
                      <c:pt idx="360">
                        <c:v>2160.967479145178</c:v>
                      </c:pt>
                      <c:pt idx="361">
                        <c:v>2160.9759193266373</c:v>
                      </c:pt>
                      <c:pt idx="362">
                        <c:v>2161.3812909349958</c:v>
                      </c:pt>
                      <c:pt idx="363">
                        <c:v>2161.3897311164556</c:v>
                      </c:pt>
                      <c:pt idx="364">
                        <c:v>2162.0469409397947</c:v>
                      </c:pt>
                      <c:pt idx="365">
                        <c:v>2162.0553811212549</c:v>
                      </c:pt>
                      <c:pt idx="366">
                        <c:v>2162.5565409397946</c:v>
                      </c:pt>
                      <c:pt idx="367">
                        <c:v>2162.5649811212547</c:v>
                      </c:pt>
                      <c:pt idx="368">
                        <c:v>2162.9703527296124</c:v>
                      </c:pt>
                      <c:pt idx="369">
                        <c:v>2162.9787929110721</c:v>
                      </c:pt>
                      <c:pt idx="370">
                        <c:v>2162.621607017416</c:v>
                      </c:pt>
                      <c:pt idx="371">
                        <c:v>2162.6300471988752</c:v>
                      </c:pt>
                      <c:pt idx="372">
                        <c:v>2165.2738791451779</c:v>
                      </c:pt>
                      <c:pt idx="373">
                        <c:v>2165.2823193266372</c:v>
                      </c:pt>
                      <c:pt idx="374">
                        <c:v>2166.0227952275977</c:v>
                      </c:pt>
                      <c:pt idx="375">
                        <c:v>2166.031235409057</c:v>
                      </c:pt>
                      <c:pt idx="376">
                        <c:v>2166.8629409397945</c:v>
                      </c:pt>
                      <c:pt idx="377">
                        <c:v>2166.8713811212551</c:v>
                      </c:pt>
                      <c:pt idx="378">
                        <c:v>2166.7742070174158</c:v>
                      </c:pt>
                      <c:pt idx="379">
                        <c:v>2166.7826471988756</c:v>
                      </c:pt>
                      <c:pt idx="380">
                        <c:v>2166.5141952275976</c:v>
                      </c:pt>
                      <c:pt idx="381">
                        <c:v>2166.5226354090573</c:v>
                      </c:pt>
                      <c:pt idx="382">
                        <c:v>2166.9505000154259</c:v>
                      </c:pt>
                      <c:pt idx="383">
                        <c:v>2166.9589401968865</c:v>
                      </c:pt>
                      <c:pt idx="384">
                        <c:v>2169.3241000154258</c:v>
                      </c:pt>
                      <c:pt idx="385">
                        <c:v>2169.3325401968864</c:v>
                      </c:pt>
                      <c:pt idx="386">
                        <c:v>2170.6667952275975</c:v>
                      </c:pt>
                      <c:pt idx="387">
                        <c:v>2170.6752354090572</c:v>
                      </c:pt>
                      <c:pt idx="388">
                        <c:v>2172.7070882256085</c:v>
                      </c:pt>
                      <c:pt idx="389">
                        <c:v>2172.7155284070682</c:v>
                      </c:pt>
                      <c:pt idx="390">
                        <c:v>2173.2166882256083</c:v>
                      </c:pt>
                      <c:pt idx="391">
                        <c:v>2173.225128407068</c:v>
                      </c:pt>
                      <c:pt idx="392">
                        <c:v>2173.6305000154257</c:v>
                      </c:pt>
                      <c:pt idx="393">
                        <c:v>2173.6389401968863</c:v>
                      </c:pt>
                      <c:pt idx="394">
                        <c:v>2176.9163987050902</c:v>
                      </c:pt>
                      <c:pt idx="395">
                        <c:v>2176.9248388865499</c:v>
                      </c:pt>
                      <c:pt idx="396">
                        <c:v>2177.5230882256083</c:v>
                      </c:pt>
                      <c:pt idx="397">
                        <c:v>2177.5315284070684</c:v>
                      </c:pt>
                      <c:pt idx="398">
                        <c:v>2177.40779870509</c:v>
                      </c:pt>
                      <c:pt idx="399">
                        <c:v>2177.4162388865498</c:v>
                      </c:pt>
                      <c:pt idx="400">
                        <c:v>2178.5054604997067</c:v>
                      </c:pt>
                      <c:pt idx="401">
                        <c:v>2178.5139006811664</c:v>
                      </c:pt>
                      <c:pt idx="402">
                        <c:v>2178.9968604997066</c:v>
                      </c:pt>
                      <c:pt idx="403">
                        <c:v>2179.0053006811668</c:v>
                      </c:pt>
                      <c:pt idx="404">
                        <c:v>2181.5603987050899</c:v>
                      </c:pt>
                      <c:pt idx="405">
                        <c:v>2181.5688388865501</c:v>
                      </c:pt>
                      <c:pt idx="406">
                        <c:v>2182.6729869152718</c:v>
                      </c:pt>
                      <c:pt idx="407">
                        <c:v>2182.681427096732</c:v>
                      </c:pt>
                      <c:pt idx="408">
                        <c:v>2183.1494604997069</c:v>
                      </c:pt>
                      <c:pt idx="409">
                        <c:v>2183.1579006811667</c:v>
                      </c:pt>
                      <c:pt idx="410">
                        <c:v>2184.2620487098884</c:v>
                      </c:pt>
                      <c:pt idx="411">
                        <c:v>2184.270488891349</c:v>
                      </c:pt>
                      <c:pt idx="412">
                        <c:v>2185.0465869152717</c:v>
                      </c:pt>
                      <c:pt idx="413">
                        <c:v>2185.0550270967319</c:v>
                      </c:pt>
                      <c:pt idx="414">
                        <c:v>2186.6356487098883</c:v>
                      </c:pt>
                      <c:pt idx="415">
                        <c:v>2186.6440888913489</c:v>
                      </c:pt>
                      <c:pt idx="416">
                        <c:v>2189.3529869152717</c:v>
                      </c:pt>
                      <c:pt idx="417">
                        <c:v>2189.3614270967323</c:v>
                      </c:pt>
                      <c:pt idx="418">
                        <c:v>2189.1656077855205</c:v>
                      </c:pt>
                      <c:pt idx="419">
                        <c:v>2189.1740479669807</c:v>
                      </c:pt>
                      <c:pt idx="420">
                        <c:v>2189.6570077855204</c:v>
                      </c:pt>
                      <c:pt idx="421">
                        <c:v>2189.6654479669805</c:v>
                      </c:pt>
                      <c:pt idx="422">
                        <c:v>2190.9420487098882</c:v>
                      </c:pt>
                      <c:pt idx="423">
                        <c:v>2190.9504888913489</c:v>
                      </c:pt>
                      <c:pt idx="424">
                        <c:v>2193.8096077855207</c:v>
                      </c:pt>
                      <c:pt idx="425">
                        <c:v>2193.8180479669804</c:v>
                      </c:pt>
                      <c:pt idx="426">
                        <c:v>2194.9221959957026</c:v>
                      </c:pt>
                      <c:pt idx="427">
                        <c:v>2194.9306361771623</c:v>
                      </c:pt>
                      <c:pt idx="428">
                        <c:v>2197.2957959957025</c:v>
                      </c:pt>
                      <c:pt idx="429">
                        <c:v>2197.3042361771622</c:v>
                      </c:pt>
                      <c:pt idx="430">
                        <c:v>2201.6021959957029</c:v>
                      </c:pt>
                      <c:pt idx="431">
                        <c:v>2201.6106361771622</c:v>
                      </c:pt>
                      <c:pt idx="432">
                        <c:v>2213.9101007394347</c:v>
                      </c:pt>
                      <c:pt idx="433">
                        <c:v>2213.9185409208944</c:v>
                      </c:pt>
                      <c:pt idx="434">
                        <c:v>2215.4991625340517</c:v>
                      </c:pt>
                      <c:pt idx="435">
                        <c:v>2215.5076027155114</c:v>
                      </c:pt>
                      <c:pt idx="436">
                        <c:v>2216.2837007394346</c:v>
                      </c:pt>
                      <c:pt idx="437">
                        <c:v>2216.2921409208948</c:v>
                      </c:pt>
                      <c:pt idx="438">
                        <c:v>2217.8727625340521</c:v>
                      </c:pt>
                      <c:pt idx="439">
                        <c:v>2217.8812027155113</c:v>
                      </c:pt>
                      <c:pt idx="440">
                        <c:v>2219.6666889496169</c:v>
                      </c:pt>
                      <c:pt idx="441">
                        <c:v>2219.675129131077</c:v>
                      </c:pt>
                      <c:pt idx="442">
                        <c:v>2220.1762889496167</c:v>
                      </c:pt>
                      <c:pt idx="443">
                        <c:v>2220.1847291310769</c:v>
                      </c:pt>
                      <c:pt idx="444">
                        <c:v>2220.5901007394345</c:v>
                      </c:pt>
                      <c:pt idx="445">
                        <c:v>2220.5985409208947</c:v>
                      </c:pt>
                      <c:pt idx="446">
                        <c:v>2221.255750744233</c:v>
                      </c:pt>
                      <c:pt idx="447">
                        <c:v>2221.2641909256936</c:v>
                      </c:pt>
                      <c:pt idx="448">
                        <c:v>2221.7653507442333</c:v>
                      </c:pt>
                      <c:pt idx="449">
                        <c:v>2221.7737909256934</c:v>
                      </c:pt>
                      <c:pt idx="450">
                        <c:v>2222.179162534052</c:v>
                      </c:pt>
                      <c:pt idx="451">
                        <c:v>2222.1876027155113</c:v>
                      </c:pt>
                      <c:pt idx="452">
                        <c:v>2224.4826889496171</c:v>
                      </c:pt>
                      <c:pt idx="453">
                        <c:v>2224.4911291310768</c:v>
                      </c:pt>
                      <c:pt idx="454">
                        <c:v>2226.0717507442332</c:v>
                      </c:pt>
                      <c:pt idx="455">
                        <c:v>2226.0801909256934</c:v>
                      </c:pt>
                      <c:pt idx="456">
                        <c:v>2226.159309819865</c:v>
                      </c:pt>
                      <c:pt idx="457">
                        <c:v>2226.1677500013257</c:v>
                      </c:pt>
                      <c:pt idx="458">
                        <c:v>2228.5329098198654</c:v>
                      </c:pt>
                      <c:pt idx="459">
                        <c:v>2228.5413500013256</c:v>
                      </c:pt>
                      <c:pt idx="460">
                        <c:v>2231.9158980300476</c:v>
                      </c:pt>
                      <c:pt idx="461">
                        <c:v>2231.9243382115069</c:v>
                      </c:pt>
                      <c:pt idx="462">
                        <c:v>2232.4254980300475</c:v>
                      </c:pt>
                      <c:pt idx="463">
                        <c:v>2232.4339382115068</c:v>
                      </c:pt>
                      <c:pt idx="464">
                        <c:v>2232.8393098198653</c:v>
                      </c:pt>
                      <c:pt idx="465">
                        <c:v>2232.8477500013255</c:v>
                      </c:pt>
                      <c:pt idx="466">
                        <c:v>2236.7318980300474</c:v>
                      </c:pt>
                      <c:pt idx="467">
                        <c:v>2236.7403382115067</c:v>
                      </c:pt>
                      <c:pt idx="468">
                        <c:v>2266.1034890933247</c:v>
                      </c:pt>
                      <c:pt idx="469">
                        <c:v>2266.1119292747844</c:v>
                      </c:pt>
                      <c:pt idx="470">
                        <c:v>2266.6312890933245</c:v>
                      </c:pt>
                      <c:pt idx="471">
                        <c:v>2266.6397292747847</c:v>
                      </c:pt>
                      <c:pt idx="472">
                        <c:v>2267.6925508879417</c:v>
                      </c:pt>
                      <c:pt idx="473">
                        <c:v>2267.7009910694019</c:v>
                      </c:pt>
                      <c:pt idx="474">
                        <c:v>2268.220350887942</c:v>
                      </c:pt>
                      <c:pt idx="475">
                        <c:v>2268.2287910694017</c:v>
                      </c:pt>
                      <c:pt idx="476">
                        <c:v>2269.9960773035068</c:v>
                      </c:pt>
                      <c:pt idx="477">
                        <c:v>2270.004517484967</c:v>
                      </c:pt>
                      <c:pt idx="478">
                        <c:v>2270.5238773035067</c:v>
                      </c:pt>
                      <c:pt idx="479">
                        <c:v>2270.5323174849668</c:v>
                      </c:pt>
                      <c:pt idx="480">
                        <c:v>2271.0914890933245</c:v>
                      </c:pt>
                      <c:pt idx="481">
                        <c:v>2271.0999292747847</c:v>
                      </c:pt>
                      <c:pt idx="482">
                        <c:v>2271.5851390981234</c:v>
                      </c:pt>
                      <c:pt idx="483">
                        <c:v>2271.5935792795831</c:v>
                      </c:pt>
                      <c:pt idx="484">
                        <c:v>2272.1129390981237</c:v>
                      </c:pt>
                      <c:pt idx="485">
                        <c:v>2272.1213792795829</c:v>
                      </c:pt>
                      <c:pt idx="486">
                        <c:v>2272.680550887942</c:v>
                      </c:pt>
                      <c:pt idx="487">
                        <c:v>2272.6889910694017</c:v>
                      </c:pt>
                      <c:pt idx="488">
                        <c:v>2274.9840773035066</c:v>
                      </c:pt>
                      <c:pt idx="489">
                        <c:v>2274.9925174849668</c:v>
                      </c:pt>
                      <c:pt idx="490">
                        <c:v>2276.5731390981236</c:v>
                      </c:pt>
                      <c:pt idx="491">
                        <c:v>2276.5815792795829</c:v>
                      </c:pt>
                      <c:pt idx="492">
                        <c:v>2278.352698173755</c:v>
                      </c:pt>
                      <c:pt idx="493">
                        <c:v>2278.3611383552152</c:v>
                      </c:pt>
                      <c:pt idx="494">
                        <c:v>2278.8804981737553</c:v>
                      </c:pt>
                      <c:pt idx="495">
                        <c:v>2278.888938355215</c:v>
                      </c:pt>
                      <c:pt idx="496">
                        <c:v>2282.2452863839376</c:v>
                      </c:pt>
                      <c:pt idx="497">
                        <c:v>2282.2537265653978</c:v>
                      </c:pt>
                      <c:pt idx="498">
                        <c:v>2282.7730863839374</c:v>
                      </c:pt>
                      <c:pt idx="499">
                        <c:v>2282.7815265653976</c:v>
                      </c:pt>
                      <c:pt idx="500">
                        <c:v>2283.3406981737553</c:v>
                      </c:pt>
                      <c:pt idx="501">
                        <c:v>2283.349138355215</c:v>
                      </c:pt>
                      <c:pt idx="502">
                        <c:v>2287.2332863839374</c:v>
                      </c:pt>
                      <c:pt idx="503">
                        <c:v>2287.2417265653976</c:v>
                      </c:pt>
                      <c:pt idx="504">
                        <c:v>2290.8794320145839</c:v>
                      </c:pt>
                      <c:pt idx="505">
                        <c:v>2290.8878721960441</c:v>
                      </c:pt>
                      <c:pt idx="506">
                        <c:v>2291.4072320145842</c:v>
                      </c:pt>
                      <c:pt idx="507">
                        <c:v>2291.4156721960439</c:v>
                      </c:pt>
                      <c:pt idx="508">
                        <c:v>2292.4684938092014</c:v>
                      </c:pt>
                      <c:pt idx="509">
                        <c:v>2292.4769339906616</c:v>
                      </c:pt>
                      <c:pt idx="510">
                        <c:v>2292.9962938092012</c:v>
                      </c:pt>
                      <c:pt idx="511">
                        <c:v>2293.0047339906614</c:v>
                      </c:pt>
                      <c:pt idx="512">
                        <c:v>2295.8674320145842</c:v>
                      </c:pt>
                      <c:pt idx="513">
                        <c:v>2295.8758721960439</c:v>
                      </c:pt>
                      <c:pt idx="514">
                        <c:v>2296.6360202247656</c:v>
                      </c:pt>
                      <c:pt idx="515">
                        <c:v>2296.6444604062262</c:v>
                      </c:pt>
                      <c:pt idx="516">
                        <c:v>2297.4564938092012</c:v>
                      </c:pt>
                      <c:pt idx="517">
                        <c:v>2297.4649339906618</c:v>
                      </c:pt>
                      <c:pt idx="518">
                        <c:v>2298.2250820193831</c:v>
                      </c:pt>
                      <c:pt idx="519">
                        <c:v>2298.2335222008423</c:v>
                      </c:pt>
                      <c:pt idx="520">
                        <c:v>2299.0460202247659</c:v>
                      </c:pt>
                      <c:pt idx="521">
                        <c:v>2299.0544604062261</c:v>
                      </c:pt>
                      <c:pt idx="522">
                        <c:v>2300.6350820193829</c:v>
                      </c:pt>
                      <c:pt idx="523">
                        <c:v>2300.6435222008422</c:v>
                      </c:pt>
                      <c:pt idx="524">
                        <c:v>2303.1286410950152</c:v>
                      </c:pt>
                      <c:pt idx="525">
                        <c:v>2303.1370812764758</c:v>
                      </c:pt>
                      <c:pt idx="526">
                        <c:v>2303.660020224766</c:v>
                      </c:pt>
                      <c:pt idx="527">
                        <c:v>2303.6684604062261</c:v>
                      </c:pt>
                      <c:pt idx="528">
                        <c:v>2303.656441095015</c:v>
                      </c:pt>
                      <c:pt idx="529">
                        <c:v>2303.6648812764761</c:v>
                      </c:pt>
                      <c:pt idx="530">
                        <c:v>2305.249082019383</c:v>
                      </c:pt>
                      <c:pt idx="531">
                        <c:v>2305.2575222008422</c:v>
                      </c:pt>
                      <c:pt idx="532">
                        <c:v>2308.116641095015</c:v>
                      </c:pt>
                      <c:pt idx="533">
                        <c:v>2308.1250812764761</c:v>
                      </c:pt>
                      <c:pt idx="534">
                        <c:v>2308.8852293051968</c:v>
                      </c:pt>
                      <c:pt idx="535">
                        <c:v>2308.8936694866561</c:v>
                      </c:pt>
                      <c:pt idx="536">
                        <c:v>2311.2952293051967</c:v>
                      </c:pt>
                      <c:pt idx="537">
                        <c:v>2311.303669486656</c:v>
                      </c:pt>
                      <c:pt idx="538">
                        <c:v>2315.9092293051967</c:v>
                      </c:pt>
                      <c:pt idx="539">
                        <c:v>2315.917669486656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AAAA-40A1-93AD-75779BE193B0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17722.206863541513</c:v>
                      </c:pt>
                      <c:pt idx="1">
                        <c:v>17722.286348241225</c:v>
                      </c:pt>
                      <c:pt idx="2">
                        <c:v>17722.206863541513</c:v>
                      </c:pt>
                      <c:pt idx="3">
                        <c:v>17722.286348241225</c:v>
                      </c:pt>
                      <c:pt idx="4">
                        <c:v>17737.499569334668</c:v>
                      </c:pt>
                      <c:pt idx="5">
                        <c:v>17737.579054034388</c:v>
                      </c:pt>
                      <c:pt idx="6">
                        <c:v>17737.499569334668</c:v>
                      </c:pt>
                      <c:pt idx="7">
                        <c:v>17737.579054034388</c:v>
                      </c:pt>
                      <c:pt idx="8">
                        <c:v>17722.206863541513</c:v>
                      </c:pt>
                      <c:pt idx="9">
                        <c:v>17722.286348241225</c:v>
                      </c:pt>
                      <c:pt idx="10">
                        <c:v>17737.499569334668</c:v>
                      </c:pt>
                      <c:pt idx="11">
                        <c:v>17737.579054034388</c:v>
                      </c:pt>
                      <c:pt idx="12">
                        <c:v>17769.172595324198</c:v>
                      </c:pt>
                      <c:pt idx="13">
                        <c:v>17769.252080023914</c:v>
                      </c:pt>
                      <c:pt idx="14">
                        <c:v>17784.465301117369</c:v>
                      </c:pt>
                      <c:pt idx="15">
                        <c:v>17784.544785817085</c:v>
                      </c:pt>
                      <c:pt idx="16">
                        <c:v>17769.172595324198</c:v>
                      </c:pt>
                      <c:pt idx="17">
                        <c:v>17769.252080023914</c:v>
                      </c:pt>
                      <c:pt idx="18">
                        <c:v>17784.465301117369</c:v>
                      </c:pt>
                      <c:pt idx="19">
                        <c:v>17784.544785817085</c:v>
                      </c:pt>
                      <c:pt idx="20">
                        <c:v>17769.172595324198</c:v>
                      </c:pt>
                      <c:pt idx="21">
                        <c:v>17769.252080023914</c:v>
                      </c:pt>
                      <c:pt idx="22">
                        <c:v>17843.744066390405</c:v>
                      </c:pt>
                      <c:pt idx="23">
                        <c:v>17843.823551090121</c:v>
                      </c:pt>
                      <c:pt idx="24">
                        <c:v>17843.744066390405</c:v>
                      </c:pt>
                      <c:pt idx="25">
                        <c:v>17843.823551090121</c:v>
                      </c:pt>
                      <c:pt idx="26">
                        <c:v>17784.465301117369</c:v>
                      </c:pt>
                      <c:pt idx="27">
                        <c:v>17784.544785817085</c:v>
                      </c:pt>
                      <c:pt idx="28">
                        <c:v>17843.744066390405</c:v>
                      </c:pt>
                      <c:pt idx="29">
                        <c:v>17843.823551090121</c:v>
                      </c:pt>
                      <c:pt idx="30">
                        <c:v>17890.709798173095</c:v>
                      </c:pt>
                      <c:pt idx="31">
                        <c:v>17890.789282872811</c:v>
                      </c:pt>
                      <c:pt idx="32">
                        <c:v>17890.709798173095</c:v>
                      </c:pt>
                      <c:pt idx="33">
                        <c:v>17890.789282872811</c:v>
                      </c:pt>
                      <c:pt idx="34">
                        <c:v>17890.709798173095</c:v>
                      </c:pt>
                      <c:pt idx="35">
                        <c:v>17890.789282872811</c:v>
                      </c:pt>
                      <c:pt idx="36">
                        <c:v>17988.404414596953</c:v>
                      </c:pt>
                      <c:pt idx="37">
                        <c:v>17988.483899296672</c:v>
                      </c:pt>
                      <c:pt idx="38">
                        <c:v>18003.697120390116</c:v>
                      </c:pt>
                      <c:pt idx="39">
                        <c:v>18003.776605089835</c:v>
                      </c:pt>
                      <c:pt idx="40">
                        <c:v>17988.404414596953</c:v>
                      </c:pt>
                      <c:pt idx="41">
                        <c:v>17988.483899296672</c:v>
                      </c:pt>
                      <c:pt idx="42">
                        <c:v>18003.697120390116</c:v>
                      </c:pt>
                      <c:pt idx="43">
                        <c:v>18003.776605089835</c:v>
                      </c:pt>
                      <c:pt idx="44">
                        <c:v>17988.404414596953</c:v>
                      </c:pt>
                      <c:pt idx="45">
                        <c:v>17988.483899296672</c:v>
                      </c:pt>
                      <c:pt idx="46">
                        <c:v>18035.370146379646</c:v>
                      </c:pt>
                      <c:pt idx="47">
                        <c:v>18035.449631079358</c:v>
                      </c:pt>
                      <c:pt idx="48">
                        <c:v>18035.370146379646</c:v>
                      </c:pt>
                      <c:pt idx="49">
                        <c:v>18035.449631079358</c:v>
                      </c:pt>
                      <c:pt idx="50">
                        <c:v>18003.697120390116</c:v>
                      </c:pt>
                      <c:pt idx="51">
                        <c:v>18003.776605089835</c:v>
                      </c:pt>
                      <c:pt idx="52">
                        <c:v>18050.662852172813</c:v>
                      </c:pt>
                      <c:pt idx="53">
                        <c:v>18050.742336872525</c:v>
                      </c:pt>
                      <c:pt idx="54">
                        <c:v>18050.662852172813</c:v>
                      </c:pt>
                      <c:pt idx="55">
                        <c:v>18050.742336872525</c:v>
                      </c:pt>
                      <c:pt idx="56">
                        <c:v>18035.370146379646</c:v>
                      </c:pt>
                      <c:pt idx="57">
                        <c:v>18035.449631079358</c:v>
                      </c:pt>
                      <c:pt idx="58">
                        <c:v>18050.662852172813</c:v>
                      </c:pt>
                      <c:pt idx="59">
                        <c:v>18050.742336872525</c:v>
                      </c:pt>
                      <c:pt idx="60">
                        <c:v>18109.941617445853</c:v>
                      </c:pt>
                      <c:pt idx="61">
                        <c:v>18110.021102145569</c:v>
                      </c:pt>
                      <c:pt idx="62">
                        <c:v>18109.941617445853</c:v>
                      </c:pt>
                      <c:pt idx="63">
                        <c:v>18110.021102145569</c:v>
                      </c:pt>
                      <c:pt idx="64">
                        <c:v>18109.941617445853</c:v>
                      </c:pt>
                      <c:pt idx="65">
                        <c:v>18110.021102145569</c:v>
                      </c:pt>
                      <c:pt idx="66">
                        <c:v>18156.907349228539</c:v>
                      </c:pt>
                      <c:pt idx="67">
                        <c:v>18156.986833928255</c:v>
                      </c:pt>
                      <c:pt idx="68">
                        <c:v>18156.907349228539</c:v>
                      </c:pt>
                      <c:pt idx="69">
                        <c:v>18156.986833928255</c:v>
                      </c:pt>
                      <c:pt idx="70">
                        <c:v>18156.907349228539</c:v>
                      </c:pt>
                      <c:pt idx="71">
                        <c:v>18156.986833928255</c:v>
                      </c:pt>
                      <c:pt idx="72">
                        <c:v>18339.79201582259</c:v>
                      </c:pt>
                      <c:pt idx="73">
                        <c:v>18339.871500522313</c:v>
                      </c:pt>
                      <c:pt idx="74">
                        <c:v>18339.79201582259</c:v>
                      </c:pt>
                      <c:pt idx="75">
                        <c:v>18339.871500522313</c:v>
                      </c:pt>
                      <c:pt idx="76">
                        <c:v>18355.084721615756</c:v>
                      </c:pt>
                      <c:pt idx="77">
                        <c:v>18355.164206315472</c:v>
                      </c:pt>
                      <c:pt idx="78">
                        <c:v>18355.084721615756</c:v>
                      </c:pt>
                      <c:pt idx="79">
                        <c:v>18355.164206315472</c:v>
                      </c:pt>
                      <c:pt idx="80">
                        <c:v>18339.79201582259</c:v>
                      </c:pt>
                      <c:pt idx="81">
                        <c:v>18339.871500522313</c:v>
                      </c:pt>
                      <c:pt idx="82">
                        <c:v>18355.084721615756</c:v>
                      </c:pt>
                      <c:pt idx="83">
                        <c:v>18355.164206315472</c:v>
                      </c:pt>
                      <c:pt idx="84">
                        <c:v>18386.757747605279</c:v>
                      </c:pt>
                      <c:pt idx="85">
                        <c:v>18386.837232304999</c:v>
                      </c:pt>
                      <c:pt idx="86">
                        <c:v>18402.050453398446</c:v>
                      </c:pt>
                      <c:pt idx="87">
                        <c:v>18402.129938098165</c:v>
                      </c:pt>
                      <c:pt idx="88">
                        <c:v>18386.757747605279</c:v>
                      </c:pt>
                      <c:pt idx="89">
                        <c:v>18386.837232304999</c:v>
                      </c:pt>
                      <c:pt idx="90">
                        <c:v>18402.050453398446</c:v>
                      </c:pt>
                      <c:pt idx="91">
                        <c:v>18402.129938098165</c:v>
                      </c:pt>
                      <c:pt idx="92">
                        <c:v>18386.757747605279</c:v>
                      </c:pt>
                      <c:pt idx="93">
                        <c:v>18386.837232304999</c:v>
                      </c:pt>
                      <c:pt idx="94">
                        <c:v>18461.329218671486</c:v>
                      </c:pt>
                      <c:pt idx="95">
                        <c:v>18461.408703371206</c:v>
                      </c:pt>
                      <c:pt idx="96">
                        <c:v>18461.329218671486</c:v>
                      </c:pt>
                      <c:pt idx="97">
                        <c:v>18461.408703371206</c:v>
                      </c:pt>
                      <c:pt idx="98">
                        <c:v>18402.050453398446</c:v>
                      </c:pt>
                      <c:pt idx="99">
                        <c:v>18402.129938098165</c:v>
                      </c:pt>
                      <c:pt idx="100">
                        <c:v>18461.329218671486</c:v>
                      </c:pt>
                      <c:pt idx="101">
                        <c:v>18461.408703371206</c:v>
                      </c:pt>
                      <c:pt idx="102">
                        <c:v>18508.294950454172</c:v>
                      </c:pt>
                      <c:pt idx="103">
                        <c:v>18508.374435153892</c:v>
                      </c:pt>
                      <c:pt idx="104">
                        <c:v>18508.294950454172</c:v>
                      </c:pt>
                      <c:pt idx="105">
                        <c:v>18508.374435153892</c:v>
                      </c:pt>
                      <c:pt idx="106">
                        <c:v>18508.294950454172</c:v>
                      </c:pt>
                      <c:pt idx="107">
                        <c:v>18508.374435153892</c:v>
                      </c:pt>
                      <c:pt idx="108">
                        <c:v>18806.247435539699</c:v>
                      </c:pt>
                      <c:pt idx="109">
                        <c:v>18806.326920239411</c:v>
                      </c:pt>
                      <c:pt idx="110">
                        <c:v>18821.540141332862</c:v>
                      </c:pt>
                      <c:pt idx="111">
                        <c:v>18821.619626032581</c:v>
                      </c:pt>
                      <c:pt idx="112">
                        <c:v>18806.247435539699</c:v>
                      </c:pt>
                      <c:pt idx="113">
                        <c:v>18806.326920239411</c:v>
                      </c:pt>
                      <c:pt idx="114">
                        <c:v>18821.540141332862</c:v>
                      </c:pt>
                      <c:pt idx="115">
                        <c:v>18821.619626032581</c:v>
                      </c:pt>
                      <c:pt idx="116">
                        <c:v>18853.213167322388</c:v>
                      </c:pt>
                      <c:pt idx="117">
                        <c:v>18853.292652022104</c:v>
                      </c:pt>
                      <c:pt idx="118">
                        <c:v>18868.505873115551</c:v>
                      </c:pt>
                      <c:pt idx="119">
                        <c:v>18868.585357815264</c:v>
                      </c:pt>
                      <c:pt idx="120">
                        <c:v>18806.247435539699</c:v>
                      </c:pt>
                      <c:pt idx="121">
                        <c:v>18806.326920239411</c:v>
                      </c:pt>
                      <c:pt idx="122">
                        <c:v>18853.213167322388</c:v>
                      </c:pt>
                      <c:pt idx="123">
                        <c:v>18853.292652022104</c:v>
                      </c:pt>
                      <c:pt idx="124">
                        <c:v>18821.540141332862</c:v>
                      </c:pt>
                      <c:pt idx="125">
                        <c:v>18821.619626032581</c:v>
                      </c:pt>
                      <c:pt idx="126">
                        <c:v>18868.505873115551</c:v>
                      </c:pt>
                      <c:pt idx="127">
                        <c:v>18868.585357815264</c:v>
                      </c:pt>
                      <c:pt idx="128">
                        <c:v>18853.213167322388</c:v>
                      </c:pt>
                      <c:pt idx="129">
                        <c:v>18853.292652022104</c:v>
                      </c:pt>
                      <c:pt idx="130">
                        <c:v>18868.505873115551</c:v>
                      </c:pt>
                      <c:pt idx="131">
                        <c:v>18868.585357815264</c:v>
                      </c:pt>
                      <c:pt idx="132">
                        <c:v>18927.784638388592</c:v>
                      </c:pt>
                      <c:pt idx="133">
                        <c:v>18927.864123088304</c:v>
                      </c:pt>
                      <c:pt idx="134">
                        <c:v>18927.784638388592</c:v>
                      </c:pt>
                      <c:pt idx="135">
                        <c:v>18927.864123088304</c:v>
                      </c:pt>
                      <c:pt idx="136">
                        <c:v>18974.750370171278</c:v>
                      </c:pt>
                      <c:pt idx="137">
                        <c:v>18974.829854871004</c:v>
                      </c:pt>
                      <c:pt idx="138">
                        <c:v>18927.784638388592</c:v>
                      </c:pt>
                      <c:pt idx="139">
                        <c:v>18927.864123088304</c:v>
                      </c:pt>
                      <c:pt idx="140">
                        <c:v>18974.750370171278</c:v>
                      </c:pt>
                      <c:pt idx="141">
                        <c:v>18974.829854871004</c:v>
                      </c:pt>
                      <c:pt idx="142">
                        <c:v>18974.750370171278</c:v>
                      </c:pt>
                      <c:pt idx="143">
                        <c:v>18974.829854871004</c:v>
                      </c:pt>
                      <c:pt idx="144">
                        <c:v>19051.007588548244</c:v>
                      </c:pt>
                      <c:pt idx="145">
                        <c:v>19051.087073247963</c:v>
                      </c:pt>
                      <c:pt idx="146">
                        <c:v>19066.30029434141</c:v>
                      </c:pt>
                      <c:pt idx="147">
                        <c:v>19066.379779041134</c:v>
                      </c:pt>
                      <c:pt idx="148">
                        <c:v>19093.136892850252</c:v>
                      </c:pt>
                      <c:pt idx="149">
                        <c:v>19093.216377549972</c:v>
                      </c:pt>
                      <c:pt idx="150">
                        <c:v>19051.007588548244</c:v>
                      </c:pt>
                      <c:pt idx="151">
                        <c:v>19051.087073247963</c:v>
                      </c:pt>
                      <c:pt idx="152">
                        <c:v>19093.136892850252</c:v>
                      </c:pt>
                      <c:pt idx="153">
                        <c:v>19093.216377549972</c:v>
                      </c:pt>
                      <c:pt idx="154">
                        <c:v>19108.429598643419</c:v>
                      </c:pt>
                      <c:pt idx="155">
                        <c:v>19108.509083343131</c:v>
                      </c:pt>
                      <c:pt idx="156">
                        <c:v>19066.30029434141</c:v>
                      </c:pt>
                      <c:pt idx="157">
                        <c:v>19066.379779041134</c:v>
                      </c:pt>
                      <c:pt idx="158">
                        <c:v>19108.429598643419</c:v>
                      </c:pt>
                      <c:pt idx="159">
                        <c:v>19108.509083343131</c:v>
                      </c:pt>
                      <c:pt idx="160">
                        <c:v>19097.973320330941</c:v>
                      </c:pt>
                      <c:pt idx="161">
                        <c:v>19098.052805030653</c:v>
                      </c:pt>
                      <c:pt idx="162">
                        <c:v>19051.007588548244</c:v>
                      </c:pt>
                      <c:pt idx="163">
                        <c:v>19051.087073247963</c:v>
                      </c:pt>
                      <c:pt idx="164">
                        <c:v>19093.136892850252</c:v>
                      </c:pt>
                      <c:pt idx="165">
                        <c:v>19093.216377549972</c:v>
                      </c:pt>
                      <c:pt idx="166">
                        <c:v>19097.973320330941</c:v>
                      </c:pt>
                      <c:pt idx="167">
                        <c:v>19098.052805030653</c:v>
                      </c:pt>
                      <c:pt idx="168">
                        <c:v>19113.266026124107</c:v>
                      </c:pt>
                      <c:pt idx="169">
                        <c:v>19113.345510823819</c:v>
                      </c:pt>
                      <c:pt idx="170">
                        <c:v>19066.30029434141</c:v>
                      </c:pt>
                      <c:pt idx="171">
                        <c:v>19066.379779041134</c:v>
                      </c:pt>
                      <c:pt idx="172">
                        <c:v>19108.429598643419</c:v>
                      </c:pt>
                      <c:pt idx="173">
                        <c:v>19108.509083343131</c:v>
                      </c:pt>
                      <c:pt idx="174">
                        <c:v>19113.266026124107</c:v>
                      </c:pt>
                      <c:pt idx="175">
                        <c:v>19113.345510823819</c:v>
                      </c:pt>
                      <c:pt idx="176">
                        <c:v>19140.102624632942</c:v>
                      </c:pt>
                      <c:pt idx="177">
                        <c:v>19140.182109332662</c:v>
                      </c:pt>
                      <c:pt idx="178">
                        <c:v>19155.395330426109</c:v>
                      </c:pt>
                      <c:pt idx="179">
                        <c:v>19155.474815125821</c:v>
                      </c:pt>
                      <c:pt idx="180">
                        <c:v>19097.973320330941</c:v>
                      </c:pt>
                      <c:pt idx="181">
                        <c:v>19098.052805030653</c:v>
                      </c:pt>
                      <c:pt idx="182">
                        <c:v>19140.102624632942</c:v>
                      </c:pt>
                      <c:pt idx="183">
                        <c:v>19140.182109332662</c:v>
                      </c:pt>
                      <c:pt idx="184">
                        <c:v>19113.266026124107</c:v>
                      </c:pt>
                      <c:pt idx="185">
                        <c:v>19113.345510823819</c:v>
                      </c:pt>
                      <c:pt idx="186">
                        <c:v>19155.395330426109</c:v>
                      </c:pt>
                      <c:pt idx="187">
                        <c:v>19155.474815125821</c:v>
                      </c:pt>
                      <c:pt idx="188">
                        <c:v>19172.544791397144</c:v>
                      </c:pt>
                      <c:pt idx="189">
                        <c:v>19172.62427609686</c:v>
                      </c:pt>
                      <c:pt idx="190">
                        <c:v>19140.102624632942</c:v>
                      </c:pt>
                      <c:pt idx="191">
                        <c:v>19140.182109332662</c:v>
                      </c:pt>
                      <c:pt idx="192">
                        <c:v>19214.674095699153</c:v>
                      </c:pt>
                      <c:pt idx="193">
                        <c:v>19214.753580398865</c:v>
                      </c:pt>
                      <c:pt idx="194">
                        <c:v>19172.544791397144</c:v>
                      </c:pt>
                      <c:pt idx="195">
                        <c:v>19172.62427609686</c:v>
                      </c:pt>
                      <c:pt idx="196">
                        <c:v>19214.674095699153</c:v>
                      </c:pt>
                      <c:pt idx="197">
                        <c:v>19214.753580398865</c:v>
                      </c:pt>
                      <c:pt idx="198">
                        <c:v>19155.395330426109</c:v>
                      </c:pt>
                      <c:pt idx="199">
                        <c:v>19155.474815125821</c:v>
                      </c:pt>
                      <c:pt idx="200">
                        <c:v>19219.510523179833</c:v>
                      </c:pt>
                      <c:pt idx="201">
                        <c:v>19219.590007879553</c:v>
                      </c:pt>
                      <c:pt idx="202">
                        <c:v>19172.544791397144</c:v>
                      </c:pt>
                      <c:pt idx="203">
                        <c:v>19172.62427609686</c:v>
                      </c:pt>
                      <c:pt idx="204">
                        <c:v>19214.674095699153</c:v>
                      </c:pt>
                      <c:pt idx="205">
                        <c:v>19214.753580398865</c:v>
                      </c:pt>
                      <c:pt idx="206">
                        <c:v>19219.510523179833</c:v>
                      </c:pt>
                      <c:pt idx="207">
                        <c:v>19219.590007879553</c:v>
                      </c:pt>
                      <c:pt idx="208">
                        <c:v>19261.639827481835</c:v>
                      </c:pt>
                      <c:pt idx="209">
                        <c:v>19261.719312181554</c:v>
                      </c:pt>
                      <c:pt idx="210">
                        <c:v>19219.510523179833</c:v>
                      </c:pt>
                      <c:pt idx="211">
                        <c:v>19219.590007879553</c:v>
                      </c:pt>
                      <c:pt idx="212">
                        <c:v>19261.639827481835</c:v>
                      </c:pt>
                      <c:pt idx="213">
                        <c:v>19261.719312181554</c:v>
                      </c:pt>
                      <c:pt idx="214">
                        <c:v>19261.639827481835</c:v>
                      </c:pt>
                      <c:pt idx="215">
                        <c:v>19261.719312181554</c:v>
                      </c:pt>
                      <c:pt idx="216">
                        <c:v>19359.3344439057</c:v>
                      </c:pt>
                      <c:pt idx="217">
                        <c:v>19359.413928605416</c:v>
                      </c:pt>
                      <c:pt idx="218">
                        <c:v>19374.627149698859</c:v>
                      </c:pt>
                      <c:pt idx="219">
                        <c:v>19374.706634398579</c:v>
                      </c:pt>
                      <c:pt idx="220">
                        <c:v>19359.3344439057</c:v>
                      </c:pt>
                      <c:pt idx="221">
                        <c:v>19359.413928605416</c:v>
                      </c:pt>
                      <c:pt idx="222">
                        <c:v>19374.627149698859</c:v>
                      </c:pt>
                      <c:pt idx="223">
                        <c:v>19374.706634398579</c:v>
                      </c:pt>
                      <c:pt idx="224">
                        <c:v>19406.300175688386</c:v>
                      </c:pt>
                      <c:pt idx="225">
                        <c:v>19406.379660388106</c:v>
                      </c:pt>
                      <c:pt idx="226">
                        <c:v>19359.3344439057</c:v>
                      </c:pt>
                      <c:pt idx="227">
                        <c:v>19359.413928605416</c:v>
                      </c:pt>
                      <c:pt idx="228">
                        <c:v>19406.300175688386</c:v>
                      </c:pt>
                      <c:pt idx="229">
                        <c:v>19406.379660388106</c:v>
                      </c:pt>
                      <c:pt idx="230">
                        <c:v>19421.592881481549</c:v>
                      </c:pt>
                      <c:pt idx="231">
                        <c:v>19421.672366181272</c:v>
                      </c:pt>
                      <c:pt idx="232">
                        <c:v>19374.627149698859</c:v>
                      </c:pt>
                      <c:pt idx="233">
                        <c:v>19374.706634398579</c:v>
                      </c:pt>
                      <c:pt idx="234">
                        <c:v>19421.592881481549</c:v>
                      </c:pt>
                      <c:pt idx="235">
                        <c:v>19421.672366181272</c:v>
                      </c:pt>
                      <c:pt idx="236">
                        <c:v>19406.300175688386</c:v>
                      </c:pt>
                      <c:pt idx="237">
                        <c:v>19406.379660388106</c:v>
                      </c:pt>
                      <c:pt idx="238">
                        <c:v>19421.592881481549</c:v>
                      </c:pt>
                      <c:pt idx="239">
                        <c:v>19421.672366181272</c:v>
                      </c:pt>
                      <c:pt idx="240">
                        <c:v>19480.871646754593</c:v>
                      </c:pt>
                      <c:pt idx="241">
                        <c:v>19480.951131454309</c:v>
                      </c:pt>
                      <c:pt idx="242">
                        <c:v>19480.871646754593</c:v>
                      </c:pt>
                      <c:pt idx="243">
                        <c:v>19480.951131454309</c:v>
                      </c:pt>
                      <c:pt idx="244">
                        <c:v>19527.837378537279</c:v>
                      </c:pt>
                      <c:pt idx="245">
                        <c:v>19527.916863237002</c:v>
                      </c:pt>
                      <c:pt idx="246">
                        <c:v>19480.871646754593</c:v>
                      </c:pt>
                      <c:pt idx="247">
                        <c:v>19480.951131454309</c:v>
                      </c:pt>
                      <c:pt idx="248">
                        <c:v>19527.837378537279</c:v>
                      </c:pt>
                      <c:pt idx="249">
                        <c:v>19527.916863237002</c:v>
                      </c:pt>
                      <c:pt idx="250">
                        <c:v>19527.837378537279</c:v>
                      </c:pt>
                      <c:pt idx="251">
                        <c:v>19527.916863237002</c:v>
                      </c:pt>
                      <c:pt idx="252">
                        <c:v>19710.72204513133</c:v>
                      </c:pt>
                      <c:pt idx="253">
                        <c:v>19710.801529831053</c:v>
                      </c:pt>
                      <c:pt idx="254">
                        <c:v>19710.72204513133</c:v>
                      </c:pt>
                      <c:pt idx="255">
                        <c:v>19710.801529831053</c:v>
                      </c:pt>
                      <c:pt idx="256">
                        <c:v>19726.014750924503</c:v>
                      </c:pt>
                      <c:pt idx="257">
                        <c:v>19726.094235624219</c:v>
                      </c:pt>
                      <c:pt idx="258">
                        <c:v>19726.014750924503</c:v>
                      </c:pt>
                      <c:pt idx="259">
                        <c:v>19726.094235624219</c:v>
                      </c:pt>
                      <c:pt idx="260">
                        <c:v>19710.72204513133</c:v>
                      </c:pt>
                      <c:pt idx="261">
                        <c:v>19710.801529831053</c:v>
                      </c:pt>
                      <c:pt idx="262">
                        <c:v>19757.687776914023</c:v>
                      </c:pt>
                      <c:pt idx="263">
                        <c:v>19757.767261613746</c:v>
                      </c:pt>
                      <c:pt idx="264">
                        <c:v>19726.014750924503</c:v>
                      </c:pt>
                      <c:pt idx="265">
                        <c:v>19726.094235624219</c:v>
                      </c:pt>
                      <c:pt idx="266">
                        <c:v>19772.980482707186</c:v>
                      </c:pt>
                      <c:pt idx="267">
                        <c:v>19773.059967406902</c:v>
                      </c:pt>
                      <c:pt idx="268">
                        <c:v>19757.687776914023</c:v>
                      </c:pt>
                      <c:pt idx="269">
                        <c:v>19757.767261613746</c:v>
                      </c:pt>
                      <c:pt idx="270">
                        <c:v>19772.980482707186</c:v>
                      </c:pt>
                      <c:pt idx="271">
                        <c:v>19773.059967406902</c:v>
                      </c:pt>
                      <c:pt idx="272">
                        <c:v>19757.687776914023</c:v>
                      </c:pt>
                      <c:pt idx="273">
                        <c:v>19757.767261613746</c:v>
                      </c:pt>
                      <c:pt idx="274">
                        <c:v>19832.259247980222</c:v>
                      </c:pt>
                      <c:pt idx="275">
                        <c:v>19832.338732679942</c:v>
                      </c:pt>
                      <c:pt idx="276">
                        <c:v>19832.259247980222</c:v>
                      </c:pt>
                      <c:pt idx="277">
                        <c:v>19832.338732679942</c:v>
                      </c:pt>
                      <c:pt idx="278">
                        <c:v>19772.980482707186</c:v>
                      </c:pt>
                      <c:pt idx="279">
                        <c:v>19773.059967406902</c:v>
                      </c:pt>
                      <c:pt idx="280">
                        <c:v>19832.259247980222</c:v>
                      </c:pt>
                      <c:pt idx="281">
                        <c:v>19832.338732679942</c:v>
                      </c:pt>
                      <c:pt idx="282">
                        <c:v>19879.224979762923</c:v>
                      </c:pt>
                      <c:pt idx="283">
                        <c:v>19879.304464462639</c:v>
                      </c:pt>
                      <c:pt idx="284">
                        <c:v>19879.224979762923</c:v>
                      </c:pt>
                      <c:pt idx="285">
                        <c:v>19879.304464462639</c:v>
                      </c:pt>
                      <c:pt idx="286">
                        <c:v>19879.224979762923</c:v>
                      </c:pt>
                      <c:pt idx="287">
                        <c:v>19879.304464462639</c:v>
                      </c:pt>
                      <c:pt idx="288">
                        <c:v>20177.177464848439</c:v>
                      </c:pt>
                      <c:pt idx="289">
                        <c:v>20177.256949548151</c:v>
                      </c:pt>
                      <c:pt idx="290">
                        <c:v>20192.470170641602</c:v>
                      </c:pt>
                      <c:pt idx="291">
                        <c:v>20192.549655341321</c:v>
                      </c:pt>
                      <c:pt idx="292">
                        <c:v>20177.177464848439</c:v>
                      </c:pt>
                      <c:pt idx="293">
                        <c:v>20177.256949548151</c:v>
                      </c:pt>
                      <c:pt idx="294">
                        <c:v>20192.470170641602</c:v>
                      </c:pt>
                      <c:pt idx="295">
                        <c:v>20192.549655341321</c:v>
                      </c:pt>
                      <c:pt idx="296">
                        <c:v>20224.143196631125</c:v>
                      </c:pt>
                      <c:pt idx="297">
                        <c:v>20224.222681330844</c:v>
                      </c:pt>
                      <c:pt idx="298">
                        <c:v>20239.435902424291</c:v>
                      </c:pt>
                      <c:pt idx="299">
                        <c:v>20239.515387124011</c:v>
                      </c:pt>
                      <c:pt idx="300">
                        <c:v>20224.143196631125</c:v>
                      </c:pt>
                      <c:pt idx="301">
                        <c:v>20224.222681330844</c:v>
                      </c:pt>
                      <c:pt idx="302">
                        <c:v>20177.177464848439</c:v>
                      </c:pt>
                      <c:pt idx="303">
                        <c:v>20177.256949548151</c:v>
                      </c:pt>
                      <c:pt idx="304">
                        <c:v>20239.435902424291</c:v>
                      </c:pt>
                      <c:pt idx="305">
                        <c:v>20239.515387124011</c:v>
                      </c:pt>
                      <c:pt idx="306">
                        <c:v>20192.470170641602</c:v>
                      </c:pt>
                      <c:pt idx="307">
                        <c:v>20192.549655341321</c:v>
                      </c:pt>
                      <c:pt idx="308">
                        <c:v>20224.143196631125</c:v>
                      </c:pt>
                      <c:pt idx="309">
                        <c:v>20224.222681330844</c:v>
                      </c:pt>
                      <c:pt idx="310">
                        <c:v>20239.435902424291</c:v>
                      </c:pt>
                      <c:pt idx="311">
                        <c:v>20239.515387124011</c:v>
                      </c:pt>
                      <c:pt idx="312">
                        <c:v>20298.714667697332</c:v>
                      </c:pt>
                      <c:pt idx="313">
                        <c:v>20298.794152397055</c:v>
                      </c:pt>
                      <c:pt idx="314">
                        <c:v>20298.714667697332</c:v>
                      </c:pt>
                      <c:pt idx="315">
                        <c:v>20298.794152397055</c:v>
                      </c:pt>
                      <c:pt idx="316">
                        <c:v>20345.680399480025</c:v>
                      </c:pt>
                      <c:pt idx="317">
                        <c:v>20345.759884179744</c:v>
                      </c:pt>
                      <c:pt idx="318">
                        <c:v>20393.431101348819</c:v>
                      </c:pt>
                      <c:pt idx="319">
                        <c:v>20393.510586048542</c:v>
                      </c:pt>
                      <c:pt idx="320">
                        <c:v>20345.680399480025</c:v>
                      </c:pt>
                      <c:pt idx="321">
                        <c:v>20345.759884179744</c:v>
                      </c:pt>
                      <c:pt idx="322">
                        <c:v>20298.714667697332</c:v>
                      </c:pt>
                      <c:pt idx="323">
                        <c:v>20298.794152397055</c:v>
                      </c:pt>
                      <c:pt idx="324">
                        <c:v>20408.723807141985</c:v>
                      </c:pt>
                      <c:pt idx="325">
                        <c:v>20408.803291841705</c:v>
                      </c:pt>
                      <c:pt idx="326">
                        <c:v>20393.431101348819</c:v>
                      </c:pt>
                      <c:pt idx="327">
                        <c:v>20393.510586048542</c:v>
                      </c:pt>
                      <c:pt idx="328">
                        <c:v>20408.723807141985</c:v>
                      </c:pt>
                      <c:pt idx="329">
                        <c:v>20408.803291841705</c:v>
                      </c:pt>
                      <c:pt idx="330">
                        <c:v>20345.680399480025</c:v>
                      </c:pt>
                      <c:pt idx="331">
                        <c:v>20345.759884179744</c:v>
                      </c:pt>
                      <c:pt idx="332">
                        <c:v>20440.396833131501</c:v>
                      </c:pt>
                      <c:pt idx="333">
                        <c:v>20440.476317831228</c:v>
                      </c:pt>
                      <c:pt idx="334">
                        <c:v>20393.431101348819</c:v>
                      </c:pt>
                      <c:pt idx="335">
                        <c:v>20393.510586048542</c:v>
                      </c:pt>
                      <c:pt idx="336">
                        <c:v>20440.396833131501</c:v>
                      </c:pt>
                      <c:pt idx="337">
                        <c:v>20440.476317831228</c:v>
                      </c:pt>
                      <c:pt idx="338">
                        <c:v>20421.937617856991</c:v>
                      </c:pt>
                      <c:pt idx="339">
                        <c:v>20422.017102556707</c:v>
                      </c:pt>
                      <c:pt idx="340">
                        <c:v>20455.689538924675</c:v>
                      </c:pt>
                      <c:pt idx="341">
                        <c:v>20455.769023624387</c:v>
                      </c:pt>
                      <c:pt idx="342">
                        <c:v>20408.723807141985</c:v>
                      </c:pt>
                      <c:pt idx="343">
                        <c:v>20408.803291841705</c:v>
                      </c:pt>
                      <c:pt idx="344">
                        <c:v>20455.689538924675</c:v>
                      </c:pt>
                      <c:pt idx="345">
                        <c:v>20455.769023624387</c:v>
                      </c:pt>
                      <c:pt idx="346">
                        <c:v>20437.23032365015</c:v>
                      </c:pt>
                      <c:pt idx="347">
                        <c:v>20437.309808349866</c:v>
                      </c:pt>
                      <c:pt idx="348">
                        <c:v>20421.937617856991</c:v>
                      </c:pt>
                      <c:pt idx="349">
                        <c:v>20422.017102556707</c:v>
                      </c:pt>
                      <c:pt idx="350">
                        <c:v>20440.396833131501</c:v>
                      </c:pt>
                      <c:pt idx="351">
                        <c:v>20440.476317831228</c:v>
                      </c:pt>
                      <c:pt idx="352">
                        <c:v>20437.23032365015</c:v>
                      </c:pt>
                      <c:pt idx="353">
                        <c:v>20437.309808349866</c:v>
                      </c:pt>
                      <c:pt idx="354">
                        <c:v>20455.689538924675</c:v>
                      </c:pt>
                      <c:pt idx="355">
                        <c:v>20455.769023624387</c:v>
                      </c:pt>
                      <c:pt idx="356">
                        <c:v>20468.903349639681</c:v>
                      </c:pt>
                      <c:pt idx="357">
                        <c:v>20468.982834339397</c:v>
                      </c:pt>
                      <c:pt idx="358">
                        <c:v>20514.968304197715</c:v>
                      </c:pt>
                      <c:pt idx="359">
                        <c:v>20515.047788897431</c:v>
                      </c:pt>
                      <c:pt idx="360">
                        <c:v>20468.903349639681</c:v>
                      </c:pt>
                      <c:pt idx="361">
                        <c:v>20468.982834339397</c:v>
                      </c:pt>
                      <c:pt idx="362">
                        <c:v>20421.937617856991</c:v>
                      </c:pt>
                      <c:pt idx="363">
                        <c:v>20422.017102556707</c:v>
                      </c:pt>
                      <c:pt idx="364">
                        <c:v>20484.196055432847</c:v>
                      </c:pt>
                      <c:pt idx="365">
                        <c:v>20484.275540132567</c:v>
                      </c:pt>
                      <c:pt idx="366">
                        <c:v>20484.196055432847</c:v>
                      </c:pt>
                      <c:pt idx="367">
                        <c:v>20484.275540132567</c:v>
                      </c:pt>
                      <c:pt idx="368">
                        <c:v>20437.23032365015</c:v>
                      </c:pt>
                      <c:pt idx="369">
                        <c:v>20437.309808349866</c:v>
                      </c:pt>
                      <c:pt idx="370">
                        <c:v>20514.968304197715</c:v>
                      </c:pt>
                      <c:pt idx="371">
                        <c:v>20515.047788897431</c:v>
                      </c:pt>
                      <c:pt idx="372">
                        <c:v>20468.903349639681</c:v>
                      </c:pt>
                      <c:pt idx="373">
                        <c:v>20468.982834339397</c:v>
                      </c:pt>
                      <c:pt idx="374">
                        <c:v>20561.934035980405</c:v>
                      </c:pt>
                      <c:pt idx="375">
                        <c:v>20562.013520680121</c:v>
                      </c:pt>
                      <c:pt idx="376">
                        <c:v>20484.196055432847</c:v>
                      </c:pt>
                      <c:pt idx="377">
                        <c:v>20484.275540132567</c:v>
                      </c:pt>
                      <c:pt idx="378">
                        <c:v>20514.968304197715</c:v>
                      </c:pt>
                      <c:pt idx="379">
                        <c:v>20515.047788897431</c:v>
                      </c:pt>
                      <c:pt idx="380">
                        <c:v>20561.934035980405</c:v>
                      </c:pt>
                      <c:pt idx="381">
                        <c:v>20562.013520680121</c:v>
                      </c:pt>
                      <c:pt idx="382">
                        <c:v>20543.47482070588</c:v>
                      </c:pt>
                      <c:pt idx="383">
                        <c:v>20543.554305405603</c:v>
                      </c:pt>
                      <c:pt idx="384">
                        <c:v>20543.47482070588</c:v>
                      </c:pt>
                      <c:pt idx="385">
                        <c:v>20543.554305405603</c:v>
                      </c:pt>
                      <c:pt idx="386">
                        <c:v>20561.934035980405</c:v>
                      </c:pt>
                      <c:pt idx="387">
                        <c:v>20562.013520680121</c:v>
                      </c:pt>
                      <c:pt idx="388">
                        <c:v>20590.440552488573</c:v>
                      </c:pt>
                      <c:pt idx="389">
                        <c:v>20590.520037188297</c:v>
                      </c:pt>
                      <c:pt idx="390">
                        <c:v>20590.440552488573</c:v>
                      </c:pt>
                      <c:pt idx="391">
                        <c:v>20590.520037188297</c:v>
                      </c:pt>
                      <c:pt idx="392">
                        <c:v>20543.47482070588</c:v>
                      </c:pt>
                      <c:pt idx="393">
                        <c:v>20543.554305405603</c:v>
                      </c:pt>
                      <c:pt idx="394">
                        <c:v>20659.628652404259</c:v>
                      </c:pt>
                      <c:pt idx="395">
                        <c:v>20659.708137103975</c:v>
                      </c:pt>
                      <c:pt idx="396">
                        <c:v>20590.440552488573</c:v>
                      </c:pt>
                      <c:pt idx="397">
                        <c:v>20590.520037188297</c:v>
                      </c:pt>
                      <c:pt idx="398">
                        <c:v>20659.628652404259</c:v>
                      </c:pt>
                      <c:pt idx="399">
                        <c:v>20659.708137103975</c:v>
                      </c:pt>
                      <c:pt idx="400">
                        <c:v>20674.921358197425</c:v>
                      </c:pt>
                      <c:pt idx="401">
                        <c:v>20675.000842897145</c:v>
                      </c:pt>
                      <c:pt idx="402">
                        <c:v>20674.921358197425</c:v>
                      </c:pt>
                      <c:pt idx="403">
                        <c:v>20675.000842897145</c:v>
                      </c:pt>
                      <c:pt idx="404">
                        <c:v>20659.628652404259</c:v>
                      </c:pt>
                      <c:pt idx="405">
                        <c:v>20659.708137103975</c:v>
                      </c:pt>
                      <c:pt idx="406">
                        <c:v>20706.594384186948</c:v>
                      </c:pt>
                      <c:pt idx="407">
                        <c:v>20706.673868886672</c:v>
                      </c:pt>
                      <c:pt idx="408">
                        <c:v>20674.921358197425</c:v>
                      </c:pt>
                      <c:pt idx="409">
                        <c:v>20675.000842897145</c:v>
                      </c:pt>
                      <c:pt idx="410">
                        <c:v>20721.887089980111</c:v>
                      </c:pt>
                      <c:pt idx="411">
                        <c:v>20721.966574679831</c:v>
                      </c:pt>
                      <c:pt idx="412">
                        <c:v>20706.594384186948</c:v>
                      </c:pt>
                      <c:pt idx="413">
                        <c:v>20706.673868886672</c:v>
                      </c:pt>
                      <c:pt idx="414">
                        <c:v>20721.887089980111</c:v>
                      </c:pt>
                      <c:pt idx="415">
                        <c:v>20721.966574679831</c:v>
                      </c:pt>
                      <c:pt idx="416">
                        <c:v>20706.594384186948</c:v>
                      </c:pt>
                      <c:pt idx="417">
                        <c:v>20706.673868886672</c:v>
                      </c:pt>
                      <c:pt idx="418">
                        <c:v>20781.165855253155</c:v>
                      </c:pt>
                      <c:pt idx="419">
                        <c:v>20781.245339952875</c:v>
                      </c:pt>
                      <c:pt idx="420">
                        <c:v>20781.165855253155</c:v>
                      </c:pt>
                      <c:pt idx="421">
                        <c:v>20781.245339952875</c:v>
                      </c:pt>
                      <c:pt idx="422">
                        <c:v>20721.887089980111</c:v>
                      </c:pt>
                      <c:pt idx="423">
                        <c:v>20721.966574679831</c:v>
                      </c:pt>
                      <c:pt idx="424">
                        <c:v>20781.165855253155</c:v>
                      </c:pt>
                      <c:pt idx="425">
                        <c:v>20781.245339952875</c:v>
                      </c:pt>
                      <c:pt idx="426">
                        <c:v>20828.131587035852</c:v>
                      </c:pt>
                      <c:pt idx="427">
                        <c:v>20828.211071735564</c:v>
                      </c:pt>
                      <c:pt idx="428">
                        <c:v>20828.131587035852</c:v>
                      </c:pt>
                      <c:pt idx="429">
                        <c:v>20828.211071735564</c:v>
                      </c:pt>
                      <c:pt idx="430">
                        <c:v>20828.131587035852</c:v>
                      </c:pt>
                      <c:pt idx="431">
                        <c:v>20828.211071735564</c:v>
                      </c:pt>
                      <c:pt idx="432">
                        <c:v>21011.016253629892</c:v>
                      </c:pt>
                      <c:pt idx="433">
                        <c:v>21011.095738329612</c:v>
                      </c:pt>
                      <c:pt idx="434">
                        <c:v>21026.308959423066</c:v>
                      </c:pt>
                      <c:pt idx="435">
                        <c:v>21026.388444122778</c:v>
                      </c:pt>
                      <c:pt idx="436">
                        <c:v>21011.016253629892</c:v>
                      </c:pt>
                      <c:pt idx="437">
                        <c:v>21011.095738329612</c:v>
                      </c:pt>
                      <c:pt idx="438">
                        <c:v>21026.308959423066</c:v>
                      </c:pt>
                      <c:pt idx="439">
                        <c:v>21026.388444122778</c:v>
                      </c:pt>
                      <c:pt idx="440">
                        <c:v>21057.981985412589</c:v>
                      </c:pt>
                      <c:pt idx="441">
                        <c:v>21058.061470112305</c:v>
                      </c:pt>
                      <c:pt idx="442">
                        <c:v>21057.981985412589</c:v>
                      </c:pt>
                      <c:pt idx="443">
                        <c:v>21058.061470112305</c:v>
                      </c:pt>
                      <c:pt idx="444">
                        <c:v>21011.016253629892</c:v>
                      </c:pt>
                      <c:pt idx="445">
                        <c:v>21011.095738329612</c:v>
                      </c:pt>
                      <c:pt idx="446">
                        <c:v>21073.274691205748</c:v>
                      </c:pt>
                      <c:pt idx="447">
                        <c:v>21073.354175905471</c:v>
                      </c:pt>
                      <c:pt idx="448">
                        <c:v>21073.274691205748</c:v>
                      </c:pt>
                      <c:pt idx="449">
                        <c:v>21073.354175905471</c:v>
                      </c:pt>
                      <c:pt idx="450">
                        <c:v>21026.308959423066</c:v>
                      </c:pt>
                      <c:pt idx="451">
                        <c:v>21026.388444122778</c:v>
                      </c:pt>
                      <c:pt idx="452">
                        <c:v>21057.981985412589</c:v>
                      </c:pt>
                      <c:pt idx="453">
                        <c:v>21058.061470112305</c:v>
                      </c:pt>
                      <c:pt idx="454">
                        <c:v>21073.274691205748</c:v>
                      </c:pt>
                      <c:pt idx="455">
                        <c:v>21073.354175905471</c:v>
                      </c:pt>
                      <c:pt idx="456">
                        <c:v>21132.553456478789</c:v>
                      </c:pt>
                      <c:pt idx="457">
                        <c:v>21132.632941178515</c:v>
                      </c:pt>
                      <c:pt idx="458">
                        <c:v>21132.553456478789</c:v>
                      </c:pt>
                      <c:pt idx="459">
                        <c:v>21132.632941178515</c:v>
                      </c:pt>
                      <c:pt idx="460">
                        <c:v>21179.519188261485</c:v>
                      </c:pt>
                      <c:pt idx="461">
                        <c:v>21179.598672961201</c:v>
                      </c:pt>
                      <c:pt idx="462">
                        <c:v>21179.519188261485</c:v>
                      </c:pt>
                      <c:pt idx="463">
                        <c:v>21179.598672961201</c:v>
                      </c:pt>
                      <c:pt idx="464">
                        <c:v>21132.553456478789</c:v>
                      </c:pt>
                      <c:pt idx="465">
                        <c:v>21132.632941178515</c:v>
                      </c:pt>
                      <c:pt idx="466">
                        <c:v>21179.519188261485</c:v>
                      </c:pt>
                      <c:pt idx="467">
                        <c:v>21179.598672961201</c:v>
                      </c:pt>
                      <c:pt idx="468">
                        <c:v>21477.471673346994</c:v>
                      </c:pt>
                      <c:pt idx="469">
                        <c:v>21477.551158046714</c:v>
                      </c:pt>
                      <c:pt idx="470">
                        <c:v>21477.471673346994</c:v>
                      </c:pt>
                      <c:pt idx="471">
                        <c:v>21477.551158046714</c:v>
                      </c:pt>
                      <c:pt idx="472">
                        <c:v>21492.764379140172</c:v>
                      </c:pt>
                      <c:pt idx="473">
                        <c:v>21492.843863839884</c:v>
                      </c:pt>
                      <c:pt idx="474">
                        <c:v>21492.764379140172</c:v>
                      </c:pt>
                      <c:pt idx="475">
                        <c:v>21492.843863839884</c:v>
                      </c:pt>
                      <c:pt idx="476">
                        <c:v>21524.437405129695</c:v>
                      </c:pt>
                      <c:pt idx="477">
                        <c:v>21524.516889829411</c:v>
                      </c:pt>
                      <c:pt idx="478">
                        <c:v>21524.437405129695</c:v>
                      </c:pt>
                      <c:pt idx="479">
                        <c:v>21524.516889829411</c:v>
                      </c:pt>
                      <c:pt idx="480">
                        <c:v>21477.471673346994</c:v>
                      </c:pt>
                      <c:pt idx="481">
                        <c:v>21477.551158046714</c:v>
                      </c:pt>
                      <c:pt idx="482">
                        <c:v>21539.730110922857</c:v>
                      </c:pt>
                      <c:pt idx="483">
                        <c:v>21539.80959562257</c:v>
                      </c:pt>
                      <c:pt idx="484">
                        <c:v>21539.730110922857</c:v>
                      </c:pt>
                      <c:pt idx="485">
                        <c:v>21539.80959562257</c:v>
                      </c:pt>
                      <c:pt idx="486">
                        <c:v>21492.764379140172</c:v>
                      </c:pt>
                      <c:pt idx="487">
                        <c:v>21492.843863839884</c:v>
                      </c:pt>
                      <c:pt idx="488">
                        <c:v>21524.437405129695</c:v>
                      </c:pt>
                      <c:pt idx="489">
                        <c:v>21524.516889829411</c:v>
                      </c:pt>
                      <c:pt idx="490">
                        <c:v>21539.730110922857</c:v>
                      </c:pt>
                      <c:pt idx="491">
                        <c:v>21539.80959562257</c:v>
                      </c:pt>
                      <c:pt idx="492">
                        <c:v>21599.008876195898</c:v>
                      </c:pt>
                      <c:pt idx="493">
                        <c:v>21599.08836089561</c:v>
                      </c:pt>
                      <c:pt idx="494">
                        <c:v>21599.008876195898</c:v>
                      </c:pt>
                      <c:pt idx="495">
                        <c:v>21599.08836089561</c:v>
                      </c:pt>
                      <c:pt idx="496">
                        <c:v>21645.974607978591</c:v>
                      </c:pt>
                      <c:pt idx="497">
                        <c:v>21646.054092678311</c:v>
                      </c:pt>
                      <c:pt idx="498">
                        <c:v>21645.974607978591</c:v>
                      </c:pt>
                      <c:pt idx="499">
                        <c:v>21646.054092678311</c:v>
                      </c:pt>
                      <c:pt idx="500">
                        <c:v>21599.008876195898</c:v>
                      </c:pt>
                      <c:pt idx="501">
                        <c:v>21599.08836089561</c:v>
                      </c:pt>
                      <c:pt idx="502">
                        <c:v>21645.974607978591</c:v>
                      </c:pt>
                      <c:pt idx="503">
                        <c:v>21646.054092678311</c:v>
                      </c:pt>
                      <c:pt idx="504">
                        <c:v>21722.231826355553</c:v>
                      </c:pt>
                      <c:pt idx="505">
                        <c:v>21722.311311055266</c:v>
                      </c:pt>
                      <c:pt idx="506">
                        <c:v>21722.231826355553</c:v>
                      </c:pt>
                      <c:pt idx="507">
                        <c:v>21722.311311055266</c:v>
                      </c:pt>
                      <c:pt idx="508">
                        <c:v>21737.52453214872</c:v>
                      </c:pt>
                      <c:pt idx="509">
                        <c:v>21737.60401684844</c:v>
                      </c:pt>
                      <c:pt idx="510">
                        <c:v>21737.52453214872</c:v>
                      </c:pt>
                      <c:pt idx="511">
                        <c:v>21737.60401684844</c:v>
                      </c:pt>
                      <c:pt idx="512">
                        <c:v>21722.231826355553</c:v>
                      </c:pt>
                      <c:pt idx="513">
                        <c:v>21722.311311055266</c:v>
                      </c:pt>
                      <c:pt idx="514">
                        <c:v>21769.197558138239</c:v>
                      </c:pt>
                      <c:pt idx="515">
                        <c:v>21769.277042837963</c:v>
                      </c:pt>
                      <c:pt idx="516">
                        <c:v>21737.52453214872</c:v>
                      </c:pt>
                      <c:pt idx="517">
                        <c:v>21737.60401684844</c:v>
                      </c:pt>
                      <c:pt idx="518">
                        <c:v>21784.49026393141</c:v>
                      </c:pt>
                      <c:pt idx="519">
                        <c:v>21784.569748631122</c:v>
                      </c:pt>
                      <c:pt idx="520">
                        <c:v>21769.197558138239</c:v>
                      </c:pt>
                      <c:pt idx="521">
                        <c:v>21769.277042837963</c:v>
                      </c:pt>
                      <c:pt idx="522">
                        <c:v>21784.49026393141</c:v>
                      </c:pt>
                      <c:pt idx="523">
                        <c:v>21784.569748631122</c:v>
                      </c:pt>
                      <c:pt idx="524">
                        <c:v>21843.76902920445</c:v>
                      </c:pt>
                      <c:pt idx="525">
                        <c:v>21843.848513904173</c:v>
                      </c:pt>
                      <c:pt idx="526">
                        <c:v>21769.197558138239</c:v>
                      </c:pt>
                      <c:pt idx="527">
                        <c:v>21769.277042837963</c:v>
                      </c:pt>
                      <c:pt idx="528">
                        <c:v>21843.76902920445</c:v>
                      </c:pt>
                      <c:pt idx="529">
                        <c:v>21843.848513904173</c:v>
                      </c:pt>
                      <c:pt idx="530">
                        <c:v>21784.49026393141</c:v>
                      </c:pt>
                      <c:pt idx="531">
                        <c:v>21784.569748631122</c:v>
                      </c:pt>
                      <c:pt idx="532">
                        <c:v>21843.76902920445</c:v>
                      </c:pt>
                      <c:pt idx="533">
                        <c:v>21843.848513904173</c:v>
                      </c:pt>
                      <c:pt idx="534">
                        <c:v>21890.734760987143</c:v>
                      </c:pt>
                      <c:pt idx="535">
                        <c:v>21890.814245686859</c:v>
                      </c:pt>
                      <c:pt idx="536">
                        <c:v>21890.734760987143</c:v>
                      </c:pt>
                      <c:pt idx="537">
                        <c:v>21890.814245686859</c:v>
                      </c:pt>
                      <c:pt idx="538">
                        <c:v>21890.734760987143</c:v>
                      </c:pt>
                      <c:pt idx="539">
                        <c:v>21890.814245686859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AAAA-40A1-93AD-75779BE193B0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0.99998098631578969</c:v>
                      </c:pt>
                      <c:pt idx="2">
                        <c:v>0.9991008507146123</c:v>
                      </c:pt>
                      <c:pt idx="3">
                        <c:v>0.99908270260548848</c:v>
                      </c:pt>
                      <c:pt idx="4">
                        <c:v>0.99644532874571745</c:v>
                      </c:pt>
                      <c:pt idx="5">
                        <c:v>0.99642632156193855</c:v>
                      </c:pt>
                      <c:pt idx="6">
                        <c:v>0.99557477971542563</c:v>
                      </c:pt>
                      <c:pt idx="7">
                        <c:v>0.99555582746975679</c:v>
                      </c:pt>
                      <c:pt idx="8">
                        <c:v>0.99150488137648363</c:v>
                      </c:pt>
                      <c:pt idx="9">
                        <c:v>0.99148674760736211</c:v>
                      </c:pt>
                      <c:pt idx="10">
                        <c:v>0.98805009863627813</c:v>
                      </c:pt>
                      <c:pt idx="11">
                        <c:v>0.98803155366926498</c:v>
                      </c:pt>
                      <c:pt idx="12">
                        <c:v>0.98730896391848766</c:v>
                      </c:pt>
                      <c:pt idx="13">
                        <c:v>0.98729001223691726</c:v>
                      </c:pt>
                      <c:pt idx="14">
                        <c:v>0.98375866314818405</c:v>
                      </c:pt>
                      <c:pt idx="15">
                        <c:v>0.98373969415858098</c:v>
                      </c:pt>
                      <c:pt idx="16">
                        <c:v>0.98245980840323843</c:v>
                      </c:pt>
                      <c:pt idx="17">
                        <c:v>0.98244098816268433</c:v>
                      </c:pt>
                      <c:pt idx="18">
                        <c:v>0.97892611757252579</c:v>
                      </c:pt>
                      <c:pt idx="19">
                        <c:v>0.97890724684766672</c:v>
                      </c:pt>
                      <c:pt idx="20">
                        <c:v>0.97461018081083073</c:v>
                      </c:pt>
                      <c:pt idx="21">
                        <c:v>0.97459151993064097</c:v>
                      </c:pt>
                      <c:pt idx="22">
                        <c:v>0.97256025214585429</c:v>
                      </c:pt>
                      <c:pt idx="23">
                        <c:v>0.97254124384158891</c:v>
                      </c:pt>
                      <c:pt idx="24">
                        <c:v>0.97169678282153027</c:v>
                      </c:pt>
                      <c:pt idx="25">
                        <c:v>0.9716777782055408</c:v>
                      </c:pt>
                      <c:pt idx="26">
                        <c:v>0.97110042748175041</c:v>
                      </c:pt>
                      <c:pt idx="27">
                        <c:v>0.97108169466238536</c:v>
                      </c:pt>
                      <c:pt idx="28">
                        <c:v>0.96433162073866086</c:v>
                      </c:pt>
                      <c:pt idx="29">
                        <c:v>0.96431267745543925</c:v>
                      </c:pt>
                      <c:pt idx="30">
                        <c:v>0.95988504586441259</c:v>
                      </c:pt>
                      <c:pt idx="31">
                        <c:v>0.95986604770718686</c:v>
                      </c:pt>
                      <c:pt idx="32">
                        <c:v>0.95510163733335374</c:v>
                      </c:pt>
                      <c:pt idx="33">
                        <c:v>0.95508266694006616</c:v>
                      </c:pt>
                      <c:pt idx="34">
                        <c:v>0.9473703700384789</c:v>
                      </c:pt>
                      <c:pt idx="35">
                        <c:v>0.9473514552596517</c:v>
                      </c:pt>
                      <c:pt idx="36">
                        <c:v>0.93565909613654663</c:v>
                      </c:pt>
                      <c:pt idx="37">
                        <c:v>0.93564009947557869</c:v>
                      </c:pt>
                      <c:pt idx="38">
                        <c:v>0.93210490370357213</c:v>
                      </c:pt>
                      <c:pt idx="39">
                        <c:v>0.93208590638854705</c:v>
                      </c:pt>
                      <c:pt idx="40">
                        <c:v>0.93087963144212549</c:v>
                      </c:pt>
                      <c:pt idx="41">
                        <c:v>0.93086065133945783</c:v>
                      </c:pt>
                      <c:pt idx="42">
                        <c:v>0.92732704085995432</c:v>
                      </c:pt>
                      <c:pt idx="43">
                        <c:v>0.92730805885117662</c:v>
                      </c:pt>
                      <c:pt idx="44">
                        <c:v>0.92317306024932688</c:v>
                      </c:pt>
                      <c:pt idx="45">
                        <c:v>0.92315411275097603</c:v>
                      </c:pt>
                      <c:pt idx="46">
                        <c:v>0.92297633936034007</c:v>
                      </c:pt>
                      <c:pt idx="47">
                        <c:v>0.92295734773419869</c:v>
                      </c:pt>
                      <c:pt idx="48">
                        <c:v>0.92206935318884908</c:v>
                      </c:pt>
                      <c:pt idx="49">
                        <c:v>0.92205036417209085</c:v>
                      </c:pt>
                      <c:pt idx="50">
                        <c:v>0.91962452565940678</c:v>
                      </c:pt>
                      <c:pt idx="51">
                        <c:v>0.91960557394920406</c:v>
                      </c:pt>
                      <c:pt idx="52">
                        <c:v>0.91942256735989236</c:v>
                      </c:pt>
                      <c:pt idx="53">
                        <c:v>0.91940357484098334</c:v>
                      </c:pt>
                      <c:pt idx="54">
                        <c:v>0.91851582933961906</c:v>
                      </c:pt>
                      <c:pt idx="55">
                        <c:v>0.91849683925678183</c:v>
                      </c:pt>
                      <c:pt idx="56">
                        <c:v>0.9143808076162302</c:v>
                      </c:pt>
                      <c:pt idx="57">
                        <c:v>0.91436184424655575</c:v>
                      </c:pt>
                      <c:pt idx="58">
                        <c:v>0.91083024303740545</c:v>
                      </c:pt>
                      <c:pt idx="59">
                        <c:v>0.91081127695606534</c:v>
                      </c:pt>
                      <c:pt idx="60">
                        <c:v>0.90822379269206699</c:v>
                      </c:pt>
                      <c:pt idx="61">
                        <c:v>0.90820479186997238</c:v>
                      </c:pt>
                      <c:pt idx="62">
                        <c:v>0.9034551734923052</c:v>
                      </c:pt>
                      <c:pt idx="63">
                        <c:v>0.90343618215746058</c:v>
                      </c:pt>
                      <c:pt idx="64">
                        <c:v>0.89577512653018987</c:v>
                      </c:pt>
                      <c:pt idx="65">
                        <c:v>0.89575615460731461</c:v>
                      </c:pt>
                      <c:pt idx="66">
                        <c:v>0.89554422628630481</c:v>
                      </c:pt>
                      <c:pt idx="67">
                        <c:v>0.89552522897382447</c:v>
                      </c:pt>
                      <c:pt idx="68">
                        <c:v>0.89463898491661986</c:v>
                      </c:pt>
                      <c:pt idx="69">
                        <c:v>0.89461998919024532</c:v>
                      </c:pt>
                      <c:pt idx="70">
                        <c:v>0.88697053473982157</c:v>
                      </c:pt>
                      <c:pt idx="71">
                        <c:v>0.88695155492472799</c:v>
                      </c:pt>
                      <c:pt idx="72">
                        <c:v>0.85308906399033713</c:v>
                      </c:pt>
                      <c:pt idx="73">
                        <c:v>0.85307006405534858</c:v>
                      </c:pt>
                      <c:pt idx="74">
                        <c:v>0.85218479118080526</c:v>
                      </c:pt>
                      <c:pt idx="75">
                        <c:v>0.85216579218224819</c:v>
                      </c:pt>
                      <c:pt idx="76">
                        <c:v>0.84953466095436692</c:v>
                      </c:pt>
                      <c:pt idx="77">
                        <c:v>0.8495156608712785</c:v>
                      </c:pt>
                      <c:pt idx="78">
                        <c:v>0.84863044703341295</c:v>
                      </c:pt>
                      <c:pt idx="79">
                        <c:v>0.84861144785061238</c:v>
                      </c:pt>
                      <c:pt idx="80">
                        <c:v>0.84452998933463552</c:v>
                      </c:pt>
                      <c:pt idx="81">
                        <c:v>0.84451099973547472</c:v>
                      </c:pt>
                      <c:pt idx="82">
                        <c:v>0.84097648060828178</c:v>
                      </c:pt>
                      <c:pt idx="83">
                        <c:v>0.84095749046465207</c:v>
                      </c:pt>
                      <c:pt idx="84">
                        <c:v>0.84040934375710363</c:v>
                      </c:pt>
                      <c:pt idx="85">
                        <c:v>0.84039034589120276</c:v>
                      </c:pt>
                      <c:pt idx="86">
                        <c:v>0.83685507592334096</c:v>
                      </c:pt>
                      <c:pt idx="87">
                        <c:v>0.83683607784789127</c:v>
                      </c:pt>
                      <c:pt idx="88">
                        <c:v>0.83560137392393385</c:v>
                      </c:pt>
                      <c:pt idx="89">
                        <c:v>0.83558238137382923</c:v>
                      </c:pt>
                      <c:pt idx="90">
                        <c:v>0.83204756676009073</c:v>
                      </c:pt>
                      <c:pt idx="91">
                        <c:v>0.83202857380555117</c:v>
                      </c:pt>
                      <c:pt idx="92">
                        <c:v>0.82761270479273286</c:v>
                      </c:pt>
                      <c:pt idx="93">
                        <c:v>0.82759372271956955</c:v>
                      </c:pt>
                      <c:pt idx="94">
                        <c:v>0.82565274689828339</c:v>
                      </c:pt>
                      <c:pt idx="95">
                        <c:v>0.825633745765876</c:v>
                      </c:pt>
                      <c:pt idx="96">
                        <c:v>0.82474900077352697</c:v>
                      </c:pt>
                      <c:pt idx="97">
                        <c:v>0.82473000032258414</c:v>
                      </c:pt>
                      <c:pt idx="98">
                        <c:v>0.82406005004880822</c:v>
                      </c:pt>
                      <c:pt idx="99">
                        <c:v>0.82404106719972203</c:v>
                      </c:pt>
                      <c:pt idx="100">
                        <c:v>0.81710088096924915</c:v>
                      </c:pt>
                      <c:pt idx="101">
                        <c:v>0.81708188742459198</c:v>
                      </c:pt>
                      <c:pt idx="102">
                        <c:v>0.81297424000694452</c:v>
                      </c:pt>
                      <c:pt idx="103">
                        <c:v>0.81295524051255397</c:v>
                      </c:pt>
                      <c:pt idx="104">
                        <c:v>0.80817000859950883</c:v>
                      </c:pt>
                      <c:pt idx="105">
                        <c:v>0.80815101305365344</c:v>
                      </c:pt>
                      <c:pt idx="106">
                        <c:v>0.8001901501207479</c:v>
                      </c:pt>
                      <c:pt idx="107">
                        <c:v>0.80017116247793185</c:v>
                      </c:pt>
                      <c:pt idx="108">
                        <c:v>0.73714088071123018</c:v>
                      </c:pt>
                      <c:pt idx="109">
                        <c:v>0.73712188382731059</c:v>
                      </c:pt>
                      <c:pt idx="110">
                        <c:v>0.73358669867131987</c:v>
                      </c:pt>
                      <c:pt idx="111">
                        <c:v>0.73356770164675711</c:v>
                      </c:pt>
                      <c:pt idx="112">
                        <c:v>0.73229571271806682</c:v>
                      </c:pt>
                      <c:pt idx="113">
                        <c:v>0.73227671861593024</c:v>
                      </c:pt>
                      <c:pt idx="114">
                        <c:v>0.72874179515152471</c:v>
                      </c:pt>
                      <c:pt idx="115">
                        <c:v>0.72872280082790986</c:v>
                      </c:pt>
                      <c:pt idx="116">
                        <c:v>0.72832198532649051</c:v>
                      </c:pt>
                      <c:pt idx="117">
                        <c:v>0.72830298742984689</c:v>
                      </c:pt>
                      <c:pt idx="118">
                        <c:v>0.72476771985345456</c:v>
                      </c:pt>
                      <c:pt idx="119">
                        <c:v>0.72474872185326555</c:v>
                      </c:pt>
                      <c:pt idx="120">
                        <c:v>0.72399740620957798</c:v>
                      </c:pt>
                      <c:pt idx="121">
                        <c:v>0.72397841763847137</c:v>
                      </c:pt>
                      <c:pt idx="122">
                        <c:v>0.72347865813115797</c:v>
                      </c:pt>
                      <c:pt idx="123">
                        <c:v>0.72345966268623108</c:v>
                      </c:pt>
                      <c:pt idx="124">
                        <c:v>0.720444121248623</c:v>
                      </c:pt>
                      <c:pt idx="125">
                        <c:v>0.72042513230585137</c:v>
                      </c:pt>
                      <c:pt idx="126">
                        <c:v>0.7199246074201362</c:v>
                      </c:pt>
                      <c:pt idx="127">
                        <c:v>0.71990561179887747</c:v>
                      </c:pt>
                      <c:pt idx="128">
                        <c:v>0.71518376417424356</c:v>
                      </c:pt>
                      <c:pt idx="129">
                        <c:v>0.7151647736853437</c:v>
                      </c:pt>
                      <c:pt idx="130">
                        <c:v>0.71163025741297514</c:v>
                      </c:pt>
                      <c:pt idx="131">
                        <c:v>0.71161126661146734</c:v>
                      </c:pt>
                      <c:pt idx="132">
                        <c:v>0.70970677347246458</c:v>
                      </c:pt>
                      <c:pt idx="133">
                        <c:v>0.70968777547773787</c:v>
                      </c:pt>
                      <c:pt idx="134">
                        <c:v>0.70486376255756589</c:v>
                      </c:pt>
                      <c:pt idx="135">
                        <c:v>0.70484476673544383</c:v>
                      </c:pt>
                      <c:pt idx="136">
                        <c:v>0.70088717992944871</c:v>
                      </c:pt>
                      <c:pt idx="137">
                        <c:v>0.70086818120868111</c:v>
                      </c:pt>
                      <c:pt idx="138">
                        <c:v>0.69657041274010734</c:v>
                      </c:pt>
                      <c:pt idx="139">
                        <c:v>0.69655142132871994</c:v>
                      </c:pt>
                      <c:pt idx="140">
                        <c:v>0.69604564026449489</c:v>
                      </c:pt>
                      <c:pt idx="141">
                        <c:v>0.69602664344125464</c:v>
                      </c:pt>
                      <c:pt idx="142">
                        <c:v>0.68775504733048309</c:v>
                      </c:pt>
                      <c:pt idx="143">
                        <c:v>0.68773605443791097</c:v>
                      </c:pt>
                      <c:pt idx="144">
                        <c:v>0.68167899233051588</c:v>
                      </c:pt>
                      <c:pt idx="145">
                        <c:v>0.68165999372848907</c:v>
                      </c:pt>
                      <c:pt idx="146">
                        <c:v>0.67812467894000572</c:v>
                      </c:pt>
                      <c:pt idx="147">
                        <c:v>0.67810568028072737</c:v>
                      </c:pt>
                      <c:pt idx="148">
                        <c:v>0.67698623490126619</c:v>
                      </c:pt>
                      <c:pt idx="149">
                        <c:v>0.67696723473538967</c:v>
                      </c:pt>
                      <c:pt idx="150">
                        <c:v>0.67683737321074344</c:v>
                      </c:pt>
                      <c:pt idx="151">
                        <c:v>0.67681837629796837</c:v>
                      </c:pt>
                      <c:pt idx="152">
                        <c:v>0.67604461108589664</c:v>
                      </c:pt>
                      <c:pt idx="153">
                        <c:v>0.67602561113245008</c:v>
                      </c:pt>
                      <c:pt idx="154">
                        <c:v>0.67343185328136113</c:v>
                      </c:pt>
                      <c:pt idx="155">
                        <c:v>0.67341285312236454</c:v>
                      </c:pt>
                      <c:pt idx="156">
                        <c:v>0.67328319729523745</c:v>
                      </c:pt>
                      <c:pt idx="157">
                        <c:v>0.6732642002708642</c:v>
                      </c:pt>
                      <c:pt idx="158">
                        <c:v>0.67249023330769753</c:v>
                      </c:pt>
                      <c:pt idx="159">
                        <c:v>0.67247123335232595</c:v>
                      </c:pt>
                      <c:pt idx="160">
                        <c:v>0.66899880674385825</c:v>
                      </c:pt>
                      <c:pt idx="161">
                        <c:v>0.66897980876436802</c:v>
                      </c:pt>
                      <c:pt idx="162">
                        <c:v>0.6685476012582483</c:v>
                      </c:pt>
                      <c:pt idx="163">
                        <c:v>0.66852860786234192</c:v>
                      </c:pt>
                      <c:pt idx="164">
                        <c:v>0.66808293070475089</c:v>
                      </c:pt>
                      <c:pt idx="165">
                        <c:v>0.66806393299430566</c:v>
                      </c:pt>
                      <c:pt idx="166">
                        <c:v>0.66801856832953177</c:v>
                      </c:pt>
                      <c:pt idx="167">
                        <c:v>0.66799957066681459</c:v>
                      </c:pt>
                      <c:pt idx="168">
                        <c:v>0.66544453812263493</c:v>
                      </c:pt>
                      <c:pt idx="169">
                        <c:v>0.66542554006954313</c:v>
                      </c:pt>
                      <c:pt idx="170">
                        <c:v>0.66499380502637551</c:v>
                      </c:pt>
                      <c:pt idx="171">
                        <c:v>0.66497481141840042</c:v>
                      </c:pt>
                      <c:pt idx="172">
                        <c:v>0.66452868695538791</c:v>
                      </c:pt>
                      <c:pt idx="173">
                        <c:v>0.66450968916227138</c:v>
                      </c:pt>
                      <c:pt idx="174">
                        <c:v>0.66446432559044533</c:v>
                      </c:pt>
                      <c:pt idx="175">
                        <c:v>0.66444532784365307</c:v>
                      </c:pt>
                      <c:pt idx="176">
                        <c:v>0.66430756676151126</c:v>
                      </c:pt>
                      <c:pt idx="177">
                        <c:v>0.66428856716509666</c:v>
                      </c:pt>
                      <c:pt idx="178">
                        <c:v>0.66075320267855608</c:v>
                      </c:pt>
                      <c:pt idx="179">
                        <c:v>0.66073420307282482</c:v>
                      </c:pt>
                      <c:pt idx="180">
                        <c:v>0.65973100969538734</c:v>
                      </c:pt>
                      <c:pt idx="181">
                        <c:v>0.65971201513773525</c:v>
                      </c:pt>
                      <c:pt idx="182">
                        <c:v>0.65946825565256917</c:v>
                      </c:pt>
                      <c:pt idx="183">
                        <c:v>0.65944925727762871</c:v>
                      </c:pt>
                      <c:pt idx="184">
                        <c:v>0.65617708423639332</c:v>
                      </c:pt>
                      <c:pt idx="185">
                        <c:v>0.65615808950131538</c:v>
                      </c:pt>
                      <c:pt idx="186">
                        <c:v>0.65591395859457491</c:v>
                      </c:pt>
                      <c:pt idx="187">
                        <c:v>0.65589496016366033</c:v>
                      </c:pt>
                      <c:pt idx="188">
                        <c:v>0.65424384977733918</c:v>
                      </c:pt>
                      <c:pt idx="189">
                        <c:v>0.65422485072662329</c:v>
                      </c:pt>
                      <c:pt idx="190">
                        <c:v>0.65118283935363397</c:v>
                      </c:pt>
                      <c:pt idx="191">
                        <c:v>0.65116384368071401</c:v>
                      </c:pt>
                      <c:pt idx="192">
                        <c:v>0.64955043512175592</c:v>
                      </c:pt>
                      <c:pt idx="193">
                        <c:v>0.64953143502107835</c:v>
                      </c:pt>
                      <c:pt idx="194">
                        <c:v>0.64940338247886986</c:v>
                      </c:pt>
                      <c:pt idx="195">
                        <c:v>0.64938438469234228</c:v>
                      </c:pt>
                      <c:pt idx="196">
                        <c:v>0.64860886885161173</c:v>
                      </c:pt>
                      <c:pt idx="197">
                        <c:v>0.64858986889261283</c:v>
                      </c:pt>
                      <c:pt idx="198">
                        <c:v>0.64762879702613196</c:v>
                      </c:pt>
                      <c:pt idx="199">
                        <c:v>0.64760980121027778</c:v>
                      </c:pt>
                      <c:pt idx="200">
                        <c:v>0.64156405661021843</c:v>
                      </c:pt>
                      <c:pt idx="201">
                        <c:v>0.64154505805834294</c:v>
                      </c:pt>
                      <c:pt idx="202">
                        <c:v>0.64111661143888754</c:v>
                      </c:pt>
                      <c:pt idx="203">
                        <c:v>0.64109761639271734</c:v>
                      </c:pt>
                      <c:pt idx="204">
                        <c:v>0.64064839649717786</c:v>
                      </c:pt>
                      <c:pt idx="205">
                        <c:v>0.64062939814121544</c:v>
                      </c:pt>
                      <c:pt idx="206">
                        <c:v>0.64058403372530803</c:v>
                      </c:pt>
                      <c:pt idx="207">
                        <c:v>0.64056503540789222</c:v>
                      </c:pt>
                      <c:pt idx="208">
                        <c:v>0.63687198157961156</c:v>
                      </c:pt>
                      <c:pt idx="209">
                        <c:v>0.63685298192473916</c:v>
                      </c:pt>
                      <c:pt idx="210">
                        <c:v>0.63229900099846337</c:v>
                      </c:pt>
                      <c:pt idx="211">
                        <c:v>0.63228000505870297</c:v>
                      </c:pt>
                      <c:pt idx="212">
                        <c:v>0.63203328247056467</c:v>
                      </c:pt>
                      <c:pt idx="213">
                        <c:v>0.63201428366527013</c:v>
                      </c:pt>
                      <c:pt idx="214">
                        <c:v>0.62374991476750108</c:v>
                      </c:pt>
                      <c:pt idx="215">
                        <c:v>0.62373091798086999</c:v>
                      </c:pt>
                      <c:pt idx="216">
                        <c:v>0.61264683551901089</c:v>
                      </c:pt>
                      <c:pt idx="217">
                        <c:v>0.61262783618932337</c:v>
                      </c:pt>
                      <c:pt idx="218">
                        <c:v>0.60909249944868482</c:v>
                      </c:pt>
                      <c:pt idx="219">
                        <c:v>0.60907350013402262</c:v>
                      </c:pt>
                      <c:pt idx="220">
                        <c:v>0.60780758831623583</c:v>
                      </c:pt>
                      <c:pt idx="221">
                        <c:v>0.60778858966842852</c:v>
                      </c:pt>
                      <c:pt idx="222">
                        <c:v>0.60425327400308815</c:v>
                      </c:pt>
                      <c:pt idx="223">
                        <c:v>0.60423427533111951</c:v>
                      </c:pt>
                      <c:pt idx="224">
                        <c:v>0.59996750936582932</c:v>
                      </c:pt>
                      <c:pt idx="225">
                        <c:v>0.59994851036438712</c:v>
                      </c:pt>
                      <c:pt idx="226">
                        <c:v>0.59952427782958018</c:v>
                      </c:pt>
                      <c:pt idx="227">
                        <c:v>0.59950528087251753</c:v>
                      </c:pt>
                      <c:pt idx="228">
                        <c:v>0.59898770778437482</c:v>
                      </c:pt>
                      <c:pt idx="229">
                        <c:v>0.598968708903166</c:v>
                      </c:pt>
                      <c:pt idx="230">
                        <c:v>0.59641318080680616</c:v>
                      </c:pt>
                      <c:pt idx="231">
                        <c:v>0.59639418180741</c:v>
                      </c:pt>
                      <c:pt idx="232">
                        <c:v>0.59597012063017851</c:v>
                      </c:pt>
                      <c:pt idx="233">
                        <c:v>0.595951123577799</c:v>
                      </c:pt>
                      <c:pt idx="234">
                        <c:v>0.59543338249824918</c:v>
                      </c:pt>
                      <c:pt idx="235">
                        <c:v>0.59541438361132792</c:v>
                      </c:pt>
                      <c:pt idx="236">
                        <c:v>0.59070549010850959</c:v>
                      </c:pt>
                      <c:pt idx="237">
                        <c:v>0.59068649260546691</c:v>
                      </c:pt>
                      <c:pt idx="238">
                        <c:v>0.58715127529509403</c:v>
                      </c:pt>
                      <c:pt idx="239">
                        <c:v>0.58713227771816889</c:v>
                      </c:pt>
                      <c:pt idx="240">
                        <c:v>0.5852115879191393</c:v>
                      </c:pt>
                      <c:pt idx="241">
                        <c:v>0.58519258875420044</c:v>
                      </c:pt>
                      <c:pt idx="242">
                        <c:v>0.58037253687604318</c:v>
                      </c:pt>
                      <c:pt idx="243">
                        <c:v>0.58035353807361401</c:v>
                      </c:pt>
                      <c:pt idx="244">
                        <c:v>0.57253235511883738</c:v>
                      </c:pt>
                      <c:pt idx="245">
                        <c:v>0.57251335618197308</c:v>
                      </c:pt>
                      <c:pt idx="246">
                        <c:v>0.57209043026560502</c:v>
                      </c:pt>
                      <c:pt idx="247">
                        <c:v>0.57207143258079218</c:v>
                      </c:pt>
                      <c:pt idx="248">
                        <c:v>0.57155258147221577</c:v>
                      </c:pt>
                      <c:pt idx="249">
                        <c:v>0.57153358259212517</c:v>
                      </c:pt>
                      <c:pt idx="250">
                        <c:v>0.56327120094103278</c:v>
                      </c:pt>
                      <c:pt idx="251">
                        <c:v>0.56325220288595645</c:v>
                      </c:pt>
                      <c:pt idx="252">
                        <c:v>0.5300776573568613</c:v>
                      </c:pt>
                      <c:pt idx="253">
                        <c:v>0.53005865886387571</c:v>
                      </c:pt>
                      <c:pt idx="254">
                        <c:v>0.52909778815858211</c:v>
                      </c:pt>
                      <c:pt idx="255">
                        <c:v>0.52907878963895749</c:v>
                      </c:pt>
                      <c:pt idx="256">
                        <c:v>0.52652339707823248</c:v>
                      </c:pt>
                      <c:pt idx="257">
                        <c:v>0.52650439863710408</c:v>
                      </c:pt>
                      <c:pt idx="258">
                        <c:v>0.52554351601448868</c:v>
                      </c:pt>
                      <c:pt idx="259">
                        <c:v>0.52552451753965468</c:v>
                      </c:pt>
                      <c:pt idx="260">
                        <c:v>0.52081652917298893</c:v>
                      </c:pt>
                      <c:pt idx="261">
                        <c:v>0.52079753075608259</c:v>
                      </c:pt>
                      <c:pt idx="262">
                        <c:v>0.51739796953641548</c:v>
                      </c:pt>
                      <c:pt idx="263">
                        <c:v>0.51737897109992637</c:v>
                      </c:pt>
                      <c:pt idx="264">
                        <c:v>0.51726223185215447</c:v>
                      </c:pt>
                      <c:pt idx="265">
                        <c:v>0.5172432334193946</c:v>
                      </c:pt>
                      <c:pt idx="266">
                        <c:v>0.51384369479345726</c:v>
                      </c:pt>
                      <c:pt idx="267">
                        <c:v>0.51382469639765871</c:v>
                      </c:pt>
                      <c:pt idx="268">
                        <c:v>0.51252003206178631</c:v>
                      </c:pt>
                      <c:pt idx="269">
                        <c:v>0.51250103357266652</c:v>
                      </c:pt>
                      <c:pt idx="270">
                        <c:v>0.50896572954510688</c:v>
                      </c:pt>
                      <c:pt idx="271">
                        <c:v>0.50894673106103616</c:v>
                      </c:pt>
                      <c:pt idx="272">
                        <c:v>0.50391978920102509</c:v>
                      </c:pt>
                      <c:pt idx="273">
                        <c:v>0.50390079110749164</c:v>
                      </c:pt>
                      <c:pt idx="274">
                        <c:v>0.50264325603149429</c:v>
                      </c:pt>
                      <c:pt idx="275">
                        <c:v>0.50262425805507205</c:v>
                      </c:pt>
                      <c:pt idx="276">
                        <c:v>0.5016632794404573</c:v>
                      </c:pt>
                      <c:pt idx="277">
                        <c:v>0.50164428137787986</c:v>
                      </c:pt>
                      <c:pt idx="278">
                        <c:v>0.50036554982797909</c:v>
                      </c:pt>
                      <c:pt idx="279">
                        <c:v>0.50034655167633246</c:v>
                      </c:pt>
                      <c:pt idx="280">
                        <c:v>0.49338166600392019</c:v>
                      </c:pt>
                      <c:pt idx="281">
                        <c:v>0.49336266753600488</c:v>
                      </c:pt>
                      <c:pt idx="282">
                        <c:v>0.48996345424491766</c:v>
                      </c:pt>
                      <c:pt idx="283">
                        <c:v>0.48994445623789368</c:v>
                      </c:pt>
                      <c:pt idx="284">
                        <c:v>0.48508519457450894</c:v>
                      </c:pt>
                      <c:pt idx="285">
                        <c:v>0.48506619621496483</c:v>
                      </c:pt>
                      <c:pt idx="286">
                        <c:v>0.47648521467107335</c:v>
                      </c:pt>
                      <c:pt idx="287">
                        <c:v>0.47646621617851193</c:v>
                      </c:pt>
                      <c:pt idx="288">
                        <c:v>0.41413079709828832</c:v>
                      </c:pt>
                      <c:pt idx="289">
                        <c:v>0.41411179915522067</c:v>
                      </c:pt>
                      <c:pt idx="290">
                        <c:v>0.41057654305252889</c:v>
                      </c:pt>
                      <c:pt idx="291">
                        <c:v>0.41055754516647808</c:v>
                      </c:pt>
                      <c:pt idx="292">
                        <c:v>0.40921476700394666</c:v>
                      </c:pt>
                      <c:pt idx="293">
                        <c:v>0.40919576831900351</c:v>
                      </c:pt>
                      <c:pt idx="294">
                        <c:v>0.40566045140296519</c:v>
                      </c:pt>
                      <c:pt idx="295">
                        <c:v>0.40564145273490537</c:v>
                      </c:pt>
                      <c:pt idx="296">
                        <c:v>0.40531167411672392</c:v>
                      </c:pt>
                      <c:pt idx="297">
                        <c:v>0.40529267661630247</c:v>
                      </c:pt>
                      <c:pt idx="298">
                        <c:v>0.40175746594369655</c:v>
                      </c:pt>
                      <c:pt idx="299">
                        <c:v>0.40173846852083234</c:v>
                      </c:pt>
                      <c:pt idx="300">
                        <c:v>0.40039504672340293</c:v>
                      </c:pt>
                      <c:pt idx="301">
                        <c:v>0.40037604829872547</c:v>
                      </c:pt>
                      <c:pt idx="302">
                        <c:v>0.4002994714313271</c:v>
                      </c:pt>
                      <c:pt idx="303">
                        <c:v>0.40028047198554584</c:v>
                      </c:pt>
                      <c:pt idx="304">
                        <c:v>0.3968407495338831</c:v>
                      </c:pt>
                      <c:pt idx="305">
                        <c:v>0.39682175114492751</c:v>
                      </c:pt>
                      <c:pt idx="306">
                        <c:v>0.3967451786766491</c:v>
                      </c:pt>
                      <c:pt idx="307">
                        <c:v>0.39672617917945507</c:v>
                      </c:pt>
                      <c:pt idx="308">
                        <c:v>0.39147887735563353</c:v>
                      </c:pt>
                      <c:pt idx="309">
                        <c:v>0.39145987784513436</c:v>
                      </c:pt>
                      <c:pt idx="310">
                        <c:v>0.38792455479771626</c:v>
                      </c:pt>
                      <c:pt idx="311">
                        <c:v>0.38790555525175169</c:v>
                      </c:pt>
                      <c:pt idx="312">
                        <c:v>0.38669661163593849</c:v>
                      </c:pt>
                      <c:pt idx="313">
                        <c:v>0.38667761432789283</c:v>
                      </c:pt>
                      <c:pt idx="314">
                        <c:v>0.38177982066296628</c:v>
                      </c:pt>
                      <c:pt idx="315">
                        <c:v>0.38176082226340469</c:v>
                      </c:pt>
                      <c:pt idx="316">
                        <c:v>0.37787799213631235</c:v>
                      </c:pt>
                      <c:pt idx="317">
                        <c:v>0.37785899545952328</c:v>
                      </c:pt>
                      <c:pt idx="318">
                        <c:v>0.37301012801474631</c:v>
                      </c:pt>
                      <c:pt idx="319">
                        <c:v>0.37299113394249017</c:v>
                      </c:pt>
                      <c:pt idx="320">
                        <c:v>0.37296037253650305</c:v>
                      </c:pt>
                      <c:pt idx="321">
                        <c:v>0.37294137456982995</c:v>
                      </c:pt>
                      <c:pt idx="322">
                        <c:v>0.37286416975573922</c:v>
                      </c:pt>
                      <c:pt idx="323">
                        <c:v>0.37284516999833994</c:v>
                      </c:pt>
                      <c:pt idx="324">
                        <c:v>0.36945631291294312</c:v>
                      </c:pt>
                      <c:pt idx="325">
                        <c:v>0.36943731903245286</c:v>
                      </c:pt>
                      <c:pt idx="326">
                        <c:v>0.36812746579189448</c:v>
                      </c:pt>
                      <c:pt idx="327">
                        <c:v>0.36810846998662222</c:v>
                      </c:pt>
                      <c:pt idx="328">
                        <c:v>0.36457343194675135</c:v>
                      </c:pt>
                      <c:pt idx="329">
                        <c:v>0.3645544362821499</c:v>
                      </c:pt>
                      <c:pt idx="330">
                        <c:v>0.36404344106989012</c:v>
                      </c:pt>
                      <c:pt idx="331">
                        <c:v>0.36402444139277101</c:v>
                      </c:pt>
                      <c:pt idx="332">
                        <c:v>0.36032869933329253</c:v>
                      </c:pt>
                      <c:pt idx="333">
                        <c:v>0.36030970482764929</c:v>
                      </c:pt>
                      <c:pt idx="334">
                        <c:v>0.35952361006510336</c:v>
                      </c:pt>
                      <c:pt idx="335">
                        <c:v>0.35950461176939891</c:v>
                      </c:pt>
                      <c:pt idx="336">
                        <c:v>0.3593099460810848</c:v>
                      </c:pt>
                      <c:pt idx="337">
                        <c:v>0.35929095118737819</c:v>
                      </c:pt>
                      <c:pt idx="338">
                        <c:v>0.35866989611567301</c:v>
                      </c:pt>
                      <c:pt idx="339">
                        <c:v>0.35865089962030522</c:v>
                      </c:pt>
                      <c:pt idx="340">
                        <c:v>0.35677481744500172</c:v>
                      </c:pt>
                      <c:pt idx="341">
                        <c:v>0.35675582312014759</c:v>
                      </c:pt>
                      <c:pt idx="342">
                        <c:v>0.35596932227593575</c:v>
                      </c:pt>
                      <c:pt idx="343">
                        <c:v>0.35595032403546162</c:v>
                      </c:pt>
                      <c:pt idx="344">
                        <c:v>0.35575601592849476</c:v>
                      </c:pt>
                      <c:pt idx="345">
                        <c:v>0.35573702120437856</c:v>
                      </c:pt>
                      <c:pt idx="346">
                        <c:v>0.35511577962179297</c:v>
                      </c:pt>
                      <c:pt idx="347">
                        <c:v>0.35509678324649802</c:v>
                      </c:pt>
                      <c:pt idx="348">
                        <c:v>0.35375211193940842</c:v>
                      </c:pt>
                      <c:pt idx="349">
                        <c:v>0.3537331139777885</c:v>
                      </c:pt>
                      <c:pt idx="350">
                        <c:v>0.35070427805993754</c:v>
                      </c:pt>
                      <c:pt idx="351">
                        <c:v>0.3506852802989644</c:v>
                      </c:pt>
                      <c:pt idx="352">
                        <c:v>0.35019785128105407</c:v>
                      </c:pt>
                      <c:pt idx="353">
                        <c:v>0.35017885338955146</c:v>
                      </c:pt>
                      <c:pt idx="354">
                        <c:v>0.3471500363525743</c:v>
                      </c:pt>
                      <c:pt idx="355">
                        <c:v>0.3471310386701843</c:v>
                      </c:pt>
                      <c:pt idx="356">
                        <c:v>0.34598891202864035</c:v>
                      </c:pt>
                      <c:pt idx="357">
                        <c:v>0.34596991502444363</c:v>
                      </c:pt>
                      <c:pt idx="358">
                        <c:v>0.34558035144794941</c:v>
                      </c:pt>
                      <c:pt idx="359">
                        <c:v>0.34556135924513737</c:v>
                      </c:pt>
                      <c:pt idx="360">
                        <c:v>0.34493304604804531</c:v>
                      </c:pt>
                      <c:pt idx="361">
                        <c:v>0.34491404870312592</c:v>
                      </c:pt>
                      <c:pt idx="362">
                        <c:v>0.34483581959709675</c:v>
                      </c:pt>
                      <c:pt idx="363">
                        <c:v>0.34481681964946487</c:v>
                      </c:pt>
                      <c:pt idx="364">
                        <c:v>0.34243474098485793</c:v>
                      </c:pt>
                      <c:pt idx="365">
                        <c:v>0.34241574408687886</c:v>
                      </c:pt>
                      <c:pt idx="366">
                        <c:v>0.34137884181609351</c:v>
                      </c:pt>
                      <c:pt idx="367">
                        <c:v>0.34135984456615187</c:v>
                      </c:pt>
                      <c:pt idx="368">
                        <c:v>0.34128145319931524</c:v>
                      </c:pt>
                      <c:pt idx="369">
                        <c:v>0.34126245323884846</c:v>
                      </c:pt>
                      <c:pt idx="370">
                        <c:v>0.34069561112267954</c:v>
                      </c:pt>
                      <c:pt idx="371">
                        <c:v>0.34067661673652327</c:v>
                      </c:pt>
                      <c:pt idx="372">
                        <c:v>0.33601503385920473</c:v>
                      </c:pt>
                      <c:pt idx="373">
                        <c:v>0.33599603413630963</c:v>
                      </c:pt>
                      <c:pt idx="374">
                        <c:v>0.3328983471859564</c:v>
                      </c:pt>
                      <c:pt idx="375">
                        <c:v>0.33287935446902306</c:v>
                      </c:pt>
                      <c:pt idx="376">
                        <c:v>0.33246066521746398</c:v>
                      </c:pt>
                      <c:pt idx="377">
                        <c:v>0.33244166550062826</c:v>
                      </c:pt>
                      <c:pt idx="378">
                        <c:v>0.33208909519245927</c:v>
                      </c:pt>
                      <c:pt idx="379">
                        <c:v>0.33207009755894318</c:v>
                      </c:pt>
                      <c:pt idx="380">
                        <c:v>0.33187913374380756</c:v>
                      </c:pt>
                      <c:pt idx="381">
                        <c:v>0.33186014053980517</c:v>
                      </c:pt>
                      <c:pt idx="382">
                        <c:v>0.33123723751388223</c:v>
                      </c:pt>
                      <c:pt idx="383">
                        <c:v>0.3312182422635695</c:v>
                      </c:pt>
                      <c:pt idx="384">
                        <c:v>0.32631792088893646</c:v>
                      </c:pt>
                      <c:pt idx="385">
                        <c:v>0.32629892372840713</c:v>
                      </c:pt>
                      <c:pt idx="386">
                        <c:v>0.32327031183053911</c:v>
                      </c:pt>
                      <c:pt idx="387">
                        <c:v>0.32325131495132942</c:v>
                      </c:pt>
                      <c:pt idx="388">
                        <c:v>0.31855571801010824</c:v>
                      </c:pt>
                      <c:pt idx="389">
                        <c:v>0.31853672214170192</c:v>
                      </c:pt>
                      <c:pt idx="390">
                        <c:v>0.31749949918806308</c:v>
                      </c:pt>
                      <c:pt idx="391">
                        <c:v>0.31748050287865026</c:v>
                      </c:pt>
                      <c:pt idx="392">
                        <c:v>0.31740004959127471</c:v>
                      </c:pt>
                      <c:pt idx="393">
                        <c:v>0.31738104970153647</c:v>
                      </c:pt>
                      <c:pt idx="394">
                        <c:v>0.30867365917340328</c:v>
                      </c:pt>
                      <c:pt idx="395">
                        <c:v>0.30865466709682815</c:v>
                      </c:pt>
                      <c:pt idx="396">
                        <c:v>0.3085794018796158</c:v>
                      </c:pt>
                      <c:pt idx="397">
                        <c:v>0.3085604023937128</c:v>
                      </c:pt>
                      <c:pt idx="398">
                        <c:v>0.30765422559173194</c:v>
                      </c:pt>
                      <c:pt idx="399">
                        <c:v>0.30763523295889877</c:v>
                      </c:pt>
                      <c:pt idx="400">
                        <c:v>0.30512002126498322</c:v>
                      </c:pt>
                      <c:pt idx="401">
                        <c:v>0.30510102945348527</c:v>
                      </c:pt>
                      <c:pt idx="402">
                        <c:v>0.30410051987131598</c:v>
                      </c:pt>
                      <c:pt idx="403">
                        <c:v>0.3040815274884735</c:v>
                      </c:pt>
                      <c:pt idx="404">
                        <c:v>0.29904441992984881</c:v>
                      </c:pt>
                      <c:pt idx="405">
                        <c:v>0.2990254230834487</c:v>
                      </c:pt>
                      <c:pt idx="406">
                        <c:v>0.29599116281318927</c:v>
                      </c:pt>
                      <c:pt idx="407">
                        <c:v>0.29597217005514798</c:v>
                      </c:pt>
                      <c:pt idx="408">
                        <c:v>0.29549025624497616</c:v>
                      </c:pt>
                      <c:pt idx="409">
                        <c:v>0.29547125952711778</c:v>
                      </c:pt>
                      <c:pt idx="410">
                        <c:v>0.29243743539831984</c:v>
                      </c:pt>
                      <c:pt idx="411">
                        <c:v>0.29241844289272884</c:v>
                      </c:pt>
                      <c:pt idx="412">
                        <c:v>0.29106877633728878</c:v>
                      </c:pt>
                      <c:pt idx="413">
                        <c:v>0.29104978093662065</c:v>
                      </c:pt>
                      <c:pt idx="414">
                        <c:v>0.28751475532781229</c:v>
                      </c:pt>
                      <c:pt idx="415">
                        <c:v>0.28749576010442568</c:v>
                      </c:pt>
                      <c:pt idx="416">
                        <c:v>0.28214700259545045</c:v>
                      </c:pt>
                      <c:pt idx="417">
                        <c:v>0.28212800323493542</c:v>
                      </c:pt>
                      <c:pt idx="418">
                        <c:v>0.2812458944356403</c:v>
                      </c:pt>
                      <c:pt idx="419">
                        <c:v>0.28122690499426678</c:v>
                      </c:pt>
                      <c:pt idx="420">
                        <c:v>0.28022581100446675</c:v>
                      </c:pt>
                      <c:pt idx="421">
                        <c:v>0.28020682087129989</c:v>
                      </c:pt>
                      <c:pt idx="422">
                        <c:v>0.27859264451692339</c:v>
                      </c:pt>
                      <c:pt idx="423">
                        <c:v>0.27857364521022565</c:v>
                      </c:pt>
                      <c:pt idx="424">
                        <c:v>0.27161140128032824</c:v>
                      </c:pt>
                      <c:pt idx="425">
                        <c:v>0.27159240583526689</c:v>
                      </c:pt>
                      <c:pt idx="426">
                        <c:v>0.2685626052159239</c:v>
                      </c:pt>
                      <c:pt idx="427">
                        <c:v>0.26854361500623897</c:v>
                      </c:pt>
                      <c:pt idx="428">
                        <c:v>0.26363729335178021</c:v>
                      </c:pt>
                      <c:pt idx="429">
                        <c:v>0.26361829981763552</c:v>
                      </c:pt>
                      <c:pt idx="430">
                        <c:v>0.25471173811072861</c:v>
                      </c:pt>
                      <c:pt idx="431">
                        <c:v>0.2546927394828486</c:v>
                      </c:pt>
                      <c:pt idx="432">
                        <c:v>0.22611995041356456</c:v>
                      </c:pt>
                      <c:pt idx="433">
                        <c:v>0.22610096511277214</c:v>
                      </c:pt>
                      <c:pt idx="434">
                        <c:v>0.22256704748426878</c:v>
                      </c:pt>
                      <c:pt idx="435">
                        <c:v>0.22254806273447222</c:v>
                      </c:pt>
                      <c:pt idx="436">
                        <c:v>0.22118935784658</c:v>
                      </c:pt>
                      <c:pt idx="437">
                        <c:v>0.22117036788657307</c:v>
                      </c:pt>
                      <c:pt idx="438">
                        <c:v>0.21763589235475511</c:v>
                      </c:pt>
                      <c:pt idx="439">
                        <c:v>0.21761690280433973</c:v>
                      </c:pt>
                      <c:pt idx="440">
                        <c:v>0.21343524765788285</c:v>
                      </c:pt>
                      <c:pt idx="441">
                        <c:v>0.21341626134741634</c:v>
                      </c:pt>
                      <c:pt idx="442">
                        <c:v>0.21237642623728259</c:v>
                      </c:pt>
                      <c:pt idx="443">
                        <c:v>0.21235743884440092</c:v>
                      </c:pt>
                      <c:pt idx="444">
                        <c:v>0.21225721536315537</c:v>
                      </c:pt>
                      <c:pt idx="445">
                        <c:v>0.21223821812655219</c:v>
                      </c:pt>
                      <c:pt idx="446">
                        <c:v>0.20988221102958252</c:v>
                      </c:pt>
                      <c:pt idx="447">
                        <c:v>0.20986322526306686</c:v>
                      </c:pt>
                      <c:pt idx="448">
                        <c:v>0.20882325836961504</c:v>
                      </c:pt>
                      <c:pt idx="449">
                        <c:v>0.20880427148682165</c:v>
                      </c:pt>
                      <c:pt idx="450">
                        <c:v>0.20870301202364683</c:v>
                      </c:pt>
                      <c:pt idx="451">
                        <c:v>0.2086840149642252</c:v>
                      </c:pt>
                      <c:pt idx="452">
                        <c:v>0.20343901825415486</c:v>
                      </c:pt>
                      <c:pt idx="453">
                        <c:v>0.20342002260861644</c:v>
                      </c:pt>
                      <c:pt idx="454">
                        <c:v>0.19988495770480669</c:v>
                      </c:pt>
                      <c:pt idx="455">
                        <c:v>0.19986596230197867</c:v>
                      </c:pt>
                      <c:pt idx="456">
                        <c:v>0.19870005687773237</c:v>
                      </c:pt>
                      <c:pt idx="457">
                        <c:v>0.19868107717895278</c:v>
                      </c:pt>
                      <c:pt idx="458">
                        <c:v>0.19376394383854392</c:v>
                      </c:pt>
                      <c:pt idx="459">
                        <c:v>0.19374495815772652</c:v>
                      </c:pt>
                      <c:pt idx="460">
                        <c:v>0.18601423137971798</c:v>
                      </c:pt>
                      <c:pt idx="461">
                        <c:v>0.1859952506907826</c:v>
                      </c:pt>
                      <c:pt idx="462">
                        <c:v>0.18495411782992441</c:v>
                      </c:pt>
                      <c:pt idx="463">
                        <c:v>0.18493513573950027</c:v>
                      </c:pt>
                      <c:pt idx="464">
                        <c:v>0.18482402188969005</c:v>
                      </c:pt>
                      <c:pt idx="465">
                        <c:v>0.18480502671923654</c:v>
                      </c:pt>
                      <c:pt idx="466">
                        <c:v>0.17600750281165609</c:v>
                      </c:pt>
                      <c:pt idx="467">
                        <c:v>0.1759885099154252</c:v>
                      </c:pt>
                      <c:pt idx="468">
                        <c:v>0.1101806687628762</c:v>
                      </c:pt>
                      <c:pt idx="469">
                        <c:v>0.11016169483383424</c:v>
                      </c:pt>
                      <c:pt idx="470">
                        <c:v>0.10908098497715076</c:v>
                      </c:pt>
                      <c:pt idx="471">
                        <c:v>0.10906200827351846</c:v>
                      </c:pt>
                      <c:pt idx="472">
                        <c:v>0.10662908449800854</c:v>
                      </c:pt>
                      <c:pt idx="473">
                        <c:v>0.10661011230164977</c:v>
                      </c:pt>
                      <c:pt idx="474">
                        <c:v>0.10552904430889969</c:v>
                      </c:pt>
                      <c:pt idx="475">
                        <c:v>0.10551006918797158</c:v>
                      </c:pt>
                      <c:pt idx="476">
                        <c:v>0.10138028053817102</c:v>
                      </c:pt>
                      <c:pt idx="477">
                        <c:v>0.10136131613102166</c:v>
                      </c:pt>
                      <c:pt idx="478">
                        <c:v>0.10027873062159467</c:v>
                      </c:pt>
                      <c:pt idx="479">
                        <c:v>0.10025976289472299</c:v>
                      </c:pt>
                      <c:pt idx="480">
                        <c:v>9.9813510626000329E-2</c:v>
                      </c:pt>
                      <c:pt idx="481">
                        <c:v>9.9794513531339307E-2</c:v>
                      </c:pt>
                      <c:pt idx="482">
                        <c:v>9.782997595215448E-2</c:v>
                      </c:pt>
                      <c:pt idx="483">
                        <c:v>9.7811014048198752E-2</c:v>
                      </c:pt>
                      <c:pt idx="484">
                        <c:v>9.6727975256310994E-2</c:v>
                      </c:pt>
                      <c:pt idx="485">
                        <c:v>9.6709009839879984E-2</c:v>
                      </c:pt>
                      <c:pt idx="486">
                        <c:v>9.62593272067752E-2</c:v>
                      </c:pt>
                      <c:pt idx="487">
                        <c:v>9.6240330549078254E-2</c:v>
                      </c:pt>
                      <c:pt idx="488">
                        <c:v>9.0996403582026208E-2</c:v>
                      </c:pt>
                      <c:pt idx="489">
                        <c:v>9.0977410803043973E-2</c:v>
                      </c:pt>
                      <c:pt idx="490">
                        <c:v>8.7442624917336925E-2</c:v>
                      </c:pt>
                      <c:pt idx="491">
                        <c:v>8.7423632911309182E-2</c:v>
                      </c:pt>
                      <c:pt idx="492">
                        <c:v>8.2779042901483885E-2</c:v>
                      </c:pt>
                      <c:pt idx="493">
                        <c:v>8.2760090125669039E-2</c:v>
                      </c:pt>
                      <c:pt idx="494">
                        <c:v>8.1675500072372301E-2</c:v>
                      </c:pt>
                      <c:pt idx="495">
                        <c:v>8.1656542868451434E-2</c:v>
                      </c:pt>
                      <c:pt idx="496">
                        <c:v>7.3994210426012785E-2</c:v>
                      </c:pt>
                      <c:pt idx="497">
                        <c:v>7.3975277432146117E-2</c:v>
                      </c:pt>
                      <c:pt idx="498">
                        <c:v>7.2887786069019148E-2</c:v>
                      </c:pt>
                      <c:pt idx="499">
                        <c:v>7.2868847596552114E-2</c:v>
                      </c:pt>
                      <c:pt idx="500">
                        <c:v>7.2381858316805159E-2</c:v>
                      </c:pt>
                      <c:pt idx="501">
                        <c:v>7.2362867519720084E-2</c:v>
                      </c:pt>
                      <c:pt idx="502">
                        <c:v>6.3570554971476623E-2</c:v>
                      </c:pt>
                      <c:pt idx="503">
                        <c:v>6.3551573289699209E-2</c:v>
                      </c:pt>
                      <c:pt idx="504">
                        <c:v>5.4819047128561775E-2</c:v>
                      </c:pt>
                      <c:pt idx="505">
                        <c:v>5.4800148416768821E-2</c:v>
                      </c:pt>
                      <c:pt idx="506">
                        <c:v>5.3708576506604128E-2</c:v>
                      </c:pt>
                      <c:pt idx="507">
                        <c:v>5.3689669585547779E-2</c:v>
                      </c:pt>
                      <c:pt idx="508">
                        <c:v>5.1278716075737488E-2</c:v>
                      </c:pt>
                      <c:pt idx="509">
                        <c:v>5.125983040742435E-2</c:v>
                      </c:pt>
                      <c:pt idx="510">
                        <c:v>5.0166948529518175E-2</c:v>
                      </c:pt>
                      <c:pt idx="511">
                        <c:v>5.0148053854360344E-2</c:v>
                      </c:pt>
                      <c:pt idx="512">
                        <c:v>4.4365140454506145E-2</c:v>
                      </c:pt>
                      <c:pt idx="513">
                        <c:v>4.4346166425623279E-2</c:v>
                      </c:pt>
                      <c:pt idx="514">
                        <c:v>4.2138380611643655E-2</c:v>
                      </c:pt>
                      <c:pt idx="515">
                        <c:v>4.2119502705846447E-2</c:v>
                      </c:pt>
                      <c:pt idx="516">
                        <c:v>4.0813593400207057E-2</c:v>
                      </c:pt>
                      <c:pt idx="517">
                        <c:v>4.0794623781617037E-2</c:v>
                      </c:pt>
                      <c:pt idx="518">
                        <c:v>3.8601761452740371E-2</c:v>
                      </c:pt>
                      <c:pt idx="519">
                        <c:v>3.8582904559110488E-2</c:v>
                      </c:pt>
                      <c:pt idx="520">
                        <c:v>3.706718294461183E-2</c:v>
                      </c:pt>
                      <c:pt idx="521">
                        <c:v>3.704825359966199E-2</c:v>
                      </c:pt>
                      <c:pt idx="522">
                        <c:v>3.3522341263259654E-2</c:v>
                      </c:pt>
                      <c:pt idx="523">
                        <c:v>3.3503425914093367E-2</c:v>
                      </c:pt>
                      <c:pt idx="524">
                        <c:v>2.760970189675933E-2</c:v>
                      </c:pt>
                      <c:pt idx="525">
                        <c:v>2.7591074237710567E-2</c:v>
                      </c:pt>
                      <c:pt idx="526">
                        <c:v>2.7458756158410789E-2</c:v>
                      </c:pt>
                      <c:pt idx="527">
                        <c:v>2.7439747854144284E-2</c:v>
                      </c:pt>
                      <c:pt idx="528">
                        <c:v>2.6483697966706271E-2</c:v>
                      </c:pt>
                      <c:pt idx="529">
                        <c:v>2.646505382627018E-2</c:v>
                      </c:pt>
                      <c:pt idx="530">
                        <c:v>2.3904162635080866E-2</c:v>
                      </c:pt>
                      <c:pt idx="531">
                        <c:v>2.3885154107611811E-2</c:v>
                      </c:pt>
                      <c:pt idx="532">
                        <c:v>1.699833793347556E-2</c:v>
                      </c:pt>
                      <c:pt idx="533">
                        <c:v>1.6979503434882883E-2</c:v>
                      </c:pt>
                      <c:pt idx="534">
                        <c:v>1.5097832899303004E-2</c:v>
                      </c:pt>
                      <c:pt idx="535">
                        <c:v>1.5079698611502382E-2</c:v>
                      </c:pt>
                      <c:pt idx="536">
                        <c:v>9.9257311208549477E-3</c:v>
                      </c:pt>
                      <c:pt idx="537">
                        <c:v>9.907597330628487E-3</c:v>
                      </c:pt>
                      <c:pt idx="538">
                        <c:v>1.9013684209903868E-5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AAAA-40A1-93AD-75779BE193B0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0.99997879433590531</c:v>
                      </c:pt>
                      <c:pt idx="2">
                        <c:v>0.99975656333420271</c:v>
                      </c:pt>
                      <c:pt idx="3">
                        <c:v>0.99975079606309547</c:v>
                      </c:pt>
                      <c:pt idx="4">
                        <c:v>0.99770288720957501</c:v>
                      </c:pt>
                      <c:pt idx="5">
                        <c:v>0.99769785702345604</c:v>
                      </c:pt>
                      <c:pt idx="6">
                        <c:v>0.99628055157779927</c:v>
                      </c:pt>
                      <c:pt idx="7">
                        <c:v>0.99625937307772827</c:v>
                      </c:pt>
                      <c:pt idx="8">
                        <c:v>0.99621271260944066</c:v>
                      </c:pt>
                      <c:pt idx="9">
                        <c:v>0.99619159744096863</c:v>
                      </c:pt>
                      <c:pt idx="10">
                        <c:v>0.99516694623830704</c:v>
                      </c:pt>
                      <c:pt idx="11">
                        <c:v>0.99514830678775013</c:v>
                      </c:pt>
                      <c:pt idx="12">
                        <c:v>0.98904046976121862</c:v>
                      </c:pt>
                      <c:pt idx="13">
                        <c:v>0.98901939137484063</c:v>
                      </c:pt>
                      <c:pt idx="14">
                        <c:v>0.9885619344201797</c:v>
                      </c:pt>
                      <c:pt idx="15">
                        <c:v>0.98854116480496601</c:v>
                      </c:pt>
                      <c:pt idx="16">
                        <c:v>0.98753376875704457</c:v>
                      </c:pt>
                      <c:pt idx="17">
                        <c:v>0.98751387281547187</c:v>
                      </c:pt>
                      <c:pt idx="18">
                        <c:v>0.98532724873103139</c:v>
                      </c:pt>
                      <c:pt idx="19">
                        <c:v>0.98530613595701455</c:v>
                      </c:pt>
                      <c:pt idx="20">
                        <c:v>0.98488469904127562</c:v>
                      </c:pt>
                      <c:pt idx="21">
                        <c:v>0.98486377067005693</c:v>
                      </c:pt>
                      <c:pt idx="22">
                        <c:v>0.98396938277212986</c:v>
                      </c:pt>
                      <c:pt idx="23">
                        <c:v>0.9839489970720503</c:v>
                      </c:pt>
                      <c:pt idx="24">
                        <c:v>0.97081220261088719</c:v>
                      </c:pt>
                      <c:pt idx="25">
                        <c:v>0.97079102968285147</c:v>
                      </c:pt>
                      <c:pt idx="26">
                        <c:v>0.97075172023564738</c:v>
                      </c:pt>
                      <c:pt idx="27">
                        <c:v>0.97073054999655362</c:v>
                      </c:pt>
                      <c:pt idx="28">
                        <c:v>0.97016832417214072</c:v>
                      </c:pt>
                      <c:pt idx="29">
                        <c:v>0.97014722905557971</c:v>
                      </c:pt>
                      <c:pt idx="30">
                        <c:v>0.95987122133228464</c:v>
                      </c:pt>
                      <c:pt idx="31">
                        <c:v>0.95985006399646</c:v>
                      </c:pt>
                      <c:pt idx="32">
                        <c:v>0.95950220316500645</c:v>
                      </c:pt>
                      <c:pt idx="33">
                        <c:v>0.95948107598007826</c:v>
                      </c:pt>
                      <c:pt idx="34">
                        <c:v>0.95882981995851724</c:v>
                      </c:pt>
                      <c:pt idx="35">
                        <c:v>0.95880878302484718</c:v>
                      </c:pt>
                      <c:pt idx="36">
                        <c:v>0.93620877943785474</c:v>
                      </c:pt>
                      <c:pt idx="37">
                        <c:v>0.93618762014768586</c:v>
                      </c:pt>
                      <c:pt idx="38">
                        <c:v>0.93584425966119156</c:v>
                      </c:pt>
                      <c:pt idx="39">
                        <c:v>0.93582311769257664</c:v>
                      </c:pt>
                      <c:pt idx="40">
                        <c:v>0.93520973694291809</c:v>
                      </c:pt>
                      <c:pt idx="41">
                        <c:v>0.93518863982269773</c:v>
                      </c:pt>
                      <c:pt idx="42">
                        <c:v>0.93248991878539733</c:v>
                      </c:pt>
                      <c:pt idx="43">
                        <c:v>0.93246875831983234</c:v>
                      </c:pt>
                      <c:pt idx="44">
                        <c:v>0.93212714561869281</c:v>
                      </c:pt>
                      <c:pt idx="45">
                        <c:v>0.93210600091772067</c:v>
                      </c:pt>
                      <c:pt idx="46">
                        <c:v>0.93149829679511409</c:v>
                      </c:pt>
                      <c:pt idx="47">
                        <c:v>0.93147719268660389</c:v>
                      </c:pt>
                      <c:pt idx="48">
                        <c:v>0.92526049884254424</c:v>
                      </c:pt>
                      <c:pt idx="49">
                        <c:v>0.92523934769833061</c:v>
                      </c:pt>
                      <c:pt idx="50">
                        <c:v>0.92519178542914304</c:v>
                      </c:pt>
                      <c:pt idx="51">
                        <c:v>0.92517063693325707</c:v>
                      </c:pt>
                      <c:pt idx="52">
                        <c:v>0.92458205352103351</c:v>
                      </c:pt>
                      <c:pt idx="53">
                        <c:v>0.92456093612232704</c:v>
                      </c:pt>
                      <c:pt idx="54">
                        <c:v>0.92154216330265304</c:v>
                      </c:pt>
                      <c:pt idx="55">
                        <c:v>0.92152101058673463</c:v>
                      </c:pt>
                      <c:pt idx="56">
                        <c:v>0.92147371099812436</c:v>
                      </c:pt>
                      <c:pt idx="57">
                        <c:v>0.92145256072436921</c:v>
                      </c:pt>
                      <c:pt idx="58">
                        <c:v>0.92086766364063577</c:v>
                      </c:pt>
                      <c:pt idx="59">
                        <c:v>0.92084654194093518</c:v>
                      </c:pt>
                      <c:pt idx="60">
                        <c:v>0.90702508162189277</c:v>
                      </c:pt>
                      <c:pt idx="61">
                        <c:v>0.90700391737988517</c:v>
                      </c:pt>
                      <c:pt idx="62">
                        <c:v>0.90667203583898781</c:v>
                      </c:pt>
                      <c:pt idx="63">
                        <c:v>0.90665088045762743</c:v>
                      </c:pt>
                      <c:pt idx="64">
                        <c:v>0.90607243003999816</c:v>
                      </c:pt>
                      <c:pt idx="65">
                        <c:v>0.90605129714579669</c:v>
                      </c:pt>
                      <c:pt idx="66">
                        <c:v>0.89608020305050251</c:v>
                      </c:pt>
                      <c:pt idx="67">
                        <c:v>0.89605904427495464</c:v>
                      </c:pt>
                      <c:pt idx="68">
                        <c:v>0.89601328939525993</c:v>
                      </c:pt>
                      <c:pt idx="69">
                        <c:v>0.89599213208267525</c:v>
                      </c:pt>
                      <c:pt idx="70">
                        <c:v>0.89542757882247836</c:v>
                      </c:pt>
                      <c:pt idx="71">
                        <c:v>0.89540643848714352</c:v>
                      </c:pt>
                      <c:pt idx="72">
                        <c:v>0.85182999530035997</c:v>
                      </c:pt>
                      <c:pt idx="73">
                        <c:v>0.85180883175352451</c:v>
                      </c:pt>
                      <c:pt idx="74">
                        <c:v>0.85176400218247295</c:v>
                      </c:pt>
                      <c:pt idx="75">
                        <c:v>0.85174283944785512</c:v>
                      </c:pt>
                      <c:pt idx="76">
                        <c:v>0.85119298952985056</c:v>
                      </c:pt>
                      <c:pt idx="77">
                        <c:v>0.85117183598888257</c:v>
                      </c:pt>
                      <c:pt idx="78">
                        <c:v>0.84811090662222022</c:v>
                      </c:pt>
                      <c:pt idx="79">
                        <c:v>0.8480897427599341</c:v>
                      </c:pt>
                      <c:pt idx="80">
                        <c:v>0.84804496728891898</c:v>
                      </c:pt>
                      <c:pt idx="81">
                        <c:v>0.84802380420397216</c:v>
                      </c:pt>
                      <c:pt idx="82">
                        <c:v>0.84747481294394478</c:v>
                      </c:pt>
                      <c:pt idx="83">
                        <c:v>0.84745365865040012</c:v>
                      </c:pt>
                      <c:pt idx="84">
                        <c:v>0.84088507485803177</c:v>
                      </c:pt>
                      <c:pt idx="85">
                        <c:v>0.84086391455932064</c:v>
                      </c:pt>
                      <c:pt idx="86">
                        <c:v>0.84052769489607115</c:v>
                      </c:pt>
                      <c:pt idx="87">
                        <c:v>0.84050653969794664</c:v>
                      </c:pt>
                      <c:pt idx="88">
                        <c:v>0.83991631974770997</c:v>
                      </c:pt>
                      <c:pt idx="89">
                        <c:v>0.83989517613004094</c:v>
                      </c:pt>
                      <c:pt idx="90">
                        <c:v>0.83716615023937502</c:v>
                      </c:pt>
                      <c:pt idx="91">
                        <c:v>0.83714498953186023</c:v>
                      </c:pt>
                      <c:pt idx="92">
                        <c:v>0.83680923300836707</c:v>
                      </c:pt>
                      <c:pt idx="93">
                        <c:v>0.83678807718950499</c:v>
                      </c:pt>
                      <c:pt idx="94">
                        <c:v>0.83619916775144409</c:v>
                      </c:pt>
                      <c:pt idx="95">
                        <c:v>0.83617802302901267</c:v>
                      </c:pt>
                      <c:pt idx="96">
                        <c:v>0.82264530627275145</c:v>
                      </c:pt>
                      <c:pt idx="97">
                        <c:v>0.82262414138254625</c:v>
                      </c:pt>
                      <c:pt idx="98">
                        <c:v>0.82257979932149217</c:v>
                      </c:pt>
                      <c:pt idx="99">
                        <c:v>0.82255863499312121</c:v>
                      </c:pt>
                      <c:pt idx="100">
                        <c:v>0.82201562386856308</c:v>
                      </c:pt>
                      <c:pt idx="101">
                        <c:v>0.82199446594752523</c:v>
                      </c:pt>
                      <c:pt idx="102">
                        <c:v>0.81170159461047142</c:v>
                      </c:pt>
                      <c:pt idx="103">
                        <c:v>0.81168043225948439</c:v>
                      </c:pt>
                      <c:pt idx="104">
                        <c:v>0.81134796952764809</c:v>
                      </c:pt>
                      <c:pt idx="105">
                        <c:v>0.81132681078250612</c:v>
                      </c:pt>
                      <c:pt idx="106">
                        <c:v>0.81074652821821336</c:v>
                      </c:pt>
                      <c:pt idx="107">
                        <c:v>0.81072537773579401</c:v>
                      </c:pt>
                      <c:pt idx="108">
                        <c:v>0.73996618092016109</c:v>
                      </c:pt>
                      <c:pt idx="109">
                        <c:v>0.73994502085627489</c:v>
                      </c:pt>
                      <c:pt idx="110">
                        <c:v>0.73960642846186764</c:v>
                      </c:pt>
                      <c:pt idx="111">
                        <c:v>0.73958527115797335</c:v>
                      </c:pt>
                      <c:pt idx="112">
                        <c:v>0.7389810726575704</c:v>
                      </c:pt>
                      <c:pt idx="113">
                        <c:v>0.73895992143923139</c:v>
                      </c:pt>
                      <c:pt idx="114">
                        <c:v>0.73624732215668598</c:v>
                      </c:pt>
                      <c:pt idx="115">
                        <c:v>0.73622616186014833</c:v>
                      </c:pt>
                      <c:pt idx="116">
                        <c:v>0.7358878418374325</c:v>
                      </c:pt>
                      <c:pt idx="117">
                        <c:v>0.73586668421257773</c:v>
                      </c:pt>
                      <c:pt idx="118">
                        <c:v>0.73526319082033087</c:v>
                      </c:pt>
                      <c:pt idx="119">
                        <c:v>0.73524203909812758</c:v>
                      </c:pt>
                      <c:pt idx="120">
                        <c:v>0.72930467517004816</c:v>
                      </c:pt>
                      <c:pt idx="121">
                        <c:v>0.72928351478721098</c:v>
                      </c:pt>
                      <c:pt idx="122">
                        <c:v>0.72894689016626746</c:v>
                      </c:pt>
                      <c:pt idx="123">
                        <c:v>0.72892573212523393</c:v>
                      </c:pt>
                      <c:pt idx="124">
                        <c:v>0.72832555771192742</c:v>
                      </c:pt>
                      <c:pt idx="125">
                        <c:v>0.72830440495534898</c:v>
                      </c:pt>
                      <c:pt idx="126">
                        <c:v>0.72558575393968638</c:v>
                      </c:pt>
                      <c:pt idx="127">
                        <c:v>0.72556459335043633</c:v>
                      </c:pt>
                      <c:pt idx="128">
                        <c:v>0.7252281827532987</c:v>
                      </c:pt>
                      <c:pt idx="129">
                        <c:v>0.72520702442927398</c:v>
                      </c:pt>
                      <c:pt idx="130">
                        <c:v>0.72460744040850633</c:v>
                      </c:pt>
                      <c:pt idx="131">
                        <c:v>0.72458628720978757</c:v>
                      </c:pt>
                      <c:pt idx="132">
                        <c:v>0.71078363680441925</c:v>
                      </c:pt>
                      <c:pt idx="133">
                        <c:v>0.71076247544383631</c:v>
                      </c:pt>
                      <c:pt idx="134">
                        <c:v>0.71042611806251055</c:v>
                      </c:pt>
                      <c:pt idx="135">
                        <c:v>0.7104049587872352</c:v>
                      </c:pt>
                      <c:pt idx="136">
                        <c:v>0.70980631990240273</c:v>
                      </c:pt>
                      <c:pt idx="137">
                        <c:v>0.70978516534283054</c:v>
                      </c:pt>
                      <c:pt idx="138">
                        <c:v>0.70012149449633709</c:v>
                      </c:pt>
                      <c:pt idx="139">
                        <c:v>0.70010033300822339</c:v>
                      </c:pt>
                      <c:pt idx="140">
                        <c:v>0.69976550230149781</c:v>
                      </c:pt>
                      <c:pt idx="141">
                        <c:v>0.69974434256140661</c:v>
                      </c:pt>
                      <c:pt idx="142">
                        <c:v>0.6991488721091943</c:v>
                      </c:pt>
                      <c:pt idx="143">
                        <c:v>0.69912771644646243</c:v>
                      </c:pt>
                      <c:pt idx="144">
                        <c:v>0.68130469586465126</c:v>
                      </c:pt>
                      <c:pt idx="145">
                        <c:v>0.6812835339083837</c:v>
                      </c:pt>
                      <c:pt idx="146">
                        <c:v>0.68094858949521775</c:v>
                      </c:pt>
                      <c:pt idx="147">
                        <c:v>0.68092742911458404</c:v>
                      </c:pt>
                      <c:pt idx="148">
                        <c:v>0.68033270522383404</c:v>
                      </c:pt>
                      <c:pt idx="149">
                        <c:v>0.6803115485302853</c:v>
                      </c:pt>
                      <c:pt idx="150">
                        <c:v>0.6775857022917664</c:v>
                      </c:pt>
                      <c:pt idx="151">
                        <c:v>0.67756454022304713</c:v>
                      </c:pt>
                      <c:pt idx="152">
                        <c:v>0.67722973044775214</c:v>
                      </c:pt>
                      <c:pt idx="153">
                        <c:v>0.67720856989914369</c:v>
                      </c:pt>
                      <c:pt idx="154">
                        <c:v>0.67661425077670667</c:v>
                      </c:pt>
                      <c:pt idx="155">
                        <c:v>0.67659309380377886</c:v>
                      </c:pt>
                      <c:pt idx="156">
                        <c:v>0.67110779296827916</c:v>
                      </c:pt>
                      <c:pt idx="157">
                        <c:v>0.67108662927137763</c:v>
                      </c:pt>
                      <c:pt idx="158">
                        <c:v>0.67103933166885155</c:v>
                      </c:pt>
                      <c:pt idx="159">
                        <c:v>0.67101816812660919</c:v>
                      </c:pt>
                      <c:pt idx="160">
                        <c:v>0.67045674914997888</c:v>
                      </c:pt>
                      <c:pt idx="161">
                        <c:v>0.67043558753738697</c:v>
                      </c:pt>
                      <c:pt idx="162">
                        <c:v>0.67035935288703485</c:v>
                      </c:pt>
                      <c:pt idx="163">
                        <c:v>0.67033819191463395</c:v>
                      </c:pt>
                      <c:pt idx="164">
                        <c:v>0.67028727825431023</c:v>
                      </c:pt>
                      <c:pt idx="165">
                        <c:v>0.67026611757661847</c:v>
                      </c:pt>
                      <c:pt idx="166">
                        <c:v>0.66967389306178693</c:v>
                      </c:pt>
                      <c:pt idx="167">
                        <c:v>0.66965273554200244</c:v>
                      </c:pt>
                      <c:pt idx="168">
                        <c:v>0.66738873234721152</c:v>
                      </c:pt>
                      <c:pt idx="169">
                        <c:v>0.66736756861878677</c:v>
                      </c:pt>
                      <c:pt idx="170">
                        <c:v>0.6673202724938706</c:v>
                      </c:pt>
                      <c:pt idx="171">
                        <c:v>0.66729910891186195</c:v>
                      </c:pt>
                      <c:pt idx="172">
                        <c:v>0.66673781177395464</c:v>
                      </c:pt>
                      <c:pt idx="173">
                        <c:v>0.66671665004217939</c:v>
                      </c:pt>
                      <c:pt idx="174">
                        <c:v>0.66664041382876316</c:v>
                      </c:pt>
                      <c:pt idx="175">
                        <c:v>0.66661925271849731</c:v>
                      </c:pt>
                      <c:pt idx="176">
                        <c:v>0.66656836436986078</c:v>
                      </c:pt>
                      <c:pt idx="177">
                        <c:v>0.6665472035436415</c:v>
                      </c:pt>
                      <c:pt idx="178">
                        <c:v>0.66595530942641401</c:v>
                      </c:pt>
                      <c:pt idx="179">
                        <c:v>0.66593415165769188</c:v>
                      </c:pt>
                      <c:pt idx="180">
                        <c:v>0.6601639139646428</c:v>
                      </c:pt>
                      <c:pt idx="181">
                        <c:v>0.66014275112490572</c:v>
                      </c:pt>
                      <c:pt idx="182">
                        <c:v>0.65981004488232009</c:v>
                      </c:pt>
                      <c:pt idx="183">
                        <c:v>0.65978888306771266</c:v>
                      </c:pt>
                      <c:pt idx="184">
                        <c:v>0.65919892398484048</c:v>
                      </c:pt>
                      <c:pt idx="185">
                        <c:v>0.65917776483225765</c:v>
                      </c:pt>
                      <c:pt idx="186">
                        <c:v>0.6564448758032031</c:v>
                      </c:pt>
                      <c:pt idx="187">
                        <c:v>0.65642371290780899</c:v>
                      </c:pt>
                      <c:pt idx="188">
                        <c:v>0.65609106515305349</c:v>
                      </c:pt>
                      <c:pt idx="189">
                        <c:v>0.6560699032372308</c:v>
                      </c:pt>
                      <c:pt idx="190">
                        <c:v>0.65548020416460817</c:v>
                      </c:pt>
                      <c:pt idx="191">
                        <c:v>0.65545904481973838</c:v>
                      </c:pt>
                      <c:pt idx="192">
                        <c:v>0.65212113036527886</c:v>
                      </c:pt>
                      <c:pt idx="193">
                        <c:v>0.65209996788620495</c:v>
                      </c:pt>
                      <c:pt idx="194">
                        <c:v>0.65176615865537735</c:v>
                      </c:pt>
                      <c:pt idx="195">
                        <c:v>0.65174499730710145</c:v>
                      </c:pt>
                      <c:pt idx="196">
                        <c:v>0.65115351033883018</c:v>
                      </c:pt>
                      <c:pt idx="197">
                        <c:v>0.65113235180419848</c:v>
                      </c:pt>
                      <c:pt idx="198">
                        <c:v>0.64192367427602492</c:v>
                      </c:pt>
                      <c:pt idx="199">
                        <c:v>0.64190251067427051</c:v>
                      </c:pt>
                      <c:pt idx="200">
                        <c:v>0.64185524657227999</c:v>
                      </c:pt>
                      <c:pt idx="201">
                        <c:v>0.64183408305633094</c:v>
                      </c:pt>
                      <c:pt idx="202">
                        <c:v>0.64127376370261291</c:v>
                      </c:pt>
                      <c:pt idx="203">
                        <c:v>0.64125260146764362</c:v>
                      </c:pt>
                      <c:pt idx="204">
                        <c:v>0.64117618877286242</c:v>
                      </c:pt>
                      <c:pt idx="205">
                        <c:v>0.64115502706673566</c:v>
                      </c:pt>
                      <c:pt idx="206">
                        <c:v>0.64110432532156048</c:v>
                      </c:pt>
                      <c:pt idx="207">
                        <c:v>0.6410831638242247</c:v>
                      </c:pt>
                      <c:pt idx="208">
                        <c:v>0.64049360013607126</c:v>
                      </c:pt>
                      <c:pt idx="209">
                        <c:v>0.64047244100001488</c:v>
                      </c:pt>
                      <c:pt idx="210">
                        <c:v>0.63097997123181881</c:v>
                      </c:pt>
                      <c:pt idx="211">
                        <c:v>0.63095880828551543</c:v>
                      </c:pt>
                      <c:pt idx="212">
                        <c:v>0.63062663716671163</c:v>
                      </c:pt>
                      <c:pt idx="213">
                        <c:v>0.63060547487058982</c:v>
                      </c:pt>
                      <c:pt idx="214">
                        <c:v>0.63001762704075548</c:v>
                      </c:pt>
                      <c:pt idx="215">
                        <c:v>0.62999646667537801</c:v>
                      </c:pt>
                      <c:pt idx="216">
                        <c:v>0.6073180213131707</c:v>
                      </c:pt>
                      <c:pt idx="217">
                        <c:v>0.60729685856121474</c:v>
                      </c:pt>
                      <c:pt idx="218">
                        <c:v>0.60696417749605747</c:v>
                      </c:pt>
                      <c:pt idx="219">
                        <c:v>0.60694301526749339</c:v>
                      </c:pt>
                      <c:pt idx="220">
                        <c:v>0.60635519623858958</c:v>
                      </c:pt>
                      <c:pt idx="221">
                        <c:v>0.60633403566912214</c:v>
                      </c:pt>
                      <c:pt idx="222">
                        <c:v>0.60359900726162341</c:v>
                      </c:pt>
                      <c:pt idx="223">
                        <c:v>0.60357784450376573</c:v>
                      </c:pt>
                      <c:pt idx="224">
                        <c:v>0.60324517804504207</c:v>
                      </c:pt>
                      <c:pt idx="225">
                        <c:v>0.60322401577228957</c:v>
                      </c:pt>
                      <c:pt idx="226">
                        <c:v>0.6026363565891194</c:v>
                      </c:pt>
                      <c:pt idx="227">
                        <c:v>0.60261519590277679</c:v>
                      </c:pt>
                      <c:pt idx="228">
                        <c:v>0.59637351400349148</c:v>
                      </c:pt>
                      <c:pt idx="229">
                        <c:v>0.59635235173266843</c:v>
                      </c:pt>
                      <c:pt idx="230">
                        <c:v>0.59630185267438218</c:v>
                      </c:pt>
                      <c:pt idx="231">
                        <c:v>0.59628069049323718</c:v>
                      </c:pt>
                      <c:pt idx="232">
                        <c:v>0.59569402250689907</c:v>
                      </c:pt>
                      <c:pt idx="233">
                        <c:v>0.59567286160852961</c:v>
                      </c:pt>
                      <c:pt idx="234">
                        <c:v>0.59265450962490762</c:v>
                      </c:pt>
                      <c:pt idx="235">
                        <c:v>0.59263334732846185</c:v>
                      </c:pt>
                      <c:pt idx="236">
                        <c:v>0.59258285008351541</c:v>
                      </c:pt>
                      <c:pt idx="237">
                        <c:v>0.59256168786915842</c:v>
                      </c:pt>
                      <c:pt idx="238">
                        <c:v>0.5919751277524542</c:v>
                      </c:pt>
                      <c:pt idx="239">
                        <c:v>0.59195396675231826</c:v>
                      </c:pt>
                      <c:pt idx="240">
                        <c:v>0.57813441866256987</c:v>
                      </c:pt>
                      <c:pt idx="241">
                        <c:v>0.57811325611164144</c:v>
                      </c:pt>
                      <c:pt idx="242">
                        <c:v>0.57778069859461878</c:v>
                      </c:pt>
                      <c:pt idx="243">
                        <c:v>0.57775953624363818</c:v>
                      </c:pt>
                      <c:pt idx="244">
                        <c:v>0.57717295397139956</c:v>
                      </c:pt>
                      <c:pt idx="245">
                        <c:v>0.57715179267817152</c:v>
                      </c:pt>
                      <c:pt idx="246">
                        <c:v>0.56718997404240312</c:v>
                      </c:pt>
                      <c:pt idx="247">
                        <c:v>0.56716881180497314</c:v>
                      </c:pt>
                      <c:pt idx="248">
                        <c:v>0.56711832565191034</c:v>
                      </c:pt>
                      <c:pt idx="249">
                        <c:v>0.56709716343976957</c:v>
                      </c:pt>
                      <c:pt idx="250">
                        <c:v>0.5665113120863019</c:v>
                      </c:pt>
                      <c:pt idx="251">
                        <c:v>0.56649015058362229</c:v>
                      </c:pt>
                      <c:pt idx="252">
                        <c:v>0.52294011420161635</c:v>
                      </c:pt>
                      <c:pt idx="253">
                        <c:v>0.52291895238527908</c:v>
                      </c:pt>
                      <c:pt idx="254">
                        <c:v>0.52286835386806918</c:v>
                      </c:pt>
                      <c:pt idx="255">
                        <c:v>0.52284719199517538</c:v>
                      </c:pt>
                      <c:pt idx="256">
                        <c:v>0.5222614126153573</c:v>
                      </c:pt>
                      <c:pt idx="257">
                        <c:v>0.52224025073704861</c:v>
                      </c:pt>
                      <c:pt idx="258">
                        <c:v>0.5192211799930474</c:v>
                      </c:pt>
                      <c:pt idx="259">
                        <c:v>0.51920001823571349</c:v>
                      </c:pt>
                      <c:pt idx="260">
                        <c:v>0.51914940614295657</c:v>
                      </c:pt>
                      <c:pt idx="261">
                        <c:v>0.51912824432202453</c:v>
                      </c:pt>
                      <c:pt idx="262">
                        <c:v>0.51854243440623793</c:v>
                      </c:pt>
                      <c:pt idx="263">
                        <c:v>0.51852127251948055</c:v>
                      </c:pt>
                      <c:pt idx="264">
                        <c:v>0.5119952280945439</c:v>
                      </c:pt>
                      <c:pt idx="265">
                        <c:v>0.51197406632022902</c:v>
                      </c:pt>
                      <c:pt idx="266">
                        <c:v>0.51163766997684457</c:v>
                      </c:pt>
                      <c:pt idx="267">
                        <c:v>0.51161650807781933</c:v>
                      </c:pt>
                      <c:pt idx="268">
                        <c:v>0.51100689821282397</c:v>
                      </c:pt>
                      <c:pt idx="269">
                        <c:v>0.51098573680449388</c:v>
                      </c:pt>
                      <c:pt idx="270">
                        <c:v>0.50827627650406193</c:v>
                      </c:pt>
                      <c:pt idx="271">
                        <c:v>0.50825511477131402</c:v>
                      </c:pt>
                      <c:pt idx="272">
                        <c:v>0.50791868643319582</c:v>
                      </c:pt>
                      <c:pt idx="273">
                        <c:v>0.507897524540184</c:v>
                      </c:pt>
                      <c:pt idx="274">
                        <c:v>0.50728798432906097</c:v>
                      </c:pt>
                      <c:pt idx="275">
                        <c:v>0.50726682286345626</c:v>
                      </c:pt>
                      <c:pt idx="276">
                        <c:v>0.49375738432291733</c:v>
                      </c:pt>
                      <c:pt idx="277">
                        <c:v>0.49373622313671905</c:v>
                      </c:pt>
                      <c:pt idx="278">
                        <c:v>0.49368549625026475</c:v>
                      </c:pt>
                      <c:pt idx="279">
                        <c:v>0.49366433494564144</c:v>
                      </c:pt>
                      <c:pt idx="280">
                        <c:v>0.49307812852620064</c:v>
                      </c:pt>
                      <c:pt idx="281">
                        <c:v>0.49305696669039256</c:v>
                      </c:pt>
                      <c:pt idx="282">
                        <c:v>0.48281233778652932</c:v>
                      </c:pt>
                      <c:pt idx="283">
                        <c:v>0.4827911764911042</c:v>
                      </c:pt>
                      <c:pt idx="284">
                        <c:v>0.48245440303302928</c:v>
                      </c:pt>
                      <c:pt idx="285">
                        <c:v>0.48243324130171744</c:v>
                      </c:pt>
                      <c:pt idx="286">
                        <c:v>0.48182395330032179</c:v>
                      </c:pt>
                      <c:pt idx="287">
                        <c:v>0.4818027915125439</c:v>
                      </c:pt>
                      <c:pt idx="288">
                        <c:v>0.41107749397182214</c:v>
                      </c:pt>
                      <c:pt idx="289">
                        <c:v>0.41105633270147934</c:v>
                      </c:pt>
                      <c:pt idx="290">
                        <c:v>0.41071683290733407</c:v>
                      </c:pt>
                      <c:pt idx="291">
                        <c:v>0.41069567095576842</c:v>
                      </c:pt>
                      <c:pt idx="292">
                        <c:v>0.41006585560886566</c:v>
                      </c:pt>
                      <c:pt idx="293">
                        <c:v>0.41004469325382281</c:v>
                      </c:pt>
                      <c:pt idx="294">
                        <c:v>0.40735856166727347</c:v>
                      </c:pt>
                      <c:pt idx="295">
                        <c:v>0.40733740048553824</c:v>
                      </c:pt>
                      <c:pt idx="296">
                        <c:v>0.40699784118222182</c:v>
                      </c:pt>
                      <c:pt idx="297">
                        <c:v>0.40697667927900533</c:v>
                      </c:pt>
                      <c:pt idx="298">
                        <c:v>0.40634690434507181</c:v>
                      </c:pt>
                      <c:pt idx="299">
                        <c:v>0.40632574197220994</c:v>
                      </c:pt>
                      <c:pt idx="300">
                        <c:v>0.40041592766228462</c:v>
                      </c:pt>
                      <c:pt idx="301">
                        <c:v>0.40039476662335161</c:v>
                      </c:pt>
                      <c:pt idx="302">
                        <c:v>0.40005464259522261</c:v>
                      </c:pt>
                      <c:pt idx="303">
                        <c:v>0.40003348065624283</c:v>
                      </c:pt>
                      <c:pt idx="304">
                        <c:v>0.39940295283002653</c:v>
                      </c:pt>
                      <c:pt idx="305">
                        <c:v>0.39938179011071889</c:v>
                      </c:pt>
                      <c:pt idx="306">
                        <c:v>0.39669703678093354</c:v>
                      </c:pt>
                      <c:pt idx="307">
                        <c:v>0.39667587584458669</c:v>
                      </c:pt>
                      <c:pt idx="308">
                        <c:v>0.39633566176633389</c:v>
                      </c:pt>
                      <c:pt idx="309">
                        <c:v>0.39631449988734208</c:v>
                      </c:pt>
                      <c:pt idx="310">
                        <c:v>0.39568396074461026</c:v>
                      </c:pt>
                      <c:pt idx="311">
                        <c:v>0.39566279801586529</c:v>
                      </c:pt>
                      <c:pt idx="312">
                        <c:v>0.38189489293135792</c:v>
                      </c:pt>
                      <c:pt idx="313">
                        <c:v>0.3818737324146626</c:v>
                      </c:pt>
                      <c:pt idx="314">
                        <c:v>0.38153346833518753</c:v>
                      </c:pt>
                      <c:pt idx="315">
                        <c:v>0.38151230677153036</c:v>
                      </c:pt>
                      <c:pt idx="316">
                        <c:v>0.38088230309939791</c:v>
                      </c:pt>
                      <c:pt idx="317">
                        <c:v>0.3808611405322001</c:v>
                      </c:pt>
                      <c:pt idx="318">
                        <c:v>0.37123384256585679</c:v>
                      </c:pt>
                      <c:pt idx="319">
                        <c:v>0.37121268241170097</c:v>
                      </c:pt>
                      <c:pt idx="320">
                        <c:v>0.37087152620083602</c:v>
                      </c:pt>
                      <c:pt idx="321">
                        <c:v>0.37085036475776645</c:v>
                      </c:pt>
                      <c:pt idx="322">
                        <c:v>0.37021919639842177</c:v>
                      </c:pt>
                      <c:pt idx="323">
                        <c:v>0.37019803354152259</c:v>
                      </c:pt>
                      <c:pt idx="324">
                        <c:v>0.35992050304406104</c:v>
                      </c:pt>
                      <c:pt idx="325">
                        <c:v>0.35989934597062728</c:v>
                      </c:pt>
                      <c:pt idx="326">
                        <c:v>0.35955774270429469</c:v>
                      </c:pt>
                      <c:pt idx="327">
                        <c:v>0.35953658371178315</c:v>
                      </c:pt>
                      <c:pt idx="328">
                        <c:v>0.35892334033176237</c:v>
                      </c:pt>
                      <c:pt idx="329">
                        <c:v>0.3589021788540484</c:v>
                      </c:pt>
                      <c:pt idx="330">
                        <c:v>0.35620204068199596</c:v>
                      </c:pt>
                      <c:pt idx="331">
                        <c:v>0.35618088386179675</c:v>
                      </c:pt>
                      <c:pt idx="332">
                        <c:v>0.35583904146777551</c:v>
                      </c:pt>
                      <c:pt idx="333">
                        <c:v>0.35581788267108189</c:v>
                      </c:pt>
                      <c:pt idx="334">
                        <c:v>0.35520437835684887</c:v>
                      </c:pt>
                      <c:pt idx="335">
                        <c:v>0.35518321698537708</c:v>
                      </c:pt>
                      <c:pt idx="336">
                        <c:v>0.35241704900616005</c:v>
                      </c:pt>
                      <c:pt idx="337">
                        <c:v>0.3523958893808421</c:v>
                      </c:pt>
                      <c:pt idx="338">
                        <c:v>0.3520546046072256</c:v>
                      </c:pt>
                      <c:pt idx="339">
                        <c:v>0.35203344354245858</c:v>
                      </c:pt>
                      <c:pt idx="340">
                        <c:v>0.35140290812172154</c:v>
                      </c:pt>
                      <c:pt idx="341">
                        <c:v>0.35138174543187045</c:v>
                      </c:pt>
                      <c:pt idx="342">
                        <c:v>0.34897372527105552</c:v>
                      </c:pt>
                      <c:pt idx="343">
                        <c:v>0.34895256733186897</c:v>
                      </c:pt>
                      <c:pt idx="344">
                        <c:v>0.34889794035491295</c:v>
                      </c:pt>
                      <c:pt idx="345">
                        <c:v>0.34887678198710509</c:v>
                      </c:pt>
                      <c:pt idx="346">
                        <c:v>0.3486982627759927</c:v>
                      </c:pt>
                      <c:pt idx="347">
                        <c:v>0.348677103329815</c:v>
                      </c:pt>
                      <c:pt idx="348">
                        <c:v>0.34833567210712846</c:v>
                      </c:pt>
                      <c:pt idx="349">
                        <c:v>0.34831451116942003</c:v>
                      </c:pt>
                      <c:pt idx="350">
                        <c:v>0.34826152456112786</c:v>
                      </c:pt>
                      <c:pt idx="351">
                        <c:v>0.34824036323710089</c:v>
                      </c:pt>
                      <c:pt idx="352">
                        <c:v>0.34768388645233228</c:v>
                      </c:pt>
                      <c:pt idx="353">
                        <c:v>0.34766272380872498</c:v>
                      </c:pt>
                      <c:pt idx="354">
                        <c:v>0.34525517914359871</c:v>
                      </c:pt>
                      <c:pt idx="355">
                        <c:v>0.34523402143668441</c:v>
                      </c:pt>
                      <c:pt idx="356">
                        <c:v>0.34517934137481071</c:v>
                      </c:pt>
                      <c:pt idx="357">
                        <c:v>0.34515818322658248</c:v>
                      </c:pt>
                      <c:pt idx="358">
                        <c:v>0.34454259792897668</c:v>
                      </c:pt>
                      <c:pt idx="359">
                        <c:v>0.34452143672662083</c:v>
                      </c:pt>
                      <c:pt idx="360">
                        <c:v>0.34147090134770686</c:v>
                      </c:pt>
                      <c:pt idx="361">
                        <c:v>0.34144974084623669</c:v>
                      </c:pt>
                      <c:pt idx="362">
                        <c:v>0.34139304187732322</c:v>
                      </c:pt>
                      <c:pt idx="363">
                        <c:v>0.34137188104150468</c:v>
                      </c:pt>
                      <c:pt idx="364">
                        <c:v>0.34073969939072185</c:v>
                      </c:pt>
                      <c:pt idx="365">
                        <c:v>0.34071853647029415</c:v>
                      </c:pt>
                      <c:pt idx="366">
                        <c:v>0.3377520482370327</c:v>
                      </c:pt>
                      <c:pt idx="367">
                        <c:v>0.33773088789152689</c:v>
                      </c:pt>
                      <c:pt idx="368">
                        <c:v>0.3376741550130164</c:v>
                      </c:pt>
                      <c:pt idx="369">
                        <c:v>0.33765299432139678</c:v>
                      </c:pt>
                      <c:pt idx="370">
                        <c:v>0.33702065968597356</c:v>
                      </c:pt>
                      <c:pt idx="371">
                        <c:v>0.33699949682140412</c:v>
                      </c:pt>
                      <c:pt idx="372">
                        <c:v>0.33074272019917339</c:v>
                      </c:pt>
                      <c:pt idx="373">
                        <c:v>0.33072156531548758</c:v>
                      </c:pt>
                      <c:pt idx="374">
                        <c:v>0.33037761915497071</c:v>
                      </c:pt>
                      <c:pt idx="375">
                        <c:v>0.33035646182112383</c:v>
                      </c:pt>
                      <c:pt idx="376">
                        <c:v>0.3297404067562768</c:v>
                      </c:pt>
                      <c:pt idx="377">
                        <c:v>0.32971924610606673</c:v>
                      </c:pt>
                      <c:pt idx="378">
                        <c:v>0.32323605068871175</c:v>
                      </c:pt>
                      <c:pt idx="379">
                        <c:v>0.32321489255110819</c:v>
                      </c:pt>
                      <c:pt idx="380">
                        <c:v>0.3228720049797803</c:v>
                      </c:pt>
                      <c:pt idx="381">
                        <c:v>0.32285084491785865</c:v>
                      </c:pt>
                      <c:pt idx="382">
                        <c:v>0.32221885430954511</c:v>
                      </c:pt>
                      <c:pt idx="383">
                        <c:v>0.32219769186621472</c:v>
                      </c:pt>
                      <c:pt idx="384">
                        <c:v>0.31979524909302803</c:v>
                      </c:pt>
                      <c:pt idx="385">
                        <c:v>0.31977409315930805</c:v>
                      </c:pt>
                      <c:pt idx="386">
                        <c:v>0.31971894463222816</c:v>
                      </c:pt>
                      <c:pt idx="387">
                        <c:v>0.31969778815205979</c:v>
                      </c:pt>
                      <c:pt idx="388">
                        <c:v>0.3190791187426355</c:v>
                      </c:pt>
                      <c:pt idx="389">
                        <c:v>0.31905795839485485</c:v>
                      </c:pt>
                      <c:pt idx="390">
                        <c:v>0.31228930027465207</c:v>
                      </c:pt>
                      <c:pt idx="391">
                        <c:v>0.31226814105195361</c:v>
                      </c:pt>
                      <c:pt idx="392">
                        <c:v>0.31221107145790206</c:v>
                      </c:pt>
                      <c:pt idx="393">
                        <c:v>0.3121899117908134</c:v>
                      </c:pt>
                      <c:pt idx="394">
                        <c:v>0.31155570226681234</c:v>
                      </c:pt>
                      <c:pt idx="395">
                        <c:v>0.31153453968514022</c:v>
                      </c:pt>
                      <c:pt idx="396">
                        <c:v>0.29613373937838156</c:v>
                      </c:pt>
                      <c:pt idx="397">
                        <c:v>0.29611258426347731</c:v>
                      </c:pt>
                      <c:pt idx="398">
                        <c:v>0.29605721861732159</c:v>
                      </c:pt>
                      <c:pt idx="399">
                        <c:v>0.29603606288460405</c:v>
                      </c:pt>
                      <c:pt idx="400">
                        <c:v>0.29541647230899704</c:v>
                      </c:pt>
                      <c:pt idx="401">
                        <c:v>0.29539531219825604</c:v>
                      </c:pt>
                      <c:pt idx="402">
                        <c:v>0.29241546255382483</c:v>
                      </c:pt>
                      <c:pt idx="403">
                        <c:v>0.29239430779878495</c:v>
                      </c:pt>
                      <c:pt idx="404">
                        <c:v>0.2923388662317466</c:v>
                      </c:pt>
                      <c:pt idx="405">
                        <c:v>0.29231771084076164</c:v>
                      </c:pt>
                      <c:pt idx="406">
                        <c:v>0.29169763245571934</c:v>
                      </c:pt>
                      <c:pt idx="407">
                        <c:v>0.29167647255018575</c:v>
                      </c:pt>
                      <c:pt idx="408">
                        <c:v>0.28518592575686968</c:v>
                      </c:pt>
                      <c:pt idx="409">
                        <c:v>0.28516476931133966</c:v>
                      </c:pt>
                      <c:pt idx="410">
                        <c:v>0.28481848925423581</c:v>
                      </c:pt>
                      <c:pt idx="411">
                        <c:v>0.28479733002138335</c:v>
                      </c:pt>
                      <c:pt idx="412">
                        <c:v>0.28416138737721697</c:v>
                      </c:pt>
                      <c:pt idx="413">
                        <c:v>0.28414022442941911</c:v>
                      </c:pt>
                      <c:pt idx="414">
                        <c:v>0.28146753469023622</c:v>
                      </c:pt>
                      <c:pt idx="415">
                        <c:v>0.28144637857751625</c:v>
                      </c:pt>
                      <c:pt idx="416">
                        <c:v>0.2810997816189581</c:v>
                      </c:pt>
                      <c:pt idx="417">
                        <c:v>0.28107862263259303</c:v>
                      </c:pt>
                      <c:pt idx="418">
                        <c:v>0.28044234604550267</c:v>
                      </c:pt>
                      <c:pt idx="419">
                        <c:v>0.28042118321614445</c:v>
                      </c:pt>
                      <c:pt idx="420">
                        <c:v>0.26695811310201978</c:v>
                      </c:pt>
                      <c:pt idx="421">
                        <c:v>0.26693696110621068</c:v>
                      </c:pt>
                      <c:pt idx="422">
                        <c:v>0.2668808446711069</c:v>
                      </c:pt>
                      <c:pt idx="423">
                        <c:v>0.26685969188578662</c:v>
                      </c:pt>
                      <c:pt idx="424">
                        <c:v>0.2662350504987534</c:v>
                      </c:pt>
                      <c:pt idx="425">
                        <c:v>0.26621389203609142</c:v>
                      </c:pt>
                      <c:pt idx="426">
                        <c:v>0.25600934818121468</c:v>
                      </c:pt>
                      <c:pt idx="427">
                        <c:v>0.2559881946176284</c:v>
                      </c:pt>
                      <c:pt idx="428">
                        <c:v>0.25563866129644552</c:v>
                      </c:pt>
                      <c:pt idx="429">
                        <c:v>0.25561750412053363</c:v>
                      </c:pt>
                      <c:pt idx="430">
                        <c:v>0.25497769686347649</c:v>
                      </c:pt>
                      <c:pt idx="431">
                        <c:v>0.25495653473634672</c:v>
                      </c:pt>
                      <c:pt idx="432">
                        <c:v>0.211772491640842</c:v>
                      </c:pt>
                      <c:pt idx="433">
                        <c:v>0.2117513444697571</c:v>
                      </c:pt>
                      <c:pt idx="434">
                        <c:v>0.21139583009839938</c:v>
                      </c:pt>
                      <c:pt idx="435">
                        <c:v>0.21137467763701007</c:v>
                      </c:pt>
                      <c:pt idx="436">
                        <c:v>0.2107280162657115</c:v>
                      </c:pt>
                      <c:pt idx="437">
                        <c:v>0.2107068564413368</c:v>
                      </c:pt>
                      <c:pt idx="438">
                        <c:v>0.20805506051484904</c:v>
                      </c:pt>
                      <c:pt idx="439">
                        <c:v>0.20803391412318939</c:v>
                      </c:pt>
                      <c:pt idx="440">
                        <c:v>0.207677748068751</c:v>
                      </c:pt>
                      <c:pt idx="441">
                        <c:v>0.20765659619980759</c:v>
                      </c:pt>
                      <c:pt idx="442">
                        <c:v>0.20700915650390289</c:v>
                      </c:pt>
                      <c:pt idx="443">
                        <c:v>0.20698799700532522</c:v>
                      </c:pt>
                      <c:pt idx="444">
                        <c:v>0.20082216189211796</c:v>
                      </c:pt>
                      <c:pt idx="445">
                        <c:v>0.20080101255851757</c:v>
                      </c:pt>
                      <c:pt idx="446">
                        <c:v>0.20074100526794053</c:v>
                      </c:pt>
                      <c:pt idx="447">
                        <c:v>0.20071985469501336</c:v>
                      </c:pt>
                      <c:pt idx="448">
                        <c:v>0.20006727004645711</c:v>
                      </c:pt>
                      <c:pt idx="449">
                        <c:v>0.20004611077113832</c:v>
                      </c:pt>
                      <c:pt idx="450">
                        <c:v>0.19710454585910731</c:v>
                      </c:pt>
                      <c:pt idx="451">
                        <c:v>0.19708339727058585</c:v>
                      </c:pt>
                      <c:pt idx="452">
                        <c:v>0.1970232358959296</c:v>
                      </c:pt>
                      <c:pt idx="453">
                        <c:v>0.19700208602249525</c:v>
                      </c:pt>
                      <c:pt idx="454">
                        <c:v>0.19634852461990232</c:v>
                      </c:pt>
                      <c:pt idx="455">
                        <c:v>0.19632736572015838</c:v>
                      </c:pt>
                      <c:pt idx="456">
                        <c:v>0.18260605547060876</c:v>
                      </c:pt>
                      <c:pt idx="457">
                        <c:v>0.18258491546367323</c:v>
                      </c:pt>
                      <c:pt idx="458">
                        <c:v>0.18222275868926344</c:v>
                      </c:pt>
                      <c:pt idx="459">
                        <c:v>0.18220161152348882</c:v>
                      </c:pt>
                      <c:pt idx="460">
                        <c:v>0.18154645807623279</c:v>
                      </c:pt>
                      <c:pt idx="461">
                        <c:v>0.18152530084996993</c:v>
                      </c:pt>
                      <c:pt idx="462">
                        <c:v>0.17165425784309946</c:v>
                      </c:pt>
                      <c:pt idx="463">
                        <c:v>0.17163311541444187</c:v>
                      </c:pt>
                      <c:pt idx="464">
                        <c:v>0.1715715306742196</c:v>
                      </c:pt>
                      <c:pt idx="465">
                        <c:v>0.17155038654595811</c:v>
                      </c:pt>
                      <c:pt idx="466">
                        <c:v>0.17088736267077625</c:v>
                      </c:pt>
                      <c:pt idx="467">
                        <c:v>0.17086620654168441</c:v>
                      </c:pt>
                      <c:pt idx="468">
                        <c:v>9.9918761153371116E-2</c:v>
                      </c:pt>
                      <c:pt idx="469">
                        <c:v>9.9897626512912077E-2</c:v>
                      </c:pt>
                      <c:pt idx="470">
                        <c:v>9.9831115067435083E-2</c:v>
                      </c:pt>
                      <c:pt idx="471">
                        <c:v>9.9809976959174304E-2</c:v>
                      </c:pt>
                      <c:pt idx="472">
                        <c:v>9.9121368161857584E-2</c:v>
                      </c:pt>
                      <c:pt idx="473">
                        <c:v>9.9100208011421637E-2</c:v>
                      </c:pt>
                      <c:pt idx="474">
                        <c:v>9.6202922295077584E-2</c:v>
                      </c:pt>
                      <c:pt idx="475">
                        <c:v>9.6181790185423208E-2</c:v>
                      </c:pt>
                      <c:pt idx="476">
                        <c:v>9.6114815815425331E-2</c:v>
                      </c:pt>
                      <c:pt idx="477">
                        <c:v>9.6093679994111378E-2</c:v>
                      </c:pt>
                      <c:pt idx="478">
                        <c:v>9.5402516357566303E-2</c:v>
                      </c:pt>
                      <c:pt idx="479">
                        <c:v>9.5381356985813043E-2</c:v>
                      </c:pt>
                      <c:pt idx="480">
                        <c:v>8.9280062574567415E-2</c:v>
                      </c:pt>
                      <c:pt idx="481">
                        <c:v>8.9258938000717408E-2</c:v>
                      </c:pt>
                      <c:pt idx="482">
                        <c:v>8.9189809746820642E-2</c:v>
                      </c:pt>
                      <c:pt idx="483">
                        <c:v>8.916868061681664E-2</c:v>
                      </c:pt>
                      <c:pt idx="484">
                        <c:v>8.8462047936089999E-2</c:v>
                      </c:pt>
                      <c:pt idx="485">
                        <c:v>8.844088927965639E-2</c:v>
                      </c:pt>
                      <c:pt idx="486">
                        <c:v>8.5565930395661696E-2</c:v>
                      </c:pt>
                      <c:pt idx="487">
                        <c:v>8.5544809536888908E-2</c:v>
                      </c:pt>
                      <c:pt idx="488">
                        <c:v>8.5475038997116198E-2</c:v>
                      </c:pt>
                      <c:pt idx="489">
                        <c:v>8.5453913218785552E-2</c:v>
                      </c:pt>
                      <c:pt idx="490">
                        <c:v>8.4743542339779945E-2</c:v>
                      </c:pt>
                      <c:pt idx="491">
                        <c:v>8.4722384729809253E-2</c:v>
                      </c:pt>
                      <c:pt idx="492">
                        <c:v>7.0776112653106071E-2</c:v>
                      </c:pt>
                      <c:pt idx="493">
                        <c:v>7.0755008488212243E-2</c:v>
                      </c:pt>
                      <c:pt idx="494">
                        <c:v>7.0683024634393368E-2</c:v>
                      </c:pt>
                      <c:pt idx="495">
                        <c:v>7.0661913859247236E-2</c:v>
                      </c:pt>
                      <c:pt idx="496">
                        <c:v>6.9941357511376173E-2</c:v>
                      </c:pt>
                      <c:pt idx="497">
                        <c:v>6.9920204983989237E-2</c:v>
                      </c:pt>
                      <c:pt idx="498">
                        <c:v>6.0161202912793324E-2</c:v>
                      </c:pt>
                      <c:pt idx="499">
                        <c:v>6.0140127553237145E-2</c:v>
                      </c:pt>
                      <c:pt idx="500">
                        <c:v>6.0063209102822049E-2</c:v>
                      </c:pt>
                      <c:pt idx="501">
                        <c:v>6.004212419603451E-2</c:v>
                      </c:pt>
                      <c:pt idx="502">
                        <c:v>5.9288229093761385E-2</c:v>
                      </c:pt>
                      <c:pt idx="503">
                        <c:v>5.9267082584446552E-2</c:v>
                      </c:pt>
                      <c:pt idx="504">
                        <c:v>4.1396307572382086E-2</c:v>
                      </c:pt>
                      <c:pt idx="505">
                        <c:v>4.1375304450499063E-2</c:v>
                      </c:pt>
                      <c:pt idx="506">
                        <c:v>4.1290501523518069E-2</c:v>
                      </c:pt>
                      <c:pt idx="507">
                        <c:v>4.1269480662848038E-2</c:v>
                      </c:pt>
                      <c:pt idx="508">
                        <c:v>4.047446461087327E-2</c:v>
                      </c:pt>
                      <c:pt idx="509">
                        <c:v>4.0453332895969175E-2</c:v>
                      </c:pt>
                      <c:pt idx="510">
                        <c:v>3.7700941523942544E-2</c:v>
                      </c:pt>
                      <c:pt idx="511">
                        <c:v>3.7679969413961525E-2</c:v>
                      </c:pt>
                      <c:pt idx="512">
                        <c:v>3.7592179774414314E-2</c:v>
                      </c:pt>
                      <c:pt idx="513">
                        <c:v>3.7571186596590436E-2</c:v>
                      </c:pt>
                      <c:pt idx="514">
                        <c:v>3.6758757037165739E-2</c:v>
                      </c:pt>
                      <c:pt idx="515">
                        <c:v>3.6737632264148765E-2</c:v>
                      </c:pt>
                      <c:pt idx="516">
                        <c:v>3.0458987575107538E-2</c:v>
                      </c:pt>
                      <c:pt idx="517">
                        <c:v>3.043802683881815E-2</c:v>
                      </c:pt>
                      <c:pt idx="518">
                        <c:v>2.9975148744534195E-2</c:v>
                      </c:pt>
                      <c:pt idx="519">
                        <c:v>2.9954077358421198E-2</c:v>
                      </c:pt>
                      <c:pt idx="520">
                        <c:v>2.9208970317148537E-2</c:v>
                      </c:pt>
                      <c:pt idx="521">
                        <c:v>2.9187797389111429E-2</c:v>
                      </c:pt>
                      <c:pt idx="522">
                        <c:v>2.677295438077815E-2</c:v>
                      </c:pt>
                      <c:pt idx="523">
                        <c:v>2.6752050399738922E-2</c:v>
                      </c:pt>
                      <c:pt idx="524">
                        <c:v>2.6270075114538702E-2</c:v>
                      </c:pt>
                      <c:pt idx="525">
                        <c:v>2.6249030609906444E-2</c:v>
                      </c:pt>
                      <c:pt idx="526">
                        <c:v>2.5489668385792412E-2</c:v>
                      </c:pt>
                      <c:pt idx="527">
                        <c:v>2.5468496218890527E-2</c:v>
                      </c:pt>
                      <c:pt idx="528">
                        <c:v>1.2821948446065087E-2</c:v>
                      </c:pt>
                      <c:pt idx="529">
                        <c:v>1.2802347097638589E-2</c:v>
                      </c:pt>
                      <c:pt idx="530">
                        <c:v>1.2647820219281347E-2</c:v>
                      </c:pt>
                      <c:pt idx="531">
                        <c:v>1.2628066408887511E-2</c:v>
                      </c:pt>
                      <c:pt idx="532">
                        <c:v>1.139691282594758E-2</c:v>
                      </c:pt>
                      <c:pt idx="533">
                        <c:v>1.1376096264271419E-2</c:v>
                      </c:pt>
                      <c:pt idx="534">
                        <c:v>4.0782232509067517E-3</c:v>
                      </c:pt>
                      <c:pt idx="535">
                        <c:v>4.0732110539214803E-3</c:v>
                      </c:pt>
                      <c:pt idx="536">
                        <c:v>2.6834539639466752E-3</c:v>
                      </c:pt>
                      <c:pt idx="537">
                        <c:v>2.6784321250138735E-3</c:v>
                      </c:pt>
                      <c:pt idx="538">
                        <c:v>2.1205664094437717E-5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AAAA-40A1-93AD-75779BE193B0}"/>
                  </c:ext>
                </c:extLst>
              </c15:ser>
            </c15:filteredLineSeries>
          </c:ext>
        </c:extLst>
      </c:lineChart>
      <c:catAx>
        <c:axId val="5292411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248984"/>
        <c:crosses val="autoZero"/>
        <c:auto val="1"/>
        <c:lblAlgn val="ctr"/>
        <c:lblOffset val="100"/>
        <c:noMultiLvlLbl val="0"/>
      </c:catAx>
      <c:valAx>
        <c:axId val="529248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241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Chart_Data!$C$3</c:f>
              <c:strCache>
                <c:ptCount val="1"/>
                <c:pt idx="0">
                  <c:v>Total Cost (LKR Millions) Variation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Chart_Data!$C$4:$C$543</c:f>
              <c:numCache>
                <c:formatCode>General</c:formatCode>
                <c:ptCount val="540"/>
                <c:pt idx="0">
                  <c:v>1867.0750273470883</c:v>
                </c:pt>
                <c:pt idx="1">
                  <c:v>1867.0834675285478</c:v>
                </c:pt>
                <c:pt idx="2">
                  <c:v>1867.4936273470882</c:v>
                </c:pt>
                <c:pt idx="3">
                  <c:v>1867.5020675285477</c:v>
                </c:pt>
                <c:pt idx="4">
                  <c:v>1868.6640891417048</c:v>
                </c:pt>
                <c:pt idx="5">
                  <c:v>1868.672529323165</c:v>
                </c:pt>
                <c:pt idx="6">
                  <c:v>1869.0826891417048</c:v>
                </c:pt>
                <c:pt idx="7">
                  <c:v>1869.091129323165</c:v>
                </c:pt>
                <c:pt idx="8">
                  <c:v>1871.0310273470884</c:v>
                </c:pt>
                <c:pt idx="9">
                  <c:v>1871.0394675285477</c:v>
                </c:pt>
                <c:pt idx="10">
                  <c:v>1872.6200891417047</c:v>
                </c:pt>
                <c:pt idx="11">
                  <c:v>1872.6285293231649</c:v>
                </c:pt>
                <c:pt idx="12">
                  <c:v>1872.83161555727</c:v>
                </c:pt>
                <c:pt idx="13">
                  <c:v>1872.8400557387299</c:v>
                </c:pt>
                <c:pt idx="14">
                  <c:v>1874.4206773518872</c:v>
                </c:pt>
                <c:pt idx="15">
                  <c:v>1874.4291175333469</c:v>
                </c:pt>
                <c:pt idx="16">
                  <c:v>1875.13241555727</c:v>
                </c:pt>
                <c:pt idx="17">
                  <c:v>1875.1408557387299</c:v>
                </c:pt>
                <c:pt idx="18">
                  <c:v>1876.7214773518872</c:v>
                </c:pt>
                <c:pt idx="19">
                  <c:v>1876.7299175333469</c:v>
                </c:pt>
                <c:pt idx="20">
                  <c:v>1878.8236155572702</c:v>
                </c:pt>
                <c:pt idx="21">
                  <c:v>1878.8320557387299</c:v>
                </c:pt>
                <c:pt idx="22">
                  <c:v>1879.3242364275186</c:v>
                </c:pt>
                <c:pt idx="23">
                  <c:v>1879.3326766089785</c:v>
                </c:pt>
                <c:pt idx="24">
                  <c:v>1879.7428364275186</c:v>
                </c:pt>
                <c:pt idx="25">
                  <c:v>1879.7512766089785</c:v>
                </c:pt>
                <c:pt idx="26">
                  <c:v>1880.4126773518872</c:v>
                </c:pt>
                <c:pt idx="27">
                  <c:v>1880.4211175333469</c:v>
                </c:pt>
                <c:pt idx="28">
                  <c:v>1883.2802364275185</c:v>
                </c:pt>
                <c:pt idx="29">
                  <c:v>1883.2886766089784</c:v>
                </c:pt>
                <c:pt idx="30">
                  <c:v>1885.0808246377003</c:v>
                </c:pt>
                <c:pt idx="31">
                  <c:v>1885.0892648191602</c:v>
                </c:pt>
                <c:pt idx="32">
                  <c:v>1887.3816246377003</c:v>
                </c:pt>
                <c:pt idx="33">
                  <c:v>1887.3900648191602</c:v>
                </c:pt>
                <c:pt idx="34">
                  <c:v>1891.0728246377003</c:v>
                </c:pt>
                <c:pt idx="35">
                  <c:v>1891.0812648191602</c:v>
                </c:pt>
                <c:pt idx="36">
                  <c:v>1895.9744281151927</c:v>
                </c:pt>
                <c:pt idx="37">
                  <c:v>1895.9828682966529</c:v>
                </c:pt>
                <c:pt idx="38">
                  <c:v>1897.5634899098097</c:v>
                </c:pt>
                <c:pt idx="39">
                  <c:v>1897.5719300912697</c:v>
                </c:pt>
                <c:pt idx="40">
                  <c:v>1898.2752281151927</c:v>
                </c:pt>
                <c:pt idx="41">
                  <c:v>1898.2836682966529</c:v>
                </c:pt>
                <c:pt idx="42">
                  <c:v>1899.8642899098099</c:v>
                </c:pt>
                <c:pt idx="43">
                  <c:v>1899.8727300912697</c:v>
                </c:pt>
                <c:pt idx="44">
                  <c:v>1901.9664281151927</c:v>
                </c:pt>
                <c:pt idx="45">
                  <c:v>1901.9748682966529</c:v>
                </c:pt>
                <c:pt idx="46">
                  <c:v>1901.7310163253751</c:v>
                </c:pt>
                <c:pt idx="47">
                  <c:v>1901.7394565068348</c:v>
                </c:pt>
                <c:pt idx="48">
                  <c:v>1902.167816325375</c:v>
                </c:pt>
                <c:pt idx="49">
                  <c:v>1902.1762565068348</c:v>
                </c:pt>
                <c:pt idx="50">
                  <c:v>1903.5554899098099</c:v>
                </c:pt>
                <c:pt idx="51">
                  <c:v>1903.5639300912696</c:v>
                </c:pt>
                <c:pt idx="52">
                  <c:v>1903.3200781199916</c:v>
                </c:pt>
                <c:pt idx="53">
                  <c:v>1903.3285183014511</c:v>
                </c:pt>
                <c:pt idx="54">
                  <c:v>1903.7568781199916</c:v>
                </c:pt>
                <c:pt idx="55">
                  <c:v>1903.7653183014513</c:v>
                </c:pt>
                <c:pt idx="56">
                  <c:v>1905.859016325375</c:v>
                </c:pt>
                <c:pt idx="57">
                  <c:v>1905.8674565068347</c:v>
                </c:pt>
                <c:pt idx="58">
                  <c:v>1907.4480781199916</c:v>
                </c:pt>
                <c:pt idx="59">
                  <c:v>1907.4565183014513</c:v>
                </c:pt>
                <c:pt idx="60">
                  <c:v>1908.2236371956235</c:v>
                </c:pt>
                <c:pt idx="61">
                  <c:v>1908.2320773770834</c:v>
                </c:pt>
                <c:pt idx="62">
                  <c:v>1910.5244371956235</c:v>
                </c:pt>
                <c:pt idx="63">
                  <c:v>1910.5328773770837</c:v>
                </c:pt>
                <c:pt idx="64">
                  <c:v>1914.2156371956235</c:v>
                </c:pt>
                <c:pt idx="65">
                  <c:v>1914.2240773770836</c:v>
                </c:pt>
                <c:pt idx="66">
                  <c:v>1913.9802254058056</c:v>
                </c:pt>
                <c:pt idx="67">
                  <c:v>1913.9886655872649</c:v>
                </c:pt>
                <c:pt idx="68">
                  <c:v>1914.4170254058056</c:v>
                </c:pt>
                <c:pt idx="69">
                  <c:v>1914.4254655872651</c:v>
                </c:pt>
                <c:pt idx="70">
                  <c:v>1918.1082254058056</c:v>
                </c:pt>
                <c:pt idx="71">
                  <c:v>1918.1166655872651</c:v>
                </c:pt>
                <c:pt idx="72">
                  <c:v>1932.9681301495375</c:v>
                </c:pt>
                <c:pt idx="73">
                  <c:v>1932.9765703309979</c:v>
                </c:pt>
                <c:pt idx="74">
                  <c:v>1933.4049301495377</c:v>
                </c:pt>
                <c:pt idx="75">
                  <c:v>1933.4133703309979</c:v>
                </c:pt>
                <c:pt idx="76">
                  <c:v>1934.5571919441545</c:v>
                </c:pt>
                <c:pt idx="77">
                  <c:v>1934.5656321256147</c:v>
                </c:pt>
                <c:pt idx="78">
                  <c:v>1934.9939919441545</c:v>
                </c:pt>
                <c:pt idx="79">
                  <c:v>1935.0024321256146</c:v>
                </c:pt>
                <c:pt idx="80">
                  <c:v>1937.0961301495377</c:v>
                </c:pt>
                <c:pt idx="81">
                  <c:v>1937.1045703309978</c:v>
                </c:pt>
                <c:pt idx="82">
                  <c:v>1938.6851919441544</c:v>
                </c:pt>
                <c:pt idx="83">
                  <c:v>1938.6936321256146</c:v>
                </c:pt>
                <c:pt idx="84">
                  <c:v>1938.7247183597192</c:v>
                </c:pt>
                <c:pt idx="85">
                  <c:v>1938.7331585411796</c:v>
                </c:pt>
                <c:pt idx="86">
                  <c:v>1940.3137801543364</c:v>
                </c:pt>
                <c:pt idx="87">
                  <c:v>1940.3222203357964</c:v>
                </c:pt>
                <c:pt idx="88">
                  <c:v>1941.0437183597194</c:v>
                </c:pt>
                <c:pt idx="89">
                  <c:v>1941.0521585411796</c:v>
                </c:pt>
                <c:pt idx="90">
                  <c:v>1942.6327801543364</c:v>
                </c:pt>
                <c:pt idx="91">
                  <c:v>1942.6412203357963</c:v>
                </c:pt>
                <c:pt idx="92">
                  <c:v>1944.8887183597192</c:v>
                </c:pt>
                <c:pt idx="93">
                  <c:v>1944.8971585411796</c:v>
                </c:pt>
                <c:pt idx="94">
                  <c:v>1945.2173392299683</c:v>
                </c:pt>
                <c:pt idx="95">
                  <c:v>1945.2257794114284</c:v>
                </c:pt>
                <c:pt idx="96">
                  <c:v>1945.6541392299682</c:v>
                </c:pt>
                <c:pt idx="97">
                  <c:v>1945.6625794114284</c:v>
                </c:pt>
                <c:pt idx="98">
                  <c:v>1946.4777801543364</c:v>
                </c:pt>
                <c:pt idx="99">
                  <c:v>1946.4862203357964</c:v>
                </c:pt>
                <c:pt idx="100">
                  <c:v>1949.3453392299682</c:v>
                </c:pt>
                <c:pt idx="101">
                  <c:v>1949.3537794114284</c:v>
                </c:pt>
                <c:pt idx="102">
                  <c:v>1950.9739274401497</c:v>
                </c:pt>
                <c:pt idx="103">
                  <c:v>1950.9823676216099</c:v>
                </c:pt>
                <c:pt idx="104">
                  <c:v>1953.2929274401497</c:v>
                </c:pt>
                <c:pt idx="105">
                  <c:v>1953.3013676216099</c:v>
                </c:pt>
                <c:pt idx="106">
                  <c:v>1957.1379274401497</c:v>
                </c:pt>
                <c:pt idx="107">
                  <c:v>1957.1463676216099</c:v>
                </c:pt>
                <c:pt idx="108">
                  <c:v>1985.1615185034279</c:v>
                </c:pt>
                <c:pt idx="109">
                  <c:v>1985.1699586848877</c:v>
                </c:pt>
                <c:pt idx="110">
                  <c:v>1986.750580298045</c:v>
                </c:pt>
                <c:pt idx="111">
                  <c:v>1986.7590204795049</c:v>
                </c:pt>
                <c:pt idx="112">
                  <c:v>1987.4987185034279</c:v>
                </c:pt>
                <c:pt idx="113">
                  <c:v>1987.5071586848876</c:v>
                </c:pt>
                <c:pt idx="114">
                  <c:v>1989.0877802980449</c:v>
                </c:pt>
                <c:pt idx="115">
                  <c:v>1989.0962204795048</c:v>
                </c:pt>
                <c:pt idx="116">
                  <c:v>1989.0541067136098</c:v>
                </c:pt>
                <c:pt idx="117">
                  <c:v>1989.0625468950698</c:v>
                </c:pt>
                <c:pt idx="118">
                  <c:v>1990.6431685082266</c:v>
                </c:pt>
                <c:pt idx="119">
                  <c:v>1990.6516086896861</c:v>
                </c:pt>
                <c:pt idx="120">
                  <c:v>1991.497518503428</c:v>
                </c:pt>
                <c:pt idx="121">
                  <c:v>1991.5059586848877</c:v>
                </c:pt>
                <c:pt idx="122">
                  <c:v>1991.39130671361</c:v>
                </c:pt>
                <c:pt idx="123">
                  <c:v>1991.3997468950699</c:v>
                </c:pt>
                <c:pt idx="124">
                  <c:v>1993.086580298045</c:v>
                </c:pt>
                <c:pt idx="125">
                  <c:v>1993.0950204795049</c:v>
                </c:pt>
                <c:pt idx="126">
                  <c:v>1992.9803685082265</c:v>
                </c:pt>
                <c:pt idx="127">
                  <c:v>1992.988808689686</c:v>
                </c:pt>
                <c:pt idx="128">
                  <c:v>1995.3901067136098</c:v>
                </c:pt>
                <c:pt idx="129">
                  <c:v>1995.3985468950698</c:v>
                </c:pt>
                <c:pt idx="130">
                  <c:v>1996.9791685082266</c:v>
                </c:pt>
                <c:pt idx="131">
                  <c:v>1996.9876086896861</c:v>
                </c:pt>
                <c:pt idx="132">
                  <c:v>1997.4107275838585</c:v>
                </c:pt>
                <c:pt idx="133">
                  <c:v>1997.4191677653182</c:v>
                </c:pt>
                <c:pt idx="134">
                  <c:v>1999.7479275838584</c:v>
                </c:pt>
                <c:pt idx="135">
                  <c:v>1999.7563677653181</c:v>
                </c:pt>
                <c:pt idx="136">
                  <c:v>2001.3033157940397</c:v>
                </c:pt>
                <c:pt idx="137">
                  <c:v>2001.3117559755005</c:v>
                </c:pt>
                <c:pt idx="138">
                  <c:v>2003.7467275838585</c:v>
                </c:pt>
                <c:pt idx="139">
                  <c:v>2003.7551677653182</c:v>
                </c:pt>
                <c:pt idx="140">
                  <c:v>2003.6405157940396</c:v>
                </c:pt>
                <c:pt idx="141">
                  <c:v>2003.6489559755005</c:v>
                </c:pt>
                <c:pt idx="142">
                  <c:v>2007.6393157940397</c:v>
                </c:pt>
                <c:pt idx="143">
                  <c:v>2007.6477559755006</c:v>
                </c:pt>
                <c:pt idx="144">
                  <c:v>2009.9374614246869</c:v>
                </c:pt>
                <c:pt idx="145">
                  <c:v>2009.9459016061471</c:v>
                </c:pt>
                <c:pt idx="146">
                  <c:v>2011.5265232193042</c:v>
                </c:pt>
                <c:pt idx="147">
                  <c:v>2011.5349634007639</c:v>
                </c:pt>
                <c:pt idx="148">
                  <c:v>2011.8388568573971</c:v>
                </c:pt>
                <c:pt idx="149">
                  <c:v>2011.8472970388571</c:v>
                </c:pt>
                <c:pt idx="150">
                  <c:v>2012.2746614246869</c:v>
                </c:pt>
                <c:pt idx="151">
                  <c:v>2012.2831016061471</c:v>
                </c:pt>
                <c:pt idx="152">
                  <c:v>2012.293856857397</c:v>
                </c:pt>
                <c:pt idx="153">
                  <c:v>2012.302297038857</c:v>
                </c:pt>
                <c:pt idx="154">
                  <c:v>2013.4279186520139</c:v>
                </c:pt>
                <c:pt idx="155">
                  <c:v>2013.4363588334736</c:v>
                </c:pt>
                <c:pt idx="156">
                  <c:v>2013.8637232193041</c:v>
                </c:pt>
                <c:pt idx="157">
                  <c:v>2013.8721634007641</c:v>
                </c:pt>
                <c:pt idx="158">
                  <c:v>2013.8829186520138</c:v>
                </c:pt>
                <c:pt idx="159">
                  <c:v>2013.8913588334738</c:v>
                </c:pt>
                <c:pt idx="160">
                  <c:v>2015.6940496348695</c:v>
                </c:pt>
                <c:pt idx="161">
                  <c:v>2015.702489816329</c:v>
                </c:pt>
                <c:pt idx="162">
                  <c:v>2016.273461424687</c:v>
                </c:pt>
                <c:pt idx="163">
                  <c:v>2016.2819016061471</c:v>
                </c:pt>
                <c:pt idx="164">
                  <c:v>2016.1388568573971</c:v>
                </c:pt>
                <c:pt idx="165">
                  <c:v>2016.147297038857</c:v>
                </c:pt>
                <c:pt idx="166">
                  <c:v>2016.1672496348697</c:v>
                </c:pt>
                <c:pt idx="167">
                  <c:v>2016.1756898163289</c:v>
                </c:pt>
                <c:pt idx="168">
                  <c:v>2017.2831114294863</c:v>
                </c:pt>
                <c:pt idx="169">
                  <c:v>2017.291551610946</c:v>
                </c:pt>
                <c:pt idx="170">
                  <c:v>2017.8625232193042</c:v>
                </c:pt>
                <c:pt idx="171">
                  <c:v>2017.8709634007639</c:v>
                </c:pt>
                <c:pt idx="172">
                  <c:v>2017.7279186520138</c:v>
                </c:pt>
                <c:pt idx="173">
                  <c:v>2017.7363588334738</c:v>
                </c:pt>
                <c:pt idx="174">
                  <c:v>2017.7563114294862</c:v>
                </c:pt>
                <c:pt idx="175">
                  <c:v>2017.764751610946</c:v>
                </c:pt>
                <c:pt idx="176">
                  <c:v>2017.5954450675788</c:v>
                </c:pt>
                <c:pt idx="177">
                  <c:v>2017.6038852490387</c:v>
                </c:pt>
                <c:pt idx="178">
                  <c:v>2019.184506862196</c:v>
                </c:pt>
                <c:pt idx="179">
                  <c:v>2019.1929470436548</c:v>
                </c:pt>
                <c:pt idx="180">
                  <c:v>2020.1660496348695</c:v>
                </c:pt>
                <c:pt idx="181">
                  <c:v>2020.174489816329</c:v>
                </c:pt>
                <c:pt idx="182">
                  <c:v>2019.9326450675787</c:v>
                </c:pt>
                <c:pt idx="183">
                  <c:v>2019.9410852490387</c:v>
                </c:pt>
                <c:pt idx="184">
                  <c:v>2021.7551114294863</c:v>
                </c:pt>
                <c:pt idx="185">
                  <c:v>2021.763551610946</c:v>
                </c:pt>
                <c:pt idx="186">
                  <c:v>2021.521706862196</c:v>
                </c:pt>
                <c:pt idx="187">
                  <c:v>2021.530147043655</c:v>
                </c:pt>
                <c:pt idx="188">
                  <c:v>2022.1866705051177</c:v>
                </c:pt>
                <c:pt idx="189">
                  <c:v>2022.1951106865781</c:v>
                </c:pt>
                <c:pt idx="190">
                  <c:v>2023.9314450675788</c:v>
                </c:pt>
                <c:pt idx="191">
                  <c:v>2023.9398852490388</c:v>
                </c:pt>
                <c:pt idx="192">
                  <c:v>2024.0880659378274</c:v>
                </c:pt>
                <c:pt idx="193">
                  <c:v>2024.0965061192871</c:v>
                </c:pt>
                <c:pt idx="194">
                  <c:v>2024.5238705051177</c:v>
                </c:pt>
                <c:pt idx="195">
                  <c:v>2024.5323106865781</c:v>
                </c:pt>
                <c:pt idx="196">
                  <c:v>2024.5430659378274</c:v>
                </c:pt>
                <c:pt idx="197">
                  <c:v>2024.5515061192873</c:v>
                </c:pt>
                <c:pt idx="198">
                  <c:v>2025.520506862196</c:v>
                </c:pt>
                <c:pt idx="199">
                  <c:v>2025.5289470436549</c:v>
                </c:pt>
                <c:pt idx="200">
                  <c:v>2027.9432587152999</c:v>
                </c:pt>
                <c:pt idx="201">
                  <c:v>2027.9516988967598</c:v>
                </c:pt>
                <c:pt idx="202">
                  <c:v>2028.5226705051177</c:v>
                </c:pt>
                <c:pt idx="203">
                  <c:v>2028.5311106865781</c:v>
                </c:pt>
                <c:pt idx="204">
                  <c:v>2028.3880659378274</c:v>
                </c:pt>
                <c:pt idx="205">
                  <c:v>2028.3965061192873</c:v>
                </c:pt>
                <c:pt idx="206">
                  <c:v>2028.4164587152998</c:v>
                </c:pt>
                <c:pt idx="207">
                  <c:v>2028.4248988967597</c:v>
                </c:pt>
                <c:pt idx="208">
                  <c:v>2029.8446541480087</c:v>
                </c:pt>
                <c:pt idx="209">
                  <c:v>2029.8530943294693</c:v>
                </c:pt>
                <c:pt idx="210">
                  <c:v>2032.4152587152998</c:v>
                </c:pt>
                <c:pt idx="211">
                  <c:v>2032.4236988967598</c:v>
                </c:pt>
                <c:pt idx="212">
                  <c:v>2032.1818541480086</c:v>
                </c:pt>
                <c:pt idx="213">
                  <c:v>2032.1902943294692</c:v>
                </c:pt>
                <c:pt idx="214">
                  <c:v>2036.1806541480087</c:v>
                </c:pt>
                <c:pt idx="215">
                  <c:v>2036.1890943294693</c:v>
                </c:pt>
                <c:pt idx="216">
                  <c:v>2040.7382576255018</c:v>
                </c:pt>
                <c:pt idx="217">
                  <c:v>2040.7466978069619</c:v>
                </c:pt>
                <c:pt idx="218">
                  <c:v>2042.3273194201183</c:v>
                </c:pt>
                <c:pt idx="219">
                  <c:v>2042.3357596015785</c:v>
                </c:pt>
                <c:pt idx="220">
                  <c:v>2043.0754576255019</c:v>
                </c:pt>
                <c:pt idx="221">
                  <c:v>2043.0838978069621</c:v>
                </c:pt>
                <c:pt idx="222">
                  <c:v>2044.6645194201183</c:v>
                </c:pt>
                <c:pt idx="223">
                  <c:v>2044.6729596015784</c:v>
                </c:pt>
                <c:pt idx="224">
                  <c:v>2046.4948458356832</c:v>
                </c:pt>
                <c:pt idx="225">
                  <c:v>2046.5032860171432</c:v>
                </c:pt>
                <c:pt idx="226">
                  <c:v>2047.0742576255018</c:v>
                </c:pt>
                <c:pt idx="227">
                  <c:v>2047.082697806962</c:v>
                </c:pt>
                <c:pt idx="228">
                  <c:v>2046.9680458356834</c:v>
                </c:pt>
                <c:pt idx="229">
                  <c:v>2046.9764860171433</c:v>
                </c:pt>
                <c:pt idx="230">
                  <c:v>2048.0839076303</c:v>
                </c:pt>
                <c:pt idx="231">
                  <c:v>2048.0923478117606</c:v>
                </c:pt>
                <c:pt idx="232">
                  <c:v>2048.6633194201181</c:v>
                </c:pt>
                <c:pt idx="233">
                  <c:v>2048.6717596015783</c:v>
                </c:pt>
                <c:pt idx="234">
                  <c:v>2048.5571076302999</c:v>
                </c:pt>
                <c:pt idx="235">
                  <c:v>2048.5655478117606</c:v>
                </c:pt>
                <c:pt idx="236">
                  <c:v>2050.9668458356832</c:v>
                </c:pt>
                <c:pt idx="237">
                  <c:v>2050.9752860171434</c:v>
                </c:pt>
                <c:pt idx="238">
                  <c:v>2052.5559076302998</c:v>
                </c:pt>
                <c:pt idx="239">
                  <c:v>2052.5643478117604</c:v>
                </c:pt>
                <c:pt idx="240">
                  <c:v>2052.9874667059321</c:v>
                </c:pt>
                <c:pt idx="241">
                  <c:v>2052.9959068873923</c:v>
                </c:pt>
                <c:pt idx="242">
                  <c:v>2055.324666705932</c:v>
                </c:pt>
                <c:pt idx="243">
                  <c:v>2055.3331068873922</c:v>
                </c:pt>
                <c:pt idx="244">
                  <c:v>2058.7440549161138</c:v>
                </c:pt>
                <c:pt idx="245">
                  <c:v>2058.752495097574</c:v>
                </c:pt>
                <c:pt idx="246">
                  <c:v>2059.3234667059323</c:v>
                </c:pt>
                <c:pt idx="247">
                  <c:v>2059.3319068873921</c:v>
                </c:pt>
                <c:pt idx="248">
                  <c:v>2059.2172549161137</c:v>
                </c:pt>
                <c:pt idx="249">
                  <c:v>2059.2256950975739</c:v>
                </c:pt>
                <c:pt idx="250">
                  <c:v>2063.2160549161135</c:v>
                </c:pt>
                <c:pt idx="251">
                  <c:v>2063.2244950975742</c:v>
                </c:pt>
                <c:pt idx="252">
                  <c:v>2077.7319596598463</c:v>
                </c:pt>
                <c:pt idx="253">
                  <c:v>2077.7403998413065</c:v>
                </c:pt>
                <c:pt idx="254">
                  <c:v>2078.2051596598462</c:v>
                </c:pt>
                <c:pt idx="255">
                  <c:v>2078.2135998413069</c:v>
                </c:pt>
                <c:pt idx="256">
                  <c:v>2079.3210214544633</c:v>
                </c:pt>
                <c:pt idx="257">
                  <c:v>2079.3294616359235</c:v>
                </c:pt>
                <c:pt idx="258">
                  <c:v>2079.7942214544637</c:v>
                </c:pt>
                <c:pt idx="259">
                  <c:v>2079.8026616359234</c:v>
                </c:pt>
                <c:pt idx="260">
                  <c:v>2082.2039596598465</c:v>
                </c:pt>
                <c:pt idx="261">
                  <c:v>2082.2123998413067</c:v>
                </c:pt>
                <c:pt idx="262">
                  <c:v>2083.488547870028</c:v>
                </c:pt>
                <c:pt idx="263">
                  <c:v>2083.4969880514886</c:v>
                </c:pt>
                <c:pt idx="264">
                  <c:v>2083.7930214544635</c:v>
                </c:pt>
                <c:pt idx="265">
                  <c:v>2083.8014616359233</c:v>
                </c:pt>
                <c:pt idx="266">
                  <c:v>2085.077609664645</c:v>
                </c:pt>
                <c:pt idx="267">
                  <c:v>2085.0860498461047</c:v>
                </c:pt>
                <c:pt idx="268">
                  <c:v>2085.8439478700279</c:v>
                </c:pt>
                <c:pt idx="269">
                  <c:v>2085.8523880514886</c:v>
                </c:pt>
                <c:pt idx="270">
                  <c:v>2087.4330096646454</c:v>
                </c:pt>
                <c:pt idx="271">
                  <c:v>2087.4414498461047</c:v>
                </c:pt>
                <c:pt idx="272">
                  <c:v>2089.9965478700278</c:v>
                </c:pt>
                <c:pt idx="273">
                  <c:v>2090.0049880514885</c:v>
                </c:pt>
                <c:pt idx="274">
                  <c:v>2089.9811687402766</c:v>
                </c:pt>
                <c:pt idx="275">
                  <c:v>2089.9896089217368</c:v>
                </c:pt>
                <c:pt idx="276">
                  <c:v>2090.4543687402765</c:v>
                </c:pt>
                <c:pt idx="277">
                  <c:v>2090.4628089217367</c:v>
                </c:pt>
                <c:pt idx="278">
                  <c:v>2091.5856096646453</c:v>
                </c:pt>
                <c:pt idx="279">
                  <c:v>2091.5940498461046</c:v>
                </c:pt>
                <c:pt idx="280">
                  <c:v>2094.4531687402764</c:v>
                </c:pt>
                <c:pt idx="281">
                  <c:v>2094.4616089217366</c:v>
                </c:pt>
                <c:pt idx="282">
                  <c:v>2095.7377569504588</c:v>
                </c:pt>
                <c:pt idx="283">
                  <c:v>2095.746197131919</c:v>
                </c:pt>
                <c:pt idx="284">
                  <c:v>2098.0931569504587</c:v>
                </c:pt>
                <c:pt idx="285">
                  <c:v>2098.1015971319189</c:v>
                </c:pt>
                <c:pt idx="286">
                  <c:v>2102.2457569504586</c:v>
                </c:pt>
                <c:pt idx="287">
                  <c:v>2102.2541971319188</c:v>
                </c:pt>
                <c:pt idx="288">
                  <c:v>2129.9253480137363</c:v>
                </c:pt>
                <c:pt idx="289">
                  <c:v>2129.9337881951965</c:v>
                </c:pt>
                <c:pt idx="290">
                  <c:v>2131.5144098083529</c:v>
                </c:pt>
                <c:pt idx="291">
                  <c:v>2131.5228499898135</c:v>
                </c:pt>
                <c:pt idx="292">
                  <c:v>2132.2989480137367</c:v>
                </c:pt>
                <c:pt idx="293">
                  <c:v>2132.3073881951964</c:v>
                </c:pt>
                <c:pt idx="294">
                  <c:v>2133.8880098083528</c:v>
                </c:pt>
                <c:pt idx="295">
                  <c:v>2133.8964499898134</c:v>
                </c:pt>
                <c:pt idx="296">
                  <c:v>2133.817936223918</c:v>
                </c:pt>
                <c:pt idx="297">
                  <c:v>2133.8263764053781</c:v>
                </c:pt>
                <c:pt idx="298">
                  <c:v>2135.406998018535</c:v>
                </c:pt>
                <c:pt idx="299">
                  <c:v>2135.4154381999952</c:v>
                </c:pt>
                <c:pt idx="300">
                  <c:v>2136.1915362239179</c:v>
                </c:pt>
                <c:pt idx="301">
                  <c:v>2136.199976405378</c:v>
                </c:pt>
                <c:pt idx="302">
                  <c:v>2136.6053480137366</c:v>
                </c:pt>
                <c:pt idx="303">
                  <c:v>2136.6137881951963</c:v>
                </c:pt>
                <c:pt idx="304">
                  <c:v>2137.7805980185349</c:v>
                </c:pt>
                <c:pt idx="305">
                  <c:v>2137.7890381999955</c:v>
                </c:pt>
                <c:pt idx="306">
                  <c:v>2138.1944098083532</c:v>
                </c:pt>
                <c:pt idx="307">
                  <c:v>2138.2028499898133</c:v>
                </c:pt>
                <c:pt idx="308">
                  <c:v>2140.4979362239178</c:v>
                </c:pt>
                <c:pt idx="309">
                  <c:v>2140.506376405378</c:v>
                </c:pt>
                <c:pt idx="310">
                  <c:v>2142.0869980185348</c:v>
                </c:pt>
                <c:pt idx="311">
                  <c:v>2142.0954381999954</c:v>
                </c:pt>
                <c:pt idx="312">
                  <c:v>2142.1745570941671</c:v>
                </c:pt>
                <c:pt idx="313">
                  <c:v>2142.1829972756273</c:v>
                </c:pt>
                <c:pt idx="314">
                  <c:v>2144.548157094167</c:v>
                </c:pt>
                <c:pt idx="315">
                  <c:v>2144.5565972756272</c:v>
                </c:pt>
                <c:pt idx="316">
                  <c:v>2146.0671453043487</c:v>
                </c:pt>
                <c:pt idx="317">
                  <c:v>2146.0755854858089</c:v>
                </c:pt>
                <c:pt idx="318">
                  <c:v>2148.0169979369848</c:v>
                </c:pt>
                <c:pt idx="319">
                  <c:v>2148.0254381184459</c:v>
                </c:pt>
                <c:pt idx="320">
                  <c:v>2148.4407453043491</c:v>
                </c:pt>
                <c:pt idx="321">
                  <c:v>2148.4491854858088</c:v>
                </c:pt>
                <c:pt idx="322">
                  <c:v>2148.8545570941669</c:v>
                </c:pt>
                <c:pt idx="323">
                  <c:v>2148.8629972756271</c:v>
                </c:pt>
                <c:pt idx="324">
                  <c:v>2149.6060597316027</c:v>
                </c:pt>
                <c:pt idx="325">
                  <c:v>2149.614499913062</c:v>
                </c:pt>
                <c:pt idx="326">
                  <c:v>2150.3723979369852</c:v>
                </c:pt>
                <c:pt idx="327">
                  <c:v>2150.3808381184458</c:v>
                </c:pt>
                <c:pt idx="328">
                  <c:v>2151.9614597316026</c:v>
                </c:pt>
                <c:pt idx="329">
                  <c:v>2151.9698999130619</c:v>
                </c:pt>
                <c:pt idx="330">
                  <c:v>2152.747145304349</c:v>
                </c:pt>
                <c:pt idx="331">
                  <c:v>2152.7555854858088</c:v>
                </c:pt>
                <c:pt idx="332">
                  <c:v>2153.7735861471674</c:v>
                </c:pt>
                <c:pt idx="333">
                  <c:v>2153.7820263286276</c:v>
                </c:pt>
                <c:pt idx="334">
                  <c:v>2154.5249979369851</c:v>
                </c:pt>
                <c:pt idx="335">
                  <c:v>2154.5334381184457</c:v>
                </c:pt>
                <c:pt idx="336">
                  <c:v>2154.2649861471673</c:v>
                </c:pt>
                <c:pt idx="337">
                  <c:v>2154.2734263286275</c:v>
                </c:pt>
                <c:pt idx="338">
                  <c:v>2154.7012909349955</c:v>
                </c:pt>
                <c:pt idx="339">
                  <c:v>2154.7097311164557</c:v>
                </c:pt>
                <c:pt idx="340">
                  <c:v>2155.362647941784</c:v>
                </c:pt>
                <c:pt idx="341">
                  <c:v>2155.3710881232437</c:v>
                </c:pt>
                <c:pt idx="342">
                  <c:v>2156.1140597316025</c:v>
                </c:pt>
                <c:pt idx="343">
                  <c:v>2156.1224999130623</c:v>
                </c:pt>
                <c:pt idx="344">
                  <c:v>2155.8540479417838</c:v>
                </c:pt>
                <c:pt idx="345">
                  <c:v>2155.862488123244</c:v>
                </c:pt>
                <c:pt idx="346">
                  <c:v>2156.2903527296126</c:v>
                </c:pt>
                <c:pt idx="347">
                  <c:v>2156.2987929110723</c:v>
                </c:pt>
                <c:pt idx="348">
                  <c:v>2157.0748909349954</c:v>
                </c:pt>
                <c:pt idx="349">
                  <c:v>2157.0833311164556</c:v>
                </c:pt>
                <c:pt idx="350">
                  <c:v>2158.4175861471672</c:v>
                </c:pt>
                <c:pt idx="351">
                  <c:v>2158.4260263286278</c:v>
                </c:pt>
                <c:pt idx="352">
                  <c:v>2158.6639527296124</c:v>
                </c:pt>
                <c:pt idx="353">
                  <c:v>2158.6723929110722</c:v>
                </c:pt>
                <c:pt idx="354">
                  <c:v>2160.0066479417837</c:v>
                </c:pt>
                <c:pt idx="355">
                  <c:v>2160.0150881232439</c:v>
                </c:pt>
                <c:pt idx="356">
                  <c:v>2160.4578791451777</c:v>
                </c:pt>
                <c:pt idx="357">
                  <c:v>2160.4663193266374</c:v>
                </c:pt>
                <c:pt idx="358">
                  <c:v>2160.266207017416</c:v>
                </c:pt>
                <c:pt idx="359">
                  <c:v>2160.2746471988753</c:v>
                </c:pt>
                <c:pt idx="360">
                  <c:v>2160.967479145178</c:v>
                </c:pt>
                <c:pt idx="361">
                  <c:v>2160.9759193266373</c:v>
                </c:pt>
                <c:pt idx="362">
                  <c:v>2161.3812909349958</c:v>
                </c:pt>
                <c:pt idx="363">
                  <c:v>2161.3897311164556</c:v>
                </c:pt>
                <c:pt idx="364">
                  <c:v>2162.0469409397947</c:v>
                </c:pt>
                <c:pt idx="365">
                  <c:v>2162.0553811212549</c:v>
                </c:pt>
                <c:pt idx="366">
                  <c:v>2162.5565409397946</c:v>
                </c:pt>
                <c:pt idx="367">
                  <c:v>2162.5649811212547</c:v>
                </c:pt>
                <c:pt idx="368">
                  <c:v>2162.9703527296124</c:v>
                </c:pt>
                <c:pt idx="369">
                  <c:v>2162.9787929110721</c:v>
                </c:pt>
                <c:pt idx="370">
                  <c:v>2162.621607017416</c:v>
                </c:pt>
                <c:pt idx="371">
                  <c:v>2162.6300471988752</c:v>
                </c:pt>
                <c:pt idx="372">
                  <c:v>2165.2738791451779</c:v>
                </c:pt>
                <c:pt idx="373">
                  <c:v>2165.2823193266372</c:v>
                </c:pt>
                <c:pt idx="374">
                  <c:v>2166.0227952275977</c:v>
                </c:pt>
                <c:pt idx="375">
                  <c:v>2166.031235409057</c:v>
                </c:pt>
                <c:pt idx="376">
                  <c:v>2166.8629409397945</c:v>
                </c:pt>
                <c:pt idx="377">
                  <c:v>2166.8713811212551</c:v>
                </c:pt>
                <c:pt idx="378">
                  <c:v>2166.7742070174158</c:v>
                </c:pt>
                <c:pt idx="379">
                  <c:v>2166.7826471988756</c:v>
                </c:pt>
                <c:pt idx="380">
                  <c:v>2166.5141952275976</c:v>
                </c:pt>
                <c:pt idx="381">
                  <c:v>2166.5226354090573</c:v>
                </c:pt>
                <c:pt idx="382">
                  <c:v>2166.9505000154259</c:v>
                </c:pt>
                <c:pt idx="383">
                  <c:v>2166.9589401968865</c:v>
                </c:pt>
                <c:pt idx="384">
                  <c:v>2169.3241000154258</c:v>
                </c:pt>
                <c:pt idx="385">
                  <c:v>2169.3325401968864</c:v>
                </c:pt>
                <c:pt idx="386">
                  <c:v>2170.6667952275975</c:v>
                </c:pt>
                <c:pt idx="387">
                  <c:v>2170.6752354090572</c:v>
                </c:pt>
                <c:pt idx="388">
                  <c:v>2172.7070882256085</c:v>
                </c:pt>
                <c:pt idx="389">
                  <c:v>2172.7155284070682</c:v>
                </c:pt>
                <c:pt idx="390">
                  <c:v>2173.2166882256083</c:v>
                </c:pt>
                <c:pt idx="391">
                  <c:v>2173.225128407068</c:v>
                </c:pt>
                <c:pt idx="392">
                  <c:v>2173.6305000154257</c:v>
                </c:pt>
                <c:pt idx="393">
                  <c:v>2173.6389401968863</c:v>
                </c:pt>
                <c:pt idx="394">
                  <c:v>2176.9163987050902</c:v>
                </c:pt>
                <c:pt idx="395">
                  <c:v>2176.9248388865499</c:v>
                </c:pt>
                <c:pt idx="396">
                  <c:v>2177.5230882256083</c:v>
                </c:pt>
                <c:pt idx="397">
                  <c:v>2177.5315284070684</c:v>
                </c:pt>
                <c:pt idx="398">
                  <c:v>2177.40779870509</c:v>
                </c:pt>
                <c:pt idx="399">
                  <c:v>2177.4162388865498</c:v>
                </c:pt>
                <c:pt idx="400">
                  <c:v>2178.5054604997067</c:v>
                </c:pt>
                <c:pt idx="401">
                  <c:v>2178.5139006811664</c:v>
                </c:pt>
                <c:pt idx="402">
                  <c:v>2178.9968604997066</c:v>
                </c:pt>
                <c:pt idx="403">
                  <c:v>2179.0053006811668</c:v>
                </c:pt>
                <c:pt idx="404">
                  <c:v>2181.5603987050899</c:v>
                </c:pt>
                <c:pt idx="405">
                  <c:v>2181.5688388865501</c:v>
                </c:pt>
                <c:pt idx="406">
                  <c:v>2182.6729869152718</c:v>
                </c:pt>
                <c:pt idx="407">
                  <c:v>2182.681427096732</c:v>
                </c:pt>
                <c:pt idx="408">
                  <c:v>2183.1494604997069</c:v>
                </c:pt>
                <c:pt idx="409">
                  <c:v>2183.1579006811667</c:v>
                </c:pt>
                <c:pt idx="410">
                  <c:v>2184.2620487098884</c:v>
                </c:pt>
                <c:pt idx="411">
                  <c:v>2184.270488891349</c:v>
                </c:pt>
                <c:pt idx="412">
                  <c:v>2185.0465869152717</c:v>
                </c:pt>
                <c:pt idx="413">
                  <c:v>2185.0550270967319</c:v>
                </c:pt>
                <c:pt idx="414">
                  <c:v>2186.6356487098883</c:v>
                </c:pt>
                <c:pt idx="415">
                  <c:v>2186.6440888913489</c:v>
                </c:pt>
                <c:pt idx="416">
                  <c:v>2189.3529869152717</c:v>
                </c:pt>
                <c:pt idx="417">
                  <c:v>2189.3614270967323</c:v>
                </c:pt>
                <c:pt idx="418">
                  <c:v>2189.1656077855205</c:v>
                </c:pt>
                <c:pt idx="419">
                  <c:v>2189.1740479669807</c:v>
                </c:pt>
                <c:pt idx="420">
                  <c:v>2189.6570077855204</c:v>
                </c:pt>
                <c:pt idx="421">
                  <c:v>2189.6654479669805</c:v>
                </c:pt>
                <c:pt idx="422">
                  <c:v>2190.9420487098882</c:v>
                </c:pt>
                <c:pt idx="423">
                  <c:v>2190.9504888913489</c:v>
                </c:pt>
                <c:pt idx="424">
                  <c:v>2193.8096077855207</c:v>
                </c:pt>
                <c:pt idx="425">
                  <c:v>2193.8180479669804</c:v>
                </c:pt>
                <c:pt idx="426">
                  <c:v>2194.9221959957026</c:v>
                </c:pt>
                <c:pt idx="427">
                  <c:v>2194.9306361771623</c:v>
                </c:pt>
                <c:pt idx="428">
                  <c:v>2197.2957959957025</c:v>
                </c:pt>
                <c:pt idx="429">
                  <c:v>2197.3042361771622</c:v>
                </c:pt>
                <c:pt idx="430">
                  <c:v>2201.6021959957029</c:v>
                </c:pt>
                <c:pt idx="431">
                  <c:v>2201.6106361771622</c:v>
                </c:pt>
                <c:pt idx="432">
                  <c:v>2213.9101007394347</c:v>
                </c:pt>
                <c:pt idx="433">
                  <c:v>2213.9185409208944</c:v>
                </c:pt>
                <c:pt idx="434">
                  <c:v>2215.4991625340517</c:v>
                </c:pt>
                <c:pt idx="435">
                  <c:v>2215.5076027155114</c:v>
                </c:pt>
                <c:pt idx="436">
                  <c:v>2216.2837007394346</c:v>
                </c:pt>
                <c:pt idx="437">
                  <c:v>2216.2921409208948</c:v>
                </c:pt>
                <c:pt idx="438">
                  <c:v>2217.8727625340521</c:v>
                </c:pt>
                <c:pt idx="439">
                  <c:v>2217.8812027155113</c:v>
                </c:pt>
                <c:pt idx="440">
                  <c:v>2219.6666889496169</c:v>
                </c:pt>
                <c:pt idx="441">
                  <c:v>2219.675129131077</c:v>
                </c:pt>
                <c:pt idx="442">
                  <c:v>2220.1762889496167</c:v>
                </c:pt>
                <c:pt idx="443">
                  <c:v>2220.1847291310769</c:v>
                </c:pt>
                <c:pt idx="444">
                  <c:v>2220.5901007394345</c:v>
                </c:pt>
                <c:pt idx="445">
                  <c:v>2220.5985409208947</c:v>
                </c:pt>
                <c:pt idx="446">
                  <c:v>2221.255750744233</c:v>
                </c:pt>
                <c:pt idx="447">
                  <c:v>2221.2641909256936</c:v>
                </c:pt>
                <c:pt idx="448">
                  <c:v>2221.7653507442333</c:v>
                </c:pt>
                <c:pt idx="449">
                  <c:v>2221.7737909256934</c:v>
                </c:pt>
                <c:pt idx="450">
                  <c:v>2222.179162534052</c:v>
                </c:pt>
                <c:pt idx="451">
                  <c:v>2222.1876027155113</c:v>
                </c:pt>
                <c:pt idx="452">
                  <c:v>2224.4826889496171</c:v>
                </c:pt>
                <c:pt idx="453">
                  <c:v>2224.4911291310768</c:v>
                </c:pt>
                <c:pt idx="454">
                  <c:v>2226.0717507442332</c:v>
                </c:pt>
                <c:pt idx="455">
                  <c:v>2226.0801909256934</c:v>
                </c:pt>
                <c:pt idx="456">
                  <c:v>2226.159309819865</c:v>
                </c:pt>
                <c:pt idx="457">
                  <c:v>2226.1677500013257</c:v>
                </c:pt>
                <c:pt idx="458">
                  <c:v>2228.5329098198654</c:v>
                </c:pt>
                <c:pt idx="459">
                  <c:v>2228.5413500013256</c:v>
                </c:pt>
                <c:pt idx="460">
                  <c:v>2231.9158980300476</c:v>
                </c:pt>
                <c:pt idx="461">
                  <c:v>2231.9243382115069</c:v>
                </c:pt>
                <c:pt idx="462">
                  <c:v>2232.4254980300475</c:v>
                </c:pt>
                <c:pt idx="463">
                  <c:v>2232.4339382115068</c:v>
                </c:pt>
                <c:pt idx="464">
                  <c:v>2232.8393098198653</c:v>
                </c:pt>
                <c:pt idx="465">
                  <c:v>2232.8477500013255</c:v>
                </c:pt>
                <c:pt idx="466">
                  <c:v>2236.7318980300474</c:v>
                </c:pt>
                <c:pt idx="467">
                  <c:v>2236.7403382115067</c:v>
                </c:pt>
                <c:pt idx="468">
                  <c:v>2266.1034890933247</c:v>
                </c:pt>
                <c:pt idx="469">
                  <c:v>2266.1119292747844</c:v>
                </c:pt>
                <c:pt idx="470">
                  <c:v>2266.6312890933245</c:v>
                </c:pt>
                <c:pt idx="471">
                  <c:v>2266.6397292747847</c:v>
                </c:pt>
                <c:pt idx="472">
                  <c:v>2267.6925508879417</c:v>
                </c:pt>
                <c:pt idx="473">
                  <c:v>2267.7009910694019</c:v>
                </c:pt>
                <c:pt idx="474">
                  <c:v>2268.220350887942</c:v>
                </c:pt>
                <c:pt idx="475">
                  <c:v>2268.2287910694017</c:v>
                </c:pt>
                <c:pt idx="476">
                  <c:v>2269.9960773035068</c:v>
                </c:pt>
                <c:pt idx="477">
                  <c:v>2270.004517484967</c:v>
                </c:pt>
                <c:pt idx="478">
                  <c:v>2270.5238773035067</c:v>
                </c:pt>
                <c:pt idx="479">
                  <c:v>2270.5323174849668</c:v>
                </c:pt>
                <c:pt idx="480">
                  <c:v>2271.0914890933245</c:v>
                </c:pt>
                <c:pt idx="481">
                  <c:v>2271.0999292747847</c:v>
                </c:pt>
                <c:pt idx="482">
                  <c:v>2271.5851390981234</c:v>
                </c:pt>
                <c:pt idx="483">
                  <c:v>2271.5935792795831</c:v>
                </c:pt>
                <c:pt idx="484">
                  <c:v>2272.1129390981237</c:v>
                </c:pt>
                <c:pt idx="485">
                  <c:v>2272.1213792795829</c:v>
                </c:pt>
                <c:pt idx="486">
                  <c:v>2272.680550887942</c:v>
                </c:pt>
                <c:pt idx="487">
                  <c:v>2272.6889910694017</c:v>
                </c:pt>
                <c:pt idx="488">
                  <c:v>2274.9840773035066</c:v>
                </c:pt>
                <c:pt idx="489">
                  <c:v>2274.9925174849668</c:v>
                </c:pt>
                <c:pt idx="490">
                  <c:v>2276.5731390981236</c:v>
                </c:pt>
                <c:pt idx="491">
                  <c:v>2276.5815792795829</c:v>
                </c:pt>
                <c:pt idx="492">
                  <c:v>2278.352698173755</c:v>
                </c:pt>
                <c:pt idx="493">
                  <c:v>2278.3611383552152</c:v>
                </c:pt>
                <c:pt idx="494">
                  <c:v>2278.8804981737553</c:v>
                </c:pt>
                <c:pt idx="495">
                  <c:v>2278.888938355215</c:v>
                </c:pt>
                <c:pt idx="496">
                  <c:v>2282.2452863839376</c:v>
                </c:pt>
                <c:pt idx="497">
                  <c:v>2282.2537265653978</c:v>
                </c:pt>
                <c:pt idx="498">
                  <c:v>2282.7730863839374</c:v>
                </c:pt>
                <c:pt idx="499">
                  <c:v>2282.7815265653976</c:v>
                </c:pt>
                <c:pt idx="500">
                  <c:v>2283.3406981737553</c:v>
                </c:pt>
                <c:pt idx="501">
                  <c:v>2283.349138355215</c:v>
                </c:pt>
                <c:pt idx="502">
                  <c:v>2287.2332863839374</c:v>
                </c:pt>
                <c:pt idx="503">
                  <c:v>2287.2417265653976</c:v>
                </c:pt>
                <c:pt idx="504">
                  <c:v>2290.8794320145839</c:v>
                </c:pt>
                <c:pt idx="505">
                  <c:v>2290.8878721960441</c:v>
                </c:pt>
                <c:pt idx="506">
                  <c:v>2291.4072320145842</c:v>
                </c:pt>
                <c:pt idx="507">
                  <c:v>2291.4156721960439</c:v>
                </c:pt>
                <c:pt idx="508">
                  <c:v>2292.4684938092014</c:v>
                </c:pt>
                <c:pt idx="509">
                  <c:v>2292.4769339906616</c:v>
                </c:pt>
                <c:pt idx="510">
                  <c:v>2292.9962938092012</c:v>
                </c:pt>
                <c:pt idx="511">
                  <c:v>2293.0047339906614</c:v>
                </c:pt>
                <c:pt idx="512">
                  <c:v>2295.8674320145842</c:v>
                </c:pt>
                <c:pt idx="513">
                  <c:v>2295.8758721960439</c:v>
                </c:pt>
                <c:pt idx="514">
                  <c:v>2296.6360202247656</c:v>
                </c:pt>
                <c:pt idx="515">
                  <c:v>2296.6444604062262</c:v>
                </c:pt>
                <c:pt idx="516">
                  <c:v>2297.4564938092012</c:v>
                </c:pt>
                <c:pt idx="517">
                  <c:v>2297.4649339906618</c:v>
                </c:pt>
                <c:pt idx="518">
                  <c:v>2298.2250820193831</c:v>
                </c:pt>
                <c:pt idx="519">
                  <c:v>2298.2335222008423</c:v>
                </c:pt>
                <c:pt idx="520">
                  <c:v>2299.0460202247659</c:v>
                </c:pt>
                <c:pt idx="521">
                  <c:v>2299.0544604062261</c:v>
                </c:pt>
                <c:pt idx="522">
                  <c:v>2300.6350820193829</c:v>
                </c:pt>
                <c:pt idx="523">
                  <c:v>2300.6435222008422</c:v>
                </c:pt>
                <c:pt idx="524">
                  <c:v>2303.1286410950152</c:v>
                </c:pt>
                <c:pt idx="525">
                  <c:v>2303.1370812764758</c:v>
                </c:pt>
                <c:pt idx="526">
                  <c:v>2303.660020224766</c:v>
                </c:pt>
                <c:pt idx="527">
                  <c:v>2303.6684604062261</c:v>
                </c:pt>
                <c:pt idx="528">
                  <c:v>2303.656441095015</c:v>
                </c:pt>
                <c:pt idx="529">
                  <c:v>2303.6648812764761</c:v>
                </c:pt>
                <c:pt idx="530">
                  <c:v>2305.249082019383</c:v>
                </c:pt>
                <c:pt idx="531">
                  <c:v>2305.2575222008422</c:v>
                </c:pt>
                <c:pt idx="532">
                  <c:v>2308.116641095015</c:v>
                </c:pt>
                <c:pt idx="533">
                  <c:v>2308.1250812764761</c:v>
                </c:pt>
                <c:pt idx="534">
                  <c:v>2308.8852293051968</c:v>
                </c:pt>
                <c:pt idx="535">
                  <c:v>2308.8936694866561</c:v>
                </c:pt>
                <c:pt idx="536">
                  <c:v>2311.2952293051967</c:v>
                </c:pt>
                <c:pt idx="537">
                  <c:v>2311.303669486656</c:v>
                </c:pt>
                <c:pt idx="538">
                  <c:v>2315.9092293051967</c:v>
                </c:pt>
                <c:pt idx="539">
                  <c:v>2315.917669486656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B8-4424-A44F-86CD78A7B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9267024"/>
        <c:axId val="52926341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EB8-4424-A44F-86CD78A7B397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213139539.8999415</c:v>
                      </c:pt>
                      <c:pt idx="1">
                        <c:v>213140644.82321668</c:v>
                      </c:pt>
                      <c:pt idx="2">
                        <c:v>213139539.8999415</c:v>
                      </c:pt>
                      <c:pt idx="3">
                        <c:v>213140644.82321668</c:v>
                      </c:pt>
                      <c:pt idx="4">
                        <c:v>213327770.9759773</c:v>
                      </c:pt>
                      <c:pt idx="5">
                        <c:v>213328875.89925253</c:v>
                      </c:pt>
                      <c:pt idx="6">
                        <c:v>213327770.9759773</c:v>
                      </c:pt>
                      <c:pt idx="7">
                        <c:v>213328875.89925253</c:v>
                      </c:pt>
                      <c:pt idx="8">
                        <c:v>213139539.8999415</c:v>
                      </c:pt>
                      <c:pt idx="9">
                        <c:v>213140644.82321668</c:v>
                      </c:pt>
                      <c:pt idx="10">
                        <c:v>213327770.9759773</c:v>
                      </c:pt>
                      <c:pt idx="11">
                        <c:v>213328875.89925253</c:v>
                      </c:pt>
                      <c:pt idx="12">
                        <c:v>213674882.13289061</c:v>
                      </c:pt>
                      <c:pt idx="13">
                        <c:v>213675987.05616575</c:v>
                      </c:pt>
                      <c:pt idx="14">
                        <c:v>213863113.20892644</c:v>
                      </c:pt>
                      <c:pt idx="15">
                        <c:v>213864218.13220164</c:v>
                      </c:pt>
                      <c:pt idx="16">
                        <c:v>213674882.13289061</c:v>
                      </c:pt>
                      <c:pt idx="17">
                        <c:v>213675987.05616575</c:v>
                      </c:pt>
                      <c:pt idx="18">
                        <c:v>213863113.20892644</c:v>
                      </c:pt>
                      <c:pt idx="19">
                        <c:v>213864218.13220164</c:v>
                      </c:pt>
                      <c:pt idx="20">
                        <c:v>213674882.13289061</c:v>
                      </c:pt>
                      <c:pt idx="21">
                        <c:v>213675987.05616575</c:v>
                      </c:pt>
                      <c:pt idx="22">
                        <c:v>214613375.13250223</c:v>
                      </c:pt>
                      <c:pt idx="23">
                        <c:v>214614480.05577743</c:v>
                      </c:pt>
                      <c:pt idx="24">
                        <c:v>214613375.13250223</c:v>
                      </c:pt>
                      <c:pt idx="25">
                        <c:v>214614480.05577743</c:v>
                      </c:pt>
                      <c:pt idx="26">
                        <c:v>213863113.20892644</c:v>
                      </c:pt>
                      <c:pt idx="27">
                        <c:v>213864218.13220164</c:v>
                      </c:pt>
                      <c:pt idx="28">
                        <c:v>214613375.13250223</c:v>
                      </c:pt>
                      <c:pt idx="29">
                        <c:v>214614480.05577743</c:v>
                      </c:pt>
                      <c:pt idx="30">
                        <c:v>215148717.36545131</c:v>
                      </c:pt>
                      <c:pt idx="31">
                        <c:v>215149822.28872651</c:v>
                      </c:pt>
                      <c:pt idx="32">
                        <c:v>215148717.36545131</c:v>
                      </c:pt>
                      <c:pt idx="33">
                        <c:v>215149822.28872651</c:v>
                      </c:pt>
                      <c:pt idx="34">
                        <c:v>215148717.36545131</c:v>
                      </c:pt>
                      <c:pt idx="35">
                        <c:v>215149822.28872651</c:v>
                      </c:pt>
                      <c:pt idx="36">
                        <c:v>216336592.53211403</c:v>
                      </c:pt>
                      <c:pt idx="37">
                        <c:v>216337697.45538923</c:v>
                      </c:pt>
                      <c:pt idx="38">
                        <c:v>216524823.60814989</c:v>
                      </c:pt>
                      <c:pt idx="39">
                        <c:v>216525928.53142509</c:v>
                      </c:pt>
                      <c:pt idx="40">
                        <c:v>216336592.53211403</c:v>
                      </c:pt>
                      <c:pt idx="41">
                        <c:v>216337697.45538923</c:v>
                      </c:pt>
                      <c:pt idx="42">
                        <c:v>216524823.60814989</c:v>
                      </c:pt>
                      <c:pt idx="43">
                        <c:v>216525928.53142509</c:v>
                      </c:pt>
                      <c:pt idx="44">
                        <c:v>216336592.53211403</c:v>
                      </c:pt>
                      <c:pt idx="45">
                        <c:v>216337697.45538923</c:v>
                      </c:pt>
                      <c:pt idx="46">
                        <c:v>216871934.7650632</c:v>
                      </c:pt>
                      <c:pt idx="47">
                        <c:v>216873039.68833837</c:v>
                      </c:pt>
                      <c:pt idx="48">
                        <c:v>216871934.7650632</c:v>
                      </c:pt>
                      <c:pt idx="49">
                        <c:v>216873039.68833837</c:v>
                      </c:pt>
                      <c:pt idx="50">
                        <c:v>216524823.60814989</c:v>
                      </c:pt>
                      <c:pt idx="51">
                        <c:v>216525928.53142509</c:v>
                      </c:pt>
                      <c:pt idx="52">
                        <c:v>217060165.84109899</c:v>
                      </c:pt>
                      <c:pt idx="53">
                        <c:v>217061270.76437417</c:v>
                      </c:pt>
                      <c:pt idx="54">
                        <c:v>217060165.84109899</c:v>
                      </c:pt>
                      <c:pt idx="55">
                        <c:v>217061270.76437417</c:v>
                      </c:pt>
                      <c:pt idx="56">
                        <c:v>216871934.7650632</c:v>
                      </c:pt>
                      <c:pt idx="57">
                        <c:v>216873039.68833837</c:v>
                      </c:pt>
                      <c:pt idx="58">
                        <c:v>217060165.84109899</c:v>
                      </c:pt>
                      <c:pt idx="59">
                        <c:v>217061270.76437417</c:v>
                      </c:pt>
                      <c:pt idx="60">
                        <c:v>217810427.76467481</c:v>
                      </c:pt>
                      <c:pt idx="61">
                        <c:v>217811532.68795002</c:v>
                      </c:pt>
                      <c:pt idx="62">
                        <c:v>217810427.76467481</c:v>
                      </c:pt>
                      <c:pt idx="63">
                        <c:v>217811532.68795002</c:v>
                      </c:pt>
                      <c:pt idx="64">
                        <c:v>217810427.76467481</c:v>
                      </c:pt>
                      <c:pt idx="65">
                        <c:v>217811532.68795002</c:v>
                      </c:pt>
                      <c:pt idx="66">
                        <c:v>218345769.99762392</c:v>
                      </c:pt>
                      <c:pt idx="67">
                        <c:v>218346874.92089909</c:v>
                      </c:pt>
                      <c:pt idx="68">
                        <c:v>218345769.99762392</c:v>
                      </c:pt>
                      <c:pt idx="69">
                        <c:v>218346874.92089909</c:v>
                      </c:pt>
                      <c:pt idx="70">
                        <c:v>218345769.99762392</c:v>
                      </c:pt>
                      <c:pt idx="71">
                        <c:v>218346874.92089909</c:v>
                      </c:pt>
                      <c:pt idx="72">
                        <c:v>220581200.13623542</c:v>
                      </c:pt>
                      <c:pt idx="73">
                        <c:v>220582305.05951068</c:v>
                      </c:pt>
                      <c:pt idx="74">
                        <c:v>220581200.13623542</c:v>
                      </c:pt>
                      <c:pt idx="75">
                        <c:v>220582305.05951068</c:v>
                      </c:pt>
                      <c:pt idx="76">
                        <c:v>220769431.21227127</c:v>
                      </c:pt>
                      <c:pt idx="77">
                        <c:v>220770536.13554648</c:v>
                      </c:pt>
                      <c:pt idx="78">
                        <c:v>220769431.21227127</c:v>
                      </c:pt>
                      <c:pt idx="79">
                        <c:v>220770536.13554648</c:v>
                      </c:pt>
                      <c:pt idx="80">
                        <c:v>220581200.13623542</c:v>
                      </c:pt>
                      <c:pt idx="81">
                        <c:v>220582305.05951068</c:v>
                      </c:pt>
                      <c:pt idx="82">
                        <c:v>220769431.21227127</c:v>
                      </c:pt>
                      <c:pt idx="83">
                        <c:v>220770536.13554648</c:v>
                      </c:pt>
                      <c:pt idx="84">
                        <c:v>221116542.36918449</c:v>
                      </c:pt>
                      <c:pt idx="85">
                        <c:v>221117647.29245976</c:v>
                      </c:pt>
                      <c:pt idx="86">
                        <c:v>221304773.44522035</c:v>
                      </c:pt>
                      <c:pt idx="87">
                        <c:v>221305878.36849561</c:v>
                      </c:pt>
                      <c:pt idx="88">
                        <c:v>221116542.36918449</c:v>
                      </c:pt>
                      <c:pt idx="89">
                        <c:v>221117647.29245976</c:v>
                      </c:pt>
                      <c:pt idx="90">
                        <c:v>221304773.44522035</c:v>
                      </c:pt>
                      <c:pt idx="91">
                        <c:v>221305878.36849561</c:v>
                      </c:pt>
                      <c:pt idx="92">
                        <c:v>221116542.36918449</c:v>
                      </c:pt>
                      <c:pt idx="93">
                        <c:v>221117647.29245976</c:v>
                      </c:pt>
                      <c:pt idx="94">
                        <c:v>222055035.3687962</c:v>
                      </c:pt>
                      <c:pt idx="95">
                        <c:v>222056140.2920714</c:v>
                      </c:pt>
                      <c:pt idx="96">
                        <c:v>222055035.3687962</c:v>
                      </c:pt>
                      <c:pt idx="97">
                        <c:v>222056140.2920714</c:v>
                      </c:pt>
                      <c:pt idx="98">
                        <c:v>221304773.44522035</c:v>
                      </c:pt>
                      <c:pt idx="99">
                        <c:v>221305878.36849561</c:v>
                      </c:pt>
                      <c:pt idx="100">
                        <c:v>222055035.3687962</c:v>
                      </c:pt>
                      <c:pt idx="101">
                        <c:v>222056140.2920714</c:v>
                      </c:pt>
                      <c:pt idx="102">
                        <c:v>222590377.60174525</c:v>
                      </c:pt>
                      <c:pt idx="103">
                        <c:v>222591482.52502048</c:v>
                      </c:pt>
                      <c:pt idx="104">
                        <c:v>222590377.60174525</c:v>
                      </c:pt>
                      <c:pt idx="105">
                        <c:v>222591482.52502048</c:v>
                      </c:pt>
                      <c:pt idx="106">
                        <c:v>222590377.60174525</c:v>
                      </c:pt>
                      <c:pt idx="107">
                        <c:v>222591482.52502048</c:v>
                      </c:pt>
                      <c:pt idx="108">
                        <c:v>226172640.65470228</c:v>
                      </c:pt>
                      <c:pt idx="109">
                        <c:v>226173745.57797742</c:v>
                      </c:pt>
                      <c:pt idx="110">
                        <c:v>226360871.73073813</c:v>
                      </c:pt>
                      <c:pt idx="111">
                        <c:v>226361976.65401331</c:v>
                      </c:pt>
                      <c:pt idx="112">
                        <c:v>226172640.65470228</c:v>
                      </c:pt>
                      <c:pt idx="113">
                        <c:v>226173745.57797742</c:v>
                      </c:pt>
                      <c:pt idx="114">
                        <c:v>226360871.73073813</c:v>
                      </c:pt>
                      <c:pt idx="115">
                        <c:v>226361976.65401331</c:v>
                      </c:pt>
                      <c:pt idx="116">
                        <c:v>226707982.88765135</c:v>
                      </c:pt>
                      <c:pt idx="117">
                        <c:v>226709087.81092659</c:v>
                      </c:pt>
                      <c:pt idx="118">
                        <c:v>226896213.96368718</c:v>
                      </c:pt>
                      <c:pt idx="119">
                        <c:v>226897318.88696235</c:v>
                      </c:pt>
                      <c:pt idx="120">
                        <c:v>226172640.65470228</c:v>
                      </c:pt>
                      <c:pt idx="121">
                        <c:v>226173745.57797742</c:v>
                      </c:pt>
                      <c:pt idx="122">
                        <c:v>226707982.88765135</c:v>
                      </c:pt>
                      <c:pt idx="123">
                        <c:v>226709087.81092659</c:v>
                      </c:pt>
                      <c:pt idx="124">
                        <c:v>226360871.73073813</c:v>
                      </c:pt>
                      <c:pt idx="125">
                        <c:v>226361976.65401331</c:v>
                      </c:pt>
                      <c:pt idx="126">
                        <c:v>226896213.96368718</c:v>
                      </c:pt>
                      <c:pt idx="127">
                        <c:v>226897318.88696235</c:v>
                      </c:pt>
                      <c:pt idx="128">
                        <c:v>226707982.88765135</c:v>
                      </c:pt>
                      <c:pt idx="129">
                        <c:v>226709087.81092659</c:v>
                      </c:pt>
                      <c:pt idx="130">
                        <c:v>226896213.96368718</c:v>
                      </c:pt>
                      <c:pt idx="131">
                        <c:v>226897318.88696235</c:v>
                      </c:pt>
                      <c:pt idx="132">
                        <c:v>227646475.88726303</c:v>
                      </c:pt>
                      <c:pt idx="133">
                        <c:v>227647580.81053817</c:v>
                      </c:pt>
                      <c:pt idx="134">
                        <c:v>227646475.88726303</c:v>
                      </c:pt>
                      <c:pt idx="135">
                        <c:v>227647580.81053817</c:v>
                      </c:pt>
                      <c:pt idx="136">
                        <c:v>228181818.12021208</c:v>
                      </c:pt>
                      <c:pt idx="137">
                        <c:v>228182923.04348737</c:v>
                      </c:pt>
                      <c:pt idx="138">
                        <c:v>227646475.88726303</c:v>
                      </c:pt>
                      <c:pt idx="139">
                        <c:v>227647580.81053817</c:v>
                      </c:pt>
                      <c:pt idx="140">
                        <c:v>228181818.12021208</c:v>
                      </c:pt>
                      <c:pt idx="141">
                        <c:v>228182923.04348737</c:v>
                      </c:pt>
                      <c:pt idx="142">
                        <c:v>228181818.12021208</c:v>
                      </c:pt>
                      <c:pt idx="143">
                        <c:v>228182923.04348737</c:v>
                      </c:pt>
                      <c:pt idx="144">
                        <c:v>229131958.20925334</c:v>
                      </c:pt>
                      <c:pt idx="145">
                        <c:v>229133063.13252857</c:v>
                      </c:pt>
                      <c:pt idx="146">
                        <c:v>229320189.2852892</c:v>
                      </c:pt>
                      <c:pt idx="147">
                        <c:v>229321294.20856443</c:v>
                      </c:pt>
                      <c:pt idx="148">
                        <c:v>229673324.79837853</c:v>
                      </c:pt>
                      <c:pt idx="149">
                        <c:v>229674429.72165376</c:v>
                      </c:pt>
                      <c:pt idx="150">
                        <c:v>229131958.20925334</c:v>
                      </c:pt>
                      <c:pt idx="151">
                        <c:v>229133063.13252857</c:v>
                      </c:pt>
                      <c:pt idx="152">
                        <c:v>229673324.79837853</c:v>
                      </c:pt>
                      <c:pt idx="153">
                        <c:v>229674429.72165376</c:v>
                      </c:pt>
                      <c:pt idx="154">
                        <c:v>229861555.87441438</c:v>
                      </c:pt>
                      <c:pt idx="155">
                        <c:v>229862660.79768956</c:v>
                      </c:pt>
                      <c:pt idx="156">
                        <c:v>229320189.2852892</c:v>
                      </c:pt>
                      <c:pt idx="157">
                        <c:v>229321294.20856443</c:v>
                      </c:pt>
                      <c:pt idx="158">
                        <c:v>229861555.87441438</c:v>
                      </c:pt>
                      <c:pt idx="159">
                        <c:v>229862660.79768956</c:v>
                      </c:pt>
                      <c:pt idx="160">
                        <c:v>229667300.44220254</c:v>
                      </c:pt>
                      <c:pt idx="161">
                        <c:v>229668405.36547765</c:v>
                      </c:pt>
                      <c:pt idx="162">
                        <c:v>229131958.20925334</c:v>
                      </c:pt>
                      <c:pt idx="163">
                        <c:v>229133063.13252857</c:v>
                      </c:pt>
                      <c:pt idx="164">
                        <c:v>229673324.79837853</c:v>
                      </c:pt>
                      <c:pt idx="165">
                        <c:v>229674429.72165376</c:v>
                      </c:pt>
                      <c:pt idx="166">
                        <c:v>229667300.44220254</c:v>
                      </c:pt>
                      <c:pt idx="167">
                        <c:v>229668405.36547765</c:v>
                      </c:pt>
                      <c:pt idx="168">
                        <c:v>229855531.51823837</c:v>
                      </c:pt>
                      <c:pt idx="169">
                        <c:v>229856636.44151351</c:v>
                      </c:pt>
                      <c:pt idx="170">
                        <c:v>229320189.2852892</c:v>
                      </c:pt>
                      <c:pt idx="171">
                        <c:v>229321294.20856443</c:v>
                      </c:pt>
                      <c:pt idx="172">
                        <c:v>229861555.87441438</c:v>
                      </c:pt>
                      <c:pt idx="173">
                        <c:v>229862660.79768956</c:v>
                      </c:pt>
                      <c:pt idx="174">
                        <c:v>229855531.51823837</c:v>
                      </c:pt>
                      <c:pt idx="175">
                        <c:v>229856636.44151351</c:v>
                      </c:pt>
                      <c:pt idx="176">
                        <c:v>230208667.03132764</c:v>
                      </c:pt>
                      <c:pt idx="177">
                        <c:v>230209771.95460284</c:v>
                      </c:pt>
                      <c:pt idx="178">
                        <c:v>230396898.10736349</c:v>
                      </c:pt>
                      <c:pt idx="179">
                        <c:v>230398003.03063861</c:v>
                      </c:pt>
                      <c:pt idx="180">
                        <c:v>229667300.44220254</c:v>
                      </c:pt>
                      <c:pt idx="181">
                        <c:v>229668405.36547765</c:v>
                      </c:pt>
                      <c:pt idx="182">
                        <c:v>230208667.03132764</c:v>
                      </c:pt>
                      <c:pt idx="183">
                        <c:v>230209771.95460284</c:v>
                      </c:pt>
                      <c:pt idx="184">
                        <c:v>229855531.51823837</c:v>
                      </c:pt>
                      <c:pt idx="185">
                        <c:v>229856636.44151351</c:v>
                      </c:pt>
                      <c:pt idx="186">
                        <c:v>230396898.10736349</c:v>
                      </c:pt>
                      <c:pt idx="187">
                        <c:v>230398003.03063861</c:v>
                      </c:pt>
                      <c:pt idx="188">
                        <c:v>230605793.44181415</c:v>
                      </c:pt>
                      <c:pt idx="189">
                        <c:v>230606898.36508936</c:v>
                      </c:pt>
                      <c:pt idx="190">
                        <c:v>230208667.03132764</c:v>
                      </c:pt>
                      <c:pt idx="191">
                        <c:v>230209771.95460284</c:v>
                      </c:pt>
                      <c:pt idx="192">
                        <c:v>231147160.03093928</c:v>
                      </c:pt>
                      <c:pt idx="193">
                        <c:v>231148264.95421448</c:v>
                      </c:pt>
                      <c:pt idx="194">
                        <c:v>230605793.44181415</c:v>
                      </c:pt>
                      <c:pt idx="195">
                        <c:v>230606898.36508936</c:v>
                      </c:pt>
                      <c:pt idx="196">
                        <c:v>231147160.03093928</c:v>
                      </c:pt>
                      <c:pt idx="197">
                        <c:v>231148264.95421448</c:v>
                      </c:pt>
                      <c:pt idx="198">
                        <c:v>230396898.10736349</c:v>
                      </c:pt>
                      <c:pt idx="199">
                        <c:v>230398003.03063861</c:v>
                      </c:pt>
                      <c:pt idx="200">
                        <c:v>231141135.67476323</c:v>
                      </c:pt>
                      <c:pt idx="201">
                        <c:v>231142240.59803843</c:v>
                      </c:pt>
                      <c:pt idx="202">
                        <c:v>230605793.44181415</c:v>
                      </c:pt>
                      <c:pt idx="203">
                        <c:v>230606898.36508936</c:v>
                      </c:pt>
                      <c:pt idx="204">
                        <c:v>231147160.03093928</c:v>
                      </c:pt>
                      <c:pt idx="205">
                        <c:v>231148264.95421448</c:v>
                      </c:pt>
                      <c:pt idx="206">
                        <c:v>231141135.67476323</c:v>
                      </c:pt>
                      <c:pt idx="207">
                        <c:v>231142240.59803843</c:v>
                      </c:pt>
                      <c:pt idx="208">
                        <c:v>231682502.26388833</c:v>
                      </c:pt>
                      <c:pt idx="209">
                        <c:v>231683607.18716356</c:v>
                      </c:pt>
                      <c:pt idx="210">
                        <c:v>231141135.67476323</c:v>
                      </c:pt>
                      <c:pt idx="211">
                        <c:v>231142240.59803843</c:v>
                      </c:pt>
                      <c:pt idx="212">
                        <c:v>231682502.26388833</c:v>
                      </c:pt>
                      <c:pt idx="213">
                        <c:v>231683607.18716356</c:v>
                      </c:pt>
                      <c:pt idx="214">
                        <c:v>231682502.26388833</c:v>
                      </c:pt>
                      <c:pt idx="215">
                        <c:v>231683607.18716356</c:v>
                      </c:pt>
                      <c:pt idx="216">
                        <c:v>232870377.43055114</c:v>
                      </c:pt>
                      <c:pt idx="217">
                        <c:v>232871482.35382634</c:v>
                      </c:pt>
                      <c:pt idx="218">
                        <c:v>233058608.50658694</c:v>
                      </c:pt>
                      <c:pt idx="219">
                        <c:v>233059713.42986214</c:v>
                      </c:pt>
                      <c:pt idx="220">
                        <c:v>232870377.43055114</c:v>
                      </c:pt>
                      <c:pt idx="221">
                        <c:v>232871482.35382634</c:v>
                      </c:pt>
                      <c:pt idx="222">
                        <c:v>233058608.50658694</c:v>
                      </c:pt>
                      <c:pt idx="223">
                        <c:v>233059713.42986214</c:v>
                      </c:pt>
                      <c:pt idx="224">
                        <c:v>233405719.66350016</c:v>
                      </c:pt>
                      <c:pt idx="225">
                        <c:v>233406824.58677539</c:v>
                      </c:pt>
                      <c:pt idx="226">
                        <c:v>232870377.43055114</c:v>
                      </c:pt>
                      <c:pt idx="227">
                        <c:v>232871482.35382634</c:v>
                      </c:pt>
                      <c:pt idx="228">
                        <c:v>233405719.66350016</c:v>
                      </c:pt>
                      <c:pt idx="229">
                        <c:v>233406824.58677539</c:v>
                      </c:pt>
                      <c:pt idx="230">
                        <c:v>233593950.73953596</c:v>
                      </c:pt>
                      <c:pt idx="231">
                        <c:v>233595055.66281125</c:v>
                      </c:pt>
                      <c:pt idx="232">
                        <c:v>233058608.50658694</c:v>
                      </c:pt>
                      <c:pt idx="233">
                        <c:v>233059713.42986214</c:v>
                      </c:pt>
                      <c:pt idx="234">
                        <c:v>233593950.73953596</c:v>
                      </c:pt>
                      <c:pt idx="235">
                        <c:v>233595055.66281125</c:v>
                      </c:pt>
                      <c:pt idx="236">
                        <c:v>233405719.66350016</c:v>
                      </c:pt>
                      <c:pt idx="237">
                        <c:v>233406824.58677539</c:v>
                      </c:pt>
                      <c:pt idx="238">
                        <c:v>233593950.73953596</c:v>
                      </c:pt>
                      <c:pt idx="239">
                        <c:v>233595055.66281125</c:v>
                      </c:pt>
                      <c:pt idx="240">
                        <c:v>234344212.66311187</c:v>
                      </c:pt>
                      <c:pt idx="241">
                        <c:v>234345317.58638701</c:v>
                      </c:pt>
                      <c:pt idx="242">
                        <c:v>234344212.66311187</c:v>
                      </c:pt>
                      <c:pt idx="243">
                        <c:v>234345317.58638701</c:v>
                      </c:pt>
                      <c:pt idx="244">
                        <c:v>234879554.89606091</c:v>
                      </c:pt>
                      <c:pt idx="245">
                        <c:v>234880659.81933618</c:v>
                      </c:pt>
                      <c:pt idx="246">
                        <c:v>234344212.66311187</c:v>
                      </c:pt>
                      <c:pt idx="247">
                        <c:v>234345317.58638701</c:v>
                      </c:pt>
                      <c:pt idx="248">
                        <c:v>234879554.89606091</c:v>
                      </c:pt>
                      <c:pt idx="249">
                        <c:v>234880659.81933618</c:v>
                      </c:pt>
                      <c:pt idx="250">
                        <c:v>234879554.89606091</c:v>
                      </c:pt>
                      <c:pt idx="251">
                        <c:v>234880659.81933618</c:v>
                      </c:pt>
                      <c:pt idx="252">
                        <c:v>237114985.03467244</c:v>
                      </c:pt>
                      <c:pt idx="253">
                        <c:v>237116089.95794773</c:v>
                      </c:pt>
                      <c:pt idx="254">
                        <c:v>237114985.03467244</c:v>
                      </c:pt>
                      <c:pt idx="255">
                        <c:v>237116089.95794773</c:v>
                      </c:pt>
                      <c:pt idx="256">
                        <c:v>237303216.11070836</c:v>
                      </c:pt>
                      <c:pt idx="257">
                        <c:v>237304321.03398353</c:v>
                      </c:pt>
                      <c:pt idx="258">
                        <c:v>237303216.11070836</c:v>
                      </c:pt>
                      <c:pt idx="259">
                        <c:v>237304321.03398353</c:v>
                      </c:pt>
                      <c:pt idx="260">
                        <c:v>237114985.03467244</c:v>
                      </c:pt>
                      <c:pt idx="261">
                        <c:v>237116089.95794773</c:v>
                      </c:pt>
                      <c:pt idx="262">
                        <c:v>237650327.26762155</c:v>
                      </c:pt>
                      <c:pt idx="263">
                        <c:v>237651432.19089681</c:v>
                      </c:pt>
                      <c:pt idx="264">
                        <c:v>237303216.11070836</c:v>
                      </c:pt>
                      <c:pt idx="265">
                        <c:v>237304321.03398353</c:v>
                      </c:pt>
                      <c:pt idx="266">
                        <c:v>237838558.3436574</c:v>
                      </c:pt>
                      <c:pt idx="267">
                        <c:v>237839663.26693258</c:v>
                      </c:pt>
                      <c:pt idx="268">
                        <c:v>237650327.26762155</c:v>
                      </c:pt>
                      <c:pt idx="269">
                        <c:v>237651432.19089681</c:v>
                      </c:pt>
                      <c:pt idx="270">
                        <c:v>237838558.3436574</c:v>
                      </c:pt>
                      <c:pt idx="271">
                        <c:v>237839663.26693258</c:v>
                      </c:pt>
                      <c:pt idx="272">
                        <c:v>237650327.26762155</c:v>
                      </c:pt>
                      <c:pt idx="273">
                        <c:v>237651432.19089681</c:v>
                      </c:pt>
                      <c:pt idx="274">
                        <c:v>238588820.26723319</c:v>
                      </c:pt>
                      <c:pt idx="275">
                        <c:v>238589925.1905084</c:v>
                      </c:pt>
                      <c:pt idx="276">
                        <c:v>238588820.26723319</c:v>
                      </c:pt>
                      <c:pt idx="277">
                        <c:v>238589925.1905084</c:v>
                      </c:pt>
                      <c:pt idx="278">
                        <c:v>237838558.3436574</c:v>
                      </c:pt>
                      <c:pt idx="279">
                        <c:v>237839663.26693258</c:v>
                      </c:pt>
                      <c:pt idx="280">
                        <c:v>238588820.26723319</c:v>
                      </c:pt>
                      <c:pt idx="281">
                        <c:v>238589925.1905084</c:v>
                      </c:pt>
                      <c:pt idx="282">
                        <c:v>239124162.50018233</c:v>
                      </c:pt>
                      <c:pt idx="283">
                        <c:v>239125267.42345753</c:v>
                      </c:pt>
                      <c:pt idx="284">
                        <c:v>239124162.50018233</c:v>
                      </c:pt>
                      <c:pt idx="285">
                        <c:v>239125267.42345753</c:v>
                      </c:pt>
                      <c:pt idx="286">
                        <c:v>239124162.50018233</c:v>
                      </c:pt>
                      <c:pt idx="287">
                        <c:v>239125267.42345753</c:v>
                      </c:pt>
                      <c:pt idx="288">
                        <c:v>242706425.55313933</c:v>
                      </c:pt>
                      <c:pt idx="289">
                        <c:v>242707530.47641447</c:v>
                      </c:pt>
                      <c:pt idx="290">
                        <c:v>242894656.6291751</c:v>
                      </c:pt>
                      <c:pt idx="291">
                        <c:v>242895761.5524503</c:v>
                      </c:pt>
                      <c:pt idx="292">
                        <c:v>242706425.55313933</c:v>
                      </c:pt>
                      <c:pt idx="293">
                        <c:v>242707530.47641447</c:v>
                      </c:pt>
                      <c:pt idx="294">
                        <c:v>242894656.6291751</c:v>
                      </c:pt>
                      <c:pt idx="295">
                        <c:v>242895761.5524503</c:v>
                      </c:pt>
                      <c:pt idx="296">
                        <c:v>243241767.78608835</c:v>
                      </c:pt>
                      <c:pt idx="297">
                        <c:v>243242872.70936355</c:v>
                      </c:pt>
                      <c:pt idx="298">
                        <c:v>243429998.8621242</c:v>
                      </c:pt>
                      <c:pt idx="299">
                        <c:v>243431103.78539944</c:v>
                      </c:pt>
                      <c:pt idx="300">
                        <c:v>243241767.78608835</c:v>
                      </c:pt>
                      <c:pt idx="301">
                        <c:v>243242872.70936355</c:v>
                      </c:pt>
                      <c:pt idx="302">
                        <c:v>242706425.55313933</c:v>
                      </c:pt>
                      <c:pt idx="303">
                        <c:v>242707530.47641447</c:v>
                      </c:pt>
                      <c:pt idx="304">
                        <c:v>243429998.8621242</c:v>
                      </c:pt>
                      <c:pt idx="305">
                        <c:v>243431103.78539944</c:v>
                      </c:pt>
                      <c:pt idx="306">
                        <c:v>242894656.6291751</c:v>
                      </c:pt>
                      <c:pt idx="307">
                        <c:v>242895761.5524503</c:v>
                      </c:pt>
                      <c:pt idx="308">
                        <c:v>243241767.78608835</c:v>
                      </c:pt>
                      <c:pt idx="309">
                        <c:v>243242872.70936355</c:v>
                      </c:pt>
                      <c:pt idx="310">
                        <c:v>243429998.8621242</c:v>
                      </c:pt>
                      <c:pt idx="311">
                        <c:v>243431103.78539944</c:v>
                      </c:pt>
                      <c:pt idx="312">
                        <c:v>244180260.78570005</c:v>
                      </c:pt>
                      <c:pt idx="313">
                        <c:v>244181365.70897526</c:v>
                      </c:pt>
                      <c:pt idx="314">
                        <c:v>244180260.78570005</c:v>
                      </c:pt>
                      <c:pt idx="315">
                        <c:v>244181365.70897526</c:v>
                      </c:pt>
                      <c:pt idx="316">
                        <c:v>244715603.01864913</c:v>
                      </c:pt>
                      <c:pt idx="317">
                        <c:v>244716707.94192433</c:v>
                      </c:pt>
                      <c:pt idx="318">
                        <c:v>245314933.42912915</c:v>
                      </c:pt>
                      <c:pt idx="319">
                        <c:v>245316038.35240442</c:v>
                      </c:pt>
                      <c:pt idx="320">
                        <c:v>244715603.01864913</c:v>
                      </c:pt>
                      <c:pt idx="321">
                        <c:v>244716707.94192433</c:v>
                      </c:pt>
                      <c:pt idx="322">
                        <c:v>244180260.78570005</c:v>
                      </c:pt>
                      <c:pt idx="323">
                        <c:v>244181365.70897526</c:v>
                      </c:pt>
                      <c:pt idx="324">
                        <c:v>245503164.50516501</c:v>
                      </c:pt>
                      <c:pt idx="325">
                        <c:v>245504269.42844024</c:v>
                      </c:pt>
                      <c:pt idx="326">
                        <c:v>245314933.42912915</c:v>
                      </c:pt>
                      <c:pt idx="327">
                        <c:v>245316038.35240442</c:v>
                      </c:pt>
                      <c:pt idx="328">
                        <c:v>245503164.50516501</c:v>
                      </c:pt>
                      <c:pt idx="329">
                        <c:v>245504269.42844024</c:v>
                      </c:pt>
                      <c:pt idx="330">
                        <c:v>244715603.01864913</c:v>
                      </c:pt>
                      <c:pt idx="331">
                        <c:v>244716707.94192433</c:v>
                      </c:pt>
                      <c:pt idx="332">
                        <c:v>245850275.6620782</c:v>
                      </c:pt>
                      <c:pt idx="333">
                        <c:v>245851380.58535349</c:v>
                      </c:pt>
                      <c:pt idx="334">
                        <c:v>245314933.42912915</c:v>
                      </c:pt>
                      <c:pt idx="335">
                        <c:v>245316038.35240442</c:v>
                      </c:pt>
                      <c:pt idx="336">
                        <c:v>245850275.6620782</c:v>
                      </c:pt>
                      <c:pt idx="337">
                        <c:v>245851380.58535349</c:v>
                      </c:pt>
                      <c:pt idx="338">
                        <c:v>245665743.10769042</c:v>
                      </c:pt>
                      <c:pt idx="339">
                        <c:v>245666848.03096557</c:v>
                      </c:pt>
                      <c:pt idx="340">
                        <c:v>246038506.73811409</c:v>
                      </c:pt>
                      <c:pt idx="341">
                        <c:v>246039611.66138923</c:v>
                      </c:pt>
                      <c:pt idx="342">
                        <c:v>245503164.50516501</c:v>
                      </c:pt>
                      <c:pt idx="343">
                        <c:v>245504269.42844024</c:v>
                      </c:pt>
                      <c:pt idx="344">
                        <c:v>246038506.73811409</c:v>
                      </c:pt>
                      <c:pt idx="345">
                        <c:v>246039611.66138923</c:v>
                      </c:pt>
                      <c:pt idx="346">
                        <c:v>245853974.18372625</c:v>
                      </c:pt>
                      <c:pt idx="347">
                        <c:v>245855079.10700139</c:v>
                      </c:pt>
                      <c:pt idx="348">
                        <c:v>245665743.10769042</c:v>
                      </c:pt>
                      <c:pt idx="349">
                        <c:v>245666848.03096557</c:v>
                      </c:pt>
                      <c:pt idx="350">
                        <c:v>245850275.6620782</c:v>
                      </c:pt>
                      <c:pt idx="351">
                        <c:v>245851380.58535349</c:v>
                      </c:pt>
                      <c:pt idx="352">
                        <c:v>245853974.18372625</c:v>
                      </c:pt>
                      <c:pt idx="353">
                        <c:v>245855079.10700139</c:v>
                      </c:pt>
                      <c:pt idx="354">
                        <c:v>246038506.73811409</c:v>
                      </c:pt>
                      <c:pt idx="355">
                        <c:v>246039611.66138923</c:v>
                      </c:pt>
                      <c:pt idx="356">
                        <c:v>246201085.34063956</c:v>
                      </c:pt>
                      <c:pt idx="357">
                        <c:v>246202190.2639147</c:v>
                      </c:pt>
                      <c:pt idx="358">
                        <c:v>246788768.66168994</c:v>
                      </c:pt>
                      <c:pt idx="359">
                        <c:v>246789873.58496508</c:v>
                      </c:pt>
                      <c:pt idx="360">
                        <c:v>246201085.34063956</c:v>
                      </c:pt>
                      <c:pt idx="361">
                        <c:v>246202190.2639147</c:v>
                      </c:pt>
                      <c:pt idx="362">
                        <c:v>245665743.10769042</c:v>
                      </c:pt>
                      <c:pt idx="363">
                        <c:v>245666848.03096557</c:v>
                      </c:pt>
                      <c:pt idx="364">
                        <c:v>246389316.41667536</c:v>
                      </c:pt>
                      <c:pt idx="365">
                        <c:v>246390421.33995059</c:v>
                      </c:pt>
                      <c:pt idx="366">
                        <c:v>246389316.41667536</c:v>
                      </c:pt>
                      <c:pt idx="367">
                        <c:v>246390421.33995059</c:v>
                      </c:pt>
                      <c:pt idx="368">
                        <c:v>245853974.18372625</c:v>
                      </c:pt>
                      <c:pt idx="369">
                        <c:v>245855079.10700139</c:v>
                      </c:pt>
                      <c:pt idx="370">
                        <c:v>246788768.66168994</c:v>
                      </c:pt>
                      <c:pt idx="371">
                        <c:v>246789873.58496508</c:v>
                      </c:pt>
                      <c:pt idx="372">
                        <c:v>246201085.34063956</c:v>
                      </c:pt>
                      <c:pt idx="373">
                        <c:v>246202190.2639147</c:v>
                      </c:pt>
                      <c:pt idx="374">
                        <c:v>247324110.89463899</c:v>
                      </c:pt>
                      <c:pt idx="375">
                        <c:v>247325215.81791416</c:v>
                      </c:pt>
                      <c:pt idx="376">
                        <c:v>246389316.41667536</c:v>
                      </c:pt>
                      <c:pt idx="377">
                        <c:v>246390421.33995059</c:v>
                      </c:pt>
                      <c:pt idx="378">
                        <c:v>246788768.66168994</c:v>
                      </c:pt>
                      <c:pt idx="379">
                        <c:v>246789873.58496508</c:v>
                      </c:pt>
                      <c:pt idx="380">
                        <c:v>247324110.89463899</c:v>
                      </c:pt>
                      <c:pt idx="381">
                        <c:v>247325215.81791416</c:v>
                      </c:pt>
                      <c:pt idx="382">
                        <c:v>247139578.34025109</c:v>
                      </c:pt>
                      <c:pt idx="383">
                        <c:v>247140683.26352635</c:v>
                      </c:pt>
                      <c:pt idx="384">
                        <c:v>247139578.34025109</c:v>
                      </c:pt>
                      <c:pt idx="385">
                        <c:v>247140683.26352635</c:v>
                      </c:pt>
                      <c:pt idx="386">
                        <c:v>247324110.89463899</c:v>
                      </c:pt>
                      <c:pt idx="387">
                        <c:v>247325215.81791416</c:v>
                      </c:pt>
                      <c:pt idx="388">
                        <c:v>247674920.57320029</c:v>
                      </c:pt>
                      <c:pt idx="389">
                        <c:v>247676025.49647549</c:v>
                      </c:pt>
                      <c:pt idx="390">
                        <c:v>247674920.57320029</c:v>
                      </c:pt>
                      <c:pt idx="391">
                        <c:v>247676025.49647549</c:v>
                      </c:pt>
                      <c:pt idx="392">
                        <c:v>247139578.34025109</c:v>
                      </c:pt>
                      <c:pt idx="393">
                        <c:v>247140683.26352635</c:v>
                      </c:pt>
                      <c:pt idx="394">
                        <c:v>248511986.06130171</c:v>
                      </c:pt>
                      <c:pt idx="395">
                        <c:v>248513090.98457691</c:v>
                      </c:pt>
                      <c:pt idx="396">
                        <c:v>247674920.57320029</c:v>
                      </c:pt>
                      <c:pt idx="397">
                        <c:v>247676025.49647549</c:v>
                      </c:pt>
                      <c:pt idx="398">
                        <c:v>248511986.06130171</c:v>
                      </c:pt>
                      <c:pt idx="399">
                        <c:v>248513090.98457691</c:v>
                      </c:pt>
                      <c:pt idx="400">
                        <c:v>248700217.13733754</c:v>
                      </c:pt>
                      <c:pt idx="401">
                        <c:v>248701322.06061277</c:v>
                      </c:pt>
                      <c:pt idx="402">
                        <c:v>248700217.13733754</c:v>
                      </c:pt>
                      <c:pt idx="403">
                        <c:v>248701322.06061277</c:v>
                      </c:pt>
                      <c:pt idx="404">
                        <c:v>248511986.06130171</c:v>
                      </c:pt>
                      <c:pt idx="405">
                        <c:v>248513090.98457691</c:v>
                      </c:pt>
                      <c:pt idx="406">
                        <c:v>249047328.29425082</c:v>
                      </c:pt>
                      <c:pt idx="407">
                        <c:v>249048433.21752602</c:v>
                      </c:pt>
                      <c:pt idx="408">
                        <c:v>248700217.13733754</c:v>
                      </c:pt>
                      <c:pt idx="409">
                        <c:v>248701322.06061277</c:v>
                      </c:pt>
                      <c:pt idx="410">
                        <c:v>249235559.37028664</c:v>
                      </c:pt>
                      <c:pt idx="411">
                        <c:v>249236664.29356185</c:v>
                      </c:pt>
                      <c:pt idx="412">
                        <c:v>249047328.29425082</c:v>
                      </c:pt>
                      <c:pt idx="413">
                        <c:v>249048433.21752602</c:v>
                      </c:pt>
                      <c:pt idx="414">
                        <c:v>249235559.37028664</c:v>
                      </c:pt>
                      <c:pt idx="415">
                        <c:v>249236664.29356185</c:v>
                      </c:pt>
                      <c:pt idx="416">
                        <c:v>249047328.29425082</c:v>
                      </c:pt>
                      <c:pt idx="417">
                        <c:v>249048433.21752602</c:v>
                      </c:pt>
                      <c:pt idx="418">
                        <c:v>249985821.29386243</c:v>
                      </c:pt>
                      <c:pt idx="419">
                        <c:v>249986926.21713769</c:v>
                      </c:pt>
                      <c:pt idx="420">
                        <c:v>249985821.29386243</c:v>
                      </c:pt>
                      <c:pt idx="421">
                        <c:v>249986926.21713769</c:v>
                      </c:pt>
                      <c:pt idx="422">
                        <c:v>249235559.37028664</c:v>
                      </c:pt>
                      <c:pt idx="423">
                        <c:v>249236664.29356185</c:v>
                      </c:pt>
                      <c:pt idx="424">
                        <c:v>249985821.29386243</c:v>
                      </c:pt>
                      <c:pt idx="425">
                        <c:v>249986926.21713769</c:v>
                      </c:pt>
                      <c:pt idx="426">
                        <c:v>250521163.5268116</c:v>
                      </c:pt>
                      <c:pt idx="427">
                        <c:v>250522268.45008674</c:v>
                      </c:pt>
                      <c:pt idx="428">
                        <c:v>250521163.5268116</c:v>
                      </c:pt>
                      <c:pt idx="429">
                        <c:v>250522268.45008674</c:v>
                      </c:pt>
                      <c:pt idx="430">
                        <c:v>250521163.5268116</c:v>
                      </c:pt>
                      <c:pt idx="431">
                        <c:v>250522268.45008674</c:v>
                      </c:pt>
                      <c:pt idx="432">
                        <c:v>252756593.66542307</c:v>
                      </c:pt>
                      <c:pt idx="433">
                        <c:v>252757698.5886983</c:v>
                      </c:pt>
                      <c:pt idx="434">
                        <c:v>252944824.74145895</c:v>
                      </c:pt>
                      <c:pt idx="435">
                        <c:v>252945929.66473413</c:v>
                      </c:pt>
                      <c:pt idx="436">
                        <c:v>252756593.66542307</c:v>
                      </c:pt>
                      <c:pt idx="437">
                        <c:v>252757698.5886983</c:v>
                      </c:pt>
                      <c:pt idx="438">
                        <c:v>252944824.74145895</c:v>
                      </c:pt>
                      <c:pt idx="439">
                        <c:v>252945929.66473413</c:v>
                      </c:pt>
                      <c:pt idx="440">
                        <c:v>253291935.8983722</c:v>
                      </c:pt>
                      <c:pt idx="441">
                        <c:v>253293040.82164738</c:v>
                      </c:pt>
                      <c:pt idx="442">
                        <c:v>253291935.8983722</c:v>
                      </c:pt>
                      <c:pt idx="443">
                        <c:v>253293040.82164738</c:v>
                      </c:pt>
                      <c:pt idx="444">
                        <c:v>252756593.66542307</c:v>
                      </c:pt>
                      <c:pt idx="445">
                        <c:v>252757698.5886983</c:v>
                      </c:pt>
                      <c:pt idx="446">
                        <c:v>253480166.97440797</c:v>
                      </c:pt>
                      <c:pt idx="447">
                        <c:v>253481271.89768326</c:v>
                      </c:pt>
                      <c:pt idx="448">
                        <c:v>253480166.97440797</c:v>
                      </c:pt>
                      <c:pt idx="449">
                        <c:v>253481271.89768326</c:v>
                      </c:pt>
                      <c:pt idx="450">
                        <c:v>252944824.74145895</c:v>
                      </c:pt>
                      <c:pt idx="451">
                        <c:v>252945929.66473413</c:v>
                      </c:pt>
                      <c:pt idx="452">
                        <c:v>253291935.8983722</c:v>
                      </c:pt>
                      <c:pt idx="453">
                        <c:v>253293040.82164738</c:v>
                      </c:pt>
                      <c:pt idx="454">
                        <c:v>253480166.97440797</c:v>
                      </c:pt>
                      <c:pt idx="455">
                        <c:v>253481271.89768326</c:v>
                      </c:pt>
                      <c:pt idx="456">
                        <c:v>254230428.89798382</c:v>
                      </c:pt>
                      <c:pt idx="457">
                        <c:v>254231533.82125908</c:v>
                      </c:pt>
                      <c:pt idx="458">
                        <c:v>254230428.89798382</c:v>
                      </c:pt>
                      <c:pt idx="459">
                        <c:v>254231533.82125908</c:v>
                      </c:pt>
                      <c:pt idx="460">
                        <c:v>254765771.13093296</c:v>
                      </c:pt>
                      <c:pt idx="461">
                        <c:v>254766876.05420816</c:v>
                      </c:pt>
                      <c:pt idx="462">
                        <c:v>254765771.13093296</c:v>
                      </c:pt>
                      <c:pt idx="463">
                        <c:v>254766876.05420816</c:v>
                      </c:pt>
                      <c:pt idx="464">
                        <c:v>254230428.89798382</c:v>
                      </c:pt>
                      <c:pt idx="465">
                        <c:v>254231533.82125908</c:v>
                      </c:pt>
                      <c:pt idx="466">
                        <c:v>254765771.13093296</c:v>
                      </c:pt>
                      <c:pt idx="467">
                        <c:v>254766876.05420816</c:v>
                      </c:pt>
                      <c:pt idx="468">
                        <c:v>258348034.18388987</c:v>
                      </c:pt>
                      <c:pt idx="469">
                        <c:v>258349139.10716507</c:v>
                      </c:pt>
                      <c:pt idx="470">
                        <c:v>258348034.18388987</c:v>
                      </c:pt>
                      <c:pt idx="471">
                        <c:v>258349139.10716507</c:v>
                      </c:pt>
                      <c:pt idx="472">
                        <c:v>258536265.25992578</c:v>
                      </c:pt>
                      <c:pt idx="473">
                        <c:v>258537370.18320096</c:v>
                      </c:pt>
                      <c:pt idx="474">
                        <c:v>258536265.25992578</c:v>
                      </c:pt>
                      <c:pt idx="475">
                        <c:v>258537370.18320096</c:v>
                      </c:pt>
                      <c:pt idx="476">
                        <c:v>258883376.41683906</c:v>
                      </c:pt>
                      <c:pt idx="477">
                        <c:v>258884481.34011421</c:v>
                      </c:pt>
                      <c:pt idx="478">
                        <c:v>258883376.41683906</c:v>
                      </c:pt>
                      <c:pt idx="479">
                        <c:v>258884481.34011421</c:v>
                      </c:pt>
                      <c:pt idx="480">
                        <c:v>258348034.18388987</c:v>
                      </c:pt>
                      <c:pt idx="481">
                        <c:v>258349139.10716507</c:v>
                      </c:pt>
                      <c:pt idx="482">
                        <c:v>259071607.4928748</c:v>
                      </c:pt>
                      <c:pt idx="483">
                        <c:v>259072712.41614997</c:v>
                      </c:pt>
                      <c:pt idx="484">
                        <c:v>259071607.4928748</c:v>
                      </c:pt>
                      <c:pt idx="485">
                        <c:v>259072712.41614997</c:v>
                      </c:pt>
                      <c:pt idx="486">
                        <c:v>258536265.25992578</c:v>
                      </c:pt>
                      <c:pt idx="487">
                        <c:v>258537370.18320096</c:v>
                      </c:pt>
                      <c:pt idx="488">
                        <c:v>258883376.41683906</c:v>
                      </c:pt>
                      <c:pt idx="489">
                        <c:v>258884481.34011421</c:v>
                      </c:pt>
                      <c:pt idx="490">
                        <c:v>259071607.4928748</c:v>
                      </c:pt>
                      <c:pt idx="491">
                        <c:v>259072712.41614997</c:v>
                      </c:pt>
                      <c:pt idx="492">
                        <c:v>259821869.41645065</c:v>
                      </c:pt>
                      <c:pt idx="493">
                        <c:v>259822974.33972579</c:v>
                      </c:pt>
                      <c:pt idx="494">
                        <c:v>259821869.41645065</c:v>
                      </c:pt>
                      <c:pt idx="495">
                        <c:v>259822974.33972579</c:v>
                      </c:pt>
                      <c:pt idx="496">
                        <c:v>260357211.64939979</c:v>
                      </c:pt>
                      <c:pt idx="497">
                        <c:v>260358316.57267499</c:v>
                      </c:pt>
                      <c:pt idx="498">
                        <c:v>260357211.64939979</c:v>
                      </c:pt>
                      <c:pt idx="499">
                        <c:v>260358316.57267499</c:v>
                      </c:pt>
                      <c:pt idx="500">
                        <c:v>259821869.41645065</c:v>
                      </c:pt>
                      <c:pt idx="501">
                        <c:v>259822974.33972579</c:v>
                      </c:pt>
                      <c:pt idx="502">
                        <c:v>260357211.64939979</c:v>
                      </c:pt>
                      <c:pt idx="503">
                        <c:v>260358316.57267499</c:v>
                      </c:pt>
                      <c:pt idx="504">
                        <c:v>261307351.73844099</c:v>
                      </c:pt>
                      <c:pt idx="505">
                        <c:v>261308456.66171619</c:v>
                      </c:pt>
                      <c:pt idx="506">
                        <c:v>261307351.73844099</c:v>
                      </c:pt>
                      <c:pt idx="507">
                        <c:v>261308456.66171619</c:v>
                      </c:pt>
                      <c:pt idx="508">
                        <c:v>261495582.81447688</c:v>
                      </c:pt>
                      <c:pt idx="509">
                        <c:v>261496687.73775211</c:v>
                      </c:pt>
                      <c:pt idx="510">
                        <c:v>261495582.81447688</c:v>
                      </c:pt>
                      <c:pt idx="511">
                        <c:v>261496687.73775211</c:v>
                      </c:pt>
                      <c:pt idx="512">
                        <c:v>261307351.73844099</c:v>
                      </c:pt>
                      <c:pt idx="513">
                        <c:v>261308456.66171619</c:v>
                      </c:pt>
                      <c:pt idx="514">
                        <c:v>261842693.9713901</c:v>
                      </c:pt>
                      <c:pt idx="515">
                        <c:v>261843798.89466536</c:v>
                      </c:pt>
                      <c:pt idx="516">
                        <c:v>261495582.81447688</c:v>
                      </c:pt>
                      <c:pt idx="517">
                        <c:v>261496687.73775211</c:v>
                      </c:pt>
                      <c:pt idx="518">
                        <c:v>262030925.04742596</c:v>
                      </c:pt>
                      <c:pt idx="519">
                        <c:v>262032029.97070113</c:v>
                      </c:pt>
                      <c:pt idx="520">
                        <c:v>261842693.9713901</c:v>
                      </c:pt>
                      <c:pt idx="521">
                        <c:v>261843798.89466536</c:v>
                      </c:pt>
                      <c:pt idx="522">
                        <c:v>262030925.04742596</c:v>
                      </c:pt>
                      <c:pt idx="523">
                        <c:v>262032029.97070113</c:v>
                      </c:pt>
                      <c:pt idx="524">
                        <c:v>262781186.9710018</c:v>
                      </c:pt>
                      <c:pt idx="525">
                        <c:v>262782291.89427707</c:v>
                      </c:pt>
                      <c:pt idx="526">
                        <c:v>261842693.9713901</c:v>
                      </c:pt>
                      <c:pt idx="527">
                        <c:v>261843798.89466536</c:v>
                      </c:pt>
                      <c:pt idx="528">
                        <c:v>262781186.9710018</c:v>
                      </c:pt>
                      <c:pt idx="529">
                        <c:v>262782291.89427707</c:v>
                      </c:pt>
                      <c:pt idx="530">
                        <c:v>262030925.04742596</c:v>
                      </c:pt>
                      <c:pt idx="531">
                        <c:v>262032029.97070113</c:v>
                      </c:pt>
                      <c:pt idx="532">
                        <c:v>262781186.9710018</c:v>
                      </c:pt>
                      <c:pt idx="533">
                        <c:v>262782291.89427707</c:v>
                      </c:pt>
                      <c:pt idx="534">
                        <c:v>263316529.20395088</c:v>
                      </c:pt>
                      <c:pt idx="535">
                        <c:v>263317634.12722602</c:v>
                      </c:pt>
                      <c:pt idx="536">
                        <c:v>263316529.20395088</c:v>
                      </c:pt>
                      <c:pt idx="537">
                        <c:v>263317634.12722602</c:v>
                      </c:pt>
                      <c:pt idx="538">
                        <c:v>263316529.20395088</c:v>
                      </c:pt>
                      <c:pt idx="539">
                        <c:v>263317634.12722602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FEB8-4424-A44F-86CD78A7B397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17722.206863541513</c:v>
                      </c:pt>
                      <c:pt idx="1">
                        <c:v>17722.286348241225</c:v>
                      </c:pt>
                      <c:pt idx="2">
                        <c:v>17722.206863541513</c:v>
                      </c:pt>
                      <c:pt idx="3">
                        <c:v>17722.286348241225</c:v>
                      </c:pt>
                      <c:pt idx="4">
                        <c:v>17737.499569334668</c:v>
                      </c:pt>
                      <c:pt idx="5">
                        <c:v>17737.579054034388</c:v>
                      </c:pt>
                      <c:pt idx="6">
                        <c:v>17737.499569334668</c:v>
                      </c:pt>
                      <c:pt idx="7">
                        <c:v>17737.579054034388</c:v>
                      </c:pt>
                      <c:pt idx="8">
                        <c:v>17722.206863541513</c:v>
                      </c:pt>
                      <c:pt idx="9">
                        <c:v>17722.286348241225</c:v>
                      </c:pt>
                      <c:pt idx="10">
                        <c:v>17737.499569334668</c:v>
                      </c:pt>
                      <c:pt idx="11">
                        <c:v>17737.579054034388</c:v>
                      </c:pt>
                      <c:pt idx="12">
                        <c:v>17769.172595324198</c:v>
                      </c:pt>
                      <c:pt idx="13">
                        <c:v>17769.252080023914</c:v>
                      </c:pt>
                      <c:pt idx="14">
                        <c:v>17784.465301117369</c:v>
                      </c:pt>
                      <c:pt idx="15">
                        <c:v>17784.544785817085</c:v>
                      </c:pt>
                      <c:pt idx="16">
                        <c:v>17769.172595324198</c:v>
                      </c:pt>
                      <c:pt idx="17">
                        <c:v>17769.252080023914</c:v>
                      </c:pt>
                      <c:pt idx="18">
                        <c:v>17784.465301117369</c:v>
                      </c:pt>
                      <c:pt idx="19">
                        <c:v>17784.544785817085</c:v>
                      </c:pt>
                      <c:pt idx="20">
                        <c:v>17769.172595324198</c:v>
                      </c:pt>
                      <c:pt idx="21">
                        <c:v>17769.252080023914</c:v>
                      </c:pt>
                      <c:pt idx="22">
                        <c:v>17843.744066390405</c:v>
                      </c:pt>
                      <c:pt idx="23">
                        <c:v>17843.823551090121</c:v>
                      </c:pt>
                      <c:pt idx="24">
                        <c:v>17843.744066390405</c:v>
                      </c:pt>
                      <c:pt idx="25">
                        <c:v>17843.823551090121</c:v>
                      </c:pt>
                      <c:pt idx="26">
                        <c:v>17784.465301117369</c:v>
                      </c:pt>
                      <c:pt idx="27">
                        <c:v>17784.544785817085</c:v>
                      </c:pt>
                      <c:pt idx="28">
                        <c:v>17843.744066390405</c:v>
                      </c:pt>
                      <c:pt idx="29">
                        <c:v>17843.823551090121</c:v>
                      </c:pt>
                      <c:pt idx="30">
                        <c:v>17890.709798173095</c:v>
                      </c:pt>
                      <c:pt idx="31">
                        <c:v>17890.789282872811</c:v>
                      </c:pt>
                      <c:pt idx="32">
                        <c:v>17890.709798173095</c:v>
                      </c:pt>
                      <c:pt idx="33">
                        <c:v>17890.789282872811</c:v>
                      </c:pt>
                      <c:pt idx="34">
                        <c:v>17890.709798173095</c:v>
                      </c:pt>
                      <c:pt idx="35">
                        <c:v>17890.789282872811</c:v>
                      </c:pt>
                      <c:pt idx="36">
                        <c:v>17988.404414596953</c:v>
                      </c:pt>
                      <c:pt idx="37">
                        <c:v>17988.483899296672</c:v>
                      </c:pt>
                      <c:pt idx="38">
                        <c:v>18003.697120390116</c:v>
                      </c:pt>
                      <c:pt idx="39">
                        <c:v>18003.776605089835</c:v>
                      </c:pt>
                      <c:pt idx="40">
                        <c:v>17988.404414596953</c:v>
                      </c:pt>
                      <c:pt idx="41">
                        <c:v>17988.483899296672</c:v>
                      </c:pt>
                      <c:pt idx="42">
                        <c:v>18003.697120390116</c:v>
                      </c:pt>
                      <c:pt idx="43">
                        <c:v>18003.776605089835</c:v>
                      </c:pt>
                      <c:pt idx="44">
                        <c:v>17988.404414596953</c:v>
                      </c:pt>
                      <c:pt idx="45">
                        <c:v>17988.483899296672</c:v>
                      </c:pt>
                      <c:pt idx="46">
                        <c:v>18035.370146379646</c:v>
                      </c:pt>
                      <c:pt idx="47">
                        <c:v>18035.449631079358</c:v>
                      </c:pt>
                      <c:pt idx="48">
                        <c:v>18035.370146379646</c:v>
                      </c:pt>
                      <c:pt idx="49">
                        <c:v>18035.449631079358</c:v>
                      </c:pt>
                      <c:pt idx="50">
                        <c:v>18003.697120390116</c:v>
                      </c:pt>
                      <c:pt idx="51">
                        <c:v>18003.776605089835</c:v>
                      </c:pt>
                      <c:pt idx="52">
                        <c:v>18050.662852172813</c:v>
                      </c:pt>
                      <c:pt idx="53">
                        <c:v>18050.742336872525</c:v>
                      </c:pt>
                      <c:pt idx="54">
                        <c:v>18050.662852172813</c:v>
                      </c:pt>
                      <c:pt idx="55">
                        <c:v>18050.742336872525</c:v>
                      </c:pt>
                      <c:pt idx="56">
                        <c:v>18035.370146379646</c:v>
                      </c:pt>
                      <c:pt idx="57">
                        <c:v>18035.449631079358</c:v>
                      </c:pt>
                      <c:pt idx="58">
                        <c:v>18050.662852172813</c:v>
                      </c:pt>
                      <c:pt idx="59">
                        <c:v>18050.742336872525</c:v>
                      </c:pt>
                      <c:pt idx="60">
                        <c:v>18109.941617445853</c:v>
                      </c:pt>
                      <c:pt idx="61">
                        <c:v>18110.021102145569</c:v>
                      </c:pt>
                      <c:pt idx="62">
                        <c:v>18109.941617445853</c:v>
                      </c:pt>
                      <c:pt idx="63">
                        <c:v>18110.021102145569</c:v>
                      </c:pt>
                      <c:pt idx="64">
                        <c:v>18109.941617445853</c:v>
                      </c:pt>
                      <c:pt idx="65">
                        <c:v>18110.021102145569</c:v>
                      </c:pt>
                      <c:pt idx="66">
                        <c:v>18156.907349228539</c:v>
                      </c:pt>
                      <c:pt idx="67">
                        <c:v>18156.986833928255</c:v>
                      </c:pt>
                      <c:pt idx="68">
                        <c:v>18156.907349228539</c:v>
                      </c:pt>
                      <c:pt idx="69">
                        <c:v>18156.986833928255</c:v>
                      </c:pt>
                      <c:pt idx="70">
                        <c:v>18156.907349228539</c:v>
                      </c:pt>
                      <c:pt idx="71">
                        <c:v>18156.986833928255</c:v>
                      </c:pt>
                      <c:pt idx="72">
                        <c:v>18339.79201582259</c:v>
                      </c:pt>
                      <c:pt idx="73">
                        <c:v>18339.871500522313</c:v>
                      </c:pt>
                      <c:pt idx="74">
                        <c:v>18339.79201582259</c:v>
                      </c:pt>
                      <c:pt idx="75">
                        <c:v>18339.871500522313</c:v>
                      </c:pt>
                      <c:pt idx="76">
                        <c:v>18355.084721615756</c:v>
                      </c:pt>
                      <c:pt idx="77">
                        <c:v>18355.164206315472</c:v>
                      </c:pt>
                      <c:pt idx="78">
                        <c:v>18355.084721615756</c:v>
                      </c:pt>
                      <c:pt idx="79">
                        <c:v>18355.164206315472</c:v>
                      </c:pt>
                      <c:pt idx="80">
                        <c:v>18339.79201582259</c:v>
                      </c:pt>
                      <c:pt idx="81">
                        <c:v>18339.871500522313</c:v>
                      </c:pt>
                      <c:pt idx="82">
                        <c:v>18355.084721615756</c:v>
                      </c:pt>
                      <c:pt idx="83">
                        <c:v>18355.164206315472</c:v>
                      </c:pt>
                      <c:pt idx="84">
                        <c:v>18386.757747605279</c:v>
                      </c:pt>
                      <c:pt idx="85">
                        <c:v>18386.837232304999</c:v>
                      </c:pt>
                      <c:pt idx="86">
                        <c:v>18402.050453398446</c:v>
                      </c:pt>
                      <c:pt idx="87">
                        <c:v>18402.129938098165</c:v>
                      </c:pt>
                      <c:pt idx="88">
                        <c:v>18386.757747605279</c:v>
                      </c:pt>
                      <c:pt idx="89">
                        <c:v>18386.837232304999</c:v>
                      </c:pt>
                      <c:pt idx="90">
                        <c:v>18402.050453398446</c:v>
                      </c:pt>
                      <c:pt idx="91">
                        <c:v>18402.129938098165</c:v>
                      </c:pt>
                      <c:pt idx="92">
                        <c:v>18386.757747605279</c:v>
                      </c:pt>
                      <c:pt idx="93">
                        <c:v>18386.837232304999</c:v>
                      </c:pt>
                      <c:pt idx="94">
                        <c:v>18461.329218671486</c:v>
                      </c:pt>
                      <c:pt idx="95">
                        <c:v>18461.408703371206</c:v>
                      </c:pt>
                      <c:pt idx="96">
                        <c:v>18461.329218671486</c:v>
                      </c:pt>
                      <c:pt idx="97">
                        <c:v>18461.408703371206</c:v>
                      </c:pt>
                      <c:pt idx="98">
                        <c:v>18402.050453398446</c:v>
                      </c:pt>
                      <c:pt idx="99">
                        <c:v>18402.129938098165</c:v>
                      </c:pt>
                      <c:pt idx="100">
                        <c:v>18461.329218671486</c:v>
                      </c:pt>
                      <c:pt idx="101">
                        <c:v>18461.408703371206</c:v>
                      </c:pt>
                      <c:pt idx="102">
                        <c:v>18508.294950454172</c:v>
                      </c:pt>
                      <c:pt idx="103">
                        <c:v>18508.374435153892</c:v>
                      </c:pt>
                      <c:pt idx="104">
                        <c:v>18508.294950454172</c:v>
                      </c:pt>
                      <c:pt idx="105">
                        <c:v>18508.374435153892</c:v>
                      </c:pt>
                      <c:pt idx="106">
                        <c:v>18508.294950454172</c:v>
                      </c:pt>
                      <c:pt idx="107">
                        <c:v>18508.374435153892</c:v>
                      </c:pt>
                      <c:pt idx="108">
                        <c:v>18806.247435539699</c:v>
                      </c:pt>
                      <c:pt idx="109">
                        <c:v>18806.326920239411</c:v>
                      </c:pt>
                      <c:pt idx="110">
                        <c:v>18821.540141332862</c:v>
                      </c:pt>
                      <c:pt idx="111">
                        <c:v>18821.619626032581</c:v>
                      </c:pt>
                      <c:pt idx="112">
                        <c:v>18806.247435539699</c:v>
                      </c:pt>
                      <c:pt idx="113">
                        <c:v>18806.326920239411</c:v>
                      </c:pt>
                      <c:pt idx="114">
                        <c:v>18821.540141332862</c:v>
                      </c:pt>
                      <c:pt idx="115">
                        <c:v>18821.619626032581</c:v>
                      </c:pt>
                      <c:pt idx="116">
                        <c:v>18853.213167322388</c:v>
                      </c:pt>
                      <c:pt idx="117">
                        <c:v>18853.292652022104</c:v>
                      </c:pt>
                      <c:pt idx="118">
                        <c:v>18868.505873115551</c:v>
                      </c:pt>
                      <c:pt idx="119">
                        <c:v>18868.585357815264</c:v>
                      </c:pt>
                      <c:pt idx="120">
                        <c:v>18806.247435539699</c:v>
                      </c:pt>
                      <c:pt idx="121">
                        <c:v>18806.326920239411</c:v>
                      </c:pt>
                      <c:pt idx="122">
                        <c:v>18853.213167322388</c:v>
                      </c:pt>
                      <c:pt idx="123">
                        <c:v>18853.292652022104</c:v>
                      </c:pt>
                      <c:pt idx="124">
                        <c:v>18821.540141332862</c:v>
                      </c:pt>
                      <c:pt idx="125">
                        <c:v>18821.619626032581</c:v>
                      </c:pt>
                      <c:pt idx="126">
                        <c:v>18868.505873115551</c:v>
                      </c:pt>
                      <c:pt idx="127">
                        <c:v>18868.585357815264</c:v>
                      </c:pt>
                      <c:pt idx="128">
                        <c:v>18853.213167322388</c:v>
                      </c:pt>
                      <c:pt idx="129">
                        <c:v>18853.292652022104</c:v>
                      </c:pt>
                      <c:pt idx="130">
                        <c:v>18868.505873115551</c:v>
                      </c:pt>
                      <c:pt idx="131">
                        <c:v>18868.585357815264</c:v>
                      </c:pt>
                      <c:pt idx="132">
                        <c:v>18927.784638388592</c:v>
                      </c:pt>
                      <c:pt idx="133">
                        <c:v>18927.864123088304</c:v>
                      </c:pt>
                      <c:pt idx="134">
                        <c:v>18927.784638388592</c:v>
                      </c:pt>
                      <c:pt idx="135">
                        <c:v>18927.864123088304</c:v>
                      </c:pt>
                      <c:pt idx="136">
                        <c:v>18974.750370171278</c:v>
                      </c:pt>
                      <c:pt idx="137">
                        <c:v>18974.829854871004</c:v>
                      </c:pt>
                      <c:pt idx="138">
                        <c:v>18927.784638388592</c:v>
                      </c:pt>
                      <c:pt idx="139">
                        <c:v>18927.864123088304</c:v>
                      </c:pt>
                      <c:pt idx="140">
                        <c:v>18974.750370171278</c:v>
                      </c:pt>
                      <c:pt idx="141">
                        <c:v>18974.829854871004</c:v>
                      </c:pt>
                      <c:pt idx="142">
                        <c:v>18974.750370171278</c:v>
                      </c:pt>
                      <c:pt idx="143">
                        <c:v>18974.829854871004</c:v>
                      </c:pt>
                      <c:pt idx="144">
                        <c:v>19051.007588548244</c:v>
                      </c:pt>
                      <c:pt idx="145">
                        <c:v>19051.087073247963</c:v>
                      </c:pt>
                      <c:pt idx="146">
                        <c:v>19066.30029434141</c:v>
                      </c:pt>
                      <c:pt idx="147">
                        <c:v>19066.379779041134</c:v>
                      </c:pt>
                      <c:pt idx="148">
                        <c:v>19093.136892850252</c:v>
                      </c:pt>
                      <c:pt idx="149">
                        <c:v>19093.216377549972</c:v>
                      </c:pt>
                      <c:pt idx="150">
                        <c:v>19051.007588548244</c:v>
                      </c:pt>
                      <c:pt idx="151">
                        <c:v>19051.087073247963</c:v>
                      </c:pt>
                      <c:pt idx="152">
                        <c:v>19093.136892850252</c:v>
                      </c:pt>
                      <c:pt idx="153">
                        <c:v>19093.216377549972</c:v>
                      </c:pt>
                      <c:pt idx="154">
                        <c:v>19108.429598643419</c:v>
                      </c:pt>
                      <c:pt idx="155">
                        <c:v>19108.509083343131</c:v>
                      </c:pt>
                      <c:pt idx="156">
                        <c:v>19066.30029434141</c:v>
                      </c:pt>
                      <c:pt idx="157">
                        <c:v>19066.379779041134</c:v>
                      </c:pt>
                      <c:pt idx="158">
                        <c:v>19108.429598643419</c:v>
                      </c:pt>
                      <c:pt idx="159">
                        <c:v>19108.509083343131</c:v>
                      </c:pt>
                      <c:pt idx="160">
                        <c:v>19097.973320330941</c:v>
                      </c:pt>
                      <c:pt idx="161">
                        <c:v>19098.052805030653</c:v>
                      </c:pt>
                      <c:pt idx="162">
                        <c:v>19051.007588548244</c:v>
                      </c:pt>
                      <c:pt idx="163">
                        <c:v>19051.087073247963</c:v>
                      </c:pt>
                      <c:pt idx="164">
                        <c:v>19093.136892850252</c:v>
                      </c:pt>
                      <c:pt idx="165">
                        <c:v>19093.216377549972</c:v>
                      </c:pt>
                      <c:pt idx="166">
                        <c:v>19097.973320330941</c:v>
                      </c:pt>
                      <c:pt idx="167">
                        <c:v>19098.052805030653</c:v>
                      </c:pt>
                      <c:pt idx="168">
                        <c:v>19113.266026124107</c:v>
                      </c:pt>
                      <c:pt idx="169">
                        <c:v>19113.345510823819</c:v>
                      </c:pt>
                      <c:pt idx="170">
                        <c:v>19066.30029434141</c:v>
                      </c:pt>
                      <c:pt idx="171">
                        <c:v>19066.379779041134</c:v>
                      </c:pt>
                      <c:pt idx="172">
                        <c:v>19108.429598643419</c:v>
                      </c:pt>
                      <c:pt idx="173">
                        <c:v>19108.509083343131</c:v>
                      </c:pt>
                      <c:pt idx="174">
                        <c:v>19113.266026124107</c:v>
                      </c:pt>
                      <c:pt idx="175">
                        <c:v>19113.345510823819</c:v>
                      </c:pt>
                      <c:pt idx="176">
                        <c:v>19140.102624632942</c:v>
                      </c:pt>
                      <c:pt idx="177">
                        <c:v>19140.182109332662</c:v>
                      </c:pt>
                      <c:pt idx="178">
                        <c:v>19155.395330426109</c:v>
                      </c:pt>
                      <c:pt idx="179">
                        <c:v>19155.474815125821</c:v>
                      </c:pt>
                      <c:pt idx="180">
                        <c:v>19097.973320330941</c:v>
                      </c:pt>
                      <c:pt idx="181">
                        <c:v>19098.052805030653</c:v>
                      </c:pt>
                      <c:pt idx="182">
                        <c:v>19140.102624632942</c:v>
                      </c:pt>
                      <c:pt idx="183">
                        <c:v>19140.182109332662</c:v>
                      </c:pt>
                      <c:pt idx="184">
                        <c:v>19113.266026124107</c:v>
                      </c:pt>
                      <c:pt idx="185">
                        <c:v>19113.345510823819</c:v>
                      </c:pt>
                      <c:pt idx="186">
                        <c:v>19155.395330426109</c:v>
                      </c:pt>
                      <c:pt idx="187">
                        <c:v>19155.474815125821</c:v>
                      </c:pt>
                      <c:pt idx="188">
                        <c:v>19172.544791397144</c:v>
                      </c:pt>
                      <c:pt idx="189">
                        <c:v>19172.62427609686</c:v>
                      </c:pt>
                      <c:pt idx="190">
                        <c:v>19140.102624632942</c:v>
                      </c:pt>
                      <c:pt idx="191">
                        <c:v>19140.182109332662</c:v>
                      </c:pt>
                      <c:pt idx="192">
                        <c:v>19214.674095699153</c:v>
                      </c:pt>
                      <c:pt idx="193">
                        <c:v>19214.753580398865</c:v>
                      </c:pt>
                      <c:pt idx="194">
                        <c:v>19172.544791397144</c:v>
                      </c:pt>
                      <c:pt idx="195">
                        <c:v>19172.62427609686</c:v>
                      </c:pt>
                      <c:pt idx="196">
                        <c:v>19214.674095699153</c:v>
                      </c:pt>
                      <c:pt idx="197">
                        <c:v>19214.753580398865</c:v>
                      </c:pt>
                      <c:pt idx="198">
                        <c:v>19155.395330426109</c:v>
                      </c:pt>
                      <c:pt idx="199">
                        <c:v>19155.474815125821</c:v>
                      </c:pt>
                      <c:pt idx="200">
                        <c:v>19219.510523179833</c:v>
                      </c:pt>
                      <c:pt idx="201">
                        <c:v>19219.590007879553</c:v>
                      </c:pt>
                      <c:pt idx="202">
                        <c:v>19172.544791397144</c:v>
                      </c:pt>
                      <c:pt idx="203">
                        <c:v>19172.62427609686</c:v>
                      </c:pt>
                      <c:pt idx="204">
                        <c:v>19214.674095699153</c:v>
                      </c:pt>
                      <c:pt idx="205">
                        <c:v>19214.753580398865</c:v>
                      </c:pt>
                      <c:pt idx="206">
                        <c:v>19219.510523179833</c:v>
                      </c:pt>
                      <c:pt idx="207">
                        <c:v>19219.590007879553</c:v>
                      </c:pt>
                      <c:pt idx="208">
                        <c:v>19261.639827481835</c:v>
                      </c:pt>
                      <c:pt idx="209">
                        <c:v>19261.719312181554</c:v>
                      </c:pt>
                      <c:pt idx="210">
                        <c:v>19219.510523179833</c:v>
                      </c:pt>
                      <c:pt idx="211">
                        <c:v>19219.590007879553</c:v>
                      </c:pt>
                      <c:pt idx="212">
                        <c:v>19261.639827481835</c:v>
                      </c:pt>
                      <c:pt idx="213">
                        <c:v>19261.719312181554</c:v>
                      </c:pt>
                      <c:pt idx="214">
                        <c:v>19261.639827481835</c:v>
                      </c:pt>
                      <c:pt idx="215">
                        <c:v>19261.719312181554</c:v>
                      </c:pt>
                      <c:pt idx="216">
                        <c:v>19359.3344439057</c:v>
                      </c:pt>
                      <c:pt idx="217">
                        <c:v>19359.413928605416</c:v>
                      </c:pt>
                      <c:pt idx="218">
                        <c:v>19374.627149698859</c:v>
                      </c:pt>
                      <c:pt idx="219">
                        <c:v>19374.706634398579</c:v>
                      </c:pt>
                      <c:pt idx="220">
                        <c:v>19359.3344439057</c:v>
                      </c:pt>
                      <c:pt idx="221">
                        <c:v>19359.413928605416</c:v>
                      </c:pt>
                      <c:pt idx="222">
                        <c:v>19374.627149698859</c:v>
                      </c:pt>
                      <c:pt idx="223">
                        <c:v>19374.706634398579</c:v>
                      </c:pt>
                      <c:pt idx="224">
                        <c:v>19406.300175688386</c:v>
                      </c:pt>
                      <c:pt idx="225">
                        <c:v>19406.379660388106</c:v>
                      </c:pt>
                      <c:pt idx="226">
                        <c:v>19359.3344439057</c:v>
                      </c:pt>
                      <c:pt idx="227">
                        <c:v>19359.413928605416</c:v>
                      </c:pt>
                      <c:pt idx="228">
                        <c:v>19406.300175688386</c:v>
                      </c:pt>
                      <c:pt idx="229">
                        <c:v>19406.379660388106</c:v>
                      </c:pt>
                      <c:pt idx="230">
                        <c:v>19421.592881481549</c:v>
                      </c:pt>
                      <c:pt idx="231">
                        <c:v>19421.672366181272</c:v>
                      </c:pt>
                      <c:pt idx="232">
                        <c:v>19374.627149698859</c:v>
                      </c:pt>
                      <c:pt idx="233">
                        <c:v>19374.706634398579</c:v>
                      </c:pt>
                      <c:pt idx="234">
                        <c:v>19421.592881481549</c:v>
                      </c:pt>
                      <c:pt idx="235">
                        <c:v>19421.672366181272</c:v>
                      </c:pt>
                      <c:pt idx="236">
                        <c:v>19406.300175688386</c:v>
                      </c:pt>
                      <c:pt idx="237">
                        <c:v>19406.379660388106</c:v>
                      </c:pt>
                      <c:pt idx="238">
                        <c:v>19421.592881481549</c:v>
                      </c:pt>
                      <c:pt idx="239">
                        <c:v>19421.672366181272</c:v>
                      </c:pt>
                      <c:pt idx="240">
                        <c:v>19480.871646754593</c:v>
                      </c:pt>
                      <c:pt idx="241">
                        <c:v>19480.951131454309</c:v>
                      </c:pt>
                      <c:pt idx="242">
                        <c:v>19480.871646754593</c:v>
                      </c:pt>
                      <c:pt idx="243">
                        <c:v>19480.951131454309</c:v>
                      </c:pt>
                      <c:pt idx="244">
                        <c:v>19527.837378537279</c:v>
                      </c:pt>
                      <c:pt idx="245">
                        <c:v>19527.916863237002</c:v>
                      </c:pt>
                      <c:pt idx="246">
                        <c:v>19480.871646754593</c:v>
                      </c:pt>
                      <c:pt idx="247">
                        <c:v>19480.951131454309</c:v>
                      </c:pt>
                      <c:pt idx="248">
                        <c:v>19527.837378537279</c:v>
                      </c:pt>
                      <c:pt idx="249">
                        <c:v>19527.916863237002</c:v>
                      </c:pt>
                      <c:pt idx="250">
                        <c:v>19527.837378537279</c:v>
                      </c:pt>
                      <c:pt idx="251">
                        <c:v>19527.916863237002</c:v>
                      </c:pt>
                      <c:pt idx="252">
                        <c:v>19710.72204513133</c:v>
                      </c:pt>
                      <c:pt idx="253">
                        <c:v>19710.801529831053</c:v>
                      </c:pt>
                      <c:pt idx="254">
                        <c:v>19710.72204513133</c:v>
                      </c:pt>
                      <c:pt idx="255">
                        <c:v>19710.801529831053</c:v>
                      </c:pt>
                      <c:pt idx="256">
                        <c:v>19726.014750924503</c:v>
                      </c:pt>
                      <c:pt idx="257">
                        <c:v>19726.094235624219</c:v>
                      </c:pt>
                      <c:pt idx="258">
                        <c:v>19726.014750924503</c:v>
                      </c:pt>
                      <c:pt idx="259">
                        <c:v>19726.094235624219</c:v>
                      </c:pt>
                      <c:pt idx="260">
                        <c:v>19710.72204513133</c:v>
                      </c:pt>
                      <c:pt idx="261">
                        <c:v>19710.801529831053</c:v>
                      </c:pt>
                      <c:pt idx="262">
                        <c:v>19757.687776914023</c:v>
                      </c:pt>
                      <c:pt idx="263">
                        <c:v>19757.767261613746</c:v>
                      </c:pt>
                      <c:pt idx="264">
                        <c:v>19726.014750924503</c:v>
                      </c:pt>
                      <c:pt idx="265">
                        <c:v>19726.094235624219</c:v>
                      </c:pt>
                      <c:pt idx="266">
                        <c:v>19772.980482707186</c:v>
                      </c:pt>
                      <c:pt idx="267">
                        <c:v>19773.059967406902</c:v>
                      </c:pt>
                      <c:pt idx="268">
                        <c:v>19757.687776914023</c:v>
                      </c:pt>
                      <c:pt idx="269">
                        <c:v>19757.767261613746</c:v>
                      </c:pt>
                      <c:pt idx="270">
                        <c:v>19772.980482707186</c:v>
                      </c:pt>
                      <c:pt idx="271">
                        <c:v>19773.059967406902</c:v>
                      </c:pt>
                      <c:pt idx="272">
                        <c:v>19757.687776914023</c:v>
                      </c:pt>
                      <c:pt idx="273">
                        <c:v>19757.767261613746</c:v>
                      </c:pt>
                      <c:pt idx="274">
                        <c:v>19832.259247980222</c:v>
                      </c:pt>
                      <c:pt idx="275">
                        <c:v>19832.338732679942</c:v>
                      </c:pt>
                      <c:pt idx="276">
                        <c:v>19832.259247980222</c:v>
                      </c:pt>
                      <c:pt idx="277">
                        <c:v>19832.338732679942</c:v>
                      </c:pt>
                      <c:pt idx="278">
                        <c:v>19772.980482707186</c:v>
                      </c:pt>
                      <c:pt idx="279">
                        <c:v>19773.059967406902</c:v>
                      </c:pt>
                      <c:pt idx="280">
                        <c:v>19832.259247980222</c:v>
                      </c:pt>
                      <c:pt idx="281">
                        <c:v>19832.338732679942</c:v>
                      </c:pt>
                      <c:pt idx="282">
                        <c:v>19879.224979762923</c:v>
                      </c:pt>
                      <c:pt idx="283">
                        <c:v>19879.304464462639</c:v>
                      </c:pt>
                      <c:pt idx="284">
                        <c:v>19879.224979762923</c:v>
                      </c:pt>
                      <c:pt idx="285">
                        <c:v>19879.304464462639</c:v>
                      </c:pt>
                      <c:pt idx="286">
                        <c:v>19879.224979762923</c:v>
                      </c:pt>
                      <c:pt idx="287">
                        <c:v>19879.304464462639</c:v>
                      </c:pt>
                      <c:pt idx="288">
                        <c:v>20177.177464848439</c:v>
                      </c:pt>
                      <c:pt idx="289">
                        <c:v>20177.256949548151</c:v>
                      </c:pt>
                      <c:pt idx="290">
                        <c:v>20192.470170641602</c:v>
                      </c:pt>
                      <c:pt idx="291">
                        <c:v>20192.549655341321</c:v>
                      </c:pt>
                      <c:pt idx="292">
                        <c:v>20177.177464848439</c:v>
                      </c:pt>
                      <c:pt idx="293">
                        <c:v>20177.256949548151</c:v>
                      </c:pt>
                      <c:pt idx="294">
                        <c:v>20192.470170641602</c:v>
                      </c:pt>
                      <c:pt idx="295">
                        <c:v>20192.549655341321</c:v>
                      </c:pt>
                      <c:pt idx="296">
                        <c:v>20224.143196631125</c:v>
                      </c:pt>
                      <c:pt idx="297">
                        <c:v>20224.222681330844</c:v>
                      </c:pt>
                      <c:pt idx="298">
                        <c:v>20239.435902424291</c:v>
                      </c:pt>
                      <c:pt idx="299">
                        <c:v>20239.515387124011</c:v>
                      </c:pt>
                      <c:pt idx="300">
                        <c:v>20224.143196631125</c:v>
                      </c:pt>
                      <c:pt idx="301">
                        <c:v>20224.222681330844</c:v>
                      </c:pt>
                      <c:pt idx="302">
                        <c:v>20177.177464848439</c:v>
                      </c:pt>
                      <c:pt idx="303">
                        <c:v>20177.256949548151</c:v>
                      </c:pt>
                      <c:pt idx="304">
                        <c:v>20239.435902424291</c:v>
                      </c:pt>
                      <c:pt idx="305">
                        <c:v>20239.515387124011</c:v>
                      </c:pt>
                      <c:pt idx="306">
                        <c:v>20192.470170641602</c:v>
                      </c:pt>
                      <c:pt idx="307">
                        <c:v>20192.549655341321</c:v>
                      </c:pt>
                      <c:pt idx="308">
                        <c:v>20224.143196631125</c:v>
                      </c:pt>
                      <c:pt idx="309">
                        <c:v>20224.222681330844</c:v>
                      </c:pt>
                      <c:pt idx="310">
                        <c:v>20239.435902424291</c:v>
                      </c:pt>
                      <c:pt idx="311">
                        <c:v>20239.515387124011</c:v>
                      </c:pt>
                      <c:pt idx="312">
                        <c:v>20298.714667697332</c:v>
                      </c:pt>
                      <c:pt idx="313">
                        <c:v>20298.794152397055</c:v>
                      </c:pt>
                      <c:pt idx="314">
                        <c:v>20298.714667697332</c:v>
                      </c:pt>
                      <c:pt idx="315">
                        <c:v>20298.794152397055</c:v>
                      </c:pt>
                      <c:pt idx="316">
                        <c:v>20345.680399480025</c:v>
                      </c:pt>
                      <c:pt idx="317">
                        <c:v>20345.759884179744</c:v>
                      </c:pt>
                      <c:pt idx="318">
                        <c:v>20393.431101348819</c:v>
                      </c:pt>
                      <c:pt idx="319">
                        <c:v>20393.510586048542</c:v>
                      </c:pt>
                      <c:pt idx="320">
                        <c:v>20345.680399480025</c:v>
                      </c:pt>
                      <c:pt idx="321">
                        <c:v>20345.759884179744</c:v>
                      </c:pt>
                      <c:pt idx="322">
                        <c:v>20298.714667697332</c:v>
                      </c:pt>
                      <c:pt idx="323">
                        <c:v>20298.794152397055</c:v>
                      </c:pt>
                      <c:pt idx="324">
                        <c:v>20408.723807141985</c:v>
                      </c:pt>
                      <c:pt idx="325">
                        <c:v>20408.803291841705</c:v>
                      </c:pt>
                      <c:pt idx="326">
                        <c:v>20393.431101348819</c:v>
                      </c:pt>
                      <c:pt idx="327">
                        <c:v>20393.510586048542</c:v>
                      </c:pt>
                      <c:pt idx="328">
                        <c:v>20408.723807141985</c:v>
                      </c:pt>
                      <c:pt idx="329">
                        <c:v>20408.803291841705</c:v>
                      </c:pt>
                      <c:pt idx="330">
                        <c:v>20345.680399480025</c:v>
                      </c:pt>
                      <c:pt idx="331">
                        <c:v>20345.759884179744</c:v>
                      </c:pt>
                      <c:pt idx="332">
                        <c:v>20440.396833131501</c:v>
                      </c:pt>
                      <c:pt idx="333">
                        <c:v>20440.476317831228</c:v>
                      </c:pt>
                      <c:pt idx="334">
                        <c:v>20393.431101348819</c:v>
                      </c:pt>
                      <c:pt idx="335">
                        <c:v>20393.510586048542</c:v>
                      </c:pt>
                      <c:pt idx="336">
                        <c:v>20440.396833131501</c:v>
                      </c:pt>
                      <c:pt idx="337">
                        <c:v>20440.476317831228</c:v>
                      </c:pt>
                      <c:pt idx="338">
                        <c:v>20421.937617856991</c:v>
                      </c:pt>
                      <c:pt idx="339">
                        <c:v>20422.017102556707</c:v>
                      </c:pt>
                      <c:pt idx="340">
                        <c:v>20455.689538924675</c:v>
                      </c:pt>
                      <c:pt idx="341">
                        <c:v>20455.769023624387</c:v>
                      </c:pt>
                      <c:pt idx="342">
                        <c:v>20408.723807141985</c:v>
                      </c:pt>
                      <c:pt idx="343">
                        <c:v>20408.803291841705</c:v>
                      </c:pt>
                      <c:pt idx="344">
                        <c:v>20455.689538924675</c:v>
                      </c:pt>
                      <c:pt idx="345">
                        <c:v>20455.769023624387</c:v>
                      </c:pt>
                      <c:pt idx="346">
                        <c:v>20437.23032365015</c:v>
                      </c:pt>
                      <c:pt idx="347">
                        <c:v>20437.309808349866</c:v>
                      </c:pt>
                      <c:pt idx="348">
                        <c:v>20421.937617856991</c:v>
                      </c:pt>
                      <c:pt idx="349">
                        <c:v>20422.017102556707</c:v>
                      </c:pt>
                      <c:pt idx="350">
                        <c:v>20440.396833131501</c:v>
                      </c:pt>
                      <c:pt idx="351">
                        <c:v>20440.476317831228</c:v>
                      </c:pt>
                      <c:pt idx="352">
                        <c:v>20437.23032365015</c:v>
                      </c:pt>
                      <c:pt idx="353">
                        <c:v>20437.309808349866</c:v>
                      </c:pt>
                      <c:pt idx="354">
                        <c:v>20455.689538924675</c:v>
                      </c:pt>
                      <c:pt idx="355">
                        <c:v>20455.769023624387</c:v>
                      </c:pt>
                      <c:pt idx="356">
                        <c:v>20468.903349639681</c:v>
                      </c:pt>
                      <c:pt idx="357">
                        <c:v>20468.982834339397</c:v>
                      </c:pt>
                      <c:pt idx="358">
                        <c:v>20514.968304197715</c:v>
                      </c:pt>
                      <c:pt idx="359">
                        <c:v>20515.047788897431</c:v>
                      </c:pt>
                      <c:pt idx="360">
                        <c:v>20468.903349639681</c:v>
                      </c:pt>
                      <c:pt idx="361">
                        <c:v>20468.982834339397</c:v>
                      </c:pt>
                      <c:pt idx="362">
                        <c:v>20421.937617856991</c:v>
                      </c:pt>
                      <c:pt idx="363">
                        <c:v>20422.017102556707</c:v>
                      </c:pt>
                      <c:pt idx="364">
                        <c:v>20484.196055432847</c:v>
                      </c:pt>
                      <c:pt idx="365">
                        <c:v>20484.275540132567</c:v>
                      </c:pt>
                      <c:pt idx="366">
                        <c:v>20484.196055432847</c:v>
                      </c:pt>
                      <c:pt idx="367">
                        <c:v>20484.275540132567</c:v>
                      </c:pt>
                      <c:pt idx="368">
                        <c:v>20437.23032365015</c:v>
                      </c:pt>
                      <c:pt idx="369">
                        <c:v>20437.309808349866</c:v>
                      </c:pt>
                      <c:pt idx="370">
                        <c:v>20514.968304197715</c:v>
                      </c:pt>
                      <c:pt idx="371">
                        <c:v>20515.047788897431</c:v>
                      </c:pt>
                      <c:pt idx="372">
                        <c:v>20468.903349639681</c:v>
                      </c:pt>
                      <c:pt idx="373">
                        <c:v>20468.982834339397</c:v>
                      </c:pt>
                      <c:pt idx="374">
                        <c:v>20561.934035980405</c:v>
                      </c:pt>
                      <c:pt idx="375">
                        <c:v>20562.013520680121</c:v>
                      </c:pt>
                      <c:pt idx="376">
                        <c:v>20484.196055432847</c:v>
                      </c:pt>
                      <c:pt idx="377">
                        <c:v>20484.275540132567</c:v>
                      </c:pt>
                      <c:pt idx="378">
                        <c:v>20514.968304197715</c:v>
                      </c:pt>
                      <c:pt idx="379">
                        <c:v>20515.047788897431</c:v>
                      </c:pt>
                      <c:pt idx="380">
                        <c:v>20561.934035980405</c:v>
                      </c:pt>
                      <c:pt idx="381">
                        <c:v>20562.013520680121</c:v>
                      </c:pt>
                      <c:pt idx="382">
                        <c:v>20543.47482070588</c:v>
                      </c:pt>
                      <c:pt idx="383">
                        <c:v>20543.554305405603</c:v>
                      </c:pt>
                      <c:pt idx="384">
                        <c:v>20543.47482070588</c:v>
                      </c:pt>
                      <c:pt idx="385">
                        <c:v>20543.554305405603</c:v>
                      </c:pt>
                      <c:pt idx="386">
                        <c:v>20561.934035980405</c:v>
                      </c:pt>
                      <c:pt idx="387">
                        <c:v>20562.013520680121</c:v>
                      </c:pt>
                      <c:pt idx="388">
                        <c:v>20590.440552488573</c:v>
                      </c:pt>
                      <c:pt idx="389">
                        <c:v>20590.520037188297</c:v>
                      </c:pt>
                      <c:pt idx="390">
                        <c:v>20590.440552488573</c:v>
                      </c:pt>
                      <c:pt idx="391">
                        <c:v>20590.520037188297</c:v>
                      </c:pt>
                      <c:pt idx="392">
                        <c:v>20543.47482070588</c:v>
                      </c:pt>
                      <c:pt idx="393">
                        <c:v>20543.554305405603</c:v>
                      </c:pt>
                      <c:pt idx="394">
                        <c:v>20659.628652404259</c:v>
                      </c:pt>
                      <c:pt idx="395">
                        <c:v>20659.708137103975</c:v>
                      </c:pt>
                      <c:pt idx="396">
                        <c:v>20590.440552488573</c:v>
                      </c:pt>
                      <c:pt idx="397">
                        <c:v>20590.520037188297</c:v>
                      </c:pt>
                      <c:pt idx="398">
                        <c:v>20659.628652404259</c:v>
                      </c:pt>
                      <c:pt idx="399">
                        <c:v>20659.708137103975</c:v>
                      </c:pt>
                      <c:pt idx="400">
                        <c:v>20674.921358197425</c:v>
                      </c:pt>
                      <c:pt idx="401">
                        <c:v>20675.000842897145</c:v>
                      </c:pt>
                      <c:pt idx="402">
                        <c:v>20674.921358197425</c:v>
                      </c:pt>
                      <c:pt idx="403">
                        <c:v>20675.000842897145</c:v>
                      </c:pt>
                      <c:pt idx="404">
                        <c:v>20659.628652404259</c:v>
                      </c:pt>
                      <c:pt idx="405">
                        <c:v>20659.708137103975</c:v>
                      </c:pt>
                      <c:pt idx="406">
                        <c:v>20706.594384186948</c:v>
                      </c:pt>
                      <c:pt idx="407">
                        <c:v>20706.673868886672</c:v>
                      </c:pt>
                      <c:pt idx="408">
                        <c:v>20674.921358197425</c:v>
                      </c:pt>
                      <c:pt idx="409">
                        <c:v>20675.000842897145</c:v>
                      </c:pt>
                      <c:pt idx="410">
                        <c:v>20721.887089980111</c:v>
                      </c:pt>
                      <c:pt idx="411">
                        <c:v>20721.966574679831</c:v>
                      </c:pt>
                      <c:pt idx="412">
                        <c:v>20706.594384186948</c:v>
                      </c:pt>
                      <c:pt idx="413">
                        <c:v>20706.673868886672</c:v>
                      </c:pt>
                      <c:pt idx="414">
                        <c:v>20721.887089980111</c:v>
                      </c:pt>
                      <c:pt idx="415">
                        <c:v>20721.966574679831</c:v>
                      </c:pt>
                      <c:pt idx="416">
                        <c:v>20706.594384186948</c:v>
                      </c:pt>
                      <c:pt idx="417">
                        <c:v>20706.673868886672</c:v>
                      </c:pt>
                      <c:pt idx="418">
                        <c:v>20781.165855253155</c:v>
                      </c:pt>
                      <c:pt idx="419">
                        <c:v>20781.245339952875</c:v>
                      </c:pt>
                      <c:pt idx="420">
                        <c:v>20781.165855253155</c:v>
                      </c:pt>
                      <c:pt idx="421">
                        <c:v>20781.245339952875</c:v>
                      </c:pt>
                      <c:pt idx="422">
                        <c:v>20721.887089980111</c:v>
                      </c:pt>
                      <c:pt idx="423">
                        <c:v>20721.966574679831</c:v>
                      </c:pt>
                      <c:pt idx="424">
                        <c:v>20781.165855253155</c:v>
                      </c:pt>
                      <c:pt idx="425">
                        <c:v>20781.245339952875</c:v>
                      </c:pt>
                      <c:pt idx="426">
                        <c:v>20828.131587035852</c:v>
                      </c:pt>
                      <c:pt idx="427">
                        <c:v>20828.211071735564</c:v>
                      </c:pt>
                      <c:pt idx="428">
                        <c:v>20828.131587035852</c:v>
                      </c:pt>
                      <c:pt idx="429">
                        <c:v>20828.211071735564</c:v>
                      </c:pt>
                      <c:pt idx="430">
                        <c:v>20828.131587035852</c:v>
                      </c:pt>
                      <c:pt idx="431">
                        <c:v>20828.211071735564</c:v>
                      </c:pt>
                      <c:pt idx="432">
                        <c:v>21011.016253629892</c:v>
                      </c:pt>
                      <c:pt idx="433">
                        <c:v>21011.095738329612</c:v>
                      </c:pt>
                      <c:pt idx="434">
                        <c:v>21026.308959423066</c:v>
                      </c:pt>
                      <c:pt idx="435">
                        <c:v>21026.388444122778</c:v>
                      </c:pt>
                      <c:pt idx="436">
                        <c:v>21011.016253629892</c:v>
                      </c:pt>
                      <c:pt idx="437">
                        <c:v>21011.095738329612</c:v>
                      </c:pt>
                      <c:pt idx="438">
                        <c:v>21026.308959423066</c:v>
                      </c:pt>
                      <c:pt idx="439">
                        <c:v>21026.388444122778</c:v>
                      </c:pt>
                      <c:pt idx="440">
                        <c:v>21057.981985412589</c:v>
                      </c:pt>
                      <c:pt idx="441">
                        <c:v>21058.061470112305</c:v>
                      </c:pt>
                      <c:pt idx="442">
                        <c:v>21057.981985412589</c:v>
                      </c:pt>
                      <c:pt idx="443">
                        <c:v>21058.061470112305</c:v>
                      </c:pt>
                      <c:pt idx="444">
                        <c:v>21011.016253629892</c:v>
                      </c:pt>
                      <c:pt idx="445">
                        <c:v>21011.095738329612</c:v>
                      </c:pt>
                      <c:pt idx="446">
                        <c:v>21073.274691205748</c:v>
                      </c:pt>
                      <c:pt idx="447">
                        <c:v>21073.354175905471</c:v>
                      </c:pt>
                      <c:pt idx="448">
                        <c:v>21073.274691205748</c:v>
                      </c:pt>
                      <c:pt idx="449">
                        <c:v>21073.354175905471</c:v>
                      </c:pt>
                      <c:pt idx="450">
                        <c:v>21026.308959423066</c:v>
                      </c:pt>
                      <c:pt idx="451">
                        <c:v>21026.388444122778</c:v>
                      </c:pt>
                      <c:pt idx="452">
                        <c:v>21057.981985412589</c:v>
                      </c:pt>
                      <c:pt idx="453">
                        <c:v>21058.061470112305</c:v>
                      </c:pt>
                      <c:pt idx="454">
                        <c:v>21073.274691205748</c:v>
                      </c:pt>
                      <c:pt idx="455">
                        <c:v>21073.354175905471</c:v>
                      </c:pt>
                      <c:pt idx="456">
                        <c:v>21132.553456478789</c:v>
                      </c:pt>
                      <c:pt idx="457">
                        <c:v>21132.632941178515</c:v>
                      </c:pt>
                      <c:pt idx="458">
                        <c:v>21132.553456478789</c:v>
                      </c:pt>
                      <c:pt idx="459">
                        <c:v>21132.632941178515</c:v>
                      </c:pt>
                      <c:pt idx="460">
                        <c:v>21179.519188261485</c:v>
                      </c:pt>
                      <c:pt idx="461">
                        <c:v>21179.598672961201</c:v>
                      </c:pt>
                      <c:pt idx="462">
                        <c:v>21179.519188261485</c:v>
                      </c:pt>
                      <c:pt idx="463">
                        <c:v>21179.598672961201</c:v>
                      </c:pt>
                      <c:pt idx="464">
                        <c:v>21132.553456478789</c:v>
                      </c:pt>
                      <c:pt idx="465">
                        <c:v>21132.632941178515</c:v>
                      </c:pt>
                      <c:pt idx="466">
                        <c:v>21179.519188261485</c:v>
                      </c:pt>
                      <c:pt idx="467">
                        <c:v>21179.598672961201</c:v>
                      </c:pt>
                      <c:pt idx="468">
                        <c:v>21477.471673346994</c:v>
                      </c:pt>
                      <c:pt idx="469">
                        <c:v>21477.551158046714</c:v>
                      </c:pt>
                      <c:pt idx="470">
                        <c:v>21477.471673346994</c:v>
                      </c:pt>
                      <c:pt idx="471">
                        <c:v>21477.551158046714</c:v>
                      </c:pt>
                      <c:pt idx="472">
                        <c:v>21492.764379140172</c:v>
                      </c:pt>
                      <c:pt idx="473">
                        <c:v>21492.843863839884</c:v>
                      </c:pt>
                      <c:pt idx="474">
                        <c:v>21492.764379140172</c:v>
                      </c:pt>
                      <c:pt idx="475">
                        <c:v>21492.843863839884</c:v>
                      </c:pt>
                      <c:pt idx="476">
                        <c:v>21524.437405129695</c:v>
                      </c:pt>
                      <c:pt idx="477">
                        <c:v>21524.516889829411</c:v>
                      </c:pt>
                      <c:pt idx="478">
                        <c:v>21524.437405129695</c:v>
                      </c:pt>
                      <c:pt idx="479">
                        <c:v>21524.516889829411</c:v>
                      </c:pt>
                      <c:pt idx="480">
                        <c:v>21477.471673346994</c:v>
                      </c:pt>
                      <c:pt idx="481">
                        <c:v>21477.551158046714</c:v>
                      </c:pt>
                      <c:pt idx="482">
                        <c:v>21539.730110922857</c:v>
                      </c:pt>
                      <c:pt idx="483">
                        <c:v>21539.80959562257</c:v>
                      </c:pt>
                      <c:pt idx="484">
                        <c:v>21539.730110922857</c:v>
                      </c:pt>
                      <c:pt idx="485">
                        <c:v>21539.80959562257</c:v>
                      </c:pt>
                      <c:pt idx="486">
                        <c:v>21492.764379140172</c:v>
                      </c:pt>
                      <c:pt idx="487">
                        <c:v>21492.843863839884</c:v>
                      </c:pt>
                      <c:pt idx="488">
                        <c:v>21524.437405129695</c:v>
                      </c:pt>
                      <c:pt idx="489">
                        <c:v>21524.516889829411</c:v>
                      </c:pt>
                      <c:pt idx="490">
                        <c:v>21539.730110922857</c:v>
                      </c:pt>
                      <c:pt idx="491">
                        <c:v>21539.80959562257</c:v>
                      </c:pt>
                      <c:pt idx="492">
                        <c:v>21599.008876195898</c:v>
                      </c:pt>
                      <c:pt idx="493">
                        <c:v>21599.08836089561</c:v>
                      </c:pt>
                      <c:pt idx="494">
                        <c:v>21599.008876195898</c:v>
                      </c:pt>
                      <c:pt idx="495">
                        <c:v>21599.08836089561</c:v>
                      </c:pt>
                      <c:pt idx="496">
                        <c:v>21645.974607978591</c:v>
                      </c:pt>
                      <c:pt idx="497">
                        <c:v>21646.054092678311</c:v>
                      </c:pt>
                      <c:pt idx="498">
                        <c:v>21645.974607978591</c:v>
                      </c:pt>
                      <c:pt idx="499">
                        <c:v>21646.054092678311</c:v>
                      </c:pt>
                      <c:pt idx="500">
                        <c:v>21599.008876195898</c:v>
                      </c:pt>
                      <c:pt idx="501">
                        <c:v>21599.08836089561</c:v>
                      </c:pt>
                      <c:pt idx="502">
                        <c:v>21645.974607978591</c:v>
                      </c:pt>
                      <c:pt idx="503">
                        <c:v>21646.054092678311</c:v>
                      </c:pt>
                      <c:pt idx="504">
                        <c:v>21722.231826355553</c:v>
                      </c:pt>
                      <c:pt idx="505">
                        <c:v>21722.311311055266</c:v>
                      </c:pt>
                      <c:pt idx="506">
                        <c:v>21722.231826355553</c:v>
                      </c:pt>
                      <c:pt idx="507">
                        <c:v>21722.311311055266</c:v>
                      </c:pt>
                      <c:pt idx="508">
                        <c:v>21737.52453214872</c:v>
                      </c:pt>
                      <c:pt idx="509">
                        <c:v>21737.60401684844</c:v>
                      </c:pt>
                      <c:pt idx="510">
                        <c:v>21737.52453214872</c:v>
                      </c:pt>
                      <c:pt idx="511">
                        <c:v>21737.60401684844</c:v>
                      </c:pt>
                      <c:pt idx="512">
                        <c:v>21722.231826355553</c:v>
                      </c:pt>
                      <c:pt idx="513">
                        <c:v>21722.311311055266</c:v>
                      </c:pt>
                      <c:pt idx="514">
                        <c:v>21769.197558138239</c:v>
                      </c:pt>
                      <c:pt idx="515">
                        <c:v>21769.277042837963</c:v>
                      </c:pt>
                      <c:pt idx="516">
                        <c:v>21737.52453214872</c:v>
                      </c:pt>
                      <c:pt idx="517">
                        <c:v>21737.60401684844</c:v>
                      </c:pt>
                      <c:pt idx="518">
                        <c:v>21784.49026393141</c:v>
                      </c:pt>
                      <c:pt idx="519">
                        <c:v>21784.569748631122</c:v>
                      </c:pt>
                      <c:pt idx="520">
                        <c:v>21769.197558138239</c:v>
                      </c:pt>
                      <c:pt idx="521">
                        <c:v>21769.277042837963</c:v>
                      </c:pt>
                      <c:pt idx="522">
                        <c:v>21784.49026393141</c:v>
                      </c:pt>
                      <c:pt idx="523">
                        <c:v>21784.569748631122</c:v>
                      </c:pt>
                      <c:pt idx="524">
                        <c:v>21843.76902920445</c:v>
                      </c:pt>
                      <c:pt idx="525">
                        <c:v>21843.848513904173</c:v>
                      </c:pt>
                      <c:pt idx="526">
                        <c:v>21769.197558138239</c:v>
                      </c:pt>
                      <c:pt idx="527">
                        <c:v>21769.277042837963</c:v>
                      </c:pt>
                      <c:pt idx="528">
                        <c:v>21843.76902920445</c:v>
                      </c:pt>
                      <c:pt idx="529">
                        <c:v>21843.848513904173</c:v>
                      </c:pt>
                      <c:pt idx="530">
                        <c:v>21784.49026393141</c:v>
                      </c:pt>
                      <c:pt idx="531">
                        <c:v>21784.569748631122</c:v>
                      </c:pt>
                      <c:pt idx="532">
                        <c:v>21843.76902920445</c:v>
                      </c:pt>
                      <c:pt idx="533">
                        <c:v>21843.848513904173</c:v>
                      </c:pt>
                      <c:pt idx="534">
                        <c:v>21890.734760987143</c:v>
                      </c:pt>
                      <c:pt idx="535">
                        <c:v>21890.814245686859</c:v>
                      </c:pt>
                      <c:pt idx="536">
                        <c:v>21890.734760987143</c:v>
                      </c:pt>
                      <c:pt idx="537">
                        <c:v>21890.814245686859</c:v>
                      </c:pt>
                      <c:pt idx="538">
                        <c:v>21890.734760987143</c:v>
                      </c:pt>
                      <c:pt idx="539">
                        <c:v>21890.814245686859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EB8-4424-A44F-86CD78A7B397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0.99998098631578969</c:v>
                      </c:pt>
                      <c:pt idx="2">
                        <c:v>0.9991008507146123</c:v>
                      </c:pt>
                      <c:pt idx="3">
                        <c:v>0.99908270260548848</c:v>
                      </c:pt>
                      <c:pt idx="4">
                        <c:v>0.99644532874571745</c:v>
                      </c:pt>
                      <c:pt idx="5">
                        <c:v>0.99642632156193855</c:v>
                      </c:pt>
                      <c:pt idx="6">
                        <c:v>0.99557477971542563</c:v>
                      </c:pt>
                      <c:pt idx="7">
                        <c:v>0.99555582746975679</c:v>
                      </c:pt>
                      <c:pt idx="8">
                        <c:v>0.99150488137648363</c:v>
                      </c:pt>
                      <c:pt idx="9">
                        <c:v>0.99148674760736211</c:v>
                      </c:pt>
                      <c:pt idx="10">
                        <c:v>0.98805009863627813</c:v>
                      </c:pt>
                      <c:pt idx="11">
                        <c:v>0.98803155366926498</c:v>
                      </c:pt>
                      <c:pt idx="12">
                        <c:v>0.98730896391848766</c:v>
                      </c:pt>
                      <c:pt idx="13">
                        <c:v>0.98729001223691726</c:v>
                      </c:pt>
                      <c:pt idx="14">
                        <c:v>0.98375866314818405</c:v>
                      </c:pt>
                      <c:pt idx="15">
                        <c:v>0.98373969415858098</c:v>
                      </c:pt>
                      <c:pt idx="16">
                        <c:v>0.98245980840323843</c:v>
                      </c:pt>
                      <c:pt idx="17">
                        <c:v>0.98244098816268433</c:v>
                      </c:pt>
                      <c:pt idx="18">
                        <c:v>0.97892611757252579</c:v>
                      </c:pt>
                      <c:pt idx="19">
                        <c:v>0.97890724684766672</c:v>
                      </c:pt>
                      <c:pt idx="20">
                        <c:v>0.97461018081083073</c:v>
                      </c:pt>
                      <c:pt idx="21">
                        <c:v>0.97459151993064097</c:v>
                      </c:pt>
                      <c:pt idx="22">
                        <c:v>0.97256025214585429</c:v>
                      </c:pt>
                      <c:pt idx="23">
                        <c:v>0.97254124384158891</c:v>
                      </c:pt>
                      <c:pt idx="24">
                        <c:v>0.97169678282153027</c:v>
                      </c:pt>
                      <c:pt idx="25">
                        <c:v>0.9716777782055408</c:v>
                      </c:pt>
                      <c:pt idx="26">
                        <c:v>0.97110042748175041</c:v>
                      </c:pt>
                      <c:pt idx="27">
                        <c:v>0.97108169466238536</c:v>
                      </c:pt>
                      <c:pt idx="28">
                        <c:v>0.96433162073866086</c:v>
                      </c:pt>
                      <c:pt idx="29">
                        <c:v>0.96431267745543925</c:v>
                      </c:pt>
                      <c:pt idx="30">
                        <c:v>0.95988504586441259</c:v>
                      </c:pt>
                      <c:pt idx="31">
                        <c:v>0.95986604770718686</c:v>
                      </c:pt>
                      <c:pt idx="32">
                        <c:v>0.95510163733335374</c:v>
                      </c:pt>
                      <c:pt idx="33">
                        <c:v>0.95508266694006616</c:v>
                      </c:pt>
                      <c:pt idx="34">
                        <c:v>0.9473703700384789</c:v>
                      </c:pt>
                      <c:pt idx="35">
                        <c:v>0.9473514552596517</c:v>
                      </c:pt>
                      <c:pt idx="36">
                        <c:v>0.93565909613654663</c:v>
                      </c:pt>
                      <c:pt idx="37">
                        <c:v>0.93564009947557869</c:v>
                      </c:pt>
                      <c:pt idx="38">
                        <c:v>0.93210490370357213</c:v>
                      </c:pt>
                      <c:pt idx="39">
                        <c:v>0.93208590638854705</c:v>
                      </c:pt>
                      <c:pt idx="40">
                        <c:v>0.93087963144212549</c:v>
                      </c:pt>
                      <c:pt idx="41">
                        <c:v>0.93086065133945783</c:v>
                      </c:pt>
                      <c:pt idx="42">
                        <c:v>0.92732704085995432</c:v>
                      </c:pt>
                      <c:pt idx="43">
                        <c:v>0.92730805885117662</c:v>
                      </c:pt>
                      <c:pt idx="44">
                        <c:v>0.92317306024932688</c:v>
                      </c:pt>
                      <c:pt idx="45">
                        <c:v>0.92315411275097603</c:v>
                      </c:pt>
                      <c:pt idx="46">
                        <c:v>0.92297633936034007</c:v>
                      </c:pt>
                      <c:pt idx="47">
                        <c:v>0.92295734773419869</c:v>
                      </c:pt>
                      <c:pt idx="48">
                        <c:v>0.92206935318884908</c:v>
                      </c:pt>
                      <c:pt idx="49">
                        <c:v>0.92205036417209085</c:v>
                      </c:pt>
                      <c:pt idx="50">
                        <c:v>0.91962452565940678</c:v>
                      </c:pt>
                      <c:pt idx="51">
                        <c:v>0.91960557394920406</c:v>
                      </c:pt>
                      <c:pt idx="52">
                        <c:v>0.91942256735989236</c:v>
                      </c:pt>
                      <c:pt idx="53">
                        <c:v>0.91940357484098334</c:v>
                      </c:pt>
                      <c:pt idx="54">
                        <c:v>0.91851582933961906</c:v>
                      </c:pt>
                      <c:pt idx="55">
                        <c:v>0.91849683925678183</c:v>
                      </c:pt>
                      <c:pt idx="56">
                        <c:v>0.9143808076162302</c:v>
                      </c:pt>
                      <c:pt idx="57">
                        <c:v>0.91436184424655575</c:v>
                      </c:pt>
                      <c:pt idx="58">
                        <c:v>0.91083024303740545</c:v>
                      </c:pt>
                      <c:pt idx="59">
                        <c:v>0.91081127695606534</c:v>
                      </c:pt>
                      <c:pt idx="60">
                        <c:v>0.90822379269206699</c:v>
                      </c:pt>
                      <c:pt idx="61">
                        <c:v>0.90820479186997238</c:v>
                      </c:pt>
                      <c:pt idx="62">
                        <c:v>0.9034551734923052</c:v>
                      </c:pt>
                      <c:pt idx="63">
                        <c:v>0.90343618215746058</c:v>
                      </c:pt>
                      <c:pt idx="64">
                        <c:v>0.89577512653018987</c:v>
                      </c:pt>
                      <c:pt idx="65">
                        <c:v>0.89575615460731461</c:v>
                      </c:pt>
                      <c:pt idx="66">
                        <c:v>0.89554422628630481</c:v>
                      </c:pt>
                      <c:pt idx="67">
                        <c:v>0.89552522897382447</c:v>
                      </c:pt>
                      <c:pt idx="68">
                        <c:v>0.89463898491661986</c:v>
                      </c:pt>
                      <c:pt idx="69">
                        <c:v>0.89461998919024532</c:v>
                      </c:pt>
                      <c:pt idx="70">
                        <c:v>0.88697053473982157</c:v>
                      </c:pt>
                      <c:pt idx="71">
                        <c:v>0.88695155492472799</c:v>
                      </c:pt>
                      <c:pt idx="72">
                        <c:v>0.85308906399033713</c:v>
                      </c:pt>
                      <c:pt idx="73">
                        <c:v>0.85307006405534858</c:v>
                      </c:pt>
                      <c:pt idx="74">
                        <c:v>0.85218479118080526</c:v>
                      </c:pt>
                      <c:pt idx="75">
                        <c:v>0.85216579218224819</c:v>
                      </c:pt>
                      <c:pt idx="76">
                        <c:v>0.84953466095436692</c:v>
                      </c:pt>
                      <c:pt idx="77">
                        <c:v>0.8495156608712785</c:v>
                      </c:pt>
                      <c:pt idx="78">
                        <c:v>0.84863044703341295</c:v>
                      </c:pt>
                      <c:pt idx="79">
                        <c:v>0.84861144785061238</c:v>
                      </c:pt>
                      <c:pt idx="80">
                        <c:v>0.84452998933463552</c:v>
                      </c:pt>
                      <c:pt idx="81">
                        <c:v>0.84451099973547472</c:v>
                      </c:pt>
                      <c:pt idx="82">
                        <c:v>0.84097648060828178</c:v>
                      </c:pt>
                      <c:pt idx="83">
                        <c:v>0.84095749046465207</c:v>
                      </c:pt>
                      <c:pt idx="84">
                        <c:v>0.84040934375710363</c:v>
                      </c:pt>
                      <c:pt idx="85">
                        <c:v>0.84039034589120276</c:v>
                      </c:pt>
                      <c:pt idx="86">
                        <c:v>0.83685507592334096</c:v>
                      </c:pt>
                      <c:pt idx="87">
                        <c:v>0.83683607784789127</c:v>
                      </c:pt>
                      <c:pt idx="88">
                        <c:v>0.83560137392393385</c:v>
                      </c:pt>
                      <c:pt idx="89">
                        <c:v>0.83558238137382923</c:v>
                      </c:pt>
                      <c:pt idx="90">
                        <c:v>0.83204756676009073</c:v>
                      </c:pt>
                      <c:pt idx="91">
                        <c:v>0.83202857380555117</c:v>
                      </c:pt>
                      <c:pt idx="92">
                        <c:v>0.82761270479273286</c:v>
                      </c:pt>
                      <c:pt idx="93">
                        <c:v>0.82759372271956955</c:v>
                      </c:pt>
                      <c:pt idx="94">
                        <c:v>0.82565274689828339</c:v>
                      </c:pt>
                      <c:pt idx="95">
                        <c:v>0.825633745765876</c:v>
                      </c:pt>
                      <c:pt idx="96">
                        <c:v>0.82474900077352697</c:v>
                      </c:pt>
                      <c:pt idx="97">
                        <c:v>0.82473000032258414</c:v>
                      </c:pt>
                      <c:pt idx="98">
                        <c:v>0.82406005004880822</c:v>
                      </c:pt>
                      <c:pt idx="99">
                        <c:v>0.82404106719972203</c:v>
                      </c:pt>
                      <c:pt idx="100">
                        <c:v>0.81710088096924915</c:v>
                      </c:pt>
                      <c:pt idx="101">
                        <c:v>0.81708188742459198</c:v>
                      </c:pt>
                      <c:pt idx="102">
                        <c:v>0.81297424000694452</c:v>
                      </c:pt>
                      <c:pt idx="103">
                        <c:v>0.81295524051255397</c:v>
                      </c:pt>
                      <c:pt idx="104">
                        <c:v>0.80817000859950883</c:v>
                      </c:pt>
                      <c:pt idx="105">
                        <c:v>0.80815101305365344</c:v>
                      </c:pt>
                      <c:pt idx="106">
                        <c:v>0.8001901501207479</c:v>
                      </c:pt>
                      <c:pt idx="107">
                        <c:v>0.80017116247793185</c:v>
                      </c:pt>
                      <c:pt idx="108">
                        <c:v>0.73714088071123018</c:v>
                      </c:pt>
                      <c:pt idx="109">
                        <c:v>0.73712188382731059</c:v>
                      </c:pt>
                      <c:pt idx="110">
                        <c:v>0.73358669867131987</c:v>
                      </c:pt>
                      <c:pt idx="111">
                        <c:v>0.73356770164675711</c:v>
                      </c:pt>
                      <c:pt idx="112">
                        <c:v>0.73229571271806682</c:v>
                      </c:pt>
                      <c:pt idx="113">
                        <c:v>0.73227671861593024</c:v>
                      </c:pt>
                      <c:pt idx="114">
                        <c:v>0.72874179515152471</c:v>
                      </c:pt>
                      <c:pt idx="115">
                        <c:v>0.72872280082790986</c:v>
                      </c:pt>
                      <c:pt idx="116">
                        <c:v>0.72832198532649051</c:v>
                      </c:pt>
                      <c:pt idx="117">
                        <c:v>0.72830298742984689</c:v>
                      </c:pt>
                      <c:pt idx="118">
                        <c:v>0.72476771985345456</c:v>
                      </c:pt>
                      <c:pt idx="119">
                        <c:v>0.72474872185326555</c:v>
                      </c:pt>
                      <c:pt idx="120">
                        <c:v>0.72399740620957798</c:v>
                      </c:pt>
                      <c:pt idx="121">
                        <c:v>0.72397841763847137</c:v>
                      </c:pt>
                      <c:pt idx="122">
                        <c:v>0.72347865813115797</c:v>
                      </c:pt>
                      <c:pt idx="123">
                        <c:v>0.72345966268623108</c:v>
                      </c:pt>
                      <c:pt idx="124">
                        <c:v>0.720444121248623</c:v>
                      </c:pt>
                      <c:pt idx="125">
                        <c:v>0.72042513230585137</c:v>
                      </c:pt>
                      <c:pt idx="126">
                        <c:v>0.7199246074201362</c:v>
                      </c:pt>
                      <c:pt idx="127">
                        <c:v>0.71990561179887747</c:v>
                      </c:pt>
                      <c:pt idx="128">
                        <c:v>0.71518376417424356</c:v>
                      </c:pt>
                      <c:pt idx="129">
                        <c:v>0.7151647736853437</c:v>
                      </c:pt>
                      <c:pt idx="130">
                        <c:v>0.71163025741297514</c:v>
                      </c:pt>
                      <c:pt idx="131">
                        <c:v>0.71161126661146734</c:v>
                      </c:pt>
                      <c:pt idx="132">
                        <c:v>0.70970677347246458</c:v>
                      </c:pt>
                      <c:pt idx="133">
                        <c:v>0.70968777547773787</c:v>
                      </c:pt>
                      <c:pt idx="134">
                        <c:v>0.70486376255756589</c:v>
                      </c:pt>
                      <c:pt idx="135">
                        <c:v>0.70484476673544383</c:v>
                      </c:pt>
                      <c:pt idx="136">
                        <c:v>0.70088717992944871</c:v>
                      </c:pt>
                      <c:pt idx="137">
                        <c:v>0.70086818120868111</c:v>
                      </c:pt>
                      <c:pt idx="138">
                        <c:v>0.69657041274010734</c:v>
                      </c:pt>
                      <c:pt idx="139">
                        <c:v>0.69655142132871994</c:v>
                      </c:pt>
                      <c:pt idx="140">
                        <c:v>0.69604564026449489</c:v>
                      </c:pt>
                      <c:pt idx="141">
                        <c:v>0.69602664344125464</c:v>
                      </c:pt>
                      <c:pt idx="142">
                        <c:v>0.68775504733048309</c:v>
                      </c:pt>
                      <c:pt idx="143">
                        <c:v>0.68773605443791097</c:v>
                      </c:pt>
                      <c:pt idx="144">
                        <c:v>0.68167899233051588</c:v>
                      </c:pt>
                      <c:pt idx="145">
                        <c:v>0.68165999372848907</c:v>
                      </c:pt>
                      <c:pt idx="146">
                        <c:v>0.67812467894000572</c:v>
                      </c:pt>
                      <c:pt idx="147">
                        <c:v>0.67810568028072737</c:v>
                      </c:pt>
                      <c:pt idx="148">
                        <c:v>0.67698623490126619</c:v>
                      </c:pt>
                      <c:pt idx="149">
                        <c:v>0.67696723473538967</c:v>
                      </c:pt>
                      <c:pt idx="150">
                        <c:v>0.67683737321074344</c:v>
                      </c:pt>
                      <c:pt idx="151">
                        <c:v>0.67681837629796837</c:v>
                      </c:pt>
                      <c:pt idx="152">
                        <c:v>0.67604461108589664</c:v>
                      </c:pt>
                      <c:pt idx="153">
                        <c:v>0.67602561113245008</c:v>
                      </c:pt>
                      <c:pt idx="154">
                        <c:v>0.67343185328136113</c:v>
                      </c:pt>
                      <c:pt idx="155">
                        <c:v>0.67341285312236454</c:v>
                      </c:pt>
                      <c:pt idx="156">
                        <c:v>0.67328319729523745</c:v>
                      </c:pt>
                      <c:pt idx="157">
                        <c:v>0.6732642002708642</c:v>
                      </c:pt>
                      <c:pt idx="158">
                        <c:v>0.67249023330769753</c:v>
                      </c:pt>
                      <c:pt idx="159">
                        <c:v>0.67247123335232595</c:v>
                      </c:pt>
                      <c:pt idx="160">
                        <c:v>0.66899880674385825</c:v>
                      </c:pt>
                      <c:pt idx="161">
                        <c:v>0.66897980876436802</c:v>
                      </c:pt>
                      <c:pt idx="162">
                        <c:v>0.6685476012582483</c:v>
                      </c:pt>
                      <c:pt idx="163">
                        <c:v>0.66852860786234192</c:v>
                      </c:pt>
                      <c:pt idx="164">
                        <c:v>0.66808293070475089</c:v>
                      </c:pt>
                      <c:pt idx="165">
                        <c:v>0.66806393299430566</c:v>
                      </c:pt>
                      <c:pt idx="166">
                        <c:v>0.66801856832953177</c:v>
                      </c:pt>
                      <c:pt idx="167">
                        <c:v>0.66799957066681459</c:v>
                      </c:pt>
                      <c:pt idx="168">
                        <c:v>0.66544453812263493</c:v>
                      </c:pt>
                      <c:pt idx="169">
                        <c:v>0.66542554006954313</c:v>
                      </c:pt>
                      <c:pt idx="170">
                        <c:v>0.66499380502637551</c:v>
                      </c:pt>
                      <c:pt idx="171">
                        <c:v>0.66497481141840042</c:v>
                      </c:pt>
                      <c:pt idx="172">
                        <c:v>0.66452868695538791</c:v>
                      </c:pt>
                      <c:pt idx="173">
                        <c:v>0.66450968916227138</c:v>
                      </c:pt>
                      <c:pt idx="174">
                        <c:v>0.66446432559044533</c:v>
                      </c:pt>
                      <c:pt idx="175">
                        <c:v>0.66444532784365307</c:v>
                      </c:pt>
                      <c:pt idx="176">
                        <c:v>0.66430756676151126</c:v>
                      </c:pt>
                      <c:pt idx="177">
                        <c:v>0.66428856716509666</c:v>
                      </c:pt>
                      <c:pt idx="178">
                        <c:v>0.66075320267855608</c:v>
                      </c:pt>
                      <c:pt idx="179">
                        <c:v>0.66073420307282482</c:v>
                      </c:pt>
                      <c:pt idx="180">
                        <c:v>0.65973100969538734</c:v>
                      </c:pt>
                      <c:pt idx="181">
                        <c:v>0.65971201513773525</c:v>
                      </c:pt>
                      <c:pt idx="182">
                        <c:v>0.65946825565256917</c:v>
                      </c:pt>
                      <c:pt idx="183">
                        <c:v>0.65944925727762871</c:v>
                      </c:pt>
                      <c:pt idx="184">
                        <c:v>0.65617708423639332</c:v>
                      </c:pt>
                      <c:pt idx="185">
                        <c:v>0.65615808950131538</c:v>
                      </c:pt>
                      <c:pt idx="186">
                        <c:v>0.65591395859457491</c:v>
                      </c:pt>
                      <c:pt idx="187">
                        <c:v>0.65589496016366033</c:v>
                      </c:pt>
                      <c:pt idx="188">
                        <c:v>0.65424384977733918</c:v>
                      </c:pt>
                      <c:pt idx="189">
                        <c:v>0.65422485072662329</c:v>
                      </c:pt>
                      <c:pt idx="190">
                        <c:v>0.65118283935363397</c:v>
                      </c:pt>
                      <c:pt idx="191">
                        <c:v>0.65116384368071401</c:v>
                      </c:pt>
                      <c:pt idx="192">
                        <c:v>0.64955043512175592</c:v>
                      </c:pt>
                      <c:pt idx="193">
                        <c:v>0.64953143502107835</c:v>
                      </c:pt>
                      <c:pt idx="194">
                        <c:v>0.64940338247886986</c:v>
                      </c:pt>
                      <c:pt idx="195">
                        <c:v>0.64938438469234228</c:v>
                      </c:pt>
                      <c:pt idx="196">
                        <c:v>0.64860886885161173</c:v>
                      </c:pt>
                      <c:pt idx="197">
                        <c:v>0.64858986889261283</c:v>
                      </c:pt>
                      <c:pt idx="198">
                        <c:v>0.64762879702613196</c:v>
                      </c:pt>
                      <c:pt idx="199">
                        <c:v>0.64760980121027778</c:v>
                      </c:pt>
                      <c:pt idx="200">
                        <c:v>0.64156405661021843</c:v>
                      </c:pt>
                      <c:pt idx="201">
                        <c:v>0.64154505805834294</c:v>
                      </c:pt>
                      <c:pt idx="202">
                        <c:v>0.64111661143888754</c:v>
                      </c:pt>
                      <c:pt idx="203">
                        <c:v>0.64109761639271734</c:v>
                      </c:pt>
                      <c:pt idx="204">
                        <c:v>0.64064839649717786</c:v>
                      </c:pt>
                      <c:pt idx="205">
                        <c:v>0.64062939814121544</c:v>
                      </c:pt>
                      <c:pt idx="206">
                        <c:v>0.64058403372530803</c:v>
                      </c:pt>
                      <c:pt idx="207">
                        <c:v>0.64056503540789222</c:v>
                      </c:pt>
                      <c:pt idx="208">
                        <c:v>0.63687198157961156</c:v>
                      </c:pt>
                      <c:pt idx="209">
                        <c:v>0.63685298192473916</c:v>
                      </c:pt>
                      <c:pt idx="210">
                        <c:v>0.63229900099846337</c:v>
                      </c:pt>
                      <c:pt idx="211">
                        <c:v>0.63228000505870297</c:v>
                      </c:pt>
                      <c:pt idx="212">
                        <c:v>0.63203328247056467</c:v>
                      </c:pt>
                      <c:pt idx="213">
                        <c:v>0.63201428366527013</c:v>
                      </c:pt>
                      <c:pt idx="214">
                        <c:v>0.62374991476750108</c:v>
                      </c:pt>
                      <c:pt idx="215">
                        <c:v>0.62373091798086999</c:v>
                      </c:pt>
                      <c:pt idx="216">
                        <c:v>0.61264683551901089</c:v>
                      </c:pt>
                      <c:pt idx="217">
                        <c:v>0.61262783618932337</c:v>
                      </c:pt>
                      <c:pt idx="218">
                        <c:v>0.60909249944868482</c:v>
                      </c:pt>
                      <c:pt idx="219">
                        <c:v>0.60907350013402262</c:v>
                      </c:pt>
                      <c:pt idx="220">
                        <c:v>0.60780758831623583</c:v>
                      </c:pt>
                      <c:pt idx="221">
                        <c:v>0.60778858966842852</c:v>
                      </c:pt>
                      <c:pt idx="222">
                        <c:v>0.60425327400308815</c:v>
                      </c:pt>
                      <c:pt idx="223">
                        <c:v>0.60423427533111951</c:v>
                      </c:pt>
                      <c:pt idx="224">
                        <c:v>0.59996750936582932</c:v>
                      </c:pt>
                      <c:pt idx="225">
                        <c:v>0.59994851036438712</c:v>
                      </c:pt>
                      <c:pt idx="226">
                        <c:v>0.59952427782958018</c:v>
                      </c:pt>
                      <c:pt idx="227">
                        <c:v>0.59950528087251753</c:v>
                      </c:pt>
                      <c:pt idx="228">
                        <c:v>0.59898770778437482</c:v>
                      </c:pt>
                      <c:pt idx="229">
                        <c:v>0.598968708903166</c:v>
                      </c:pt>
                      <c:pt idx="230">
                        <c:v>0.59641318080680616</c:v>
                      </c:pt>
                      <c:pt idx="231">
                        <c:v>0.59639418180741</c:v>
                      </c:pt>
                      <c:pt idx="232">
                        <c:v>0.59597012063017851</c:v>
                      </c:pt>
                      <c:pt idx="233">
                        <c:v>0.595951123577799</c:v>
                      </c:pt>
                      <c:pt idx="234">
                        <c:v>0.59543338249824918</c:v>
                      </c:pt>
                      <c:pt idx="235">
                        <c:v>0.59541438361132792</c:v>
                      </c:pt>
                      <c:pt idx="236">
                        <c:v>0.59070549010850959</c:v>
                      </c:pt>
                      <c:pt idx="237">
                        <c:v>0.59068649260546691</c:v>
                      </c:pt>
                      <c:pt idx="238">
                        <c:v>0.58715127529509403</c:v>
                      </c:pt>
                      <c:pt idx="239">
                        <c:v>0.58713227771816889</c:v>
                      </c:pt>
                      <c:pt idx="240">
                        <c:v>0.5852115879191393</c:v>
                      </c:pt>
                      <c:pt idx="241">
                        <c:v>0.58519258875420044</c:v>
                      </c:pt>
                      <c:pt idx="242">
                        <c:v>0.58037253687604318</c:v>
                      </c:pt>
                      <c:pt idx="243">
                        <c:v>0.58035353807361401</c:v>
                      </c:pt>
                      <c:pt idx="244">
                        <c:v>0.57253235511883738</c:v>
                      </c:pt>
                      <c:pt idx="245">
                        <c:v>0.57251335618197308</c:v>
                      </c:pt>
                      <c:pt idx="246">
                        <c:v>0.57209043026560502</c:v>
                      </c:pt>
                      <c:pt idx="247">
                        <c:v>0.57207143258079218</c:v>
                      </c:pt>
                      <c:pt idx="248">
                        <c:v>0.57155258147221577</c:v>
                      </c:pt>
                      <c:pt idx="249">
                        <c:v>0.57153358259212517</c:v>
                      </c:pt>
                      <c:pt idx="250">
                        <c:v>0.56327120094103278</c:v>
                      </c:pt>
                      <c:pt idx="251">
                        <c:v>0.56325220288595645</c:v>
                      </c:pt>
                      <c:pt idx="252">
                        <c:v>0.5300776573568613</c:v>
                      </c:pt>
                      <c:pt idx="253">
                        <c:v>0.53005865886387571</c:v>
                      </c:pt>
                      <c:pt idx="254">
                        <c:v>0.52909778815858211</c:v>
                      </c:pt>
                      <c:pt idx="255">
                        <c:v>0.52907878963895749</c:v>
                      </c:pt>
                      <c:pt idx="256">
                        <c:v>0.52652339707823248</c:v>
                      </c:pt>
                      <c:pt idx="257">
                        <c:v>0.52650439863710408</c:v>
                      </c:pt>
                      <c:pt idx="258">
                        <c:v>0.52554351601448868</c:v>
                      </c:pt>
                      <c:pt idx="259">
                        <c:v>0.52552451753965468</c:v>
                      </c:pt>
                      <c:pt idx="260">
                        <c:v>0.52081652917298893</c:v>
                      </c:pt>
                      <c:pt idx="261">
                        <c:v>0.52079753075608259</c:v>
                      </c:pt>
                      <c:pt idx="262">
                        <c:v>0.51739796953641548</c:v>
                      </c:pt>
                      <c:pt idx="263">
                        <c:v>0.51737897109992637</c:v>
                      </c:pt>
                      <c:pt idx="264">
                        <c:v>0.51726223185215447</c:v>
                      </c:pt>
                      <c:pt idx="265">
                        <c:v>0.5172432334193946</c:v>
                      </c:pt>
                      <c:pt idx="266">
                        <c:v>0.51384369479345726</c:v>
                      </c:pt>
                      <c:pt idx="267">
                        <c:v>0.51382469639765871</c:v>
                      </c:pt>
                      <c:pt idx="268">
                        <c:v>0.51252003206178631</c:v>
                      </c:pt>
                      <c:pt idx="269">
                        <c:v>0.51250103357266652</c:v>
                      </c:pt>
                      <c:pt idx="270">
                        <c:v>0.50896572954510688</c:v>
                      </c:pt>
                      <c:pt idx="271">
                        <c:v>0.50894673106103616</c:v>
                      </c:pt>
                      <c:pt idx="272">
                        <c:v>0.50391978920102509</c:v>
                      </c:pt>
                      <c:pt idx="273">
                        <c:v>0.50390079110749164</c:v>
                      </c:pt>
                      <c:pt idx="274">
                        <c:v>0.50264325603149429</c:v>
                      </c:pt>
                      <c:pt idx="275">
                        <c:v>0.50262425805507205</c:v>
                      </c:pt>
                      <c:pt idx="276">
                        <c:v>0.5016632794404573</c:v>
                      </c:pt>
                      <c:pt idx="277">
                        <c:v>0.50164428137787986</c:v>
                      </c:pt>
                      <c:pt idx="278">
                        <c:v>0.50036554982797909</c:v>
                      </c:pt>
                      <c:pt idx="279">
                        <c:v>0.50034655167633246</c:v>
                      </c:pt>
                      <c:pt idx="280">
                        <c:v>0.49338166600392019</c:v>
                      </c:pt>
                      <c:pt idx="281">
                        <c:v>0.49336266753600488</c:v>
                      </c:pt>
                      <c:pt idx="282">
                        <c:v>0.48996345424491766</c:v>
                      </c:pt>
                      <c:pt idx="283">
                        <c:v>0.48994445623789368</c:v>
                      </c:pt>
                      <c:pt idx="284">
                        <c:v>0.48508519457450894</c:v>
                      </c:pt>
                      <c:pt idx="285">
                        <c:v>0.48506619621496483</c:v>
                      </c:pt>
                      <c:pt idx="286">
                        <c:v>0.47648521467107335</c:v>
                      </c:pt>
                      <c:pt idx="287">
                        <c:v>0.47646621617851193</c:v>
                      </c:pt>
                      <c:pt idx="288">
                        <c:v>0.41413079709828832</c:v>
                      </c:pt>
                      <c:pt idx="289">
                        <c:v>0.41411179915522067</c:v>
                      </c:pt>
                      <c:pt idx="290">
                        <c:v>0.41057654305252889</c:v>
                      </c:pt>
                      <c:pt idx="291">
                        <c:v>0.41055754516647808</c:v>
                      </c:pt>
                      <c:pt idx="292">
                        <c:v>0.40921476700394666</c:v>
                      </c:pt>
                      <c:pt idx="293">
                        <c:v>0.40919576831900351</c:v>
                      </c:pt>
                      <c:pt idx="294">
                        <c:v>0.40566045140296519</c:v>
                      </c:pt>
                      <c:pt idx="295">
                        <c:v>0.40564145273490537</c:v>
                      </c:pt>
                      <c:pt idx="296">
                        <c:v>0.40531167411672392</c:v>
                      </c:pt>
                      <c:pt idx="297">
                        <c:v>0.40529267661630247</c:v>
                      </c:pt>
                      <c:pt idx="298">
                        <c:v>0.40175746594369655</c:v>
                      </c:pt>
                      <c:pt idx="299">
                        <c:v>0.40173846852083234</c:v>
                      </c:pt>
                      <c:pt idx="300">
                        <c:v>0.40039504672340293</c:v>
                      </c:pt>
                      <c:pt idx="301">
                        <c:v>0.40037604829872547</c:v>
                      </c:pt>
                      <c:pt idx="302">
                        <c:v>0.4002994714313271</c:v>
                      </c:pt>
                      <c:pt idx="303">
                        <c:v>0.40028047198554584</c:v>
                      </c:pt>
                      <c:pt idx="304">
                        <c:v>0.3968407495338831</c:v>
                      </c:pt>
                      <c:pt idx="305">
                        <c:v>0.39682175114492751</c:v>
                      </c:pt>
                      <c:pt idx="306">
                        <c:v>0.3967451786766491</c:v>
                      </c:pt>
                      <c:pt idx="307">
                        <c:v>0.39672617917945507</c:v>
                      </c:pt>
                      <c:pt idx="308">
                        <c:v>0.39147887735563353</c:v>
                      </c:pt>
                      <c:pt idx="309">
                        <c:v>0.39145987784513436</c:v>
                      </c:pt>
                      <c:pt idx="310">
                        <c:v>0.38792455479771626</c:v>
                      </c:pt>
                      <c:pt idx="311">
                        <c:v>0.38790555525175169</c:v>
                      </c:pt>
                      <c:pt idx="312">
                        <c:v>0.38669661163593849</c:v>
                      </c:pt>
                      <c:pt idx="313">
                        <c:v>0.38667761432789283</c:v>
                      </c:pt>
                      <c:pt idx="314">
                        <c:v>0.38177982066296628</c:v>
                      </c:pt>
                      <c:pt idx="315">
                        <c:v>0.38176082226340469</c:v>
                      </c:pt>
                      <c:pt idx="316">
                        <c:v>0.37787799213631235</c:v>
                      </c:pt>
                      <c:pt idx="317">
                        <c:v>0.37785899545952328</c:v>
                      </c:pt>
                      <c:pt idx="318">
                        <c:v>0.37301012801474631</c:v>
                      </c:pt>
                      <c:pt idx="319">
                        <c:v>0.37299113394249017</c:v>
                      </c:pt>
                      <c:pt idx="320">
                        <c:v>0.37296037253650305</c:v>
                      </c:pt>
                      <c:pt idx="321">
                        <c:v>0.37294137456982995</c:v>
                      </c:pt>
                      <c:pt idx="322">
                        <c:v>0.37286416975573922</c:v>
                      </c:pt>
                      <c:pt idx="323">
                        <c:v>0.37284516999833994</c:v>
                      </c:pt>
                      <c:pt idx="324">
                        <c:v>0.36945631291294312</c:v>
                      </c:pt>
                      <c:pt idx="325">
                        <c:v>0.36943731903245286</c:v>
                      </c:pt>
                      <c:pt idx="326">
                        <c:v>0.36812746579189448</c:v>
                      </c:pt>
                      <c:pt idx="327">
                        <c:v>0.36810846998662222</c:v>
                      </c:pt>
                      <c:pt idx="328">
                        <c:v>0.36457343194675135</c:v>
                      </c:pt>
                      <c:pt idx="329">
                        <c:v>0.3645544362821499</c:v>
                      </c:pt>
                      <c:pt idx="330">
                        <c:v>0.36404344106989012</c:v>
                      </c:pt>
                      <c:pt idx="331">
                        <c:v>0.36402444139277101</c:v>
                      </c:pt>
                      <c:pt idx="332">
                        <c:v>0.36032869933329253</c:v>
                      </c:pt>
                      <c:pt idx="333">
                        <c:v>0.36030970482764929</c:v>
                      </c:pt>
                      <c:pt idx="334">
                        <c:v>0.35952361006510336</c:v>
                      </c:pt>
                      <c:pt idx="335">
                        <c:v>0.35950461176939891</c:v>
                      </c:pt>
                      <c:pt idx="336">
                        <c:v>0.3593099460810848</c:v>
                      </c:pt>
                      <c:pt idx="337">
                        <c:v>0.35929095118737819</c:v>
                      </c:pt>
                      <c:pt idx="338">
                        <c:v>0.35866989611567301</c:v>
                      </c:pt>
                      <c:pt idx="339">
                        <c:v>0.35865089962030522</c:v>
                      </c:pt>
                      <c:pt idx="340">
                        <c:v>0.35677481744500172</c:v>
                      </c:pt>
                      <c:pt idx="341">
                        <c:v>0.35675582312014759</c:v>
                      </c:pt>
                      <c:pt idx="342">
                        <c:v>0.35596932227593575</c:v>
                      </c:pt>
                      <c:pt idx="343">
                        <c:v>0.35595032403546162</c:v>
                      </c:pt>
                      <c:pt idx="344">
                        <c:v>0.35575601592849476</c:v>
                      </c:pt>
                      <c:pt idx="345">
                        <c:v>0.35573702120437856</c:v>
                      </c:pt>
                      <c:pt idx="346">
                        <c:v>0.35511577962179297</c:v>
                      </c:pt>
                      <c:pt idx="347">
                        <c:v>0.35509678324649802</c:v>
                      </c:pt>
                      <c:pt idx="348">
                        <c:v>0.35375211193940842</c:v>
                      </c:pt>
                      <c:pt idx="349">
                        <c:v>0.3537331139777885</c:v>
                      </c:pt>
                      <c:pt idx="350">
                        <c:v>0.35070427805993754</c:v>
                      </c:pt>
                      <c:pt idx="351">
                        <c:v>0.3506852802989644</c:v>
                      </c:pt>
                      <c:pt idx="352">
                        <c:v>0.35019785128105407</c:v>
                      </c:pt>
                      <c:pt idx="353">
                        <c:v>0.35017885338955146</c:v>
                      </c:pt>
                      <c:pt idx="354">
                        <c:v>0.3471500363525743</c:v>
                      </c:pt>
                      <c:pt idx="355">
                        <c:v>0.3471310386701843</c:v>
                      </c:pt>
                      <c:pt idx="356">
                        <c:v>0.34598891202864035</c:v>
                      </c:pt>
                      <c:pt idx="357">
                        <c:v>0.34596991502444363</c:v>
                      </c:pt>
                      <c:pt idx="358">
                        <c:v>0.34558035144794941</c:v>
                      </c:pt>
                      <c:pt idx="359">
                        <c:v>0.34556135924513737</c:v>
                      </c:pt>
                      <c:pt idx="360">
                        <c:v>0.34493304604804531</c:v>
                      </c:pt>
                      <c:pt idx="361">
                        <c:v>0.34491404870312592</c:v>
                      </c:pt>
                      <c:pt idx="362">
                        <c:v>0.34483581959709675</c:v>
                      </c:pt>
                      <c:pt idx="363">
                        <c:v>0.34481681964946487</c:v>
                      </c:pt>
                      <c:pt idx="364">
                        <c:v>0.34243474098485793</c:v>
                      </c:pt>
                      <c:pt idx="365">
                        <c:v>0.34241574408687886</c:v>
                      </c:pt>
                      <c:pt idx="366">
                        <c:v>0.34137884181609351</c:v>
                      </c:pt>
                      <c:pt idx="367">
                        <c:v>0.34135984456615187</c:v>
                      </c:pt>
                      <c:pt idx="368">
                        <c:v>0.34128145319931524</c:v>
                      </c:pt>
                      <c:pt idx="369">
                        <c:v>0.34126245323884846</c:v>
                      </c:pt>
                      <c:pt idx="370">
                        <c:v>0.34069561112267954</c:v>
                      </c:pt>
                      <c:pt idx="371">
                        <c:v>0.34067661673652327</c:v>
                      </c:pt>
                      <c:pt idx="372">
                        <c:v>0.33601503385920473</c:v>
                      </c:pt>
                      <c:pt idx="373">
                        <c:v>0.33599603413630963</c:v>
                      </c:pt>
                      <c:pt idx="374">
                        <c:v>0.3328983471859564</c:v>
                      </c:pt>
                      <c:pt idx="375">
                        <c:v>0.33287935446902306</c:v>
                      </c:pt>
                      <c:pt idx="376">
                        <c:v>0.33246066521746398</c:v>
                      </c:pt>
                      <c:pt idx="377">
                        <c:v>0.33244166550062826</c:v>
                      </c:pt>
                      <c:pt idx="378">
                        <c:v>0.33208909519245927</c:v>
                      </c:pt>
                      <c:pt idx="379">
                        <c:v>0.33207009755894318</c:v>
                      </c:pt>
                      <c:pt idx="380">
                        <c:v>0.33187913374380756</c:v>
                      </c:pt>
                      <c:pt idx="381">
                        <c:v>0.33186014053980517</c:v>
                      </c:pt>
                      <c:pt idx="382">
                        <c:v>0.33123723751388223</c:v>
                      </c:pt>
                      <c:pt idx="383">
                        <c:v>0.3312182422635695</c:v>
                      </c:pt>
                      <c:pt idx="384">
                        <c:v>0.32631792088893646</c:v>
                      </c:pt>
                      <c:pt idx="385">
                        <c:v>0.32629892372840713</c:v>
                      </c:pt>
                      <c:pt idx="386">
                        <c:v>0.32327031183053911</c:v>
                      </c:pt>
                      <c:pt idx="387">
                        <c:v>0.32325131495132942</c:v>
                      </c:pt>
                      <c:pt idx="388">
                        <c:v>0.31855571801010824</c:v>
                      </c:pt>
                      <c:pt idx="389">
                        <c:v>0.31853672214170192</c:v>
                      </c:pt>
                      <c:pt idx="390">
                        <c:v>0.31749949918806308</c:v>
                      </c:pt>
                      <c:pt idx="391">
                        <c:v>0.31748050287865026</c:v>
                      </c:pt>
                      <c:pt idx="392">
                        <c:v>0.31740004959127471</c:v>
                      </c:pt>
                      <c:pt idx="393">
                        <c:v>0.31738104970153647</c:v>
                      </c:pt>
                      <c:pt idx="394">
                        <c:v>0.30867365917340328</c:v>
                      </c:pt>
                      <c:pt idx="395">
                        <c:v>0.30865466709682815</c:v>
                      </c:pt>
                      <c:pt idx="396">
                        <c:v>0.3085794018796158</c:v>
                      </c:pt>
                      <c:pt idx="397">
                        <c:v>0.3085604023937128</c:v>
                      </c:pt>
                      <c:pt idx="398">
                        <c:v>0.30765422559173194</c:v>
                      </c:pt>
                      <c:pt idx="399">
                        <c:v>0.30763523295889877</c:v>
                      </c:pt>
                      <c:pt idx="400">
                        <c:v>0.30512002126498322</c:v>
                      </c:pt>
                      <c:pt idx="401">
                        <c:v>0.30510102945348527</c:v>
                      </c:pt>
                      <c:pt idx="402">
                        <c:v>0.30410051987131598</c:v>
                      </c:pt>
                      <c:pt idx="403">
                        <c:v>0.3040815274884735</c:v>
                      </c:pt>
                      <c:pt idx="404">
                        <c:v>0.29904441992984881</c:v>
                      </c:pt>
                      <c:pt idx="405">
                        <c:v>0.2990254230834487</c:v>
                      </c:pt>
                      <c:pt idx="406">
                        <c:v>0.29599116281318927</c:v>
                      </c:pt>
                      <c:pt idx="407">
                        <c:v>0.29597217005514798</c:v>
                      </c:pt>
                      <c:pt idx="408">
                        <c:v>0.29549025624497616</c:v>
                      </c:pt>
                      <c:pt idx="409">
                        <c:v>0.29547125952711778</c:v>
                      </c:pt>
                      <c:pt idx="410">
                        <c:v>0.29243743539831984</c:v>
                      </c:pt>
                      <c:pt idx="411">
                        <c:v>0.29241844289272884</c:v>
                      </c:pt>
                      <c:pt idx="412">
                        <c:v>0.29106877633728878</c:v>
                      </c:pt>
                      <c:pt idx="413">
                        <c:v>0.29104978093662065</c:v>
                      </c:pt>
                      <c:pt idx="414">
                        <c:v>0.28751475532781229</c:v>
                      </c:pt>
                      <c:pt idx="415">
                        <c:v>0.28749576010442568</c:v>
                      </c:pt>
                      <c:pt idx="416">
                        <c:v>0.28214700259545045</c:v>
                      </c:pt>
                      <c:pt idx="417">
                        <c:v>0.28212800323493542</c:v>
                      </c:pt>
                      <c:pt idx="418">
                        <c:v>0.2812458944356403</c:v>
                      </c:pt>
                      <c:pt idx="419">
                        <c:v>0.28122690499426678</c:v>
                      </c:pt>
                      <c:pt idx="420">
                        <c:v>0.28022581100446675</c:v>
                      </c:pt>
                      <c:pt idx="421">
                        <c:v>0.28020682087129989</c:v>
                      </c:pt>
                      <c:pt idx="422">
                        <c:v>0.27859264451692339</c:v>
                      </c:pt>
                      <c:pt idx="423">
                        <c:v>0.27857364521022565</c:v>
                      </c:pt>
                      <c:pt idx="424">
                        <c:v>0.27161140128032824</c:v>
                      </c:pt>
                      <c:pt idx="425">
                        <c:v>0.27159240583526689</c:v>
                      </c:pt>
                      <c:pt idx="426">
                        <c:v>0.2685626052159239</c:v>
                      </c:pt>
                      <c:pt idx="427">
                        <c:v>0.26854361500623897</c:v>
                      </c:pt>
                      <c:pt idx="428">
                        <c:v>0.26363729335178021</c:v>
                      </c:pt>
                      <c:pt idx="429">
                        <c:v>0.26361829981763552</c:v>
                      </c:pt>
                      <c:pt idx="430">
                        <c:v>0.25471173811072861</c:v>
                      </c:pt>
                      <c:pt idx="431">
                        <c:v>0.2546927394828486</c:v>
                      </c:pt>
                      <c:pt idx="432">
                        <c:v>0.22611995041356456</c:v>
                      </c:pt>
                      <c:pt idx="433">
                        <c:v>0.22610096511277214</c:v>
                      </c:pt>
                      <c:pt idx="434">
                        <c:v>0.22256704748426878</c:v>
                      </c:pt>
                      <c:pt idx="435">
                        <c:v>0.22254806273447222</c:v>
                      </c:pt>
                      <c:pt idx="436">
                        <c:v>0.22118935784658</c:v>
                      </c:pt>
                      <c:pt idx="437">
                        <c:v>0.22117036788657307</c:v>
                      </c:pt>
                      <c:pt idx="438">
                        <c:v>0.21763589235475511</c:v>
                      </c:pt>
                      <c:pt idx="439">
                        <c:v>0.21761690280433973</c:v>
                      </c:pt>
                      <c:pt idx="440">
                        <c:v>0.21343524765788285</c:v>
                      </c:pt>
                      <c:pt idx="441">
                        <c:v>0.21341626134741634</c:v>
                      </c:pt>
                      <c:pt idx="442">
                        <c:v>0.21237642623728259</c:v>
                      </c:pt>
                      <c:pt idx="443">
                        <c:v>0.21235743884440092</c:v>
                      </c:pt>
                      <c:pt idx="444">
                        <c:v>0.21225721536315537</c:v>
                      </c:pt>
                      <c:pt idx="445">
                        <c:v>0.21223821812655219</c:v>
                      </c:pt>
                      <c:pt idx="446">
                        <c:v>0.20988221102958252</c:v>
                      </c:pt>
                      <c:pt idx="447">
                        <c:v>0.20986322526306686</c:v>
                      </c:pt>
                      <c:pt idx="448">
                        <c:v>0.20882325836961504</c:v>
                      </c:pt>
                      <c:pt idx="449">
                        <c:v>0.20880427148682165</c:v>
                      </c:pt>
                      <c:pt idx="450">
                        <c:v>0.20870301202364683</c:v>
                      </c:pt>
                      <c:pt idx="451">
                        <c:v>0.2086840149642252</c:v>
                      </c:pt>
                      <c:pt idx="452">
                        <c:v>0.20343901825415486</c:v>
                      </c:pt>
                      <c:pt idx="453">
                        <c:v>0.20342002260861644</c:v>
                      </c:pt>
                      <c:pt idx="454">
                        <c:v>0.19988495770480669</c:v>
                      </c:pt>
                      <c:pt idx="455">
                        <c:v>0.19986596230197867</c:v>
                      </c:pt>
                      <c:pt idx="456">
                        <c:v>0.19870005687773237</c:v>
                      </c:pt>
                      <c:pt idx="457">
                        <c:v>0.19868107717895278</c:v>
                      </c:pt>
                      <c:pt idx="458">
                        <c:v>0.19376394383854392</c:v>
                      </c:pt>
                      <c:pt idx="459">
                        <c:v>0.19374495815772652</c:v>
                      </c:pt>
                      <c:pt idx="460">
                        <c:v>0.18601423137971798</c:v>
                      </c:pt>
                      <c:pt idx="461">
                        <c:v>0.1859952506907826</c:v>
                      </c:pt>
                      <c:pt idx="462">
                        <c:v>0.18495411782992441</c:v>
                      </c:pt>
                      <c:pt idx="463">
                        <c:v>0.18493513573950027</c:v>
                      </c:pt>
                      <c:pt idx="464">
                        <c:v>0.18482402188969005</c:v>
                      </c:pt>
                      <c:pt idx="465">
                        <c:v>0.18480502671923654</c:v>
                      </c:pt>
                      <c:pt idx="466">
                        <c:v>0.17600750281165609</c:v>
                      </c:pt>
                      <c:pt idx="467">
                        <c:v>0.1759885099154252</c:v>
                      </c:pt>
                      <c:pt idx="468">
                        <c:v>0.1101806687628762</c:v>
                      </c:pt>
                      <c:pt idx="469">
                        <c:v>0.11016169483383424</c:v>
                      </c:pt>
                      <c:pt idx="470">
                        <c:v>0.10908098497715076</c:v>
                      </c:pt>
                      <c:pt idx="471">
                        <c:v>0.10906200827351846</c:v>
                      </c:pt>
                      <c:pt idx="472">
                        <c:v>0.10662908449800854</c:v>
                      </c:pt>
                      <c:pt idx="473">
                        <c:v>0.10661011230164977</c:v>
                      </c:pt>
                      <c:pt idx="474">
                        <c:v>0.10552904430889969</c:v>
                      </c:pt>
                      <c:pt idx="475">
                        <c:v>0.10551006918797158</c:v>
                      </c:pt>
                      <c:pt idx="476">
                        <c:v>0.10138028053817102</c:v>
                      </c:pt>
                      <c:pt idx="477">
                        <c:v>0.10136131613102166</c:v>
                      </c:pt>
                      <c:pt idx="478">
                        <c:v>0.10027873062159467</c:v>
                      </c:pt>
                      <c:pt idx="479">
                        <c:v>0.10025976289472299</c:v>
                      </c:pt>
                      <c:pt idx="480">
                        <c:v>9.9813510626000329E-2</c:v>
                      </c:pt>
                      <c:pt idx="481">
                        <c:v>9.9794513531339307E-2</c:v>
                      </c:pt>
                      <c:pt idx="482">
                        <c:v>9.782997595215448E-2</c:v>
                      </c:pt>
                      <c:pt idx="483">
                        <c:v>9.7811014048198752E-2</c:v>
                      </c:pt>
                      <c:pt idx="484">
                        <c:v>9.6727975256310994E-2</c:v>
                      </c:pt>
                      <c:pt idx="485">
                        <c:v>9.6709009839879984E-2</c:v>
                      </c:pt>
                      <c:pt idx="486">
                        <c:v>9.62593272067752E-2</c:v>
                      </c:pt>
                      <c:pt idx="487">
                        <c:v>9.6240330549078254E-2</c:v>
                      </c:pt>
                      <c:pt idx="488">
                        <c:v>9.0996403582026208E-2</c:v>
                      </c:pt>
                      <c:pt idx="489">
                        <c:v>9.0977410803043973E-2</c:v>
                      </c:pt>
                      <c:pt idx="490">
                        <c:v>8.7442624917336925E-2</c:v>
                      </c:pt>
                      <c:pt idx="491">
                        <c:v>8.7423632911309182E-2</c:v>
                      </c:pt>
                      <c:pt idx="492">
                        <c:v>8.2779042901483885E-2</c:v>
                      </c:pt>
                      <c:pt idx="493">
                        <c:v>8.2760090125669039E-2</c:v>
                      </c:pt>
                      <c:pt idx="494">
                        <c:v>8.1675500072372301E-2</c:v>
                      </c:pt>
                      <c:pt idx="495">
                        <c:v>8.1656542868451434E-2</c:v>
                      </c:pt>
                      <c:pt idx="496">
                        <c:v>7.3994210426012785E-2</c:v>
                      </c:pt>
                      <c:pt idx="497">
                        <c:v>7.3975277432146117E-2</c:v>
                      </c:pt>
                      <c:pt idx="498">
                        <c:v>7.2887786069019148E-2</c:v>
                      </c:pt>
                      <c:pt idx="499">
                        <c:v>7.2868847596552114E-2</c:v>
                      </c:pt>
                      <c:pt idx="500">
                        <c:v>7.2381858316805159E-2</c:v>
                      </c:pt>
                      <c:pt idx="501">
                        <c:v>7.2362867519720084E-2</c:v>
                      </c:pt>
                      <c:pt idx="502">
                        <c:v>6.3570554971476623E-2</c:v>
                      </c:pt>
                      <c:pt idx="503">
                        <c:v>6.3551573289699209E-2</c:v>
                      </c:pt>
                      <c:pt idx="504">
                        <c:v>5.4819047128561775E-2</c:v>
                      </c:pt>
                      <c:pt idx="505">
                        <c:v>5.4800148416768821E-2</c:v>
                      </c:pt>
                      <c:pt idx="506">
                        <c:v>5.3708576506604128E-2</c:v>
                      </c:pt>
                      <c:pt idx="507">
                        <c:v>5.3689669585547779E-2</c:v>
                      </c:pt>
                      <c:pt idx="508">
                        <c:v>5.1278716075737488E-2</c:v>
                      </c:pt>
                      <c:pt idx="509">
                        <c:v>5.125983040742435E-2</c:v>
                      </c:pt>
                      <c:pt idx="510">
                        <c:v>5.0166948529518175E-2</c:v>
                      </c:pt>
                      <c:pt idx="511">
                        <c:v>5.0148053854360344E-2</c:v>
                      </c:pt>
                      <c:pt idx="512">
                        <c:v>4.4365140454506145E-2</c:v>
                      </c:pt>
                      <c:pt idx="513">
                        <c:v>4.4346166425623279E-2</c:v>
                      </c:pt>
                      <c:pt idx="514">
                        <c:v>4.2138380611643655E-2</c:v>
                      </c:pt>
                      <c:pt idx="515">
                        <c:v>4.2119502705846447E-2</c:v>
                      </c:pt>
                      <c:pt idx="516">
                        <c:v>4.0813593400207057E-2</c:v>
                      </c:pt>
                      <c:pt idx="517">
                        <c:v>4.0794623781617037E-2</c:v>
                      </c:pt>
                      <c:pt idx="518">
                        <c:v>3.8601761452740371E-2</c:v>
                      </c:pt>
                      <c:pt idx="519">
                        <c:v>3.8582904559110488E-2</c:v>
                      </c:pt>
                      <c:pt idx="520">
                        <c:v>3.706718294461183E-2</c:v>
                      </c:pt>
                      <c:pt idx="521">
                        <c:v>3.704825359966199E-2</c:v>
                      </c:pt>
                      <c:pt idx="522">
                        <c:v>3.3522341263259654E-2</c:v>
                      </c:pt>
                      <c:pt idx="523">
                        <c:v>3.3503425914093367E-2</c:v>
                      </c:pt>
                      <c:pt idx="524">
                        <c:v>2.760970189675933E-2</c:v>
                      </c:pt>
                      <c:pt idx="525">
                        <c:v>2.7591074237710567E-2</c:v>
                      </c:pt>
                      <c:pt idx="526">
                        <c:v>2.7458756158410789E-2</c:v>
                      </c:pt>
                      <c:pt idx="527">
                        <c:v>2.7439747854144284E-2</c:v>
                      </c:pt>
                      <c:pt idx="528">
                        <c:v>2.6483697966706271E-2</c:v>
                      </c:pt>
                      <c:pt idx="529">
                        <c:v>2.646505382627018E-2</c:v>
                      </c:pt>
                      <c:pt idx="530">
                        <c:v>2.3904162635080866E-2</c:v>
                      </c:pt>
                      <c:pt idx="531">
                        <c:v>2.3885154107611811E-2</c:v>
                      </c:pt>
                      <c:pt idx="532">
                        <c:v>1.699833793347556E-2</c:v>
                      </c:pt>
                      <c:pt idx="533">
                        <c:v>1.6979503434882883E-2</c:v>
                      </c:pt>
                      <c:pt idx="534">
                        <c:v>1.5097832899303004E-2</c:v>
                      </c:pt>
                      <c:pt idx="535">
                        <c:v>1.5079698611502382E-2</c:v>
                      </c:pt>
                      <c:pt idx="536">
                        <c:v>9.9257311208549477E-3</c:v>
                      </c:pt>
                      <c:pt idx="537">
                        <c:v>9.907597330628487E-3</c:v>
                      </c:pt>
                      <c:pt idx="538">
                        <c:v>1.9013684209903868E-5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FEB8-4424-A44F-86CD78A7B397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0.99997879433590531</c:v>
                      </c:pt>
                      <c:pt idx="2">
                        <c:v>0.99975656333420271</c:v>
                      </c:pt>
                      <c:pt idx="3">
                        <c:v>0.99975079606309547</c:v>
                      </c:pt>
                      <c:pt idx="4">
                        <c:v>0.99770288720957501</c:v>
                      </c:pt>
                      <c:pt idx="5">
                        <c:v>0.99769785702345604</c:v>
                      </c:pt>
                      <c:pt idx="6">
                        <c:v>0.99628055157779927</c:v>
                      </c:pt>
                      <c:pt idx="7">
                        <c:v>0.99625937307772827</c:v>
                      </c:pt>
                      <c:pt idx="8">
                        <c:v>0.99621271260944066</c:v>
                      </c:pt>
                      <c:pt idx="9">
                        <c:v>0.99619159744096863</c:v>
                      </c:pt>
                      <c:pt idx="10">
                        <c:v>0.99516694623830704</c:v>
                      </c:pt>
                      <c:pt idx="11">
                        <c:v>0.99514830678775013</c:v>
                      </c:pt>
                      <c:pt idx="12">
                        <c:v>0.98904046976121862</c:v>
                      </c:pt>
                      <c:pt idx="13">
                        <c:v>0.98901939137484063</c:v>
                      </c:pt>
                      <c:pt idx="14">
                        <c:v>0.9885619344201797</c:v>
                      </c:pt>
                      <c:pt idx="15">
                        <c:v>0.98854116480496601</c:v>
                      </c:pt>
                      <c:pt idx="16">
                        <c:v>0.98753376875704457</c:v>
                      </c:pt>
                      <c:pt idx="17">
                        <c:v>0.98751387281547187</c:v>
                      </c:pt>
                      <c:pt idx="18">
                        <c:v>0.98532724873103139</c:v>
                      </c:pt>
                      <c:pt idx="19">
                        <c:v>0.98530613595701455</c:v>
                      </c:pt>
                      <c:pt idx="20">
                        <c:v>0.98488469904127562</c:v>
                      </c:pt>
                      <c:pt idx="21">
                        <c:v>0.98486377067005693</c:v>
                      </c:pt>
                      <c:pt idx="22">
                        <c:v>0.98396938277212986</c:v>
                      </c:pt>
                      <c:pt idx="23">
                        <c:v>0.9839489970720503</c:v>
                      </c:pt>
                      <c:pt idx="24">
                        <c:v>0.97081220261088719</c:v>
                      </c:pt>
                      <c:pt idx="25">
                        <c:v>0.97079102968285147</c:v>
                      </c:pt>
                      <c:pt idx="26">
                        <c:v>0.97075172023564738</c:v>
                      </c:pt>
                      <c:pt idx="27">
                        <c:v>0.97073054999655362</c:v>
                      </c:pt>
                      <c:pt idx="28">
                        <c:v>0.97016832417214072</c:v>
                      </c:pt>
                      <c:pt idx="29">
                        <c:v>0.97014722905557971</c:v>
                      </c:pt>
                      <c:pt idx="30">
                        <c:v>0.95987122133228464</c:v>
                      </c:pt>
                      <c:pt idx="31">
                        <c:v>0.95985006399646</c:v>
                      </c:pt>
                      <c:pt idx="32">
                        <c:v>0.95950220316500645</c:v>
                      </c:pt>
                      <c:pt idx="33">
                        <c:v>0.95948107598007826</c:v>
                      </c:pt>
                      <c:pt idx="34">
                        <c:v>0.95882981995851724</c:v>
                      </c:pt>
                      <c:pt idx="35">
                        <c:v>0.95880878302484718</c:v>
                      </c:pt>
                      <c:pt idx="36">
                        <c:v>0.93620877943785474</c:v>
                      </c:pt>
                      <c:pt idx="37">
                        <c:v>0.93618762014768586</c:v>
                      </c:pt>
                      <c:pt idx="38">
                        <c:v>0.93584425966119156</c:v>
                      </c:pt>
                      <c:pt idx="39">
                        <c:v>0.93582311769257664</c:v>
                      </c:pt>
                      <c:pt idx="40">
                        <c:v>0.93520973694291809</c:v>
                      </c:pt>
                      <c:pt idx="41">
                        <c:v>0.93518863982269773</c:v>
                      </c:pt>
                      <c:pt idx="42">
                        <c:v>0.93248991878539733</c:v>
                      </c:pt>
                      <c:pt idx="43">
                        <c:v>0.93246875831983234</c:v>
                      </c:pt>
                      <c:pt idx="44">
                        <c:v>0.93212714561869281</c:v>
                      </c:pt>
                      <c:pt idx="45">
                        <c:v>0.93210600091772067</c:v>
                      </c:pt>
                      <c:pt idx="46">
                        <c:v>0.93149829679511409</c:v>
                      </c:pt>
                      <c:pt idx="47">
                        <c:v>0.93147719268660389</c:v>
                      </c:pt>
                      <c:pt idx="48">
                        <c:v>0.92526049884254424</c:v>
                      </c:pt>
                      <c:pt idx="49">
                        <c:v>0.92523934769833061</c:v>
                      </c:pt>
                      <c:pt idx="50">
                        <c:v>0.92519178542914304</c:v>
                      </c:pt>
                      <c:pt idx="51">
                        <c:v>0.92517063693325707</c:v>
                      </c:pt>
                      <c:pt idx="52">
                        <c:v>0.92458205352103351</c:v>
                      </c:pt>
                      <c:pt idx="53">
                        <c:v>0.92456093612232704</c:v>
                      </c:pt>
                      <c:pt idx="54">
                        <c:v>0.92154216330265304</c:v>
                      </c:pt>
                      <c:pt idx="55">
                        <c:v>0.92152101058673463</c:v>
                      </c:pt>
                      <c:pt idx="56">
                        <c:v>0.92147371099812436</c:v>
                      </c:pt>
                      <c:pt idx="57">
                        <c:v>0.92145256072436921</c:v>
                      </c:pt>
                      <c:pt idx="58">
                        <c:v>0.92086766364063577</c:v>
                      </c:pt>
                      <c:pt idx="59">
                        <c:v>0.92084654194093518</c:v>
                      </c:pt>
                      <c:pt idx="60">
                        <c:v>0.90702508162189277</c:v>
                      </c:pt>
                      <c:pt idx="61">
                        <c:v>0.90700391737988517</c:v>
                      </c:pt>
                      <c:pt idx="62">
                        <c:v>0.90667203583898781</c:v>
                      </c:pt>
                      <c:pt idx="63">
                        <c:v>0.90665088045762743</c:v>
                      </c:pt>
                      <c:pt idx="64">
                        <c:v>0.90607243003999816</c:v>
                      </c:pt>
                      <c:pt idx="65">
                        <c:v>0.90605129714579669</c:v>
                      </c:pt>
                      <c:pt idx="66">
                        <c:v>0.89608020305050251</c:v>
                      </c:pt>
                      <c:pt idx="67">
                        <c:v>0.89605904427495464</c:v>
                      </c:pt>
                      <c:pt idx="68">
                        <c:v>0.89601328939525993</c:v>
                      </c:pt>
                      <c:pt idx="69">
                        <c:v>0.89599213208267525</c:v>
                      </c:pt>
                      <c:pt idx="70">
                        <c:v>0.89542757882247836</c:v>
                      </c:pt>
                      <c:pt idx="71">
                        <c:v>0.89540643848714352</c:v>
                      </c:pt>
                      <c:pt idx="72">
                        <c:v>0.85182999530035997</c:v>
                      </c:pt>
                      <c:pt idx="73">
                        <c:v>0.85180883175352451</c:v>
                      </c:pt>
                      <c:pt idx="74">
                        <c:v>0.85176400218247295</c:v>
                      </c:pt>
                      <c:pt idx="75">
                        <c:v>0.85174283944785512</c:v>
                      </c:pt>
                      <c:pt idx="76">
                        <c:v>0.85119298952985056</c:v>
                      </c:pt>
                      <c:pt idx="77">
                        <c:v>0.85117183598888257</c:v>
                      </c:pt>
                      <c:pt idx="78">
                        <c:v>0.84811090662222022</c:v>
                      </c:pt>
                      <c:pt idx="79">
                        <c:v>0.8480897427599341</c:v>
                      </c:pt>
                      <c:pt idx="80">
                        <c:v>0.84804496728891898</c:v>
                      </c:pt>
                      <c:pt idx="81">
                        <c:v>0.84802380420397216</c:v>
                      </c:pt>
                      <c:pt idx="82">
                        <c:v>0.84747481294394478</c:v>
                      </c:pt>
                      <c:pt idx="83">
                        <c:v>0.84745365865040012</c:v>
                      </c:pt>
                      <c:pt idx="84">
                        <c:v>0.84088507485803177</c:v>
                      </c:pt>
                      <c:pt idx="85">
                        <c:v>0.84086391455932064</c:v>
                      </c:pt>
                      <c:pt idx="86">
                        <c:v>0.84052769489607115</c:v>
                      </c:pt>
                      <c:pt idx="87">
                        <c:v>0.84050653969794664</c:v>
                      </c:pt>
                      <c:pt idx="88">
                        <c:v>0.83991631974770997</c:v>
                      </c:pt>
                      <c:pt idx="89">
                        <c:v>0.83989517613004094</c:v>
                      </c:pt>
                      <c:pt idx="90">
                        <c:v>0.83716615023937502</c:v>
                      </c:pt>
                      <c:pt idx="91">
                        <c:v>0.83714498953186023</c:v>
                      </c:pt>
                      <c:pt idx="92">
                        <c:v>0.83680923300836707</c:v>
                      </c:pt>
                      <c:pt idx="93">
                        <c:v>0.83678807718950499</c:v>
                      </c:pt>
                      <c:pt idx="94">
                        <c:v>0.83619916775144409</c:v>
                      </c:pt>
                      <c:pt idx="95">
                        <c:v>0.83617802302901267</c:v>
                      </c:pt>
                      <c:pt idx="96">
                        <c:v>0.82264530627275145</c:v>
                      </c:pt>
                      <c:pt idx="97">
                        <c:v>0.82262414138254625</c:v>
                      </c:pt>
                      <c:pt idx="98">
                        <c:v>0.82257979932149217</c:v>
                      </c:pt>
                      <c:pt idx="99">
                        <c:v>0.82255863499312121</c:v>
                      </c:pt>
                      <c:pt idx="100">
                        <c:v>0.82201562386856308</c:v>
                      </c:pt>
                      <c:pt idx="101">
                        <c:v>0.82199446594752523</c:v>
                      </c:pt>
                      <c:pt idx="102">
                        <c:v>0.81170159461047142</c:v>
                      </c:pt>
                      <c:pt idx="103">
                        <c:v>0.81168043225948439</c:v>
                      </c:pt>
                      <c:pt idx="104">
                        <c:v>0.81134796952764809</c:v>
                      </c:pt>
                      <c:pt idx="105">
                        <c:v>0.81132681078250612</c:v>
                      </c:pt>
                      <c:pt idx="106">
                        <c:v>0.81074652821821336</c:v>
                      </c:pt>
                      <c:pt idx="107">
                        <c:v>0.81072537773579401</c:v>
                      </c:pt>
                      <c:pt idx="108">
                        <c:v>0.73996618092016109</c:v>
                      </c:pt>
                      <c:pt idx="109">
                        <c:v>0.73994502085627489</c:v>
                      </c:pt>
                      <c:pt idx="110">
                        <c:v>0.73960642846186764</c:v>
                      </c:pt>
                      <c:pt idx="111">
                        <c:v>0.73958527115797335</c:v>
                      </c:pt>
                      <c:pt idx="112">
                        <c:v>0.7389810726575704</c:v>
                      </c:pt>
                      <c:pt idx="113">
                        <c:v>0.73895992143923139</c:v>
                      </c:pt>
                      <c:pt idx="114">
                        <c:v>0.73624732215668598</c:v>
                      </c:pt>
                      <c:pt idx="115">
                        <c:v>0.73622616186014833</c:v>
                      </c:pt>
                      <c:pt idx="116">
                        <c:v>0.7358878418374325</c:v>
                      </c:pt>
                      <c:pt idx="117">
                        <c:v>0.73586668421257773</c:v>
                      </c:pt>
                      <c:pt idx="118">
                        <c:v>0.73526319082033087</c:v>
                      </c:pt>
                      <c:pt idx="119">
                        <c:v>0.73524203909812758</c:v>
                      </c:pt>
                      <c:pt idx="120">
                        <c:v>0.72930467517004816</c:v>
                      </c:pt>
                      <c:pt idx="121">
                        <c:v>0.72928351478721098</c:v>
                      </c:pt>
                      <c:pt idx="122">
                        <c:v>0.72894689016626746</c:v>
                      </c:pt>
                      <c:pt idx="123">
                        <c:v>0.72892573212523393</c:v>
                      </c:pt>
                      <c:pt idx="124">
                        <c:v>0.72832555771192742</c:v>
                      </c:pt>
                      <c:pt idx="125">
                        <c:v>0.72830440495534898</c:v>
                      </c:pt>
                      <c:pt idx="126">
                        <c:v>0.72558575393968638</c:v>
                      </c:pt>
                      <c:pt idx="127">
                        <c:v>0.72556459335043633</c:v>
                      </c:pt>
                      <c:pt idx="128">
                        <c:v>0.7252281827532987</c:v>
                      </c:pt>
                      <c:pt idx="129">
                        <c:v>0.72520702442927398</c:v>
                      </c:pt>
                      <c:pt idx="130">
                        <c:v>0.72460744040850633</c:v>
                      </c:pt>
                      <c:pt idx="131">
                        <c:v>0.72458628720978757</c:v>
                      </c:pt>
                      <c:pt idx="132">
                        <c:v>0.71078363680441925</c:v>
                      </c:pt>
                      <c:pt idx="133">
                        <c:v>0.71076247544383631</c:v>
                      </c:pt>
                      <c:pt idx="134">
                        <c:v>0.71042611806251055</c:v>
                      </c:pt>
                      <c:pt idx="135">
                        <c:v>0.7104049587872352</c:v>
                      </c:pt>
                      <c:pt idx="136">
                        <c:v>0.70980631990240273</c:v>
                      </c:pt>
                      <c:pt idx="137">
                        <c:v>0.70978516534283054</c:v>
                      </c:pt>
                      <c:pt idx="138">
                        <c:v>0.70012149449633709</c:v>
                      </c:pt>
                      <c:pt idx="139">
                        <c:v>0.70010033300822339</c:v>
                      </c:pt>
                      <c:pt idx="140">
                        <c:v>0.69976550230149781</c:v>
                      </c:pt>
                      <c:pt idx="141">
                        <c:v>0.69974434256140661</c:v>
                      </c:pt>
                      <c:pt idx="142">
                        <c:v>0.6991488721091943</c:v>
                      </c:pt>
                      <c:pt idx="143">
                        <c:v>0.69912771644646243</c:v>
                      </c:pt>
                      <c:pt idx="144">
                        <c:v>0.68130469586465126</c:v>
                      </c:pt>
                      <c:pt idx="145">
                        <c:v>0.6812835339083837</c:v>
                      </c:pt>
                      <c:pt idx="146">
                        <c:v>0.68094858949521775</c:v>
                      </c:pt>
                      <c:pt idx="147">
                        <c:v>0.68092742911458404</c:v>
                      </c:pt>
                      <c:pt idx="148">
                        <c:v>0.68033270522383404</c:v>
                      </c:pt>
                      <c:pt idx="149">
                        <c:v>0.6803115485302853</c:v>
                      </c:pt>
                      <c:pt idx="150">
                        <c:v>0.6775857022917664</c:v>
                      </c:pt>
                      <c:pt idx="151">
                        <c:v>0.67756454022304713</c:v>
                      </c:pt>
                      <c:pt idx="152">
                        <c:v>0.67722973044775214</c:v>
                      </c:pt>
                      <c:pt idx="153">
                        <c:v>0.67720856989914369</c:v>
                      </c:pt>
                      <c:pt idx="154">
                        <c:v>0.67661425077670667</c:v>
                      </c:pt>
                      <c:pt idx="155">
                        <c:v>0.67659309380377886</c:v>
                      </c:pt>
                      <c:pt idx="156">
                        <c:v>0.67110779296827916</c:v>
                      </c:pt>
                      <c:pt idx="157">
                        <c:v>0.67108662927137763</c:v>
                      </c:pt>
                      <c:pt idx="158">
                        <c:v>0.67103933166885155</c:v>
                      </c:pt>
                      <c:pt idx="159">
                        <c:v>0.67101816812660919</c:v>
                      </c:pt>
                      <c:pt idx="160">
                        <c:v>0.67045674914997888</c:v>
                      </c:pt>
                      <c:pt idx="161">
                        <c:v>0.67043558753738697</c:v>
                      </c:pt>
                      <c:pt idx="162">
                        <c:v>0.67035935288703485</c:v>
                      </c:pt>
                      <c:pt idx="163">
                        <c:v>0.67033819191463395</c:v>
                      </c:pt>
                      <c:pt idx="164">
                        <c:v>0.67028727825431023</c:v>
                      </c:pt>
                      <c:pt idx="165">
                        <c:v>0.67026611757661847</c:v>
                      </c:pt>
                      <c:pt idx="166">
                        <c:v>0.66967389306178693</c:v>
                      </c:pt>
                      <c:pt idx="167">
                        <c:v>0.66965273554200244</c:v>
                      </c:pt>
                      <c:pt idx="168">
                        <c:v>0.66738873234721152</c:v>
                      </c:pt>
                      <c:pt idx="169">
                        <c:v>0.66736756861878677</c:v>
                      </c:pt>
                      <c:pt idx="170">
                        <c:v>0.6673202724938706</c:v>
                      </c:pt>
                      <c:pt idx="171">
                        <c:v>0.66729910891186195</c:v>
                      </c:pt>
                      <c:pt idx="172">
                        <c:v>0.66673781177395464</c:v>
                      </c:pt>
                      <c:pt idx="173">
                        <c:v>0.66671665004217939</c:v>
                      </c:pt>
                      <c:pt idx="174">
                        <c:v>0.66664041382876316</c:v>
                      </c:pt>
                      <c:pt idx="175">
                        <c:v>0.66661925271849731</c:v>
                      </c:pt>
                      <c:pt idx="176">
                        <c:v>0.66656836436986078</c:v>
                      </c:pt>
                      <c:pt idx="177">
                        <c:v>0.6665472035436415</c:v>
                      </c:pt>
                      <c:pt idx="178">
                        <c:v>0.66595530942641401</c:v>
                      </c:pt>
                      <c:pt idx="179">
                        <c:v>0.66593415165769188</c:v>
                      </c:pt>
                      <c:pt idx="180">
                        <c:v>0.6601639139646428</c:v>
                      </c:pt>
                      <c:pt idx="181">
                        <c:v>0.66014275112490572</c:v>
                      </c:pt>
                      <c:pt idx="182">
                        <c:v>0.65981004488232009</c:v>
                      </c:pt>
                      <c:pt idx="183">
                        <c:v>0.65978888306771266</c:v>
                      </c:pt>
                      <c:pt idx="184">
                        <c:v>0.65919892398484048</c:v>
                      </c:pt>
                      <c:pt idx="185">
                        <c:v>0.65917776483225765</c:v>
                      </c:pt>
                      <c:pt idx="186">
                        <c:v>0.6564448758032031</c:v>
                      </c:pt>
                      <c:pt idx="187">
                        <c:v>0.65642371290780899</c:v>
                      </c:pt>
                      <c:pt idx="188">
                        <c:v>0.65609106515305349</c:v>
                      </c:pt>
                      <c:pt idx="189">
                        <c:v>0.6560699032372308</c:v>
                      </c:pt>
                      <c:pt idx="190">
                        <c:v>0.65548020416460817</c:v>
                      </c:pt>
                      <c:pt idx="191">
                        <c:v>0.65545904481973838</c:v>
                      </c:pt>
                      <c:pt idx="192">
                        <c:v>0.65212113036527886</c:v>
                      </c:pt>
                      <c:pt idx="193">
                        <c:v>0.65209996788620495</c:v>
                      </c:pt>
                      <c:pt idx="194">
                        <c:v>0.65176615865537735</c:v>
                      </c:pt>
                      <c:pt idx="195">
                        <c:v>0.65174499730710145</c:v>
                      </c:pt>
                      <c:pt idx="196">
                        <c:v>0.65115351033883018</c:v>
                      </c:pt>
                      <c:pt idx="197">
                        <c:v>0.65113235180419848</c:v>
                      </c:pt>
                      <c:pt idx="198">
                        <c:v>0.64192367427602492</c:v>
                      </c:pt>
                      <c:pt idx="199">
                        <c:v>0.64190251067427051</c:v>
                      </c:pt>
                      <c:pt idx="200">
                        <c:v>0.64185524657227999</c:v>
                      </c:pt>
                      <c:pt idx="201">
                        <c:v>0.64183408305633094</c:v>
                      </c:pt>
                      <c:pt idx="202">
                        <c:v>0.64127376370261291</c:v>
                      </c:pt>
                      <c:pt idx="203">
                        <c:v>0.64125260146764362</c:v>
                      </c:pt>
                      <c:pt idx="204">
                        <c:v>0.64117618877286242</c:v>
                      </c:pt>
                      <c:pt idx="205">
                        <c:v>0.64115502706673566</c:v>
                      </c:pt>
                      <c:pt idx="206">
                        <c:v>0.64110432532156048</c:v>
                      </c:pt>
                      <c:pt idx="207">
                        <c:v>0.6410831638242247</c:v>
                      </c:pt>
                      <c:pt idx="208">
                        <c:v>0.64049360013607126</c:v>
                      </c:pt>
                      <c:pt idx="209">
                        <c:v>0.64047244100001488</c:v>
                      </c:pt>
                      <c:pt idx="210">
                        <c:v>0.63097997123181881</c:v>
                      </c:pt>
                      <c:pt idx="211">
                        <c:v>0.63095880828551543</c:v>
                      </c:pt>
                      <c:pt idx="212">
                        <c:v>0.63062663716671163</c:v>
                      </c:pt>
                      <c:pt idx="213">
                        <c:v>0.63060547487058982</c:v>
                      </c:pt>
                      <c:pt idx="214">
                        <c:v>0.63001762704075548</c:v>
                      </c:pt>
                      <c:pt idx="215">
                        <c:v>0.62999646667537801</c:v>
                      </c:pt>
                      <c:pt idx="216">
                        <c:v>0.6073180213131707</c:v>
                      </c:pt>
                      <c:pt idx="217">
                        <c:v>0.60729685856121474</c:v>
                      </c:pt>
                      <c:pt idx="218">
                        <c:v>0.60696417749605747</c:v>
                      </c:pt>
                      <c:pt idx="219">
                        <c:v>0.60694301526749339</c:v>
                      </c:pt>
                      <c:pt idx="220">
                        <c:v>0.60635519623858958</c:v>
                      </c:pt>
                      <c:pt idx="221">
                        <c:v>0.60633403566912214</c:v>
                      </c:pt>
                      <c:pt idx="222">
                        <c:v>0.60359900726162341</c:v>
                      </c:pt>
                      <c:pt idx="223">
                        <c:v>0.60357784450376573</c:v>
                      </c:pt>
                      <c:pt idx="224">
                        <c:v>0.60324517804504207</c:v>
                      </c:pt>
                      <c:pt idx="225">
                        <c:v>0.60322401577228957</c:v>
                      </c:pt>
                      <c:pt idx="226">
                        <c:v>0.6026363565891194</c:v>
                      </c:pt>
                      <c:pt idx="227">
                        <c:v>0.60261519590277679</c:v>
                      </c:pt>
                      <c:pt idx="228">
                        <c:v>0.59637351400349148</c:v>
                      </c:pt>
                      <c:pt idx="229">
                        <c:v>0.59635235173266843</c:v>
                      </c:pt>
                      <c:pt idx="230">
                        <c:v>0.59630185267438218</c:v>
                      </c:pt>
                      <c:pt idx="231">
                        <c:v>0.59628069049323718</c:v>
                      </c:pt>
                      <c:pt idx="232">
                        <c:v>0.59569402250689907</c:v>
                      </c:pt>
                      <c:pt idx="233">
                        <c:v>0.59567286160852961</c:v>
                      </c:pt>
                      <c:pt idx="234">
                        <c:v>0.59265450962490762</c:v>
                      </c:pt>
                      <c:pt idx="235">
                        <c:v>0.59263334732846185</c:v>
                      </c:pt>
                      <c:pt idx="236">
                        <c:v>0.59258285008351541</c:v>
                      </c:pt>
                      <c:pt idx="237">
                        <c:v>0.59256168786915842</c:v>
                      </c:pt>
                      <c:pt idx="238">
                        <c:v>0.5919751277524542</c:v>
                      </c:pt>
                      <c:pt idx="239">
                        <c:v>0.59195396675231826</c:v>
                      </c:pt>
                      <c:pt idx="240">
                        <c:v>0.57813441866256987</c:v>
                      </c:pt>
                      <c:pt idx="241">
                        <c:v>0.57811325611164144</c:v>
                      </c:pt>
                      <c:pt idx="242">
                        <c:v>0.57778069859461878</c:v>
                      </c:pt>
                      <c:pt idx="243">
                        <c:v>0.57775953624363818</c:v>
                      </c:pt>
                      <c:pt idx="244">
                        <c:v>0.57717295397139956</c:v>
                      </c:pt>
                      <c:pt idx="245">
                        <c:v>0.57715179267817152</c:v>
                      </c:pt>
                      <c:pt idx="246">
                        <c:v>0.56718997404240312</c:v>
                      </c:pt>
                      <c:pt idx="247">
                        <c:v>0.56716881180497314</c:v>
                      </c:pt>
                      <c:pt idx="248">
                        <c:v>0.56711832565191034</c:v>
                      </c:pt>
                      <c:pt idx="249">
                        <c:v>0.56709716343976957</c:v>
                      </c:pt>
                      <c:pt idx="250">
                        <c:v>0.5665113120863019</c:v>
                      </c:pt>
                      <c:pt idx="251">
                        <c:v>0.56649015058362229</c:v>
                      </c:pt>
                      <c:pt idx="252">
                        <c:v>0.52294011420161635</c:v>
                      </c:pt>
                      <c:pt idx="253">
                        <c:v>0.52291895238527908</c:v>
                      </c:pt>
                      <c:pt idx="254">
                        <c:v>0.52286835386806918</c:v>
                      </c:pt>
                      <c:pt idx="255">
                        <c:v>0.52284719199517538</c:v>
                      </c:pt>
                      <c:pt idx="256">
                        <c:v>0.5222614126153573</c:v>
                      </c:pt>
                      <c:pt idx="257">
                        <c:v>0.52224025073704861</c:v>
                      </c:pt>
                      <c:pt idx="258">
                        <c:v>0.5192211799930474</c:v>
                      </c:pt>
                      <c:pt idx="259">
                        <c:v>0.51920001823571349</c:v>
                      </c:pt>
                      <c:pt idx="260">
                        <c:v>0.51914940614295657</c:v>
                      </c:pt>
                      <c:pt idx="261">
                        <c:v>0.51912824432202453</c:v>
                      </c:pt>
                      <c:pt idx="262">
                        <c:v>0.51854243440623793</c:v>
                      </c:pt>
                      <c:pt idx="263">
                        <c:v>0.51852127251948055</c:v>
                      </c:pt>
                      <c:pt idx="264">
                        <c:v>0.5119952280945439</c:v>
                      </c:pt>
                      <c:pt idx="265">
                        <c:v>0.51197406632022902</c:v>
                      </c:pt>
                      <c:pt idx="266">
                        <c:v>0.51163766997684457</c:v>
                      </c:pt>
                      <c:pt idx="267">
                        <c:v>0.51161650807781933</c:v>
                      </c:pt>
                      <c:pt idx="268">
                        <c:v>0.51100689821282397</c:v>
                      </c:pt>
                      <c:pt idx="269">
                        <c:v>0.51098573680449388</c:v>
                      </c:pt>
                      <c:pt idx="270">
                        <c:v>0.50827627650406193</c:v>
                      </c:pt>
                      <c:pt idx="271">
                        <c:v>0.50825511477131402</c:v>
                      </c:pt>
                      <c:pt idx="272">
                        <c:v>0.50791868643319582</c:v>
                      </c:pt>
                      <c:pt idx="273">
                        <c:v>0.507897524540184</c:v>
                      </c:pt>
                      <c:pt idx="274">
                        <c:v>0.50728798432906097</c:v>
                      </c:pt>
                      <c:pt idx="275">
                        <c:v>0.50726682286345626</c:v>
                      </c:pt>
                      <c:pt idx="276">
                        <c:v>0.49375738432291733</c:v>
                      </c:pt>
                      <c:pt idx="277">
                        <c:v>0.49373622313671905</c:v>
                      </c:pt>
                      <c:pt idx="278">
                        <c:v>0.49368549625026475</c:v>
                      </c:pt>
                      <c:pt idx="279">
                        <c:v>0.49366433494564144</c:v>
                      </c:pt>
                      <c:pt idx="280">
                        <c:v>0.49307812852620064</c:v>
                      </c:pt>
                      <c:pt idx="281">
                        <c:v>0.49305696669039256</c:v>
                      </c:pt>
                      <c:pt idx="282">
                        <c:v>0.48281233778652932</c:v>
                      </c:pt>
                      <c:pt idx="283">
                        <c:v>0.4827911764911042</c:v>
                      </c:pt>
                      <c:pt idx="284">
                        <c:v>0.48245440303302928</c:v>
                      </c:pt>
                      <c:pt idx="285">
                        <c:v>0.48243324130171744</c:v>
                      </c:pt>
                      <c:pt idx="286">
                        <c:v>0.48182395330032179</c:v>
                      </c:pt>
                      <c:pt idx="287">
                        <c:v>0.4818027915125439</c:v>
                      </c:pt>
                      <c:pt idx="288">
                        <c:v>0.41107749397182214</c:v>
                      </c:pt>
                      <c:pt idx="289">
                        <c:v>0.41105633270147934</c:v>
                      </c:pt>
                      <c:pt idx="290">
                        <c:v>0.41071683290733407</c:v>
                      </c:pt>
                      <c:pt idx="291">
                        <c:v>0.41069567095576842</c:v>
                      </c:pt>
                      <c:pt idx="292">
                        <c:v>0.41006585560886566</c:v>
                      </c:pt>
                      <c:pt idx="293">
                        <c:v>0.41004469325382281</c:v>
                      </c:pt>
                      <c:pt idx="294">
                        <c:v>0.40735856166727347</c:v>
                      </c:pt>
                      <c:pt idx="295">
                        <c:v>0.40733740048553824</c:v>
                      </c:pt>
                      <c:pt idx="296">
                        <c:v>0.40699784118222182</c:v>
                      </c:pt>
                      <c:pt idx="297">
                        <c:v>0.40697667927900533</c:v>
                      </c:pt>
                      <c:pt idx="298">
                        <c:v>0.40634690434507181</c:v>
                      </c:pt>
                      <c:pt idx="299">
                        <c:v>0.40632574197220994</c:v>
                      </c:pt>
                      <c:pt idx="300">
                        <c:v>0.40041592766228462</c:v>
                      </c:pt>
                      <c:pt idx="301">
                        <c:v>0.40039476662335161</c:v>
                      </c:pt>
                      <c:pt idx="302">
                        <c:v>0.40005464259522261</c:v>
                      </c:pt>
                      <c:pt idx="303">
                        <c:v>0.40003348065624283</c:v>
                      </c:pt>
                      <c:pt idx="304">
                        <c:v>0.39940295283002653</c:v>
                      </c:pt>
                      <c:pt idx="305">
                        <c:v>0.39938179011071889</c:v>
                      </c:pt>
                      <c:pt idx="306">
                        <c:v>0.39669703678093354</c:v>
                      </c:pt>
                      <c:pt idx="307">
                        <c:v>0.39667587584458669</c:v>
                      </c:pt>
                      <c:pt idx="308">
                        <c:v>0.39633566176633389</c:v>
                      </c:pt>
                      <c:pt idx="309">
                        <c:v>0.39631449988734208</c:v>
                      </c:pt>
                      <c:pt idx="310">
                        <c:v>0.39568396074461026</c:v>
                      </c:pt>
                      <c:pt idx="311">
                        <c:v>0.39566279801586529</c:v>
                      </c:pt>
                      <c:pt idx="312">
                        <c:v>0.38189489293135792</c:v>
                      </c:pt>
                      <c:pt idx="313">
                        <c:v>0.3818737324146626</c:v>
                      </c:pt>
                      <c:pt idx="314">
                        <c:v>0.38153346833518753</c:v>
                      </c:pt>
                      <c:pt idx="315">
                        <c:v>0.38151230677153036</c:v>
                      </c:pt>
                      <c:pt idx="316">
                        <c:v>0.38088230309939791</c:v>
                      </c:pt>
                      <c:pt idx="317">
                        <c:v>0.3808611405322001</c:v>
                      </c:pt>
                      <c:pt idx="318">
                        <c:v>0.37123384256585679</c:v>
                      </c:pt>
                      <c:pt idx="319">
                        <c:v>0.37121268241170097</c:v>
                      </c:pt>
                      <c:pt idx="320">
                        <c:v>0.37087152620083602</c:v>
                      </c:pt>
                      <c:pt idx="321">
                        <c:v>0.37085036475776645</c:v>
                      </c:pt>
                      <c:pt idx="322">
                        <c:v>0.37021919639842177</c:v>
                      </c:pt>
                      <c:pt idx="323">
                        <c:v>0.37019803354152259</c:v>
                      </c:pt>
                      <c:pt idx="324">
                        <c:v>0.35992050304406104</c:v>
                      </c:pt>
                      <c:pt idx="325">
                        <c:v>0.35989934597062728</c:v>
                      </c:pt>
                      <c:pt idx="326">
                        <c:v>0.35955774270429469</c:v>
                      </c:pt>
                      <c:pt idx="327">
                        <c:v>0.35953658371178315</c:v>
                      </c:pt>
                      <c:pt idx="328">
                        <c:v>0.35892334033176237</c:v>
                      </c:pt>
                      <c:pt idx="329">
                        <c:v>0.3589021788540484</c:v>
                      </c:pt>
                      <c:pt idx="330">
                        <c:v>0.35620204068199596</c:v>
                      </c:pt>
                      <c:pt idx="331">
                        <c:v>0.35618088386179675</c:v>
                      </c:pt>
                      <c:pt idx="332">
                        <c:v>0.35583904146777551</c:v>
                      </c:pt>
                      <c:pt idx="333">
                        <c:v>0.35581788267108189</c:v>
                      </c:pt>
                      <c:pt idx="334">
                        <c:v>0.35520437835684887</c:v>
                      </c:pt>
                      <c:pt idx="335">
                        <c:v>0.35518321698537708</c:v>
                      </c:pt>
                      <c:pt idx="336">
                        <c:v>0.35241704900616005</c:v>
                      </c:pt>
                      <c:pt idx="337">
                        <c:v>0.3523958893808421</c:v>
                      </c:pt>
                      <c:pt idx="338">
                        <c:v>0.3520546046072256</c:v>
                      </c:pt>
                      <c:pt idx="339">
                        <c:v>0.35203344354245858</c:v>
                      </c:pt>
                      <c:pt idx="340">
                        <c:v>0.35140290812172154</c:v>
                      </c:pt>
                      <c:pt idx="341">
                        <c:v>0.35138174543187045</c:v>
                      </c:pt>
                      <c:pt idx="342">
                        <c:v>0.34897372527105552</c:v>
                      </c:pt>
                      <c:pt idx="343">
                        <c:v>0.34895256733186897</c:v>
                      </c:pt>
                      <c:pt idx="344">
                        <c:v>0.34889794035491295</c:v>
                      </c:pt>
                      <c:pt idx="345">
                        <c:v>0.34887678198710509</c:v>
                      </c:pt>
                      <c:pt idx="346">
                        <c:v>0.3486982627759927</c:v>
                      </c:pt>
                      <c:pt idx="347">
                        <c:v>0.348677103329815</c:v>
                      </c:pt>
                      <c:pt idx="348">
                        <c:v>0.34833567210712846</c:v>
                      </c:pt>
                      <c:pt idx="349">
                        <c:v>0.34831451116942003</c:v>
                      </c:pt>
                      <c:pt idx="350">
                        <c:v>0.34826152456112786</c:v>
                      </c:pt>
                      <c:pt idx="351">
                        <c:v>0.34824036323710089</c:v>
                      </c:pt>
                      <c:pt idx="352">
                        <c:v>0.34768388645233228</c:v>
                      </c:pt>
                      <c:pt idx="353">
                        <c:v>0.34766272380872498</c:v>
                      </c:pt>
                      <c:pt idx="354">
                        <c:v>0.34525517914359871</c:v>
                      </c:pt>
                      <c:pt idx="355">
                        <c:v>0.34523402143668441</c:v>
                      </c:pt>
                      <c:pt idx="356">
                        <c:v>0.34517934137481071</c:v>
                      </c:pt>
                      <c:pt idx="357">
                        <c:v>0.34515818322658248</c:v>
                      </c:pt>
                      <c:pt idx="358">
                        <c:v>0.34454259792897668</c:v>
                      </c:pt>
                      <c:pt idx="359">
                        <c:v>0.34452143672662083</c:v>
                      </c:pt>
                      <c:pt idx="360">
                        <c:v>0.34147090134770686</c:v>
                      </c:pt>
                      <c:pt idx="361">
                        <c:v>0.34144974084623669</c:v>
                      </c:pt>
                      <c:pt idx="362">
                        <c:v>0.34139304187732322</c:v>
                      </c:pt>
                      <c:pt idx="363">
                        <c:v>0.34137188104150468</c:v>
                      </c:pt>
                      <c:pt idx="364">
                        <c:v>0.34073969939072185</c:v>
                      </c:pt>
                      <c:pt idx="365">
                        <c:v>0.34071853647029415</c:v>
                      </c:pt>
                      <c:pt idx="366">
                        <c:v>0.3377520482370327</c:v>
                      </c:pt>
                      <c:pt idx="367">
                        <c:v>0.33773088789152689</c:v>
                      </c:pt>
                      <c:pt idx="368">
                        <c:v>0.3376741550130164</c:v>
                      </c:pt>
                      <c:pt idx="369">
                        <c:v>0.33765299432139678</c:v>
                      </c:pt>
                      <c:pt idx="370">
                        <c:v>0.33702065968597356</c:v>
                      </c:pt>
                      <c:pt idx="371">
                        <c:v>0.33699949682140412</c:v>
                      </c:pt>
                      <c:pt idx="372">
                        <c:v>0.33074272019917339</c:v>
                      </c:pt>
                      <c:pt idx="373">
                        <c:v>0.33072156531548758</c:v>
                      </c:pt>
                      <c:pt idx="374">
                        <c:v>0.33037761915497071</c:v>
                      </c:pt>
                      <c:pt idx="375">
                        <c:v>0.33035646182112383</c:v>
                      </c:pt>
                      <c:pt idx="376">
                        <c:v>0.3297404067562768</c:v>
                      </c:pt>
                      <c:pt idx="377">
                        <c:v>0.32971924610606673</c:v>
                      </c:pt>
                      <c:pt idx="378">
                        <c:v>0.32323605068871175</c:v>
                      </c:pt>
                      <c:pt idx="379">
                        <c:v>0.32321489255110819</c:v>
                      </c:pt>
                      <c:pt idx="380">
                        <c:v>0.3228720049797803</c:v>
                      </c:pt>
                      <c:pt idx="381">
                        <c:v>0.32285084491785865</c:v>
                      </c:pt>
                      <c:pt idx="382">
                        <c:v>0.32221885430954511</c:v>
                      </c:pt>
                      <c:pt idx="383">
                        <c:v>0.32219769186621472</c:v>
                      </c:pt>
                      <c:pt idx="384">
                        <c:v>0.31979524909302803</c:v>
                      </c:pt>
                      <c:pt idx="385">
                        <c:v>0.31977409315930805</c:v>
                      </c:pt>
                      <c:pt idx="386">
                        <c:v>0.31971894463222816</c:v>
                      </c:pt>
                      <c:pt idx="387">
                        <c:v>0.31969778815205979</c:v>
                      </c:pt>
                      <c:pt idx="388">
                        <c:v>0.3190791187426355</c:v>
                      </c:pt>
                      <c:pt idx="389">
                        <c:v>0.31905795839485485</c:v>
                      </c:pt>
                      <c:pt idx="390">
                        <c:v>0.31228930027465207</c:v>
                      </c:pt>
                      <c:pt idx="391">
                        <c:v>0.31226814105195361</c:v>
                      </c:pt>
                      <c:pt idx="392">
                        <c:v>0.31221107145790206</c:v>
                      </c:pt>
                      <c:pt idx="393">
                        <c:v>0.3121899117908134</c:v>
                      </c:pt>
                      <c:pt idx="394">
                        <c:v>0.31155570226681234</c:v>
                      </c:pt>
                      <c:pt idx="395">
                        <c:v>0.31153453968514022</c:v>
                      </c:pt>
                      <c:pt idx="396">
                        <c:v>0.29613373937838156</c:v>
                      </c:pt>
                      <c:pt idx="397">
                        <c:v>0.29611258426347731</c:v>
                      </c:pt>
                      <c:pt idx="398">
                        <c:v>0.29605721861732159</c:v>
                      </c:pt>
                      <c:pt idx="399">
                        <c:v>0.29603606288460405</c:v>
                      </c:pt>
                      <c:pt idx="400">
                        <c:v>0.29541647230899704</c:v>
                      </c:pt>
                      <c:pt idx="401">
                        <c:v>0.29539531219825604</c:v>
                      </c:pt>
                      <c:pt idx="402">
                        <c:v>0.29241546255382483</c:v>
                      </c:pt>
                      <c:pt idx="403">
                        <c:v>0.29239430779878495</c:v>
                      </c:pt>
                      <c:pt idx="404">
                        <c:v>0.2923388662317466</c:v>
                      </c:pt>
                      <c:pt idx="405">
                        <c:v>0.29231771084076164</c:v>
                      </c:pt>
                      <c:pt idx="406">
                        <c:v>0.29169763245571934</c:v>
                      </c:pt>
                      <c:pt idx="407">
                        <c:v>0.29167647255018575</c:v>
                      </c:pt>
                      <c:pt idx="408">
                        <c:v>0.28518592575686968</c:v>
                      </c:pt>
                      <c:pt idx="409">
                        <c:v>0.28516476931133966</c:v>
                      </c:pt>
                      <c:pt idx="410">
                        <c:v>0.28481848925423581</c:v>
                      </c:pt>
                      <c:pt idx="411">
                        <c:v>0.28479733002138335</c:v>
                      </c:pt>
                      <c:pt idx="412">
                        <c:v>0.28416138737721697</c:v>
                      </c:pt>
                      <c:pt idx="413">
                        <c:v>0.28414022442941911</c:v>
                      </c:pt>
                      <c:pt idx="414">
                        <c:v>0.28146753469023622</c:v>
                      </c:pt>
                      <c:pt idx="415">
                        <c:v>0.28144637857751625</c:v>
                      </c:pt>
                      <c:pt idx="416">
                        <c:v>0.2810997816189581</c:v>
                      </c:pt>
                      <c:pt idx="417">
                        <c:v>0.28107862263259303</c:v>
                      </c:pt>
                      <c:pt idx="418">
                        <c:v>0.28044234604550267</c:v>
                      </c:pt>
                      <c:pt idx="419">
                        <c:v>0.28042118321614445</c:v>
                      </c:pt>
                      <c:pt idx="420">
                        <c:v>0.26695811310201978</c:v>
                      </c:pt>
                      <c:pt idx="421">
                        <c:v>0.26693696110621068</c:v>
                      </c:pt>
                      <c:pt idx="422">
                        <c:v>0.2668808446711069</c:v>
                      </c:pt>
                      <c:pt idx="423">
                        <c:v>0.26685969188578662</c:v>
                      </c:pt>
                      <c:pt idx="424">
                        <c:v>0.2662350504987534</c:v>
                      </c:pt>
                      <c:pt idx="425">
                        <c:v>0.26621389203609142</c:v>
                      </c:pt>
                      <c:pt idx="426">
                        <c:v>0.25600934818121468</c:v>
                      </c:pt>
                      <c:pt idx="427">
                        <c:v>0.2559881946176284</c:v>
                      </c:pt>
                      <c:pt idx="428">
                        <c:v>0.25563866129644552</c:v>
                      </c:pt>
                      <c:pt idx="429">
                        <c:v>0.25561750412053363</c:v>
                      </c:pt>
                      <c:pt idx="430">
                        <c:v>0.25497769686347649</c:v>
                      </c:pt>
                      <c:pt idx="431">
                        <c:v>0.25495653473634672</c:v>
                      </c:pt>
                      <c:pt idx="432">
                        <c:v>0.211772491640842</c:v>
                      </c:pt>
                      <c:pt idx="433">
                        <c:v>0.2117513444697571</c:v>
                      </c:pt>
                      <c:pt idx="434">
                        <c:v>0.21139583009839938</c:v>
                      </c:pt>
                      <c:pt idx="435">
                        <c:v>0.21137467763701007</c:v>
                      </c:pt>
                      <c:pt idx="436">
                        <c:v>0.2107280162657115</c:v>
                      </c:pt>
                      <c:pt idx="437">
                        <c:v>0.2107068564413368</c:v>
                      </c:pt>
                      <c:pt idx="438">
                        <c:v>0.20805506051484904</c:v>
                      </c:pt>
                      <c:pt idx="439">
                        <c:v>0.20803391412318939</c:v>
                      </c:pt>
                      <c:pt idx="440">
                        <c:v>0.207677748068751</c:v>
                      </c:pt>
                      <c:pt idx="441">
                        <c:v>0.20765659619980759</c:v>
                      </c:pt>
                      <c:pt idx="442">
                        <c:v>0.20700915650390289</c:v>
                      </c:pt>
                      <c:pt idx="443">
                        <c:v>0.20698799700532522</c:v>
                      </c:pt>
                      <c:pt idx="444">
                        <c:v>0.20082216189211796</c:v>
                      </c:pt>
                      <c:pt idx="445">
                        <c:v>0.20080101255851757</c:v>
                      </c:pt>
                      <c:pt idx="446">
                        <c:v>0.20074100526794053</c:v>
                      </c:pt>
                      <c:pt idx="447">
                        <c:v>0.20071985469501336</c:v>
                      </c:pt>
                      <c:pt idx="448">
                        <c:v>0.20006727004645711</c:v>
                      </c:pt>
                      <c:pt idx="449">
                        <c:v>0.20004611077113832</c:v>
                      </c:pt>
                      <c:pt idx="450">
                        <c:v>0.19710454585910731</c:v>
                      </c:pt>
                      <c:pt idx="451">
                        <c:v>0.19708339727058585</c:v>
                      </c:pt>
                      <c:pt idx="452">
                        <c:v>0.1970232358959296</c:v>
                      </c:pt>
                      <c:pt idx="453">
                        <c:v>0.19700208602249525</c:v>
                      </c:pt>
                      <c:pt idx="454">
                        <c:v>0.19634852461990232</c:v>
                      </c:pt>
                      <c:pt idx="455">
                        <c:v>0.19632736572015838</c:v>
                      </c:pt>
                      <c:pt idx="456">
                        <c:v>0.18260605547060876</c:v>
                      </c:pt>
                      <c:pt idx="457">
                        <c:v>0.18258491546367323</c:v>
                      </c:pt>
                      <c:pt idx="458">
                        <c:v>0.18222275868926344</c:v>
                      </c:pt>
                      <c:pt idx="459">
                        <c:v>0.18220161152348882</c:v>
                      </c:pt>
                      <c:pt idx="460">
                        <c:v>0.18154645807623279</c:v>
                      </c:pt>
                      <c:pt idx="461">
                        <c:v>0.18152530084996993</c:v>
                      </c:pt>
                      <c:pt idx="462">
                        <c:v>0.17165425784309946</c:v>
                      </c:pt>
                      <c:pt idx="463">
                        <c:v>0.17163311541444187</c:v>
                      </c:pt>
                      <c:pt idx="464">
                        <c:v>0.1715715306742196</c:v>
                      </c:pt>
                      <c:pt idx="465">
                        <c:v>0.17155038654595811</c:v>
                      </c:pt>
                      <c:pt idx="466">
                        <c:v>0.17088736267077625</c:v>
                      </c:pt>
                      <c:pt idx="467">
                        <c:v>0.17086620654168441</c:v>
                      </c:pt>
                      <c:pt idx="468">
                        <c:v>9.9918761153371116E-2</c:v>
                      </c:pt>
                      <c:pt idx="469">
                        <c:v>9.9897626512912077E-2</c:v>
                      </c:pt>
                      <c:pt idx="470">
                        <c:v>9.9831115067435083E-2</c:v>
                      </c:pt>
                      <c:pt idx="471">
                        <c:v>9.9809976959174304E-2</c:v>
                      </c:pt>
                      <c:pt idx="472">
                        <c:v>9.9121368161857584E-2</c:v>
                      </c:pt>
                      <c:pt idx="473">
                        <c:v>9.9100208011421637E-2</c:v>
                      </c:pt>
                      <c:pt idx="474">
                        <c:v>9.6202922295077584E-2</c:v>
                      </c:pt>
                      <c:pt idx="475">
                        <c:v>9.6181790185423208E-2</c:v>
                      </c:pt>
                      <c:pt idx="476">
                        <c:v>9.6114815815425331E-2</c:v>
                      </c:pt>
                      <c:pt idx="477">
                        <c:v>9.6093679994111378E-2</c:v>
                      </c:pt>
                      <c:pt idx="478">
                        <c:v>9.5402516357566303E-2</c:v>
                      </c:pt>
                      <c:pt idx="479">
                        <c:v>9.5381356985813043E-2</c:v>
                      </c:pt>
                      <c:pt idx="480">
                        <c:v>8.9280062574567415E-2</c:v>
                      </c:pt>
                      <c:pt idx="481">
                        <c:v>8.9258938000717408E-2</c:v>
                      </c:pt>
                      <c:pt idx="482">
                        <c:v>8.9189809746820642E-2</c:v>
                      </c:pt>
                      <c:pt idx="483">
                        <c:v>8.916868061681664E-2</c:v>
                      </c:pt>
                      <c:pt idx="484">
                        <c:v>8.8462047936089999E-2</c:v>
                      </c:pt>
                      <c:pt idx="485">
                        <c:v>8.844088927965639E-2</c:v>
                      </c:pt>
                      <c:pt idx="486">
                        <c:v>8.5565930395661696E-2</c:v>
                      </c:pt>
                      <c:pt idx="487">
                        <c:v>8.5544809536888908E-2</c:v>
                      </c:pt>
                      <c:pt idx="488">
                        <c:v>8.5475038997116198E-2</c:v>
                      </c:pt>
                      <c:pt idx="489">
                        <c:v>8.5453913218785552E-2</c:v>
                      </c:pt>
                      <c:pt idx="490">
                        <c:v>8.4743542339779945E-2</c:v>
                      </c:pt>
                      <c:pt idx="491">
                        <c:v>8.4722384729809253E-2</c:v>
                      </c:pt>
                      <c:pt idx="492">
                        <c:v>7.0776112653106071E-2</c:v>
                      </c:pt>
                      <c:pt idx="493">
                        <c:v>7.0755008488212243E-2</c:v>
                      </c:pt>
                      <c:pt idx="494">
                        <c:v>7.0683024634393368E-2</c:v>
                      </c:pt>
                      <c:pt idx="495">
                        <c:v>7.0661913859247236E-2</c:v>
                      </c:pt>
                      <c:pt idx="496">
                        <c:v>6.9941357511376173E-2</c:v>
                      </c:pt>
                      <c:pt idx="497">
                        <c:v>6.9920204983989237E-2</c:v>
                      </c:pt>
                      <c:pt idx="498">
                        <c:v>6.0161202912793324E-2</c:v>
                      </c:pt>
                      <c:pt idx="499">
                        <c:v>6.0140127553237145E-2</c:v>
                      </c:pt>
                      <c:pt idx="500">
                        <c:v>6.0063209102822049E-2</c:v>
                      </c:pt>
                      <c:pt idx="501">
                        <c:v>6.004212419603451E-2</c:v>
                      </c:pt>
                      <c:pt idx="502">
                        <c:v>5.9288229093761385E-2</c:v>
                      </c:pt>
                      <c:pt idx="503">
                        <c:v>5.9267082584446552E-2</c:v>
                      </c:pt>
                      <c:pt idx="504">
                        <c:v>4.1396307572382086E-2</c:v>
                      </c:pt>
                      <c:pt idx="505">
                        <c:v>4.1375304450499063E-2</c:v>
                      </c:pt>
                      <c:pt idx="506">
                        <c:v>4.1290501523518069E-2</c:v>
                      </c:pt>
                      <c:pt idx="507">
                        <c:v>4.1269480662848038E-2</c:v>
                      </c:pt>
                      <c:pt idx="508">
                        <c:v>4.047446461087327E-2</c:v>
                      </c:pt>
                      <c:pt idx="509">
                        <c:v>4.0453332895969175E-2</c:v>
                      </c:pt>
                      <c:pt idx="510">
                        <c:v>3.7700941523942544E-2</c:v>
                      </c:pt>
                      <c:pt idx="511">
                        <c:v>3.7679969413961525E-2</c:v>
                      </c:pt>
                      <c:pt idx="512">
                        <c:v>3.7592179774414314E-2</c:v>
                      </c:pt>
                      <c:pt idx="513">
                        <c:v>3.7571186596590436E-2</c:v>
                      </c:pt>
                      <c:pt idx="514">
                        <c:v>3.6758757037165739E-2</c:v>
                      </c:pt>
                      <c:pt idx="515">
                        <c:v>3.6737632264148765E-2</c:v>
                      </c:pt>
                      <c:pt idx="516">
                        <c:v>3.0458987575107538E-2</c:v>
                      </c:pt>
                      <c:pt idx="517">
                        <c:v>3.043802683881815E-2</c:v>
                      </c:pt>
                      <c:pt idx="518">
                        <c:v>2.9975148744534195E-2</c:v>
                      </c:pt>
                      <c:pt idx="519">
                        <c:v>2.9954077358421198E-2</c:v>
                      </c:pt>
                      <c:pt idx="520">
                        <c:v>2.9208970317148537E-2</c:v>
                      </c:pt>
                      <c:pt idx="521">
                        <c:v>2.9187797389111429E-2</c:v>
                      </c:pt>
                      <c:pt idx="522">
                        <c:v>2.677295438077815E-2</c:v>
                      </c:pt>
                      <c:pt idx="523">
                        <c:v>2.6752050399738922E-2</c:v>
                      </c:pt>
                      <c:pt idx="524">
                        <c:v>2.6270075114538702E-2</c:v>
                      </c:pt>
                      <c:pt idx="525">
                        <c:v>2.6249030609906444E-2</c:v>
                      </c:pt>
                      <c:pt idx="526">
                        <c:v>2.5489668385792412E-2</c:v>
                      </c:pt>
                      <c:pt idx="527">
                        <c:v>2.5468496218890527E-2</c:v>
                      </c:pt>
                      <c:pt idx="528">
                        <c:v>1.2821948446065087E-2</c:v>
                      </c:pt>
                      <c:pt idx="529">
                        <c:v>1.2802347097638589E-2</c:v>
                      </c:pt>
                      <c:pt idx="530">
                        <c:v>1.2647820219281347E-2</c:v>
                      </c:pt>
                      <c:pt idx="531">
                        <c:v>1.2628066408887511E-2</c:v>
                      </c:pt>
                      <c:pt idx="532">
                        <c:v>1.139691282594758E-2</c:v>
                      </c:pt>
                      <c:pt idx="533">
                        <c:v>1.1376096264271419E-2</c:v>
                      </c:pt>
                      <c:pt idx="534">
                        <c:v>4.0782232509067517E-3</c:v>
                      </c:pt>
                      <c:pt idx="535">
                        <c:v>4.0732110539214803E-3</c:v>
                      </c:pt>
                      <c:pt idx="536">
                        <c:v>2.6834539639466752E-3</c:v>
                      </c:pt>
                      <c:pt idx="537">
                        <c:v>2.6784321250138735E-3</c:v>
                      </c:pt>
                      <c:pt idx="538">
                        <c:v>2.1205664094437717E-5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FEB8-4424-A44F-86CD78A7B397}"/>
                  </c:ext>
                </c:extLst>
              </c15:ser>
            </c15:filteredLineSeries>
          </c:ext>
        </c:extLst>
      </c:lineChart>
      <c:catAx>
        <c:axId val="5292670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263416"/>
        <c:crosses val="autoZero"/>
        <c:auto val="1"/>
        <c:lblAlgn val="ctr"/>
        <c:lblOffset val="100"/>
        <c:noMultiLvlLbl val="0"/>
      </c:catAx>
      <c:valAx>
        <c:axId val="529263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26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Chart_Data!$D$3</c:f>
              <c:strCache>
                <c:ptCount val="1"/>
                <c:pt idx="0">
                  <c:v>Total Carbon Footprint (Metric Ton) Variation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Chart_Data!$D$4:$D$543</c:f>
              <c:numCache>
                <c:formatCode>General</c:formatCode>
                <c:ptCount val="540"/>
                <c:pt idx="0">
                  <c:v>17722.206863541513</c:v>
                </c:pt>
                <c:pt idx="1">
                  <c:v>17722.286348241225</c:v>
                </c:pt>
                <c:pt idx="2">
                  <c:v>17722.206863541513</c:v>
                </c:pt>
                <c:pt idx="3">
                  <c:v>17722.286348241225</c:v>
                </c:pt>
                <c:pt idx="4">
                  <c:v>17737.499569334668</c:v>
                </c:pt>
                <c:pt idx="5">
                  <c:v>17737.579054034388</c:v>
                </c:pt>
                <c:pt idx="6">
                  <c:v>17737.499569334668</c:v>
                </c:pt>
                <c:pt idx="7">
                  <c:v>17737.579054034388</c:v>
                </c:pt>
                <c:pt idx="8">
                  <c:v>17722.206863541513</c:v>
                </c:pt>
                <c:pt idx="9">
                  <c:v>17722.286348241225</c:v>
                </c:pt>
                <c:pt idx="10">
                  <c:v>17737.499569334668</c:v>
                </c:pt>
                <c:pt idx="11">
                  <c:v>17737.579054034388</c:v>
                </c:pt>
                <c:pt idx="12">
                  <c:v>17769.172595324198</c:v>
                </c:pt>
                <c:pt idx="13">
                  <c:v>17769.252080023914</c:v>
                </c:pt>
                <c:pt idx="14">
                  <c:v>17784.465301117369</c:v>
                </c:pt>
                <c:pt idx="15">
                  <c:v>17784.544785817085</c:v>
                </c:pt>
                <c:pt idx="16">
                  <c:v>17769.172595324198</c:v>
                </c:pt>
                <c:pt idx="17">
                  <c:v>17769.252080023914</c:v>
                </c:pt>
                <c:pt idx="18">
                  <c:v>17784.465301117369</c:v>
                </c:pt>
                <c:pt idx="19">
                  <c:v>17784.544785817085</c:v>
                </c:pt>
                <c:pt idx="20">
                  <c:v>17769.172595324198</c:v>
                </c:pt>
                <c:pt idx="21">
                  <c:v>17769.252080023914</c:v>
                </c:pt>
                <c:pt idx="22">
                  <c:v>17843.744066390405</c:v>
                </c:pt>
                <c:pt idx="23">
                  <c:v>17843.823551090121</c:v>
                </c:pt>
                <c:pt idx="24">
                  <c:v>17843.744066390405</c:v>
                </c:pt>
                <c:pt idx="25">
                  <c:v>17843.823551090121</c:v>
                </c:pt>
                <c:pt idx="26">
                  <c:v>17784.465301117369</c:v>
                </c:pt>
                <c:pt idx="27">
                  <c:v>17784.544785817085</c:v>
                </c:pt>
                <c:pt idx="28">
                  <c:v>17843.744066390405</c:v>
                </c:pt>
                <c:pt idx="29">
                  <c:v>17843.823551090121</c:v>
                </c:pt>
                <c:pt idx="30">
                  <c:v>17890.709798173095</c:v>
                </c:pt>
                <c:pt idx="31">
                  <c:v>17890.789282872811</c:v>
                </c:pt>
                <c:pt idx="32">
                  <c:v>17890.709798173095</c:v>
                </c:pt>
                <c:pt idx="33">
                  <c:v>17890.789282872811</c:v>
                </c:pt>
                <c:pt idx="34">
                  <c:v>17890.709798173095</c:v>
                </c:pt>
                <c:pt idx="35">
                  <c:v>17890.789282872811</c:v>
                </c:pt>
                <c:pt idx="36">
                  <c:v>17988.404414596953</c:v>
                </c:pt>
                <c:pt idx="37">
                  <c:v>17988.483899296672</c:v>
                </c:pt>
                <c:pt idx="38">
                  <c:v>18003.697120390116</c:v>
                </c:pt>
                <c:pt idx="39">
                  <c:v>18003.776605089835</c:v>
                </c:pt>
                <c:pt idx="40">
                  <c:v>17988.404414596953</c:v>
                </c:pt>
                <c:pt idx="41">
                  <c:v>17988.483899296672</c:v>
                </c:pt>
                <c:pt idx="42">
                  <c:v>18003.697120390116</c:v>
                </c:pt>
                <c:pt idx="43">
                  <c:v>18003.776605089835</c:v>
                </c:pt>
                <c:pt idx="44">
                  <c:v>17988.404414596953</c:v>
                </c:pt>
                <c:pt idx="45">
                  <c:v>17988.483899296672</c:v>
                </c:pt>
                <c:pt idx="46">
                  <c:v>18035.370146379646</c:v>
                </c:pt>
                <c:pt idx="47">
                  <c:v>18035.449631079358</c:v>
                </c:pt>
                <c:pt idx="48">
                  <c:v>18035.370146379646</c:v>
                </c:pt>
                <c:pt idx="49">
                  <c:v>18035.449631079358</c:v>
                </c:pt>
                <c:pt idx="50">
                  <c:v>18003.697120390116</c:v>
                </c:pt>
                <c:pt idx="51">
                  <c:v>18003.776605089835</c:v>
                </c:pt>
                <c:pt idx="52">
                  <c:v>18050.662852172813</c:v>
                </c:pt>
                <c:pt idx="53">
                  <c:v>18050.742336872525</c:v>
                </c:pt>
                <c:pt idx="54">
                  <c:v>18050.662852172813</c:v>
                </c:pt>
                <c:pt idx="55">
                  <c:v>18050.742336872525</c:v>
                </c:pt>
                <c:pt idx="56">
                  <c:v>18035.370146379646</c:v>
                </c:pt>
                <c:pt idx="57">
                  <c:v>18035.449631079358</c:v>
                </c:pt>
                <c:pt idx="58">
                  <c:v>18050.662852172813</c:v>
                </c:pt>
                <c:pt idx="59">
                  <c:v>18050.742336872525</c:v>
                </c:pt>
                <c:pt idx="60">
                  <c:v>18109.941617445853</c:v>
                </c:pt>
                <c:pt idx="61">
                  <c:v>18110.021102145569</c:v>
                </c:pt>
                <c:pt idx="62">
                  <c:v>18109.941617445853</c:v>
                </c:pt>
                <c:pt idx="63">
                  <c:v>18110.021102145569</c:v>
                </c:pt>
                <c:pt idx="64">
                  <c:v>18109.941617445853</c:v>
                </c:pt>
                <c:pt idx="65">
                  <c:v>18110.021102145569</c:v>
                </c:pt>
                <c:pt idx="66">
                  <c:v>18156.907349228539</c:v>
                </c:pt>
                <c:pt idx="67">
                  <c:v>18156.986833928255</c:v>
                </c:pt>
                <c:pt idx="68">
                  <c:v>18156.907349228539</c:v>
                </c:pt>
                <c:pt idx="69">
                  <c:v>18156.986833928255</c:v>
                </c:pt>
                <c:pt idx="70">
                  <c:v>18156.907349228539</c:v>
                </c:pt>
                <c:pt idx="71">
                  <c:v>18156.986833928255</c:v>
                </c:pt>
                <c:pt idx="72">
                  <c:v>18339.79201582259</c:v>
                </c:pt>
                <c:pt idx="73">
                  <c:v>18339.871500522313</c:v>
                </c:pt>
                <c:pt idx="74">
                  <c:v>18339.79201582259</c:v>
                </c:pt>
                <c:pt idx="75">
                  <c:v>18339.871500522313</c:v>
                </c:pt>
                <c:pt idx="76">
                  <c:v>18355.084721615756</c:v>
                </c:pt>
                <c:pt idx="77">
                  <c:v>18355.164206315472</c:v>
                </c:pt>
                <c:pt idx="78">
                  <c:v>18355.084721615756</c:v>
                </c:pt>
                <c:pt idx="79">
                  <c:v>18355.164206315472</c:v>
                </c:pt>
                <c:pt idx="80">
                  <c:v>18339.79201582259</c:v>
                </c:pt>
                <c:pt idx="81">
                  <c:v>18339.871500522313</c:v>
                </c:pt>
                <c:pt idx="82">
                  <c:v>18355.084721615756</c:v>
                </c:pt>
                <c:pt idx="83">
                  <c:v>18355.164206315472</c:v>
                </c:pt>
                <c:pt idx="84">
                  <c:v>18386.757747605279</c:v>
                </c:pt>
                <c:pt idx="85">
                  <c:v>18386.837232304999</c:v>
                </c:pt>
                <c:pt idx="86">
                  <c:v>18402.050453398446</c:v>
                </c:pt>
                <c:pt idx="87">
                  <c:v>18402.129938098165</c:v>
                </c:pt>
                <c:pt idx="88">
                  <c:v>18386.757747605279</c:v>
                </c:pt>
                <c:pt idx="89">
                  <c:v>18386.837232304999</c:v>
                </c:pt>
                <c:pt idx="90">
                  <c:v>18402.050453398446</c:v>
                </c:pt>
                <c:pt idx="91">
                  <c:v>18402.129938098165</c:v>
                </c:pt>
                <c:pt idx="92">
                  <c:v>18386.757747605279</c:v>
                </c:pt>
                <c:pt idx="93">
                  <c:v>18386.837232304999</c:v>
                </c:pt>
                <c:pt idx="94">
                  <c:v>18461.329218671486</c:v>
                </c:pt>
                <c:pt idx="95">
                  <c:v>18461.408703371206</c:v>
                </c:pt>
                <c:pt idx="96">
                  <c:v>18461.329218671486</c:v>
                </c:pt>
                <c:pt idx="97">
                  <c:v>18461.408703371206</c:v>
                </c:pt>
                <c:pt idx="98">
                  <c:v>18402.050453398446</c:v>
                </c:pt>
                <c:pt idx="99">
                  <c:v>18402.129938098165</c:v>
                </c:pt>
                <c:pt idx="100">
                  <c:v>18461.329218671486</c:v>
                </c:pt>
                <c:pt idx="101">
                  <c:v>18461.408703371206</c:v>
                </c:pt>
                <c:pt idx="102">
                  <c:v>18508.294950454172</c:v>
                </c:pt>
                <c:pt idx="103">
                  <c:v>18508.374435153892</c:v>
                </c:pt>
                <c:pt idx="104">
                  <c:v>18508.294950454172</c:v>
                </c:pt>
                <c:pt idx="105">
                  <c:v>18508.374435153892</c:v>
                </c:pt>
                <c:pt idx="106">
                  <c:v>18508.294950454172</c:v>
                </c:pt>
                <c:pt idx="107">
                  <c:v>18508.374435153892</c:v>
                </c:pt>
                <c:pt idx="108">
                  <c:v>18806.247435539699</c:v>
                </c:pt>
                <c:pt idx="109">
                  <c:v>18806.326920239411</c:v>
                </c:pt>
                <c:pt idx="110">
                  <c:v>18821.540141332862</c:v>
                </c:pt>
                <c:pt idx="111">
                  <c:v>18821.619626032581</c:v>
                </c:pt>
                <c:pt idx="112">
                  <c:v>18806.247435539699</c:v>
                </c:pt>
                <c:pt idx="113">
                  <c:v>18806.326920239411</c:v>
                </c:pt>
                <c:pt idx="114">
                  <c:v>18821.540141332862</c:v>
                </c:pt>
                <c:pt idx="115">
                  <c:v>18821.619626032581</c:v>
                </c:pt>
                <c:pt idx="116">
                  <c:v>18853.213167322388</c:v>
                </c:pt>
                <c:pt idx="117">
                  <c:v>18853.292652022104</c:v>
                </c:pt>
                <c:pt idx="118">
                  <c:v>18868.505873115551</c:v>
                </c:pt>
                <c:pt idx="119">
                  <c:v>18868.585357815264</c:v>
                </c:pt>
                <c:pt idx="120">
                  <c:v>18806.247435539699</c:v>
                </c:pt>
                <c:pt idx="121">
                  <c:v>18806.326920239411</c:v>
                </c:pt>
                <c:pt idx="122">
                  <c:v>18853.213167322388</c:v>
                </c:pt>
                <c:pt idx="123">
                  <c:v>18853.292652022104</c:v>
                </c:pt>
                <c:pt idx="124">
                  <c:v>18821.540141332862</c:v>
                </c:pt>
                <c:pt idx="125">
                  <c:v>18821.619626032581</c:v>
                </c:pt>
                <c:pt idx="126">
                  <c:v>18868.505873115551</c:v>
                </c:pt>
                <c:pt idx="127">
                  <c:v>18868.585357815264</c:v>
                </c:pt>
                <c:pt idx="128">
                  <c:v>18853.213167322388</c:v>
                </c:pt>
                <c:pt idx="129">
                  <c:v>18853.292652022104</c:v>
                </c:pt>
                <c:pt idx="130">
                  <c:v>18868.505873115551</c:v>
                </c:pt>
                <c:pt idx="131">
                  <c:v>18868.585357815264</c:v>
                </c:pt>
                <c:pt idx="132">
                  <c:v>18927.784638388592</c:v>
                </c:pt>
                <c:pt idx="133">
                  <c:v>18927.864123088304</c:v>
                </c:pt>
                <c:pt idx="134">
                  <c:v>18927.784638388592</c:v>
                </c:pt>
                <c:pt idx="135">
                  <c:v>18927.864123088304</c:v>
                </c:pt>
                <c:pt idx="136">
                  <c:v>18974.750370171278</c:v>
                </c:pt>
                <c:pt idx="137">
                  <c:v>18974.829854871004</c:v>
                </c:pt>
                <c:pt idx="138">
                  <c:v>18927.784638388592</c:v>
                </c:pt>
                <c:pt idx="139">
                  <c:v>18927.864123088304</c:v>
                </c:pt>
                <c:pt idx="140">
                  <c:v>18974.750370171278</c:v>
                </c:pt>
                <c:pt idx="141">
                  <c:v>18974.829854871004</c:v>
                </c:pt>
                <c:pt idx="142">
                  <c:v>18974.750370171278</c:v>
                </c:pt>
                <c:pt idx="143">
                  <c:v>18974.829854871004</c:v>
                </c:pt>
                <c:pt idx="144">
                  <c:v>19051.007588548244</c:v>
                </c:pt>
                <c:pt idx="145">
                  <c:v>19051.087073247963</c:v>
                </c:pt>
                <c:pt idx="146">
                  <c:v>19066.30029434141</c:v>
                </c:pt>
                <c:pt idx="147">
                  <c:v>19066.379779041134</c:v>
                </c:pt>
                <c:pt idx="148">
                  <c:v>19093.136892850252</c:v>
                </c:pt>
                <c:pt idx="149">
                  <c:v>19093.216377549972</c:v>
                </c:pt>
                <c:pt idx="150">
                  <c:v>19051.007588548244</c:v>
                </c:pt>
                <c:pt idx="151">
                  <c:v>19051.087073247963</c:v>
                </c:pt>
                <c:pt idx="152">
                  <c:v>19093.136892850252</c:v>
                </c:pt>
                <c:pt idx="153">
                  <c:v>19093.216377549972</c:v>
                </c:pt>
                <c:pt idx="154">
                  <c:v>19108.429598643419</c:v>
                </c:pt>
                <c:pt idx="155">
                  <c:v>19108.509083343131</c:v>
                </c:pt>
                <c:pt idx="156">
                  <c:v>19066.30029434141</c:v>
                </c:pt>
                <c:pt idx="157">
                  <c:v>19066.379779041134</c:v>
                </c:pt>
                <c:pt idx="158">
                  <c:v>19108.429598643419</c:v>
                </c:pt>
                <c:pt idx="159">
                  <c:v>19108.509083343131</c:v>
                </c:pt>
                <c:pt idx="160">
                  <c:v>19097.973320330941</c:v>
                </c:pt>
                <c:pt idx="161">
                  <c:v>19098.052805030653</c:v>
                </c:pt>
                <c:pt idx="162">
                  <c:v>19051.007588548244</c:v>
                </c:pt>
                <c:pt idx="163">
                  <c:v>19051.087073247963</c:v>
                </c:pt>
                <c:pt idx="164">
                  <c:v>19093.136892850252</c:v>
                </c:pt>
                <c:pt idx="165">
                  <c:v>19093.216377549972</c:v>
                </c:pt>
                <c:pt idx="166">
                  <c:v>19097.973320330941</c:v>
                </c:pt>
                <c:pt idx="167">
                  <c:v>19098.052805030653</c:v>
                </c:pt>
                <c:pt idx="168">
                  <c:v>19113.266026124107</c:v>
                </c:pt>
                <c:pt idx="169">
                  <c:v>19113.345510823819</c:v>
                </c:pt>
                <c:pt idx="170">
                  <c:v>19066.30029434141</c:v>
                </c:pt>
                <c:pt idx="171">
                  <c:v>19066.379779041134</c:v>
                </c:pt>
                <c:pt idx="172">
                  <c:v>19108.429598643419</c:v>
                </c:pt>
                <c:pt idx="173">
                  <c:v>19108.509083343131</c:v>
                </c:pt>
                <c:pt idx="174">
                  <c:v>19113.266026124107</c:v>
                </c:pt>
                <c:pt idx="175">
                  <c:v>19113.345510823819</c:v>
                </c:pt>
                <c:pt idx="176">
                  <c:v>19140.102624632942</c:v>
                </c:pt>
                <c:pt idx="177">
                  <c:v>19140.182109332662</c:v>
                </c:pt>
                <c:pt idx="178">
                  <c:v>19155.395330426109</c:v>
                </c:pt>
                <c:pt idx="179">
                  <c:v>19155.474815125821</c:v>
                </c:pt>
                <c:pt idx="180">
                  <c:v>19097.973320330941</c:v>
                </c:pt>
                <c:pt idx="181">
                  <c:v>19098.052805030653</c:v>
                </c:pt>
                <c:pt idx="182">
                  <c:v>19140.102624632942</c:v>
                </c:pt>
                <c:pt idx="183">
                  <c:v>19140.182109332662</c:v>
                </c:pt>
                <c:pt idx="184">
                  <c:v>19113.266026124107</c:v>
                </c:pt>
                <c:pt idx="185">
                  <c:v>19113.345510823819</c:v>
                </c:pt>
                <c:pt idx="186">
                  <c:v>19155.395330426109</c:v>
                </c:pt>
                <c:pt idx="187">
                  <c:v>19155.474815125821</c:v>
                </c:pt>
                <c:pt idx="188">
                  <c:v>19172.544791397144</c:v>
                </c:pt>
                <c:pt idx="189">
                  <c:v>19172.62427609686</c:v>
                </c:pt>
                <c:pt idx="190">
                  <c:v>19140.102624632942</c:v>
                </c:pt>
                <c:pt idx="191">
                  <c:v>19140.182109332662</c:v>
                </c:pt>
                <c:pt idx="192">
                  <c:v>19214.674095699153</c:v>
                </c:pt>
                <c:pt idx="193">
                  <c:v>19214.753580398865</c:v>
                </c:pt>
                <c:pt idx="194">
                  <c:v>19172.544791397144</c:v>
                </c:pt>
                <c:pt idx="195">
                  <c:v>19172.62427609686</c:v>
                </c:pt>
                <c:pt idx="196">
                  <c:v>19214.674095699153</c:v>
                </c:pt>
                <c:pt idx="197">
                  <c:v>19214.753580398865</c:v>
                </c:pt>
                <c:pt idx="198">
                  <c:v>19155.395330426109</c:v>
                </c:pt>
                <c:pt idx="199">
                  <c:v>19155.474815125821</c:v>
                </c:pt>
                <c:pt idx="200">
                  <c:v>19219.510523179833</c:v>
                </c:pt>
                <c:pt idx="201">
                  <c:v>19219.590007879553</c:v>
                </c:pt>
                <c:pt idx="202">
                  <c:v>19172.544791397144</c:v>
                </c:pt>
                <c:pt idx="203">
                  <c:v>19172.62427609686</c:v>
                </c:pt>
                <c:pt idx="204">
                  <c:v>19214.674095699153</c:v>
                </c:pt>
                <c:pt idx="205">
                  <c:v>19214.753580398865</c:v>
                </c:pt>
                <c:pt idx="206">
                  <c:v>19219.510523179833</c:v>
                </c:pt>
                <c:pt idx="207">
                  <c:v>19219.590007879553</c:v>
                </c:pt>
                <c:pt idx="208">
                  <c:v>19261.639827481835</c:v>
                </c:pt>
                <c:pt idx="209">
                  <c:v>19261.719312181554</c:v>
                </c:pt>
                <c:pt idx="210">
                  <c:v>19219.510523179833</c:v>
                </c:pt>
                <c:pt idx="211">
                  <c:v>19219.590007879553</c:v>
                </c:pt>
                <c:pt idx="212">
                  <c:v>19261.639827481835</c:v>
                </c:pt>
                <c:pt idx="213">
                  <c:v>19261.719312181554</c:v>
                </c:pt>
                <c:pt idx="214">
                  <c:v>19261.639827481835</c:v>
                </c:pt>
                <c:pt idx="215">
                  <c:v>19261.719312181554</c:v>
                </c:pt>
                <c:pt idx="216">
                  <c:v>19359.3344439057</c:v>
                </c:pt>
                <c:pt idx="217">
                  <c:v>19359.413928605416</c:v>
                </c:pt>
                <c:pt idx="218">
                  <c:v>19374.627149698859</c:v>
                </c:pt>
                <c:pt idx="219">
                  <c:v>19374.706634398579</c:v>
                </c:pt>
                <c:pt idx="220">
                  <c:v>19359.3344439057</c:v>
                </c:pt>
                <c:pt idx="221">
                  <c:v>19359.413928605416</c:v>
                </c:pt>
                <c:pt idx="222">
                  <c:v>19374.627149698859</c:v>
                </c:pt>
                <c:pt idx="223">
                  <c:v>19374.706634398579</c:v>
                </c:pt>
                <c:pt idx="224">
                  <c:v>19406.300175688386</c:v>
                </c:pt>
                <c:pt idx="225">
                  <c:v>19406.379660388106</c:v>
                </c:pt>
                <c:pt idx="226">
                  <c:v>19359.3344439057</c:v>
                </c:pt>
                <c:pt idx="227">
                  <c:v>19359.413928605416</c:v>
                </c:pt>
                <c:pt idx="228">
                  <c:v>19406.300175688386</c:v>
                </c:pt>
                <c:pt idx="229">
                  <c:v>19406.379660388106</c:v>
                </c:pt>
                <c:pt idx="230">
                  <c:v>19421.592881481549</c:v>
                </c:pt>
                <c:pt idx="231">
                  <c:v>19421.672366181272</c:v>
                </c:pt>
                <c:pt idx="232">
                  <c:v>19374.627149698859</c:v>
                </c:pt>
                <c:pt idx="233">
                  <c:v>19374.706634398579</c:v>
                </c:pt>
                <c:pt idx="234">
                  <c:v>19421.592881481549</c:v>
                </c:pt>
                <c:pt idx="235">
                  <c:v>19421.672366181272</c:v>
                </c:pt>
                <c:pt idx="236">
                  <c:v>19406.300175688386</c:v>
                </c:pt>
                <c:pt idx="237">
                  <c:v>19406.379660388106</c:v>
                </c:pt>
                <c:pt idx="238">
                  <c:v>19421.592881481549</c:v>
                </c:pt>
                <c:pt idx="239">
                  <c:v>19421.672366181272</c:v>
                </c:pt>
                <c:pt idx="240">
                  <c:v>19480.871646754593</c:v>
                </c:pt>
                <c:pt idx="241">
                  <c:v>19480.951131454309</c:v>
                </c:pt>
                <c:pt idx="242">
                  <c:v>19480.871646754593</c:v>
                </c:pt>
                <c:pt idx="243">
                  <c:v>19480.951131454309</c:v>
                </c:pt>
                <c:pt idx="244">
                  <c:v>19527.837378537279</c:v>
                </c:pt>
                <c:pt idx="245">
                  <c:v>19527.916863237002</c:v>
                </c:pt>
                <c:pt idx="246">
                  <c:v>19480.871646754593</c:v>
                </c:pt>
                <c:pt idx="247">
                  <c:v>19480.951131454309</c:v>
                </c:pt>
                <c:pt idx="248">
                  <c:v>19527.837378537279</c:v>
                </c:pt>
                <c:pt idx="249">
                  <c:v>19527.916863237002</c:v>
                </c:pt>
                <c:pt idx="250">
                  <c:v>19527.837378537279</c:v>
                </c:pt>
                <c:pt idx="251">
                  <c:v>19527.916863237002</c:v>
                </c:pt>
                <c:pt idx="252">
                  <c:v>19710.72204513133</c:v>
                </c:pt>
                <c:pt idx="253">
                  <c:v>19710.801529831053</c:v>
                </c:pt>
                <c:pt idx="254">
                  <c:v>19710.72204513133</c:v>
                </c:pt>
                <c:pt idx="255">
                  <c:v>19710.801529831053</c:v>
                </c:pt>
                <c:pt idx="256">
                  <c:v>19726.014750924503</c:v>
                </c:pt>
                <c:pt idx="257">
                  <c:v>19726.094235624219</c:v>
                </c:pt>
                <c:pt idx="258">
                  <c:v>19726.014750924503</c:v>
                </c:pt>
                <c:pt idx="259">
                  <c:v>19726.094235624219</c:v>
                </c:pt>
                <c:pt idx="260">
                  <c:v>19710.72204513133</c:v>
                </c:pt>
                <c:pt idx="261">
                  <c:v>19710.801529831053</c:v>
                </c:pt>
                <c:pt idx="262">
                  <c:v>19757.687776914023</c:v>
                </c:pt>
                <c:pt idx="263">
                  <c:v>19757.767261613746</c:v>
                </c:pt>
                <c:pt idx="264">
                  <c:v>19726.014750924503</c:v>
                </c:pt>
                <c:pt idx="265">
                  <c:v>19726.094235624219</c:v>
                </c:pt>
                <c:pt idx="266">
                  <c:v>19772.980482707186</c:v>
                </c:pt>
                <c:pt idx="267">
                  <c:v>19773.059967406902</c:v>
                </c:pt>
                <c:pt idx="268">
                  <c:v>19757.687776914023</c:v>
                </c:pt>
                <c:pt idx="269">
                  <c:v>19757.767261613746</c:v>
                </c:pt>
                <c:pt idx="270">
                  <c:v>19772.980482707186</c:v>
                </c:pt>
                <c:pt idx="271">
                  <c:v>19773.059967406902</c:v>
                </c:pt>
                <c:pt idx="272">
                  <c:v>19757.687776914023</c:v>
                </c:pt>
                <c:pt idx="273">
                  <c:v>19757.767261613746</c:v>
                </c:pt>
                <c:pt idx="274">
                  <c:v>19832.259247980222</c:v>
                </c:pt>
                <c:pt idx="275">
                  <c:v>19832.338732679942</c:v>
                </c:pt>
                <c:pt idx="276">
                  <c:v>19832.259247980222</c:v>
                </c:pt>
                <c:pt idx="277">
                  <c:v>19832.338732679942</c:v>
                </c:pt>
                <c:pt idx="278">
                  <c:v>19772.980482707186</c:v>
                </c:pt>
                <c:pt idx="279">
                  <c:v>19773.059967406902</c:v>
                </c:pt>
                <c:pt idx="280">
                  <c:v>19832.259247980222</c:v>
                </c:pt>
                <c:pt idx="281">
                  <c:v>19832.338732679942</c:v>
                </c:pt>
                <c:pt idx="282">
                  <c:v>19879.224979762923</c:v>
                </c:pt>
                <c:pt idx="283">
                  <c:v>19879.304464462639</c:v>
                </c:pt>
                <c:pt idx="284">
                  <c:v>19879.224979762923</c:v>
                </c:pt>
                <c:pt idx="285">
                  <c:v>19879.304464462639</c:v>
                </c:pt>
                <c:pt idx="286">
                  <c:v>19879.224979762923</c:v>
                </c:pt>
                <c:pt idx="287">
                  <c:v>19879.304464462639</c:v>
                </c:pt>
                <c:pt idx="288">
                  <c:v>20177.177464848439</c:v>
                </c:pt>
                <c:pt idx="289">
                  <c:v>20177.256949548151</c:v>
                </c:pt>
                <c:pt idx="290">
                  <c:v>20192.470170641602</c:v>
                </c:pt>
                <c:pt idx="291">
                  <c:v>20192.549655341321</c:v>
                </c:pt>
                <c:pt idx="292">
                  <c:v>20177.177464848439</c:v>
                </c:pt>
                <c:pt idx="293">
                  <c:v>20177.256949548151</c:v>
                </c:pt>
                <c:pt idx="294">
                  <c:v>20192.470170641602</c:v>
                </c:pt>
                <c:pt idx="295">
                  <c:v>20192.549655341321</c:v>
                </c:pt>
                <c:pt idx="296">
                  <c:v>20224.143196631125</c:v>
                </c:pt>
                <c:pt idx="297">
                  <c:v>20224.222681330844</c:v>
                </c:pt>
                <c:pt idx="298">
                  <c:v>20239.435902424291</c:v>
                </c:pt>
                <c:pt idx="299">
                  <c:v>20239.515387124011</c:v>
                </c:pt>
                <c:pt idx="300">
                  <c:v>20224.143196631125</c:v>
                </c:pt>
                <c:pt idx="301">
                  <c:v>20224.222681330844</c:v>
                </c:pt>
                <c:pt idx="302">
                  <c:v>20177.177464848439</c:v>
                </c:pt>
                <c:pt idx="303">
                  <c:v>20177.256949548151</c:v>
                </c:pt>
                <c:pt idx="304">
                  <c:v>20239.435902424291</c:v>
                </c:pt>
                <c:pt idx="305">
                  <c:v>20239.515387124011</c:v>
                </c:pt>
                <c:pt idx="306">
                  <c:v>20192.470170641602</c:v>
                </c:pt>
                <c:pt idx="307">
                  <c:v>20192.549655341321</c:v>
                </c:pt>
                <c:pt idx="308">
                  <c:v>20224.143196631125</c:v>
                </c:pt>
                <c:pt idx="309">
                  <c:v>20224.222681330844</c:v>
                </c:pt>
                <c:pt idx="310">
                  <c:v>20239.435902424291</c:v>
                </c:pt>
                <c:pt idx="311">
                  <c:v>20239.515387124011</c:v>
                </c:pt>
                <c:pt idx="312">
                  <c:v>20298.714667697332</c:v>
                </c:pt>
                <c:pt idx="313">
                  <c:v>20298.794152397055</c:v>
                </c:pt>
                <c:pt idx="314">
                  <c:v>20298.714667697332</c:v>
                </c:pt>
                <c:pt idx="315">
                  <c:v>20298.794152397055</c:v>
                </c:pt>
                <c:pt idx="316">
                  <c:v>20345.680399480025</c:v>
                </c:pt>
                <c:pt idx="317">
                  <c:v>20345.759884179744</c:v>
                </c:pt>
                <c:pt idx="318">
                  <c:v>20393.431101348819</c:v>
                </c:pt>
                <c:pt idx="319">
                  <c:v>20393.510586048542</c:v>
                </c:pt>
                <c:pt idx="320">
                  <c:v>20345.680399480025</c:v>
                </c:pt>
                <c:pt idx="321">
                  <c:v>20345.759884179744</c:v>
                </c:pt>
                <c:pt idx="322">
                  <c:v>20298.714667697332</c:v>
                </c:pt>
                <c:pt idx="323">
                  <c:v>20298.794152397055</c:v>
                </c:pt>
                <c:pt idx="324">
                  <c:v>20408.723807141985</c:v>
                </c:pt>
                <c:pt idx="325">
                  <c:v>20408.803291841705</c:v>
                </c:pt>
                <c:pt idx="326">
                  <c:v>20393.431101348819</c:v>
                </c:pt>
                <c:pt idx="327">
                  <c:v>20393.510586048542</c:v>
                </c:pt>
                <c:pt idx="328">
                  <c:v>20408.723807141985</c:v>
                </c:pt>
                <c:pt idx="329">
                  <c:v>20408.803291841705</c:v>
                </c:pt>
                <c:pt idx="330">
                  <c:v>20345.680399480025</c:v>
                </c:pt>
                <c:pt idx="331">
                  <c:v>20345.759884179744</c:v>
                </c:pt>
                <c:pt idx="332">
                  <c:v>20440.396833131501</c:v>
                </c:pt>
                <c:pt idx="333">
                  <c:v>20440.476317831228</c:v>
                </c:pt>
                <c:pt idx="334">
                  <c:v>20393.431101348819</c:v>
                </c:pt>
                <c:pt idx="335">
                  <c:v>20393.510586048542</c:v>
                </c:pt>
                <c:pt idx="336">
                  <c:v>20440.396833131501</c:v>
                </c:pt>
                <c:pt idx="337">
                  <c:v>20440.476317831228</c:v>
                </c:pt>
                <c:pt idx="338">
                  <c:v>20421.937617856991</c:v>
                </c:pt>
                <c:pt idx="339">
                  <c:v>20422.017102556707</c:v>
                </c:pt>
                <c:pt idx="340">
                  <c:v>20455.689538924675</c:v>
                </c:pt>
                <c:pt idx="341">
                  <c:v>20455.769023624387</c:v>
                </c:pt>
                <c:pt idx="342">
                  <c:v>20408.723807141985</c:v>
                </c:pt>
                <c:pt idx="343">
                  <c:v>20408.803291841705</c:v>
                </c:pt>
                <c:pt idx="344">
                  <c:v>20455.689538924675</c:v>
                </c:pt>
                <c:pt idx="345">
                  <c:v>20455.769023624387</c:v>
                </c:pt>
                <c:pt idx="346">
                  <c:v>20437.23032365015</c:v>
                </c:pt>
                <c:pt idx="347">
                  <c:v>20437.309808349866</c:v>
                </c:pt>
                <c:pt idx="348">
                  <c:v>20421.937617856991</c:v>
                </c:pt>
                <c:pt idx="349">
                  <c:v>20422.017102556707</c:v>
                </c:pt>
                <c:pt idx="350">
                  <c:v>20440.396833131501</c:v>
                </c:pt>
                <c:pt idx="351">
                  <c:v>20440.476317831228</c:v>
                </c:pt>
                <c:pt idx="352">
                  <c:v>20437.23032365015</c:v>
                </c:pt>
                <c:pt idx="353">
                  <c:v>20437.309808349866</c:v>
                </c:pt>
                <c:pt idx="354">
                  <c:v>20455.689538924675</c:v>
                </c:pt>
                <c:pt idx="355">
                  <c:v>20455.769023624387</c:v>
                </c:pt>
                <c:pt idx="356">
                  <c:v>20468.903349639681</c:v>
                </c:pt>
                <c:pt idx="357">
                  <c:v>20468.982834339397</c:v>
                </c:pt>
                <c:pt idx="358">
                  <c:v>20514.968304197715</c:v>
                </c:pt>
                <c:pt idx="359">
                  <c:v>20515.047788897431</c:v>
                </c:pt>
                <c:pt idx="360">
                  <c:v>20468.903349639681</c:v>
                </c:pt>
                <c:pt idx="361">
                  <c:v>20468.982834339397</c:v>
                </c:pt>
                <c:pt idx="362">
                  <c:v>20421.937617856991</c:v>
                </c:pt>
                <c:pt idx="363">
                  <c:v>20422.017102556707</c:v>
                </c:pt>
                <c:pt idx="364">
                  <c:v>20484.196055432847</c:v>
                </c:pt>
                <c:pt idx="365">
                  <c:v>20484.275540132567</c:v>
                </c:pt>
                <c:pt idx="366">
                  <c:v>20484.196055432847</c:v>
                </c:pt>
                <c:pt idx="367">
                  <c:v>20484.275540132567</c:v>
                </c:pt>
                <c:pt idx="368">
                  <c:v>20437.23032365015</c:v>
                </c:pt>
                <c:pt idx="369">
                  <c:v>20437.309808349866</c:v>
                </c:pt>
                <c:pt idx="370">
                  <c:v>20514.968304197715</c:v>
                </c:pt>
                <c:pt idx="371">
                  <c:v>20515.047788897431</c:v>
                </c:pt>
                <c:pt idx="372">
                  <c:v>20468.903349639681</c:v>
                </c:pt>
                <c:pt idx="373">
                  <c:v>20468.982834339397</c:v>
                </c:pt>
                <c:pt idx="374">
                  <c:v>20561.934035980405</c:v>
                </c:pt>
                <c:pt idx="375">
                  <c:v>20562.013520680121</c:v>
                </c:pt>
                <c:pt idx="376">
                  <c:v>20484.196055432847</c:v>
                </c:pt>
                <c:pt idx="377">
                  <c:v>20484.275540132567</c:v>
                </c:pt>
                <c:pt idx="378">
                  <c:v>20514.968304197715</c:v>
                </c:pt>
                <c:pt idx="379">
                  <c:v>20515.047788897431</c:v>
                </c:pt>
                <c:pt idx="380">
                  <c:v>20561.934035980405</c:v>
                </c:pt>
                <c:pt idx="381">
                  <c:v>20562.013520680121</c:v>
                </c:pt>
                <c:pt idx="382">
                  <c:v>20543.47482070588</c:v>
                </c:pt>
                <c:pt idx="383">
                  <c:v>20543.554305405603</c:v>
                </c:pt>
                <c:pt idx="384">
                  <c:v>20543.47482070588</c:v>
                </c:pt>
                <c:pt idx="385">
                  <c:v>20543.554305405603</c:v>
                </c:pt>
                <c:pt idx="386">
                  <c:v>20561.934035980405</c:v>
                </c:pt>
                <c:pt idx="387">
                  <c:v>20562.013520680121</c:v>
                </c:pt>
                <c:pt idx="388">
                  <c:v>20590.440552488573</c:v>
                </c:pt>
                <c:pt idx="389">
                  <c:v>20590.520037188297</c:v>
                </c:pt>
                <c:pt idx="390">
                  <c:v>20590.440552488573</c:v>
                </c:pt>
                <c:pt idx="391">
                  <c:v>20590.520037188297</c:v>
                </c:pt>
                <c:pt idx="392">
                  <c:v>20543.47482070588</c:v>
                </c:pt>
                <c:pt idx="393">
                  <c:v>20543.554305405603</c:v>
                </c:pt>
                <c:pt idx="394">
                  <c:v>20659.628652404259</c:v>
                </c:pt>
                <c:pt idx="395">
                  <c:v>20659.708137103975</c:v>
                </c:pt>
                <c:pt idx="396">
                  <c:v>20590.440552488573</c:v>
                </c:pt>
                <c:pt idx="397">
                  <c:v>20590.520037188297</c:v>
                </c:pt>
                <c:pt idx="398">
                  <c:v>20659.628652404259</c:v>
                </c:pt>
                <c:pt idx="399">
                  <c:v>20659.708137103975</c:v>
                </c:pt>
                <c:pt idx="400">
                  <c:v>20674.921358197425</c:v>
                </c:pt>
                <c:pt idx="401">
                  <c:v>20675.000842897145</c:v>
                </c:pt>
                <c:pt idx="402">
                  <c:v>20674.921358197425</c:v>
                </c:pt>
                <c:pt idx="403">
                  <c:v>20675.000842897145</c:v>
                </c:pt>
                <c:pt idx="404">
                  <c:v>20659.628652404259</c:v>
                </c:pt>
                <c:pt idx="405">
                  <c:v>20659.708137103975</c:v>
                </c:pt>
                <c:pt idx="406">
                  <c:v>20706.594384186948</c:v>
                </c:pt>
                <c:pt idx="407">
                  <c:v>20706.673868886672</c:v>
                </c:pt>
                <c:pt idx="408">
                  <c:v>20674.921358197425</c:v>
                </c:pt>
                <c:pt idx="409">
                  <c:v>20675.000842897145</c:v>
                </c:pt>
                <c:pt idx="410">
                  <c:v>20721.887089980111</c:v>
                </c:pt>
                <c:pt idx="411">
                  <c:v>20721.966574679831</c:v>
                </c:pt>
                <c:pt idx="412">
                  <c:v>20706.594384186948</c:v>
                </c:pt>
                <c:pt idx="413">
                  <c:v>20706.673868886672</c:v>
                </c:pt>
                <c:pt idx="414">
                  <c:v>20721.887089980111</c:v>
                </c:pt>
                <c:pt idx="415">
                  <c:v>20721.966574679831</c:v>
                </c:pt>
                <c:pt idx="416">
                  <c:v>20706.594384186948</c:v>
                </c:pt>
                <c:pt idx="417">
                  <c:v>20706.673868886672</c:v>
                </c:pt>
                <c:pt idx="418">
                  <c:v>20781.165855253155</c:v>
                </c:pt>
                <c:pt idx="419">
                  <c:v>20781.245339952875</c:v>
                </c:pt>
                <c:pt idx="420">
                  <c:v>20781.165855253155</c:v>
                </c:pt>
                <c:pt idx="421">
                  <c:v>20781.245339952875</c:v>
                </c:pt>
                <c:pt idx="422">
                  <c:v>20721.887089980111</c:v>
                </c:pt>
                <c:pt idx="423">
                  <c:v>20721.966574679831</c:v>
                </c:pt>
                <c:pt idx="424">
                  <c:v>20781.165855253155</c:v>
                </c:pt>
                <c:pt idx="425">
                  <c:v>20781.245339952875</c:v>
                </c:pt>
                <c:pt idx="426">
                  <c:v>20828.131587035852</c:v>
                </c:pt>
                <c:pt idx="427">
                  <c:v>20828.211071735564</c:v>
                </c:pt>
                <c:pt idx="428">
                  <c:v>20828.131587035852</c:v>
                </c:pt>
                <c:pt idx="429">
                  <c:v>20828.211071735564</c:v>
                </c:pt>
                <c:pt idx="430">
                  <c:v>20828.131587035852</c:v>
                </c:pt>
                <c:pt idx="431">
                  <c:v>20828.211071735564</c:v>
                </c:pt>
                <c:pt idx="432">
                  <c:v>21011.016253629892</c:v>
                </c:pt>
                <c:pt idx="433">
                  <c:v>21011.095738329612</c:v>
                </c:pt>
                <c:pt idx="434">
                  <c:v>21026.308959423066</c:v>
                </c:pt>
                <c:pt idx="435">
                  <c:v>21026.388444122778</c:v>
                </c:pt>
                <c:pt idx="436">
                  <c:v>21011.016253629892</c:v>
                </c:pt>
                <c:pt idx="437">
                  <c:v>21011.095738329612</c:v>
                </c:pt>
                <c:pt idx="438">
                  <c:v>21026.308959423066</c:v>
                </c:pt>
                <c:pt idx="439">
                  <c:v>21026.388444122778</c:v>
                </c:pt>
                <c:pt idx="440">
                  <c:v>21057.981985412589</c:v>
                </c:pt>
                <c:pt idx="441">
                  <c:v>21058.061470112305</c:v>
                </c:pt>
                <c:pt idx="442">
                  <c:v>21057.981985412589</c:v>
                </c:pt>
                <c:pt idx="443">
                  <c:v>21058.061470112305</c:v>
                </c:pt>
                <c:pt idx="444">
                  <c:v>21011.016253629892</c:v>
                </c:pt>
                <c:pt idx="445">
                  <c:v>21011.095738329612</c:v>
                </c:pt>
                <c:pt idx="446">
                  <c:v>21073.274691205748</c:v>
                </c:pt>
                <c:pt idx="447">
                  <c:v>21073.354175905471</c:v>
                </c:pt>
                <c:pt idx="448">
                  <c:v>21073.274691205748</c:v>
                </c:pt>
                <c:pt idx="449">
                  <c:v>21073.354175905471</c:v>
                </c:pt>
                <c:pt idx="450">
                  <c:v>21026.308959423066</c:v>
                </c:pt>
                <c:pt idx="451">
                  <c:v>21026.388444122778</c:v>
                </c:pt>
                <c:pt idx="452">
                  <c:v>21057.981985412589</c:v>
                </c:pt>
                <c:pt idx="453">
                  <c:v>21058.061470112305</c:v>
                </c:pt>
                <c:pt idx="454">
                  <c:v>21073.274691205748</c:v>
                </c:pt>
                <c:pt idx="455">
                  <c:v>21073.354175905471</c:v>
                </c:pt>
                <c:pt idx="456">
                  <c:v>21132.553456478789</c:v>
                </c:pt>
                <c:pt idx="457">
                  <c:v>21132.632941178515</c:v>
                </c:pt>
                <c:pt idx="458">
                  <c:v>21132.553456478789</c:v>
                </c:pt>
                <c:pt idx="459">
                  <c:v>21132.632941178515</c:v>
                </c:pt>
                <c:pt idx="460">
                  <c:v>21179.519188261485</c:v>
                </c:pt>
                <c:pt idx="461">
                  <c:v>21179.598672961201</c:v>
                </c:pt>
                <c:pt idx="462">
                  <c:v>21179.519188261485</c:v>
                </c:pt>
                <c:pt idx="463">
                  <c:v>21179.598672961201</c:v>
                </c:pt>
                <c:pt idx="464">
                  <c:v>21132.553456478789</c:v>
                </c:pt>
                <c:pt idx="465">
                  <c:v>21132.632941178515</c:v>
                </c:pt>
                <c:pt idx="466">
                  <c:v>21179.519188261485</c:v>
                </c:pt>
                <c:pt idx="467">
                  <c:v>21179.598672961201</c:v>
                </c:pt>
                <c:pt idx="468">
                  <c:v>21477.471673346994</c:v>
                </c:pt>
                <c:pt idx="469">
                  <c:v>21477.551158046714</c:v>
                </c:pt>
                <c:pt idx="470">
                  <c:v>21477.471673346994</c:v>
                </c:pt>
                <c:pt idx="471">
                  <c:v>21477.551158046714</c:v>
                </c:pt>
                <c:pt idx="472">
                  <c:v>21492.764379140172</c:v>
                </c:pt>
                <c:pt idx="473">
                  <c:v>21492.843863839884</c:v>
                </c:pt>
                <c:pt idx="474">
                  <c:v>21492.764379140172</c:v>
                </c:pt>
                <c:pt idx="475">
                  <c:v>21492.843863839884</c:v>
                </c:pt>
                <c:pt idx="476">
                  <c:v>21524.437405129695</c:v>
                </c:pt>
                <c:pt idx="477">
                  <c:v>21524.516889829411</c:v>
                </c:pt>
                <c:pt idx="478">
                  <c:v>21524.437405129695</c:v>
                </c:pt>
                <c:pt idx="479">
                  <c:v>21524.516889829411</c:v>
                </c:pt>
                <c:pt idx="480">
                  <c:v>21477.471673346994</c:v>
                </c:pt>
                <c:pt idx="481">
                  <c:v>21477.551158046714</c:v>
                </c:pt>
                <c:pt idx="482">
                  <c:v>21539.730110922857</c:v>
                </c:pt>
                <c:pt idx="483">
                  <c:v>21539.80959562257</c:v>
                </c:pt>
                <c:pt idx="484">
                  <c:v>21539.730110922857</c:v>
                </c:pt>
                <c:pt idx="485">
                  <c:v>21539.80959562257</c:v>
                </c:pt>
                <c:pt idx="486">
                  <c:v>21492.764379140172</c:v>
                </c:pt>
                <c:pt idx="487">
                  <c:v>21492.843863839884</c:v>
                </c:pt>
                <c:pt idx="488">
                  <c:v>21524.437405129695</c:v>
                </c:pt>
                <c:pt idx="489">
                  <c:v>21524.516889829411</c:v>
                </c:pt>
                <c:pt idx="490">
                  <c:v>21539.730110922857</c:v>
                </c:pt>
                <c:pt idx="491">
                  <c:v>21539.80959562257</c:v>
                </c:pt>
                <c:pt idx="492">
                  <c:v>21599.008876195898</c:v>
                </c:pt>
                <c:pt idx="493">
                  <c:v>21599.08836089561</c:v>
                </c:pt>
                <c:pt idx="494">
                  <c:v>21599.008876195898</c:v>
                </c:pt>
                <c:pt idx="495">
                  <c:v>21599.08836089561</c:v>
                </c:pt>
                <c:pt idx="496">
                  <c:v>21645.974607978591</c:v>
                </c:pt>
                <c:pt idx="497">
                  <c:v>21646.054092678311</c:v>
                </c:pt>
                <c:pt idx="498">
                  <c:v>21645.974607978591</c:v>
                </c:pt>
                <c:pt idx="499">
                  <c:v>21646.054092678311</c:v>
                </c:pt>
                <c:pt idx="500">
                  <c:v>21599.008876195898</c:v>
                </c:pt>
                <c:pt idx="501">
                  <c:v>21599.08836089561</c:v>
                </c:pt>
                <c:pt idx="502">
                  <c:v>21645.974607978591</c:v>
                </c:pt>
                <c:pt idx="503">
                  <c:v>21646.054092678311</c:v>
                </c:pt>
                <c:pt idx="504">
                  <c:v>21722.231826355553</c:v>
                </c:pt>
                <c:pt idx="505">
                  <c:v>21722.311311055266</c:v>
                </c:pt>
                <c:pt idx="506">
                  <c:v>21722.231826355553</c:v>
                </c:pt>
                <c:pt idx="507">
                  <c:v>21722.311311055266</c:v>
                </c:pt>
                <c:pt idx="508">
                  <c:v>21737.52453214872</c:v>
                </c:pt>
                <c:pt idx="509">
                  <c:v>21737.60401684844</c:v>
                </c:pt>
                <c:pt idx="510">
                  <c:v>21737.52453214872</c:v>
                </c:pt>
                <c:pt idx="511">
                  <c:v>21737.60401684844</c:v>
                </c:pt>
                <c:pt idx="512">
                  <c:v>21722.231826355553</c:v>
                </c:pt>
                <c:pt idx="513">
                  <c:v>21722.311311055266</c:v>
                </c:pt>
                <c:pt idx="514">
                  <c:v>21769.197558138239</c:v>
                </c:pt>
                <c:pt idx="515">
                  <c:v>21769.277042837963</c:v>
                </c:pt>
                <c:pt idx="516">
                  <c:v>21737.52453214872</c:v>
                </c:pt>
                <c:pt idx="517">
                  <c:v>21737.60401684844</c:v>
                </c:pt>
                <c:pt idx="518">
                  <c:v>21784.49026393141</c:v>
                </c:pt>
                <c:pt idx="519">
                  <c:v>21784.569748631122</c:v>
                </c:pt>
                <c:pt idx="520">
                  <c:v>21769.197558138239</c:v>
                </c:pt>
                <c:pt idx="521">
                  <c:v>21769.277042837963</c:v>
                </c:pt>
                <c:pt idx="522">
                  <c:v>21784.49026393141</c:v>
                </c:pt>
                <c:pt idx="523">
                  <c:v>21784.569748631122</c:v>
                </c:pt>
                <c:pt idx="524">
                  <c:v>21843.76902920445</c:v>
                </c:pt>
                <c:pt idx="525">
                  <c:v>21843.848513904173</c:v>
                </c:pt>
                <c:pt idx="526">
                  <c:v>21769.197558138239</c:v>
                </c:pt>
                <c:pt idx="527">
                  <c:v>21769.277042837963</c:v>
                </c:pt>
                <c:pt idx="528">
                  <c:v>21843.76902920445</c:v>
                </c:pt>
                <c:pt idx="529">
                  <c:v>21843.848513904173</c:v>
                </c:pt>
                <c:pt idx="530">
                  <c:v>21784.49026393141</c:v>
                </c:pt>
                <c:pt idx="531">
                  <c:v>21784.569748631122</c:v>
                </c:pt>
                <c:pt idx="532">
                  <c:v>21843.76902920445</c:v>
                </c:pt>
                <c:pt idx="533">
                  <c:v>21843.848513904173</c:v>
                </c:pt>
                <c:pt idx="534">
                  <c:v>21890.734760987143</c:v>
                </c:pt>
                <c:pt idx="535">
                  <c:v>21890.814245686859</c:v>
                </c:pt>
                <c:pt idx="536">
                  <c:v>21890.734760987143</c:v>
                </c:pt>
                <c:pt idx="537">
                  <c:v>21890.814245686859</c:v>
                </c:pt>
                <c:pt idx="538">
                  <c:v>21890.734760987143</c:v>
                </c:pt>
                <c:pt idx="539">
                  <c:v>21890.814245686859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DD-4174-B661-732EB4110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2408160"/>
        <c:axId val="53240947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66DD-4174-B661-732EB4110CA8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213139539.8999415</c:v>
                      </c:pt>
                      <c:pt idx="1">
                        <c:v>213140644.82321668</c:v>
                      </c:pt>
                      <c:pt idx="2">
                        <c:v>213139539.8999415</c:v>
                      </c:pt>
                      <c:pt idx="3">
                        <c:v>213140644.82321668</c:v>
                      </c:pt>
                      <c:pt idx="4">
                        <c:v>213327770.9759773</c:v>
                      </c:pt>
                      <c:pt idx="5">
                        <c:v>213328875.89925253</c:v>
                      </c:pt>
                      <c:pt idx="6">
                        <c:v>213327770.9759773</c:v>
                      </c:pt>
                      <c:pt idx="7">
                        <c:v>213328875.89925253</c:v>
                      </c:pt>
                      <c:pt idx="8">
                        <c:v>213139539.8999415</c:v>
                      </c:pt>
                      <c:pt idx="9">
                        <c:v>213140644.82321668</c:v>
                      </c:pt>
                      <c:pt idx="10">
                        <c:v>213327770.9759773</c:v>
                      </c:pt>
                      <c:pt idx="11">
                        <c:v>213328875.89925253</c:v>
                      </c:pt>
                      <c:pt idx="12">
                        <c:v>213674882.13289061</c:v>
                      </c:pt>
                      <c:pt idx="13">
                        <c:v>213675987.05616575</c:v>
                      </c:pt>
                      <c:pt idx="14">
                        <c:v>213863113.20892644</c:v>
                      </c:pt>
                      <c:pt idx="15">
                        <c:v>213864218.13220164</c:v>
                      </c:pt>
                      <c:pt idx="16">
                        <c:v>213674882.13289061</c:v>
                      </c:pt>
                      <c:pt idx="17">
                        <c:v>213675987.05616575</c:v>
                      </c:pt>
                      <c:pt idx="18">
                        <c:v>213863113.20892644</c:v>
                      </c:pt>
                      <c:pt idx="19">
                        <c:v>213864218.13220164</c:v>
                      </c:pt>
                      <c:pt idx="20">
                        <c:v>213674882.13289061</c:v>
                      </c:pt>
                      <c:pt idx="21">
                        <c:v>213675987.05616575</c:v>
                      </c:pt>
                      <c:pt idx="22">
                        <c:v>214613375.13250223</c:v>
                      </c:pt>
                      <c:pt idx="23">
                        <c:v>214614480.05577743</c:v>
                      </c:pt>
                      <c:pt idx="24">
                        <c:v>214613375.13250223</c:v>
                      </c:pt>
                      <c:pt idx="25">
                        <c:v>214614480.05577743</c:v>
                      </c:pt>
                      <c:pt idx="26">
                        <c:v>213863113.20892644</c:v>
                      </c:pt>
                      <c:pt idx="27">
                        <c:v>213864218.13220164</c:v>
                      </c:pt>
                      <c:pt idx="28">
                        <c:v>214613375.13250223</c:v>
                      </c:pt>
                      <c:pt idx="29">
                        <c:v>214614480.05577743</c:v>
                      </c:pt>
                      <c:pt idx="30">
                        <c:v>215148717.36545131</c:v>
                      </c:pt>
                      <c:pt idx="31">
                        <c:v>215149822.28872651</c:v>
                      </c:pt>
                      <c:pt idx="32">
                        <c:v>215148717.36545131</c:v>
                      </c:pt>
                      <c:pt idx="33">
                        <c:v>215149822.28872651</c:v>
                      </c:pt>
                      <c:pt idx="34">
                        <c:v>215148717.36545131</c:v>
                      </c:pt>
                      <c:pt idx="35">
                        <c:v>215149822.28872651</c:v>
                      </c:pt>
                      <c:pt idx="36">
                        <c:v>216336592.53211403</c:v>
                      </c:pt>
                      <c:pt idx="37">
                        <c:v>216337697.45538923</c:v>
                      </c:pt>
                      <c:pt idx="38">
                        <c:v>216524823.60814989</c:v>
                      </c:pt>
                      <c:pt idx="39">
                        <c:v>216525928.53142509</c:v>
                      </c:pt>
                      <c:pt idx="40">
                        <c:v>216336592.53211403</c:v>
                      </c:pt>
                      <c:pt idx="41">
                        <c:v>216337697.45538923</c:v>
                      </c:pt>
                      <c:pt idx="42">
                        <c:v>216524823.60814989</c:v>
                      </c:pt>
                      <c:pt idx="43">
                        <c:v>216525928.53142509</c:v>
                      </c:pt>
                      <c:pt idx="44">
                        <c:v>216336592.53211403</c:v>
                      </c:pt>
                      <c:pt idx="45">
                        <c:v>216337697.45538923</c:v>
                      </c:pt>
                      <c:pt idx="46">
                        <c:v>216871934.7650632</c:v>
                      </c:pt>
                      <c:pt idx="47">
                        <c:v>216873039.68833837</c:v>
                      </c:pt>
                      <c:pt idx="48">
                        <c:v>216871934.7650632</c:v>
                      </c:pt>
                      <c:pt idx="49">
                        <c:v>216873039.68833837</c:v>
                      </c:pt>
                      <c:pt idx="50">
                        <c:v>216524823.60814989</c:v>
                      </c:pt>
                      <c:pt idx="51">
                        <c:v>216525928.53142509</c:v>
                      </c:pt>
                      <c:pt idx="52">
                        <c:v>217060165.84109899</c:v>
                      </c:pt>
                      <c:pt idx="53">
                        <c:v>217061270.76437417</c:v>
                      </c:pt>
                      <c:pt idx="54">
                        <c:v>217060165.84109899</c:v>
                      </c:pt>
                      <c:pt idx="55">
                        <c:v>217061270.76437417</c:v>
                      </c:pt>
                      <c:pt idx="56">
                        <c:v>216871934.7650632</c:v>
                      </c:pt>
                      <c:pt idx="57">
                        <c:v>216873039.68833837</c:v>
                      </c:pt>
                      <c:pt idx="58">
                        <c:v>217060165.84109899</c:v>
                      </c:pt>
                      <c:pt idx="59">
                        <c:v>217061270.76437417</c:v>
                      </c:pt>
                      <c:pt idx="60">
                        <c:v>217810427.76467481</c:v>
                      </c:pt>
                      <c:pt idx="61">
                        <c:v>217811532.68795002</c:v>
                      </c:pt>
                      <c:pt idx="62">
                        <c:v>217810427.76467481</c:v>
                      </c:pt>
                      <c:pt idx="63">
                        <c:v>217811532.68795002</c:v>
                      </c:pt>
                      <c:pt idx="64">
                        <c:v>217810427.76467481</c:v>
                      </c:pt>
                      <c:pt idx="65">
                        <c:v>217811532.68795002</c:v>
                      </c:pt>
                      <c:pt idx="66">
                        <c:v>218345769.99762392</c:v>
                      </c:pt>
                      <c:pt idx="67">
                        <c:v>218346874.92089909</c:v>
                      </c:pt>
                      <c:pt idx="68">
                        <c:v>218345769.99762392</c:v>
                      </c:pt>
                      <c:pt idx="69">
                        <c:v>218346874.92089909</c:v>
                      </c:pt>
                      <c:pt idx="70">
                        <c:v>218345769.99762392</c:v>
                      </c:pt>
                      <c:pt idx="71">
                        <c:v>218346874.92089909</c:v>
                      </c:pt>
                      <c:pt idx="72">
                        <c:v>220581200.13623542</c:v>
                      </c:pt>
                      <c:pt idx="73">
                        <c:v>220582305.05951068</c:v>
                      </c:pt>
                      <c:pt idx="74">
                        <c:v>220581200.13623542</c:v>
                      </c:pt>
                      <c:pt idx="75">
                        <c:v>220582305.05951068</c:v>
                      </c:pt>
                      <c:pt idx="76">
                        <c:v>220769431.21227127</c:v>
                      </c:pt>
                      <c:pt idx="77">
                        <c:v>220770536.13554648</c:v>
                      </c:pt>
                      <c:pt idx="78">
                        <c:v>220769431.21227127</c:v>
                      </c:pt>
                      <c:pt idx="79">
                        <c:v>220770536.13554648</c:v>
                      </c:pt>
                      <c:pt idx="80">
                        <c:v>220581200.13623542</c:v>
                      </c:pt>
                      <c:pt idx="81">
                        <c:v>220582305.05951068</c:v>
                      </c:pt>
                      <c:pt idx="82">
                        <c:v>220769431.21227127</c:v>
                      </c:pt>
                      <c:pt idx="83">
                        <c:v>220770536.13554648</c:v>
                      </c:pt>
                      <c:pt idx="84">
                        <c:v>221116542.36918449</c:v>
                      </c:pt>
                      <c:pt idx="85">
                        <c:v>221117647.29245976</c:v>
                      </c:pt>
                      <c:pt idx="86">
                        <c:v>221304773.44522035</c:v>
                      </c:pt>
                      <c:pt idx="87">
                        <c:v>221305878.36849561</c:v>
                      </c:pt>
                      <c:pt idx="88">
                        <c:v>221116542.36918449</c:v>
                      </c:pt>
                      <c:pt idx="89">
                        <c:v>221117647.29245976</c:v>
                      </c:pt>
                      <c:pt idx="90">
                        <c:v>221304773.44522035</c:v>
                      </c:pt>
                      <c:pt idx="91">
                        <c:v>221305878.36849561</c:v>
                      </c:pt>
                      <c:pt idx="92">
                        <c:v>221116542.36918449</c:v>
                      </c:pt>
                      <c:pt idx="93">
                        <c:v>221117647.29245976</c:v>
                      </c:pt>
                      <c:pt idx="94">
                        <c:v>222055035.3687962</c:v>
                      </c:pt>
                      <c:pt idx="95">
                        <c:v>222056140.2920714</c:v>
                      </c:pt>
                      <c:pt idx="96">
                        <c:v>222055035.3687962</c:v>
                      </c:pt>
                      <c:pt idx="97">
                        <c:v>222056140.2920714</c:v>
                      </c:pt>
                      <c:pt idx="98">
                        <c:v>221304773.44522035</c:v>
                      </c:pt>
                      <c:pt idx="99">
                        <c:v>221305878.36849561</c:v>
                      </c:pt>
                      <c:pt idx="100">
                        <c:v>222055035.3687962</c:v>
                      </c:pt>
                      <c:pt idx="101">
                        <c:v>222056140.2920714</c:v>
                      </c:pt>
                      <c:pt idx="102">
                        <c:v>222590377.60174525</c:v>
                      </c:pt>
                      <c:pt idx="103">
                        <c:v>222591482.52502048</c:v>
                      </c:pt>
                      <c:pt idx="104">
                        <c:v>222590377.60174525</c:v>
                      </c:pt>
                      <c:pt idx="105">
                        <c:v>222591482.52502048</c:v>
                      </c:pt>
                      <c:pt idx="106">
                        <c:v>222590377.60174525</c:v>
                      </c:pt>
                      <c:pt idx="107">
                        <c:v>222591482.52502048</c:v>
                      </c:pt>
                      <c:pt idx="108">
                        <c:v>226172640.65470228</c:v>
                      </c:pt>
                      <c:pt idx="109">
                        <c:v>226173745.57797742</c:v>
                      </c:pt>
                      <c:pt idx="110">
                        <c:v>226360871.73073813</c:v>
                      </c:pt>
                      <c:pt idx="111">
                        <c:v>226361976.65401331</c:v>
                      </c:pt>
                      <c:pt idx="112">
                        <c:v>226172640.65470228</c:v>
                      </c:pt>
                      <c:pt idx="113">
                        <c:v>226173745.57797742</c:v>
                      </c:pt>
                      <c:pt idx="114">
                        <c:v>226360871.73073813</c:v>
                      </c:pt>
                      <c:pt idx="115">
                        <c:v>226361976.65401331</c:v>
                      </c:pt>
                      <c:pt idx="116">
                        <c:v>226707982.88765135</c:v>
                      </c:pt>
                      <c:pt idx="117">
                        <c:v>226709087.81092659</c:v>
                      </c:pt>
                      <c:pt idx="118">
                        <c:v>226896213.96368718</c:v>
                      </c:pt>
                      <c:pt idx="119">
                        <c:v>226897318.88696235</c:v>
                      </c:pt>
                      <c:pt idx="120">
                        <c:v>226172640.65470228</c:v>
                      </c:pt>
                      <c:pt idx="121">
                        <c:v>226173745.57797742</c:v>
                      </c:pt>
                      <c:pt idx="122">
                        <c:v>226707982.88765135</c:v>
                      </c:pt>
                      <c:pt idx="123">
                        <c:v>226709087.81092659</c:v>
                      </c:pt>
                      <c:pt idx="124">
                        <c:v>226360871.73073813</c:v>
                      </c:pt>
                      <c:pt idx="125">
                        <c:v>226361976.65401331</c:v>
                      </c:pt>
                      <c:pt idx="126">
                        <c:v>226896213.96368718</c:v>
                      </c:pt>
                      <c:pt idx="127">
                        <c:v>226897318.88696235</c:v>
                      </c:pt>
                      <c:pt idx="128">
                        <c:v>226707982.88765135</c:v>
                      </c:pt>
                      <c:pt idx="129">
                        <c:v>226709087.81092659</c:v>
                      </c:pt>
                      <c:pt idx="130">
                        <c:v>226896213.96368718</c:v>
                      </c:pt>
                      <c:pt idx="131">
                        <c:v>226897318.88696235</c:v>
                      </c:pt>
                      <c:pt idx="132">
                        <c:v>227646475.88726303</c:v>
                      </c:pt>
                      <c:pt idx="133">
                        <c:v>227647580.81053817</c:v>
                      </c:pt>
                      <c:pt idx="134">
                        <c:v>227646475.88726303</c:v>
                      </c:pt>
                      <c:pt idx="135">
                        <c:v>227647580.81053817</c:v>
                      </c:pt>
                      <c:pt idx="136">
                        <c:v>228181818.12021208</c:v>
                      </c:pt>
                      <c:pt idx="137">
                        <c:v>228182923.04348737</c:v>
                      </c:pt>
                      <c:pt idx="138">
                        <c:v>227646475.88726303</c:v>
                      </c:pt>
                      <c:pt idx="139">
                        <c:v>227647580.81053817</c:v>
                      </c:pt>
                      <c:pt idx="140">
                        <c:v>228181818.12021208</c:v>
                      </c:pt>
                      <c:pt idx="141">
                        <c:v>228182923.04348737</c:v>
                      </c:pt>
                      <c:pt idx="142">
                        <c:v>228181818.12021208</c:v>
                      </c:pt>
                      <c:pt idx="143">
                        <c:v>228182923.04348737</c:v>
                      </c:pt>
                      <c:pt idx="144">
                        <c:v>229131958.20925334</c:v>
                      </c:pt>
                      <c:pt idx="145">
                        <c:v>229133063.13252857</c:v>
                      </c:pt>
                      <c:pt idx="146">
                        <c:v>229320189.2852892</c:v>
                      </c:pt>
                      <c:pt idx="147">
                        <c:v>229321294.20856443</c:v>
                      </c:pt>
                      <c:pt idx="148">
                        <c:v>229673324.79837853</c:v>
                      </c:pt>
                      <c:pt idx="149">
                        <c:v>229674429.72165376</c:v>
                      </c:pt>
                      <c:pt idx="150">
                        <c:v>229131958.20925334</c:v>
                      </c:pt>
                      <c:pt idx="151">
                        <c:v>229133063.13252857</c:v>
                      </c:pt>
                      <c:pt idx="152">
                        <c:v>229673324.79837853</c:v>
                      </c:pt>
                      <c:pt idx="153">
                        <c:v>229674429.72165376</c:v>
                      </c:pt>
                      <c:pt idx="154">
                        <c:v>229861555.87441438</c:v>
                      </c:pt>
                      <c:pt idx="155">
                        <c:v>229862660.79768956</c:v>
                      </c:pt>
                      <c:pt idx="156">
                        <c:v>229320189.2852892</c:v>
                      </c:pt>
                      <c:pt idx="157">
                        <c:v>229321294.20856443</c:v>
                      </c:pt>
                      <c:pt idx="158">
                        <c:v>229861555.87441438</c:v>
                      </c:pt>
                      <c:pt idx="159">
                        <c:v>229862660.79768956</c:v>
                      </c:pt>
                      <c:pt idx="160">
                        <c:v>229667300.44220254</c:v>
                      </c:pt>
                      <c:pt idx="161">
                        <c:v>229668405.36547765</c:v>
                      </c:pt>
                      <c:pt idx="162">
                        <c:v>229131958.20925334</c:v>
                      </c:pt>
                      <c:pt idx="163">
                        <c:v>229133063.13252857</c:v>
                      </c:pt>
                      <c:pt idx="164">
                        <c:v>229673324.79837853</c:v>
                      </c:pt>
                      <c:pt idx="165">
                        <c:v>229674429.72165376</c:v>
                      </c:pt>
                      <c:pt idx="166">
                        <c:v>229667300.44220254</c:v>
                      </c:pt>
                      <c:pt idx="167">
                        <c:v>229668405.36547765</c:v>
                      </c:pt>
                      <c:pt idx="168">
                        <c:v>229855531.51823837</c:v>
                      </c:pt>
                      <c:pt idx="169">
                        <c:v>229856636.44151351</c:v>
                      </c:pt>
                      <c:pt idx="170">
                        <c:v>229320189.2852892</c:v>
                      </c:pt>
                      <c:pt idx="171">
                        <c:v>229321294.20856443</c:v>
                      </c:pt>
                      <c:pt idx="172">
                        <c:v>229861555.87441438</c:v>
                      </c:pt>
                      <c:pt idx="173">
                        <c:v>229862660.79768956</c:v>
                      </c:pt>
                      <c:pt idx="174">
                        <c:v>229855531.51823837</c:v>
                      </c:pt>
                      <c:pt idx="175">
                        <c:v>229856636.44151351</c:v>
                      </c:pt>
                      <c:pt idx="176">
                        <c:v>230208667.03132764</c:v>
                      </c:pt>
                      <c:pt idx="177">
                        <c:v>230209771.95460284</c:v>
                      </c:pt>
                      <c:pt idx="178">
                        <c:v>230396898.10736349</c:v>
                      </c:pt>
                      <c:pt idx="179">
                        <c:v>230398003.03063861</c:v>
                      </c:pt>
                      <c:pt idx="180">
                        <c:v>229667300.44220254</c:v>
                      </c:pt>
                      <c:pt idx="181">
                        <c:v>229668405.36547765</c:v>
                      </c:pt>
                      <c:pt idx="182">
                        <c:v>230208667.03132764</c:v>
                      </c:pt>
                      <c:pt idx="183">
                        <c:v>230209771.95460284</c:v>
                      </c:pt>
                      <c:pt idx="184">
                        <c:v>229855531.51823837</c:v>
                      </c:pt>
                      <c:pt idx="185">
                        <c:v>229856636.44151351</c:v>
                      </c:pt>
                      <c:pt idx="186">
                        <c:v>230396898.10736349</c:v>
                      </c:pt>
                      <c:pt idx="187">
                        <c:v>230398003.03063861</c:v>
                      </c:pt>
                      <c:pt idx="188">
                        <c:v>230605793.44181415</c:v>
                      </c:pt>
                      <c:pt idx="189">
                        <c:v>230606898.36508936</c:v>
                      </c:pt>
                      <c:pt idx="190">
                        <c:v>230208667.03132764</c:v>
                      </c:pt>
                      <c:pt idx="191">
                        <c:v>230209771.95460284</c:v>
                      </c:pt>
                      <c:pt idx="192">
                        <c:v>231147160.03093928</c:v>
                      </c:pt>
                      <c:pt idx="193">
                        <c:v>231148264.95421448</c:v>
                      </c:pt>
                      <c:pt idx="194">
                        <c:v>230605793.44181415</c:v>
                      </c:pt>
                      <c:pt idx="195">
                        <c:v>230606898.36508936</c:v>
                      </c:pt>
                      <c:pt idx="196">
                        <c:v>231147160.03093928</c:v>
                      </c:pt>
                      <c:pt idx="197">
                        <c:v>231148264.95421448</c:v>
                      </c:pt>
                      <c:pt idx="198">
                        <c:v>230396898.10736349</c:v>
                      </c:pt>
                      <c:pt idx="199">
                        <c:v>230398003.03063861</c:v>
                      </c:pt>
                      <c:pt idx="200">
                        <c:v>231141135.67476323</c:v>
                      </c:pt>
                      <c:pt idx="201">
                        <c:v>231142240.59803843</c:v>
                      </c:pt>
                      <c:pt idx="202">
                        <c:v>230605793.44181415</c:v>
                      </c:pt>
                      <c:pt idx="203">
                        <c:v>230606898.36508936</c:v>
                      </c:pt>
                      <c:pt idx="204">
                        <c:v>231147160.03093928</c:v>
                      </c:pt>
                      <c:pt idx="205">
                        <c:v>231148264.95421448</c:v>
                      </c:pt>
                      <c:pt idx="206">
                        <c:v>231141135.67476323</c:v>
                      </c:pt>
                      <c:pt idx="207">
                        <c:v>231142240.59803843</c:v>
                      </c:pt>
                      <c:pt idx="208">
                        <c:v>231682502.26388833</c:v>
                      </c:pt>
                      <c:pt idx="209">
                        <c:v>231683607.18716356</c:v>
                      </c:pt>
                      <c:pt idx="210">
                        <c:v>231141135.67476323</c:v>
                      </c:pt>
                      <c:pt idx="211">
                        <c:v>231142240.59803843</c:v>
                      </c:pt>
                      <c:pt idx="212">
                        <c:v>231682502.26388833</c:v>
                      </c:pt>
                      <c:pt idx="213">
                        <c:v>231683607.18716356</c:v>
                      </c:pt>
                      <c:pt idx="214">
                        <c:v>231682502.26388833</c:v>
                      </c:pt>
                      <c:pt idx="215">
                        <c:v>231683607.18716356</c:v>
                      </c:pt>
                      <c:pt idx="216">
                        <c:v>232870377.43055114</c:v>
                      </c:pt>
                      <c:pt idx="217">
                        <c:v>232871482.35382634</c:v>
                      </c:pt>
                      <c:pt idx="218">
                        <c:v>233058608.50658694</c:v>
                      </c:pt>
                      <c:pt idx="219">
                        <c:v>233059713.42986214</c:v>
                      </c:pt>
                      <c:pt idx="220">
                        <c:v>232870377.43055114</c:v>
                      </c:pt>
                      <c:pt idx="221">
                        <c:v>232871482.35382634</c:v>
                      </c:pt>
                      <c:pt idx="222">
                        <c:v>233058608.50658694</c:v>
                      </c:pt>
                      <c:pt idx="223">
                        <c:v>233059713.42986214</c:v>
                      </c:pt>
                      <c:pt idx="224">
                        <c:v>233405719.66350016</c:v>
                      </c:pt>
                      <c:pt idx="225">
                        <c:v>233406824.58677539</c:v>
                      </c:pt>
                      <c:pt idx="226">
                        <c:v>232870377.43055114</c:v>
                      </c:pt>
                      <c:pt idx="227">
                        <c:v>232871482.35382634</c:v>
                      </c:pt>
                      <c:pt idx="228">
                        <c:v>233405719.66350016</c:v>
                      </c:pt>
                      <c:pt idx="229">
                        <c:v>233406824.58677539</c:v>
                      </c:pt>
                      <c:pt idx="230">
                        <c:v>233593950.73953596</c:v>
                      </c:pt>
                      <c:pt idx="231">
                        <c:v>233595055.66281125</c:v>
                      </c:pt>
                      <c:pt idx="232">
                        <c:v>233058608.50658694</c:v>
                      </c:pt>
                      <c:pt idx="233">
                        <c:v>233059713.42986214</c:v>
                      </c:pt>
                      <c:pt idx="234">
                        <c:v>233593950.73953596</c:v>
                      </c:pt>
                      <c:pt idx="235">
                        <c:v>233595055.66281125</c:v>
                      </c:pt>
                      <c:pt idx="236">
                        <c:v>233405719.66350016</c:v>
                      </c:pt>
                      <c:pt idx="237">
                        <c:v>233406824.58677539</c:v>
                      </c:pt>
                      <c:pt idx="238">
                        <c:v>233593950.73953596</c:v>
                      </c:pt>
                      <c:pt idx="239">
                        <c:v>233595055.66281125</c:v>
                      </c:pt>
                      <c:pt idx="240">
                        <c:v>234344212.66311187</c:v>
                      </c:pt>
                      <c:pt idx="241">
                        <c:v>234345317.58638701</c:v>
                      </c:pt>
                      <c:pt idx="242">
                        <c:v>234344212.66311187</c:v>
                      </c:pt>
                      <c:pt idx="243">
                        <c:v>234345317.58638701</c:v>
                      </c:pt>
                      <c:pt idx="244">
                        <c:v>234879554.89606091</c:v>
                      </c:pt>
                      <c:pt idx="245">
                        <c:v>234880659.81933618</c:v>
                      </c:pt>
                      <c:pt idx="246">
                        <c:v>234344212.66311187</c:v>
                      </c:pt>
                      <c:pt idx="247">
                        <c:v>234345317.58638701</c:v>
                      </c:pt>
                      <c:pt idx="248">
                        <c:v>234879554.89606091</c:v>
                      </c:pt>
                      <c:pt idx="249">
                        <c:v>234880659.81933618</c:v>
                      </c:pt>
                      <c:pt idx="250">
                        <c:v>234879554.89606091</c:v>
                      </c:pt>
                      <c:pt idx="251">
                        <c:v>234880659.81933618</c:v>
                      </c:pt>
                      <c:pt idx="252">
                        <c:v>237114985.03467244</c:v>
                      </c:pt>
                      <c:pt idx="253">
                        <c:v>237116089.95794773</c:v>
                      </c:pt>
                      <c:pt idx="254">
                        <c:v>237114985.03467244</c:v>
                      </c:pt>
                      <c:pt idx="255">
                        <c:v>237116089.95794773</c:v>
                      </c:pt>
                      <c:pt idx="256">
                        <c:v>237303216.11070836</c:v>
                      </c:pt>
                      <c:pt idx="257">
                        <c:v>237304321.03398353</c:v>
                      </c:pt>
                      <c:pt idx="258">
                        <c:v>237303216.11070836</c:v>
                      </c:pt>
                      <c:pt idx="259">
                        <c:v>237304321.03398353</c:v>
                      </c:pt>
                      <c:pt idx="260">
                        <c:v>237114985.03467244</c:v>
                      </c:pt>
                      <c:pt idx="261">
                        <c:v>237116089.95794773</c:v>
                      </c:pt>
                      <c:pt idx="262">
                        <c:v>237650327.26762155</c:v>
                      </c:pt>
                      <c:pt idx="263">
                        <c:v>237651432.19089681</c:v>
                      </c:pt>
                      <c:pt idx="264">
                        <c:v>237303216.11070836</c:v>
                      </c:pt>
                      <c:pt idx="265">
                        <c:v>237304321.03398353</c:v>
                      </c:pt>
                      <c:pt idx="266">
                        <c:v>237838558.3436574</c:v>
                      </c:pt>
                      <c:pt idx="267">
                        <c:v>237839663.26693258</c:v>
                      </c:pt>
                      <c:pt idx="268">
                        <c:v>237650327.26762155</c:v>
                      </c:pt>
                      <c:pt idx="269">
                        <c:v>237651432.19089681</c:v>
                      </c:pt>
                      <c:pt idx="270">
                        <c:v>237838558.3436574</c:v>
                      </c:pt>
                      <c:pt idx="271">
                        <c:v>237839663.26693258</c:v>
                      </c:pt>
                      <c:pt idx="272">
                        <c:v>237650327.26762155</c:v>
                      </c:pt>
                      <c:pt idx="273">
                        <c:v>237651432.19089681</c:v>
                      </c:pt>
                      <c:pt idx="274">
                        <c:v>238588820.26723319</c:v>
                      </c:pt>
                      <c:pt idx="275">
                        <c:v>238589925.1905084</c:v>
                      </c:pt>
                      <c:pt idx="276">
                        <c:v>238588820.26723319</c:v>
                      </c:pt>
                      <c:pt idx="277">
                        <c:v>238589925.1905084</c:v>
                      </c:pt>
                      <c:pt idx="278">
                        <c:v>237838558.3436574</c:v>
                      </c:pt>
                      <c:pt idx="279">
                        <c:v>237839663.26693258</c:v>
                      </c:pt>
                      <c:pt idx="280">
                        <c:v>238588820.26723319</c:v>
                      </c:pt>
                      <c:pt idx="281">
                        <c:v>238589925.1905084</c:v>
                      </c:pt>
                      <c:pt idx="282">
                        <c:v>239124162.50018233</c:v>
                      </c:pt>
                      <c:pt idx="283">
                        <c:v>239125267.42345753</c:v>
                      </c:pt>
                      <c:pt idx="284">
                        <c:v>239124162.50018233</c:v>
                      </c:pt>
                      <c:pt idx="285">
                        <c:v>239125267.42345753</c:v>
                      </c:pt>
                      <c:pt idx="286">
                        <c:v>239124162.50018233</c:v>
                      </c:pt>
                      <c:pt idx="287">
                        <c:v>239125267.42345753</c:v>
                      </c:pt>
                      <c:pt idx="288">
                        <c:v>242706425.55313933</c:v>
                      </c:pt>
                      <c:pt idx="289">
                        <c:v>242707530.47641447</c:v>
                      </c:pt>
                      <c:pt idx="290">
                        <c:v>242894656.6291751</c:v>
                      </c:pt>
                      <c:pt idx="291">
                        <c:v>242895761.5524503</c:v>
                      </c:pt>
                      <c:pt idx="292">
                        <c:v>242706425.55313933</c:v>
                      </c:pt>
                      <c:pt idx="293">
                        <c:v>242707530.47641447</c:v>
                      </c:pt>
                      <c:pt idx="294">
                        <c:v>242894656.6291751</c:v>
                      </c:pt>
                      <c:pt idx="295">
                        <c:v>242895761.5524503</c:v>
                      </c:pt>
                      <c:pt idx="296">
                        <c:v>243241767.78608835</c:v>
                      </c:pt>
                      <c:pt idx="297">
                        <c:v>243242872.70936355</c:v>
                      </c:pt>
                      <c:pt idx="298">
                        <c:v>243429998.8621242</c:v>
                      </c:pt>
                      <c:pt idx="299">
                        <c:v>243431103.78539944</c:v>
                      </c:pt>
                      <c:pt idx="300">
                        <c:v>243241767.78608835</c:v>
                      </c:pt>
                      <c:pt idx="301">
                        <c:v>243242872.70936355</c:v>
                      </c:pt>
                      <c:pt idx="302">
                        <c:v>242706425.55313933</c:v>
                      </c:pt>
                      <c:pt idx="303">
                        <c:v>242707530.47641447</c:v>
                      </c:pt>
                      <c:pt idx="304">
                        <c:v>243429998.8621242</c:v>
                      </c:pt>
                      <c:pt idx="305">
                        <c:v>243431103.78539944</c:v>
                      </c:pt>
                      <c:pt idx="306">
                        <c:v>242894656.6291751</c:v>
                      </c:pt>
                      <c:pt idx="307">
                        <c:v>242895761.5524503</c:v>
                      </c:pt>
                      <c:pt idx="308">
                        <c:v>243241767.78608835</c:v>
                      </c:pt>
                      <c:pt idx="309">
                        <c:v>243242872.70936355</c:v>
                      </c:pt>
                      <c:pt idx="310">
                        <c:v>243429998.8621242</c:v>
                      </c:pt>
                      <c:pt idx="311">
                        <c:v>243431103.78539944</c:v>
                      </c:pt>
                      <c:pt idx="312">
                        <c:v>244180260.78570005</c:v>
                      </c:pt>
                      <c:pt idx="313">
                        <c:v>244181365.70897526</c:v>
                      </c:pt>
                      <c:pt idx="314">
                        <c:v>244180260.78570005</c:v>
                      </c:pt>
                      <c:pt idx="315">
                        <c:v>244181365.70897526</c:v>
                      </c:pt>
                      <c:pt idx="316">
                        <c:v>244715603.01864913</c:v>
                      </c:pt>
                      <c:pt idx="317">
                        <c:v>244716707.94192433</c:v>
                      </c:pt>
                      <c:pt idx="318">
                        <c:v>245314933.42912915</c:v>
                      </c:pt>
                      <c:pt idx="319">
                        <c:v>245316038.35240442</c:v>
                      </c:pt>
                      <c:pt idx="320">
                        <c:v>244715603.01864913</c:v>
                      </c:pt>
                      <c:pt idx="321">
                        <c:v>244716707.94192433</c:v>
                      </c:pt>
                      <c:pt idx="322">
                        <c:v>244180260.78570005</c:v>
                      </c:pt>
                      <c:pt idx="323">
                        <c:v>244181365.70897526</c:v>
                      </c:pt>
                      <c:pt idx="324">
                        <c:v>245503164.50516501</c:v>
                      </c:pt>
                      <c:pt idx="325">
                        <c:v>245504269.42844024</c:v>
                      </c:pt>
                      <c:pt idx="326">
                        <c:v>245314933.42912915</c:v>
                      </c:pt>
                      <c:pt idx="327">
                        <c:v>245316038.35240442</c:v>
                      </c:pt>
                      <c:pt idx="328">
                        <c:v>245503164.50516501</c:v>
                      </c:pt>
                      <c:pt idx="329">
                        <c:v>245504269.42844024</c:v>
                      </c:pt>
                      <c:pt idx="330">
                        <c:v>244715603.01864913</c:v>
                      </c:pt>
                      <c:pt idx="331">
                        <c:v>244716707.94192433</c:v>
                      </c:pt>
                      <c:pt idx="332">
                        <c:v>245850275.6620782</c:v>
                      </c:pt>
                      <c:pt idx="333">
                        <c:v>245851380.58535349</c:v>
                      </c:pt>
                      <c:pt idx="334">
                        <c:v>245314933.42912915</c:v>
                      </c:pt>
                      <c:pt idx="335">
                        <c:v>245316038.35240442</c:v>
                      </c:pt>
                      <c:pt idx="336">
                        <c:v>245850275.6620782</c:v>
                      </c:pt>
                      <c:pt idx="337">
                        <c:v>245851380.58535349</c:v>
                      </c:pt>
                      <c:pt idx="338">
                        <c:v>245665743.10769042</c:v>
                      </c:pt>
                      <c:pt idx="339">
                        <c:v>245666848.03096557</c:v>
                      </c:pt>
                      <c:pt idx="340">
                        <c:v>246038506.73811409</c:v>
                      </c:pt>
                      <c:pt idx="341">
                        <c:v>246039611.66138923</c:v>
                      </c:pt>
                      <c:pt idx="342">
                        <c:v>245503164.50516501</c:v>
                      </c:pt>
                      <c:pt idx="343">
                        <c:v>245504269.42844024</c:v>
                      </c:pt>
                      <c:pt idx="344">
                        <c:v>246038506.73811409</c:v>
                      </c:pt>
                      <c:pt idx="345">
                        <c:v>246039611.66138923</c:v>
                      </c:pt>
                      <c:pt idx="346">
                        <c:v>245853974.18372625</c:v>
                      </c:pt>
                      <c:pt idx="347">
                        <c:v>245855079.10700139</c:v>
                      </c:pt>
                      <c:pt idx="348">
                        <c:v>245665743.10769042</c:v>
                      </c:pt>
                      <c:pt idx="349">
                        <c:v>245666848.03096557</c:v>
                      </c:pt>
                      <c:pt idx="350">
                        <c:v>245850275.6620782</c:v>
                      </c:pt>
                      <c:pt idx="351">
                        <c:v>245851380.58535349</c:v>
                      </c:pt>
                      <c:pt idx="352">
                        <c:v>245853974.18372625</c:v>
                      </c:pt>
                      <c:pt idx="353">
                        <c:v>245855079.10700139</c:v>
                      </c:pt>
                      <c:pt idx="354">
                        <c:v>246038506.73811409</c:v>
                      </c:pt>
                      <c:pt idx="355">
                        <c:v>246039611.66138923</c:v>
                      </c:pt>
                      <c:pt idx="356">
                        <c:v>246201085.34063956</c:v>
                      </c:pt>
                      <c:pt idx="357">
                        <c:v>246202190.2639147</c:v>
                      </c:pt>
                      <c:pt idx="358">
                        <c:v>246788768.66168994</c:v>
                      </c:pt>
                      <c:pt idx="359">
                        <c:v>246789873.58496508</c:v>
                      </c:pt>
                      <c:pt idx="360">
                        <c:v>246201085.34063956</c:v>
                      </c:pt>
                      <c:pt idx="361">
                        <c:v>246202190.2639147</c:v>
                      </c:pt>
                      <c:pt idx="362">
                        <c:v>245665743.10769042</c:v>
                      </c:pt>
                      <c:pt idx="363">
                        <c:v>245666848.03096557</c:v>
                      </c:pt>
                      <c:pt idx="364">
                        <c:v>246389316.41667536</c:v>
                      </c:pt>
                      <c:pt idx="365">
                        <c:v>246390421.33995059</c:v>
                      </c:pt>
                      <c:pt idx="366">
                        <c:v>246389316.41667536</c:v>
                      </c:pt>
                      <c:pt idx="367">
                        <c:v>246390421.33995059</c:v>
                      </c:pt>
                      <c:pt idx="368">
                        <c:v>245853974.18372625</c:v>
                      </c:pt>
                      <c:pt idx="369">
                        <c:v>245855079.10700139</c:v>
                      </c:pt>
                      <c:pt idx="370">
                        <c:v>246788768.66168994</c:v>
                      </c:pt>
                      <c:pt idx="371">
                        <c:v>246789873.58496508</c:v>
                      </c:pt>
                      <c:pt idx="372">
                        <c:v>246201085.34063956</c:v>
                      </c:pt>
                      <c:pt idx="373">
                        <c:v>246202190.2639147</c:v>
                      </c:pt>
                      <c:pt idx="374">
                        <c:v>247324110.89463899</c:v>
                      </c:pt>
                      <c:pt idx="375">
                        <c:v>247325215.81791416</c:v>
                      </c:pt>
                      <c:pt idx="376">
                        <c:v>246389316.41667536</c:v>
                      </c:pt>
                      <c:pt idx="377">
                        <c:v>246390421.33995059</c:v>
                      </c:pt>
                      <c:pt idx="378">
                        <c:v>246788768.66168994</c:v>
                      </c:pt>
                      <c:pt idx="379">
                        <c:v>246789873.58496508</c:v>
                      </c:pt>
                      <c:pt idx="380">
                        <c:v>247324110.89463899</c:v>
                      </c:pt>
                      <c:pt idx="381">
                        <c:v>247325215.81791416</c:v>
                      </c:pt>
                      <c:pt idx="382">
                        <c:v>247139578.34025109</c:v>
                      </c:pt>
                      <c:pt idx="383">
                        <c:v>247140683.26352635</c:v>
                      </c:pt>
                      <c:pt idx="384">
                        <c:v>247139578.34025109</c:v>
                      </c:pt>
                      <c:pt idx="385">
                        <c:v>247140683.26352635</c:v>
                      </c:pt>
                      <c:pt idx="386">
                        <c:v>247324110.89463899</c:v>
                      </c:pt>
                      <c:pt idx="387">
                        <c:v>247325215.81791416</c:v>
                      </c:pt>
                      <c:pt idx="388">
                        <c:v>247674920.57320029</c:v>
                      </c:pt>
                      <c:pt idx="389">
                        <c:v>247676025.49647549</c:v>
                      </c:pt>
                      <c:pt idx="390">
                        <c:v>247674920.57320029</c:v>
                      </c:pt>
                      <c:pt idx="391">
                        <c:v>247676025.49647549</c:v>
                      </c:pt>
                      <c:pt idx="392">
                        <c:v>247139578.34025109</c:v>
                      </c:pt>
                      <c:pt idx="393">
                        <c:v>247140683.26352635</c:v>
                      </c:pt>
                      <c:pt idx="394">
                        <c:v>248511986.06130171</c:v>
                      </c:pt>
                      <c:pt idx="395">
                        <c:v>248513090.98457691</c:v>
                      </c:pt>
                      <c:pt idx="396">
                        <c:v>247674920.57320029</c:v>
                      </c:pt>
                      <c:pt idx="397">
                        <c:v>247676025.49647549</c:v>
                      </c:pt>
                      <c:pt idx="398">
                        <c:v>248511986.06130171</c:v>
                      </c:pt>
                      <c:pt idx="399">
                        <c:v>248513090.98457691</c:v>
                      </c:pt>
                      <c:pt idx="400">
                        <c:v>248700217.13733754</c:v>
                      </c:pt>
                      <c:pt idx="401">
                        <c:v>248701322.06061277</c:v>
                      </c:pt>
                      <c:pt idx="402">
                        <c:v>248700217.13733754</c:v>
                      </c:pt>
                      <c:pt idx="403">
                        <c:v>248701322.06061277</c:v>
                      </c:pt>
                      <c:pt idx="404">
                        <c:v>248511986.06130171</c:v>
                      </c:pt>
                      <c:pt idx="405">
                        <c:v>248513090.98457691</c:v>
                      </c:pt>
                      <c:pt idx="406">
                        <c:v>249047328.29425082</c:v>
                      </c:pt>
                      <c:pt idx="407">
                        <c:v>249048433.21752602</c:v>
                      </c:pt>
                      <c:pt idx="408">
                        <c:v>248700217.13733754</c:v>
                      </c:pt>
                      <c:pt idx="409">
                        <c:v>248701322.06061277</c:v>
                      </c:pt>
                      <c:pt idx="410">
                        <c:v>249235559.37028664</c:v>
                      </c:pt>
                      <c:pt idx="411">
                        <c:v>249236664.29356185</c:v>
                      </c:pt>
                      <c:pt idx="412">
                        <c:v>249047328.29425082</c:v>
                      </c:pt>
                      <c:pt idx="413">
                        <c:v>249048433.21752602</c:v>
                      </c:pt>
                      <c:pt idx="414">
                        <c:v>249235559.37028664</c:v>
                      </c:pt>
                      <c:pt idx="415">
                        <c:v>249236664.29356185</c:v>
                      </c:pt>
                      <c:pt idx="416">
                        <c:v>249047328.29425082</c:v>
                      </c:pt>
                      <c:pt idx="417">
                        <c:v>249048433.21752602</c:v>
                      </c:pt>
                      <c:pt idx="418">
                        <c:v>249985821.29386243</c:v>
                      </c:pt>
                      <c:pt idx="419">
                        <c:v>249986926.21713769</c:v>
                      </c:pt>
                      <c:pt idx="420">
                        <c:v>249985821.29386243</c:v>
                      </c:pt>
                      <c:pt idx="421">
                        <c:v>249986926.21713769</c:v>
                      </c:pt>
                      <c:pt idx="422">
                        <c:v>249235559.37028664</c:v>
                      </c:pt>
                      <c:pt idx="423">
                        <c:v>249236664.29356185</c:v>
                      </c:pt>
                      <c:pt idx="424">
                        <c:v>249985821.29386243</c:v>
                      </c:pt>
                      <c:pt idx="425">
                        <c:v>249986926.21713769</c:v>
                      </c:pt>
                      <c:pt idx="426">
                        <c:v>250521163.5268116</c:v>
                      </c:pt>
                      <c:pt idx="427">
                        <c:v>250522268.45008674</c:v>
                      </c:pt>
                      <c:pt idx="428">
                        <c:v>250521163.5268116</c:v>
                      </c:pt>
                      <c:pt idx="429">
                        <c:v>250522268.45008674</c:v>
                      </c:pt>
                      <c:pt idx="430">
                        <c:v>250521163.5268116</c:v>
                      </c:pt>
                      <c:pt idx="431">
                        <c:v>250522268.45008674</c:v>
                      </c:pt>
                      <c:pt idx="432">
                        <c:v>252756593.66542307</c:v>
                      </c:pt>
                      <c:pt idx="433">
                        <c:v>252757698.5886983</c:v>
                      </c:pt>
                      <c:pt idx="434">
                        <c:v>252944824.74145895</c:v>
                      </c:pt>
                      <c:pt idx="435">
                        <c:v>252945929.66473413</c:v>
                      </c:pt>
                      <c:pt idx="436">
                        <c:v>252756593.66542307</c:v>
                      </c:pt>
                      <c:pt idx="437">
                        <c:v>252757698.5886983</c:v>
                      </c:pt>
                      <c:pt idx="438">
                        <c:v>252944824.74145895</c:v>
                      </c:pt>
                      <c:pt idx="439">
                        <c:v>252945929.66473413</c:v>
                      </c:pt>
                      <c:pt idx="440">
                        <c:v>253291935.8983722</c:v>
                      </c:pt>
                      <c:pt idx="441">
                        <c:v>253293040.82164738</c:v>
                      </c:pt>
                      <c:pt idx="442">
                        <c:v>253291935.8983722</c:v>
                      </c:pt>
                      <c:pt idx="443">
                        <c:v>253293040.82164738</c:v>
                      </c:pt>
                      <c:pt idx="444">
                        <c:v>252756593.66542307</c:v>
                      </c:pt>
                      <c:pt idx="445">
                        <c:v>252757698.5886983</c:v>
                      </c:pt>
                      <c:pt idx="446">
                        <c:v>253480166.97440797</c:v>
                      </c:pt>
                      <c:pt idx="447">
                        <c:v>253481271.89768326</c:v>
                      </c:pt>
                      <c:pt idx="448">
                        <c:v>253480166.97440797</c:v>
                      </c:pt>
                      <c:pt idx="449">
                        <c:v>253481271.89768326</c:v>
                      </c:pt>
                      <c:pt idx="450">
                        <c:v>252944824.74145895</c:v>
                      </c:pt>
                      <c:pt idx="451">
                        <c:v>252945929.66473413</c:v>
                      </c:pt>
                      <c:pt idx="452">
                        <c:v>253291935.8983722</c:v>
                      </c:pt>
                      <c:pt idx="453">
                        <c:v>253293040.82164738</c:v>
                      </c:pt>
                      <c:pt idx="454">
                        <c:v>253480166.97440797</c:v>
                      </c:pt>
                      <c:pt idx="455">
                        <c:v>253481271.89768326</c:v>
                      </c:pt>
                      <c:pt idx="456">
                        <c:v>254230428.89798382</c:v>
                      </c:pt>
                      <c:pt idx="457">
                        <c:v>254231533.82125908</c:v>
                      </c:pt>
                      <c:pt idx="458">
                        <c:v>254230428.89798382</c:v>
                      </c:pt>
                      <c:pt idx="459">
                        <c:v>254231533.82125908</c:v>
                      </c:pt>
                      <c:pt idx="460">
                        <c:v>254765771.13093296</c:v>
                      </c:pt>
                      <c:pt idx="461">
                        <c:v>254766876.05420816</c:v>
                      </c:pt>
                      <c:pt idx="462">
                        <c:v>254765771.13093296</c:v>
                      </c:pt>
                      <c:pt idx="463">
                        <c:v>254766876.05420816</c:v>
                      </c:pt>
                      <c:pt idx="464">
                        <c:v>254230428.89798382</c:v>
                      </c:pt>
                      <c:pt idx="465">
                        <c:v>254231533.82125908</c:v>
                      </c:pt>
                      <c:pt idx="466">
                        <c:v>254765771.13093296</c:v>
                      </c:pt>
                      <c:pt idx="467">
                        <c:v>254766876.05420816</c:v>
                      </c:pt>
                      <c:pt idx="468">
                        <c:v>258348034.18388987</c:v>
                      </c:pt>
                      <c:pt idx="469">
                        <c:v>258349139.10716507</c:v>
                      </c:pt>
                      <c:pt idx="470">
                        <c:v>258348034.18388987</c:v>
                      </c:pt>
                      <c:pt idx="471">
                        <c:v>258349139.10716507</c:v>
                      </c:pt>
                      <c:pt idx="472">
                        <c:v>258536265.25992578</c:v>
                      </c:pt>
                      <c:pt idx="473">
                        <c:v>258537370.18320096</c:v>
                      </c:pt>
                      <c:pt idx="474">
                        <c:v>258536265.25992578</c:v>
                      </c:pt>
                      <c:pt idx="475">
                        <c:v>258537370.18320096</c:v>
                      </c:pt>
                      <c:pt idx="476">
                        <c:v>258883376.41683906</c:v>
                      </c:pt>
                      <c:pt idx="477">
                        <c:v>258884481.34011421</c:v>
                      </c:pt>
                      <c:pt idx="478">
                        <c:v>258883376.41683906</c:v>
                      </c:pt>
                      <c:pt idx="479">
                        <c:v>258884481.34011421</c:v>
                      </c:pt>
                      <c:pt idx="480">
                        <c:v>258348034.18388987</c:v>
                      </c:pt>
                      <c:pt idx="481">
                        <c:v>258349139.10716507</c:v>
                      </c:pt>
                      <c:pt idx="482">
                        <c:v>259071607.4928748</c:v>
                      </c:pt>
                      <c:pt idx="483">
                        <c:v>259072712.41614997</c:v>
                      </c:pt>
                      <c:pt idx="484">
                        <c:v>259071607.4928748</c:v>
                      </c:pt>
                      <c:pt idx="485">
                        <c:v>259072712.41614997</c:v>
                      </c:pt>
                      <c:pt idx="486">
                        <c:v>258536265.25992578</c:v>
                      </c:pt>
                      <c:pt idx="487">
                        <c:v>258537370.18320096</c:v>
                      </c:pt>
                      <c:pt idx="488">
                        <c:v>258883376.41683906</c:v>
                      </c:pt>
                      <c:pt idx="489">
                        <c:v>258884481.34011421</c:v>
                      </c:pt>
                      <c:pt idx="490">
                        <c:v>259071607.4928748</c:v>
                      </c:pt>
                      <c:pt idx="491">
                        <c:v>259072712.41614997</c:v>
                      </c:pt>
                      <c:pt idx="492">
                        <c:v>259821869.41645065</c:v>
                      </c:pt>
                      <c:pt idx="493">
                        <c:v>259822974.33972579</c:v>
                      </c:pt>
                      <c:pt idx="494">
                        <c:v>259821869.41645065</c:v>
                      </c:pt>
                      <c:pt idx="495">
                        <c:v>259822974.33972579</c:v>
                      </c:pt>
                      <c:pt idx="496">
                        <c:v>260357211.64939979</c:v>
                      </c:pt>
                      <c:pt idx="497">
                        <c:v>260358316.57267499</c:v>
                      </c:pt>
                      <c:pt idx="498">
                        <c:v>260357211.64939979</c:v>
                      </c:pt>
                      <c:pt idx="499">
                        <c:v>260358316.57267499</c:v>
                      </c:pt>
                      <c:pt idx="500">
                        <c:v>259821869.41645065</c:v>
                      </c:pt>
                      <c:pt idx="501">
                        <c:v>259822974.33972579</c:v>
                      </c:pt>
                      <c:pt idx="502">
                        <c:v>260357211.64939979</c:v>
                      </c:pt>
                      <c:pt idx="503">
                        <c:v>260358316.57267499</c:v>
                      </c:pt>
                      <c:pt idx="504">
                        <c:v>261307351.73844099</c:v>
                      </c:pt>
                      <c:pt idx="505">
                        <c:v>261308456.66171619</c:v>
                      </c:pt>
                      <c:pt idx="506">
                        <c:v>261307351.73844099</c:v>
                      </c:pt>
                      <c:pt idx="507">
                        <c:v>261308456.66171619</c:v>
                      </c:pt>
                      <c:pt idx="508">
                        <c:v>261495582.81447688</c:v>
                      </c:pt>
                      <c:pt idx="509">
                        <c:v>261496687.73775211</c:v>
                      </c:pt>
                      <c:pt idx="510">
                        <c:v>261495582.81447688</c:v>
                      </c:pt>
                      <c:pt idx="511">
                        <c:v>261496687.73775211</c:v>
                      </c:pt>
                      <c:pt idx="512">
                        <c:v>261307351.73844099</c:v>
                      </c:pt>
                      <c:pt idx="513">
                        <c:v>261308456.66171619</c:v>
                      </c:pt>
                      <c:pt idx="514">
                        <c:v>261842693.9713901</c:v>
                      </c:pt>
                      <c:pt idx="515">
                        <c:v>261843798.89466536</c:v>
                      </c:pt>
                      <c:pt idx="516">
                        <c:v>261495582.81447688</c:v>
                      </c:pt>
                      <c:pt idx="517">
                        <c:v>261496687.73775211</c:v>
                      </c:pt>
                      <c:pt idx="518">
                        <c:v>262030925.04742596</c:v>
                      </c:pt>
                      <c:pt idx="519">
                        <c:v>262032029.97070113</c:v>
                      </c:pt>
                      <c:pt idx="520">
                        <c:v>261842693.9713901</c:v>
                      </c:pt>
                      <c:pt idx="521">
                        <c:v>261843798.89466536</c:v>
                      </c:pt>
                      <c:pt idx="522">
                        <c:v>262030925.04742596</c:v>
                      </c:pt>
                      <c:pt idx="523">
                        <c:v>262032029.97070113</c:v>
                      </c:pt>
                      <c:pt idx="524">
                        <c:v>262781186.9710018</c:v>
                      </c:pt>
                      <c:pt idx="525">
                        <c:v>262782291.89427707</c:v>
                      </c:pt>
                      <c:pt idx="526">
                        <c:v>261842693.9713901</c:v>
                      </c:pt>
                      <c:pt idx="527">
                        <c:v>261843798.89466536</c:v>
                      </c:pt>
                      <c:pt idx="528">
                        <c:v>262781186.9710018</c:v>
                      </c:pt>
                      <c:pt idx="529">
                        <c:v>262782291.89427707</c:v>
                      </c:pt>
                      <c:pt idx="530">
                        <c:v>262030925.04742596</c:v>
                      </c:pt>
                      <c:pt idx="531">
                        <c:v>262032029.97070113</c:v>
                      </c:pt>
                      <c:pt idx="532">
                        <c:v>262781186.9710018</c:v>
                      </c:pt>
                      <c:pt idx="533">
                        <c:v>262782291.89427707</c:v>
                      </c:pt>
                      <c:pt idx="534">
                        <c:v>263316529.20395088</c:v>
                      </c:pt>
                      <c:pt idx="535">
                        <c:v>263317634.12722602</c:v>
                      </c:pt>
                      <c:pt idx="536">
                        <c:v>263316529.20395088</c:v>
                      </c:pt>
                      <c:pt idx="537">
                        <c:v>263317634.12722602</c:v>
                      </c:pt>
                      <c:pt idx="538">
                        <c:v>263316529.20395088</c:v>
                      </c:pt>
                      <c:pt idx="539">
                        <c:v>263317634.12722602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66DD-4174-B661-732EB4110CA8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1867.0750273470883</c:v>
                      </c:pt>
                      <c:pt idx="1">
                        <c:v>1867.0834675285478</c:v>
                      </c:pt>
                      <c:pt idx="2">
                        <c:v>1867.4936273470882</c:v>
                      </c:pt>
                      <c:pt idx="3">
                        <c:v>1867.5020675285477</c:v>
                      </c:pt>
                      <c:pt idx="4">
                        <c:v>1868.6640891417048</c:v>
                      </c:pt>
                      <c:pt idx="5">
                        <c:v>1868.672529323165</c:v>
                      </c:pt>
                      <c:pt idx="6">
                        <c:v>1869.0826891417048</c:v>
                      </c:pt>
                      <c:pt idx="7">
                        <c:v>1869.091129323165</c:v>
                      </c:pt>
                      <c:pt idx="8">
                        <c:v>1871.0310273470884</c:v>
                      </c:pt>
                      <c:pt idx="9">
                        <c:v>1871.0394675285477</c:v>
                      </c:pt>
                      <c:pt idx="10">
                        <c:v>1872.6200891417047</c:v>
                      </c:pt>
                      <c:pt idx="11">
                        <c:v>1872.6285293231649</c:v>
                      </c:pt>
                      <c:pt idx="12">
                        <c:v>1872.83161555727</c:v>
                      </c:pt>
                      <c:pt idx="13">
                        <c:v>1872.8400557387299</c:v>
                      </c:pt>
                      <c:pt idx="14">
                        <c:v>1874.4206773518872</c:v>
                      </c:pt>
                      <c:pt idx="15">
                        <c:v>1874.4291175333469</c:v>
                      </c:pt>
                      <c:pt idx="16">
                        <c:v>1875.13241555727</c:v>
                      </c:pt>
                      <c:pt idx="17">
                        <c:v>1875.1408557387299</c:v>
                      </c:pt>
                      <c:pt idx="18">
                        <c:v>1876.7214773518872</c:v>
                      </c:pt>
                      <c:pt idx="19">
                        <c:v>1876.7299175333469</c:v>
                      </c:pt>
                      <c:pt idx="20">
                        <c:v>1878.8236155572702</c:v>
                      </c:pt>
                      <c:pt idx="21">
                        <c:v>1878.8320557387299</c:v>
                      </c:pt>
                      <c:pt idx="22">
                        <c:v>1879.3242364275186</c:v>
                      </c:pt>
                      <c:pt idx="23">
                        <c:v>1879.3326766089785</c:v>
                      </c:pt>
                      <c:pt idx="24">
                        <c:v>1879.7428364275186</c:v>
                      </c:pt>
                      <c:pt idx="25">
                        <c:v>1879.7512766089785</c:v>
                      </c:pt>
                      <c:pt idx="26">
                        <c:v>1880.4126773518872</c:v>
                      </c:pt>
                      <c:pt idx="27">
                        <c:v>1880.4211175333469</c:v>
                      </c:pt>
                      <c:pt idx="28">
                        <c:v>1883.2802364275185</c:v>
                      </c:pt>
                      <c:pt idx="29">
                        <c:v>1883.2886766089784</c:v>
                      </c:pt>
                      <c:pt idx="30">
                        <c:v>1885.0808246377003</c:v>
                      </c:pt>
                      <c:pt idx="31">
                        <c:v>1885.0892648191602</c:v>
                      </c:pt>
                      <c:pt idx="32">
                        <c:v>1887.3816246377003</c:v>
                      </c:pt>
                      <c:pt idx="33">
                        <c:v>1887.3900648191602</c:v>
                      </c:pt>
                      <c:pt idx="34">
                        <c:v>1891.0728246377003</c:v>
                      </c:pt>
                      <c:pt idx="35">
                        <c:v>1891.0812648191602</c:v>
                      </c:pt>
                      <c:pt idx="36">
                        <c:v>1895.9744281151927</c:v>
                      </c:pt>
                      <c:pt idx="37">
                        <c:v>1895.9828682966529</c:v>
                      </c:pt>
                      <c:pt idx="38">
                        <c:v>1897.5634899098097</c:v>
                      </c:pt>
                      <c:pt idx="39">
                        <c:v>1897.5719300912697</c:v>
                      </c:pt>
                      <c:pt idx="40">
                        <c:v>1898.2752281151927</c:v>
                      </c:pt>
                      <c:pt idx="41">
                        <c:v>1898.2836682966529</c:v>
                      </c:pt>
                      <c:pt idx="42">
                        <c:v>1899.8642899098099</c:v>
                      </c:pt>
                      <c:pt idx="43">
                        <c:v>1899.8727300912697</c:v>
                      </c:pt>
                      <c:pt idx="44">
                        <c:v>1901.9664281151927</c:v>
                      </c:pt>
                      <c:pt idx="45">
                        <c:v>1901.9748682966529</c:v>
                      </c:pt>
                      <c:pt idx="46">
                        <c:v>1901.7310163253751</c:v>
                      </c:pt>
                      <c:pt idx="47">
                        <c:v>1901.7394565068348</c:v>
                      </c:pt>
                      <c:pt idx="48">
                        <c:v>1902.167816325375</c:v>
                      </c:pt>
                      <c:pt idx="49">
                        <c:v>1902.1762565068348</c:v>
                      </c:pt>
                      <c:pt idx="50">
                        <c:v>1903.5554899098099</c:v>
                      </c:pt>
                      <c:pt idx="51">
                        <c:v>1903.5639300912696</c:v>
                      </c:pt>
                      <c:pt idx="52">
                        <c:v>1903.3200781199916</c:v>
                      </c:pt>
                      <c:pt idx="53">
                        <c:v>1903.3285183014511</c:v>
                      </c:pt>
                      <c:pt idx="54">
                        <c:v>1903.7568781199916</c:v>
                      </c:pt>
                      <c:pt idx="55">
                        <c:v>1903.7653183014513</c:v>
                      </c:pt>
                      <c:pt idx="56">
                        <c:v>1905.859016325375</c:v>
                      </c:pt>
                      <c:pt idx="57">
                        <c:v>1905.8674565068347</c:v>
                      </c:pt>
                      <c:pt idx="58">
                        <c:v>1907.4480781199916</c:v>
                      </c:pt>
                      <c:pt idx="59">
                        <c:v>1907.4565183014513</c:v>
                      </c:pt>
                      <c:pt idx="60">
                        <c:v>1908.2236371956235</c:v>
                      </c:pt>
                      <c:pt idx="61">
                        <c:v>1908.2320773770834</c:v>
                      </c:pt>
                      <c:pt idx="62">
                        <c:v>1910.5244371956235</c:v>
                      </c:pt>
                      <c:pt idx="63">
                        <c:v>1910.5328773770837</c:v>
                      </c:pt>
                      <c:pt idx="64">
                        <c:v>1914.2156371956235</c:v>
                      </c:pt>
                      <c:pt idx="65">
                        <c:v>1914.2240773770836</c:v>
                      </c:pt>
                      <c:pt idx="66">
                        <c:v>1913.9802254058056</c:v>
                      </c:pt>
                      <c:pt idx="67">
                        <c:v>1913.9886655872649</c:v>
                      </c:pt>
                      <c:pt idx="68">
                        <c:v>1914.4170254058056</c:v>
                      </c:pt>
                      <c:pt idx="69">
                        <c:v>1914.4254655872651</c:v>
                      </c:pt>
                      <c:pt idx="70">
                        <c:v>1918.1082254058056</c:v>
                      </c:pt>
                      <c:pt idx="71">
                        <c:v>1918.1166655872651</c:v>
                      </c:pt>
                      <c:pt idx="72">
                        <c:v>1932.9681301495375</c:v>
                      </c:pt>
                      <c:pt idx="73">
                        <c:v>1932.9765703309979</c:v>
                      </c:pt>
                      <c:pt idx="74">
                        <c:v>1933.4049301495377</c:v>
                      </c:pt>
                      <c:pt idx="75">
                        <c:v>1933.4133703309979</c:v>
                      </c:pt>
                      <c:pt idx="76">
                        <c:v>1934.5571919441545</c:v>
                      </c:pt>
                      <c:pt idx="77">
                        <c:v>1934.5656321256147</c:v>
                      </c:pt>
                      <c:pt idx="78">
                        <c:v>1934.9939919441545</c:v>
                      </c:pt>
                      <c:pt idx="79">
                        <c:v>1935.0024321256146</c:v>
                      </c:pt>
                      <c:pt idx="80">
                        <c:v>1937.0961301495377</c:v>
                      </c:pt>
                      <c:pt idx="81">
                        <c:v>1937.1045703309978</c:v>
                      </c:pt>
                      <c:pt idx="82">
                        <c:v>1938.6851919441544</c:v>
                      </c:pt>
                      <c:pt idx="83">
                        <c:v>1938.6936321256146</c:v>
                      </c:pt>
                      <c:pt idx="84">
                        <c:v>1938.7247183597192</c:v>
                      </c:pt>
                      <c:pt idx="85">
                        <c:v>1938.7331585411796</c:v>
                      </c:pt>
                      <c:pt idx="86">
                        <c:v>1940.3137801543364</c:v>
                      </c:pt>
                      <c:pt idx="87">
                        <c:v>1940.3222203357964</c:v>
                      </c:pt>
                      <c:pt idx="88">
                        <c:v>1941.0437183597194</c:v>
                      </c:pt>
                      <c:pt idx="89">
                        <c:v>1941.0521585411796</c:v>
                      </c:pt>
                      <c:pt idx="90">
                        <c:v>1942.6327801543364</c:v>
                      </c:pt>
                      <c:pt idx="91">
                        <c:v>1942.6412203357963</c:v>
                      </c:pt>
                      <c:pt idx="92">
                        <c:v>1944.8887183597192</c:v>
                      </c:pt>
                      <c:pt idx="93">
                        <c:v>1944.8971585411796</c:v>
                      </c:pt>
                      <c:pt idx="94">
                        <c:v>1945.2173392299683</c:v>
                      </c:pt>
                      <c:pt idx="95">
                        <c:v>1945.2257794114284</c:v>
                      </c:pt>
                      <c:pt idx="96">
                        <c:v>1945.6541392299682</c:v>
                      </c:pt>
                      <c:pt idx="97">
                        <c:v>1945.6625794114284</c:v>
                      </c:pt>
                      <c:pt idx="98">
                        <c:v>1946.4777801543364</c:v>
                      </c:pt>
                      <c:pt idx="99">
                        <c:v>1946.4862203357964</c:v>
                      </c:pt>
                      <c:pt idx="100">
                        <c:v>1949.3453392299682</c:v>
                      </c:pt>
                      <c:pt idx="101">
                        <c:v>1949.3537794114284</c:v>
                      </c:pt>
                      <c:pt idx="102">
                        <c:v>1950.9739274401497</c:v>
                      </c:pt>
                      <c:pt idx="103">
                        <c:v>1950.9823676216099</c:v>
                      </c:pt>
                      <c:pt idx="104">
                        <c:v>1953.2929274401497</c:v>
                      </c:pt>
                      <c:pt idx="105">
                        <c:v>1953.3013676216099</c:v>
                      </c:pt>
                      <c:pt idx="106">
                        <c:v>1957.1379274401497</c:v>
                      </c:pt>
                      <c:pt idx="107">
                        <c:v>1957.1463676216099</c:v>
                      </c:pt>
                      <c:pt idx="108">
                        <c:v>1985.1615185034279</c:v>
                      </c:pt>
                      <c:pt idx="109">
                        <c:v>1985.1699586848877</c:v>
                      </c:pt>
                      <c:pt idx="110">
                        <c:v>1986.750580298045</c:v>
                      </c:pt>
                      <c:pt idx="111">
                        <c:v>1986.7590204795049</c:v>
                      </c:pt>
                      <c:pt idx="112">
                        <c:v>1987.4987185034279</c:v>
                      </c:pt>
                      <c:pt idx="113">
                        <c:v>1987.5071586848876</c:v>
                      </c:pt>
                      <c:pt idx="114">
                        <c:v>1989.0877802980449</c:v>
                      </c:pt>
                      <c:pt idx="115">
                        <c:v>1989.0962204795048</c:v>
                      </c:pt>
                      <c:pt idx="116">
                        <c:v>1989.0541067136098</c:v>
                      </c:pt>
                      <c:pt idx="117">
                        <c:v>1989.0625468950698</c:v>
                      </c:pt>
                      <c:pt idx="118">
                        <c:v>1990.6431685082266</c:v>
                      </c:pt>
                      <c:pt idx="119">
                        <c:v>1990.6516086896861</c:v>
                      </c:pt>
                      <c:pt idx="120">
                        <c:v>1991.497518503428</c:v>
                      </c:pt>
                      <c:pt idx="121">
                        <c:v>1991.5059586848877</c:v>
                      </c:pt>
                      <c:pt idx="122">
                        <c:v>1991.39130671361</c:v>
                      </c:pt>
                      <c:pt idx="123">
                        <c:v>1991.3997468950699</c:v>
                      </c:pt>
                      <c:pt idx="124">
                        <c:v>1993.086580298045</c:v>
                      </c:pt>
                      <c:pt idx="125">
                        <c:v>1993.0950204795049</c:v>
                      </c:pt>
                      <c:pt idx="126">
                        <c:v>1992.9803685082265</c:v>
                      </c:pt>
                      <c:pt idx="127">
                        <c:v>1992.988808689686</c:v>
                      </c:pt>
                      <c:pt idx="128">
                        <c:v>1995.3901067136098</c:v>
                      </c:pt>
                      <c:pt idx="129">
                        <c:v>1995.3985468950698</c:v>
                      </c:pt>
                      <c:pt idx="130">
                        <c:v>1996.9791685082266</c:v>
                      </c:pt>
                      <c:pt idx="131">
                        <c:v>1996.9876086896861</c:v>
                      </c:pt>
                      <c:pt idx="132">
                        <c:v>1997.4107275838585</c:v>
                      </c:pt>
                      <c:pt idx="133">
                        <c:v>1997.4191677653182</c:v>
                      </c:pt>
                      <c:pt idx="134">
                        <c:v>1999.7479275838584</c:v>
                      </c:pt>
                      <c:pt idx="135">
                        <c:v>1999.7563677653181</c:v>
                      </c:pt>
                      <c:pt idx="136">
                        <c:v>2001.3033157940397</c:v>
                      </c:pt>
                      <c:pt idx="137">
                        <c:v>2001.3117559755005</c:v>
                      </c:pt>
                      <c:pt idx="138">
                        <c:v>2003.7467275838585</c:v>
                      </c:pt>
                      <c:pt idx="139">
                        <c:v>2003.7551677653182</c:v>
                      </c:pt>
                      <c:pt idx="140">
                        <c:v>2003.6405157940396</c:v>
                      </c:pt>
                      <c:pt idx="141">
                        <c:v>2003.6489559755005</c:v>
                      </c:pt>
                      <c:pt idx="142">
                        <c:v>2007.6393157940397</c:v>
                      </c:pt>
                      <c:pt idx="143">
                        <c:v>2007.6477559755006</c:v>
                      </c:pt>
                      <c:pt idx="144">
                        <c:v>2009.9374614246869</c:v>
                      </c:pt>
                      <c:pt idx="145">
                        <c:v>2009.9459016061471</c:v>
                      </c:pt>
                      <c:pt idx="146">
                        <c:v>2011.5265232193042</c:v>
                      </c:pt>
                      <c:pt idx="147">
                        <c:v>2011.5349634007639</c:v>
                      </c:pt>
                      <c:pt idx="148">
                        <c:v>2011.8388568573971</c:v>
                      </c:pt>
                      <c:pt idx="149">
                        <c:v>2011.8472970388571</c:v>
                      </c:pt>
                      <c:pt idx="150">
                        <c:v>2012.2746614246869</c:v>
                      </c:pt>
                      <c:pt idx="151">
                        <c:v>2012.2831016061471</c:v>
                      </c:pt>
                      <c:pt idx="152">
                        <c:v>2012.293856857397</c:v>
                      </c:pt>
                      <c:pt idx="153">
                        <c:v>2012.302297038857</c:v>
                      </c:pt>
                      <c:pt idx="154">
                        <c:v>2013.4279186520139</c:v>
                      </c:pt>
                      <c:pt idx="155">
                        <c:v>2013.4363588334736</c:v>
                      </c:pt>
                      <c:pt idx="156">
                        <c:v>2013.8637232193041</c:v>
                      </c:pt>
                      <c:pt idx="157">
                        <c:v>2013.8721634007641</c:v>
                      </c:pt>
                      <c:pt idx="158">
                        <c:v>2013.8829186520138</c:v>
                      </c:pt>
                      <c:pt idx="159">
                        <c:v>2013.8913588334738</c:v>
                      </c:pt>
                      <c:pt idx="160">
                        <c:v>2015.6940496348695</c:v>
                      </c:pt>
                      <c:pt idx="161">
                        <c:v>2015.702489816329</c:v>
                      </c:pt>
                      <c:pt idx="162">
                        <c:v>2016.273461424687</c:v>
                      </c:pt>
                      <c:pt idx="163">
                        <c:v>2016.2819016061471</c:v>
                      </c:pt>
                      <c:pt idx="164">
                        <c:v>2016.1388568573971</c:v>
                      </c:pt>
                      <c:pt idx="165">
                        <c:v>2016.147297038857</c:v>
                      </c:pt>
                      <c:pt idx="166">
                        <c:v>2016.1672496348697</c:v>
                      </c:pt>
                      <c:pt idx="167">
                        <c:v>2016.1756898163289</c:v>
                      </c:pt>
                      <c:pt idx="168">
                        <c:v>2017.2831114294863</c:v>
                      </c:pt>
                      <c:pt idx="169">
                        <c:v>2017.291551610946</c:v>
                      </c:pt>
                      <c:pt idx="170">
                        <c:v>2017.8625232193042</c:v>
                      </c:pt>
                      <c:pt idx="171">
                        <c:v>2017.8709634007639</c:v>
                      </c:pt>
                      <c:pt idx="172">
                        <c:v>2017.7279186520138</c:v>
                      </c:pt>
                      <c:pt idx="173">
                        <c:v>2017.7363588334738</c:v>
                      </c:pt>
                      <c:pt idx="174">
                        <c:v>2017.7563114294862</c:v>
                      </c:pt>
                      <c:pt idx="175">
                        <c:v>2017.764751610946</c:v>
                      </c:pt>
                      <c:pt idx="176">
                        <c:v>2017.5954450675788</c:v>
                      </c:pt>
                      <c:pt idx="177">
                        <c:v>2017.6038852490387</c:v>
                      </c:pt>
                      <c:pt idx="178">
                        <c:v>2019.184506862196</c:v>
                      </c:pt>
                      <c:pt idx="179">
                        <c:v>2019.1929470436548</c:v>
                      </c:pt>
                      <c:pt idx="180">
                        <c:v>2020.1660496348695</c:v>
                      </c:pt>
                      <c:pt idx="181">
                        <c:v>2020.174489816329</c:v>
                      </c:pt>
                      <c:pt idx="182">
                        <c:v>2019.9326450675787</c:v>
                      </c:pt>
                      <c:pt idx="183">
                        <c:v>2019.9410852490387</c:v>
                      </c:pt>
                      <c:pt idx="184">
                        <c:v>2021.7551114294863</c:v>
                      </c:pt>
                      <c:pt idx="185">
                        <c:v>2021.763551610946</c:v>
                      </c:pt>
                      <c:pt idx="186">
                        <c:v>2021.521706862196</c:v>
                      </c:pt>
                      <c:pt idx="187">
                        <c:v>2021.530147043655</c:v>
                      </c:pt>
                      <c:pt idx="188">
                        <c:v>2022.1866705051177</c:v>
                      </c:pt>
                      <c:pt idx="189">
                        <c:v>2022.1951106865781</c:v>
                      </c:pt>
                      <c:pt idx="190">
                        <c:v>2023.9314450675788</c:v>
                      </c:pt>
                      <c:pt idx="191">
                        <c:v>2023.9398852490388</c:v>
                      </c:pt>
                      <c:pt idx="192">
                        <c:v>2024.0880659378274</c:v>
                      </c:pt>
                      <c:pt idx="193">
                        <c:v>2024.0965061192871</c:v>
                      </c:pt>
                      <c:pt idx="194">
                        <c:v>2024.5238705051177</c:v>
                      </c:pt>
                      <c:pt idx="195">
                        <c:v>2024.5323106865781</c:v>
                      </c:pt>
                      <c:pt idx="196">
                        <c:v>2024.5430659378274</c:v>
                      </c:pt>
                      <c:pt idx="197">
                        <c:v>2024.5515061192873</c:v>
                      </c:pt>
                      <c:pt idx="198">
                        <c:v>2025.520506862196</c:v>
                      </c:pt>
                      <c:pt idx="199">
                        <c:v>2025.5289470436549</c:v>
                      </c:pt>
                      <c:pt idx="200">
                        <c:v>2027.9432587152999</c:v>
                      </c:pt>
                      <c:pt idx="201">
                        <c:v>2027.9516988967598</c:v>
                      </c:pt>
                      <c:pt idx="202">
                        <c:v>2028.5226705051177</c:v>
                      </c:pt>
                      <c:pt idx="203">
                        <c:v>2028.5311106865781</c:v>
                      </c:pt>
                      <c:pt idx="204">
                        <c:v>2028.3880659378274</c:v>
                      </c:pt>
                      <c:pt idx="205">
                        <c:v>2028.3965061192873</c:v>
                      </c:pt>
                      <c:pt idx="206">
                        <c:v>2028.4164587152998</c:v>
                      </c:pt>
                      <c:pt idx="207">
                        <c:v>2028.4248988967597</c:v>
                      </c:pt>
                      <c:pt idx="208">
                        <c:v>2029.8446541480087</c:v>
                      </c:pt>
                      <c:pt idx="209">
                        <c:v>2029.8530943294693</c:v>
                      </c:pt>
                      <c:pt idx="210">
                        <c:v>2032.4152587152998</c:v>
                      </c:pt>
                      <c:pt idx="211">
                        <c:v>2032.4236988967598</c:v>
                      </c:pt>
                      <c:pt idx="212">
                        <c:v>2032.1818541480086</c:v>
                      </c:pt>
                      <c:pt idx="213">
                        <c:v>2032.1902943294692</c:v>
                      </c:pt>
                      <c:pt idx="214">
                        <c:v>2036.1806541480087</c:v>
                      </c:pt>
                      <c:pt idx="215">
                        <c:v>2036.1890943294693</c:v>
                      </c:pt>
                      <c:pt idx="216">
                        <c:v>2040.7382576255018</c:v>
                      </c:pt>
                      <c:pt idx="217">
                        <c:v>2040.7466978069619</c:v>
                      </c:pt>
                      <c:pt idx="218">
                        <c:v>2042.3273194201183</c:v>
                      </c:pt>
                      <c:pt idx="219">
                        <c:v>2042.3357596015785</c:v>
                      </c:pt>
                      <c:pt idx="220">
                        <c:v>2043.0754576255019</c:v>
                      </c:pt>
                      <c:pt idx="221">
                        <c:v>2043.0838978069621</c:v>
                      </c:pt>
                      <c:pt idx="222">
                        <c:v>2044.6645194201183</c:v>
                      </c:pt>
                      <c:pt idx="223">
                        <c:v>2044.6729596015784</c:v>
                      </c:pt>
                      <c:pt idx="224">
                        <c:v>2046.4948458356832</c:v>
                      </c:pt>
                      <c:pt idx="225">
                        <c:v>2046.5032860171432</c:v>
                      </c:pt>
                      <c:pt idx="226">
                        <c:v>2047.0742576255018</c:v>
                      </c:pt>
                      <c:pt idx="227">
                        <c:v>2047.082697806962</c:v>
                      </c:pt>
                      <c:pt idx="228">
                        <c:v>2046.9680458356834</c:v>
                      </c:pt>
                      <c:pt idx="229">
                        <c:v>2046.9764860171433</c:v>
                      </c:pt>
                      <c:pt idx="230">
                        <c:v>2048.0839076303</c:v>
                      </c:pt>
                      <c:pt idx="231">
                        <c:v>2048.0923478117606</c:v>
                      </c:pt>
                      <c:pt idx="232">
                        <c:v>2048.6633194201181</c:v>
                      </c:pt>
                      <c:pt idx="233">
                        <c:v>2048.6717596015783</c:v>
                      </c:pt>
                      <c:pt idx="234">
                        <c:v>2048.5571076302999</c:v>
                      </c:pt>
                      <c:pt idx="235">
                        <c:v>2048.5655478117606</c:v>
                      </c:pt>
                      <c:pt idx="236">
                        <c:v>2050.9668458356832</c:v>
                      </c:pt>
                      <c:pt idx="237">
                        <c:v>2050.9752860171434</c:v>
                      </c:pt>
                      <c:pt idx="238">
                        <c:v>2052.5559076302998</c:v>
                      </c:pt>
                      <c:pt idx="239">
                        <c:v>2052.5643478117604</c:v>
                      </c:pt>
                      <c:pt idx="240">
                        <c:v>2052.9874667059321</c:v>
                      </c:pt>
                      <c:pt idx="241">
                        <c:v>2052.9959068873923</c:v>
                      </c:pt>
                      <c:pt idx="242">
                        <c:v>2055.324666705932</c:v>
                      </c:pt>
                      <c:pt idx="243">
                        <c:v>2055.3331068873922</c:v>
                      </c:pt>
                      <c:pt idx="244">
                        <c:v>2058.7440549161138</c:v>
                      </c:pt>
                      <c:pt idx="245">
                        <c:v>2058.752495097574</c:v>
                      </c:pt>
                      <c:pt idx="246">
                        <c:v>2059.3234667059323</c:v>
                      </c:pt>
                      <c:pt idx="247">
                        <c:v>2059.3319068873921</c:v>
                      </c:pt>
                      <c:pt idx="248">
                        <c:v>2059.2172549161137</c:v>
                      </c:pt>
                      <c:pt idx="249">
                        <c:v>2059.2256950975739</c:v>
                      </c:pt>
                      <c:pt idx="250">
                        <c:v>2063.2160549161135</c:v>
                      </c:pt>
                      <c:pt idx="251">
                        <c:v>2063.2244950975742</c:v>
                      </c:pt>
                      <c:pt idx="252">
                        <c:v>2077.7319596598463</c:v>
                      </c:pt>
                      <c:pt idx="253">
                        <c:v>2077.7403998413065</c:v>
                      </c:pt>
                      <c:pt idx="254">
                        <c:v>2078.2051596598462</c:v>
                      </c:pt>
                      <c:pt idx="255">
                        <c:v>2078.2135998413069</c:v>
                      </c:pt>
                      <c:pt idx="256">
                        <c:v>2079.3210214544633</c:v>
                      </c:pt>
                      <c:pt idx="257">
                        <c:v>2079.3294616359235</c:v>
                      </c:pt>
                      <c:pt idx="258">
                        <c:v>2079.7942214544637</c:v>
                      </c:pt>
                      <c:pt idx="259">
                        <c:v>2079.8026616359234</c:v>
                      </c:pt>
                      <c:pt idx="260">
                        <c:v>2082.2039596598465</c:v>
                      </c:pt>
                      <c:pt idx="261">
                        <c:v>2082.2123998413067</c:v>
                      </c:pt>
                      <c:pt idx="262">
                        <c:v>2083.488547870028</c:v>
                      </c:pt>
                      <c:pt idx="263">
                        <c:v>2083.4969880514886</c:v>
                      </c:pt>
                      <c:pt idx="264">
                        <c:v>2083.7930214544635</c:v>
                      </c:pt>
                      <c:pt idx="265">
                        <c:v>2083.8014616359233</c:v>
                      </c:pt>
                      <c:pt idx="266">
                        <c:v>2085.077609664645</c:v>
                      </c:pt>
                      <c:pt idx="267">
                        <c:v>2085.0860498461047</c:v>
                      </c:pt>
                      <c:pt idx="268">
                        <c:v>2085.8439478700279</c:v>
                      </c:pt>
                      <c:pt idx="269">
                        <c:v>2085.8523880514886</c:v>
                      </c:pt>
                      <c:pt idx="270">
                        <c:v>2087.4330096646454</c:v>
                      </c:pt>
                      <c:pt idx="271">
                        <c:v>2087.4414498461047</c:v>
                      </c:pt>
                      <c:pt idx="272">
                        <c:v>2089.9965478700278</c:v>
                      </c:pt>
                      <c:pt idx="273">
                        <c:v>2090.0049880514885</c:v>
                      </c:pt>
                      <c:pt idx="274">
                        <c:v>2089.9811687402766</c:v>
                      </c:pt>
                      <c:pt idx="275">
                        <c:v>2089.9896089217368</c:v>
                      </c:pt>
                      <c:pt idx="276">
                        <c:v>2090.4543687402765</c:v>
                      </c:pt>
                      <c:pt idx="277">
                        <c:v>2090.4628089217367</c:v>
                      </c:pt>
                      <c:pt idx="278">
                        <c:v>2091.5856096646453</c:v>
                      </c:pt>
                      <c:pt idx="279">
                        <c:v>2091.5940498461046</c:v>
                      </c:pt>
                      <c:pt idx="280">
                        <c:v>2094.4531687402764</c:v>
                      </c:pt>
                      <c:pt idx="281">
                        <c:v>2094.4616089217366</c:v>
                      </c:pt>
                      <c:pt idx="282">
                        <c:v>2095.7377569504588</c:v>
                      </c:pt>
                      <c:pt idx="283">
                        <c:v>2095.746197131919</c:v>
                      </c:pt>
                      <c:pt idx="284">
                        <c:v>2098.0931569504587</c:v>
                      </c:pt>
                      <c:pt idx="285">
                        <c:v>2098.1015971319189</c:v>
                      </c:pt>
                      <c:pt idx="286">
                        <c:v>2102.2457569504586</c:v>
                      </c:pt>
                      <c:pt idx="287">
                        <c:v>2102.2541971319188</c:v>
                      </c:pt>
                      <c:pt idx="288">
                        <c:v>2129.9253480137363</c:v>
                      </c:pt>
                      <c:pt idx="289">
                        <c:v>2129.9337881951965</c:v>
                      </c:pt>
                      <c:pt idx="290">
                        <c:v>2131.5144098083529</c:v>
                      </c:pt>
                      <c:pt idx="291">
                        <c:v>2131.5228499898135</c:v>
                      </c:pt>
                      <c:pt idx="292">
                        <c:v>2132.2989480137367</c:v>
                      </c:pt>
                      <c:pt idx="293">
                        <c:v>2132.3073881951964</c:v>
                      </c:pt>
                      <c:pt idx="294">
                        <c:v>2133.8880098083528</c:v>
                      </c:pt>
                      <c:pt idx="295">
                        <c:v>2133.8964499898134</c:v>
                      </c:pt>
                      <c:pt idx="296">
                        <c:v>2133.817936223918</c:v>
                      </c:pt>
                      <c:pt idx="297">
                        <c:v>2133.8263764053781</c:v>
                      </c:pt>
                      <c:pt idx="298">
                        <c:v>2135.406998018535</c:v>
                      </c:pt>
                      <c:pt idx="299">
                        <c:v>2135.4154381999952</c:v>
                      </c:pt>
                      <c:pt idx="300">
                        <c:v>2136.1915362239179</c:v>
                      </c:pt>
                      <c:pt idx="301">
                        <c:v>2136.199976405378</c:v>
                      </c:pt>
                      <c:pt idx="302">
                        <c:v>2136.6053480137366</c:v>
                      </c:pt>
                      <c:pt idx="303">
                        <c:v>2136.6137881951963</c:v>
                      </c:pt>
                      <c:pt idx="304">
                        <c:v>2137.7805980185349</c:v>
                      </c:pt>
                      <c:pt idx="305">
                        <c:v>2137.7890381999955</c:v>
                      </c:pt>
                      <c:pt idx="306">
                        <c:v>2138.1944098083532</c:v>
                      </c:pt>
                      <c:pt idx="307">
                        <c:v>2138.2028499898133</c:v>
                      </c:pt>
                      <c:pt idx="308">
                        <c:v>2140.4979362239178</c:v>
                      </c:pt>
                      <c:pt idx="309">
                        <c:v>2140.506376405378</c:v>
                      </c:pt>
                      <c:pt idx="310">
                        <c:v>2142.0869980185348</c:v>
                      </c:pt>
                      <c:pt idx="311">
                        <c:v>2142.0954381999954</c:v>
                      </c:pt>
                      <c:pt idx="312">
                        <c:v>2142.1745570941671</c:v>
                      </c:pt>
                      <c:pt idx="313">
                        <c:v>2142.1829972756273</c:v>
                      </c:pt>
                      <c:pt idx="314">
                        <c:v>2144.548157094167</c:v>
                      </c:pt>
                      <c:pt idx="315">
                        <c:v>2144.5565972756272</c:v>
                      </c:pt>
                      <c:pt idx="316">
                        <c:v>2146.0671453043487</c:v>
                      </c:pt>
                      <c:pt idx="317">
                        <c:v>2146.0755854858089</c:v>
                      </c:pt>
                      <c:pt idx="318">
                        <c:v>2148.0169979369848</c:v>
                      </c:pt>
                      <c:pt idx="319">
                        <c:v>2148.0254381184459</c:v>
                      </c:pt>
                      <c:pt idx="320">
                        <c:v>2148.4407453043491</c:v>
                      </c:pt>
                      <c:pt idx="321">
                        <c:v>2148.4491854858088</c:v>
                      </c:pt>
                      <c:pt idx="322">
                        <c:v>2148.8545570941669</c:v>
                      </c:pt>
                      <c:pt idx="323">
                        <c:v>2148.8629972756271</c:v>
                      </c:pt>
                      <c:pt idx="324">
                        <c:v>2149.6060597316027</c:v>
                      </c:pt>
                      <c:pt idx="325">
                        <c:v>2149.614499913062</c:v>
                      </c:pt>
                      <c:pt idx="326">
                        <c:v>2150.3723979369852</c:v>
                      </c:pt>
                      <c:pt idx="327">
                        <c:v>2150.3808381184458</c:v>
                      </c:pt>
                      <c:pt idx="328">
                        <c:v>2151.9614597316026</c:v>
                      </c:pt>
                      <c:pt idx="329">
                        <c:v>2151.9698999130619</c:v>
                      </c:pt>
                      <c:pt idx="330">
                        <c:v>2152.747145304349</c:v>
                      </c:pt>
                      <c:pt idx="331">
                        <c:v>2152.7555854858088</c:v>
                      </c:pt>
                      <c:pt idx="332">
                        <c:v>2153.7735861471674</c:v>
                      </c:pt>
                      <c:pt idx="333">
                        <c:v>2153.7820263286276</c:v>
                      </c:pt>
                      <c:pt idx="334">
                        <c:v>2154.5249979369851</c:v>
                      </c:pt>
                      <c:pt idx="335">
                        <c:v>2154.5334381184457</c:v>
                      </c:pt>
                      <c:pt idx="336">
                        <c:v>2154.2649861471673</c:v>
                      </c:pt>
                      <c:pt idx="337">
                        <c:v>2154.2734263286275</c:v>
                      </c:pt>
                      <c:pt idx="338">
                        <c:v>2154.7012909349955</c:v>
                      </c:pt>
                      <c:pt idx="339">
                        <c:v>2154.7097311164557</c:v>
                      </c:pt>
                      <c:pt idx="340">
                        <c:v>2155.362647941784</c:v>
                      </c:pt>
                      <c:pt idx="341">
                        <c:v>2155.3710881232437</c:v>
                      </c:pt>
                      <c:pt idx="342">
                        <c:v>2156.1140597316025</c:v>
                      </c:pt>
                      <c:pt idx="343">
                        <c:v>2156.1224999130623</c:v>
                      </c:pt>
                      <c:pt idx="344">
                        <c:v>2155.8540479417838</c:v>
                      </c:pt>
                      <c:pt idx="345">
                        <c:v>2155.862488123244</c:v>
                      </c:pt>
                      <c:pt idx="346">
                        <c:v>2156.2903527296126</c:v>
                      </c:pt>
                      <c:pt idx="347">
                        <c:v>2156.2987929110723</c:v>
                      </c:pt>
                      <c:pt idx="348">
                        <c:v>2157.0748909349954</c:v>
                      </c:pt>
                      <c:pt idx="349">
                        <c:v>2157.0833311164556</c:v>
                      </c:pt>
                      <c:pt idx="350">
                        <c:v>2158.4175861471672</c:v>
                      </c:pt>
                      <c:pt idx="351">
                        <c:v>2158.4260263286278</c:v>
                      </c:pt>
                      <c:pt idx="352">
                        <c:v>2158.6639527296124</c:v>
                      </c:pt>
                      <c:pt idx="353">
                        <c:v>2158.6723929110722</c:v>
                      </c:pt>
                      <c:pt idx="354">
                        <c:v>2160.0066479417837</c:v>
                      </c:pt>
                      <c:pt idx="355">
                        <c:v>2160.0150881232439</c:v>
                      </c:pt>
                      <c:pt idx="356">
                        <c:v>2160.4578791451777</c:v>
                      </c:pt>
                      <c:pt idx="357">
                        <c:v>2160.4663193266374</c:v>
                      </c:pt>
                      <c:pt idx="358">
                        <c:v>2160.266207017416</c:v>
                      </c:pt>
                      <c:pt idx="359">
                        <c:v>2160.2746471988753</c:v>
                      </c:pt>
                      <c:pt idx="360">
                        <c:v>2160.967479145178</c:v>
                      </c:pt>
                      <c:pt idx="361">
                        <c:v>2160.9759193266373</c:v>
                      </c:pt>
                      <c:pt idx="362">
                        <c:v>2161.3812909349958</c:v>
                      </c:pt>
                      <c:pt idx="363">
                        <c:v>2161.3897311164556</c:v>
                      </c:pt>
                      <c:pt idx="364">
                        <c:v>2162.0469409397947</c:v>
                      </c:pt>
                      <c:pt idx="365">
                        <c:v>2162.0553811212549</c:v>
                      </c:pt>
                      <c:pt idx="366">
                        <c:v>2162.5565409397946</c:v>
                      </c:pt>
                      <c:pt idx="367">
                        <c:v>2162.5649811212547</c:v>
                      </c:pt>
                      <c:pt idx="368">
                        <c:v>2162.9703527296124</c:v>
                      </c:pt>
                      <c:pt idx="369">
                        <c:v>2162.9787929110721</c:v>
                      </c:pt>
                      <c:pt idx="370">
                        <c:v>2162.621607017416</c:v>
                      </c:pt>
                      <c:pt idx="371">
                        <c:v>2162.6300471988752</c:v>
                      </c:pt>
                      <c:pt idx="372">
                        <c:v>2165.2738791451779</c:v>
                      </c:pt>
                      <c:pt idx="373">
                        <c:v>2165.2823193266372</c:v>
                      </c:pt>
                      <c:pt idx="374">
                        <c:v>2166.0227952275977</c:v>
                      </c:pt>
                      <c:pt idx="375">
                        <c:v>2166.031235409057</c:v>
                      </c:pt>
                      <c:pt idx="376">
                        <c:v>2166.8629409397945</c:v>
                      </c:pt>
                      <c:pt idx="377">
                        <c:v>2166.8713811212551</c:v>
                      </c:pt>
                      <c:pt idx="378">
                        <c:v>2166.7742070174158</c:v>
                      </c:pt>
                      <c:pt idx="379">
                        <c:v>2166.7826471988756</c:v>
                      </c:pt>
                      <c:pt idx="380">
                        <c:v>2166.5141952275976</c:v>
                      </c:pt>
                      <c:pt idx="381">
                        <c:v>2166.5226354090573</c:v>
                      </c:pt>
                      <c:pt idx="382">
                        <c:v>2166.9505000154259</c:v>
                      </c:pt>
                      <c:pt idx="383">
                        <c:v>2166.9589401968865</c:v>
                      </c:pt>
                      <c:pt idx="384">
                        <c:v>2169.3241000154258</c:v>
                      </c:pt>
                      <c:pt idx="385">
                        <c:v>2169.3325401968864</c:v>
                      </c:pt>
                      <c:pt idx="386">
                        <c:v>2170.6667952275975</c:v>
                      </c:pt>
                      <c:pt idx="387">
                        <c:v>2170.6752354090572</c:v>
                      </c:pt>
                      <c:pt idx="388">
                        <c:v>2172.7070882256085</c:v>
                      </c:pt>
                      <c:pt idx="389">
                        <c:v>2172.7155284070682</c:v>
                      </c:pt>
                      <c:pt idx="390">
                        <c:v>2173.2166882256083</c:v>
                      </c:pt>
                      <c:pt idx="391">
                        <c:v>2173.225128407068</c:v>
                      </c:pt>
                      <c:pt idx="392">
                        <c:v>2173.6305000154257</c:v>
                      </c:pt>
                      <c:pt idx="393">
                        <c:v>2173.6389401968863</c:v>
                      </c:pt>
                      <c:pt idx="394">
                        <c:v>2176.9163987050902</c:v>
                      </c:pt>
                      <c:pt idx="395">
                        <c:v>2176.9248388865499</c:v>
                      </c:pt>
                      <c:pt idx="396">
                        <c:v>2177.5230882256083</c:v>
                      </c:pt>
                      <c:pt idx="397">
                        <c:v>2177.5315284070684</c:v>
                      </c:pt>
                      <c:pt idx="398">
                        <c:v>2177.40779870509</c:v>
                      </c:pt>
                      <c:pt idx="399">
                        <c:v>2177.4162388865498</c:v>
                      </c:pt>
                      <c:pt idx="400">
                        <c:v>2178.5054604997067</c:v>
                      </c:pt>
                      <c:pt idx="401">
                        <c:v>2178.5139006811664</c:v>
                      </c:pt>
                      <c:pt idx="402">
                        <c:v>2178.9968604997066</c:v>
                      </c:pt>
                      <c:pt idx="403">
                        <c:v>2179.0053006811668</c:v>
                      </c:pt>
                      <c:pt idx="404">
                        <c:v>2181.5603987050899</c:v>
                      </c:pt>
                      <c:pt idx="405">
                        <c:v>2181.5688388865501</c:v>
                      </c:pt>
                      <c:pt idx="406">
                        <c:v>2182.6729869152718</c:v>
                      </c:pt>
                      <c:pt idx="407">
                        <c:v>2182.681427096732</c:v>
                      </c:pt>
                      <c:pt idx="408">
                        <c:v>2183.1494604997069</c:v>
                      </c:pt>
                      <c:pt idx="409">
                        <c:v>2183.1579006811667</c:v>
                      </c:pt>
                      <c:pt idx="410">
                        <c:v>2184.2620487098884</c:v>
                      </c:pt>
                      <c:pt idx="411">
                        <c:v>2184.270488891349</c:v>
                      </c:pt>
                      <c:pt idx="412">
                        <c:v>2185.0465869152717</c:v>
                      </c:pt>
                      <c:pt idx="413">
                        <c:v>2185.0550270967319</c:v>
                      </c:pt>
                      <c:pt idx="414">
                        <c:v>2186.6356487098883</c:v>
                      </c:pt>
                      <c:pt idx="415">
                        <c:v>2186.6440888913489</c:v>
                      </c:pt>
                      <c:pt idx="416">
                        <c:v>2189.3529869152717</c:v>
                      </c:pt>
                      <c:pt idx="417">
                        <c:v>2189.3614270967323</c:v>
                      </c:pt>
                      <c:pt idx="418">
                        <c:v>2189.1656077855205</c:v>
                      </c:pt>
                      <c:pt idx="419">
                        <c:v>2189.1740479669807</c:v>
                      </c:pt>
                      <c:pt idx="420">
                        <c:v>2189.6570077855204</c:v>
                      </c:pt>
                      <c:pt idx="421">
                        <c:v>2189.6654479669805</c:v>
                      </c:pt>
                      <c:pt idx="422">
                        <c:v>2190.9420487098882</c:v>
                      </c:pt>
                      <c:pt idx="423">
                        <c:v>2190.9504888913489</c:v>
                      </c:pt>
                      <c:pt idx="424">
                        <c:v>2193.8096077855207</c:v>
                      </c:pt>
                      <c:pt idx="425">
                        <c:v>2193.8180479669804</c:v>
                      </c:pt>
                      <c:pt idx="426">
                        <c:v>2194.9221959957026</c:v>
                      </c:pt>
                      <c:pt idx="427">
                        <c:v>2194.9306361771623</c:v>
                      </c:pt>
                      <c:pt idx="428">
                        <c:v>2197.2957959957025</c:v>
                      </c:pt>
                      <c:pt idx="429">
                        <c:v>2197.3042361771622</c:v>
                      </c:pt>
                      <c:pt idx="430">
                        <c:v>2201.6021959957029</c:v>
                      </c:pt>
                      <c:pt idx="431">
                        <c:v>2201.6106361771622</c:v>
                      </c:pt>
                      <c:pt idx="432">
                        <c:v>2213.9101007394347</c:v>
                      </c:pt>
                      <c:pt idx="433">
                        <c:v>2213.9185409208944</c:v>
                      </c:pt>
                      <c:pt idx="434">
                        <c:v>2215.4991625340517</c:v>
                      </c:pt>
                      <c:pt idx="435">
                        <c:v>2215.5076027155114</c:v>
                      </c:pt>
                      <c:pt idx="436">
                        <c:v>2216.2837007394346</c:v>
                      </c:pt>
                      <c:pt idx="437">
                        <c:v>2216.2921409208948</c:v>
                      </c:pt>
                      <c:pt idx="438">
                        <c:v>2217.8727625340521</c:v>
                      </c:pt>
                      <c:pt idx="439">
                        <c:v>2217.8812027155113</c:v>
                      </c:pt>
                      <c:pt idx="440">
                        <c:v>2219.6666889496169</c:v>
                      </c:pt>
                      <c:pt idx="441">
                        <c:v>2219.675129131077</c:v>
                      </c:pt>
                      <c:pt idx="442">
                        <c:v>2220.1762889496167</c:v>
                      </c:pt>
                      <c:pt idx="443">
                        <c:v>2220.1847291310769</c:v>
                      </c:pt>
                      <c:pt idx="444">
                        <c:v>2220.5901007394345</c:v>
                      </c:pt>
                      <c:pt idx="445">
                        <c:v>2220.5985409208947</c:v>
                      </c:pt>
                      <c:pt idx="446">
                        <c:v>2221.255750744233</c:v>
                      </c:pt>
                      <c:pt idx="447">
                        <c:v>2221.2641909256936</c:v>
                      </c:pt>
                      <c:pt idx="448">
                        <c:v>2221.7653507442333</c:v>
                      </c:pt>
                      <c:pt idx="449">
                        <c:v>2221.7737909256934</c:v>
                      </c:pt>
                      <c:pt idx="450">
                        <c:v>2222.179162534052</c:v>
                      </c:pt>
                      <c:pt idx="451">
                        <c:v>2222.1876027155113</c:v>
                      </c:pt>
                      <c:pt idx="452">
                        <c:v>2224.4826889496171</c:v>
                      </c:pt>
                      <c:pt idx="453">
                        <c:v>2224.4911291310768</c:v>
                      </c:pt>
                      <c:pt idx="454">
                        <c:v>2226.0717507442332</c:v>
                      </c:pt>
                      <c:pt idx="455">
                        <c:v>2226.0801909256934</c:v>
                      </c:pt>
                      <c:pt idx="456">
                        <c:v>2226.159309819865</c:v>
                      </c:pt>
                      <c:pt idx="457">
                        <c:v>2226.1677500013257</c:v>
                      </c:pt>
                      <c:pt idx="458">
                        <c:v>2228.5329098198654</c:v>
                      </c:pt>
                      <c:pt idx="459">
                        <c:v>2228.5413500013256</c:v>
                      </c:pt>
                      <c:pt idx="460">
                        <c:v>2231.9158980300476</c:v>
                      </c:pt>
                      <c:pt idx="461">
                        <c:v>2231.9243382115069</c:v>
                      </c:pt>
                      <c:pt idx="462">
                        <c:v>2232.4254980300475</c:v>
                      </c:pt>
                      <c:pt idx="463">
                        <c:v>2232.4339382115068</c:v>
                      </c:pt>
                      <c:pt idx="464">
                        <c:v>2232.8393098198653</c:v>
                      </c:pt>
                      <c:pt idx="465">
                        <c:v>2232.8477500013255</c:v>
                      </c:pt>
                      <c:pt idx="466">
                        <c:v>2236.7318980300474</c:v>
                      </c:pt>
                      <c:pt idx="467">
                        <c:v>2236.7403382115067</c:v>
                      </c:pt>
                      <c:pt idx="468">
                        <c:v>2266.1034890933247</c:v>
                      </c:pt>
                      <c:pt idx="469">
                        <c:v>2266.1119292747844</c:v>
                      </c:pt>
                      <c:pt idx="470">
                        <c:v>2266.6312890933245</c:v>
                      </c:pt>
                      <c:pt idx="471">
                        <c:v>2266.6397292747847</c:v>
                      </c:pt>
                      <c:pt idx="472">
                        <c:v>2267.6925508879417</c:v>
                      </c:pt>
                      <c:pt idx="473">
                        <c:v>2267.7009910694019</c:v>
                      </c:pt>
                      <c:pt idx="474">
                        <c:v>2268.220350887942</c:v>
                      </c:pt>
                      <c:pt idx="475">
                        <c:v>2268.2287910694017</c:v>
                      </c:pt>
                      <c:pt idx="476">
                        <c:v>2269.9960773035068</c:v>
                      </c:pt>
                      <c:pt idx="477">
                        <c:v>2270.004517484967</c:v>
                      </c:pt>
                      <c:pt idx="478">
                        <c:v>2270.5238773035067</c:v>
                      </c:pt>
                      <c:pt idx="479">
                        <c:v>2270.5323174849668</c:v>
                      </c:pt>
                      <c:pt idx="480">
                        <c:v>2271.0914890933245</c:v>
                      </c:pt>
                      <c:pt idx="481">
                        <c:v>2271.0999292747847</c:v>
                      </c:pt>
                      <c:pt idx="482">
                        <c:v>2271.5851390981234</c:v>
                      </c:pt>
                      <c:pt idx="483">
                        <c:v>2271.5935792795831</c:v>
                      </c:pt>
                      <c:pt idx="484">
                        <c:v>2272.1129390981237</c:v>
                      </c:pt>
                      <c:pt idx="485">
                        <c:v>2272.1213792795829</c:v>
                      </c:pt>
                      <c:pt idx="486">
                        <c:v>2272.680550887942</c:v>
                      </c:pt>
                      <c:pt idx="487">
                        <c:v>2272.6889910694017</c:v>
                      </c:pt>
                      <c:pt idx="488">
                        <c:v>2274.9840773035066</c:v>
                      </c:pt>
                      <c:pt idx="489">
                        <c:v>2274.9925174849668</c:v>
                      </c:pt>
                      <c:pt idx="490">
                        <c:v>2276.5731390981236</c:v>
                      </c:pt>
                      <c:pt idx="491">
                        <c:v>2276.5815792795829</c:v>
                      </c:pt>
                      <c:pt idx="492">
                        <c:v>2278.352698173755</c:v>
                      </c:pt>
                      <c:pt idx="493">
                        <c:v>2278.3611383552152</c:v>
                      </c:pt>
                      <c:pt idx="494">
                        <c:v>2278.8804981737553</c:v>
                      </c:pt>
                      <c:pt idx="495">
                        <c:v>2278.888938355215</c:v>
                      </c:pt>
                      <c:pt idx="496">
                        <c:v>2282.2452863839376</c:v>
                      </c:pt>
                      <c:pt idx="497">
                        <c:v>2282.2537265653978</c:v>
                      </c:pt>
                      <c:pt idx="498">
                        <c:v>2282.7730863839374</c:v>
                      </c:pt>
                      <c:pt idx="499">
                        <c:v>2282.7815265653976</c:v>
                      </c:pt>
                      <c:pt idx="500">
                        <c:v>2283.3406981737553</c:v>
                      </c:pt>
                      <c:pt idx="501">
                        <c:v>2283.349138355215</c:v>
                      </c:pt>
                      <c:pt idx="502">
                        <c:v>2287.2332863839374</c:v>
                      </c:pt>
                      <c:pt idx="503">
                        <c:v>2287.2417265653976</c:v>
                      </c:pt>
                      <c:pt idx="504">
                        <c:v>2290.8794320145839</c:v>
                      </c:pt>
                      <c:pt idx="505">
                        <c:v>2290.8878721960441</c:v>
                      </c:pt>
                      <c:pt idx="506">
                        <c:v>2291.4072320145842</c:v>
                      </c:pt>
                      <c:pt idx="507">
                        <c:v>2291.4156721960439</c:v>
                      </c:pt>
                      <c:pt idx="508">
                        <c:v>2292.4684938092014</c:v>
                      </c:pt>
                      <c:pt idx="509">
                        <c:v>2292.4769339906616</c:v>
                      </c:pt>
                      <c:pt idx="510">
                        <c:v>2292.9962938092012</c:v>
                      </c:pt>
                      <c:pt idx="511">
                        <c:v>2293.0047339906614</c:v>
                      </c:pt>
                      <c:pt idx="512">
                        <c:v>2295.8674320145842</c:v>
                      </c:pt>
                      <c:pt idx="513">
                        <c:v>2295.8758721960439</c:v>
                      </c:pt>
                      <c:pt idx="514">
                        <c:v>2296.6360202247656</c:v>
                      </c:pt>
                      <c:pt idx="515">
                        <c:v>2296.6444604062262</c:v>
                      </c:pt>
                      <c:pt idx="516">
                        <c:v>2297.4564938092012</c:v>
                      </c:pt>
                      <c:pt idx="517">
                        <c:v>2297.4649339906618</c:v>
                      </c:pt>
                      <c:pt idx="518">
                        <c:v>2298.2250820193831</c:v>
                      </c:pt>
                      <c:pt idx="519">
                        <c:v>2298.2335222008423</c:v>
                      </c:pt>
                      <c:pt idx="520">
                        <c:v>2299.0460202247659</c:v>
                      </c:pt>
                      <c:pt idx="521">
                        <c:v>2299.0544604062261</c:v>
                      </c:pt>
                      <c:pt idx="522">
                        <c:v>2300.6350820193829</c:v>
                      </c:pt>
                      <c:pt idx="523">
                        <c:v>2300.6435222008422</c:v>
                      </c:pt>
                      <c:pt idx="524">
                        <c:v>2303.1286410950152</c:v>
                      </c:pt>
                      <c:pt idx="525">
                        <c:v>2303.1370812764758</c:v>
                      </c:pt>
                      <c:pt idx="526">
                        <c:v>2303.660020224766</c:v>
                      </c:pt>
                      <c:pt idx="527">
                        <c:v>2303.6684604062261</c:v>
                      </c:pt>
                      <c:pt idx="528">
                        <c:v>2303.656441095015</c:v>
                      </c:pt>
                      <c:pt idx="529">
                        <c:v>2303.6648812764761</c:v>
                      </c:pt>
                      <c:pt idx="530">
                        <c:v>2305.249082019383</c:v>
                      </c:pt>
                      <c:pt idx="531">
                        <c:v>2305.2575222008422</c:v>
                      </c:pt>
                      <c:pt idx="532">
                        <c:v>2308.116641095015</c:v>
                      </c:pt>
                      <c:pt idx="533">
                        <c:v>2308.1250812764761</c:v>
                      </c:pt>
                      <c:pt idx="534">
                        <c:v>2308.8852293051968</c:v>
                      </c:pt>
                      <c:pt idx="535">
                        <c:v>2308.8936694866561</c:v>
                      </c:pt>
                      <c:pt idx="536">
                        <c:v>2311.2952293051967</c:v>
                      </c:pt>
                      <c:pt idx="537">
                        <c:v>2311.303669486656</c:v>
                      </c:pt>
                      <c:pt idx="538">
                        <c:v>2315.9092293051967</c:v>
                      </c:pt>
                      <c:pt idx="539">
                        <c:v>2315.917669486656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66DD-4174-B661-732EB4110CA8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0.99998098631578969</c:v>
                      </c:pt>
                      <c:pt idx="2">
                        <c:v>0.9991008507146123</c:v>
                      </c:pt>
                      <c:pt idx="3">
                        <c:v>0.99908270260548848</c:v>
                      </c:pt>
                      <c:pt idx="4">
                        <c:v>0.99644532874571745</c:v>
                      </c:pt>
                      <c:pt idx="5">
                        <c:v>0.99642632156193855</c:v>
                      </c:pt>
                      <c:pt idx="6">
                        <c:v>0.99557477971542563</c:v>
                      </c:pt>
                      <c:pt idx="7">
                        <c:v>0.99555582746975679</c:v>
                      </c:pt>
                      <c:pt idx="8">
                        <c:v>0.99150488137648363</c:v>
                      </c:pt>
                      <c:pt idx="9">
                        <c:v>0.99148674760736211</c:v>
                      </c:pt>
                      <c:pt idx="10">
                        <c:v>0.98805009863627813</c:v>
                      </c:pt>
                      <c:pt idx="11">
                        <c:v>0.98803155366926498</c:v>
                      </c:pt>
                      <c:pt idx="12">
                        <c:v>0.98730896391848766</c:v>
                      </c:pt>
                      <c:pt idx="13">
                        <c:v>0.98729001223691726</c:v>
                      </c:pt>
                      <c:pt idx="14">
                        <c:v>0.98375866314818405</c:v>
                      </c:pt>
                      <c:pt idx="15">
                        <c:v>0.98373969415858098</c:v>
                      </c:pt>
                      <c:pt idx="16">
                        <c:v>0.98245980840323843</c:v>
                      </c:pt>
                      <c:pt idx="17">
                        <c:v>0.98244098816268433</c:v>
                      </c:pt>
                      <c:pt idx="18">
                        <c:v>0.97892611757252579</c:v>
                      </c:pt>
                      <c:pt idx="19">
                        <c:v>0.97890724684766672</c:v>
                      </c:pt>
                      <c:pt idx="20">
                        <c:v>0.97461018081083073</c:v>
                      </c:pt>
                      <c:pt idx="21">
                        <c:v>0.97459151993064097</c:v>
                      </c:pt>
                      <c:pt idx="22">
                        <c:v>0.97256025214585429</c:v>
                      </c:pt>
                      <c:pt idx="23">
                        <c:v>0.97254124384158891</c:v>
                      </c:pt>
                      <c:pt idx="24">
                        <c:v>0.97169678282153027</c:v>
                      </c:pt>
                      <c:pt idx="25">
                        <c:v>0.9716777782055408</c:v>
                      </c:pt>
                      <c:pt idx="26">
                        <c:v>0.97110042748175041</c:v>
                      </c:pt>
                      <c:pt idx="27">
                        <c:v>0.97108169466238536</c:v>
                      </c:pt>
                      <c:pt idx="28">
                        <c:v>0.96433162073866086</c:v>
                      </c:pt>
                      <c:pt idx="29">
                        <c:v>0.96431267745543925</c:v>
                      </c:pt>
                      <c:pt idx="30">
                        <c:v>0.95988504586441259</c:v>
                      </c:pt>
                      <c:pt idx="31">
                        <c:v>0.95986604770718686</c:v>
                      </c:pt>
                      <c:pt idx="32">
                        <c:v>0.95510163733335374</c:v>
                      </c:pt>
                      <c:pt idx="33">
                        <c:v>0.95508266694006616</c:v>
                      </c:pt>
                      <c:pt idx="34">
                        <c:v>0.9473703700384789</c:v>
                      </c:pt>
                      <c:pt idx="35">
                        <c:v>0.9473514552596517</c:v>
                      </c:pt>
                      <c:pt idx="36">
                        <c:v>0.93565909613654663</c:v>
                      </c:pt>
                      <c:pt idx="37">
                        <c:v>0.93564009947557869</c:v>
                      </c:pt>
                      <c:pt idx="38">
                        <c:v>0.93210490370357213</c:v>
                      </c:pt>
                      <c:pt idx="39">
                        <c:v>0.93208590638854705</c:v>
                      </c:pt>
                      <c:pt idx="40">
                        <c:v>0.93087963144212549</c:v>
                      </c:pt>
                      <c:pt idx="41">
                        <c:v>0.93086065133945783</c:v>
                      </c:pt>
                      <c:pt idx="42">
                        <c:v>0.92732704085995432</c:v>
                      </c:pt>
                      <c:pt idx="43">
                        <c:v>0.92730805885117662</c:v>
                      </c:pt>
                      <c:pt idx="44">
                        <c:v>0.92317306024932688</c:v>
                      </c:pt>
                      <c:pt idx="45">
                        <c:v>0.92315411275097603</c:v>
                      </c:pt>
                      <c:pt idx="46">
                        <c:v>0.92297633936034007</c:v>
                      </c:pt>
                      <c:pt idx="47">
                        <c:v>0.92295734773419869</c:v>
                      </c:pt>
                      <c:pt idx="48">
                        <c:v>0.92206935318884908</c:v>
                      </c:pt>
                      <c:pt idx="49">
                        <c:v>0.92205036417209085</c:v>
                      </c:pt>
                      <c:pt idx="50">
                        <c:v>0.91962452565940678</c:v>
                      </c:pt>
                      <c:pt idx="51">
                        <c:v>0.91960557394920406</c:v>
                      </c:pt>
                      <c:pt idx="52">
                        <c:v>0.91942256735989236</c:v>
                      </c:pt>
                      <c:pt idx="53">
                        <c:v>0.91940357484098334</c:v>
                      </c:pt>
                      <c:pt idx="54">
                        <c:v>0.91851582933961906</c:v>
                      </c:pt>
                      <c:pt idx="55">
                        <c:v>0.91849683925678183</c:v>
                      </c:pt>
                      <c:pt idx="56">
                        <c:v>0.9143808076162302</c:v>
                      </c:pt>
                      <c:pt idx="57">
                        <c:v>0.91436184424655575</c:v>
                      </c:pt>
                      <c:pt idx="58">
                        <c:v>0.91083024303740545</c:v>
                      </c:pt>
                      <c:pt idx="59">
                        <c:v>0.91081127695606534</c:v>
                      </c:pt>
                      <c:pt idx="60">
                        <c:v>0.90822379269206699</c:v>
                      </c:pt>
                      <c:pt idx="61">
                        <c:v>0.90820479186997238</c:v>
                      </c:pt>
                      <c:pt idx="62">
                        <c:v>0.9034551734923052</c:v>
                      </c:pt>
                      <c:pt idx="63">
                        <c:v>0.90343618215746058</c:v>
                      </c:pt>
                      <c:pt idx="64">
                        <c:v>0.89577512653018987</c:v>
                      </c:pt>
                      <c:pt idx="65">
                        <c:v>0.89575615460731461</c:v>
                      </c:pt>
                      <c:pt idx="66">
                        <c:v>0.89554422628630481</c:v>
                      </c:pt>
                      <c:pt idx="67">
                        <c:v>0.89552522897382447</c:v>
                      </c:pt>
                      <c:pt idx="68">
                        <c:v>0.89463898491661986</c:v>
                      </c:pt>
                      <c:pt idx="69">
                        <c:v>0.89461998919024532</c:v>
                      </c:pt>
                      <c:pt idx="70">
                        <c:v>0.88697053473982157</c:v>
                      </c:pt>
                      <c:pt idx="71">
                        <c:v>0.88695155492472799</c:v>
                      </c:pt>
                      <c:pt idx="72">
                        <c:v>0.85308906399033713</c:v>
                      </c:pt>
                      <c:pt idx="73">
                        <c:v>0.85307006405534858</c:v>
                      </c:pt>
                      <c:pt idx="74">
                        <c:v>0.85218479118080526</c:v>
                      </c:pt>
                      <c:pt idx="75">
                        <c:v>0.85216579218224819</c:v>
                      </c:pt>
                      <c:pt idx="76">
                        <c:v>0.84953466095436692</c:v>
                      </c:pt>
                      <c:pt idx="77">
                        <c:v>0.8495156608712785</c:v>
                      </c:pt>
                      <c:pt idx="78">
                        <c:v>0.84863044703341295</c:v>
                      </c:pt>
                      <c:pt idx="79">
                        <c:v>0.84861144785061238</c:v>
                      </c:pt>
                      <c:pt idx="80">
                        <c:v>0.84452998933463552</c:v>
                      </c:pt>
                      <c:pt idx="81">
                        <c:v>0.84451099973547472</c:v>
                      </c:pt>
                      <c:pt idx="82">
                        <c:v>0.84097648060828178</c:v>
                      </c:pt>
                      <c:pt idx="83">
                        <c:v>0.84095749046465207</c:v>
                      </c:pt>
                      <c:pt idx="84">
                        <c:v>0.84040934375710363</c:v>
                      </c:pt>
                      <c:pt idx="85">
                        <c:v>0.84039034589120276</c:v>
                      </c:pt>
                      <c:pt idx="86">
                        <c:v>0.83685507592334096</c:v>
                      </c:pt>
                      <c:pt idx="87">
                        <c:v>0.83683607784789127</c:v>
                      </c:pt>
                      <c:pt idx="88">
                        <c:v>0.83560137392393385</c:v>
                      </c:pt>
                      <c:pt idx="89">
                        <c:v>0.83558238137382923</c:v>
                      </c:pt>
                      <c:pt idx="90">
                        <c:v>0.83204756676009073</c:v>
                      </c:pt>
                      <c:pt idx="91">
                        <c:v>0.83202857380555117</c:v>
                      </c:pt>
                      <c:pt idx="92">
                        <c:v>0.82761270479273286</c:v>
                      </c:pt>
                      <c:pt idx="93">
                        <c:v>0.82759372271956955</c:v>
                      </c:pt>
                      <c:pt idx="94">
                        <c:v>0.82565274689828339</c:v>
                      </c:pt>
                      <c:pt idx="95">
                        <c:v>0.825633745765876</c:v>
                      </c:pt>
                      <c:pt idx="96">
                        <c:v>0.82474900077352697</c:v>
                      </c:pt>
                      <c:pt idx="97">
                        <c:v>0.82473000032258414</c:v>
                      </c:pt>
                      <c:pt idx="98">
                        <c:v>0.82406005004880822</c:v>
                      </c:pt>
                      <c:pt idx="99">
                        <c:v>0.82404106719972203</c:v>
                      </c:pt>
                      <c:pt idx="100">
                        <c:v>0.81710088096924915</c:v>
                      </c:pt>
                      <c:pt idx="101">
                        <c:v>0.81708188742459198</c:v>
                      </c:pt>
                      <c:pt idx="102">
                        <c:v>0.81297424000694452</c:v>
                      </c:pt>
                      <c:pt idx="103">
                        <c:v>0.81295524051255397</c:v>
                      </c:pt>
                      <c:pt idx="104">
                        <c:v>0.80817000859950883</c:v>
                      </c:pt>
                      <c:pt idx="105">
                        <c:v>0.80815101305365344</c:v>
                      </c:pt>
                      <c:pt idx="106">
                        <c:v>0.8001901501207479</c:v>
                      </c:pt>
                      <c:pt idx="107">
                        <c:v>0.80017116247793185</c:v>
                      </c:pt>
                      <c:pt idx="108">
                        <c:v>0.73714088071123018</c:v>
                      </c:pt>
                      <c:pt idx="109">
                        <c:v>0.73712188382731059</c:v>
                      </c:pt>
                      <c:pt idx="110">
                        <c:v>0.73358669867131987</c:v>
                      </c:pt>
                      <c:pt idx="111">
                        <c:v>0.73356770164675711</c:v>
                      </c:pt>
                      <c:pt idx="112">
                        <c:v>0.73229571271806682</c:v>
                      </c:pt>
                      <c:pt idx="113">
                        <c:v>0.73227671861593024</c:v>
                      </c:pt>
                      <c:pt idx="114">
                        <c:v>0.72874179515152471</c:v>
                      </c:pt>
                      <c:pt idx="115">
                        <c:v>0.72872280082790986</c:v>
                      </c:pt>
                      <c:pt idx="116">
                        <c:v>0.72832198532649051</c:v>
                      </c:pt>
                      <c:pt idx="117">
                        <c:v>0.72830298742984689</c:v>
                      </c:pt>
                      <c:pt idx="118">
                        <c:v>0.72476771985345456</c:v>
                      </c:pt>
                      <c:pt idx="119">
                        <c:v>0.72474872185326555</c:v>
                      </c:pt>
                      <c:pt idx="120">
                        <c:v>0.72399740620957798</c:v>
                      </c:pt>
                      <c:pt idx="121">
                        <c:v>0.72397841763847137</c:v>
                      </c:pt>
                      <c:pt idx="122">
                        <c:v>0.72347865813115797</c:v>
                      </c:pt>
                      <c:pt idx="123">
                        <c:v>0.72345966268623108</c:v>
                      </c:pt>
                      <c:pt idx="124">
                        <c:v>0.720444121248623</c:v>
                      </c:pt>
                      <c:pt idx="125">
                        <c:v>0.72042513230585137</c:v>
                      </c:pt>
                      <c:pt idx="126">
                        <c:v>0.7199246074201362</c:v>
                      </c:pt>
                      <c:pt idx="127">
                        <c:v>0.71990561179887747</c:v>
                      </c:pt>
                      <c:pt idx="128">
                        <c:v>0.71518376417424356</c:v>
                      </c:pt>
                      <c:pt idx="129">
                        <c:v>0.7151647736853437</c:v>
                      </c:pt>
                      <c:pt idx="130">
                        <c:v>0.71163025741297514</c:v>
                      </c:pt>
                      <c:pt idx="131">
                        <c:v>0.71161126661146734</c:v>
                      </c:pt>
                      <c:pt idx="132">
                        <c:v>0.70970677347246458</c:v>
                      </c:pt>
                      <c:pt idx="133">
                        <c:v>0.70968777547773787</c:v>
                      </c:pt>
                      <c:pt idx="134">
                        <c:v>0.70486376255756589</c:v>
                      </c:pt>
                      <c:pt idx="135">
                        <c:v>0.70484476673544383</c:v>
                      </c:pt>
                      <c:pt idx="136">
                        <c:v>0.70088717992944871</c:v>
                      </c:pt>
                      <c:pt idx="137">
                        <c:v>0.70086818120868111</c:v>
                      </c:pt>
                      <c:pt idx="138">
                        <c:v>0.69657041274010734</c:v>
                      </c:pt>
                      <c:pt idx="139">
                        <c:v>0.69655142132871994</c:v>
                      </c:pt>
                      <c:pt idx="140">
                        <c:v>0.69604564026449489</c:v>
                      </c:pt>
                      <c:pt idx="141">
                        <c:v>0.69602664344125464</c:v>
                      </c:pt>
                      <c:pt idx="142">
                        <c:v>0.68775504733048309</c:v>
                      </c:pt>
                      <c:pt idx="143">
                        <c:v>0.68773605443791097</c:v>
                      </c:pt>
                      <c:pt idx="144">
                        <c:v>0.68167899233051588</c:v>
                      </c:pt>
                      <c:pt idx="145">
                        <c:v>0.68165999372848907</c:v>
                      </c:pt>
                      <c:pt idx="146">
                        <c:v>0.67812467894000572</c:v>
                      </c:pt>
                      <c:pt idx="147">
                        <c:v>0.67810568028072737</c:v>
                      </c:pt>
                      <c:pt idx="148">
                        <c:v>0.67698623490126619</c:v>
                      </c:pt>
                      <c:pt idx="149">
                        <c:v>0.67696723473538967</c:v>
                      </c:pt>
                      <c:pt idx="150">
                        <c:v>0.67683737321074344</c:v>
                      </c:pt>
                      <c:pt idx="151">
                        <c:v>0.67681837629796837</c:v>
                      </c:pt>
                      <c:pt idx="152">
                        <c:v>0.67604461108589664</c:v>
                      </c:pt>
                      <c:pt idx="153">
                        <c:v>0.67602561113245008</c:v>
                      </c:pt>
                      <c:pt idx="154">
                        <c:v>0.67343185328136113</c:v>
                      </c:pt>
                      <c:pt idx="155">
                        <c:v>0.67341285312236454</c:v>
                      </c:pt>
                      <c:pt idx="156">
                        <c:v>0.67328319729523745</c:v>
                      </c:pt>
                      <c:pt idx="157">
                        <c:v>0.6732642002708642</c:v>
                      </c:pt>
                      <c:pt idx="158">
                        <c:v>0.67249023330769753</c:v>
                      </c:pt>
                      <c:pt idx="159">
                        <c:v>0.67247123335232595</c:v>
                      </c:pt>
                      <c:pt idx="160">
                        <c:v>0.66899880674385825</c:v>
                      </c:pt>
                      <c:pt idx="161">
                        <c:v>0.66897980876436802</c:v>
                      </c:pt>
                      <c:pt idx="162">
                        <c:v>0.6685476012582483</c:v>
                      </c:pt>
                      <c:pt idx="163">
                        <c:v>0.66852860786234192</c:v>
                      </c:pt>
                      <c:pt idx="164">
                        <c:v>0.66808293070475089</c:v>
                      </c:pt>
                      <c:pt idx="165">
                        <c:v>0.66806393299430566</c:v>
                      </c:pt>
                      <c:pt idx="166">
                        <c:v>0.66801856832953177</c:v>
                      </c:pt>
                      <c:pt idx="167">
                        <c:v>0.66799957066681459</c:v>
                      </c:pt>
                      <c:pt idx="168">
                        <c:v>0.66544453812263493</c:v>
                      </c:pt>
                      <c:pt idx="169">
                        <c:v>0.66542554006954313</c:v>
                      </c:pt>
                      <c:pt idx="170">
                        <c:v>0.66499380502637551</c:v>
                      </c:pt>
                      <c:pt idx="171">
                        <c:v>0.66497481141840042</c:v>
                      </c:pt>
                      <c:pt idx="172">
                        <c:v>0.66452868695538791</c:v>
                      </c:pt>
                      <c:pt idx="173">
                        <c:v>0.66450968916227138</c:v>
                      </c:pt>
                      <c:pt idx="174">
                        <c:v>0.66446432559044533</c:v>
                      </c:pt>
                      <c:pt idx="175">
                        <c:v>0.66444532784365307</c:v>
                      </c:pt>
                      <c:pt idx="176">
                        <c:v>0.66430756676151126</c:v>
                      </c:pt>
                      <c:pt idx="177">
                        <c:v>0.66428856716509666</c:v>
                      </c:pt>
                      <c:pt idx="178">
                        <c:v>0.66075320267855608</c:v>
                      </c:pt>
                      <c:pt idx="179">
                        <c:v>0.66073420307282482</c:v>
                      </c:pt>
                      <c:pt idx="180">
                        <c:v>0.65973100969538734</c:v>
                      </c:pt>
                      <c:pt idx="181">
                        <c:v>0.65971201513773525</c:v>
                      </c:pt>
                      <c:pt idx="182">
                        <c:v>0.65946825565256917</c:v>
                      </c:pt>
                      <c:pt idx="183">
                        <c:v>0.65944925727762871</c:v>
                      </c:pt>
                      <c:pt idx="184">
                        <c:v>0.65617708423639332</c:v>
                      </c:pt>
                      <c:pt idx="185">
                        <c:v>0.65615808950131538</c:v>
                      </c:pt>
                      <c:pt idx="186">
                        <c:v>0.65591395859457491</c:v>
                      </c:pt>
                      <c:pt idx="187">
                        <c:v>0.65589496016366033</c:v>
                      </c:pt>
                      <c:pt idx="188">
                        <c:v>0.65424384977733918</c:v>
                      </c:pt>
                      <c:pt idx="189">
                        <c:v>0.65422485072662329</c:v>
                      </c:pt>
                      <c:pt idx="190">
                        <c:v>0.65118283935363397</c:v>
                      </c:pt>
                      <c:pt idx="191">
                        <c:v>0.65116384368071401</c:v>
                      </c:pt>
                      <c:pt idx="192">
                        <c:v>0.64955043512175592</c:v>
                      </c:pt>
                      <c:pt idx="193">
                        <c:v>0.64953143502107835</c:v>
                      </c:pt>
                      <c:pt idx="194">
                        <c:v>0.64940338247886986</c:v>
                      </c:pt>
                      <c:pt idx="195">
                        <c:v>0.64938438469234228</c:v>
                      </c:pt>
                      <c:pt idx="196">
                        <c:v>0.64860886885161173</c:v>
                      </c:pt>
                      <c:pt idx="197">
                        <c:v>0.64858986889261283</c:v>
                      </c:pt>
                      <c:pt idx="198">
                        <c:v>0.64762879702613196</c:v>
                      </c:pt>
                      <c:pt idx="199">
                        <c:v>0.64760980121027778</c:v>
                      </c:pt>
                      <c:pt idx="200">
                        <c:v>0.64156405661021843</c:v>
                      </c:pt>
                      <c:pt idx="201">
                        <c:v>0.64154505805834294</c:v>
                      </c:pt>
                      <c:pt idx="202">
                        <c:v>0.64111661143888754</c:v>
                      </c:pt>
                      <c:pt idx="203">
                        <c:v>0.64109761639271734</c:v>
                      </c:pt>
                      <c:pt idx="204">
                        <c:v>0.64064839649717786</c:v>
                      </c:pt>
                      <c:pt idx="205">
                        <c:v>0.64062939814121544</c:v>
                      </c:pt>
                      <c:pt idx="206">
                        <c:v>0.64058403372530803</c:v>
                      </c:pt>
                      <c:pt idx="207">
                        <c:v>0.64056503540789222</c:v>
                      </c:pt>
                      <c:pt idx="208">
                        <c:v>0.63687198157961156</c:v>
                      </c:pt>
                      <c:pt idx="209">
                        <c:v>0.63685298192473916</c:v>
                      </c:pt>
                      <c:pt idx="210">
                        <c:v>0.63229900099846337</c:v>
                      </c:pt>
                      <c:pt idx="211">
                        <c:v>0.63228000505870297</c:v>
                      </c:pt>
                      <c:pt idx="212">
                        <c:v>0.63203328247056467</c:v>
                      </c:pt>
                      <c:pt idx="213">
                        <c:v>0.63201428366527013</c:v>
                      </c:pt>
                      <c:pt idx="214">
                        <c:v>0.62374991476750108</c:v>
                      </c:pt>
                      <c:pt idx="215">
                        <c:v>0.62373091798086999</c:v>
                      </c:pt>
                      <c:pt idx="216">
                        <c:v>0.61264683551901089</c:v>
                      </c:pt>
                      <c:pt idx="217">
                        <c:v>0.61262783618932337</c:v>
                      </c:pt>
                      <c:pt idx="218">
                        <c:v>0.60909249944868482</c:v>
                      </c:pt>
                      <c:pt idx="219">
                        <c:v>0.60907350013402262</c:v>
                      </c:pt>
                      <c:pt idx="220">
                        <c:v>0.60780758831623583</c:v>
                      </c:pt>
                      <c:pt idx="221">
                        <c:v>0.60778858966842852</c:v>
                      </c:pt>
                      <c:pt idx="222">
                        <c:v>0.60425327400308815</c:v>
                      </c:pt>
                      <c:pt idx="223">
                        <c:v>0.60423427533111951</c:v>
                      </c:pt>
                      <c:pt idx="224">
                        <c:v>0.59996750936582932</c:v>
                      </c:pt>
                      <c:pt idx="225">
                        <c:v>0.59994851036438712</c:v>
                      </c:pt>
                      <c:pt idx="226">
                        <c:v>0.59952427782958018</c:v>
                      </c:pt>
                      <c:pt idx="227">
                        <c:v>0.59950528087251753</c:v>
                      </c:pt>
                      <c:pt idx="228">
                        <c:v>0.59898770778437482</c:v>
                      </c:pt>
                      <c:pt idx="229">
                        <c:v>0.598968708903166</c:v>
                      </c:pt>
                      <c:pt idx="230">
                        <c:v>0.59641318080680616</c:v>
                      </c:pt>
                      <c:pt idx="231">
                        <c:v>0.59639418180741</c:v>
                      </c:pt>
                      <c:pt idx="232">
                        <c:v>0.59597012063017851</c:v>
                      </c:pt>
                      <c:pt idx="233">
                        <c:v>0.595951123577799</c:v>
                      </c:pt>
                      <c:pt idx="234">
                        <c:v>0.59543338249824918</c:v>
                      </c:pt>
                      <c:pt idx="235">
                        <c:v>0.59541438361132792</c:v>
                      </c:pt>
                      <c:pt idx="236">
                        <c:v>0.59070549010850959</c:v>
                      </c:pt>
                      <c:pt idx="237">
                        <c:v>0.59068649260546691</c:v>
                      </c:pt>
                      <c:pt idx="238">
                        <c:v>0.58715127529509403</c:v>
                      </c:pt>
                      <c:pt idx="239">
                        <c:v>0.58713227771816889</c:v>
                      </c:pt>
                      <c:pt idx="240">
                        <c:v>0.5852115879191393</c:v>
                      </c:pt>
                      <c:pt idx="241">
                        <c:v>0.58519258875420044</c:v>
                      </c:pt>
                      <c:pt idx="242">
                        <c:v>0.58037253687604318</c:v>
                      </c:pt>
                      <c:pt idx="243">
                        <c:v>0.58035353807361401</c:v>
                      </c:pt>
                      <c:pt idx="244">
                        <c:v>0.57253235511883738</c:v>
                      </c:pt>
                      <c:pt idx="245">
                        <c:v>0.57251335618197308</c:v>
                      </c:pt>
                      <c:pt idx="246">
                        <c:v>0.57209043026560502</c:v>
                      </c:pt>
                      <c:pt idx="247">
                        <c:v>0.57207143258079218</c:v>
                      </c:pt>
                      <c:pt idx="248">
                        <c:v>0.57155258147221577</c:v>
                      </c:pt>
                      <c:pt idx="249">
                        <c:v>0.57153358259212517</c:v>
                      </c:pt>
                      <c:pt idx="250">
                        <c:v>0.56327120094103278</c:v>
                      </c:pt>
                      <c:pt idx="251">
                        <c:v>0.56325220288595645</c:v>
                      </c:pt>
                      <c:pt idx="252">
                        <c:v>0.5300776573568613</c:v>
                      </c:pt>
                      <c:pt idx="253">
                        <c:v>0.53005865886387571</c:v>
                      </c:pt>
                      <c:pt idx="254">
                        <c:v>0.52909778815858211</c:v>
                      </c:pt>
                      <c:pt idx="255">
                        <c:v>0.52907878963895749</c:v>
                      </c:pt>
                      <c:pt idx="256">
                        <c:v>0.52652339707823248</c:v>
                      </c:pt>
                      <c:pt idx="257">
                        <c:v>0.52650439863710408</c:v>
                      </c:pt>
                      <c:pt idx="258">
                        <c:v>0.52554351601448868</c:v>
                      </c:pt>
                      <c:pt idx="259">
                        <c:v>0.52552451753965468</c:v>
                      </c:pt>
                      <c:pt idx="260">
                        <c:v>0.52081652917298893</c:v>
                      </c:pt>
                      <c:pt idx="261">
                        <c:v>0.52079753075608259</c:v>
                      </c:pt>
                      <c:pt idx="262">
                        <c:v>0.51739796953641548</c:v>
                      </c:pt>
                      <c:pt idx="263">
                        <c:v>0.51737897109992637</c:v>
                      </c:pt>
                      <c:pt idx="264">
                        <c:v>0.51726223185215447</c:v>
                      </c:pt>
                      <c:pt idx="265">
                        <c:v>0.5172432334193946</c:v>
                      </c:pt>
                      <c:pt idx="266">
                        <c:v>0.51384369479345726</c:v>
                      </c:pt>
                      <c:pt idx="267">
                        <c:v>0.51382469639765871</c:v>
                      </c:pt>
                      <c:pt idx="268">
                        <c:v>0.51252003206178631</c:v>
                      </c:pt>
                      <c:pt idx="269">
                        <c:v>0.51250103357266652</c:v>
                      </c:pt>
                      <c:pt idx="270">
                        <c:v>0.50896572954510688</c:v>
                      </c:pt>
                      <c:pt idx="271">
                        <c:v>0.50894673106103616</c:v>
                      </c:pt>
                      <c:pt idx="272">
                        <c:v>0.50391978920102509</c:v>
                      </c:pt>
                      <c:pt idx="273">
                        <c:v>0.50390079110749164</c:v>
                      </c:pt>
                      <c:pt idx="274">
                        <c:v>0.50264325603149429</c:v>
                      </c:pt>
                      <c:pt idx="275">
                        <c:v>0.50262425805507205</c:v>
                      </c:pt>
                      <c:pt idx="276">
                        <c:v>0.5016632794404573</c:v>
                      </c:pt>
                      <c:pt idx="277">
                        <c:v>0.50164428137787986</c:v>
                      </c:pt>
                      <c:pt idx="278">
                        <c:v>0.50036554982797909</c:v>
                      </c:pt>
                      <c:pt idx="279">
                        <c:v>0.50034655167633246</c:v>
                      </c:pt>
                      <c:pt idx="280">
                        <c:v>0.49338166600392019</c:v>
                      </c:pt>
                      <c:pt idx="281">
                        <c:v>0.49336266753600488</c:v>
                      </c:pt>
                      <c:pt idx="282">
                        <c:v>0.48996345424491766</c:v>
                      </c:pt>
                      <c:pt idx="283">
                        <c:v>0.48994445623789368</c:v>
                      </c:pt>
                      <c:pt idx="284">
                        <c:v>0.48508519457450894</c:v>
                      </c:pt>
                      <c:pt idx="285">
                        <c:v>0.48506619621496483</c:v>
                      </c:pt>
                      <c:pt idx="286">
                        <c:v>0.47648521467107335</c:v>
                      </c:pt>
                      <c:pt idx="287">
                        <c:v>0.47646621617851193</c:v>
                      </c:pt>
                      <c:pt idx="288">
                        <c:v>0.41413079709828832</c:v>
                      </c:pt>
                      <c:pt idx="289">
                        <c:v>0.41411179915522067</c:v>
                      </c:pt>
                      <c:pt idx="290">
                        <c:v>0.41057654305252889</c:v>
                      </c:pt>
                      <c:pt idx="291">
                        <c:v>0.41055754516647808</c:v>
                      </c:pt>
                      <c:pt idx="292">
                        <c:v>0.40921476700394666</c:v>
                      </c:pt>
                      <c:pt idx="293">
                        <c:v>0.40919576831900351</c:v>
                      </c:pt>
                      <c:pt idx="294">
                        <c:v>0.40566045140296519</c:v>
                      </c:pt>
                      <c:pt idx="295">
                        <c:v>0.40564145273490537</c:v>
                      </c:pt>
                      <c:pt idx="296">
                        <c:v>0.40531167411672392</c:v>
                      </c:pt>
                      <c:pt idx="297">
                        <c:v>0.40529267661630247</c:v>
                      </c:pt>
                      <c:pt idx="298">
                        <c:v>0.40175746594369655</c:v>
                      </c:pt>
                      <c:pt idx="299">
                        <c:v>0.40173846852083234</c:v>
                      </c:pt>
                      <c:pt idx="300">
                        <c:v>0.40039504672340293</c:v>
                      </c:pt>
                      <c:pt idx="301">
                        <c:v>0.40037604829872547</c:v>
                      </c:pt>
                      <c:pt idx="302">
                        <c:v>0.4002994714313271</c:v>
                      </c:pt>
                      <c:pt idx="303">
                        <c:v>0.40028047198554584</c:v>
                      </c:pt>
                      <c:pt idx="304">
                        <c:v>0.3968407495338831</c:v>
                      </c:pt>
                      <c:pt idx="305">
                        <c:v>0.39682175114492751</c:v>
                      </c:pt>
                      <c:pt idx="306">
                        <c:v>0.3967451786766491</c:v>
                      </c:pt>
                      <c:pt idx="307">
                        <c:v>0.39672617917945507</c:v>
                      </c:pt>
                      <c:pt idx="308">
                        <c:v>0.39147887735563353</c:v>
                      </c:pt>
                      <c:pt idx="309">
                        <c:v>0.39145987784513436</c:v>
                      </c:pt>
                      <c:pt idx="310">
                        <c:v>0.38792455479771626</c:v>
                      </c:pt>
                      <c:pt idx="311">
                        <c:v>0.38790555525175169</c:v>
                      </c:pt>
                      <c:pt idx="312">
                        <c:v>0.38669661163593849</c:v>
                      </c:pt>
                      <c:pt idx="313">
                        <c:v>0.38667761432789283</c:v>
                      </c:pt>
                      <c:pt idx="314">
                        <c:v>0.38177982066296628</c:v>
                      </c:pt>
                      <c:pt idx="315">
                        <c:v>0.38176082226340469</c:v>
                      </c:pt>
                      <c:pt idx="316">
                        <c:v>0.37787799213631235</c:v>
                      </c:pt>
                      <c:pt idx="317">
                        <c:v>0.37785899545952328</c:v>
                      </c:pt>
                      <c:pt idx="318">
                        <c:v>0.37301012801474631</c:v>
                      </c:pt>
                      <c:pt idx="319">
                        <c:v>0.37299113394249017</c:v>
                      </c:pt>
                      <c:pt idx="320">
                        <c:v>0.37296037253650305</c:v>
                      </c:pt>
                      <c:pt idx="321">
                        <c:v>0.37294137456982995</c:v>
                      </c:pt>
                      <c:pt idx="322">
                        <c:v>0.37286416975573922</c:v>
                      </c:pt>
                      <c:pt idx="323">
                        <c:v>0.37284516999833994</c:v>
                      </c:pt>
                      <c:pt idx="324">
                        <c:v>0.36945631291294312</c:v>
                      </c:pt>
                      <c:pt idx="325">
                        <c:v>0.36943731903245286</c:v>
                      </c:pt>
                      <c:pt idx="326">
                        <c:v>0.36812746579189448</c:v>
                      </c:pt>
                      <c:pt idx="327">
                        <c:v>0.36810846998662222</c:v>
                      </c:pt>
                      <c:pt idx="328">
                        <c:v>0.36457343194675135</c:v>
                      </c:pt>
                      <c:pt idx="329">
                        <c:v>0.3645544362821499</c:v>
                      </c:pt>
                      <c:pt idx="330">
                        <c:v>0.36404344106989012</c:v>
                      </c:pt>
                      <c:pt idx="331">
                        <c:v>0.36402444139277101</c:v>
                      </c:pt>
                      <c:pt idx="332">
                        <c:v>0.36032869933329253</c:v>
                      </c:pt>
                      <c:pt idx="333">
                        <c:v>0.36030970482764929</c:v>
                      </c:pt>
                      <c:pt idx="334">
                        <c:v>0.35952361006510336</c:v>
                      </c:pt>
                      <c:pt idx="335">
                        <c:v>0.35950461176939891</c:v>
                      </c:pt>
                      <c:pt idx="336">
                        <c:v>0.3593099460810848</c:v>
                      </c:pt>
                      <c:pt idx="337">
                        <c:v>0.35929095118737819</c:v>
                      </c:pt>
                      <c:pt idx="338">
                        <c:v>0.35866989611567301</c:v>
                      </c:pt>
                      <c:pt idx="339">
                        <c:v>0.35865089962030522</c:v>
                      </c:pt>
                      <c:pt idx="340">
                        <c:v>0.35677481744500172</c:v>
                      </c:pt>
                      <c:pt idx="341">
                        <c:v>0.35675582312014759</c:v>
                      </c:pt>
                      <c:pt idx="342">
                        <c:v>0.35596932227593575</c:v>
                      </c:pt>
                      <c:pt idx="343">
                        <c:v>0.35595032403546162</c:v>
                      </c:pt>
                      <c:pt idx="344">
                        <c:v>0.35575601592849476</c:v>
                      </c:pt>
                      <c:pt idx="345">
                        <c:v>0.35573702120437856</c:v>
                      </c:pt>
                      <c:pt idx="346">
                        <c:v>0.35511577962179297</c:v>
                      </c:pt>
                      <c:pt idx="347">
                        <c:v>0.35509678324649802</c:v>
                      </c:pt>
                      <c:pt idx="348">
                        <c:v>0.35375211193940842</c:v>
                      </c:pt>
                      <c:pt idx="349">
                        <c:v>0.3537331139777885</c:v>
                      </c:pt>
                      <c:pt idx="350">
                        <c:v>0.35070427805993754</c:v>
                      </c:pt>
                      <c:pt idx="351">
                        <c:v>0.3506852802989644</c:v>
                      </c:pt>
                      <c:pt idx="352">
                        <c:v>0.35019785128105407</c:v>
                      </c:pt>
                      <c:pt idx="353">
                        <c:v>0.35017885338955146</c:v>
                      </c:pt>
                      <c:pt idx="354">
                        <c:v>0.3471500363525743</c:v>
                      </c:pt>
                      <c:pt idx="355">
                        <c:v>0.3471310386701843</c:v>
                      </c:pt>
                      <c:pt idx="356">
                        <c:v>0.34598891202864035</c:v>
                      </c:pt>
                      <c:pt idx="357">
                        <c:v>0.34596991502444363</c:v>
                      </c:pt>
                      <c:pt idx="358">
                        <c:v>0.34558035144794941</c:v>
                      </c:pt>
                      <c:pt idx="359">
                        <c:v>0.34556135924513737</c:v>
                      </c:pt>
                      <c:pt idx="360">
                        <c:v>0.34493304604804531</c:v>
                      </c:pt>
                      <c:pt idx="361">
                        <c:v>0.34491404870312592</c:v>
                      </c:pt>
                      <c:pt idx="362">
                        <c:v>0.34483581959709675</c:v>
                      </c:pt>
                      <c:pt idx="363">
                        <c:v>0.34481681964946487</c:v>
                      </c:pt>
                      <c:pt idx="364">
                        <c:v>0.34243474098485793</c:v>
                      </c:pt>
                      <c:pt idx="365">
                        <c:v>0.34241574408687886</c:v>
                      </c:pt>
                      <c:pt idx="366">
                        <c:v>0.34137884181609351</c:v>
                      </c:pt>
                      <c:pt idx="367">
                        <c:v>0.34135984456615187</c:v>
                      </c:pt>
                      <c:pt idx="368">
                        <c:v>0.34128145319931524</c:v>
                      </c:pt>
                      <c:pt idx="369">
                        <c:v>0.34126245323884846</c:v>
                      </c:pt>
                      <c:pt idx="370">
                        <c:v>0.34069561112267954</c:v>
                      </c:pt>
                      <c:pt idx="371">
                        <c:v>0.34067661673652327</c:v>
                      </c:pt>
                      <c:pt idx="372">
                        <c:v>0.33601503385920473</c:v>
                      </c:pt>
                      <c:pt idx="373">
                        <c:v>0.33599603413630963</c:v>
                      </c:pt>
                      <c:pt idx="374">
                        <c:v>0.3328983471859564</c:v>
                      </c:pt>
                      <c:pt idx="375">
                        <c:v>0.33287935446902306</c:v>
                      </c:pt>
                      <c:pt idx="376">
                        <c:v>0.33246066521746398</c:v>
                      </c:pt>
                      <c:pt idx="377">
                        <c:v>0.33244166550062826</c:v>
                      </c:pt>
                      <c:pt idx="378">
                        <c:v>0.33208909519245927</c:v>
                      </c:pt>
                      <c:pt idx="379">
                        <c:v>0.33207009755894318</c:v>
                      </c:pt>
                      <c:pt idx="380">
                        <c:v>0.33187913374380756</c:v>
                      </c:pt>
                      <c:pt idx="381">
                        <c:v>0.33186014053980517</c:v>
                      </c:pt>
                      <c:pt idx="382">
                        <c:v>0.33123723751388223</c:v>
                      </c:pt>
                      <c:pt idx="383">
                        <c:v>0.3312182422635695</c:v>
                      </c:pt>
                      <c:pt idx="384">
                        <c:v>0.32631792088893646</c:v>
                      </c:pt>
                      <c:pt idx="385">
                        <c:v>0.32629892372840713</c:v>
                      </c:pt>
                      <c:pt idx="386">
                        <c:v>0.32327031183053911</c:v>
                      </c:pt>
                      <c:pt idx="387">
                        <c:v>0.32325131495132942</c:v>
                      </c:pt>
                      <c:pt idx="388">
                        <c:v>0.31855571801010824</c:v>
                      </c:pt>
                      <c:pt idx="389">
                        <c:v>0.31853672214170192</c:v>
                      </c:pt>
                      <c:pt idx="390">
                        <c:v>0.31749949918806308</c:v>
                      </c:pt>
                      <c:pt idx="391">
                        <c:v>0.31748050287865026</c:v>
                      </c:pt>
                      <c:pt idx="392">
                        <c:v>0.31740004959127471</c:v>
                      </c:pt>
                      <c:pt idx="393">
                        <c:v>0.31738104970153647</c:v>
                      </c:pt>
                      <c:pt idx="394">
                        <c:v>0.30867365917340328</c:v>
                      </c:pt>
                      <c:pt idx="395">
                        <c:v>0.30865466709682815</c:v>
                      </c:pt>
                      <c:pt idx="396">
                        <c:v>0.3085794018796158</c:v>
                      </c:pt>
                      <c:pt idx="397">
                        <c:v>0.3085604023937128</c:v>
                      </c:pt>
                      <c:pt idx="398">
                        <c:v>0.30765422559173194</c:v>
                      </c:pt>
                      <c:pt idx="399">
                        <c:v>0.30763523295889877</c:v>
                      </c:pt>
                      <c:pt idx="400">
                        <c:v>0.30512002126498322</c:v>
                      </c:pt>
                      <c:pt idx="401">
                        <c:v>0.30510102945348527</c:v>
                      </c:pt>
                      <c:pt idx="402">
                        <c:v>0.30410051987131598</c:v>
                      </c:pt>
                      <c:pt idx="403">
                        <c:v>0.3040815274884735</c:v>
                      </c:pt>
                      <c:pt idx="404">
                        <c:v>0.29904441992984881</c:v>
                      </c:pt>
                      <c:pt idx="405">
                        <c:v>0.2990254230834487</c:v>
                      </c:pt>
                      <c:pt idx="406">
                        <c:v>0.29599116281318927</c:v>
                      </c:pt>
                      <c:pt idx="407">
                        <c:v>0.29597217005514798</c:v>
                      </c:pt>
                      <c:pt idx="408">
                        <c:v>0.29549025624497616</c:v>
                      </c:pt>
                      <c:pt idx="409">
                        <c:v>0.29547125952711778</c:v>
                      </c:pt>
                      <c:pt idx="410">
                        <c:v>0.29243743539831984</c:v>
                      </c:pt>
                      <c:pt idx="411">
                        <c:v>0.29241844289272884</c:v>
                      </c:pt>
                      <c:pt idx="412">
                        <c:v>0.29106877633728878</c:v>
                      </c:pt>
                      <c:pt idx="413">
                        <c:v>0.29104978093662065</c:v>
                      </c:pt>
                      <c:pt idx="414">
                        <c:v>0.28751475532781229</c:v>
                      </c:pt>
                      <c:pt idx="415">
                        <c:v>0.28749576010442568</c:v>
                      </c:pt>
                      <c:pt idx="416">
                        <c:v>0.28214700259545045</c:v>
                      </c:pt>
                      <c:pt idx="417">
                        <c:v>0.28212800323493542</c:v>
                      </c:pt>
                      <c:pt idx="418">
                        <c:v>0.2812458944356403</c:v>
                      </c:pt>
                      <c:pt idx="419">
                        <c:v>0.28122690499426678</c:v>
                      </c:pt>
                      <c:pt idx="420">
                        <c:v>0.28022581100446675</c:v>
                      </c:pt>
                      <c:pt idx="421">
                        <c:v>0.28020682087129989</c:v>
                      </c:pt>
                      <c:pt idx="422">
                        <c:v>0.27859264451692339</c:v>
                      </c:pt>
                      <c:pt idx="423">
                        <c:v>0.27857364521022565</c:v>
                      </c:pt>
                      <c:pt idx="424">
                        <c:v>0.27161140128032824</c:v>
                      </c:pt>
                      <c:pt idx="425">
                        <c:v>0.27159240583526689</c:v>
                      </c:pt>
                      <c:pt idx="426">
                        <c:v>0.2685626052159239</c:v>
                      </c:pt>
                      <c:pt idx="427">
                        <c:v>0.26854361500623897</c:v>
                      </c:pt>
                      <c:pt idx="428">
                        <c:v>0.26363729335178021</c:v>
                      </c:pt>
                      <c:pt idx="429">
                        <c:v>0.26361829981763552</c:v>
                      </c:pt>
                      <c:pt idx="430">
                        <c:v>0.25471173811072861</c:v>
                      </c:pt>
                      <c:pt idx="431">
                        <c:v>0.2546927394828486</c:v>
                      </c:pt>
                      <c:pt idx="432">
                        <c:v>0.22611995041356456</c:v>
                      </c:pt>
                      <c:pt idx="433">
                        <c:v>0.22610096511277214</c:v>
                      </c:pt>
                      <c:pt idx="434">
                        <c:v>0.22256704748426878</c:v>
                      </c:pt>
                      <c:pt idx="435">
                        <c:v>0.22254806273447222</c:v>
                      </c:pt>
                      <c:pt idx="436">
                        <c:v>0.22118935784658</c:v>
                      </c:pt>
                      <c:pt idx="437">
                        <c:v>0.22117036788657307</c:v>
                      </c:pt>
                      <c:pt idx="438">
                        <c:v>0.21763589235475511</c:v>
                      </c:pt>
                      <c:pt idx="439">
                        <c:v>0.21761690280433973</c:v>
                      </c:pt>
                      <c:pt idx="440">
                        <c:v>0.21343524765788285</c:v>
                      </c:pt>
                      <c:pt idx="441">
                        <c:v>0.21341626134741634</c:v>
                      </c:pt>
                      <c:pt idx="442">
                        <c:v>0.21237642623728259</c:v>
                      </c:pt>
                      <c:pt idx="443">
                        <c:v>0.21235743884440092</c:v>
                      </c:pt>
                      <c:pt idx="444">
                        <c:v>0.21225721536315537</c:v>
                      </c:pt>
                      <c:pt idx="445">
                        <c:v>0.21223821812655219</c:v>
                      </c:pt>
                      <c:pt idx="446">
                        <c:v>0.20988221102958252</c:v>
                      </c:pt>
                      <c:pt idx="447">
                        <c:v>0.20986322526306686</c:v>
                      </c:pt>
                      <c:pt idx="448">
                        <c:v>0.20882325836961504</c:v>
                      </c:pt>
                      <c:pt idx="449">
                        <c:v>0.20880427148682165</c:v>
                      </c:pt>
                      <c:pt idx="450">
                        <c:v>0.20870301202364683</c:v>
                      </c:pt>
                      <c:pt idx="451">
                        <c:v>0.2086840149642252</c:v>
                      </c:pt>
                      <c:pt idx="452">
                        <c:v>0.20343901825415486</c:v>
                      </c:pt>
                      <c:pt idx="453">
                        <c:v>0.20342002260861644</c:v>
                      </c:pt>
                      <c:pt idx="454">
                        <c:v>0.19988495770480669</c:v>
                      </c:pt>
                      <c:pt idx="455">
                        <c:v>0.19986596230197867</c:v>
                      </c:pt>
                      <c:pt idx="456">
                        <c:v>0.19870005687773237</c:v>
                      </c:pt>
                      <c:pt idx="457">
                        <c:v>0.19868107717895278</c:v>
                      </c:pt>
                      <c:pt idx="458">
                        <c:v>0.19376394383854392</c:v>
                      </c:pt>
                      <c:pt idx="459">
                        <c:v>0.19374495815772652</c:v>
                      </c:pt>
                      <c:pt idx="460">
                        <c:v>0.18601423137971798</c:v>
                      </c:pt>
                      <c:pt idx="461">
                        <c:v>0.1859952506907826</c:v>
                      </c:pt>
                      <c:pt idx="462">
                        <c:v>0.18495411782992441</c:v>
                      </c:pt>
                      <c:pt idx="463">
                        <c:v>0.18493513573950027</c:v>
                      </c:pt>
                      <c:pt idx="464">
                        <c:v>0.18482402188969005</c:v>
                      </c:pt>
                      <c:pt idx="465">
                        <c:v>0.18480502671923654</c:v>
                      </c:pt>
                      <c:pt idx="466">
                        <c:v>0.17600750281165609</c:v>
                      </c:pt>
                      <c:pt idx="467">
                        <c:v>0.1759885099154252</c:v>
                      </c:pt>
                      <c:pt idx="468">
                        <c:v>0.1101806687628762</c:v>
                      </c:pt>
                      <c:pt idx="469">
                        <c:v>0.11016169483383424</c:v>
                      </c:pt>
                      <c:pt idx="470">
                        <c:v>0.10908098497715076</c:v>
                      </c:pt>
                      <c:pt idx="471">
                        <c:v>0.10906200827351846</c:v>
                      </c:pt>
                      <c:pt idx="472">
                        <c:v>0.10662908449800854</c:v>
                      </c:pt>
                      <c:pt idx="473">
                        <c:v>0.10661011230164977</c:v>
                      </c:pt>
                      <c:pt idx="474">
                        <c:v>0.10552904430889969</c:v>
                      </c:pt>
                      <c:pt idx="475">
                        <c:v>0.10551006918797158</c:v>
                      </c:pt>
                      <c:pt idx="476">
                        <c:v>0.10138028053817102</c:v>
                      </c:pt>
                      <c:pt idx="477">
                        <c:v>0.10136131613102166</c:v>
                      </c:pt>
                      <c:pt idx="478">
                        <c:v>0.10027873062159467</c:v>
                      </c:pt>
                      <c:pt idx="479">
                        <c:v>0.10025976289472299</c:v>
                      </c:pt>
                      <c:pt idx="480">
                        <c:v>9.9813510626000329E-2</c:v>
                      </c:pt>
                      <c:pt idx="481">
                        <c:v>9.9794513531339307E-2</c:v>
                      </c:pt>
                      <c:pt idx="482">
                        <c:v>9.782997595215448E-2</c:v>
                      </c:pt>
                      <c:pt idx="483">
                        <c:v>9.7811014048198752E-2</c:v>
                      </c:pt>
                      <c:pt idx="484">
                        <c:v>9.6727975256310994E-2</c:v>
                      </c:pt>
                      <c:pt idx="485">
                        <c:v>9.6709009839879984E-2</c:v>
                      </c:pt>
                      <c:pt idx="486">
                        <c:v>9.62593272067752E-2</c:v>
                      </c:pt>
                      <c:pt idx="487">
                        <c:v>9.6240330549078254E-2</c:v>
                      </c:pt>
                      <c:pt idx="488">
                        <c:v>9.0996403582026208E-2</c:v>
                      </c:pt>
                      <c:pt idx="489">
                        <c:v>9.0977410803043973E-2</c:v>
                      </c:pt>
                      <c:pt idx="490">
                        <c:v>8.7442624917336925E-2</c:v>
                      </c:pt>
                      <c:pt idx="491">
                        <c:v>8.7423632911309182E-2</c:v>
                      </c:pt>
                      <c:pt idx="492">
                        <c:v>8.2779042901483885E-2</c:v>
                      </c:pt>
                      <c:pt idx="493">
                        <c:v>8.2760090125669039E-2</c:v>
                      </c:pt>
                      <c:pt idx="494">
                        <c:v>8.1675500072372301E-2</c:v>
                      </c:pt>
                      <c:pt idx="495">
                        <c:v>8.1656542868451434E-2</c:v>
                      </c:pt>
                      <c:pt idx="496">
                        <c:v>7.3994210426012785E-2</c:v>
                      </c:pt>
                      <c:pt idx="497">
                        <c:v>7.3975277432146117E-2</c:v>
                      </c:pt>
                      <c:pt idx="498">
                        <c:v>7.2887786069019148E-2</c:v>
                      </c:pt>
                      <c:pt idx="499">
                        <c:v>7.2868847596552114E-2</c:v>
                      </c:pt>
                      <c:pt idx="500">
                        <c:v>7.2381858316805159E-2</c:v>
                      </c:pt>
                      <c:pt idx="501">
                        <c:v>7.2362867519720084E-2</c:v>
                      </c:pt>
                      <c:pt idx="502">
                        <c:v>6.3570554971476623E-2</c:v>
                      </c:pt>
                      <c:pt idx="503">
                        <c:v>6.3551573289699209E-2</c:v>
                      </c:pt>
                      <c:pt idx="504">
                        <c:v>5.4819047128561775E-2</c:v>
                      </c:pt>
                      <c:pt idx="505">
                        <c:v>5.4800148416768821E-2</c:v>
                      </c:pt>
                      <c:pt idx="506">
                        <c:v>5.3708576506604128E-2</c:v>
                      </c:pt>
                      <c:pt idx="507">
                        <c:v>5.3689669585547779E-2</c:v>
                      </c:pt>
                      <c:pt idx="508">
                        <c:v>5.1278716075737488E-2</c:v>
                      </c:pt>
                      <c:pt idx="509">
                        <c:v>5.125983040742435E-2</c:v>
                      </c:pt>
                      <c:pt idx="510">
                        <c:v>5.0166948529518175E-2</c:v>
                      </c:pt>
                      <c:pt idx="511">
                        <c:v>5.0148053854360344E-2</c:v>
                      </c:pt>
                      <c:pt idx="512">
                        <c:v>4.4365140454506145E-2</c:v>
                      </c:pt>
                      <c:pt idx="513">
                        <c:v>4.4346166425623279E-2</c:v>
                      </c:pt>
                      <c:pt idx="514">
                        <c:v>4.2138380611643655E-2</c:v>
                      </c:pt>
                      <c:pt idx="515">
                        <c:v>4.2119502705846447E-2</c:v>
                      </c:pt>
                      <c:pt idx="516">
                        <c:v>4.0813593400207057E-2</c:v>
                      </c:pt>
                      <c:pt idx="517">
                        <c:v>4.0794623781617037E-2</c:v>
                      </c:pt>
                      <c:pt idx="518">
                        <c:v>3.8601761452740371E-2</c:v>
                      </c:pt>
                      <c:pt idx="519">
                        <c:v>3.8582904559110488E-2</c:v>
                      </c:pt>
                      <c:pt idx="520">
                        <c:v>3.706718294461183E-2</c:v>
                      </c:pt>
                      <c:pt idx="521">
                        <c:v>3.704825359966199E-2</c:v>
                      </c:pt>
                      <c:pt idx="522">
                        <c:v>3.3522341263259654E-2</c:v>
                      </c:pt>
                      <c:pt idx="523">
                        <c:v>3.3503425914093367E-2</c:v>
                      </c:pt>
                      <c:pt idx="524">
                        <c:v>2.760970189675933E-2</c:v>
                      </c:pt>
                      <c:pt idx="525">
                        <c:v>2.7591074237710567E-2</c:v>
                      </c:pt>
                      <c:pt idx="526">
                        <c:v>2.7458756158410789E-2</c:v>
                      </c:pt>
                      <c:pt idx="527">
                        <c:v>2.7439747854144284E-2</c:v>
                      </c:pt>
                      <c:pt idx="528">
                        <c:v>2.6483697966706271E-2</c:v>
                      </c:pt>
                      <c:pt idx="529">
                        <c:v>2.646505382627018E-2</c:v>
                      </c:pt>
                      <c:pt idx="530">
                        <c:v>2.3904162635080866E-2</c:v>
                      </c:pt>
                      <c:pt idx="531">
                        <c:v>2.3885154107611811E-2</c:v>
                      </c:pt>
                      <c:pt idx="532">
                        <c:v>1.699833793347556E-2</c:v>
                      </c:pt>
                      <c:pt idx="533">
                        <c:v>1.6979503434882883E-2</c:v>
                      </c:pt>
                      <c:pt idx="534">
                        <c:v>1.5097832899303004E-2</c:v>
                      </c:pt>
                      <c:pt idx="535">
                        <c:v>1.5079698611502382E-2</c:v>
                      </c:pt>
                      <c:pt idx="536">
                        <c:v>9.9257311208549477E-3</c:v>
                      </c:pt>
                      <c:pt idx="537">
                        <c:v>9.907597330628487E-3</c:v>
                      </c:pt>
                      <c:pt idx="538">
                        <c:v>1.9013684209903868E-5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66DD-4174-B661-732EB4110CA8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0.99997879433590531</c:v>
                      </c:pt>
                      <c:pt idx="2">
                        <c:v>0.99975656333420271</c:v>
                      </c:pt>
                      <c:pt idx="3">
                        <c:v>0.99975079606309547</c:v>
                      </c:pt>
                      <c:pt idx="4">
                        <c:v>0.99770288720957501</c:v>
                      </c:pt>
                      <c:pt idx="5">
                        <c:v>0.99769785702345604</c:v>
                      </c:pt>
                      <c:pt idx="6">
                        <c:v>0.99628055157779927</c:v>
                      </c:pt>
                      <c:pt idx="7">
                        <c:v>0.99625937307772827</c:v>
                      </c:pt>
                      <c:pt idx="8">
                        <c:v>0.99621271260944066</c:v>
                      </c:pt>
                      <c:pt idx="9">
                        <c:v>0.99619159744096863</c:v>
                      </c:pt>
                      <c:pt idx="10">
                        <c:v>0.99516694623830704</c:v>
                      </c:pt>
                      <c:pt idx="11">
                        <c:v>0.99514830678775013</c:v>
                      </c:pt>
                      <c:pt idx="12">
                        <c:v>0.98904046976121862</c:v>
                      </c:pt>
                      <c:pt idx="13">
                        <c:v>0.98901939137484063</c:v>
                      </c:pt>
                      <c:pt idx="14">
                        <c:v>0.9885619344201797</c:v>
                      </c:pt>
                      <c:pt idx="15">
                        <c:v>0.98854116480496601</c:v>
                      </c:pt>
                      <c:pt idx="16">
                        <c:v>0.98753376875704457</c:v>
                      </c:pt>
                      <c:pt idx="17">
                        <c:v>0.98751387281547187</c:v>
                      </c:pt>
                      <c:pt idx="18">
                        <c:v>0.98532724873103139</c:v>
                      </c:pt>
                      <c:pt idx="19">
                        <c:v>0.98530613595701455</c:v>
                      </c:pt>
                      <c:pt idx="20">
                        <c:v>0.98488469904127562</c:v>
                      </c:pt>
                      <c:pt idx="21">
                        <c:v>0.98486377067005693</c:v>
                      </c:pt>
                      <c:pt idx="22">
                        <c:v>0.98396938277212986</c:v>
                      </c:pt>
                      <c:pt idx="23">
                        <c:v>0.9839489970720503</c:v>
                      </c:pt>
                      <c:pt idx="24">
                        <c:v>0.97081220261088719</c:v>
                      </c:pt>
                      <c:pt idx="25">
                        <c:v>0.97079102968285147</c:v>
                      </c:pt>
                      <c:pt idx="26">
                        <c:v>0.97075172023564738</c:v>
                      </c:pt>
                      <c:pt idx="27">
                        <c:v>0.97073054999655362</c:v>
                      </c:pt>
                      <c:pt idx="28">
                        <c:v>0.97016832417214072</c:v>
                      </c:pt>
                      <c:pt idx="29">
                        <c:v>0.97014722905557971</c:v>
                      </c:pt>
                      <c:pt idx="30">
                        <c:v>0.95987122133228464</c:v>
                      </c:pt>
                      <c:pt idx="31">
                        <c:v>0.95985006399646</c:v>
                      </c:pt>
                      <c:pt idx="32">
                        <c:v>0.95950220316500645</c:v>
                      </c:pt>
                      <c:pt idx="33">
                        <c:v>0.95948107598007826</c:v>
                      </c:pt>
                      <c:pt idx="34">
                        <c:v>0.95882981995851724</c:v>
                      </c:pt>
                      <c:pt idx="35">
                        <c:v>0.95880878302484718</c:v>
                      </c:pt>
                      <c:pt idx="36">
                        <c:v>0.93620877943785474</c:v>
                      </c:pt>
                      <c:pt idx="37">
                        <c:v>0.93618762014768586</c:v>
                      </c:pt>
                      <c:pt idx="38">
                        <c:v>0.93584425966119156</c:v>
                      </c:pt>
                      <c:pt idx="39">
                        <c:v>0.93582311769257664</c:v>
                      </c:pt>
                      <c:pt idx="40">
                        <c:v>0.93520973694291809</c:v>
                      </c:pt>
                      <c:pt idx="41">
                        <c:v>0.93518863982269773</c:v>
                      </c:pt>
                      <c:pt idx="42">
                        <c:v>0.93248991878539733</c:v>
                      </c:pt>
                      <c:pt idx="43">
                        <c:v>0.93246875831983234</c:v>
                      </c:pt>
                      <c:pt idx="44">
                        <c:v>0.93212714561869281</c:v>
                      </c:pt>
                      <c:pt idx="45">
                        <c:v>0.93210600091772067</c:v>
                      </c:pt>
                      <c:pt idx="46">
                        <c:v>0.93149829679511409</c:v>
                      </c:pt>
                      <c:pt idx="47">
                        <c:v>0.93147719268660389</c:v>
                      </c:pt>
                      <c:pt idx="48">
                        <c:v>0.92526049884254424</c:v>
                      </c:pt>
                      <c:pt idx="49">
                        <c:v>0.92523934769833061</c:v>
                      </c:pt>
                      <c:pt idx="50">
                        <c:v>0.92519178542914304</c:v>
                      </c:pt>
                      <c:pt idx="51">
                        <c:v>0.92517063693325707</c:v>
                      </c:pt>
                      <c:pt idx="52">
                        <c:v>0.92458205352103351</c:v>
                      </c:pt>
                      <c:pt idx="53">
                        <c:v>0.92456093612232704</c:v>
                      </c:pt>
                      <c:pt idx="54">
                        <c:v>0.92154216330265304</c:v>
                      </c:pt>
                      <c:pt idx="55">
                        <c:v>0.92152101058673463</c:v>
                      </c:pt>
                      <c:pt idx="56">
                        <c:v>0.92147371099812436</c:v>
                      </c:pt>
                      <c:pt idx="57">
                        <c:v>0.92145256072436921</c:v>
                      </c:pt>
                      <c:pt idx="58">
                        <c:v>0.92086766364063577</c:v>
                      </c:pt>
                      <c:pt idx="59">
                        <c:v>0.92084654194093518</c:v>
                      </c:pt>
                      <c:pt idx="60">
                        <c:v>0.90702508162189277</c:v>
                      </c:pt>
                      <c:pt idx="61">
                        <c:v>0.90700391737988517</c:v>
                      </c:pt>
                      <c:pt idx="62">
                        <c:v>0.90667203583898781</c:v>
                      </c:pt>
                      <c:pt idx="63">
                        <c:v>0.90665088045762743</c:v>
                      </c:pt>
                      <c:pt idx="64">
                        <c:v>0.90607243003999816</c:v>
                      </c:pt>
                      <c:pt idx="65">
                        <c:v>0.90605129714579669</c:v>
                      </c:pt>
                      <c:pt idx="66">
                        <c:v>0.89608020305050251</c:v>
                      </c:pt>
                      <c:pt idx="67">
                        <c:v>0.89605904427495464</c:v>
                      </c:pt>
                      <c:pt idx="68">
                        <c:v>0.89601328939525993</c:v>
                      </c:pt>
                      <c:pt idx="69">
                        <c:v>0.89599213208267525</c:v>
                      </c:pt>
                      <c:pt idx="70">
                        <c:v>0.89542757882247836</c:v>
                      </c:pt>
                      <c:pt idx="71">
                        <c:v>0.89540643848714352</c:v>
                      </c:pt>
                      <c:pt idx="72">
                        <c:v>0.85182999530035997</c:v>
                      </c:pt>
                      <c:pt idx="73">
                        <c:v>0.85180883175352451</c:v>
                      </c:pt>
                      <c:pt idx="74">
                        <c:v>0.85176400218247295</c:v>
                      </c:pt>
                      <c:pt idx="75">
                        <c:v>0.85174283944785512</c:v>
                      </c:pt>
                      <c:pt idx="76">
                        <c:v>0.85119298952985056</c:v>
                      </c:pt>
                      <c:pt idx="77">
                        <c:v>0.85117183598888257</c:v>
                      </c:pt>
                      <c:pt idx="78">
                        <c:v>0.84811090662222022</c:v>
                      </c:pt>
                      <c:pt idx="79">
                        <c:v>0.8480897427599341</c:v>
                      </c:pt>
                      <c:pt idx="80">
                        <c:v>0.84804496728891898</c:v>
                      </c:pt>
                      <c:pt idx="81">
                        <c:v>0.84802380420397216</c:v>
                      </c:pt>
                      <c:pt idx="82">
                        <c:v>0.84747481294394478</c:v>
                      </c:pt>
                      <c:pt idx="83">
                        <c:v>0.84745365865040012</c:v>
                      </c:pt>
                      <c:pt idx="84">
                        <c:v>0.84088507485803177</c:v>
                      </c:pt>
                      <c:pt idx="85">
                        <c:v>0.84086391455932064</c:v>
                      </c:pt>
                      <c:pt idx="86">
                        <c:v>0.84052769489607115</c:v>
                      </c:pt>
                      <c:pt idx="87">
                        <c:v>0.84050653969794664</c:v>
                      </c:pt>
                      <c:pt idx="88">
                        <c:v>0.83991631974770997</c:v>
                      </c:pt>
                      <c:pt idx="89">
                        <c:v>0.83989517613004094</c:v>
                      </c:pt>
                      <c:pt idx="90">
                        <c:v>0.83716615023937502</c:v>
                      </c:pt>
                      <c:pt idx="91">
                        <c:v>0.83714498953186023</c:v>
                      </c:pt>
                      <c:pt idx="92">
                        <c:v>0.83680923300836707</c:v>
                      </c:pt>
                      <c:pt idx="93">
                        <c:v>0.83678807718950499</c:v>
                      </c:pt>
                      <c:pt idx="94">
                        <c:v>0.83619916775144409</c:v>
                      </c:pt>
                      <c:pt idx="95">
                        <c:v>0.83617802302901267</c:v>
                      </c:pt>
                      <c:pt idx="96">
                        <c:v>0.82264530627275145</c:v>
                      </c:pt>
                      <c:pt idx="97">
                        <c:v>0.82262414138254625</c:v>
                      </c:pt>
                      <c:pt idx="98">
                        <c:v>0.82257979932149217</c:v>
                      </c:pt>
                      <c:pt idx="99">
                        <c:v>0.82255863499312121</c:v>
                      </c:pt>
                      <c:pt idx="100">
                        <c:v>0.82201562386856308</c:v>
                      </c:pt>
                      <c:pt idx="101">
                        <c:v>0.82199446594752523</c:v>
                      </c:pt>
                      <c:pt idx="102">
                        <c:v>0.81170159461047142</c:v>
                      </c:pt>
                      <c:pt idx="103">
                        <c:v>0.81168043225948439</c:v>
                      </c:pt>
                      <c:pt idx="104">
                        <c:v>0.81134796952764809</c:v>
                      </c:pt>
                      <c:pt idx="105">
                        <c:v>0.81132681078250612</c:v>
                      </c:pt>
                      <c:pt idx="106">
                        <c:v>0.81074652821821336</c:v>
                      </c:pt>
                      <c:pt idx="107">
                        <c:v>0.81072537773579401</c:v>
                      </c:pt>
                      <c:pt idx="108">
                        <c:v>0.73996618092016109</c:v>
                      </c:pt>
                      <c:pt idx="109">
                        <c:v>0.73994502085627489</c:v>
                      </c:pt>
                      <c:pt idx="110">
                        <c:v>0.73960642846186764</c:v>
                      </c:pt>
                      <c:pt idx="111">
                        <c:v>0.73958527115797335</c:v>
                      </c:pt>
                      <c:pt idx="112">
                        <c:v>0.7389810726575704</c:v>
                      </c:pt>
                      <c:pt idx="113">
                        <c:v>0.73895992143923139</c:v>
                      </c:pt>
                      <c:pt idx="114">
                        <c:v>0.73624732215668598</c:v>
                      </c:pt>
                      <c:pt idx="115">
                        <c:v>0.73622616186014833</c:v>
                      </c:pt>
                      <c:pt idx="116">
                        <c:v>0.7358878418374325</c:v>
                      </c:pt>
                      <c:pt idx="117">
                        <c:v>0.73586668421257773</c:v>
                      </c:pt>
                      <c:pt idx="118">
                        <c:v>0.73526319082033087</c:v>
                      </c:pt>
                      <c:pt idx="119">
                        <c:v>0.73524203909812758</c:v>
                      </c:pt>
                      <c:pt idx="120">
                        <c:v>0.72930467517004816</c:v>
                      </c:pt>
                      <c:pt idx="121">
                        <c:v>0.72928351478721098</c:v>
                      </c:pt>
                      <c:pt idx="122">
                        <c:v>0.72894689016626746</c:v>
                      </c:pt>
                      <c:pt idx="123">
                        <c:v>0.72892573212523393</c:v>
                      </c:pt>
                      <c:pt idx="124">
                        <c:v>0.72832555771192742</c:v>
                      </c:pt>
                      <c:pt idx="125">
                        <c:v>0.72830440495534898</c:v>
                      </c:pt>
                      <c:pt idx="126">
                        <c:v>0.72558575393968638</c:v>
                      </c:pt>
                      <c:pt idx="127">
                        <c:v>0.72556459335043633</c:v>
                      </c:pt>
                      <c:pt idx="128">
                        <c:v>0.7252281827532987</c:v>
                      </c:pt>
                      <c:pt idx="129">
                        <c:v>0.72520702442927398</c:v>
                      </c:pt>
                      <c:pt idx="130">
                        <c:v>0.72460744040850633</c:v>
                      </c:pt>
                      <c:pt idx="131">
                        <c:v>0.72458628720978757</c:v>
                      </c:pt>
                      <c:pt idx="132">
                        <c:v>0.71078363680441925</c:v>
                      </c:pt>
                      <c:pt idx="133">
                        <c:v>0.71076247544383631</c:v>
                      </c:pt>
                      <c:pt idx="134">
                        <c:v>0.71042611806251055</c:v>
                      </c:pt>
                      <c:pt idx="135">
                        <c:v>0.7104049587872352</c:v>
                      </c:pt>
                      <c:pt idx="136">
                        <c:v>0.70980631990240273</c:v>
                      </c:pt>
                      <c:pt idx="137">
                        <c:v>0.70978516534283054</c:v>
                      </c:pt>
                      <c:pt idx="138">
                        <c:v>0.70012149449633709</c:v>
                      </c:pt>
                      <c:pt idx="139">
                        <c:v>0.70010033300822339</c:v>
                      </c:pt>
                      <c:pt idx="140">
                        <c:v>0.69976550230149781</c:v>
                      </c:pt>
                      <c:pt idx="141">
                        <c:v>0.69974434256140661</c:v>
                      </c:pt>
                      <c:pt idx="142">
                        <c:v>0.6991488721091943</c:v>
                      </c:pt>
                      <c:pt idx="143">
                        <c:v>0.69912771644646243</c:v>
                      </c:pt>
                      <c:pt idx="144">
                        <c:v>0.68130469586465126</c:v>
                      </c:pt>
                      <c:pt idx="145">
                        <c:v>0.6812835339083837</c:v>
                      </c:pt>
                      <c:pt idx="146">
                        <c:v>0.68094858949521775</c:v>
                      </c:pt>
                      <c:pt idx="147">
                        <c:v>0.68092742911458404</c:v>
                      </c:pt>
                      <c:pt idx="148">
                        <c:v>0.68033270522383404</c:v>
                      </c:pt>
                      <c:pt idx="149">
                        <c:v>0.6803115485302853</c:v>
                      </c:pt>
                      <c:pt idx="150">
                        <c:v>0.6775857022917664</c:v>
                      </c:pt>
                      <c:pt idx="151">
                        <c:v>0.67756454022304713</c:v>
                      </c:pt>
                      <c:pt idx="152">
                        <c:v>0.67722973044775214</c:v>
                      </c:pt>
                      <c:pt idx="153">
                        <c:v>0.67720856989914369</c:v>
                      </c:pt>
                      <c:pt idx="154">
                        <c:v>0.67661425077670667</c:v>
                      </c:pt>
                      <c:pt idx="155">
                        <c:v>0.67659309380377886</c:v>
                      </c:pt>
                      <c:pt idx="156">
                        <c:v>0.67110779296827916</c:v>
                      </c:pt>
                      <c:pt idx="157">
                        <c:v>0.67108662927137763</c:v>
                      </c:pt>
                      <c:pt idx="158">
                        <c:v>0.67103933166885155</c:v>
                      </c:pt>
                      <c:pt idx="159">
                        <c:v>0.67101816812660919</c:v>
                      </c:pt>
                      <c:pt idx="160">
                        <c:v>0.67045674914997888</c:v>
                      </c:pt>
                      <c:pt idx="161">
                        <c:v>0.67043558753738697</c:v>
                      </c:pt>
                      <c:pt idx="162">
                        <c:v>0.67035935288703485</c:v>
                      </c:pt>
                      <c:pt idx="163">
                        <c:v>0.67033819191463395</c:v>
                      </c:pt>
                      <c:pt idx="164">
                        <c:v>0.67028727825431023</c:v>
                      </c:pt>
                      <c:pt idx="165">
                        <c:v>0.67026611757661847</c:v>
                      </c:pt>
                      <c:pt idx="166">
                        <c:v>0.66967389306178693</c:v>
                      </c:pt>
                      <c:pt idx="167">
                        <c:v>0.66965273554200244</c:v>
                      </c:pt>
                      <c:pt idx="168">
                        <c:v>0.66738873234721152</c:v>
                      </c:pt>
                      <c:pt idx="169">
                        <c:v>0.66736756861878677</c:v>
                      </c:pt>
                      <c:pt idx="170">
                        <c:v>0.6673202724938706</c:v>
                      </c:pt>
                      <c:pt idx="171">
                        <c:v>0.66729910891186195</c:v>
                      </c:pt>
                      <c:pt idx="172">
                        <c:v>0.66673781177395464</c:v>
                      </c:pt>
                      <c:pt idx="173">
                        <c:v>0.66671665004217939</c:v>
                      </c:pt>
                      <c:pt idx="174">
                        <c:v>0.66664041382876316</c:v>
                      </c:pt>
                      <c:pt idx="175">
                        <c:v>0.66661925271849731</c:v>
                      </c:pt>
                      <c:pt idx="176">
                        <c:v>0.66656836436986078</c:v>
                      </c:pt>
                      <c:pt idx="177">
                        <c:v>0.6665472035436415</c:v>
                      </c:pt>
                      <c:pt idx="178">
                        <c:v>0.66595530942641401</c:v>
                      </c:pt>
                      <c:pt idx="179">
                        <c:v>0.66593415165769188</c:v>
                      </c:pt>
                      <c:pt idx="180">
                        <c:v>0.6601639139646428</c:v>
                      </c:pt>
                      <c:pt idx="181">
                        <c:v>0.66014275112490572</c:v>
                      </c:pt>
                      <c:pt idx="182">
                        <c:v>0.65981004488232009</c:v>
                      </c:pt>
                      <c:pt idx="183">
                        <c:v>0.65978888306771266</c:v>
                      </c:pt>
                      <c:pt idx="184">
                        <c:v>0.65919892398484048</c:v>
                      </c:pt>
                      <c:pt idx="185">
                        <c:v>0.65917776483225765</c:v>
                      </c:pt>
                      <c:pt idx="186">
                        <c:v>0.6564448758032031</c:v>
                      </c:pt>
                      <c:pt idx="187">
                        <c:v>0.65642371290780899</c:v>
                      </c:pt>
                      <c:pt idx="188">
                        <c:v>0.65609106515305349</c:v>
                      </c:pt>
                      <c:pt idx="189">
                        <c:v>0.6560699032372308</c:v>
                      </c:pt>
                      <c:pt idx="190">
                        <c:v>0.65548020416460817</c:v>
                      </c:pt>
                      <c:pt idx="191">
                        <c:v>0.65545904481973838</c:v>
                      </c:pt>
                      <c:pt idx="192">
                        <c:v>0.65212113036527886</c:v>
                      </c:pt>
                      <c:pt idx="193">
                        <c:v>0.65209996788620495</c:v>
                      </c:pt>
                      <c:pt idx="194">
                        <c:v>0.65176615865537735</c:v>
                      </c:pt>
                      <c:pt idx="195">
                        <c:v>0.65174499730710145</c:v>
                      </c:pt>
                      <c:pt idx="196">
                        <c:v>0.65115351033883018</c:v>
                      </c:pt>
                      <c:pt idx="197">
                        <c:v>0.65113235180419848</c:v>
                      </c:pt>
                      <c:pt idx="198">
                        <c:v>0.64192367427602492</c:v>
                      </c:pt>
                      <c:pt idx="199">
                        <c:v>0.64190251067427051</c:v>
                      </c:pt>
                      <c:pt idx="200">
                        <c:v>0.64185524657227999</c:v>
                      </c:pt>
                      <c:pt idx="201">
                        <c:v>0.64183408305633094</c:v>
                      </c:pt>
                      <c:pt idx="202">
                        <c:v>0.64127376370261291</c:v>
                      </c:pt>
                      <c:pt idx="203">
                        <c:v>0.64125260146764362</c:v>
                      </c:pt>
                      <c:pt idx="204">
                        <c:v>0.64117618877286242</c:v>
                      </c:pt>
                      <c:pt idx="205">
                        <c:v>0.64115502706673566</c:v>
                      </c:pt>
                      <c:pt idx="206">
                        <c:v>0.64110432532156048</c:v>
                      </c:pt>
                      <c:pt idx="207">
                        <c:v>0.6410831638242247</c:v>
                      </c:pt>
                      <c:pt idx="208">
                        <c:v>0.64049360013607126</c:v>
                      </c:pt>
                      <c:pt idx="209">
                        <c:v>0.64047244100001488</c:v>
                      </c:pt>
                      <c:pt idx="210">
                        <c:v>0.63097997123181881</c:v>
                      </c:pt>
                      <c:pt idx="211">
                        <c:v>0.63095880828551543</c:v>
                      </c:pt>
                      <c:pt idx="212">
                        <c:v>0.63062663716671163</c:v>
                      </c:pt>
                      <c:pt idx="213">
                        <c:v>0.63060547487058982</c:v>
                      </c:pt>
                      <c:pt idx="214">
                        <c:v>0.63001762704075548</c:v>
                      </c:pt>
                      <c:pt idx="215">
                        <c:v>0.62999646667537801</c:v>
                      </c:pt>
                      <c:pt idx="216">
                        <c:v>0.6073180213131707</c:v>
                      </c:pt>
                      <c:pt idx="217">
                        <c:v>0.60729685856121474</c:v>
                      </c:pt>
                      <c:pt idx="218">
                        <c:v>0.60696417749605747</c:v>
                      </c:pt>
                      <c:pt idx="219">
                        <c:v>0.60694301526749339</c:v>
                      </c:pt>
                      <c:pt idx="220">
                        <c:v>0.60635519623858958</c:v>
                      </c:pt>
                      <c:pt idx="221">
                        <c:v>0.60633403566912214</c:v>
                      </c:pt>
                      <c:pt idx="222">
                        <c:v>0.60359900726162341</c:v>
                      </c:pt>
                      <c:pt idx="223">
                        <c:v>0.60357784450376573</c:v>
                      </c:pt>
                      <c:pt idx="224">
                        <c:v>0.60324517804504207</c:v>
                      </c:pt>
                      <c:pt idx="225">
                        <c:v>0.60322401577228957</c:v>
                      </c:pt>
                      <c:pt idx="226">
                        <c:v>0.6026363565891194</c:v>
                      </c:pt>
                      <c:pt idx="227">
                        <c:v>0.60261519590277679</c:v>
                      </c:pt>
                      <c:pt idx="228">
                        <c:v>0.59637351400349148</c:v>
                      </c:pt>
                      <c:pt idx="229">
                        <c:v>0.59635235173266843</c:v>
                      </c:pt>
                      <c:pt idx="230">
                        <c:v>0.59630185267438218</c:v>
                      </c:pt>
                      <c:pt idx="231">
                        <c:v>0.59628069049323718</c:v>
                      </c:pt>
                      <c:pt idx="232">
                        <c:v>0.59569402250689907</c:v>
                      </c:pt>
                      <c:pt idx="233">
                        <c:v>0.59567286160852961</c:v>
                      </c:pt>
                      <c:pt idx="234">
                        <c:v>0.59265450962490762</c:v>
                      </c:pt>
                      <c:pt idx="235">
                        <c:v>0.59263334732846185</c:v>
                      </c:pt>
                      <c:pt idx="236">
                        <c:v>0.59258285008351541</c:v>
                      </c:pt>
                      <c:pt idx="237">
                        <c:v>0.59256168786915842</c:v>
                      </c:pt>
                      <c:pt idx="238">
                        <c:v>0.5919751277524542</c:v>
                      </c:pt>
                      <c:pt idx="239">
                        <c:v>0.59195396675231826</c:v>
                      </c:pt>
                      <c:pt idx="240">
                        <c:v>0.57813441866256987</c:v>
                      </c:pt>
                      <c:pt idx="241">
                        <c:v>0.57811325611164144</c:v>
                      </c:pt>
                      <c:pt idx="242">
                        <c:v>0.57778069859461878</c:v>
                      </c:pt>
                      <c:pt idx="243">
                        <c:v>0.57775953624363818</c:v>
                      </c:pt>
                      <c:pt idx="244">
                        <c:v>0.57717295397139956</c:v>
                      </c:pt>
                      <c:pt idx="245">
                        <c:v>0.57715179267817152</c:v>
                      </c:pt>
                      <c:pt idx="246">
                        <c:v>0.56718997404240312</c:v>
                      </c:pt>
                      <c:pt idx="247">
                        <c:v>0.56716881180497314</c:v>
                      </c:pt>
                      <c:pt idx="248">
                        <c:v>0.56711832565191034</c:v>
                      </c:pt>
                      <c:pt idx="249">
                        <c:v>0.56709716343976957</c:v>
                      </c:pt>
                      <c:pt idx="250">
                        <c:v>0.5665113120863019</c:v>
                      </c:pt>
                      <c:pt idx="251">
                        <c:v>0.56649015058362229</c:v>
                      </c:pt>
                      <c:pt idx="252">
                        <c:v>0.52294011420161635</c:v>
                      </c:pt>
                      <c:pt idx="253">
                        <c:v>0.52291895238527908</c:v>
                      </c:pt>
                      <c:pt idx="254">
                        <c:v>0.52286835386806918</c:v>
                      </c:pt>
                      <c:pt idx="255">
                        <c:v>0.52284719199517538</c:v>
                      </c:pt>
                      <c:pt idx="256">
                        <c:v>0.5222614126153573</c:v>
                      </c:pt>
                      <c:pt idx="257">
                        <c:v>0.52224025073704861</c:v>
                      </c:pt>
                      <c:pt idx="258">
                        <c:v>0.5192211799930474</c:v>
                      </c:pt>
                      <c:pt idx="259">
                        <c:v>0.51920001823571349</c:v>
                      </c:pt>
                      <c:pt idx="260">
                        <c:v>0.51914940614295657</c:v>
                      </c:pt>
                      <c:pt idx="261">
                        <c:v>0.51912824432202453</c:v>
                      </c:pt>
                      <c:pt idx="262">
                        <c:v>0.51854243440623793</c:v>
                      </c:pt>
                      <c:pt idx="263">
                        <c:v>0.51852127251948055</c:v>
                      </c:pt>
                      <c:pt idx="264">
                        <c:v>0.5119952280945439</c:v>
                      </c:pt>
                      <c:pt idx="265">
                        <c:v>0.51197406632022902</c:v>
                      </c:pt>
                      <c:pt idx="266">
                        <c:v>0.51163766997684457</c:v>
                      </c:pt>
                      <c:pt idx="267">
                        <c:v>0.51161650807781933</c:v>
                      </c:pt>
                      <c:pt idx="268">
                        <c:v>0.51100689821282397</c:v>
                      </c:pt>
                      <c:pt idx="269">
                        <c:v>0.51098573680449388</c:v>
                      </c:pt>
                      <c:pt idx="270">
                        <c:v>0.50827627650406193</c:v>
                      </c:pt>
                      <c:pt idx="271">
                        <c:v>0.50825511477131402</c:v>
                      </c:pt>
                      <c:pt idx="272">
                        <c:v>0.50791868643319582</c:v>
                      </c:pt>
                      <c:pt idx="273">
                        <c:v>0.507897524540184</c:v>
                      </c:pt>
                      <c:pt idx="274">
                        <c:v>0.50728798432906097</c:v>
                      </c:pt>
                      <c:pt idx="275">
                        <c:v>0.50726682286345626</c:v>
                      </c:pt>
                      <c:pt idx="276">
                        <c:v>0.49375738432291733</c:v>
                      </c:pt>
                      <c:pt idx="277">
                        <c:v>0.49373622313671905</c:v>
                      </c:pt>
                      <c:pt idx="278">
                        <c:v>0.49368549625026475</c:v>
                      </c:pt>
                      <c:pt idx="279">
                        <c:v>0.49366433494564144</c:v>
                      </c:pt>
                      <c:pt idx="280">
                        <c:v>0.49307812852620064</c:v>
                      </c:pt>
                      <c:pt idx="281">
                        <c:v>0.49305696669039256</c:v>
                      </c:pt>
                      <c:pt idx="282">
                        <c:v>0.48281233778652932</c:v>
                      </c:pt>
                      <c:pt idx="283">
                        <c:v>0.4827911764911042</c:v>
                      </c:pt>
                      <c:pt idx="284">
                        <c:v>0.48245440303302928</c:v>
                      </c:pt>
                      <c:pt idx="285">
                        <c:v>0.48243324130171744</c:v>
                      </c:pt>
                      <c:pt idx="286">
                        <c:v>0.48182395330032179</c:v>
                      </c:pt>
                      <c:pt idx="287">
                        <c:v>0.4818027915125439</c:v>
                      </c:pt>
                      <c:pt idx="288">
                        <c:v>0.41107749397182214</c:v>
                      </c:pt>
                      <c:pt idx="289">
                        <c:v>0.41105633270147934</c:v>
                      </c:pt>
                      <c:pt idx="290">
                        <c:v>0.41071683290733407</c:v>
                      </c:pt>
                      <c:pt idx="291">
                        <c:v>0.41069567095576842</c:v>
                      </c:pt>
                      <c:pt idx="292">
                        <c:v>0.41006585560886566</c:v>
                      </c:pt>
                      <c:pt idx="293">
                        <c:v>0.41004469325382281</c:v>
                      </c:pt>
                      <c:pt idx="294">
                        <c:v>0.40735856166727347</c:v>
                      </c:pt>
                      <c:pt idx="295">
                        <c:v>0.40733740048553824</c:v>
                      </c:pt>
                      <c:pt idx="296">
                        <c:v>0.40699784118222182</c:v>
                      </c:pt>
                      <c:pt idx="297">
                        <c:v>0.40697667927900533</c:v>
                      </c:pt>
                      <c:pt idx="298">
                        <c:v>0.40634690434507181</c:v>
                      </c:pt>
                      <c:pt idx="299">
                        <c:v>0.40632574197220994</c:v>
                      </c:pt>
                      <c:pt idx="300">
                        <c:v>0.40041592766228462</c:v>
                      </c:pt>
                      <c:pt idx="301">
                        <c:v>0.40039476662335161</c:v>
                      </c:pt>
                      <c:pt idx="302">
                        <c:v>0.40005464259522261</c:v>
                      </c:pt>
                      <c:pt idx="303">
                        <c:v>0.40003348065624283</c:v>
                      </c:pt>
                      <c:pt idx="304">
                        <c:v>0.39940295283002653</c:v>
                      </c:pt>
                      <c:pt idx="305">
                        <c:v>0.39938179011071889</c:v>
                      </c:pt>
                      <c:pt idx="306">
                        <c:v>0.39669703678093354</c:v>
                      </c:pt>
                      <c:pt idx="307">
                        <c:v>0.39667587584458669</c:v>
                      </c:pt>
                      <c:pt idx="308">
                        <c:v>0.39633566176633389</c:v>
                      </c:pt>
                      <c:pt idx="309">
                        <c:v>0.39631449988734208</c:v>
                      </c:pt>
                      <c:pt idx="310">
                        <c:v>0.39568396074461026</c:v>
                      </c:pt>
                      <c:pt idx="311">
                        <c:v>0.39566279801586529</c:v>
                      </c:pt>
                      <c:pt idx="312">
                        <c:v>0.38189489293135792</c:v>
                      </c:pt>
                      <c:pt idx="313">
                        <c:v>0.3818737324146626</c:v>
                      </c:pt>
                      <c:pt idx="314">
                        <c:v>0.38153346833518753</c:v>
                      </c:pt>
                      <c:pt idx="315">
                        <c:v>0.38151230677153036</c:v>
                      </c:pt>
                      <c:pt idx="316">
                        <c:v>0.38088230309939791</c:v>
                      </c:pt>
                      <c:pt idx="317">
                        <c:v>0.3808611405322001</c:v>
                      </c:pt>
                      <c:pt idx="318">
                        <c:v>0.37123384256585679</c:v>
                      </c:pt>
                      <c:pt idx="319">
                        <c:v>0.37121268241170097</c:v>
                      </c:pt>
                      <c:pt idx="320">
                        <c:v>0.37087152620083602</c:v>
                      </c:pt>
                      <c:pt idx="321">
                        <c:v>0.37085036475776645</c:v>
                      </c:pt>
                      <c:pt idx="322">
                        <c:v>0.37021919639842177</c:v>
                      </c:pt>
                      <c:pt idx="323">
                        <c:v>0.37019803354152259</c:v>
                      </c:pt>
                      <c:pt idx="324">
                        <c:v>0.35992050304406104</c:v>
                      </c:pt>
                      <c:pt idx="325">
                        <c:v>0.35989934597062728</c:v>
                      </c:pt>
                      <c:pt idx="326">
                        <c:v>0.35955774270429469</c:v>
                      </c:pt>
                      <c:pt idx="327">
                        <c:v>0.35953658371178315</c:v>
                      </c:pt>
                      <c:pt idx="328">
                        <c:v>0.35892334033176237</c:v>
                      </c:pt>
                      <c:pt idx="329">
                        <c:v>0.3589021788540484</c:v>
                      </c:pt>
                      <c:pt idx="330">
                        <c:v>0.35620204068199596</c:v>
                      </c:pt>
                      <c:pt idx="331">
                        <c:v>0.35618088386179675</c:v>
                      </c:pt>
                      <c:pt idx="332">
                        <c:v>0.35583904146777551</c:v>
                      </c:pt>
                      <c:pt idx="333">
                        <c:v>0.35581788267108189</c:v>
                      </c:pt>
                      <c:pt idx="334">
                        <c:v>0.35520437835684887</c:v>
                      </c:pt>
                      <c:pt idx="335">
                        <c:v>0.35518321698537708</c:v>
                      </c:pt>
                      <c:pt idx="336">
                        <c:v>0.35241704900616005</c:v>
                      </c:pt>
                      <c:pt idx="337">
                        <c:v>0.3523958893808421</c:v>
                      </c:pt>
                      <c:pt idx="338">
                        <c:v>0.3520546046072256</c:v>
                      </c:pt>
                      <c:pt idx="339">
                        <c:v>0.35203344354245858</c:v>
                      </c:pt>
                      <c:pt idx="340">
                        <c:v>0.35140290812172154</c:v>
                      </c:pt>
                      <c:pt idx="341">
                        <c:v>0.35138174543187045</c:v>
                      </c:pt>
                      <c:pt idx="342">
                        <c:v>0.34897372527105552</c:v>
                      </c:pt>
                      <c:pt idx="343">
                        <c:v>0.34895256733186897</c:v>
                      </c:pt>
                      <c:pt idx="344">
                        <c:v>0.34889794035491295</c:v>
                      </c:pt>
                      <c:pt idx="345">
                        <c:v>0.34887678198710509</c:v>
                      </c:pt>
                      <c:pt idx="346">
                        <c:v>0.3486982627759927</c:v>
                      </c:pt>
                      <c:pt idx="347">
                        <c:v>0.348677103329815</c:v>
                      </c:pt>
                      <c:pt idx="348">
                        <c:v>0.34833567210712846</c:v>
                      </c:pt>
                      <c:pt idx="349">
                        <c:v>0.34831451116942003</c:v>
                      </c:pt>
                      <c:pt idx="350">
                        <c:v>0.34826152456112786</c:v>
                      </c:pt>
                      <c:pt idx="351">
                        <c:v>0.34824036323710089</c:v>
                      </c:pt>
                      <c:pt idx="352">
                        <c:v>0.34768388645233228</c:v>
                      </c:pt>
                      <c:pt idx="353">
                        <c:v>0.34766272380872498</c:v>
                      </c:pt>
                      <c:pt idx="354">
                        <c:v>0.34525517914359871</c:v>
                      </c:pt>
                      <c:pt idx="355">
                        <c:v>0.34523402143668441</c:v>
                      </c:pt>
                      <c:pt idx="356">
                        <c:v>0.34517934137481071</c:v>
                      </c:pt>
                      <c:pt idx="357">
                        <c:v>0.34515818322658248</c:v>
                      </c:pt>
                      <c:pt idx="358">
                        <c:v>0.34454259792897668</c:v>
                      </c:pt>
                      <c:pt idx="359">
                        <c:v>0.34452143672662083</c:v>
                      </c:pt>
                      <c:pt idx="360">
                        <c:v>0.34147090134770686</c:v>
                      </c:pt>
                      <c:pt idx="361">
                        <c:v>0.34144974084623669</c:v>
                      </c:pt>
                      <c:pt idx="362">
                        <c:v>0.34139304187732322</c:v>
                      </c:pt>
                      <c:pt idx="363">
                        <c:v>0.34137188104150468</c:v>
                      </c:pt>
                      <c:pt idx="364">
                        <c:v>0.34073969939072185</c:v>
                      </c:pt>
                      <c:pt idx="365">
                        <c:v>0.34071853647029415</c:v>
                      </c:pt>
                      <c:pt idx="366">
                        <c:v>0.3377520482370327</c:v>
                      </c:pt>
                      <c:pt idx="367">
                        <c:v>0.33773088789152689</c:v>
                      </c:pt>
                      <c:pt idx="368">
                        <c:v>0.3376741550130164</c:v>
                      </c:pt>
                      <c:pt idx="369">
                        <c:v>0.33765299432139678</c:v>
                      </c:pt>
                      <c:pt idx="370">
                        <c:v>0.33702065968597356</c:v>
                      </c:pt>
                      <c:pt idx="371">
                        <c:v>0.33699949682140412</c:v>
                      </c:pt>
                      <c:pt idx="372">
                        <c:v>0.33074272019917339</c:v>
                      </c:pt>
                      <c:pt idx="373">
                        <c:v>0.33072156531548758</c:v>
                      </c:pt>
                      <c:pt idx="374">
                        <c:v>0.33037761915497071</c:v>
                      </c:pt>
                      <c:pt idx="375">
                        <c:v>0.33035646182112383</c:v>
                      </c:pt>
                      <c:pt idx="376">
                        <c:v>0.3297404067562768</c:v>
                      </c:pt>
                      <c:pt idx="377">
                        <c:v>0.32971924610606673</c:v>
                      </c:pt>
                      <c:pt idx="378">
                        <c:v>0.32323605068871175</c:v>
                      </c:pt>
                      <c:pt idx="379">
                        <c:v>0.32321489255110819</c:v>
                      </c:pt>
                      <c:pt idx="380">
                        <c:v>0.3228720049797803</c:v>
                      </c:pt>
                      <c:pt idx="381">
                        <c:v>0.32285084491785865</c:v>
                      </c:pt>
                      <c:pt idx="382">
                        <c:v>0.32221885430954511</c:v>
                      </c:pt>
                      <c:pt idx="383">
                        <c:v>0.32219769186621472</c:v>
                      </c:pt>
                      <c:pt idx="384">
                        <c:v>0.31979524909302803</c:v>
                      </c:pt>
                      <c:pt idx="385">
                        <c:v>0.31977409315930805</c:v>
                      </c:pt>
                      <c:pt idx="386">
                        <c:v>0.31971894463222816</c:v>
                      </c:pt>
                      <c:pt idx="387">
                        <c:v>0.31969778815205979</c:v>
                      </c:pt>
                      <c:pt idx="388">
                        <c:v>0.3190791187426355</c:v>
                      </c:pt>
                      <c:pt idx="389">
                        <c:v>0.31905795839485485</c:v>
                      </c:pt>
                      <c:pt idx="390">
                        <c:v>0.31228930027465207</c:v>
                      </c:pt>
                      <c:pt idx="391">
                        <c:v>0.31226814105195361</c:v>
                      </c:pt>
                      <c:pt idx="392">
                        <c:v>0.31221107145790206</c:v>
                      </c:pt>
                      <c:pt idx="393">
                        <c:v>0.3121899117908134</c:v>
                      </c:pt>
                      <c:pt idx="394">
                        <c:v>0.31155570226681234</c:v>
                      </c:pt>
                      <c:pt idx="395">
                        <c:v>0.31153453968514022</c:v>
                      </c:pt>
                      <c:pt idx="396">
                        <c:v>0.29613373937838156</c:v>
                      </c:pt>
                      <c:pt idx="397">
                        <c:v>0.29611258426347731</c:v>
                      </c:pt>
                      <c:pt idx="398">
                        <c:v>0.29605721861732159</c:v>
                      </c:pt>
                      <c:pt idx="399">
                        <c:v>0.29603606288460405</c:v>
                      </c:pt>
                      <c:pt idx="400">
                        <c:v>0.29541647230899704</c:v>
                      </c:pt>
                      <c:pt idx="401">
                        <c:v>0.29539531219825604</c:v>
                      </c:pt>
                      <c:pt idx="402">
                        <c:v>0.29241546255382483</c:v>
                      </c:pt>
                      <c:pt idx="403">
                        <c:v>0.29239430779878495</c:v>
                      </c:pt>
                      <c:pt idx="404">
                        <c:v>0.2923388662317466</c:v>
                      </c:pt>
                      <c:pt idx="405">
                        <c:v>0.29231771084076164</c:v>
                      </c:pt>
                      <c:pt idx="406">
                        <c:v>0.29169763245571934</c:v>
                      </c:pt>
                      <c:pt idx="407">
                        <c:v>0.29167647255018575</c:v>
                      </c:pt>
                      <c:pt idx="408">
                        <c:v>0.28518592575686968</c:v>
                      </c:pt>
                      <c:pt idx="409">
                        <c:v>0.28516476931133966</c:v>
                      </c:pt>
                      <c:pt idx="410">
                        <c:v>0.28481848925423581</c:v>
                      </c:pt>
                      <c:pt idx="411">
                        <c:v>0.28479733002138335</c:v>
                      </c:pt>
                      <c:pt idx="412">
                        <c:v>0.28416138737721697</c:v>
                      </c:pt>
                      <c:pt idx="413">
                        <c:v>0.28414022442941911</c:v>
                      </c:pt>
                      <c:pt idx="414">
                        <c:v>0.28146753469023622</c:v>
                      </c:pt>
                      <c:pt idx="415">
                        <c:v>0.28144637857751625</c:v>
                      </c:pt>
                      <c:pt idx="416">
                        <c:v>0.2810997816189581</c:v>
                      </c:pt>
                      <c:pt idx="417">
                        <c:v>0.28107862263259303</c:v>
                      </c:pt>
                      <c:pt idx="418">
                        <c:v>0.28044234604550267</c:v>
                      </c:pt>
                      <c:pt idx="419">
                        <c:v>0.28042118321614445</c:v>
                      </c:pt>
                      <c:pt idx="420">
                        <c:v>0.26695811310201978</c:v>
                      </c:pt>
                      <c:pt idx="421">
                        <c:v>0.26693696110621068</c:v>
                      </c:pt>
                      <c:pt idx="422">
                        <c:v>0.2668808446711069</c:v>
                      </c:pt>
                      <c:pt idx="423">
                        <c:v>0.26685969188578662</c:v>
                      </c:pt>
                      <c:pt idx="424">
                        <c:v>0.2662350504987534</c:v>
                      </c:pt>
                      <c:pt idx="425">
                        <c:v>0.26621389203609142</c:v>
                      </c:pt>
                      <c:pt idx="426">
                        <c:v>0.25600934818121468</c:v>
                      </c:pt>
                      <c:pt idx="427">
                        <c:v>0.2559881946176284</c:v>
                      </c:pt>
                      <c:pt idx="428">
                        <c:v>0.25563866129644552</c:v>
                      </c:pt>
                      <c:pt idx="429">
                        <c:v>0.25561750412053363</c:v>
                      </c:pt>
                      <c:pt idx="430">
                        <c:v>0.25497769686347649</c:v>
                      </c:pt>
                      <c:pt idx="431">
                        <c:v>0.25495653473634672</c:v>
                      </c:pt>
                      <c:pt idx="432">
                        <c:v>0.211772491640842</c:v>
                      </c:pt>
                      <c:pt idx="433">
                        <c:v>0.2117513444697571</c:v>
                      </c:pt>
                      <c:pt idx="434">
                        <c:v>0.21139583009839938</c:v>
                      </c:pt>
                      <c:pt idx="435">
                        <c:v>0.21137467763701007</c:v>
                      </c:pt>
                      <c:pt idx="436">
                        <c:v>0.2107280162657115</c:v>
                      </c:pt>
                      <c:pt idx="437">
                        <c:v>0.2107068564413368</c:v>
                      </c:pt>
                      <c:pt idx="438">
                        <c:v>0.20805506051484904</c:v>
                      </c:pt>
                      <c:pt idx="439">
                        <c:v>0.20803391412318939</c:v>
                      </c:pt>
                      <c:pt idx="440">
                        <c:v>0.207677748068751</c:v>
                      </c:pt>
                      <c:pt idx="441">
                        <c:v>0.20765659619980759</c:v>
                      </c:pt>
                      <c:pt idx="442">
                        <c:v>0.20700915650390289</c:v>
                      </c:pt>
                      <c:pt idx="443">
                        <c:v>0.20698799700532522</c:v>
                      </c:pt>
                      <c:pt idx="444">
                        <c:v>0.20082216189211796</c:v>
                      </c:pt>
                      <c:pt idx="445">
                        <c:v>0.20080101255851757</c:v>
                      </c:pt>
                      <c:pt idx="446">
                        <c:v>0.20074100526794053</c:v>
                      </c:pt>
                      <c:pt idx="447">
                        <c:v>0.20071985469501336</c:v>
                      </c:pt>
                      <c:pt idx="448">
                        <c:v>0.20006727004645711</c:v>
                      </c:pt>
                      <c:pt idx="449">
                        <c:v>0.20004611077113832</c:v>
                      </c:pt>
                      <c:pt idx="450">
                        <c:v>0.19710454585910731</c:v>
                      </c:pt>
                      <c:pt idx="451">
                        <c:v>0.19708339727058585</c:v>
                      </c:pt>
                      <c:pt idx="452">
                        <c:v>0.1970232358959296</c:v>
                      </c:pt>
                      <c:pt idx="453">
                        <c:v>0.19700208602249525</c:v>
                      </c:pt>
                      <c:pt idx="454">
                        <c:v>0.19634852461990232</c:v>
                      </c:pt>
                      <c:pt idx="455">
                        <c:v>0.19632736572015838</c:v>
                      </c:pt>
                      <c:pt idx="456">
                        <c:v>0.18260605547060876</c:v>
                      </c:pt>
                      <c:pt idx="457">
                        <c:v>0.18258491546367323</c:v>
                      </c:pt>
                      <c:pt idx="458">
                        <c:v>0.18222275868926344</c:v>
                      </c:pt>
                      <c:pt idx="459">
                        <c:v>0.18220161152348882</c:v>
                      </c:pt>
                      <c:pt idx="460">
                        <c:v>0.18154645807623279</c:v>
                      </c:pt>
                      <c:pt idx="461">
                        <c:v>0.18152530084996993</c:v>
                      </c:pt>
                      <c:pt idx="462">
                        <c:v>0.17165425784309946</c:v>
                      </c:pt>
                      <c:pt idx="463">
                        <c:v>0.17163311541444187</c:v>
                      </c:pt>
                      <c:pt idx="464">
                        <c:v>0.1715715306742196</c:v>
                      </c:pt>
                      <c:pt idx="465">
                        <c:v>0.17155038654595811</c:v>
                      </c:pt>
                      <c:pt idx="466">
                        <c:v>0.17088736267077625</c:v>
                      </c:pt>
                      <c:pt idx="467">
                        <c:v>0.17086620654168441</c:v>
                      </c:pt>
                      <c:pt idx="468">
                        <c:v>9.9918761153371116E-2</c:v>
                      </c:pt>
                      <c:pt idx="469">
                        <c:v>9.9897626512912077E-2</c:v>
                      </c:pt>
                      <c:pt idx="470">
                        <c:v>9.9831115067435083E-2</c:v>
                      </c:pt>
                      <c:pt idx="471">
                        <c:v>9.9809976959174304E-2</c:v>
                      </c:pt>
                      <c:pt idx="472">
                        <c:v>9.9121368161857584E-2</c:v>
                      </c:pt>
                      <c:pt idx="473">
                        <c:v>9.9100208011421637E-2</c:v>
                      </c:pt>
                      <c:pt idx="474">
                        <c:v>9.6202922295077584E-2</c:v>
                      </c:pt>
                      <c:pt idx="475">
                        <c:v>9.6181790185423208E-2</c:v>
                      </c:pt>
                      <c:pt idx="476">
                        <c:v>9.6114815815425331E-2</c:v>
                      </c:pt>
                      <c:pt idx="477">
                        <c:v>9.6093679994111378E-2</c:v>
                      </c:pt>
                      <c:pt idx="478">
                        <c:v>9.5402516357566303E-2</c:v>
                      </c:pt>
                      <c:pt idx="479">
                        <c:v>9.5381356985813043E-2</c:v>
                      </c:pt>
                      <c:pt idx="480">
                        <c:v>8.9280062574567415E-2</c:v>
                      </c:pt>
                      <c:pt idx="481">
                        <c:v>8.9258938000717408E-2</c:v>
                      </c:pt>
                      <c:pt idx="482">
                        <c:v>8.9189809746820642E-2</c:v>
                      </c:pt>
                      <c:pt idx="483">
                        <c:v>8.916868061681664E-2</c:v>
                      </c:pt>
                      <c:pt idx="484">
                        <c:v>8.8462047936089999E-2</c:v>
                      </c:pt>
                      <c:pt idx="485">
                        <c:v>8.844088927965639E-2</c:v>
                      </c:pt>
                      <c:pt idx="486">
                        <c:v>8.5565930395661696E-2</c:v>
                      </c:pt>
                      <c:pt idx="487">
                        <c:v>8.5544809536888908E-2</c:v>
                      </c:pt>
                      <c:pt idx="488">
                        <c:v>8.5475038997116198E-2</c:v>
                      </c:pt>
                      <c:pt idx="489">
                        <c:v>8.5453913218785552E-2</c:v>
                      </c:pt>
                      <c:pt idx="490">
                        <c:v>8.4743542339779945E-2</c:v>
                      </c:pt>
                      <c:pt idx="491">
                        <c:v>8.4722384729809253E-2</c:v>
                      </c:pt>
                      <c:pt idx="492">
                        <c:v>7.0776112653106071E-2</c:v>
                      </c:pt>
                      <c:pt idx="493">
                        <c:v>7.0755008488212243E-2</c:v>
                      </c:pt>
                      <c:pt idx="494">
                        <c:v>7.0683024634393368E-2</c:v>
                      </c:pt>
                      <c:pt idx="495">
                        <c:v>7.0661913859247236E-2</c:v>
                      </c:pt>
                      <c:pt idx="496">
                        <c:v>6.9941357511376173E-2</c:v>
                      </c:pt>
                      <c:pt idx="497">
                        <c:v>6.9920204983989237E-2</c:v>
                      </c:pt>
                      <c:pt idx="498">
                        <c:v>6.0161202912793324E-2</c:v>
                      </c:pt>
                      <c:pt idx="499">
                        <c:v>6.0140127553237145E-2</c:v>
                      </c:pt>
                      <c:pt idx="500">
                        <c:v>6.0063209102822049E-2</c:v>
                      </c:pt>
                      <c:pt idx="501">
                        <c:v>6.004212419603451E-2</c:v>
                      </c:pt>
                      <c:pt idx="502">
                        <c:v>5.9288229093761385E-2</c:v>
                      </c:pt>
                      <c:pt idx="503">
                        <c:v>5.9267082584446552E-2</c:v>
                      </c:pt>
                      <c:pt idx="504">
                        <c:v>4.1396307572382086E-2</c:v>
                      </c:pt>
                      <c:pt idx="505">
                        <c:v>4.1375304450499063E-2</c:v>
                      </c:pt>
                      <c:pt idx="506">
                        <c:v>4.1290501523518069E-2</c:v>
                      </c:pt>
                      <c:pt idx="507">
                        <c:v>4.1269480662848038E-2</c:v>
                      </c:pt>
                      <c:pt idx="508">
                        <c:v>4.047446461087327E-2</c:v>
                      </c:pt>
                      <c:pt idx="509">
                        <c:v>4.0453332895969175E-2</c:v>
                      </c:pt>
                      <c:pt idx="510">
                        <c:v>3.7700941523942544E-2</c:v>
                      </c:pt>
                      <c:pt idx="511">
                        <c:v>3.7679969413961525E-2</c:v>
                      </c:pt>
                      <c:pt idx="512">
                        <c:v>3.7592179774414314E-2</c:v>
                      </c:pt>
                      <c:pt idx="513">
                        <c:v>3.7571186596590436E-2</c:v>
                      </c:pt>
                      <c:pt idx="514">
                        <c:v>3.6758757037165739E-2</c:v>
                      </c:pt>
                      <c:pt idx="515">
                        <c:v>3.6737632264148765E-2</c:v>
                      </c:pt>
                      <c:pt idx="516">
                        <c:v>3.0458987575107538E-2</c:v>
                      </c:pt>
                      <c:pt idx="517">
                        <c:v>3.043802683881815E-2</c:v>
                      </c:pt>
                      <c:pt idx="518">
                        <c:v>2.9975148744534195E-2</c:v>
                      </c:pt>
                      <c:pt idx="519">
                        <c:v>2.9954077358421198E-2</c:v>
                      </c:pt>
                      <c:pt idx="520">
                        <c:v>2.9208970317148537E-2</c:v>
                      </c:pt>
                      <c:pt idx="521">
                        <c:v>2.9187797389111429E-2</c:v>
                      </c:pt>
                      <c:pt idx="522">
                        <c:v>2.677295438077815E-2</c:v>
                      </c:pt>
                      <c:pt idx="523">
                        <c:v>2.6752050399738922E-2</c:v>
                      </c:pt>
                      <c:pt idx="524">
                        <c:v>2.6270075114538702E-2</c:v>
                      </c:pt>
                      <c:pt idx="525">
                        <c:v>2.6249030609906444E-2</c:v>
                      </c:pt>
                      <c:pt idx="526">
                        <c:v>2.5489668385792412E-2</c:v>
                      </c:pt>
                      <c:pt idx="527">
                        <c:v>2.5468496218890527E-2</c:v>
                      </c:pt>
                      <c:pt idx="528">
                        <c:v>1.2821948446065087E-2</c:v>
                      </c:pt>
                      <c:pt idx="529">
                        <c:v>1.2802347097638589E-2</c:v>
                      </c:pt>
                      <c:pt idx="530">
                        <c:v>1.2647820219281347E-2</c:v>
                      </c:pt>
                      <c:pt idx="531">
                        <c:v>1.2628066408887511E-2</c:v>
                      </c:pt>
                      <c:pt idx="532">
                        <c:v>1.139691282594758E-2</c:v>
                      </c:pt>
                      <c:pt idx="533">
                        <c:v>1.1376096264271419E-2</c:v>
                      </c:pt>
                      <c:pt idx="534">
                        <c:v>4.0782232509067517E-3</c:v>
                      </c:pt>
                      <c:pt idx="535">
                        <c:v>4.0732110539214803E-3</c:v>
                      </c:pt>
                      <c:pt idx="536">
                        <c:v>2.6834539639466752E-3</c:v>
                      </c:pt>
                      <c:pt idx="537">
                        <c:v>2.6784321250138735E-3</c:v>
                      </c:pt>
                      <c:pt idx="538">
                        <c:v>2.1205664094437717E-5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66DD-4174-B661-732EB4110CA8}"/>
                  </c:ext>
                </c:extLst>
              </c15:ser>
            </c15:filteredLineSeries>
          </c:ext>
        </c:extLst>
      </c:lineChart>
      <c:catAx>
        <c:axId val="5324081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409472"/>
        <c:crosses val="autoZero"/>
        <c:auto val="1"/>
        <c:lblAlgn val="ctr"/>
        <c:lblOffset val="100"/>
        <c:noMultiLvlLbl val="0"/>
      </c:catAx>
      <c:valAx>
        <c:axId val="53240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408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Chart_Data!$E$3</c:f>
              <c:strCache>
                <c:ptCount val="1"/>
                <c:pt idx="0">
                  <c:v>Performance Score Variation - Pro Economic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Chart_Data!$E$4:$E$543</c:f>
              <c:numCache>
                <c:formatCode>General</c:formatCode>
                <c:ptCount val="540"/>
                <c:pt idx="0">
                  <c:v>1</c:v>
                </c:pt>
                <c:pt idx="1">
                  <c:v>0.99998098631578969</c:v>
                </c:pt>
                <c:pt idx="2">
                  <c:v>0.9991008507146123</c:v>
                </c:pt>
                <c:pt idx="3">
                  <c:v>0.99908270260548848</c:v>
                </c:pt>
                <c:pt idx="4">
                  <c:v>0.99644532874571745</c:v>
                </c:pt>
                <c:pt idx="5">
                  <c:v>0.99642632156193855</c:v>
                </c:pt>
                <c:pt idx="6">
                  <c:v>0.99557477971542563</c:v>
                </c:pt>
                <c:pt idx="7">
                  <c:v>0.99555582746975679</c:v>
                </c:pt>
                <c:pt idx="8">
                  <c:v>0.99150488137648363</c:v>
                </c:pt>
                <c:pt idx="9">
                  <c:v>0.99148674760736211</c:v>
                </c:pt>
                <c:pt idx="10">
                  <c:v>0.98805009863627813</c:v>
                </c:pt>
                <c:pt idx="11">
                  <c:v>0.98803155366926498</c:v>
                </c:pt>
                <c:pt idx="12">
                  <c:v>0.98730896391848766</c:v>
                </c:pt>
                <c:pt idx="13">
                  <c:v>0.98729001223691726</c:v>
                </c:pt>
                <c:pt idx="14">
                  <c:v>0.98375866314818405</c:v>
                </c:pt>
                <c:pt idx="15">
                  <c:v>0.98373969415858098</c:v>
                </c:pt>
                <c:pt idx="16">
                  <c:v>0.98245980840323843</c:v>
                </c:pt>
                <c:pt idx="17">
                  <c:v>0.98244098816268433</c:v>
                </c:pt>
                <c:pt idx="18">
                  <c:v>0.97892611757252579</c:v>
                </c:pt>
                <c:pt idx="19">
                  <c:v>0.97890724684766672</c:v>
                </c:pt>
                <c:pt idx="20">
                  <c:v>0.97461018081083073</c:v>
                </c:pt>
                <c:pt idx="21">
                  <c:v>0.97459151993064097</c:v>
                </c:pt>
                <c:pt idx="22">
                  <c:v>0.97256025214585429</c:v>
                </c:pt>
                <c:pt idx="23">
                  <c:v>0.97254124384158891</c:v>
                </c:pt>
                <c:pt idx="24">
                  <c:v>0.97169678282153027</c:v>
                </c:pt>
                <c:pt idx="25">
                  <c:v>0.9716777782055408</c:v>
                </c:pt>
                <c:pt idx="26">
                  <c:v>0.97110042748175041</c:v>
                </c:pt>
                <c:pt idx="27">
                  <c:v>0.97108169466238536</c:v>
                </c:pt>
                <c:pt idx="28">
                  <c:v>0.96433162073866086</c:v>
                </c:pt>
                <c:pt idx="29">
                  <c:v>0.96431267745543925</c:v>
                </c:pt>
                <c:pt idx="30">
                  <c:v>0.95988504586441259</c:v>
                </c:pt>
                <c:pt idx="31">
                  <c:v>0.95986604770718686</c:v>
                </c:pt>
                <c:pt idx="32">
                  <c:v>0.95510163733335374</c:v>
                </c:pt>
                <c:pt idx="33">
                  <c:v>0.95508266694006616</c:v>
                </c:pt>
                <c:pt idx="34">
                  <c:v>0.9473703700384789</c:v>
                </c:pt>
                <c:pt idx="35">
                  <c:v>0.9473514552596517</c:v>
                </c:pt>
                <c:pt idx="36">
                  <c:v>0.93565909613654663</c:v>
                </c:pt>
                <c:pt idx="37">
                  <c:v>0.93564009947557869</c:v>
                </c:pt>
                <c:pt idx="38">
                  <c:v>0.93210490370357213</c:v>
                </c:pt>
                <c:pt idx="39">
                  <c:v>0.93208590638854705</c:v>
                </c:pt>
                <c:pt idx="40">
                  <c:v>0.93087963144212549</c:v>
                </c:pt>
                <c:pt idx="41">
                  <c:v>0.93086065133945783</c:v>
                </c:pt>
                <c:pt idx="42">
                  <c:v>0.92732704085995432</c:v>
                </c:pt>
                <c:pt idx="43">
                  <c:v>0.92730805885117662</c:v>
                </c:pt>
                <c:pt idx="44">
                  <c:v>0.92317306024932688</c:v>
                </c:pt>
                <c:pt idx="45">
                  <c:v>0.92315411275097603</c:v>
                </c:pt>
                <c:pt idx="46">
                  <c:v>0.92297633936034007</c:v>
                </c:pt>
                <c:pt idx="47">
                  <c:v>0.92295734773419869</c:v>
                </c:pt>
                <c:pt idx="48">
                  <c:v>0.92206935318884908</c:v>
                </c:pt>
                <c:pt idx="49">
                  <c:v>0.92205036417209085</c:v>
                </c:pt>
                <c:pt idx="50">
                  <c:v>0.91962452565940678</c:v>
                </c:pt>
                <c:pt idx="51">
                  <c:v>0.91960557394920406</c:v>
                </c:pt>
                <c:pt idx="52">
                  <c:v>0.91942256735989236</c:v>
                </c:pt>
                <c:pt idx="53">
                  <c:v>0.91940357484098334</c:v>
                </c:pt>
                <c:pt idx="54">
                  <c:v>0.91851582933961906</c:v>
                </c:pt>
                <c:pt idx="55">
                  <c:v>0.91849683925678183</c:v>
                </c:pt>
                <c:pt idx="56">
                  <c:v>0.9143808076162302</c:v>
                </c:pt>
                <c:pt idx="57">
                  <c:v>0.91436184424655575</c:v>
                </c:pt>
                <c:pt idx="58">
                  <c:v>0.91083024303740545</c:v>
                </c:pt>
                <c:pt idx="59">
                  <c:v>0.91081127695606534</c:v>
                </c:pt>
                <c:pt idx="60">
                  <c:v>0.90822379269206699</c:v>
                </c:pt>
                <c:pt idx="61">
                  <c:v>0.90820479186997238</c:v>
                </c:pt>
                <c:pt idx="62">
                  <c:v>0.9034551734923052</c:v>
                </c:pt>
                <c:pt idx="63">
                  <c:v>0.90343618215746058</c:v>
                </c:pt>
                <c:pt idx="64">
                  <c:v>0.89577512653018987</c:v>
                </c:pt>
                <c:pt idx="65">
                  <c:v>0.89575615460731461</c:v>
                </c:pt>
                <c:pt idx="66">
                  <c:v>0.89554422628630481</c:v>
                </c:pt>
                <c:pt idx="67">
                  <c:v>0.89552522897382447</c:v>
                </c:pt>
                <c:pt idx="68">
                  <c:v>0.89463898491661986</c:v>
                </c:pt>
                <c:pt idx="69">
                  <c:v>0.89461998919024532</c:v>
                </c:pt>
                <c:pt idx="70">
                  <c:v>0.88697053473982157</c:v>
                </c:pt>
                <c:pt idx="71">
                  <c:v>0.88695155492472799</c:v>
                </c:pt>
                <c:pt idx="72">
                  <c:v>0.85308906399033713</c:v>
                </c:pt>
                <c:pt idx="73">
                  <c:v>0.85307006405534858</c:v>
                </c:pt>
                <c:pt idx="74">
                  <c:v>0.85218479118080526</c:v>
                </c:pt>
                <c:pt idx="75">
                  <c:v>0.85216579218224819</c:v>
                </c:pt>
                <c:pt idx="76">
                  <c:v>0.84953466095436692</c:v>
                </c:pt>
                <c:pt idx="77">
                  <c:v>0.8495156608712785</c:v>
                </c:pt>
                <c:pt idx="78">
                  <c:v>0.84863044703341295</c:v>
                </c:pt>
                <c:pt idx="79">
                  <c:v>0.84861144785061238</c:v>
                </c:pt>
                <c:pt idx="80">
                  <c:v>0.84452998933463552</c:v>
                </c:pt>
                <c:pt idx="81">
                  <c:v>0.84451099973547472</c:v>
                </c:pt>
                <c:pt idx="82">
                  <c:v>0.84097648060828178</c:v>
                </c:pt>
                <c:pt idx="83">
                  <c:v>0.84095749046465207</c:v>
                </c:pt>
                <c:pt idx="84">
                  <c:v>0.84040934375710363</c:v>
                </c:pt>
                <c:pt idx="85">
                  <c:v>0.84039034589120276</c:v>
                </c:pt>
                <c:pt idx="86">
                  <c:v>0.83685507592334096</c:v>
                </c:pt>
                <c:pt idx="87">
                  <c:v>0.83683607784789127</c:v>
                </c:pt>
                <c:pt idx="88">
                  <c:v>0.83560137392393385</c:v>
                </c:pt>
                <c:pt idx="89">
                  <c:v>0.83558238137382923</c:v>
                </c:pt>
                <c:pt idx="90">
                  <c:v>0.83204756676009073</c:v>
                </c:pt>
                <c:pt idx="91">
                  <c:v>0.83202857380555117</c:v>
                </c:pt>
                <c:pt idx="92">
                  <c:v>0.82761270479273286</c:v>
                </c:pt>
                <c:pt idx="93">
                  <c:v>0.82759372271956955</c:v>
                </c:pt>
                <c:pt idx="94">
                  <c:v>0.82565274689828339</c:v>
                </c:pt>
                <c:pt idx="95">
                  <c:v>0.825633745765876</c:v>
                </c:pt>
                <c:pt idx="96">
                  <c:v>0.82474900077352697</c:v>
                </c:pt>
                <c:pt idx="97">
                  <c:v>0.82473000032258414</c:v>
                </c:pt>
                <c:pt idx="98">
                  <c:v>0.82406005004880822</c:v>
                </c:pt>
                <c:pt idx="99">
                  <c:v>0.82404106719972203</c:v>
                </c:pt>
                <c:pt idx="100">
                  <c:v>0.81710088096924915</c:v>
                </c:pt>
                <c:pt idx="101">
                  <c:v>0.81708188742459198</c:v>
                </c:pt>
                <c:pt idx="102">
                  <c:v>0.81297424000694452</c:v>
                </c:pt>
                <c:pt idx="103">
                  <c:v>0.81295524051255397</c:v>
                </c:pt>
                <c:pt idx="104">
                  <c:v>0.80817000859950883</c:v>
                </c:pt>
                <c:pt idx="105">
                  <c:v>0.80815101305365344</c:v>
                </c:pt>
                <c:pt idx="106">
                  <c:v>0.8001901501207479</c:v>
                </c:pt>
                <c:pt idx="107">
                  <c:v>0.80017116247793185</c:v>
                </c:pt>
                <c:pt idx="108">
                  <c:v>0.73714088071123018</c:v>
                </c:pt>
                <c:pt idx="109">
                  <c:v>0.73712188382731059</c:v>
                </c:pt>
                <c:pt idx="110">
                  <c:v>0.73358669867131987</c:v>
                </c:pt>
                <c:pt idx="111">
                  <c:v>0.73356770164675711</c:v>
                </c:pt>
                <c:pt idx="112">
                  <c:v>0.73229571271806682</c:v>
                </c:pt>
                <c:pt idx="113">
                  <c:v>0.73227671861593024</c:v>
                </c:pt>
                <c:pt idx="114">
                  <c:v>0.72874179515152471</c:v>
                </c:pt>
                <c:pt idx="115">
                  <c:v>0.72872280082790986</c:v>
                </c:pt>
                <c:pt idx="116">
                  <c:v>0.72832198532649051</c:v>
                </c:pt>
                <c:pt idx="117">
                  <c:v>0.72830298742984689</c:v>
                </c:pt>
                <c:pt idx="118">
                  <c:v>0.72476771985345456</c:v>
                </c:pt>
                <c:pt idx="119">
                  <c:v>0.72474872185326555</c:v>
                </c:pt>
                <c:pt idx="120">
                  <c:v>0.72399740620957798</c:v>
                </c:pt>
                <c:pt idx="121">
                  <c:v>0.72397841763847137</c:v>
                </c:pt>
                <c:pt idx="122">
                  <c:v>0.72347865813115797</c:v>
                </c:pt>
                <c:pt idx="123">
                  <c:v>0.72345966268623108</c:v>
                </c:pt>
                <c:pt idx="124">
                  <c:v>0.720444121248623</c:v>
                </c:pt>
                <c:pt idx="125">
                  <c:v>0.72042513230585137</c:v>
                </c:pt>
                <c:pt idx="126">
                  <c:v>0.7199246074201362</c:v>
                </c:pt>
                <c:pt idx="127">
                  <c:v>0.71990561179887747</c:v>
                </c:pt>
                <c:pt idx="128">
                  <c:v>0.71518376417424356</c:v>
                </c:pt>
                <c:pt idx="129">
                  <c:v>0.7151647736853437</c:v>
                </c:pt>
                <c:pt idx="130">
                  <c:v>0.71163025741297514</c:v>
                </c:pt>
                <c:pt idx="131">
                  <c:v>0.71161126661146734</c:v>
                </c:pt>
                <c:pt idx="132">
                  <c:v>0.70970677347246458</c:v>
                </c:pt>
                <c:pt idx="133">
                  <c:v>0.70968777547773787</c:v>
                </c:pt>
                <c:pt idx="134">
                  <c:v>0.70486376255756589</c:v>
                </c:pt>
                <c:pt idx="135">
                  <c:v>0.70484476673544383</c:v>
                </c:pt>
                <c:pt idx="136">
                  <c:v>0.70088717992944871</c:v>
                </c:pt>
                <c:pt idx="137">
                  <c:v>0.70086818120868111</c:v>
                </c:pt>
                <c:pt idx="138">
                  <c:v>0.69657041274010734</c:v>
                </c:pt>
                <c:pt idx="139">
                  <c:v>0.69655142132871994</c:v>
                </c:pt>
                <c:pt idx="140">
                  <c:v>0.69604564026449489</c:v>
                </c:pt>
                <c:pt idx="141">
                  <c:v>0.69602664344125464</c:v>
                </c:pt>
                <c:pt idx="142">
                  <c:v>0.68775504733048309</c:v>
                </c:pt>
                <c:pt idx="143">
                  <c:v>0.68773605443791097</c:v>
                </c:pt>
                <c:pt idx="144">
                  <c:v>0.68167899233051588</c:v>
                </c:pt>
                <c:pt idx="145">
                  <c:v>0.68165999372848907</c:v>
                </c:pt>
                <c:pt idx="146">
                  <c:v>0.67812467894000572</c:v>
                </c:pt>
                <c:pt idx="147">
                  <c:v>0.67810568028072737</c:v>
                </c:pt>
                <c:pt idx="148">
                  <c:v>0.67698623490126619</c:v>
                </c:pt>
                <c:pt idx="149">
                  <c:v>0.67696723473538967</c:v>
                </c:pt>
                <c:pt idx="150">
                  <c:v>0.67683737321074344</c:v>
                </c:pt>
                <c:pt idx="151">
                  <c:v>0.67681837629796837</c:v>
                </c:pt>
                <c:pt idx="152">
                  <c:v>0.67604461108589664</c:v>
                </c:pt>
                <c:pt idx="153">
                  <c:v>0.67602561113245008</c:v>
                </c:pt>
                <c:pt idx="154">
                  <c:v>0.67343185328136113</c:v>
                </c:pt>
                <c:pt idx="155">
                  <c:v>0.67341285312236454</c:v>
                </c:pt>
                <c:pt idx="156">
                  <c:v>0.67328319729523745</c:v>
                </c:pt>
                <c:pt idx="157">
                  <c:v>0.6732642002708642</c:v>
                </c:pt>
                <c:pt idx="158">
                  <c:v>0.67249023330769753</c:v>
                </c:pt>
                <c:pt idx="159">
                  <c:v>0.67247123335232595</c:v>
                </c:pt>
                <c:pt idx="160">
                  <c:v>0.66899880674385825</c:v>
                </c:pt>
                <c:pt idx="161">
                  <c:v>0.66897980876436802</c:v>
                </c:pt>
                <c:pt idx="162">
                  <c:v>0.6685476012582483</c:v>
                </c:pt>
                <c:pt idx="163">
                  <c:v>0.66852860786234192</c:v>
                </c:pt>
                <c:pt idx="164">
                  <c:v>0.66808293070475089</c:v>
                </c:pt>
                <c:pt idx="165">
                  <c:v>0.66806393299430566</c:v>
                </c:pt>
                <c:pt idx="166">
                  <c:v>0.66801856832953177</c:v>
                </c:pt>
                <c:pt idx="167">
                  <c:v>0.66799957066681459</c:v>
                </c:pt>
                <c:pt idx="168">
                  <c:v>0.66544453812263493</c:v>
                </c:pt>
                <c:pt idx="169">
                  <c:v>0.66542554006954313</c:v>
                </c:pt>
                <c:pt idx="170">
                  <c:v>0.66499380502637551</c:v>
                </c:pt>
                <c:pt idx="171">
                  <c:v>0.66497481141840042</c:v>
                </c:pt>
                <c:pt idx="172">
                  <c:v>0.66452868695538791</c:v>
                </c:pt>
                <c:pt idx="173">
                  <c:v>0.66450968916227138</c:v>
                </c:pt>
                <c:pt idx="174">
                  <c:v>0.66446432559044533</c:v>
                </c:pt>
                <c:pt idx="175">
                  <c:v>0.66444532784365307</c:v>
                </c:pt>
                <c:pt idx="176">
                  <c:v>0.66430756676151126</c:v>
                </c:pt>
                <c:pt idx="177">
                  <c:v>0.66428856716509666</c:v>
                </c:pt>
                <c:pt idx="178">
                  <c:v>0.66075320267855608</c:v>
                </c:pt>
                <c:pt idx="179">
                  <c:v>0.66073420307282482</c:v>
                </c:pt>
                <c:pt idx="180">
                  <c:v>0.65973100969538734</c:v>
                </c:pt>
                <c:pt idx="181">
                  <c:v>0.65971201513773525</c:v>
                </c:pt>
                <c:pt idx="182">
                  <c:v>0.65946825565256917</c:v>
                </c:pt>
                <c:pt idx="183">
                  <c:v>0.65944925727762871</c:v>
                </c:pt>
                <c:pt idx="184">
                  <c:v>0.65617708423639332</c:v>
                </c:pt>
                <c:pt idx="185">
                  <c:v>0.65615808950131538</c:v>
                </c:pt>
                <c:pt idx="186">
                  <c:v>0.65591395859457491</c:v>
                </c:pt>
                <c:pt idx="187">
                  <c:v>0.65589496016366033</c:v>
                </c:pt>
                <c:pt idx="188">
                  <c:v>0.65424384977733918</c:v>
                </c:pt>
                <c:pt idx="189">
                  <c:v>0.65422485072662329</c:v>
                </c:pt>
                <c:pt idx="190">
                  <c:v>0.65118283935363397</c:v>
                </c:pt>
                <c:pt idx="191">
                  <c:v>0.65116384368071401</c:v>
                </c:pt>
                <c:pt idx="192">
                  <c:v>0.64955043512175592</c:v>
                </c:pt>
                <c:pt idx="193">
                  <c:v>0.64953143502107835</c:v>
                </c:pt>
                <c:pt idx="194">
                  <c:v>0.64940338247886986</c:v>
                </c:pt>
                <c:pt idx="195">
                  <c:v>0.64938438469234228</c:v>
                </c:pt>
                <c:pt idx="196">
                  <c:v>0.64860886885161173</c:v>
                </c:pt>
                <c:pt idx="197">
                  <c:v>0.64858986889261283</c:v>
                </c:pt>
                <c:pt idx="198">
                  <c:v>0.64762879702613196</c:v>
                </c:pt>
                <c:pt idx="199">
                  <c:v>0.64760980121027778</c:v>
                </c:pt>
                <c:pt idx="200">
                  <c:v>0.64156405661021843</c:v>
                </c:pt>
                <c:pt idx="201">
                  <c:v>0.64154505805834294</c:v>
                </c:pt>
                <c:pt idx="202">
                  <c:v>0.64111661143888754</c:v>
                </c:pt>
                <c:pt idx="203">
                  <c:v>0.64109761639271734</c:v>
                </c:pt>
                <c:pt idx="204">
                  <c:v>0.64064839649717786</c:v>
                </c:pt>
                <c:pt idx="205">
                  <c:v>0.64062939814121544</c:v>
                </c:pt>
                <c:pt idx="206">
                  <c:v>0.64058403372530803</c:v>
                </c:pt>
                <c:pt idx="207">
                  <c:v>0.64056503540789222</c:v>
                </c:pt>
                <c:pt idx="208">
                  <c:v>0.63687198157961156</c:v>
                </c:pt>
                <c:pt idx="209">
                  <c:v>0.63685298192473916</c:v>
                </c:pt>
                <c:pt idx="210">
                  <c:v>0.63229900099846337</c:v>
                </c:pt>
                <c:pt idx="211">
                  <c:v>0.63228000505870297</c:v>
                </c:pt>
                <c:pt idx="212">
                  <c:v>0.63203328247056467</c:v>
                </c:pt>
                <c:pt idx="213">
                  <c:v>0.63201428366527013</c:v>
                </c:pt>
                <c:pt idx="214">
                  <c:v>0.62374991476750108</c:v>
                </c:pt>
                <c:pt idx="215">
                  <c:v>0.62373091798086999</c:v>
                </c:pt>
                <c:pt idx="216">
                  <c:v>0.61264683551901089</c:v>
                </c:pt>
                <c:pt idx="217">
                  <c:v>0.61262783618932337</c:v>
                </c:pt>
                <c:pt idx="218">
                  <c:v>0.60909249944868482</c:v>
                </c:pt>
                <c:pt idx="219">
                  <c:v>0.60907350013402262</c:v>
                </c:pt>
                <c:pt idx="220">
                  <c:v>0.60780758831623583</c:v>
                </c:pt>
                <c:pt idx="221">
                  <c:v>0.60778858966842852</c:v>
                </c:pt>
                <c:pt idx="222">
                  <c:v>0.60425327400308815</c:v>
                </c:pt>
                <c:pt idx="223">
                  <c:v>0.60423427533111951</c:v>
                </c:pt>
                <c:pt idx="224">
                  <c:v>0.59996750936582932</c:v>
                </c:pt>
                <c:pt idx="225">
                  <c:v>0.59994851036438712</c:v>
                </c:pt>
                <c:pt idx="226">
                  <c:v>0.59952427782958018</c:v>
                </c:pt>
                <c:pt idx="227">
                  <c:v>0.59950528087251753</c:v>
                </c:pt>
                <c:pt idx="228">
                  <c:v>0.59898770778437482</c:v>
                </c:pt>
                <c:pt idx="229">
                  <c:v>0.598968708903166</c:v>
                </c:pt>
                <c:pt idx="230">
                  <c:v>0.59641318080680616</c:v>
                </c:pt>
                <c:pt idx="231">
                  <c:v>0.59639418180741</c:v>
                </c:pt>
                <c:pt idx="232">
                  <c:v>0.59597012063017851</c:v>
                </c:pt>
                <c:pt idx="233">
                  <c:v>0.595951123577799</c:v>
                </c:pt>
                <c:pt idx="234">
                  <c:v>0.59543338249824918</c:v>
                </c:pt>
                <c:pt idx="235">
                  <c:v>0.59541438361132792</c:v>
                </c:pt>
                <c:pt idx="236">
                  <c:v>0.59070549010850959</c:v>
                </c:pt>
                <c:pt idx="237">
                  <c:v>0.59068649260546691</c:v>
                </c:pt>
                <c:pt idx="238">
                  <c:v>0.58715127529509403</c:v>
                </c:pt>
                <c:pt idx="239">
                  <c:v>0.58713227771816889</c:v>
                </c:pt>
                <c:pt idx="240">
                  <c:v>0.5852115879191393</c:v>
                </c:pt>
                <c:pt idx="241">
                  <c:v>0.58519258875420044</c:v>
                </c:pt>
                <c:pt idx="242">
                  <c:v>0.58037253687604318</c:v>
                </c:pt>
                <c:pt idx="243">
                  <c:v>0.58035353807361401</c:v>
                </c:pt>
                <c:pt idx="244">
                  <c:v>0.57253235511883738</c:v>
                </c:pt>
                <c:pt idx="245">
                  <c:v>0.57251335618197308</c:v>
                </c:pt>
                <c:pt idx="246">
                  <c:v>0.57209043026560502</c:v>
                </c:pt>
                <c:pt idx="247">
                  <c:v>0.57207143258079218</c:v>
                </c:pt>
                <c:pt idx="248">
                  <c:v>0.57155258147221577</c:v>
                </c:pt>
                <c:pt idx="249">
                  <c:v>0.57153358259212517</c:v>
                </c:pt>
                <c:pt idx="250">
                  <c:v>0.56327120094103278</c:v>
                </c:pt>
                <c:pt idx="251">
                  <c:v>0.56325220288595645</c:v>
                </c:pt>
                <c:pt idx="252">
                  <c:v>0.5300776573568613</c:v>
                </c:pt>
                <c:pt idx="253">
                  <c:v>0.53005865886387571</c:v>
                </c:pt>
                <c:pt idx="254">
                  <c:v>0.52909778815858211</c:v>
                </c:pt>
                <c:pt idx="255">
                  <c:v>0.52907878963895749</c:v>
                </c:pt>
                <c:pt idx="256">
                  <c:v>0.52652339707823248</c:v>
                </c:pt>
                <c:pt idx="257">
                  <c:v>0.52650439863710408</c:v>
                </c:pt>
                <c:pt idx="258">
                  <c:v>0.52554351601448868</c:v>
                </c:pt>
                <c:pt idx="259">
                  <c:v>0.52552451753965468</c:v>
                </c:pt>
                <c:pt idx="260">
                  <c:v>0.52081652917298893</c:v>
                </c:pt>
                <c:pt idx="261">
                  <c:v>0.52079753075608259</c:v>
                </c:pt>
                <c:pt idx="262">
                  <c:v>0.51739796953641548</c:v>
                </c:pt>
                <c:pt idx="263">
                  <c:v>0.51737897109992637</c:v>
                </c:pt>
                <c:pt idx="264">
                  <c:v>0.51726223185215447</c:v>
                </c:pt>
                <c:pt idx="265">
                  <c:v>0.5172432334193946</c:v>
                </c:pt>
                <c:pt idx="266">
                  <c:v>0.51384369479345726</c:v>
                </c:pt>
                <c:pt idx="267">
                  <c:v>0.51382469639765871</c:v>
                </c:pt>
                <c:pt idx="268">
                  <c:v>0.51252003206178631</c:v>
                </c:pt>
                <c:pt idx="269">
                  <c:v>0.51250103357266652</c:v>
                </c:pt>
                <c:pt idx="270">
                  <c:v>0.50896572954510688</c:v>
                </c:pt>
                <c:pt idx="271">
                  <c:v>0.50894673106103616</c:v>
                </c:pt>
                <c:pt idx="272">
                  <c:v>0.50391978920102509</c:v>
                </c:pt>
                <c:pt idx="273">
                  <c:v>0.50390079110749164</c:v>
                </c:pt>
                <c:pt idx="274">
                  <c:v>0.50264325603149429</c:v>
                </c:pt>
                <c:pt idx="275">
                  <c:v>0.50262425805507205</c:v>
                </c:pt>
                <c:pt idx="276">
                  <c:v>0.5016632794404573</c:v>
                </c:pt>
                <c:pt idx="277">
                  <c:v>0.50164428137787986</c:v>
                </c:pt>
                <c:pt idx="278">
                  <c:v>0.50036554982797909</c:v>
                </c:pt>
                <c:pt idx="279">
                  <c:v>0.50034655167633246</c:v>
                </c:pt>
                <c:pt idx="280">
                  <c:v>0.49338166600392019</c:v>
                </c:pt>
                <c:pt idx="281">
                  <c:v>0.49336266753600488</c:v>
                </c:pt>
                <c:pt idx="282">
                  <c:v>0.48996345424491766</c:v>
                </c:pt>
                <c:pt idx="283">
                  <c:v>0.48994445623789368</c:v>
                </c:pt>
                <c:pt idx="284">
                  <c:v>0.48508519457450894</c:v>
                </c:pt>
                <c:pt idx="285">
                  <c:v>0.48506619621496483</c:v>
                </c:pt>
                <c:pt idx="286">
                  <c:v>0.47648521467107335</c:v>
                </c:pt>
                <c:pt idx="287">
                  <c:v>0.47646621617851193</c:v>
                </c:pt>
                <c:pt idx="288">
                  <c:v>0.41413079709828832</c:v>
                </c:pt>
                <c:pt idx="289">
                  <c:v>0.41411179915522067</c:v>
                </c:pt>
                <c:pt idx="290">
                  <c:v>0.41057654305252889</c:v>
                </c:pt>
                <c:pt idx="291">
                  <c:v>0.41055754516647808</c:v>
                </c:pt>
                <c:pt idx="292">
                  <c:v>0.40921476700394666</c:v>
                </c:pt>
                <c:pt idx="293">
                  <c:v>0.40919576831900351</c:v>
                </c:pt>
                <c:pt idx="294">
                  <c:v>0.40566045140296519</c:v>
                </c:pt>
                <c:pt idx="295">
                  <c:v>0.40564145273490537</c:v>
                </c:pt>
                <c:pt idx="296">
                  <c:v>0.40531167411672392</c:v>
                </c:pt>
                <c:pt idx="297">
                  <c:v>0.40529267661630247</c:v>
                </c:pt>
                <c:pt idx="298">
                  <c:v>0.40175746594369655</c:v>
                </c:pt>
                <c:pt idx="299">
                  <c:v>0.40173846852083234</c:v>
                </c:pt>
                <c:pt idx="300">
                  <c:v>0.40039504672340293</c:v>
                </c:pt>
                <c:pt idx="301">
                  <c:v>0.40037604829872547</c:v>
                </c:pt>
                <c:pt idx="302">
                  <c:v>0.4002994714313271</c:v>
                </c:pt>
                <c:pt idx="303">
                  <c:v>0.40028047198554584</c:v>
                </c:pt>
                <c:pt idx="304">
                  <c:v>0.3968407495338831</c:v>
                </c:pt>
                <c:pt idx="305">
                  <c:v>0.39682175114492751</c:v>
                </c:pt>
                <c:pt idx="306">
                  <c:v>0.3967451786766491</c:v>
                </c:pt>
                <c:pt idx="307">
                  <c:v>0.39672617917945507</c:v>
                </c:pt>
                <c:pt idx="308">
                  <c:v>0.39147887735563353</c:v>
                </c:pt>
                <c:pt idx="309">
                  <c:v>0.39145987784513436</c:v>
                </c:pt>
                <c:pt idx="310">
                  <c:v>0.38792455479771626</c:v>
                </c:pt>
                <c:pt idx="311">
                  <c:v>0.38790555525175169</c:v>
                </c:pt>
                <c:pt idx="312">
                  <c:v>0.38669661163593849</c:v>
                </c:pt>
                <c:pt idx="313">
                  <c:v>0.38667761432789283</c:v>
                </c:pt>
                <c:pt idx="314">
                  <c:v>0.38177982066296628</c:v>
                </c:pt>
                <c:pt idx="315">
                  <c:v>0.38176082226340469</c:v>
                </c:pt>
                <c:pt idx="316">
                  <c:v>0.37787799213631235</c:v>
                </c:pt>
                <c:pt idx="317">
                  <c:v>0.37785899545952328</c:v>
                </c:pt>
                <c:pt idx="318">
                  <c:v>0.37301012801474631</c:v>
                </c:pt>
                <c:pt idx="319">
                  <c:v>0.37299113394249017</c:v>
                </c:pt>
                <c:pt idx="320">
                  <c:v>0.37296037253650305</c:v>
                </c:pt>
                <c:pt idx="321">
                  <c:v>0.37294137456982995</c:v>
                </c:pt>
                <c:pt idx="322">
                  <c:v>0.37286416975573922</c:v>
                </c:pt>
                <c:pt idx="323">
                  <c:v>0.37284516999833994</c:v>
                </c:pt>
                <c:pt idx="324">
                  <c:v>0.36945631291294312</c:v>
                </c:pt>
                <c:pt idx="325">
                  <c:v>0.36943731903245286</c:v>
                </c:pt>
                <c:pt idx="326">
                  <c:v>0.36812746579189448</c:v>
                </c:pt>
                <c:pt idx="327">
                  <c:v>0.36810846998662222</c:v>
                </c:pt>
                <c:pt idx="328">
                  <c:v>0.36457343194675135</c:v>
                </c:pt>
                <c:pt idx="329">
                  <c:v>0.3645544362821499</c:v>
                </c:pt>
                <c:pt idx="330">
                  <c:v>0.36404344106989012</c:v>
                </c:pt>
                <c:pt idx="331">
                  <c:v>0.36402444139277101</c:v>
                </c:pt>
                <c:pt idx="332">
                  <c:v>0.36032869933329253</c:v>
                </c:pt>
                <c:pt idx="333">
                  <c:v>0.36030970482764929</c:v>
                </c:pt>
                <c:pt idx="334">
                  <c:v>0.35952361006510336</c:v>
                </c:pt>
                <c:pt idx="335">
                  <c:v>0.35950461176939891</c:v>
                </c:pt>
                <c:pt idx="336">
                  <c:v>0.3593099460810848</c:v>
                </c:pt>
                <c:pt idx="337">
                  <c:v>0.35929095118737819</c:v>
                </c:pt>
                <c:pt idx="338">
                  <c:v>0.35866989611567301</c:v>
                </c:pt>
                <c:pt idx="339">
                  <c:v>0.35865089962030522</c:v>
                </c:pt>
                <c:pt idx="340">
                  <c:v>0.35677481744500172</c:v>
                </c:pt>
                <c:pt idx="341">
                  <c:v>0.35675582312014759</c:v>
                </c:pt>
                <c:pt idx="342">
                  <c:v>0.35596932227593575</c:v>
                </c:pt>
                <c:pt idx="343">
                  <c:v>0.35595032403546162</c:v>
                </c:pt>
                <c:pt idx="344">
                  <c:v>0.35575601592849476</c:v>
                </c:pt>
                <c:pt idx="345">
                  <c:v>0.35573702120437856</c:v>
                </c:pt>
                <c:pt idx="346">
                  <c:v>0.35511577962179297</c:v>
                </c:pt>
                <c:pt idx="347">
                  <c:v>0.35509678324649802</c:v>
                </c:pt>
                <c:pt idx="348">
                  <c:v>0.35375211193940842</c:v>
                </c:pt>
                <c:pt idx="349">
                  <c:v>0.3537331139777885</c:v>
                </c:pt>
                <c:pt idx="350">
                  <c:v>0.35070427805993754</c:v>
                </c:pt>
                <c:pt idx="351">
                  <c:v>0.3506852802989644</c:v>
                </c:pt>
                <c:pt idx="352">
                  <c:v>0.35019785128105407</c:v>
                </c:pt>
                <c:pt idx="353">
                  <c:v>0.35017885338955146</c:v>
                </c:pt>
                <c:pt idx="354">
                  <c:v>0.3471500363525743</c:v>
                </c:pt>
                <c:pt idx="355">
                  <c:v>0.3471310386701843</c:v>
                </c:pt>
                <c:pt idx="356">
                  <c:v>0.34598891202864035</c:v>
                </c:pt>
                <c:pt idx="357">
                  <c:v>0.34596991502444363</c:v>
                </c:pt>
                <c:pt idx="358">
                  <c:v>0.34558035144794941</c:v>
                </c:pt>
                <c:pt idx="359">
                  <c:v>0.34556135924513737</c:v>
                </c:pt>
                <c:pt idx="360">
                  <c:v>0.34493304604804531</c:v>
                </c:pt>
                <c:pt idx="361">
                  <c:v>0.34491404870312592</c:v>
                </c:pt>
                <c:pt idx="362">
                  <c:v>0.34483581959709675</c:v>
                </c:pt>
                <c:pt idx="363">
                  <c:v>0.34481681964946487</c:v>
                </c:pt>
                <c:pt idx="364">
                  <c:v>0.34243474098485793</c:v>
                </c:pt>
                <c:pt idx="365">
                  <c:v>0.34241574408687886</c:v>
                </c:pt>
                <c:pt idx="366">
                  <c:v>0.34137884181609351</c:v>
                </c:pt>
                <c:pt idx="367">
                  <c:v>0.34135984456615187</c:v>
                </c:pt>
                <c:pt idx="368">
                  <c:v>0.34128145319931524</c:v>
                </c:pt>
                <c:pt idx="369">
                  <c:v>0.34126245323884846</c:v>
                </c:pt>
                <c:pt idx="370">
                  <c:v>0.34069561112267954</c:v>
                </c:pt>
                <c:pt idx="371">
                  <c:v>0.34067661673652327</c:v>
                </c:pt>
                <c:pt idx="372">
                  <c:v>0.33601503385920473</c:v>
                </c:pt>
                <c:pt idx="373">
                  <c:v>0.33599603413630963</c:v>
                </c:pt>
                <c:pt idx="374">
                  <c:v>0.3328983471859564</c:v>
                </c:pt>
                <c:pt idx="375">
                  <c:v>0.33287935446902306</c:v>
                </c:pt>
                <c:pt idx="376">
                  <c:v>0.33246066521746398</c:v>
                </c:pt>
                <c:pt idx="377">
                  <c:v>0.33244166550062826</c:v>
                </c:pt>
                <c:pt idx="378">
                  <c:v>0.33208909519245927</c:v>
                </c:pt>
                <c:pt idx="379">
                  <c:v>0.33207009755894318</c:v>
                </c:pt>
                <c:pt idx="380">
                  <c:v>0.33187913374380756</c:v>
                </c:pt>
                <c:pt idx="381">
                  <c:v>0.33186014053980517</c:v>
                </c:pt>
                <c:pt idx="382">
                  <c:v>0.33123723751388223</c:v>
                </c:pt>
                <c:pt idx="383">
                  <c:v>0.3312182422635695</c:v>
                </c:pt>
                <c:pt idx="384">
                  <c:v>0.32631792088893646</c:v>
                </c:pt>
                <c:pt idx="385">
                  <c:v>0.32629892372840713</c:v>
                </c:pt>
                <c:pt idx="386">
                  <c:v>0.32327031183053911</c:v>
                </c:pt>
                <c:pt idx="387">
                  <c:v>0.32325131495132942</c:v>
                </c:pt>
                <c:pt idx="388">
                  <c:v>0.31855571801010824</c:v>
                </c:pt>
                <c:pt idx="389">
                  <c:v>0.31853672214170192</c:v>
                </c:pt>
                <c:pt idx="390">
                  <c:v>0.31749949918806308</c:v>
                </c:pt>
                <c:pt idx="391">
                  <c:v>0.31748050287865026</c:v>
                </c:pt>
                <c:pt idx="392">
                  <c:v>0.31740004959127471</c:v>
                </c:pt>
                <c:pt idx="393">
                  <c:v>0.31738104970153647</c:v>
                </c:pt>
                <c:pt idx="394">
                  <c:v>0.30867365917340328</c:v>
                </c:pt>
                <c:pt idx="395">
                  <c:v>0.30865466709682815</c:v>
                </c:pt>
                <c:pt idx="396">
                  <c:v>0.3085794018796158</c:v>
                </c:pt>
                <c:pt idx="397">
                  <c:v>0.3085604023937128</c:v>
                </c:pt>
                <c:pt idx="398">
                  <c:v>0.30765422559173194</c:v>
                </c:pt>
                <c:pt idx="399">
                  <c:v>0.30763523295889877</c:v>
                </c:pt>
                <c:pt idx="400">
                  <c:v>0.30512002126498322</c:v>
                </c:pt>
                <c:pt idx="401">
                  <c:v>0.30510102945348527</c:v>
                </c:pt>
                <c:pt idx="402">
                  <c:v>0.30410051987131598</c:v>
                </c:pt>
                <c:pt idx="403">
                  <c:v>0.3040815274884735</c:v>
                </c:pt>
                <c:pt idx="404">
                  <c:v>0.29904441992984881</c:v>
                </c:pt>
                <c:pt idx="405">
                  <c:v>0.2990254230834487</c:v>
                </c:pt>
                <c:pt idx="406">
                  <c:v>0.29599116281318927</c:v>
                </c:pt>
                <c:pt idx="407">
                  <c:v>0.29597217005514798</c:v>
                </c:pt>
                <c:pt idx="408">
                  <c:v>0.29549025624497616</c:v>
                </c:pt>
                <c:pt idx="409">
                  <c:v>0.29547125952711778</c:v>
                </c:pt>
                <c:pt idx="410">
                  <c:v>0.29243743539831984</c:v>
                </c:pt>
                <c:pt idx="411">
                  <c:v>0.29241844289272884</c:v>
                </c:pt>
                <c:pt idx="412">
                  <c:v>0.29106877633728878</c:v>
                </c:pt>
                <c:pt idx="413">
                  <c:v>0.29104978093662065</c:v>
                </c:pt>
                <c:pt idx="414">
                  <c:v>0.28751475532781229</c:v>
                </c:pt>
                <c:pt idx="415">
                  <c:v>0.28749576010442568</c:v>
                </c:pt>
                <c:pt idx="416">
                  <c:v>0.28214700259545045</c:v>
                </c:pt>
                <c:pt idx="417">
                  <c:v>0.28212800323493542</c:v>
                </c:pt>
                <c:pt idx="418">
                  <c:v>0.2812458944356403</c:v>
                </c:pt>
                <c:pt idx="419">
                  <c:v>0.28122690499426678</c:v>
                </c:pt>
                <c:pt idx="420">
                  <c:v>0.28022581100446675</c:v>
                </c:pt>
                <c:pt idx="421">
                  <c:v>0.28020682087129989</c:v>
                </c:pt>
                <c:pt idx="422">
                  <c:v>0.27859264451692339</c:v>
                </c:pt>
                <c:pt idx="423">
                  <c:v>0.27857364521022565</c:v>
                </c:pt>
                <c:pt idx="424">
                  <c:v>0.27161140128032824</c:v>
                </c:pt>
                <c:pt idx="425">
                  <c:v>0.27159240583526689</c:v>
                </c:pt>
                <c:pt idx="426">
                  <c:v>0.2685626052159239</c:v>
                </c:pt>
                <c:pt idx="427">
                  <c:v>0.26854361500623897</c:v>
                </c:pt>
                <c:pt idx="428">
                  <c:v>0.26363729335178021</c:v>
                </c:pt>
                <c:pt idx="429">
                  <c:v>0.26361829981763552</c:v>
                </c:pt>
                <c:pt idx="430">
                  <c:v>0.25471173811072861</c:v>
                </c:pt>
                <c:pt idx="431">
                  <c:v>0.2546927394828486</c:v>
                </c:pt>
                <c:pt idx="432">
                  <c:v>0.22611995041356456</c:v>
                </c:pt>
                <c:pt idx="433">
                  <c:v>0.22610096511277214</c:v>
                </c:pt>
                <c:pt idx="434">
                  <c:v>0.22256704748426878</c:v>
                </c:pt>
                <c:pt idx="435">
                  <c:v>0.22254806273447222</c:v>
                </c:pt>
                <c:pt idx="436">
                  <c:v>0.22118935784658</c:v>
                </c:pt>
                <c:pt idx="437">
                  <c:v>0.22117036788657307</c:v>
                </c:pt>
                <c:pt idx="438">
                  <c:v>0.21763589235475511</c:v>
                </c:pt>
                <c:pt idx="439">
                  <c:v>0.21761690280433973</c:v>
                </c:pt>
                <c:pt idx="440">
                  <c:v>0.21343524765788285</c:v>
                </c:pt>
                <c:pt idx="441">
                  <c:v>0.21341626134741634</c:v>
                </c:pt>
                <c:pt idx="442">
                  <c:v>0.21237642623728259</c:v>
                </c:pt>
                <c:pt idx="443">
                  <c:v>0.21235743884440092</c:v>
                </c:pt>
                <c:pt idx="444">
                  <c:v>0.21225721536315537</c:v>
                </c:pt>
                <c:pt idx="445">
                  <c:v>0.21223821812655219</c:v>
                </c:pt>
                <c:pt idx="446">
                  <c:v>0.20988221102958252</c:v>
                </c:pt>
                <c:pt idx="447">
                  <c:v>0.20986322526306686</c:v>
                </c:pt>
                <c:pt idx="448">
                  <c:v>0.20882325836961504</c:v>
                </c:pt>
                <c:pt idx="449">
                  <c:v>0.20880427148682165</c:v>
                </c:pt>
                <c:pt idx="450">
                  <c:v>0.20870301202364683</c:v>
                </c:pt>
                <c:pt idx="451">
                  <c:v>0.2086840149642252</c:v>
                </c:pt>
                <c:pt idx="452">
                  <c:v>0.20343901825415486</c:v>
                </c:pt>
                <c:pt idx="453">
                  <c:v>0.20342002260861644</c:v>
                </c:pt>
                <c:pt idx="454">
                  <c:v>0.19988495770480669</c:v>
                </c:pt>
                <c:pt idx="455">
                  <c:v>0.19986596230197867</c:v>
                </c:pt>
                <c:pt idx="456">
                  <c:v>0.19870005687773237</c:v>
                </c:pt>
                <c:pt idx="457">
                  <c:v>0.19868107717895278</c:v>
                </c:pt>
                <c:pt idx="458">
                  <c:v>0.19376394383854392</c:v>
                </c:pt>
                <c:pt idx="459">
                  <c:v>0.19374495815772652</c:v>
                </c:pt>
                <c:pt idx="460">
                  <c:v>0.18601423137971798</c:v>
                </c:pt>
                <c:pt idx="461">
                  <c:v>0.1859952506907826</c:v>
                </c:pt>
                <c:pt idx="462">
                  <c:v>0.18495411782992441</c:v>
                </c:pt>
                <c:pt idx="463">
                  <c:v>0.18493513573950027</c:v>
                </c:pt>
                <c:pt idx="464">
                  <c:v>0.18482402188969005</c:v>
                </c:pt>
                <c:pt idx="465">
                  <c:v>0.18480502671923654</c:v>
                </c:pt>
                <c:pt idx="466">
                  <c:v>0.17600750281165609</c:v>
                </c:pt>
                <c:pt idx="467">
                  <c:v>0.1759885099154252</c:v>
                </c:pt>
                <c:pt idx="468">
                  <c:v>0.1101806687628762</c:v>
                </c:pt>
                <c:pt idx="469">
                  <c:v>0.11016169483383424</c:v>
                </c:pt>
                <c:pt idx="470">
                  <c:v>0.10908098497715076</c:v>
                </c:pt>
                <c:pt idx="471">
                  <c:v>0.10906200827351846</c:v>
                </c:pt>
                <c:pt idx="472">
                  <c:v>0.10662908449800854</c:v>
                </c:pt>
                <c:pt idx="473">
                  <c:v>0.10661011230164977</c:v>
                </c:pt>
                <c:pt idx="474">
                  <c:v>0.10552904430889969</c:v>
                </c:pt>
                <c:pt idx="475">
                  <c:v>0.10551006918797158</c:v>
                </c:pt>
                <c:pt idx="476">
                  <c:v>0.10138028053817102</c:v>
                </c:pt>
                <c:pt idx="477">
                  <c:v>0.10136131613102166</c:v>
                </c:pt>
                <c:pt idx="478">
                  <c:v>0.10027873062159467</c:v>
                </c:pt>
                <c:pt idx="479">
                  <c:v>0.10025976289472299</c:v>
                </c:pt>
                <c:pt idx="480">
                  <c:v>9.9813510626000329E-2</c:v>
                </c:pt>
                <c:pt idx="481">
                  <c:v>9.9794513531339307E-2</c:v>
                </c:pt>
                <c:pt idx="482">
                  <c:v>9.782997595215448E-2</c:v>
                </c:pt>
                <c:pt idx="483">
                  <c:v>9.7811014048198752E-2</c:v>
                </c:pt>
                <c:pt idx="484">
                  <c:v>9.6727975256310994E-2</c:v>
                </c:pt>
                <c:pt idx="485">
                  <c:v>9.6709009839879984E-2</c:v>
                </c:pt>
                <c:pt idx="486">
                  <c:v>9.62593272067752E-2</c:v>
                </c:pt>
                <c:pt idx="487">
                  <c:v>9.6240330549078254E-2</c:v>
                </c:pt>
                <c:pt idx="488">
                  <c:v>9.0996403582026208E-2</c:v>
                </c:pt>
                <c:pt idx="489">
                  <c:v>9.0977410803043973E-2</c:v>
                </c:pt>
                <c:pt idx="490">
                  <c:v>8.7442624917336925E-2</c:v>
                </c:pt>
                <c:pt idx="491">
                  <c:v>8.7423632911309182E-2</c:v>
                </c:pt>
                <c:pt idx="492">
                  <c:v>8.2779042901483885E-2</c:v>
                </c:pt>
                <c:pt idx="493">
                  <c:v>8.2760090125669039E-2</c:v>
                </c:pt>
                <c:pt idx="494">
                  <c:v>8.1675500072372301E-2</c:v>
                </c:pt>
                <c:pt idx="495">
                  <c:v>8.1656542868451434E-2</c:v>
                </c:pt>
                <c:pt idx="496">
                  <c:v>7.3994210426012785E-2</c:v>
                </c:pt>
                <c:pt idx="497">
                  <c:v>7.3975277432146117E-2</c:v>
                </c:pt>
                <c:pt idx="498">
                  <c:v>7.2887786069019148E-2</c:v>
                </c:pt>
                <c:pt idx="499">
                  <c:v>7.2868847596552114E-2</c:v>
                </c:pt>
                <c:pt idx="500">
                  <c:v>7.2381858316805159E-2</c:v>
                </c:pt>
                <c:pt idx="501">
                  <c:v>7.2362867519720084E-2</c:v>
                </c:pt>
                <c:pt idx="502">
                  <c:v>6.3570554971476623E-2</c:v>
                </c:pt>
                <c:pt idx="503">
                  <c:v>6.3551573289699209E-2</c:v>
                </c:pt>
                <c:pt idx="504">
                  <c:v>5.4819047128561775E-2</c:v>
                </c:pt>
                <c:pt idx="505">
                  <c:v>5.4800148416768821E-2</c:v>
                </c:pt>
                <c:pt idx="506">
                  <c:v>5.3708576506604128E-2</c:v>
                </c:pt>
                <c:pt idx="507">
                  <c:v>5.3689669585547779E-2</c:v>
                </c:pt>
                <c:pt idx="508">
                  <c:v>5.1278716075737488E-2</c:v>
                </c:pt>
                <c:pt idx="509">
                  <c:v>5.125983040742435E-2</c:v>
                </c:pt>
                <c:pt idx="510">
                  <c:v>5.0166948529518175E-2</c:v>
                </c:pt>
                <c:pt idx="511">
                  <c:v>5.0148053854360344E-2</c:v>
                </c:pt>
                <c:pt idx="512">
                  <c:v>4.4365140454506145E-2</c:v>
                </c:pt>
                <c:pt idx="513">
                  <c:v>4.4346166425623279E-2</c:v>
                </c:pt>
                <c:pt idx="514">
                  <c:v>4.2138380611643655E-2</c:v>
                </c:pt>
                <c:pt idx="515">
                  <c:v>4.2119502705846447E-2</c:v>
                </c:pt>
                <c:pt idx="516">
                  <c:v>4.0813593400207057E-2</c:v>
                </c:pt>
                <c:pt idx="517">
                  <c:v>4.0794623781617037E-2</c:v>
                </c:pt>
                <c:pt idx="518">
                  <c:v>3.8601761452740371E-2</c:v>
                </c:pt>
                <c:pt idx="519">
                  <c:v>3.8582904559110488E-2</c:v>
                </c:pt>
                <c:pt idx="520">
                  <c:v>3.706718294461183E-2</c:v>
                </c:pt>
                <c:pt idx="521">
                  <c:v>3.704825359966199E-2</c:v>
                </c:pt>
                <c:pt idx="522">
                  <c:v>3.3522341263259654E-2</c:v>
                </c:pt>
                <c:pt idx="523">
                  <c:v>3.3503425914093367E-2</c:v>
                </c:pt>
                <c:pt idx="524">
                  <c:v>2.760970189675933E-2</c:v>
                </c:pt>
                <c:pt idx="525">
                  <c:v>2.7591074237710567E-2</c:v>
                </c:pt>
                <c:pt idx="526">
                  <c:v>2.7458756158410789E-2</c:v>
                </c:pt>
                <c:pt idx="527">
                  <c:v>2.7439747854144284E-2</c:v>
                </c:pt>
                <c:pt idx="528">
                  <c:v>2.6483697966706271E-2</c:v>
                </c:pt>
                <c:pt idx="529">
                  <c:v>2.646505382627018E-2</c:v>
                </c:pt>
                <c:pt idx="530">
                  <c:v>2.3904162635080866E-2</c:v>
                </c:pt>
                <c:pt idx="531">
                  <c:v>2.3885154107611811E-2</c:v>
                </c:pt>
                <c:pt idx="532">
                  <c:v>1.699833793347556E-2</c:v>
                </c:pt>
                <c:pt idx="533">
                  <c:v>1.6979503434882883E-2</c:v>
                </c:pt>
                <c:pt idx="534">
                  <c:v>1.5097832899303004E-2</c:v>
                </c:pt>
                <c:pt idx="535">
                  <c:v>1.5079698611502382E-2</c:v>
                </c:pt>
                <c:pt idx="536">
                  <c:v>9.9257311208549477E-3</c:v>
                </c:pt>
                <c:pt idx="537">
                  <c:v>9.907597330628487E-3</c:v>
                </c:pt>
                <c:pt idx="538">
                  <c:v>1.9013684209903868E-5</c:v>
                </c:pt>
                <c:pt idx="5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4F9-46B4-B702-7D0F02B60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2404224"/>
        <c:axId val="53239438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54F9-46B4-B702-7D0F02B60D0D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213139539.8999415</c:v>
                      </c:pt>
                      <c:pt idx="1">
                        <c:v>213140644.82321668</c:v>
                      </c:pt>
                      <c:pt idx="2">
                        <c:v>213139539.8999415</c:v>
                      </c:pt>
                      <c:pt idx="3">
                        <c:v>213140644.82321668</c:v>
                      </c:pt>
                      <c:pt idx="4">
                        <c:v>213327770.9759773</c:v>
                      </c:pt>
                      <c:pt idx="5">
                        <c:v>213328875.89925253</c:v>
                      </c:pt>
                      <c:pt idx="6">
                        <c:v>213327770.9759773</c:v>
                      </c:pt>
                      <c:pt idx="7">
                        <c:v>213328875.89925253</c:v>
                      </c:pt>
                      <c:pt idx="8">
                        <c:v>213139539.8999415</c:v>
                      </c:pt>
                      <c:pt idx="9">
                        <c:v>213140644.82321668</c:v>
                      </c:pt>
                      <c:pt idx="10">
                        <c:v>213327770.9759773</c:v>
                      </c:pt>
                      <c:pt idx="11">
                        <c:v>213328875.89925253</c:v>
                      </c:pt>
                      <c:pt idx="12">
                        <c:v>213674882.13289061</c:v>
                      </c:pt>
                      <c:pt idx="13">
                        <c:v>213675987.05616575</c:v>
                      </c:pt>
                      <c:pt idx="14">
                        <c:v>213863113.20892644</c:v>
                      </c:pt>
                      <c:pt idx="15">
                        <c:v>213864218.13220164</c:v>
                      </c:pt>
                      <c:pt idx="16">
                        <c:v>213674882.13289061</c:v>
                      </c:pt>
                      <c:pt idx="17">
                        <c:v>213675987.05616575</c:v>
                      </c:pt>
                      <c:pt idx="18">
                        <c:v>213863113.20892644</c:v>
                      </c:pt>
                      <c:pt idx="19">
                        <c:v>213864218.13220164</c:v>
                      </c:pt>
                      <c:pt idx="20">
                        <c:v>213674882.13289061</c:v>
                      </c:pt>
                      <c:pt idx="21">
                        <c:v>213675987.05616575</c:v>
                      </c:pt>
                      <c:pt idx="22">
                        <c:v>214613375.13250223</c:v>
                      </c:pt>
                      <c:pt idx="23">
                        <c:v>214614480.05577743</c:v>
                      </c:pt>
                      <c:pt idx="24">
                        <c:v>214613375.13250223</c:v>
                      </c:pt>
                      <c:pt idx="25">
                        <c:v>214614480.05577743</c:v>
                      </c:pt>
                      <c:pt idx="26">
                        <c:v>213863113.20892644</c:v>
                      </c:pt>
                      <c:pt idx="27">
                        <c:v>213864218.13220164</c:v>
                      </c:pt>
                      <c:pt idx="28">
                        <c:v>214613375.13250223</c:v>
                      </c:pt>
                      <c:pt idx="29">
                        <c:v>214614480.05577743</c:v>
                      </c:pt>
                      <c:pt idx="30">
                        <c:v>215148717.36545131</c:v>
                      </c:pt>
                      <c:pt idx="31">
                        <c:v>215149822.28872651</c:v>
                      </c:pt>
                      <c:pt idx="32">
                        <c:v>215148717.36545131</c:v>
                      </c:pt>
                      <c:pt idx="33">
                        <c:v>215149822.28872651</c:v>
                      </c:pt>
                      <c:pt idx="34">
                        <c:v>215148717.36545131</c:v>
                      </c:pt>
                      <c:pt idx="35">
                        <c:v>215149822.28872651</c:v>
                      </c:pt>
                      <c:pt idx="36">
                        <c:v>216336592.53211403</c:v>
                      </c:pt>
                      <c:pt idx="37">
                        <c:v>216337697.45538923</c:v>
                      </c:pt>
                      <c:pt idx="38">
                        <c:v>216524823.60814989</c:v>
                      </c:pt>
                      <c:pt idx="39">
                        <c:v>216525928.53142509</c:v>
                      </c:pt>
                      <c:pt idx="40">
                        <c:v>216336592.53211403</c:v>
                      </c:pt>
                      <c:pt idx="41">
                        <c:v>216337697.45538923</c:v>
                      </c:pt>
                      <c:pt idx="42">
                        <c:v>216524823.60814989</c:v>
                      </c:pt>
                      <c:pt idx="43">
                        <c:v>216525928.53142509</c:v>
                      </c:pt>
                      <c:pt idx="44">
                        <c:v>216336592.53211403</c:v>
                      </c:pt>
                      <c:pt idx="45">
                        <c:v>216337697.45538923</c:v>
                      </c:pt>
                      <c:pt idx="46">
                        <c:v>216871934.7650632</c:v>
                      </c:pt>
                      <c:pt idx="47">
                        <c:v>216873039.68833837</c:v>
                      </c:pt>
                      <c:pt idx="48">
                        <c:v>216871934.7650632</c:v>
                      </c:pt>
                      <c:pt idx="49">
                        <c:v>216873039.68833837</c:v>
                      </c:pt>
                      <c:pt idx="50">
                        <c:v>216524823.60814989</c:v>
                      </c:pt>
                      <c:pt idx="51">
                        <c:v>216525928.53142509</c:v>
                      </c:pt>
                      <c:pt idx="52">
                        <c:v>217060165.84109899</c:v>
                      </c:pt>
                      <c:pt idx="53">
                        <c:v>217061270.76437417</c:v>
                      </c:pt>
                      <c:pt idx="54">
                        <c:v>217060165.84109899</c:v>
                      </c:pt>
                      <c:pt idx="55">
                        <c:v>217061270.76437417</c:v>
                      </c:pt>
                      <c:pt idx="56">
                        <c:v>216871934.7650632</c:v>
                      </c:pt>
                      <c:pt idx="57">
                        <c:v>216873039.68833837</c:v>
                      </c:pt>
                      <c:pt idx="58">
                        <c:v>217060165.84109899</c:v>
                      </c:pt>
                      <c:pt idx="59">
                        <c:v>217061270.76437417</c:v>
                      </c:pt>
                      <c:pt idx="60">
                        <c:v>217810427.76467481</c:v>
                      </c:pt>
                      <c:pt idx="61">
                        <c:v>217811532.68795002</c:v>
                      </c:pt>
                      <c:pt idx="62">
                        <c:v>217810427.76467481</c:v>
                      </c:pt>
                      <c:pt idx="63">
                        <c:v>217811532.68795002</c:v>
                      </c:pt>
                      <c:pt idx="64">
                        <c:v>217810427.76467481</c:v>
                      </c:pt>
                      <c:pt idx="65">
                        <c:v>217811532.68795002</c:v>
                      </c:pt>
                      <c:pt idx="66">
                        <c:v>218345769.99762392</c:v>
                      </c:pt>
                      <c:pt idx="67">
                        <c:v>218346874.92089909</c:v>
                      </c:pt>
                      <c:pt idx="68">
                        <c:v>218345769.99762392</c:v>
                      </c:pt>
                      <c:pt idx="69">
                        <c:v>218346874.92089909</c:v>
                      </c:pt>
                      <c:pt idx="70">
                        <c:v>218345769.99762392</c:v>
                      </c:pt>
                      <c:pt idx="71">
                        <c:v>218346874.92089909</c:v>
                      </c:pt>
                      <c:pt idx="72">
                        <c:v>220581200.13623542</c:v>
                      </c:pt>
                      <c:pt idx="73">
                        <c:v>220582305.05951068</c:v>
                      </c:pt>
                      <c:pt idx="74">
                        <c:v>220581200.13623542</c:v>
                      </c:pt>
                      <c:pt idx="75">
                        <c:v>220582305.05951068</c:v>
                      </c:pt>
                      <c:pt idx="76">
                        <c:v>220769431.21227127</c:v>
                      </c:pt>
                      <c:pt idx="77">
                        <c:v>220770536.13554648</c:v>
                      </c:pt>
                      <c:pt idx="78">
                        <c:v>220769431.21227127</c:v>
                      </c:pt>
                      <c:pt idx="79">
                        <c:v>220770536.13554648</c:v>
                      </c:pt>
                      <c:pt idx="80">
                        <c:v>220581200.13623542</c:v>
                      </c:pt>
                      <c:pt idx="81">
                        <c:v>220582305.05951068</c:v>
                      </c:pt>
                      <c:pt idx="82">
                        <c:v>220769431.21227127</c:v>
                      </c:pt>
                      <c:pt idx="83">
                        <c:v>220770536.13554648</c:v>
                      </c:pt>
                      <c:pt idx="84">
                        <c:v>221116542.36918449</c:v>
                      </c:pt>
                      <c:pt idx="85">
                        <c:v>221117647.29245976</c:v>
                      </c:pt>
                      <c:pt idx="86">
                        <c:v>221304773.44522035</c:v>
                      </c:pt>
                      <c:pt idx="87">
                        <c:v>221305878.36849561</c:v>
                      </c:pt>
                      <c:pt idx="88">
                        <c:v>221116542.36918449</c:v>
                      </c:pt>
                      <c:pt idx="89">
                        <c:v>221117647.29245976</c:v>
                      </c:pt>
                      <c:pt idx="90">
                        <c:v>221304773.44522035</c:v>
                      </c:pt>
                      <c:pt idx="91">
                        <c:v>221305878.36849561</c:v>
                      </c:pt>
                      <c:pt idx="92">
                        <c:v>221116542.36918449</c:v>
                      </c:pt>
                      <c:pt idx="93">
                        <c:v>221117647.29245976</c:v>
                      </c:pt>
                      <c:pt idx="94">
                        <c:v>222055035.3687962</c:v>
                      </c:pt>
                      <c:pt idx="95">
                        <c:v>222056140.2920714</c:v>
                      </c:pt>
                      <c:pt idx="96">
                        <c:v>222055035.3687962</c:v>
                      </c:pt>
                      <c:pt idx="97">
                        <c:v>222056140.2920714</c:v>
                      </c:pt>
                      <c:pt idx="98">
                        <c:v>221304773.44522035</c:v>
                      </c:pt>
                      <c:pt idx="99">
                        <c:v>221305878.36849561</c:v>
                      </c:pt>
                      <c:pt idx="100">
                        <c:v>222055035.3687962</c:v>
                      </c:pt>
                      <c:pt idx="101">
                        <c:v>222056140.2920714</c:v>
                      </c:pt>
                      <c:pt idx="102">
                        <c:v>222590377.60174525</c:v>
                      </c:pt>
                      <c:pt idx="103">
                        <c:v>222591482.52502048</c:v>
                      </c:pt>
                      <c:pt idx="104">
                        <c:v>222590377.60174525</c:v>
                      </c:pt>
                      <c:pt idx="105">
                        <c:v>222591482.52502048</c:v>
                      </c:pt>
                      <c:pt idx="106">
                        <c:v>222590377.60174525</c:v>
                      </c:pt>
                      <c:pt idx="107">
                        <c:v>222591482.52502048</c:v>
                      </c:pt>
                      <c:pt idx="108">
                        <c:v>226172640.65470228</c:v>
                      </c:pt>
                      <c:pt idx="109">
                        <c:v>226173745.57797742</c:v>
                      </c:pt>
                      <c:pt idx="110">
                        <c:v>226360871.73073813</c:v>
                      </c:pt>
                      <c:pt idx="111">
                        <c:v>226361976.65401331</c:v>
                      </c:pt>
                      <c:pt idx="112">
                        <c:v>226172640.65470228</c:v>
                      </c:pt>
                      <c:pt idx="113">
                        <c:v>226173745.57797742</c:v>
                      </c:pt>
                      <c:pt idx="114">
                        <c:v>226360871.73073813</c:v>
                      </c:pt>
                      <c:pt idx="115">
                        <c:v>226361976.65401331</c:v>
                      </c:pt>
                      <c:pt idx="116">
                        <c:v>226707982.88765135</c:v>
                      </c:pt>
                      <c:pt idx="117">
                        <c:v>226709087.81092659</c:v>
                      </c:pt>
                      <c:pt idx="118">
                        <c:v>226896213.96368718</c:v>
                      </c:pt>
                      <c:pt idx="119">
                        <c:v>226897318.88696235</c:v>
                      </c:pt>
                      <c:pt idx="120">
                        <c:v>226172640.65470228</c:v>
                      </c:pt>
                      <c:pt idx="121">
                        <c:v>226173745.57797742</c:v>
                      </c:pt>
                      <c:pt idx="122">
                        <c:v>226707982.88765135</c:v>
                      </c:pt>
                      <c:pt idx="123">
                        <c:v>226709087.81092659</c:v>
                      </c:pt>
                      <c:pt idx="124">
                        <c:v>226360871.73073813</c:v>
                      </c:pt>
                      <c:pt idx="125">
                        <c:v>226361976.65401331</c:v>
                      </c:pt>
                      <c:pt idx="126">
                        <c:v>226896213.96368718</c:v>
                      </c:pt>
                      <c:pt idx="127">
                        <c:v>226897318.88696235</c:v>
                      </c:pt>
                      <c:pt idx="128">
                        <c:v>226707982.88765135</c:v>
                      </c:pt>
                      <c:pt idx="129">
                        <c:v>226709087.81092659</c:v>
                      </c:pt>
                      <c:pt idx="130">
                        <c:v>226896213.96368718</c:v>
                      </c:pt>
                      <c:pt idx="131">
                        <c:v>226897318.88696235</c:v>
                      </c:pt>
                      <c:pt idx="132">
                        <c:v>227646475.88726303</c:v>
                      </c:pt>
                      <c:pt idx="133">
                        <c:v>227647580.81053817</c:v>
                      </c:pt>
                      <c:pt idx="134">
                        <c:v>227646475.88726303</c:v>
                      </c:pt>
                      <c:pt idx="135">
                        <c:v>227647580.81053817</c:v>
                      </c:pt>
                      <c:pt idx="136">
                        <c:v>228181818.12021208</c:v>
                      </c:pt>
                      <c:pt idx="137">
                        <c:v>228182923.04348737</c:v>
                      </c:pt>
                      <c:pt idx="138">
                        <c:v>227646475.88726303</c:v>
                      </c:pt>
                      <c:pt idx="139">
                        <c:v>227647580.81053817</c:v>
                      </c:pt>
                      <c:pt idx="140">
                        <c:v>228181818.12021208</c:v>
                      </c:pt>
                      <c:pt idx="141">
                        <c:v>228182923.04348737</c:v>
                      </c:pt>
                      <c:pt idx="142">
                        <c:v>228181818.12021208</c:v>
                      </c:pt>
                      <c:pt idx="143">
                        <c:v>228182923.04348737</c:v>
                      </c:pt>
                      <c:pt idx="144">
                        <c:v>229131958.20925334</c:v>
                      </c:pt>
                      <c:pt idx="145">
                        <c:v>229133063.13252857</c:v>
                      </c:pt>
                      <c:pt idx="146">
                        <c:v>229320189.2852892</c:v>
                      </c:pt>
                      <c:pt idx="147">
                        <c:v>229321294.20856443</c:v>
                      </c:pt>
                      <c:pt idx="148">
                        <c:v>229673324.79837853</c:v>
                      </c:pt>
                      <c:pt idx="149">
                        <c:v>229674429.72165376</c:v>
                      </c:pt>
                      <c:pt idx="150">
                        <c:v>229131958.20925334</c:v>
                      </c:pt>
                      <c:pt idx="151">
                        <c:v>229133063.13252857</c:v>
                      </c:pt>
                      <c:pt idx="152">
                        <c:v>229673324.79837853</c:v>
                      </c:pt>
                      <c:pt idx="153">
                        <c:v>229674429.72165376</c:v>
                      </c:pt>
                      <c:pt idx="154">
                        <c:v>229861555.87441438</c:v>
                      </c:pt>
                      <c:pt idx="155">
                        <c:v>229862660.79768956</c:v>
                      </c:pt>
                      <c:pt idx="156">
                        <c:v>229320189.2852892</c:v>
                      </c:pt>
                      <c:pt idx="157">
                        <c:v>229321294.20856443</c:v>
                      </c:pt>
                      <c:pt idx="158">
                        <c:v>229861555.87441438</c:v>
                      </c:pt>
                      <c:pt idx="159">
                        <c:v>229862660.79768956</c:v>
                      </c:pt>
                      <c:pt idx="160">
                        <c:v>229667300.44220254</c:v>
                      </c:pt>
                      <c:pt idx="161">
                        <c:v>229668405.36547765</c:v>
                      </c:pt>
                      <c:pt idx="162">
                        <c:v>229131958.20925334</c:v>
                      </c:pt>
                      <c:pt idx="163">
                        <c:v>229133063.13252857</c:v>
                      </c:pt>
                      <c:pt idx="164">
                        <c:v>229673324.79837853</c:v>
                      </c:pt>
                      <c:pt idx="165">
                        <c:v>229674429.72165376</c:v>
                      </c:pt>
                      <c:pt idx="166">
                        <c:v>229667300.44220254</c:v>
                      </c:pt>
                      <c:pt idx="167">
                        <c:v>229668405.36547765</c:v>
                      </c:pt>
                      <c:pt idx="168">
                        <c:v>229855531.51823837</c:v>
                      </c:pt>
                      <c:pt idx="169">
                        <c:v>229856636.44151351</c:v>
                      </c:pt>
                      <c:pt idx="170">
                        <c:v>229320189.2852892</c:v>
                      </c:pt>
                      <c:pt idx="171">
                        <c:v>229321294.20856443</c:v>
                      </c:pt>
                      <c:pt idx="172">
                        <c:v>229861555.87441438</c:v>
                      </c:pt>
                      <c:pt idx="173">
                        <c:v>229862660.79768956</c:v>
                      </c:pt>
                      <c:pt idx="174">
                        <c:v>229855531.51823837</c:v>
                      </c:pt>
                      <c:pt idx="175">
                        <c:v>229856636.44151351</c:v>
                      </c:pt>
                      <c:pt idx="176">
                        <c:v>230208667.03132764</c:v>
                      </c:pt>
                      <c:pt idx="177">
                        <c:v>230209771.95460284</c:v>
                      </c:pt>
                      <c:pt idx="178">
                        <c:v>230396898.10736349</c:v>
                      </c:pt>
                      <c:pt idx="179">
                        <c:v>230398003.03063861</c:v>
                      </c:pt>
                      <c:pt idx="180">
                        <c:v>229667300.44220254</c:v>
                      </c:pt>
                      <c:pt idx="181">
                        <c:v>229668405.36547765</c:v>
                      </c:pt>
                      <c:pt idx="182">
                        <c:v>230208667.03132764</c:v>
                      </c:pt>
                      <c:pt idx="183">
                        <c:v>230209771.95460284</c:v>
                      </c:pt>
                      <c:pt idx="184">
                        <c:v>229855531.51823837</c:v>
                      </c:pt>
                      <c:pt idx="185">
                        <c:v>229856636.44151351</c:v>
                      </c:pt>
                      <c:pt idx="186">
                        <c:v>230396898.10736349</c:v>
                      </c:pt>
                      <c:pt idx="187">
                        <c:v>230398003.03063861</c:v>
                      </c:pt>
                      <c:pt idx="188">
                        <c:v>230605793.44181415</c:v>
                      </c:pt>
                      <c:pt idx="189">
                        <c:v>230606898.36508936</c:v>
                      </c:pt>
                      <c:pt idx="190">
                        <c:v>230208667.03132764</c:v>
                      </c:pt>
                      <c:pt idx="191">
                        <c:v>230209771.95460284</c:v>
                      </c:pt>
                      <c:pt idx="192">
                        <c:v>231147160.03093928</c:v>
                      </c:pt>
                      <c:pt idx="193">
                        <c:v>231148264.95421448</c:v>
                      </c:pt>
                      <c:pt idx="194">
                        <c:v>230605793.44181415</c:v>
                      </c:pt>
                      <c:pt idx="195">
                        <c:v>230606898.36508936</c:v>
                      </c:pt>
                      <c:pt idx="196">
                        <c:v>231147160.03093928</c:v>
                      </c:pt>
                      <c:pt idx="197">
                        <c:v>231148264.95421448</c:v>
                      </c:pt>
                      <c:pt idx="198">
                        <c:v>230396898.10736349</c:v>
                      </c:pt>
                      <c:pt idx="199">
                        <c:v>230398003.03063861</c:v>
                      </c:pt>
                      <c:pt idx="200">
                        <c:v>231141135.67476323</c:v>
                      </c:pt>
                      <c:pt idx="201">
                        <c:v>231142240.59803843</c:v>
                      </c:pt>
                      <c:pt idx="202">
                        <c:v>230605793.44181415</c:v>
                      </c:pt>
                      <c:pt idx="203">
                        <c:v>230606898.36508936</c:v>
                      </c:pt>
                      <c:pt idx="204">
                        <c:v>231147160.03093928</c:v>
                      </c:pt>
                      <c:pt idx="205">
                        <c:v>231148264.95421448</c:v>
                      </c:pt>
                      <c:pt idx="206">
                        <c:v>231141135.67476323</c:v>
                      </c:pt>
                      <c:pt idx="207">
                        <c:v>231142240.59803843</c:v>
                      </c:pt>
                      <c:pt idx="208">
                        <c:v>231682502.26388833</c:v>
                      </c:pt>
                      <c:pt idx="209">
                        <c:v>231683607.18716356</c:v>
                      </c:pt>
                      <c:pt idx="210">
                        <c:v>231141135.67476323</c:v>
                      </c:pt>
                      <c:pt idx="211">
                        <c:v>231142240.59803843</c:v>
                      </c:pt>
                      <c:pt idx="212">
                        <c:v>231682502.26388833</c:v>
                      </c:pt>
                      <c:pt idx="213">
                        <c:v>231683607.18716356</c:v>
                      </c:pt>
                      <c:pt idx="214">
                        <c:v>231682502.26388833</c:v>
                      </c:pt>
                      <c:pt idx="215">
                        <c:v>231683607.18716356</c:v>
                      </c:pt>
                      <c:pt idx="216">
                        <c:v>232870377.43055114</c:v>
                      </c:pt>
                      <c:pt idx="217">
                        <c:v>232871482.35382634</c:v>
                      </c:pt>
                      <c:pt idx="218">
                        <c:v>233058608.50658694</c:v>
                      </c:pt>
                      <c:pt idx="219">
                        <c:v>233059713.42986214</c:v>
                      </c:pt>
                      <c:pt idx="220">
                        <c:v>232870377.43055114</c:v>
                      </c:pt>
                      <c:pt idx="221">
                        <c:v>232871482.35382634</c:v>
                      </c:pt>
                      <c:pt idx="222">
                        <c:v>233058608.50658694</c:v>
                      </c:pt>
                      <c:pt idx="223">
                        <c:v>233059713.42986214</c:v>
                      </c:pt>
                      <c:pt idx="224">
                        <c:v>233405719.66350016</c:v>
                      </c:pt>
                      <c:pt idx="225">
                        <c:v>233406824.58677539</c:v>
                      </c:pt>
                      <c:pt idx="226">
                        <c:v>232870377.43055114</c:v>
                      </c:pt>
                      <c:pt idx="227">
                        <c:v>232871482.35382634</c:v>
                      </c:pt>
                      <c:pt idx="228">
                        <c:v>233405719.66350016</c:v>
                      </c:pt>
                      <c:pt idx="229">
                        <c:v>233406824.58677539</c:v>
                      </c:pt>
                      <c:pt idx="230">
                        <c:v>233593950.73953596</c:v>
                      </c:pt>
                      <c:pt idx="231">
                        <c:v>233595055.66281125</c:v>
                      </c:pt>
                      <c:pt idx="232">
                        <c:v>233058608.50658694</c:v>
                      </c:pt>
                      <c:pt idx="233">
                        <c:v>233059713.42986214</c:v>
                      </c:pt>
                      <c:pt idx="234">
                        <c:v>233593950.73953596</c:v>
                      </c:pt>
                      <c:pt idx="235">
                        <c:v>233595055.66281125</c:v>
                      </c:pt>
                      <c:pt idx="236">
                        <c:v>233405719.66350016</c:v>
                      </c:pt>
                      <c:pt idx="237">
                        <c:v>233406824.58677539</c:v>
                      </c:pt>
                      <c:pt idx="238">
                        <c:v>233593950.73953596</c:v>
                      </c:pt>
                      <c:pt idx="239">
                        <c:v>233595055.66281125</c:v>
                      </c:pt>
                      <c:pt idx="240">
                        <c:v>234344212.66311187</c:v>
                      </c:pt>
                      <c:pt idx="241">
                        <c:v>234345317.58638701</c:v>
                      </c:pt>
                      <c:pt idx="242">
                        <c:v>234344212.66311187</c:v>
                      </c:pt>
                      <c:pt idx="243">
                        <c:v>234345317.58638701</c:v>
                      </c:pt>
                      <c:pt idx="244">
                        <c:v>234879554.89606091</c:v>
                      </c:pt>
                      <c:pt idx="245">
                        <c:v>234880659.81933618</c:v>
                      </c:pt>
                      <c:pt idx="246">
                        <c:v>234344212.66311187</c:v>
                      </c:pt>
                      <c:pt idx="247">
                        <c:v>234345317.58638701</c:v>
                      </c:pt>
                      <c:pt idx="248">
                        <c:v>234879554.89606091</c:v>
                      </c:pt>
                      <c:pt idx="249">
                        <c:v>234880659.81933618</c:v>
                      </c:pt>
                      <c:pt idx="250">
                        <c:v>234879554.89606091</c:v>
                      </c:pt>
                      <c:pt idx="251">
                        <c:v>234880659.81933618</c:v>
                      </c:pt>
                      <c:pt idx="252">
                        <c:v>237114985.03467244</c:v>
                      </c:pt>
                      <c:pt idx="253">
                        <c:v>237116089.95794773</c:v>
                      </c:pt>
                      <c:pt idx="254">
                        <c:v>237114985.03467244</c:v>
                      </c:pt>
                      <c:pt idx="255">
                        <c:v>237116089.95794773</c:v>
                      </c:pt>
                      <c:pt idx="256">
                        <c:v>237303216.11070836</c:v>
                      </c:pt>
                      <c:pt idx="257">
                        <c:v>237304321.03398353</c:v>
                      </c:pt>
                      <c:pt idx="258">
                        <c:v>237303216.11070836</c:v>
                      </c:pt>
                      <c:pt idx="259">
                        <c:v>237304321.03398353</c:v>
                      </c:pt>
                      <c:pt idx="260">
                        <c:v>237114985.03467244</c:v>
                      </c:pt>
                      <c:pt idx="261">
                        <c:v>237116089.95794773</c:v>
                      </c:pt>
                      <c:pt idx="262">
                        <c:v>237650327.26762155</c:v>
                      </c:pt>
                      <c:pt idx="263">
                        <c:v>237651432.19089681</c:v>
                      </c:pt>
                      <c:pt idx="264">
                        <c:v>237303216.11070836</c:v>
                      </c:pt>
                      <c:pt idx="265">
                        <c:v>237304321.03398353</c:v>
                      </c:pt>
                      <c:pt idx="266">
                        <c:v>237838558.3436574</c:v>
                      </c:pt>
                      <c:pt idx="267">
                        <c:v>237839663.26693258</c:v>
                      </c:pt>
                      <c:pt idx="268">
                        <c:v>237650327.26762155</c:v>
                      </c:pt>
                      <c:pt idx="269">
                        <c:v>237651432.19089681</c:v>
                      </c:pt>
                      <c:pt idx="270">
                        <c:v>237838558.3436574</c:v>
                      </c:pt>
                      <c:pt idx="271">
                        <c:v>237839663.26693258</c:v>
                      </c:pt>
                      <c:pt idx="272">
                        <c:v>237650327.26762155</c:v>
                      </c:pt>
                      <c:pt idx="273">
                        <c:v>237651432.19089681</c:v>
                      </c:pt>
                      <c:pt idx="274">
                        <c:v>238588820.26723319</c:v>
                      </c:pt>
                      <c:pt idx="275">
                        <c:v>238589925.1905084</c:v>
                      </c:pt>
                      <c:pt idx="276">
                        <c:v>238588820.26723319</c:v>
                      </c:pt>
                      <c:pt idx="277">
                        <c:v>238589925.1905084</c:v>
                      </c:pt>
                      <c:pt idx="278">
                        <c:v>237838558.3436574</c:v>
                      </c:pt>
                      <c:pt idx="279">
                        <c:v>237839663.26693258</c:v>
                      </c:pt>
                      <c:pt idx="280">
                        <c:v>238588820.26723319</c:v>
                      </c:pt>
                      <c:pt idx="281">
                        <c:v>238589925.1905084</c:v>
                      </c:pt>
                      <c:pt idx="282">
                        <c:v>239124162.50018233</c:v>
                      </c:pt>
                      <c:pt idx="283">
                        <c:v>239125267.42345753</c:v>
                      </c:pt>
                      <c:pt idx="284">
                        <c:v>239124162.50018233</c:v>
                      </c:pt>
                      <c:pt idx="285">
                        <c:v>239125267.42345753</c:v>
                      </c:pt>
                      <c:pt idx="286">
                        <c:v>239124162.50018233</c:v>
                      </c:pt>
                      <c:pt idx="287">
                        <c:v>239125267.42345753</c:v>
                      </c:pt>
                      <c:pt idx="288">
                        <c:v>242706425.55313933</c:v>
                      </c:pt>
                      <c:pt idx="289">
                        <c:v>242707530.47641447</c:v>
                      </c:pt>
                      <c:pt idx="290">
                        <c:v>242894656.6291751</c:v>
                      </c:pt>
                      <c:pt idx="291">
                        <c:v>242895761.5524503</c:v>
                      </c:pt>
                      <c:pt idx="292">
                        <c:v>242706425.55313933</c:v>
                      </c:pt>
                      <c:pt idx="293">
                        <c:v>242707530.47641447</c:v>
                      </c:pt>
                      <c:pt idx="294">
                        <c:v>242894656.6291751</c:v>
                      </c:pt>
                      <c:pt idx="295">
                        <c:v>242895761.5524503</c:v>
                      </c:pt>
                      <c:pt idx="296">
                        <c:v>243241767.78608835</c:v>
                      </c:pt>
                      <c:pt idx="297">
                        <c:v>243242872.70936355</c:v>
                      </c:pt>
                      <c:pt idx="298">
                        <c:v>243429998.8621242</c:v>
                      </c:pt>
                      <c:pt idx="299">
                        <c:v>243431103.78539944</c:v>
                      </c:pt>
                      <c:pt idx="300">
                        <c:v>243241767.78608835</c:v>
                      </c:pt>
                      <c:pt idx="301">
                        <c:v>243242872.70936355</c:v>
                      </c:pt>
                      <c:pt idx="302">
                        <c:v>242706425.55313933</c:v>
                      </c:pt>
                      <c:pt idx="303">
                        <c:v>242707530.47641447</c:v>
                      </c:pt>
                      <c:pt idx="304">
                        <c:v>243429998.8621242</c:v>
                      </c:pt>
                      <c:pt idx="305">
                        <c:v>243431103.78539944</c:v>
                      </c:pt>
                      <c:pt idx="306">
                        <c:v>242894656.6291751</c:v>
                      </c:pt>
                      <c:pt idx="307">
                        <c:v>242895761.5524503</c:v>
                      </c:pt>
                      <c:pt idx="308">
                        <c:v>243241767.78608835</c:v>
                      </c:pt>
                      <c:pt idx="309">
                        <c:v>243242872.70936355</c:v>
                      </c:pt>
                      <c:pt idx="310">
                        <c:v>243429998.8621242</c:v>
                      </c:pt>
                      <c:pt idx="311">
                        <c:v>243431103.78539944</c:v>
                      </c:pt>
                      <c:pt idx="312">
                        <c:v>244180260.78570005</c:v>
                      </c:pt>
                      <c:pt idx="313">
                        <c:v>244181365.70897526</c:v>
                      </c:pt>
                      <c:pt idx="314">
                        <c:v>244180260.78570005</c:v>
                      </c:pt>
                      <c:pt idx="315">
                        <c:v>244181365.70897526</c:v>
                      </c:pt>
                      <c:pt idx="316">
                        <c:v>244715603.01864913</c:v>
                      </c:pt>
                      <c:pt idx="317">
                        <c:v>244716707.94192433</c:v>
                      </c:pt>
                      <c:pt idx="318">
                        <c:v>245314933.42912915</c:v>
                      </c:pt>
                      <c:pt idx="319">
                        <c:v>245316038.35240442</c:v>
                      </c:pt>
                      <c:pt idx="320">
                        <c:v>244715603.01864913</c:v>
                      </c:pt>
                      <c:pt idx="321">
                        <c:v>244716707.94192433</c:v>
                      </c:pt>
                      <c:pt idx="322">
                        <c:v>244180260.78570005</c:v>
                      </c:pt>
                      <c:pt idx="323">
                        <c:v>244181365.70897526</c:v>
                      </c:pt>
                      <c:pt idx="324">
                        <c:v>245503164.50516501</c:v>
                      </c:pt>
                      <c:pt idx="325">
                        <c:v>245504269.42844024</c:v>
                      </c:pt>
                      <c:pt idx="326">
                        <c:v>245314933.42912915</c:v>
                      </c:pt>
                      <c:pt idx="327">
                        <c:v>245316038.35240442</c:v>
                      </c:pt>
                      <c:pt idx="328">
                        <c:v>245503164.50516501</c:v>
                      </c:pt>
                      <c:pt idx="329">
                        <c:v>245504269.42844024</c:v>
                      </c:pt>
                      <c:pt idx="330">
                        <c:v>244715603.01864913</c:v>
                      </c:pt>
                      <c:pt idx="331">
                        <c:v>244716707.94192433</c:v>
                      </c:pt>
                      <c:pt idx="332">
                        <c:v>245850275.6620782</c:v>
                      </c:pt>
                      <c:pt idx="333">
                        <c:v>245851380.58535349</c:v>
                      </c:pt>
                      <c:pt idx="334">
                        <c:v>245314933.42912915</c:v>
                      </c:pt>
                      <c:pt idx="335">
                        <c:v>245316038.35240442</c:v>
                      </c:pt>
                      <c:pt idx="336">
                        <c:v>245850275.6620782</c:v>
                      </c:pt>
                      <c:pt idx="337">
                        <c:v>245851380.58535349</c:v>
                      </c:pt>
                      <c:pt idx="338">
                        <c:v>245665743.10769042</c:v>
                      </c:pt>
                      <c:pt idx="339">
                        <c:v>245666848.03096557</c:v>
                      </c:pt>
                      <c:pt idx="340">
                        <c:v>246038506.73811409</c:v>
                      </c:pt>
                      <c:pt idx="341">
                        <c:v>246039611.66138923</c:v>
                      </c:pt>
                      <c:pt idx="342">
                        <c:v>245503164.50516501</c:v>
                      </c:pt>
                      <c:pt idx="343">
                        <c:v>245504269.42844024</c:v>
                      </c:pt>
                      <c:pt idx="344">
                        <c:v>246038506.73811409</c:v>
                      </c:pt>
                      <c:pt idx="345">
                        <c:v>246039611.66138923</c:v>
                      </c:pt>
                      <c:pt idx="346">
                        <c:v>245853974.18372625</c:v>
                      </c:pt>
                      <c:pt idx="347">
                        <c:v>245855079.10700139</c:v>
                      </c:pt>
                      <c:pt idx="348">
                        <c:v>245665743.10769042</c:v>
                      </c:pt>
                      <c:pt idx="349">
                        <c:v>245666848.03096557</c:v>
                      </c:pt>
                      <c:pt idx="350">
                        <c:v>245850275.6620782</c:v>
                      </c:pt>
                      <c:pt idx="351">
                        <c:v>245851380.58535349</c:v>
                      </c:pt>
                      <c:pt idx="352">
                        <c:v>245853974.18372625</c:v>
                      </c:pt>
                      <c:pt idx="353">
                        <c:v>245855079.10700139</c:v>
                      </c:pt>
                      <c:pt idx="354">
                        <c:v>246038506.73811409</c:v>
                      </c:pt>
                      <c:pt idx="355">
                        <c:v>246039611.66138923</c:v>
                      </c:pt>
                      <c:pt idx="356">
                        <c:v>246201085.34063956</c:v>
                      </c:pt>
                      <c:pt idx="357">
                        <c:v>246202190.2639147</c:v>
                      </c:pt>
                      <c:pt idx="358">
                        <c:v>246788768.66168994</c:v>
                      </c:pt>
                      <c:pt idx="359">
                        <c:v>246789873.58496508</c:v>
                      </c:pt>
                      <c:pt idx="360">
                        <c:v>246201085.34063956</c:v>
                      </c:pt>
                      <c:pt idx="361">
                        <c:v>246202190.2639147</c:v>
                      </c:pt>
                      <c:pt idx="362">
                        <c:v>245665743.10769042</c:v>
                      </c:pt>
                      <c:pt idx="363">
                        <c:v>245666848.03096557</c:v>
                      </c:pt>
                      <c:pt idx="364">
                        <c:v>246389316.41667536</c:v>
                      </c:pt>
                      <c:pt idx="365">
                        <c:v>246390421.33995059</c:v>
                      </c:pt>
                      <c:pt idx="366">
                        <c:v>246389316.41667536</c:v>
                      </c:pt>
                      <c:pt idx="367">
                        <c:v>246390421.33995059</c:v>
                      </c:pt>
                      <c:pt idx="368">
                        <c:v>245853974.18372625</c:v>
                      </c:pt>
                      <c:pt idx="369">
                        <c:v>245855079.10700139</c:v>
                      </c:pt>
                      <c:pt idx="370">
                        <c:v>246788768.66168994</c:v>
                      </c:pt>
                      <c:pt idx="371">
                        <c:v>246789873.58496508</c:v>
                      </c:pt>
                      <c:pt idx="372">
                        <c:v>246201085.34063956</c:v>
                      </c:pt>
                      <c:pt idx="373">
                        <c:v>246202190.2639147</c:v>
                      </c:pt>
                      <c:pt idx="374">
                        <c:v>247324110.89463899</c:v>
                      </c:pt>
                      <c:pt idx="375">
                        <c:v>247325215.81791416</c:v>
                      </c:pt>
                      <c:pt idx="376">
                        <c:v>246389316.41667536</c:v>
                      </c:pt>
                      <c:pt idx="377">
                        <c:v>246390421.33995059</c:v>
                      </c:pt>
                      <c:pt idx="378">
                        <c:v>246788768.66168994</c:v>
                      </c:pt>
                      <c:pt idx="379">
                        <c:v>246789873.58496508</c:v>
                      </c:pt>
                      <c:pt idx="380">
                        <c:v>247324110.89463899</c:v>
                      </c:pt>
                      <c:pt idx="381">
                        <c:v>247325215.81791416</c:v>
                      </c:pt>
                      <c:pt idx="382">
                        <c:v>247139578.34025109</c:v>
                      </c:pt>
                      <c:pt idx="383">
                        <c:v>247140683.26352635</c:v>
                      </c:pt>
                      <c:pt idx="384">
                        <c:v>247139578.34025109</c:v>
                      </c:pt>
                      <c:pt idx="385">
                        <c:v>247140683.26352635</c:v>
                      </c:pt>
                      <c:pt idx="386">
                        <c:v>247324110.89463899</c:v>
                      </c:pt>
                      <c:pt idx="387">
                        <c:v>247325215.81791416</c:v>
                      </c:pt>
                      <c:pt idx="388">
                        <c:v>247674920.57320029</c:v>
                      </c:pt>
                      <c:pt idx="389">
                        <c:v>247676025.49647549</c:v>
                      </c:pt>
                      <c:pt idx="390">
                        <c:v>247674920.57320029</c:v>
                      </c:pt>
                      <c:pt idx="391">
                        <c:v>247676025.49647549</c:v>
                      </c:pt>
                      <c:pt idx="392">
                        <c:v>247139578.34025109</c:v>
                      </c:pt>
                      <c:pt idx="393">
                        <c:v>247140683.26352635</c:v>
                      </c:pt>
                      <c:pt idx="394">
                        <c:v>248511986.06130171</c:v>
                      </c:pt>
                      <c:pt idx="395">
                        <c:v>248513090.98457691</c:v>
                      </c:pt>
                      <c:pt idx="396">
                        <c:v>247674920.57320029</c:v>
                      </c:pt>
                      <c:pt idx="397">
                        <c:v>247676025.49647549</c:v>
                      </c:pt>
                      <c:pt idx="398">
                        <c:v>248511986.06130171</c:v>
                      </c:pt>
                      <c:pt idx="399">
                        <c:v>248513090.98457691</c:v>
                      </c:pt>
                      <c:pt idx="400">
                        <c:v>248700217.13733754</c:v>
                      </c:pt>
                      <c:pt idx="401">
                        <c:v>248701322.06061277</c:v>
                      </c:pt>
                      <c:pt idx="402">
                        <c:v>248700217.13733754</c:v>
                      </c:pt>
                      <c:pt idx="403">
                        <c:v>248701322.06061277</c:v>
                      </c:pt>
                      <c:pt idx="404">
                        <c:v>248511986.06130171</c:v>
                      </c:pt>
                      <c:pt idx="405">
                        <c:v>248513090.98457691</c:v>
                      </c:pt>
                      <c:pt idx="406">
                        <c:v>249047328.29425082</c:v>
                      </c:pt>
                      <c:pt idx="407">
                        <c:v>249048433.21752602</c:v>
                      </c:pt>
                      <c:pt idx="408">
                        <c:v>248700217.13733754</c:v>
                      </c:pt>
                      <c:pt idx="409">
                        <c:v>248701322.06061277</c:v>
                      </c:pt>
                      <c:pt idx="410">
                        <c:v>249235559.37028664</c:v>
                      </c:pt>
                      <c:pt idx="411">
                        <c:v>249236664.29356185</c:v>
                      </c:pt>
                      <c:pt idx="412">
                        <c:v>249047328.29425082</c:v>
                      </c:pt>
                      <c:pt idx="413">
                        <c:v>249048433.21752602</c:v>
                      </c:pt>
                      <c:pt idx="414">
                        <c:v>249235559.37028664</c:v>
                      </c:pt>
                      <c:pt idx="415">
                        <c:v>249236664.29356185</c:v>
                      </c:pt>
                      <c:pt idx="416">
                        <c:v>249047328.29425082</c:v>
                      </c:pt>
                      <c:pt idx="417">
                        <c:v>249048433.21752602</c:v>
                      </c:pt>
                      <c:pt idx="418">
                        <c:v>249985821.29386243</c:v>
                      </c:pt>
                      <c:pt idx="419">
                        <c:v>249986926.21713769</c:v>
                      </c:pt>
                      <c:pt idx="420">
                        <c:v>249985821.29386243</c:v>
                      </c:pt>
                      <c:pt idx="421">
                        <c:v>249986926.21713769</c:v>
                      </c:pt>
                      <c:pt idx="422">
                        <c:v>249235559.37028664</c:v>
                      </c:pt>
                      <c:pt idx="423">
                        <c:v>249236664.29356185</c:v>
                      </c:pt>
                      <c:pt idx="424">
                        <c:v>249985821.29386243</c:v>
                      </c:pt>
                      <c:pt idx="425">
                        <c:v>249986926.21713769</c:v>
                      </c:pt>
                      <c:pt idx="426">
                        <c:v>250521163.5268116</c:v>
                      </c:pt>
                      <c:pt idx="427">
                        <c:v>250522268.45008674</c:v>
                      </c:pt>
                      <c:pt idx="428">
                        <c:v>250521163.5268116</c:v>
                      </c:pt>
                      <c:pt idx="429">
                        <c:v>250522268.45008674</c:v>
                      </c:pt>
                      <c:pt idx="430">
                        <c:v>250521163.5268116</c:v>
                      </c:pt>
                      <c:pt idx="431">
                        <c:v>250522268.45008674</c:v>
                      </c:pt>
                      <c:pt idx="432">
                        <c:v>252756593.66542307</c:v>
                      </c:pt>
                      <c:pt idx="433">
                        <c:v>252757698.5886983</c:v>
                      </c:pt>
                      <c:pt idx="434">
                        <c:v>252944824.74145895</c:v>
                      </c:pt>
                      <c:pt idx="435">
                        <c:v>252945929.66473413</c:v>
                      </c:pt>
                      <c:pt idx="436">
                        <c:v>252756593.66542307</c:v>
                      </c:pt>
                      <c:pt idx="437">
                        <c:v>252757698.5886983</c:v>
                      </c:pt>
                      <c:pt idx="438">
                        <c:v>252944824.74145895</c:v>
                      </c:pt>
                      <c:pt idx="439">
                        <c:v>252945929.66473413</c:v>
                      </c:pt>
                      <c:pt idx="440">
                        <c:v>253291935.8983722</c:v>
                      </c:pt>
                      <c:pt idx="441">
                        <c:v>253293040.82164738</c:v>
                      </c:pt>
                      <c:pt idx="442">
                        <c:v>253291935.8983722</c:v>
                      </c:pt>
                      <c:pt idx="443">
                        <c:v>253293040.82164738</c:v>
                      </c:pt>
                      <c:pt idx="444">
                        <c:v>252756593.66542307</c:v>
                      </c:pt>
                      <c:pt idx="445">
                        <c:v>252757698.5886983</c:v>
                      </c:pt>
                      <c:pt idx="446">
                        <c:v>253480166.97440797</c:v>
                      </c:pt>
                      <c:pt idx="447">
                        <c:v>253481271.89768326</c:v>
                      </c:pt>
                      <c:pt idx="448">
                        <c:v>253480166.97440797</c:v>
                      </c:pt>
                      <c:pt idx="449">
                        <c:v>253481271.89768326</c:v>
                      </c:pt>
                      <c:pt idx="450">
                        <c:v>252944824.74145895</c:v>
                      </c:pt>
                      <c:pt idx="451">
                        <c:v>252945929.66473413</c:v>
                      </c:pt>
                      <c:pt idx="452">
                        <c:v>253291935.8983722</c:v>
                      </c:pt>
                      <c:pt idx="453">
                        <c:v>253293040.82164738</c:v>
                      </c:pt>
                      <c:pt idx="454">
                        <c:v>253480166.97440797</c:v>
                      </c:pt>
                      <c:pt idx="455">
                        <c:v>253481271.89768326</c:v>
                      </c:pt>
                      <c:pt idx="456">
                        <c:v>254230428.89798382</c:v>
                      </c:pt>
                      <c:pt idx="457">
                        <c:v>254231533.82125908</c:v>
                      </c:pt>
                      <c:pt idx="458">
                        <c:v>254230428.89798382</c:v>
                      </c:pt>
                      <c:pt idx="459">
                        <c:v>254231533.82125908</c:v>
                      </c:pt>
                      <c:pt idx="460">
                        <c:v>254765771.13093296</c:v>
                      </c:pt>
                      <c:pt idx="461">
                        <c:v>254766876.05420816</c:v>
                      </c:pt>
                      <c:pt idx="462">
                        <c:v>254765771.13093296</c:v>
                      </c:pt>
                      <c:pt idx="463">
                        <c:v>254766876.05420816</c:v>
                      </c:pt>
                      <c:pt idx="464">
                        <c:v>254230428.89798382</c:v>
                      </c:pt>
                      <c:pt idx="465">
                        <c:v>254231533.82125908</c:v>
                      </c:pt>
                      <c:pt idx="466">
                        <c:v>254765771.13093296</c:v>
                      </c:pt>
                      <c:pt idx="467">
                        <c:v>254766876.05420816</c:v>
                      </c:pt>
                      <c:pt idx="468">
                        <c:v>258348034.18388987</c:v>
                      </c:pt>
                      <c:pt idx="469">
                        <c:v>258349139.10716507</c:v>
                      </c:pt>
                      <c:pt idx="470">
                        <c:v>258348034.18388987</c:v>
                      </c:pt>
                      <c:pt idx="471">
                        <c:v>258349139.10716507</c:v>
                      </c:pt>
                      <c:pt idx="472">
                        <c:v>258536265.25992578</c:v>
                      </c:pt>
                      <c:pt idx="473">
                        <c:v>258537370.18320096</c:v>
                      </c:pt>
                      <c:pt idx="474">
                        <c:v>258536265.25992578</c:v>
                      </c:pt>
                      <c:pt idx="475">
                        <c:v>258537370.18320096</c:v>
                      </c:pt>
                      <c:pt idx="476">
                        <c:v>258883376.41683906</c:v>
                      </c:pt>
                      <c:pt idx="477">
                        <c:v>258884481.34011421</c:v>
                      </c:pt>
                      <c:pt idx="478">
                        <c:v>258883376.41683906</c:v>
                      </c:pt>
                      <c:pt idx="479">
                        <c:v>258884481.34011421</c:v>
                      </c:pt>
                      <c:pt idx="480">
                        <c:v>258348034.18388987</c:v>
                      </c:pt>
                      <c:pt idx="481">
                        <c:v>258349139.10716507</c:v>
                      </c:pt>
                      <c:pt idx="482">
                        <c:v>259071607.4928748</c:v>
                      </c:pt>
                      <c:pt idx="483">
                        <c:v>259072712.41614997</c:v>
                      </c:pt>
                      <c:pt idx="484">
                        <c:v>259071607.4928748</c:v>
                      </c:pt>
                      <c:pt idx="485">
                        <c:v>259072712.41614997</c:v>
                      </c:pt>
                      <c:pt idx="486">
                        <c:v>258536265.25992578</c:v>
                      </c:pt>
                      <c:pt idx="487">
                        <c:v>258537370.18320096</c:v>
                      </c:pt>
                      <c:pt idx="488">
                        <c:v>258883376.41683906</c:v>
                      </c:pt>
                      <c:pt idx="489">
                        <c:v>258884481.34011421</c:v>
                      </c:pt>
                      <c:pt idx="490">
                        <c:v>259071607.4928748</c:v>
                      </c:pt>
                      <c:pt idx="491">
                        <c:v>259072712.41614997</c:v>
                      </c:pt>
                      <c:pt idx="492">
                        <c:v>259821869.41645065</c:v>
                      </c:pt>
                      <c:pt idx="493">
                        <c:v>259822974.33972579</c:v>
                      </c:pt>
                      <c:pt idx="494">
                        <c:v>259821869.41645065</c:v>
                      </c:pt>
                      <c:pt idx="495">
                        <c:v>259822974.33972579</c:v>
                      </c:pt>
                      <c:pt idx="496">
                        <c:v>260357211.64939979</c:v>
                      </c:pt>
                      <c:pt idx="497">
                        <c:v>260358316.57267499</c:v>
                      </c:pt>
                      <c:pt idx="498">
                        <c:v>260357211.64939979</c:v>
                      </c:pt>
                      <c:pt idx="499">
                        <c:v>260358316.57267499</c:v>
                      </c:pt>
                      <c:pt idx="500">
                        <c:v>259821869.41645065</c:v>
                      </c:pt>
                      <c:pt idx="501">
                        <c:v>259822974.33972579</c:v>
                      </c:pt>
                      <c:pt idx="502">
                        <c:v>260357211.64939979</c:v>
                      </c:pt>
                      <c:pt idx="503">
                        <c:v>260358316.57267499</c:v>
                      </c:pt>
                      <c:pt idx="504">
                        <c:v>261307351.73844099</c:v>
                      </c:pt>
                      <c:pt idx="505">
                        <c:v>261308456.66171619</c:v>
                      </c:pt>
                      <c:pt idx="506">
                        <c:v>261307351.73844099</c:v>
                      </c:pt>
                      <c:pt idx="507">
                        <c:v>261308456.66171619</c:v>
                      </c:pt>
                      <c:pt idx="508">
                        <c:v>261495582.81447688</c:v>
                      </c:pt>
                      <c:pt idx="509">
                        <c:v>261496687.73775211</c:v>
                      </c:pt>
                      <c:pt idx="510">
                        <c:v>261495582.81447688</c:v>
                      </c:pt>
                      <c:pt idx="511">
                        <c:v>261496687.73775211</c:v>
                      </c:pt>
                      <c:pt idx="512">
                        <c:v>261307351.73844099</c:v>
                      </c:pt>
                      <c:pt idx="513">
                        <c:v>261308456.66171619</c:v>
                      </c:pt>
                      <c:pt idx="514">
                        <c:v>261842693.9713901</c:v>
                      </c:pt>
                      <c:pt idx="515">
                        <c:v>261843798.89466536</c:v>
                      </c:pt>
                      <c:pt idx="516">
                        <c:v>261495582.81447688</c:v>
                      </c:pt>
                      <c:pt idx="517">
                        <c:v>261496687.73775211</c:v>
                      </c:pt>
                      <c:pt idx="518">
                        <c:v>262030925.04742596</c:v>
                      </c:pt>
                      <c:pt idx="519">
                        <c:v>262032029.97070113</c:v>
                      </c:pt>
                      <c:pt idx="520">
                        <c:v>261842693.9713901</c:v>
                      </c:pt>
                      <c:pt idx="521">
                        <c:v>261843798.89466536</c:v>
                      </c:pt>
                      <c:pt idx="522">
                        <c:v>262030925.04742596</c:v>
                      </c:pt>
                      <c:pt idx="523">
                        <c:v>262032029.97070113</c:v>
                      </c:pt>
                      <c:pt idx="524">
                        <c:v>262781186.9710018</c:v>
                      </c:pt>
                      <c:pt idx="525">
                        <c:v>262782291.89427707</c:v>
                      </c:pt>
                      <c:pt idx="526">
                        <c:v>261842693.9713901</c:v>
                      </c:pt>
                      <c:pt idx="527">
                        <c:v>261843798.89466536</c:v>
                      </c:pt>
                      <c:pt idx="528">
                        <c:v>262781186.9710018</c:v>
                      </c:pt>
                      <c:pt idx="529">
                        <c:v>262782291.89427707</c:v>
                      </c:pt>
                      <c:pt idx="530">
                        <c:v>262030925.04742596</c:v>
                      </c:pt>
                      <c:pt idx="531">
                        <c:v>262032029.97070113</c:v>
                      </c:pt>
                      <c:pt idx="532">
                        <c:v>262781186.9710018</c:v>
                      </c:pt>
                      <c:pt idx="533">
                        <c:v>262782291.89427707</c:v>
                      </c:pt>
                      <c:pt idx="534">
                        <c:v>263316529.20395088</c:v>
                      </c:pt>
                      <c:pt idx="535">
                        <c:v>263317634.12722602</c:v>
                      </c:pt>
                      <c:pt idx="536">
                        <c:v>263316529.20395088</c:v>
                      </c:pt>
                      <c:pt idx="537">
                        <c:v>263317634.12722602</c:v>
                      </c:pt>
                      <c:pt idx="538">
                        <c:v>263316529.20395088</c:v>
                      </c:pt>
                      <c:pt idx="539">
                        <c:v>263317634.12722602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4F9-46B4-B702-7D0F02B60D0D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1867.0750273470883</c:v>
                      </c:pt>
                      <c:pt idx="1">
                        <c:v>1867.0834675285478</c:v>
                      </c:pt>
                      <c:pt idx="2">
                        <c:v>1867.4936273470882</c:v>
                      </c:pt>
                      <c:pt idx="3">
                        <c:v>1867.5020675285477</c:v>
                      </c:pt>
                      <c:pt idx="4">
                        <c:v>1868.6640891417048</c:v>
                      </c:pt>
                      <c:pt idx="5">
                        <c:v>1868.672529323165</c:v>
                      </c:pt>
                      <c:pt idx="6">
                        <c:v>1869.0826891417048</c:v>
                      </c:pt>
                      <c:pt idx="7">
                        <c:v>1869.091129323165</c:v>
                      </c:pt>
                      <c:pt idx="8">
                        <c:v>1871.0310273470884</c:v>
                      </c:pt>
                      <c:pt idx="9">
                        <c:v>1871.0394675285477</c:v>
                      </c:pt>
                      <c:pt idx="10">
                        <c:v>1872.6200891417047</c:v>
                      </c:pt>
                      <c:pt idx="11">
                        <c:v>1872.6285293231649</c:v>
                      </c:pt>
                      <c:pt idx="12">
                        <c:v>1872.83161555727</c:v>
                      </c:pt>
                      <c:pt idx="13">
                        <c:v>1872.8400557387299</c:v>
                      </c:pt>
                      <c:pt idx="14">
                        <c:v>1874.4206773518872</c:v>
                      </c:pt>
                      <c:pt idx="15">
                        <c:v>1874.4291175333469</c:v>
                      </c:pt>
                      <c:pt idx="16">
                        <c:v>1875.13241555727</c:v>
                      </c:pt>
                      <c:pt idx="17">
                        <c:v>1875.1408557387299</c:v>
                      </c:pt>
                      <c:pt idx="18">
                        <c:v>1876.7214773518872</c:v>
                      </c:pt>
                      <c:pt idx="19">
                        <c:v>1876.7299175333469</c:v>
                      </c:pt>
                      <c:pt idx="20">
                        <c:v>1878.8236155572702</c:v>
                      </c:pt>
                      <c:pt idx="21">
                        <c:v>1878.8320557387299</c:v>
                      </c:pt>
                      <c:pt idx="22">
                        <c:v>1879.3242364275186</c:v>
                      </c:pt>
                      <c:pt idx="23">
                        <c:v>1879.3326766089785</c:v>
                      </c:pt>
                      <c:pt idx="24">
                        <c:v>1879.7428364275186</c:v>
                      </c:pt>
                      <c:pt idx="25">
                        <c:v>1879.7512766089785</c:v>
                      </c:pt>
                      <c:pt idx="26">
                        <c:v>1880.4126773518872</c:v>
                      </c:pt>
                      <c:pt idx="27">
                        <c:v>1880.4211175333469</c:v>
                      </c:pt>
                      <c:pt idx="28">
                        <c:v>1883.2802364275185</c:v>
                      </c:pt>
                      <c:pt idx="29">
                        <c:v>1883.2886766089784</c:v>
                      </c:pt>
                      <c:pt idx="30">
                        <c:v>1885.0808246377003</c:v>
                      </c:pt>
                      <c:pt idx="31">
                        <c:v>1885.0892648191602</c:v>
                      </c:pt>
                      <c:pt idx="32">
                        <c:v>1887.3816246377003</c:v>
                      </c:pt>
                      <c:pt idx="33">
                        <c:v>1887.3900648191602</c:v>
                      </c:pt>
                      <c:pt idx="34">
                        <c:v>1891.0728246377003</c:v>
                      </c:pt>
                      <c:pt idx="35">
                        <c:v>1891.0812648191602</c:v>
                      </c:pt>
                      <c:pt idx="36">
                        <c:v>1895.9744281151927</c:v>
                      </c:pt>
                      <c:pt idx="37">
                        <c:v>1895.9828682966529</c:v>
                      </c:pt>
                      <c:pt idx="38">
                        <c:v>1897.5634899098097</c:v>
                      </c:pt>
                      <c:pt idx="39">
                        <c:v>1897.5719300912697</c:v>
                      </c:pt>
                      <c:pt idx="40">
                        <c:v>1898.2752281151927</c:v>
                      </c:pt>
                      <c:pt idx="41">
                        <c:v>1898.2836682966529</c:v>
                      </c:pt>
                      <c:pt idx="42">
                        <c:v>1899.8642899098099</c:v>
                      </c:pt>
                      <c:pt idx="43">
                        <c:v>1899.8727300912697</c:v>
                      </c:pt>
                      <c:pt idx="44">
                        <c:v>1901.9664281151927</c:v>
                      </c:pt>
                      <c:pt idx="45">
                        <c:v>1901.9748682966529</c:v>
                      </c:pt>
                      <c:pt idx="46">
                        <c:v>1901.7310163253751</c:v>
                      </c:pt>
                      <c:pt idx="47">
                        <c:v>1901.7394565068348</c:v>
                      </c:pt>
                      <c:pt idx="48">
                        <c:v>1902.167816325375</c:v>
                      </c:pt>
                      <c:pt idx="49">
                        <c:v>1902.1762565068348</c:v>
                      </c:pt>
                      <c:pt idx="50">
                        <c:v>1903.5554899098099</c:v>
                      </c:pt>
                      <c:pt idx="51">
                        <c:v>1903.5639300912696</c:v>
                      </c:pt>
                      <c:pt idx="52">
                        <c:v>1903.3200781199916</c:v>
                      </c:pt>
                      <c:pt idx="53">
                        <c:v>1903.3285183014511</c:v>
                      </c:pt>
                      <c:pt idx="54">
                        <c:v>1903.7568781199916</c:v>
                      </c:pt>
                      <c:pt idx="55">
                        <c:v>1903.7653183014513</c:v>
                      </c:pt>
                      <c:pt idx="56">
                        <c:v>1905.859016325375</c:v>
                      </c:pt>
                      <c:pt idx="57">
                        <c:v>1905.8674565068347</c:v>
                      </c:pt>
                      <c:pt idx="58">
                        <c:v>1907.4480781199916</c:v>
                      </c:pt>
                      <c:pt idx="59">
                        <c:v>1907.4565183014513</c:v>
                      </c:pt>
                      <c:pt idx="60">
                        <c:v>1908.2236371956235</c:v>
                      </c:pt>
                      <c:pt idx="61">
                        <c:v>1908.2320773770834</c:v>
                      </c:pt>
                      <c:pt idx="62">
                        <c:v>1910.5244371956235</c:v>
                      </c:pt>
                      <c:pt idx="63">
                        <c:v>1910.5328773770837</c:v>
                      </c:pt>
                      <c:pt idx="64">
                        <c:v>1914.2156371956235</c:v>
                      </c:pt>
                      <c:pt idx="65">
                        <c:v>1914.2240773770836</c:v>
                      </c:pt>
                      <c:pt idx="66">
                        <c:v>1913.9802254058056</c:v>
                      </c:pt>
                      <c:pt idx="67">
                        <c:v>1913.9886655872649</c:v>
                      </c:pt>
                      <c:pt idx="68">
                        <c:v>1914.4170254058056</c:v>
                      </c:pt>
                      <c:pt idx="69">
                        <c:v>1914.4254655872651</c:v>
                      </c:pt>
                      <c:pt idx="70">
                        <c:v>1918.1082254058056</c:v>
                      </c:pt>
                      <c:pt idx="71">
                        <c:v>1918.1166655872651</c:v>
                      </c:pt>
                      <c:pt idx="72">
                        <c:v>1932.9681301495375</c:v>
                      </c:pt>
                      <c:pt idx="73">
                        <c:v>1932.9765703309979</c:v>
                      </c:pt>
                      <c:pt idx="74">
                        <c:v>1933.4049301495377</c:v>
                      </c:pt>
                      <c:pt idx="75">
                        <c:v>1933.4133703309979</c:v>
                      </c:pt>
                      <c:pt idx="76">
                        <c:v>1934.5571919441545</c:v>
                      </c:pt>
                      <c:pt idx="77">
                        <c:v>1934.5656321256147</c:v>
                      </c:pt>
                      <c:pt idx="78">
                        <c:v>1934.9939919441545</c:v>
                      </c:pt>
                      <c:pt idx="79">
                        <c:v>1935.0024321256146</c:v>
                      </c:pt>
                      <c:pt idx="80">
                        <c:v>1937.0961301495377</c:v>
                      </c:pt>
                      <c:pt idx="81">
                        <c:v>1937.1045703309978</c:v>
                      </c:pt>
                      <c:pt idx="82">
                        <c:v>1938.6851919441544</c:v>
                      </c:pt>
                      <c:pt idx="83">
                        <c:v>1938.6936321256146</c:v>
                      </c:pt>
                      <c:pt idx="84">
                        <c:v>1938.7247183597192</c:v>
                      </c:pt>
                      <c:pt idx="85">
                        <c:v>1938.7331585411796</c:v>
                      </c:pt>
                      <c:pt idx="86">
                        <c:v>1940.3137801543364</c:v>
                      </c:pt>
                      <c:pt idx="87">
                        <c:v>1940.3222203357964</c:v>
                      </c:pt>
                      <c:pt idx="88">
                        <c:v>1941.0437183597194</c:v>
                      </c:pt>
                      <c:pt idx="89">
                        <c:v>1941.0521585411796</c:v>
                      </c:pt>
                      <c:pt idx="90">
                        <c:v>1942.6327801543364</c:v>
                      </c:pt>
                      <c:pt idx="91">
                        <c:v>1942.6412203357963</c:v>
                      </c:pt>
                      <c:pt idx="92">
                        <c:v>1944.8887183597192</c:v>
                      </c:pt>
                      <c:pt idx="93">
                        <c:v>1944.8971585411796</c:v>
                      </c:pt>
                      <c:pt idx="94">
                        <c:v>1945.2173392299683</c:v>
                      </c:pt>
                      <c:pt idx="95">
                        <c:v>1945.2257794114284</c:v>
                      </c:pt>
                      <c:pt idx="96">
                        <c:v>1945.6541392299682</c:v>
                      </c:pt>
                      <c:pt idx="97">
                        <c:v>1945.6625794114284</c:v>
                      </c:pt>
                      <c:pt idx="98">
                        <c:v>1946.4777801543364</c:v>
                      </c:pt>
                      <c:pt idx="99">
                        <c:v>1946.4862203357964</c:v>
                      </c:pt>
                      <c:pt idx="100">
                        <c:v>1949.3453392299682</c:v>
                      </c:pt>
                      <c:pt idx="101">
                        <c:v>1949.3537794114284</c:v>
                      </c:pt>
                      <c:pt idx="102">
                        <c:v>1950.9739274401497</c:v>
                      </c:pt>
                      <c:pt idx="103">
                        <c:v>1950.9823676216099</c:v>
                      </c:pt>
                      <c:pt idx="104">
                        <c:v>1953.2929274401497</c:v>
                      </c:pt>
                      <c:pt idx="105">
                        <c:v>1953.3013676216099</c:v>
                      </c:pt>
                      <c:pt idx="106">
                        <c:v>1957.1379274401497</c:v>
                      </c:pt>
                      <c:pt idx="107">
                        <c:v>1957.1463676216099</c:v>
                      </c:pt>
                      <c:pt idx="108">
                        <c:v>1985.1615185034279</c:v>
                      </c:pt>
                      <c:pt idx="109">
                        <c:v>1985.1699586848877</c:v>
                      </c:pt>
                      <c:pt idx="110">
                        <c:v>1986.750580298045</c:v>
                      </c:pt>
                      <c:pt idx="111">
                        <c:v>1986.7590204795049</c:v>
                      </c:pt>
                      <c:pt idx="112">
                        <c:v>1987.4987185034279</c:v>
                      </c:pt>
                      <c:pt idx="113">
                        <c:v>1987.5071586848876</c:v>
                      </c:pt>
                      <c:pt idx="114">
                        <c:v>1989.0877802980449</c:v>
                      </c:pt>
                      <c:pt idx="115">
                        <c:v>1989.0962204795048</c:v>
                      </c:pt>
                      <c:pt idx="116">
                        <c:v>1989.0541067136098</c:v>
                      </c:pt>
                      <c:pt idx="117">
                        <c:v>1989.0625468950698</c:v>
                      </c:pt>
                      <c:pt idx="118">
                        <c:v>1990.6431685082266</c:v>
                      </c:pt>
                      <c:pt idx="119">
                        <c:v>1990.6516086896861</c:v>
                      </c:pt>
                      <c:pt idx="120">
                        <c:v>1991.497518503428</c:v>
                      </c:pt>
                      <c:pt idx="121">
                        <c:v>1991.5059586848877</c:v>
                      </c:pt>
                      <c:pt idx="122">
                        <c:v>1991.39130671361</c:v>
                      </c:pt>
                      <c:pt idx="123">
                        <c:v>1991.3997468950699</c:v>
                      </c:pt>
                      <c:pt idx="124">
                        <c:v>1993.086580298045</c:v>
                      </c:pt>
                      <c:pt idx="125">
                        <c:v>1993.0950204795049</c:v>
                      </c:pt>
                      <c:pt idx="126">
                        <c:v>1992.9803685082265</c:v>
                      </c:pt>
                      <c:pt idx="127">
                        <c:v>1992.988808689686</c:v>
                      </c:pt>
                      <c:pt idx="128">
                        <c:v>1995.3901067136098</c:v>
                      </c:pt>
                      <c:pt idx="129">
                        <c:v>1995.3985468950698</c:v>
                      </c:pt>
                      <c:pt idx="130">
                        <c:v>1996.9791685082266</c:v>
                      </c:pt>
                      <c:pt idx="131">
                        <c:v>1996.9876086896861</c:v>
                      </c:pt>
                      <c:pt idx="132">
                        <c:v>1997.4107275838585</c:v>
                      </c:pt>
                      <c:pt idx="133">
                        <c:v>1997.4191677653182</c:v>
                      </c:pt>
                      <c:pt idx="134">
                        <c:v>1999.7479275838584</c:v>
                      </c:pt>
                      <c:pt idx="135">
                        <c:v>1999.7563677653181</c:v>
                      </c:pt>
                      <c:pt idx="136">
                        <c:v>2001.3033157940397</c:v>
                      </c:pt>
                      <c:pt idx="137">
                        <c:v>2001.3117559755005</c:v>
                      </c:pt>
                      <c:pt idx="138">
                        <c:v>2003.7467275838585</c:v>
                      </c:pt>
                      <c:pt idx="139">
                        <c:v>2003.7551677653182</c:v>
                      </c:pt>
                      <c:pt idx="140">
                        <c:v>2003.6405157940396</c:v>
                      </c:pt>
                      <c:pt idx="141">
                        <c:v>2003.6489559755005</c:v>
                      </c:pt>
                      <c:pt idx="142">
                        <c:v>2007.6393157940397</c:v>
                      </c:pt>
                      <c:pt idx="143">
                        <c:v>2007.6477559755006</c:v>
                      </c:pt>
                      <c:pt idx="144">
                        <c:v>2009.9374614246869</c:v>
                      </c:pt>
                      <c:pt idx="145">
                        <c:v>2009.9459016061471</c:v>
                      </c:pt>
                      <c:pt idx="146">
                        <c:v>2011.5265232193042</c:v>
                      </c:pt>
                      <c:pt idx="147">
                        <c:v>2011.5349634007639</c:v>
                      </c:pt>
                      <c:pt idx="148">
                        <c:v>2011.8388568573971</c:v>
                      </c:pt>
                      <c:pt idx="149">
                        <c:v>2011.8472970388571</c:v>
                      </c:pt>
                      <c:pt idx="150">
                        <c:v>2012.2746614246869</c:v>
                      </c:pt>
                      <c:pt idx="151">
                        <c:v>2012.2831016061471</c:v>
                      </c:pt>
                      <c:pt idx="152">
                        <c:v>2012.293856857397</c:v>
                      </c:pt>
                      <c:pt idx="153">
                        <c:v>2012.302297038857</c:v>
                      </c:pt>
                      <c:pt idx="154">
                        <c:v>2013.4279186520139</c:v>
                      </c:pt>
                      <c:pt idx="155">
                        <c:v>2013.4363588334736</c:v>
                      </c:pt>
                      <c:pt idx="156">
                        <c:v>2013.8637232193041</c:v>
                      </c:pt>
                      <c:pt idx="157">
                        <c:v>2013.8721634007641</c:v>
                      </c:pt>
                      <c:pt idx="158">
                        <c:v>2013.8829186520138</c:v>
                      </c:pt>
                      <c:pt idx="159">
                        <c:v>2013.8913588334738</c:v>
                      </c:pt>
                      <c:pt idx="160">
                        <c:v>2015.6940496348695</c:v>
                      </c:pt>
                      <c:pt idx="161">
                        <c:v>2015.702489816329</c:v>
                      </c:pt>
                      <c:pt idx="162">
                        <c:v>2016.273461424687</c:v>
                      </c:pt>
                      <c:pt idx="163">
                        <c:v>2016.2819016061471</c:v>
                      </c:pt>
                      <c:pt idx="164">
                        <c:v>2016.1388568573971</c:v>
                      </c:pt>
                      <c:pt idx="165">
                        <c:v>2016.147297038857</c:v>
                      </c:pt>
                      <c:pt idx="166">
                        <c:v>2016.1672496348697</c:v>
                      </c:pt>
                      <c:pt idx="167">
                        <c:v>2016.1756898163289</c:v>
                      </c:pt>
                      <c:pt idx="168">
                        <c:v>2017.2831114294863</c:v>
                      </c:pt>
                      <c:pt idx="169">
                        <c:v>2017.291551610946</c:v>
                      </c:pt>
                      <c:pt idx="170">
                        <c:v>2017.8625232193042</c:v>
                      </c:pt>
                      <c:pt idx="171">
                        <c:v>2017.8709634007639</c:v>
                      </c:pt>
                      <c:pt idx="172">
                        <c:v>2017.7279186520138</c:v>
                      </c:pt>
                      <c:pt idx="173">
                        <c:v>2017.7363588334738</c:v>
                      </c:pt>
                      <c:pt idx="174">
                        <c:v>2017.7563114294862</c:v>
                      </c:pt>
                      <c:pt idx="175">
                        <c:v>2017.764751610946</c:v>
                      </c:pt>
                      <c:pt idx="176">
                        <c:v>2017.5954450675788</c:v>
                      </c:pt>
                      <c:pt idx="177">
                        <c:v>2017.6038852490387</c:v>
                      </c:pt>
                      <c:pt idx="178">
                        <c:v>2019.184506862196</c:v>
                      </c:pt>
                      <c:pt idx="179">
                        <c:v>2019.1929470436548</c:v>
                      </c:pt>
                      <c:pt idx="180">
                        <c:v>2020.1660496348695</c:v>
                      </c:pt>
                      <c:pt idx="181">
                        <c:v>2020.174489816329</c:v>
                      </c:pt>
                      <c:pt idx="182">
                        <c:v>2019.9326450675787</c:v>
                      </c:pt>
                      <c:pt idx="183">
                        <c:v>2019.9410852490387</c:v>
                      </c:pt>
                      <c:pt idx="184">
                        <c:v>2021.7551114294863</c:v>
                      </c:pt>
                      <c:pt idx="185">
                        <c:v>2021.763551610946</c:v>
                      </c:pt>
                      <c:pt idx="186">
                        <c:v>2021.521706862196</c:v>
                      </c:pt>
                      <c:pt idx="187">
                        <c:v>2021.530147043655</c:v>
                      </c:pt>
                      <c:pt idx="188">
                        <c:v>2022.1866705051177</c:v>
                      </c:pt>
                      <c:pt idx="189">
                        <c:v>2022.1951106865781</c:v>
                      </c:pt>
                      <c:pt idx="190">
                        <c:v>2023.9314450675788</c:v>
                      </c:pt>
                      <c:pt idx="191">
                        <c:v>2023.9398852490388</c:v>
                      </c:pt>
                      <c:pt idx="192">
                        <c:v>2024.0880659378274</c:v>
                      </c:pt>
                      <c:pt idx="193">
                        <c:v>2024.0965061192871</c:v>
                      </c:pt>
                      <c:pt idx="194">
                        <c:v>2024.5238705051177</c:v>
                      </c:pt>
                      <c:pt idx="195">
                        <c:v>2024.5323106865781</c:v>
                      </c:pt>
                      <c:pt idx="196">
                        <c:v>2024.5430659378274</c:v>
                      </c:pt>
                      <c:pt idx="197">
                        <c:v>2024.5515061192873</c:v>
                      </c:pt>
                      <c:pt idx="198">
                        <c:v>2025.520506862196</c:v>
                      </c:pt>
                      <c:pt idx="199">
                        <c:v>2025.5289470436549</c:v>
                      </c:pt>
                      <c:pt idx="200">
                        <c:v>2027.9432587152999</c:v>
                      </c:pt>
                      <c:pt idx="201">
                        <c:v>2027.9516988967598</c:v>
                      </c:pt>
                      <c:pt idx="202">
                        <c:v>2028.5226705051177</c:v>
                      </c:pt>
                      <c:pt idx="203">
                        <c:v>2028.5311106865781</c:v>
                      </c:pt>
                      <c:pt idx="204">
                        <c:v>2028.3880659378274</c:v>
                      </c:pt>
                      <c:pt idx="205">
                        <c:v>2028.3965061192873</c:v>
                      </c:pt>
                      <c:pt idx="206">
                        <c:v>2028.4164587152998</c:v>
                      </c:pt>
                      <c:pt idx="207">
                        <c:v>2028.4248988967597</c:v>
                      </c:pt>
                      <c:pt idx="208">
                        <c:v>2029.8446541480087</c:v>
                      </c:pt>
                      <c:pt idx="209">
                        <c:v>2029.8530943294693</c:v>
                      </c:pt>
                      <c:pt idx="210">
                        <c:v>2032.4152587152998</c:v>
                      </c:pt>
                      <c:pt idx="211">
                        <c:v>2032.4236988967598</c:v>
                      </c:pt>
                      <c:pt idx="212">
                        <c:v>2032.1818541480086</c:v>
                      </c:pt>
                      <c:pt idx="213">
                        <c:v>2032.1902943294692</c:v>
                      </c:pt>
                      <c:pt idx="214">
                        <c:v>2036.1806541480087</c:v>
                      </c:pt>
                      <c:pt idx="215">
                        <c:v>2036.1890943294693</c:v>
                      </c:pt>
                      <c:pt idx="216">
                        <c:v>2040.7382576255018</c:v>
                      </c:pt>
                      <c:pt idx="217">
                        <c:v>2040.7466978069619</c:v>
                      </c:pt>
                      <c:pt idx="218">
                        <c:v>2042.3273194201183</c:v>
                      </c:pt>
                      <c:pt idx="219">
                        <c:v>2042.3357596015785</c:v>
                      </c:pt>
                      <c:pt idx="220">
                        <c:v>2043.0754576255019</c:v>
                      </c:pt>
                      <c:pt idx="221">
                        <c:v>2043.0838978069621</c:v>
                      </c:pt>
                      <c:pt idx="222">
                        <c:v>2044.6645194201183</c:v>
                      </c:pt>
                      <c:pt idx="223">
                        <c:v>2044.6729596015784</c:v>
                      </c:pt>
                      <c:pt idx="224">
                        <c:v>2046.4948458356832</c:v>
                      </c:pt>
                      <c:pt idx="225">
                        <c:v>2046.5032860171432</c:v>
                      </c:pt>
                      <c:pt idx="226">
                        <c:v>2047.0742576255018</c:v>
                      </c:pt>
                      <c:pt idx="227">
                        <c:v>2047.082697806962</c:v>
                      </c:pt>
                      <c:pt idx="228">
                        <c:v>2046.9680458356834</c:v>
                      </c:pt>
                      <c:pt idx="229">
                        <c:v>2046.9764860171433</c:v>
                      </c:pt>
                      <c:pt idx="230">
                        <c:v>2048.0839076303</c:v>
                      </c:pt>
                      <c:pt idx="231">
                        <c:v>2048.0923478117606</c:v>
                      </c:pt>
                      <c:pt idx="232">
                        <c:v>2048.6633194201181</c:v>
                      </c:pt>
                      <c:pt idx="233">
                        <c:v>2048.6717596015783</c:v>
                      </c:pt>
                      <c:pt idx="234">
                        <c:v>2048.5571076302999</c:v>
                      </c:pt>
                      <c:pt idx="235">
                        <c:v>2048.5655478117606</c:v>
                      </c:pt>
                      <c:pt idx="236">
                        <c:v>2050.9668458356832</c:v>
                      </c:pt>
                      <c:pt idx="237">
                        <c:v>2050.9752860171434</c:v>
                      </c:pt>
                      <c:pt idx="238">
                        <c:v>2052.5559076302998</c:v>
                      </c:pt>
                      <c:pt idx="239">
                        <c:v>2052.5643478117604</c:v>
                      </c:pt>
                      <c:pt idx="240">
                        <c:v>2052.9874667059321</c:v>
                      </c:pt>
                      <c:pt idx="241">
                        <c:v>2052.9959068873923</c:v>
                      </c:pt>
                      <c:pt idx="242">
                        <c:v>2055.324666705932</c:v>
                      </c:pt>
                      <c:pt idx="243">
                        <c:v>2055.3331068873922</c:v>
                      </c:pt>
                      <c:pt idx="244">
                        <c:v>2058.7440549161138</c:v>
                      </c:pt>
                      <c:pt idx="245">
                        <c:v>2058.752495097574</c:v>
                      </c:pt>
                      <c:pt idx="246">
                        <c:v>2059.3234667059323</c:v>
                      </c:pt>
                      <c:pt idx="247">
                        <c:v>2059.3319068873921</c:v>
                      </c:pt>
                      <c:pt idx="248">
                        <c:v>2059.2172549161137</c:v>
                      </c:pt>
                      <c:pt idx="249">
                        <c:v>2059.2256950975739</c:v>
                      </c:pt>
                      <c:pt idx="250">
                        <c:v>2063.2160549161135</c:v>
                      </c:pt>
                      <c:pt idx="251">
                        <c:v>2063.2244950975742</c:v>
                      </c:pt>
                      <c:pt idx="252">
                        <c:v>2077.7319596598463</c:v>
                      </c:pt>
                      <c:pt idx="253">
                        <c:v>2077.7403998413065</c:v>
                      </c:pt>
                      <c:pt idx="254">
                        <c:v>2078.2051596598462</c:v>
                      </c:pt>
                      <c:pt idx="255">
                        <c:v>2078.2135998413069</c:v>
                      </c:pt>
                      <c:pt idx="256">
                        <c:v>2079.3210214544633</c:v>
                      </c:pt>
                      <c:pt idx="257">
                        <c:v>2079.3294616359235</c:v>
                      </c:pt>
                      <c:pt idx="258">
                        <c:v>2079.7942214544637</c:v>
                      </c:pt>
                      <c:pt idx="259">
                        <c:v>2079.8026616359234</c:v>
                      </c:pt>
                      <c:pt idx="260">
                        <c:v>2082.2039596598465</c:v>
                      </c:pt>
                      <c:pt idx="261">
                        <c:v>2082.2123998413067</c:v>
                      </c:pt>
                      <c:pt idx="262">
                        <c:v>2083.488547870028</c:v>
                      </c:pt>
                      <c:pt idx="263">
                        <c:v>2083.4969880514886</c:v>
                      </c:pt>
                      <c:pt idx="264">
                        <c:v>2083.7930214544635</c:v>
                      </c:pt>
                      <c:pt idx="265">
                        <c:v>2083.8014616359233</c:v>
                      </c:pt>
                      <c:pt idx="266">
                        <c:v>2085.077609664645</c:v>
                      </c:pt>
                      <c:pt idx="267">
                        <c:v>2085.0860498461047</c:v>
                      </c:pt>
                      <c:pt idx="268">
                        <c:v>2085.8439478700279</c:v>
                      </c:pt>
                      <c:pt idx="269">
                        <c:v>2085.8523880514886</c:v>
                      </c:pt>
                      <c:pt idx="270">
                        <c:v>2087.4330096646454</c:v>
                      </c:pt>
                      <c:pt idx="271">
                        <c:v>2087.4414498461047</c:v>
                      </c:pt>
                      <c:pt idx="272">
                        <c:v>2089.9965478700278</c:v>
                      </c:pt>
                      <c:pt idx="273">
                        <c:v>2090.0049880514885</c:v>
                      </c:pt>
                      <c:pt idx="274">
                        <c:v>2089.9811687402766</c:v>
                      </c:pt>
                      <c:pt idx="275">
                        <c:v>2089.9896089217368</c:v>
                      </c:pt>
                      <c:pt idx="276">
                        <c:v>2090.4543687402765</c:v>
                      </c:pt>
                      <c:pt idx="277">
                        <c:v>2090.4628089217367</c:v>
                      </c:pt>
                      <c:pt idx="278">
                        <c:v>2091.5856096646453</c:v>
                      </c:pt>
                      <c:pt idx="279">
                        <c:v>2091.5940498461046</c:v>
                      </c:pt>
                      <c:pt idx="280">
                        <c:v>2094.4531687402764</c:v>
                      </c:pt>
                      <c:pt idx="281">
                        <c:v>2094.4616089217366</c:v>
                      </c:pt>
                      <c:pt idx="282">
                        <c:v>2095.7377569504588</c:v>
                      </c:pt>
                      <c:pt idx="283">
                        <c:v>2095.746197131919</c:v>
                      </c:pt>
                      <c:pt idx="284">
                        <c:v>2098.0931569504587</c:v>
                      </c:pt>
                      <c:pt idx="285">
                        <c:v>2098.1015971319189</c:v>
                      </c:pt>
                      <c:pt idx="286">
                        <c:v>2102.2457569504586</c:v>
                      </c:pt>
                      <c:pt idx="287">
                        <c:v>2102.2541971319188</c:v>
                      </c:pt>
                      <c:pt idx="288">
                        <c:v>2129.9253480137363</c:v>
                      </c:pt>
                      <c:pt idx="289">
                        <c:v>2129.9337881951965</c:v>
                      </c:pt>
                      <c:pt idx="290">
                        <c:v>2131.5144098083529</c:v>
                      </c:pt>
                      <c:pt idx="291">
                        <c:v>2131.5228499898135</c:v>
                      </c:pt>
                      <c:pt idx="292">
                        <c:v>2132.2989480137367</c:v>
                      </c:pt>
                      <c:pt idx="293">
                        <c:v>2132.3073881951964</c:v>
                      </c:pt>
                      <c:pt idx="294">
                        <c:v>2133.8880098083528</c:v>
                      </c:pt>
                      <c:pt idx="295">
                        <c:v>2133.8964499898134</c:v>
                      </c:pt>
                      <c:pt idx="296">
                        <c:v>2133.817936223918</c:v>
                      </c:pt>
                      <c:pt idx="297">
                        <c:v>2133.8263764053781</c:v>
                      </c:pt>
                      <c:pt idx="298">
                        <c:v>2135.406998018535</c:v>
                      </c:pt>
                      <c:pt idx="299">
                        <c:v>2135.4154381999952</c:v>
                      </c:pt>
                      <c:pt idx="300">
                        <c:v>2136.1915362239179</c:v>
                      </c:pt>
                      <c:pt idx="301">
                        <c:v>2136.199976405378</c:v>
                      </c:pt>
                      <c:pt idx="302">
                        <c:v>2136.6053480137366</c:v>
                      </c:pt>
                      <c:pt idx="303">
                        <c:v>2136.6137881951963</c:v>
                      </c:pt>
                      <c:pt idx="304">
                        <c:v>2137.7805980185349</c:v>
                      </c:pt>
                      <c:pt idx="305">
                        <c:v>2137.7890381999955</c:v>
                      </c:pt>
                      <c:pt idx="306">
                        <c:v>2138.1944098083532</c:v>
                      </c:pt>
                      <c:pt idx="307">
                        <c:v>2138.2028499898133</c:v>
                      </c:pt>
                      <c:pt idx="308">
                        <c:v>2140.4979362239178</c:v>
                      </c:pt>
                      <c:pt idx="309">
                        <c:v>2140.506376405378</c:v>
                      </c:pt>
                      <c:pt idx="310">
                        <c:v>2142.0869980185348</c:v>
                      </c:pt>
                      <c:pt idx="311">
                        <c:v>2142.0954381999954</c:v>
                      </c:pt>
                      <c:pt idx="312">
                        <c:v>2142.1745570941671</c:v>
                      </c:pt>
                      <c:pt idx="313">
                        <c:v>2142.1829972756273</c:v>
                      </c:pt>
                      <c:pt idx="314">
                        <c:v>2144.548157094167</c:v>
                      </c:pt>
                      <c:pt idx="315">
                        <c:v>2144.5565972756272</c:v>
                      </c:pt>
                      <c:pt idx="316">
                        <c:v>2146.0671453043487</c:v>
                      </c:pt>
                      <c:pt idx="317">
                        <c:v>2146.0755854858089</c:v>
                      </c:pt>
                      <c:pt idx="318">
                        <c:v>2148.0169979369848</c:v>
                      </c:pt>
                      <c:pt idx="319">
                        <c:v>2148.0254381184459</c:v>
                      </c:pt>
                      <c:pt idx="320">
                        <c:v>2148.4407453043491</c:v>
                      </c:pt>
                      <c:pt idx="321">
                        <c:v>2148.4491854858088</c:v>
                      </c:pt>
                      <c:pt idx="322">
                        <c:v>2148.8545570941669</c:v>
                      </c:pt>
                      <c:pt idx="323">
                        <c:v>2148.8629972756271</c:v>
                      </c:pt>
                      <c:pt idx="324">
                        <c:v>2149.6060597316027</c:v>
                      </c:pt>
                      <c:pt idx="325">
                        <c:v>2149.614499913062</c:v>
                      </c:pt>
                      <c:pt idx="326">
                        <c:v>2150.3723979369852</c:v>
                      </c:pt>
                      <c:pt idx="327">
                        <c:v>2150.3808381184458</c:v>
                      </c:pt>
                      <c:pt idx="328">
                        <c:v>2151.9614597316026</c:v>
                      </c:pt>
                      <c:pt idx="329">
                        <c:v>2151.9698999130619</c:v>
                      </c:pt>
                      <c:pt idx="330">
                        <c:v>2152.747145304349</c:v>
                      </c:pt>
                      <c:pt idx="331">
                        <c:v>2152.7555854858088</c:v>
                      </c:pt>
                      <c:pt idx="332">
                        <c:v>2153.7735861471674</c:v>
                      </c:pt>
                      <c:pt idx="333">
                        <c:v>2153.7820263286276</c:v>
                      </c:pt>
                      <c:pt idx="334">
                        <c:v>2154.5249979369851</c:v>
                      </c:pt>
                      <c:pt idx="335">
                        <c:v>2154.5334381184457</c:v>
                      </c:pt>
                      <c:pt idx="336">
                        <c:v>2154.2649861471673</c:v>
                      </c:pt>
                      <c:pt idx="337">
                        <c:v>2154.2734263286275</c:v>
                      </c:pt>
                      <c:pt idx="338">
                        <c:v>2154.7012909349955</c:v>
                      </c:pt>
                      <c:pt idx="339">
                        <c:v>2154.7097311164557</c:v>
                      </c:pt>
                      <c:pt idx="340">
                        <c:v>2155.362647941784</c:v>
                      </c:pt>
                      <c:pt idx="341">
                        <c:v>2155.3710881232437</c:v>
                      </c:pt>
                      <c:pt idx="342">
                        <c:v>2156.1140597316025</c:v>
                      </c:pt>
                      <c:pt idx="343">
                        <c:v>2156.1224999130623</c:v>
                      </c:pt>
                      <c:pt idx="344">
                        <c:v>2155.8540479417838</c:v>
                      </c:pt>
                      <c:pt idx="345">
                        <c:v>2155.862488123244</c:v>
                      </c:pt>
                      <c:pt idx="346">
                        <c:v>2156.2903527296126</c:v>
                      </c:pt>
                      <c:pt idx="347">
                        <c:v>2156.2987929110723</c:v>
                      </c:pt>
                      <c:pt idx="348">
                        <c:v>2157.0748909349954</c:v>
                      </c:pt>
                      <c:pt idx="349">
                        <c:v>2157.0833311164556</c:v>
                      </c:pt>
                      <c:pt idx="350">
                        <c:v>2158.4175861471672</c:v>
                      </c:pt>
                      <c:pt idx="351">
                        <c:v>2158.4260263286278</c:v>
                      </c:pt>
                      <c:pt idx="352">
                        <c:v>2158.6639527296124</c:v>
                      </c:pt>
                      <c:pt idx="353">
                        <c:v>2158.6723929110722</c:v>
                      </c:pt>
                      <c:pt idx="354">
                        <c:v>2160.0066479417837</c:v>
                      </c:pt>
                      <c:pt idx="355">
                        <c:v>2160.0150881232439</c:v>
                      </c:pt>
                      <c:pt idx="356">
                        <c:v>2160.4578791451777</c:v>
                      </c:pt>
                      <c:pt idx="357">
                        <c:v>2160.4663193266374</c:v>
                      </c:pt>
                      <c:pt idx="358">
                        <c:v>2160.266207017416</c:v>
                      </c:pt>
                      <c:pt idx="359">
                        <c:v>2160.2746471988753</c:v>
                      </c:pt>
                      <c:pt idx="360">
                        <c:v>2160.967479145178</c:v>
                      </c:pt>
                      <c:pt idx="361">
                        <c:v>2160.9759193266373</c:v>
                      </c:pt>
                      <c:pt idx="362">
                        <c:v>2161.3812909349958</c:v>
                      </c:pt>
                      <c:pt idx="363">
                        <c:v>2161.3897311164556</c:v>
                      </c:pt>
                      <c:pt idx="364">
                        <c:v>2162.0469409397947</c:v>
                      </c:pt>
                      <c:pt idx="365">
                        <c:v>2162.0553811212549</c:v>
                      </c:pt>
                      <c:pt idx="366">
                        <c:v>2162.5565409397946</c:v>
                      </c:pt>
                      <c:pt idx="367">
                        <c:v>2162.5649811212547</c:v>
                      </c:pt>
                      <c:pt idx="368">
                        <c:v>2162.9703527296124</c:v>
                      </c:pt>
                      <c:pt idx="369">
                        <c:v>2162.9787929110721</c:v>
                      </c:pt>
                      <c:pt idx="370">
                        <c:v>2162.621607017416</c:v>
                      </c:pt>
                      <c:pt idx="371">
                        <c:v>2162.6300471988752</c:v>
                      </c:pt>
                      <c:pt idx="372">
                        <c:v>2165.2738791451779</c:v>
                      </c:pt>
                      <c:pt idx="373">
                        <c:v>2165.2823193266372</c:v>
                      </c:pt>
                      <c:pt idx="374">
                        <c:v>2166.0227952275977</c:v>
                      </c:pt>
                      <c:pt idx="375">
                        <c:v>2166.031235409057</c:v>
                      </c:pt>
                      <c:pt idx="376">
                        <c:v>2166.8629409397945</c:v>
                      </c:pt>
                      <c:pt idx="377">
                        <c:v>2166.8713811212551</c:v>
                      </c:pt>
                      <c:pt idx="378">
                        <c:v>2166.7742070174158</c:v>
                      </c:pt>
                      <c:pt idx="379">
                        <c:v>2166.7826471988756</c:v>
                      </c:pt>
                      <c:pt idx="380">
                        <c:v>2166.5141952275976</c:v>
                      </c:pt>
                      <c:pt idx="381">
                        <c:v>2166.5226354090573</c:v>
                      </c:pt>
                      <c:pt idx="382">
                        <c:v>2166.9505000154259</c:v>
                      </c:pt>
                      <c:pt idx="383">
                        <c:v>2166.9589401968865</c:v>
                      </c:pt>
                      <c:pt idx="384">
                        <c:v>2169.3241000154258</c:v>
                      </c:pt>
                      <c:pt idx="385">
                        <c:v>2169.3325401968864</c:v>
                      </c:pt>
                      <c:pt idx="386">
                        <c:v>2170.6667952275975</c:v>
                      </c:pt>
                      <c:pt idx="387">
                        <c:v>2170.6752354090572</c:v>
                      </c:pt>
                      <c:pt idx="388">
                        <c:v>2172.7070882256085</c:v>
                      </c:pt>
                      <c:pt idx="389">
                        <c:v>2172.7155284070682</c:v>
                      </c:pt>
                      <c:pt idx="390">
                        <c:v>2173.2166882256083</c:v>
                      </c:pt>
                      <c:pt idx="391">
                        <c:v>2173.225128407068</c:v>
                      </c:pt>
                      <c:pt idx="392">
                        <c:v>2173.6305000154257</c:v>
                      </c:pt>
                      <c:pt idx="393">
                        <c:v>2173.6389401968863</c:v>
                      </c:pt>
                      <c:pt idx="394">
                        <c:v>2176.9163987050902</c:v>
                      </c:pt>
                      <c:pt idx="395">
                        <c:v>2176.9248388865499</c:v>
                      </c:pt>
                      <c:pt idx="396">
                        <c:v>2177.5230882256083</c:v>
                      </c:pt>
                      <c:pt idx="397">
                        <c:v>2177.5315284070684</c:v>
                      </c:pt>
                      <c:pt idx="398">
                        <c:v>2177.40779870509</c:v>
                      </c:pt>
                      <c:pt idx="399">
                        <c:v>2177.4162388865498</c:v>
                      </c:pt>
                      <c:pt idx="400">
                        <c:v>2178.5054604997067</c:v>
                      </c:pt>
                      <c:pt idx="401">
                        <c:v>2178.5139006811664</c:v>
                      </c:pt>
                      <c:pt idx="402">
                        <c:v>2178.9968604997066</c:v>
                      </c:pt>
                      <c:pt idx="403">
                        <c:v>2179.0053006811668</c:v>
                      </c:pt>
                      <c:pt idx="404">
                        <c:v>2181.5603987050899</c:v>
                      </c:pt>
                      <c:pt idx="405">
                        <c:v>2181.5688388865501</c:v>
                      </c:pt>
                      <c:pt idx="406">
                        <c:v>2182.6729869152718</c:v>
                      </c:pt>
                      <c:pt idx="407">
                        <c:v>2182.681427096732</c:v>
                      </c:pt>
                      <c:pt idx="408">
                        <c:v>2183.1494604997069</c:v>
                      </c:pt>
                      <c:pt idx="409">
                        <c:v>2183.1579006811667</c:v>
                      </c:pt>
                      <c:pt idx="410">
                        <c:v>2184.2620487098884</c:v>
                      </c:pt>
                      <c:pt idx="411">
                        <c:v>2184.270488891349</c:v>
                      </c:pt>
                      <c:pt idx="412">
                        <c:v>2185.0465869152717</c:v>
                      </c:pt>
                      <c:pt idx="413">
                        <c:v>2185.0550270967319</c:v>
                      </c:pt>
                      <c:pt idx="414">
                        <c:v>2186.6356487098883</c:v>
                      </c:pt>
                      <c:pt idx="415">
                        <c:v>2186.6440888913489</c:v>
                      </c:pt>
                      <c:pt idx="416">
                        <c:v>2189.3529869152717</c:v>
                      </c:pt>
                      <c:pt idx="417">
                        <c:v>2189.3614270967323</c:v>
                      </c:pt>
                      <c:pt idx="418">
                        <c:v>2189.1656077855205</c:v>
                      </c:pt>
                      <c:pt idx="419">
                        <c:v>2189.1740479669807</c:v>
                      </c:pt>
                      <c:pt idx="420">
                        <c:v>2189.6570077855204</c:v>
                      </c:pt>
                      <c:pt idx="421">
                        <c:v>2189.6654479669805</c:v>
                      </c:pt>
                      <c:pt idx="422">
                        <c:v>2190.9420487098882</c:v>
                      </c:pt>
                      <c:pt idx="423">
                        <c:v>2190.9504888913489</c:v>
                      </c:pt>
                      <c:pt idx="424">
                        <c:v>2193.8096077855207</c:v>
                      </c:pt>
                      <c:pt idx="425">
                        <c:v>2193.8180479669804</c:v>
                      </c:pt>
                      <c:pt idx="426">
                        <c:v>2194.9221959957026</c:v>
                      </c:pt>
                      <c:pt idx="427">
                        <c:v>2194.9306361771623</c:v>
                      </c:pt>
                      <c:pt idx="428">
                        <c:v>2197.2957959957025</c:v>
                      </c:pt>
                      <c:pt idx="429">
                        <c:v>2197.3042361771622</c:v>
                      </c:pt>
                      <c:pt idx="430">
                        <c:v>2201.6021959957029</c:v>
                      </c:pt>
                      <c:pt idx="431">
                        <c:v>2201.6106361771622</c:v>
                      </c:pt>
                      <c:pt idx="432">
                        <c:v>2213.9101007394347</c:v>
                      </c:pt>
                      <c:pt idx="433">
                        <c:v>2213.9185409208944</c:v>
                      </c:pt>
                      <c:pt idx="434">
                        <c:v>2215.4991625340517</c:v>
                      </c:pt>
                      <c:pt idx="435">
                        <c:v>2215.5076027155114</c:v>
                      </c:pt>
                      <c:pt idx="436">
                        <c:v>2216.2837007394346</c:v>
                      </c:pt>
                      <c:pt idx="437">
                        <c:v>2216.2921409208948</c:v>
                      </c:pt>
                      <c:pt idx="438">
                        <c:v>2217.8727625340521</c:v>
                      </c:pt>
                      <c:pt idx="439">
                        <c:v>2217.8812027155113</c:v>
                      </c:pt>
                      <c:pt idx="440">
                        <c:v>2219.6666889496169</c:v>
                      </c:pt>
                      <c:pt idx="441">
                        <c:v>2219.675129131077</c:v>
                      </c:pt>
                      <c:pt idx="442">
                        <c:v>2220.1762889496167</c:v>
                      </c:pt>
                      <c:pt idx="443">
                        <c:v>2220.1847291310769</c:v>
                      </c:pt>
                      <c:pt idx="444">
                        <c:v>2220.5901007394345</c:v>
                      </c:pt>
                      <c:pt idx="445">
                        <c:v>2220.5985409208947</c:v>
                      </c:pt>
                      <c:pt idx="446">
                        <c:v>2221.255750744233</c:v>
                      </c:pt>
                      <c:pt idx="447">
                        <c:v>2221.2641909256936</c:v>
                      </c:pt>
                      <c:pt idx="448">
                        <c:v>2221.7653507442333</c:v>
                      </c:pt>
                      <c:pt idx="449">
                        <c:v>2221.7737909256934</c:v>
                      </c:pt>
                      <c:pt idx="450">
                        <c:v>2222.179162534052</c:v>
                      </c:pt>
                      <c:pt idx="451">
                        <c:v>2222.1876027155113</c:v>
                      </c:pt>
                      <c:pt idx="452">
                        <c:v>2224.4826889496171</c:v>
                      </c:pt>
                      <c:pt idx="453">
                        <c:v>2224.4911291310768</c:v>
                      </c:pt>
                      <c:pt idx="454">
                        <c:v>2226.0717507442332</c:v>
                      </c:pt>
                      <c:pt idx="455">
                        <c:v>2226.0801909256934</c:v>
                      </c:pt>
                      <c:pt idx="456">
                        <c:v>2226.159309819865</c:v>
                      </c:pt>
                      <c:pt idx="457">
                        <c:v>2226.1677500013257</c:v>
                      </c:pt>
                      <c:pt idx="458">
                        <c:v>2228.5329098198654</c:v>
                      </c:pt>
                      <c:pt idx="459">
                        <c:v>2228.5413500013256</c:v>
                      </c:pt>
                      <c:pt idx="460">
                        <c:v>2231.9158980300476</c:v>
                      </c:pt>
                      <c:pt idx="461">
                        <c:v>2231.9243382115069</c:v>
                      </c:pt>
                      <c:pt idx="462">
                        <c:v>2232.4254980300475</c:v>
                      </c:pt>
                      <c:pt idx="463">
                        <c:v>2232.4339382115068</c:v>
                      </c:pt>
                      <c:pt idx="464">
                        <c:v>2232.8393098198653</c:v>
                      </c:pt>
                      <c:pt idx="465">
                        <c:v>2232.8477500013255</c:v>
                      </c:pt>
                      <c:pt idx="466">
                        <c:v>2236.7318980300474</c:v>
                      </c:pt>
                      <c:pt idx="467">
                        <c:v>2236.7403382115067</c:v>
                      </c:pt>
                      <c:pt idx="468">
                        <c:v>2266.1034890933247</c:v>
                      </c:pt>
                      <c:pt idx="469">
                        <c:v>2266.1119292747844</c:v>
                      </c:pt>
                      <c:pt idx="470">
                        <c:v>2266.6312890933245</c:v>
                      </c:pt>
                      <c:pt idx="471">
                        <c:v>2266.6397292747847</c:v>
                      </c:pt>
                      <c:pt idx="472">
                        <c:v>2267.6925508879417</c:v>
                      </c:pt>
                      <c:pt idx="473">
                        <c:v>2267.7009910694019</c:v>
                      </c:pt>
                      <c:pt idx="474">
                        <c:v>2268.220350887942</c:v>
                      </c:pt>
                      <c:pt idx="475">
                        <c:v>2268.2287910694017</c:v>
                      </c:pt>
                      <c:pt idx="476">
                        <c:v>2269.9960773035068</c:v>
                      </c:pt>
                      <c:pt idx="477">
                        <c:v>2270.004517484967</c:v>
                      </c:pt>
                      <c:pt idx="478">
                        <c:v>2270.5238773035067</c:v>
                      </c:pt>
                      <c:pt idx="479">
                        <c:v>2270.5323174849668</c:v>
                      </c:pt>
                      <c:pt idx="480">
                        <c:v>2271.0914890933245</c:v>
                      </c:pt>
                      <c:pt idx="481">
                        <c:v>2271.0999292747847</c:v>
                      </c:pt>
                      <c:pt idx="482">
                        <c:v>2271.5851390981234</c:v>
                      </c:pt>
                      <c:pt idx="483">
                        <c:v>2271.5935792795831</c:v>
                      </c:pt>
                      <c:pt idx="484">
                        <c:v>2272.1129390981237</c:v>
                      </c:pt>
                      <c:pt idx="485">
                        <c:v>2272.1213792795829</c:v>
                      </c:pt>
                      <c:pt idx="486">
                        <c:v>2272.680550887942</c:v>
                      </c:pt>
                      <c:pt idx="487">
                        <c:v>2272.6889910694017</c:v>
                      </c:pt>
                      <c:pt idx="488">
                        <c:v>2274.9840773035066</c:v>
                      </c:pt>
                      <c:pt idx="489">
                        <c:v>2274.9925174849668</c:v>
                      </c:pt>
                      <c:pt idx="490">
                        <c:v>2276.5731390981236</c:v>
                      </c:pt>
                      <c:pt idx="491">
                        <c:v>2276.5815792795829</c:v>
                      </c:pt>
                      <c:pt idx="492">
                        <c:v>2278.352698173755</c:v>
                      </c:pt>
                      <c:pt idx="493">
                        <c:v>2278.3611383552152</c:v>
                      </c:pt>
                      <c:pt idx="494">
                        <c:v>2278.8804981737553</c:v>
                      </c:pt>
                      <c:pt idx="495">
                        <c:v>2278.888938355215</c:v>
                      </c:pt>
                      <c:pt idx="496">
                        <c:v>2282.2452863839376</c:v>
                      </c:pt>
                      <c:pt idx="497">
                        <c:v>2282.2537265653978</c:v>
                      </c:pt>
                      <c:pt idx="498">
                        <c:v>2282.7730863839374</c:v>
                      </c:pt>
                      <c:pt idx="499">
                        <c:v>2282.7815265653976</c:v>
                      </c:pt>
                      <c:pt idx="500">
                        <c:v>2283.3406981737553</c:v>
                      </c:pt>
                      <c:pt idx="501">
                        <c:v>2283.349138355215</c:v>
                      </c:pt>
                      <c:pt idx="502">
                        <c:v>2287.2332863839374</c:v>
                      </c:pt>
                      <c:pt idx="503">
                        <c:v>2287.2417265653976</c:v>
                      </c:pt>
                      <c:pt idx="504">
                        <c:v>2290.8794320145839</c:v>
                      </c:pt>
                      <c:pt idx="505">
                        <c:v>2290.8878721960441</c:v>
                      </c:pt>
                      <c:pt idx="506">
                        <c:v>2291.4072320145842</c:v>
                      </c:pt>
                      <c:pt idx="507">
                        <c:v>2291.4156721960439</c:v>
                      </c:pt>
                      <c:pt idx="508">
                        <c:v>2292.4684938092014</c:v>
                      </c:pt>
                      <c:pt idx="509">
                        <c:v>2292.4769339906616</c:v>
                      </c:pt>
                      <c:pt idx="510">
                        <c:v>2292.9962938092012</c:v>
                      </c:pt>
                      <c:pt idx="511">
                        <c:v>2293.0047339906614</c:v>
                      </c:pt>
                      <c:pt idx="512">
                        <c:v>2295.8674320145842</c:v>
                      </c:pt>
                      <c:pt idx="513">
                        <c:v>2295.8758721960439</c:v>
                      </c:pt>
                      <c:pt idx="514">
                        <c:v>2296.6360202247656</c:v>
                      </c:pt>
                      <c:pt idx="515">
                        <c:v>2296.6444604062262</c:v>
                      </c:pt>
                      <c:pt idx="516">
                        <c:v>2297.4564938092012</c:v>
                      </c:pt>
                      <c:pt idx="517">
                        <c:v>2297.4649339906618</c:v>
                      </c:pt>
                      <c:pt idx="518">
                        <c:v>2298.2250820193831</c:v>
                      </c:pt>
                      <c:pt idx="519">
                        <c:v>2298.2335222008423</c:v>
                      </c:pt>
                      <c:pt idx="520">
                        <c:v>2299.0460202247659</c:v>
                      </c:pt>
                      <c:pt idx="521">
                        <c:v>2299.0544604062261</c:v>
                      </c:pt>
                      <c:pt idx="522">
                        <c:v>2300.6350820193829</c:v>
                      </c:pt>
                      <c:pt idx="523">
                        <c:v>2300.6435222008422</c:v>
                      </c:pt>
                      <c:pt idx="524">
                        <c:v>2303.1286410950152</c:v>
                      </c:pt>
                      <c:pt idx="525">
                        <c:v>2303.1370812764758</c:v>
                      </c:pt>
                      <c:pt idx="526">
                        <c:v>2303.660020224766</c:v>
                      </c:pt>
                      <c:pt idx="527">
                        <c:v>2303.6684604062261</c:v>
                      </c:pt>
                      <c:pt idx="528">
                        <c:v>2303.656441095015</c:v>
                      </c:pt>
                      <c:pt idx="529">
                        <c:v>2303.6648812764761</c:v>
                      </c:pt>
                      <c:pt idx="530">
                        <c:v>2305.249082019383</c:v>
                      </c:pt>
                      <c:pt idx="531">
                        <c:v>2305.2575222008422</c:v>
                      </c:pt>
                      <c:pt idx="532">
                        <c:v>2308.116641095015</c:v>
                      </c:pt>
                      <c:pt idx="533">
                        <c:v>2308.1250812764761</c:v>
                      </c:pt>
                      <c:pt idx="534">
                        <c:v>2308.8852293051968</c:v>
                      </c:pt>
                      <c:pt idx="535">
                        <c:v>2308.8936694866561</c:v>
                      </c:pt>
                      <c:pt idx="536">
                        <c:v>2311.2952293051967</c:v>
                      </c:pt>
                      <c:pt idx="537">
                        <c:v>2311.303669486656</c:v>
                      </c:pt>
                      <c:pt idx="538">
                        <c:v>2315.9092293051967</c:v>
                      </c:pt>
                      <c:pt idx="539">
                        <c:v>2315.917669486656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54F9-46B4-B702-7D0F02B60D0D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17722.206863541513</c:v>
                      </c:pt>
                      <c:pt idx="1">
                        <c:v>17722.286348241225</c:v>
                      </c:pt>
                      <c:pt idx="2">
                        <c:v>17722.206863541513</c:v>
                      </c:pt>
                      <c:pt idx="3">
                        <c:v>17722.286348241225</c:v>
                      </c:pt>
                      <c:pt idx="4">
                        <c:v>17737.499569334668</c:v>
                      </c:pt>
                      <c:pt idx="5">
                        <c:v>17737.579054034388</c:v>
                      </c:pt>
                      <c:pt idx="6">
                        <c:v>17737.499569334668</c:v>
                      </c:pt>
                      <c:pt idx="7">
                        <c:v>17737.579054034388</c:v>
                      </c:pt>
                      <c:pt idx="8">
                        <c:v>17722.206863541513</c:v>
                      </c:pt>
                      <c:pt idx="9">
                        <c:v>17722.286348241225</c:v>
                      </c:pt>
                      <c:pt idx="10">
                        <c:v>17737.499569334668</c:v>
                      </c:pt>
                      <c:pt idx="11">
                        <c:v>17737.579054034388</c:v>
                      </c:pt>
                      <c:pt idx="12">
                        <c:v>17769.172595324198</c:v>
                      </c:pt>
                      <c:pt idx="13">
                        <c:v>17769.252080023914</c:v>
                      </c:pt>
                      <c:pt idx="14">
                        <c:v>17784.465301117369</c:v>
                      </c:pt>
                      <c:pt idx="15">
                        <c:v>17784.544785817085</c:v>
                      </c:pt>
                      <c:pt idx="16">
                        <c:v>17769.172595324198</c:v>
                      </c:pt>
                      <c:pt idx="17">
                        <c:v>17769.252080023914</c:v>
                      </c:pt>
                      <c:pt idx="18">
                        <c:v>17784.465301117369</c:v>
                      </c:pt>
                      <c:pt idx="19">
                        <c:v>17784.544785817085</c:v>
                      </c:pt>
                      <c:pt idx="20">
                        <c:v>17769.172595324198</c:v>
                      </c:pt>
                      <c:pt idx="21">
                        <c:v>17769.252080023914</c:v>
                      </c:pt>
                      <c:pt idx="22">
                        <c:v>17843.744066390405</c:v>
                      </c:pt>
                      <c:pt idx="23">
                        <c:v>17843.823551090121</c:v>
                      </c:pt>
                      <c:pt idx="24">
                        <c:v>17843.744066390405</c:v>
                      </c:pt>
                      <c:pt idx="25">
                        <c:v>17843.823551090121</c:v>
                      </c:pt>
                      <c:pt idx="26">
                        <c:v>17784.465301117369</c:v>
                      </c:pt>
                      <c:pt idx="27">
                        <c:v>17784.544785817085</c:v>
                      </c:pt>
                      <c:pt idx="28">
                        <c:v>17843.744066390405</c:v>
                      </c:pt>
                      <c:pt idx="29">
                        <c:v>17843.823551090121</c:v>
                      </c:pt>
                      <c:pt idx="30">
                        <c:v>17890.709798173095</c:v>
                      </c:pt>
                      <c:pt idx="31">
                        <c:v>17890.789282872811</c:v>
                      </c:pt>
                      <c:pt idx="32">
                        <c:v>17890.709798173095</c:v>
                      </c:pt>
                      <c:pt idx="33">
                        <c:v>17890.789282872811</c:v>
                      </c:pt>
                      <c:pt idx="34">
                        <c:v>17890.709798173095</c:v>
                      </c:pt>
                      <c:pt idx="35">
                        <c:v>17890.789282872811</c:v>
                      </c:pt>
                      <c:pt idx="36">
                        <c:v>17988.404414596953</c:v>
                      </c:pt>
                      <c:pt idx="37">
                        <c:v>17988.483899296672</c:v>
                      </c:pt>
                      <c:pt idx="38">
                        <c:v>18003.697120390116</c:v>
                      </c:pt>
                      <c:pt idx="39">
                        <c:v>18003.776605089835</c:v>
                      </c:pt>
                      <c:pt idx="40">
                        <c:v>17988.404414596953</c:v>
                      </c:pt>
                      <c:pt idx="41">
                        <c:v>17988.483899296672</c:v>
                      </c:pt>
                      <c:pt idx="42">
                        <c:v>18003.697120390116</c:v>
                      </c:pt>
                      <c:pt idx="43">
                        <c:v>18003.776605089835</c:v>
                      </c:pt>
                      <c:pt idx="44">
                        <c:v>17988.404414596953</c:v>
                      </c:pt>
                      <c:pt idx="45">
                        <c:v>17988.483899296672</c:v>
                      </c:pt>
                      <c:pt idx="46">
                        <c:v>18035.370146379646</c:v>
                      </c:pt>
                      <c:pt idx="47">
                        <c:v>18035.449631079358</c:v>
                      </c:pt>
                      <c:pt idx="48">
                        <c:v>18035.370146379646</c:v>
                      </c:pt>
                      <c:pt idx="49">
                        <c:v>18035.449631079358</c:v>
                      </c:pt>
                      <c:pt idx="50">
                        <c:v>18003.697120390116</c:v>
                      </c:pt>
                      <c:pt idx="51">
                        <c:v>18003.776605089835</c:v>
                      </c:pt>
                      <c:pt idx="52">
                        <c:v>18050.662852172813</c:v>
                      </c:pt>
                      <c:pt idx="53">
                        <c:v>18050.742336872525</c:v>
                      </c:pt>
                      <c:pt idx="54">
                        <c:v>18050.662852172813</c:v>
                      </c:pt>
                      <c:pt idx="55">
                        <c:v>18050.742336872525</c:v>
                      </c:pt>
                      <c:pt idx="56">
                        <c:v>18035.370146379646</c:v>
                      </c:pt>
                      <c:pt idx="57">
                        <c:v>18035.449631079358</c:v>
                      </c:pt>
                      <c:pt idx="58">
                        <c:v>18050.662852172813</c:v>
                      </c:pt>
                      <c:pt idx="59">
                        <c:v>18050.742336872525</c:v>
                      </c:pt>
                      <c:pt idx="60">
                        <c:v>18109.941617445853</c:v>
                      </c:pt>
                      <c:pt idx="61">
                        <c:v>18110.021102145569</c:v>
                      </c:pt>
                      <c:pt idx="62">
                        <c:v>18109.941617445853</c:v>
                      </c:pt>
                      <c:pt idx="63">
                        <c:v>18110.021102145569</c:v>
                      </c:pt>
                      <c:pt idx="64">
                        <c:v>18109.941617445853</c:v>
                      </c:pt>
                      <c:pt idx="65">
                        <c:v>18110.021102145569</c:v>
                      </c:pt>
                      <c:pt idx="66">
                        <c:v>18156.907349228539</c:v>
                      </c:pt>
                      <c:pt idx="67">
                        <c:v>18156.986833928255</c:v>
                      </c:pt>
                      <c:pt idx="68">
                        <c:v>18156.907349228539</c:v>
                      </c:pt>
                      <c:pt idx="69">
                        <c:v>18156.986833928255</c:v>
                      </c:pt>
                      <c:pt idx="70">
                        <c:v>18156.907349228539</c:v>
                      </c:pt>
                      <c:pt idx="71">
                        <c:v>18156.986833928255</c:v>
                      </c:pt>
                      <c:pt idx="72">
                        <c:v>18339.79201582259</c:v>
                      </c:pt>
                      <c:pt idx="73">
                        <c:v>18339.871500522313</c:v>
                      </c:pt>
                      <c:pt idx="74">
                        <c:v>18339.79201582259</c:v>
                      </c:pt>
                      <c:pt idx="75">
                        <c:v>18339.871500522313</c:v>
                      </c:pt>
                      <c:pt idx="76">
                        <c:v>18355.084721615756</c:v>
                      </c:pt>
                      <c:pt idx="77">
                        <c:v>18355.164206315472</c:v>
                      </c:pt>
                      <c:pt idx="78">
                        <c:v>18355.084721615756</c:v>
                      </c:pt>
                      <c:pt idx="79">
                        <c:v>18355.164206315472</c:v>
                      </c:pt>
                      <c:pt idx="80">
                        <c:v>18339.79201582259</c:v>
                      </c:pt>
                      <c:pt idx="81">
                        <c:v>18339.871500522313</c:v>
                      </c:pt>
                      <c:pt idx="82">
                        <c:v>18355.084721615756</c:v>
                      </c:pt>
                      <c:pt idx="83">
                        <c:v>18355.164206315472</c:v>
                      </c:pt>
                      <c:pt idx="84">
                        <c:v>18386.757747605279</c:v>
                      </c:pt>
                      <c:pt idx="85">
                        <c:v>18386.837232304999</c:v>
                      </c:pt>
                      <c:pt idx="86">
                        <c:v>18402.050453398446</c:v>
                      </c:pt>
                      <c:pt idx="87">
                        <c:v>18402.129938098165</c:v>
                      </c:pt>
                      <c:pt idx="88">
                        <c:v>18386.757747605279</c:v>
                      </c:pt>
                      <c:pt idx="89">
                        <c:v>18386.837232304999</c:v>
                      </c:pt>
                      <c:pt idx="90">
                        <c:v>18402.050453398446</c:v>
                      </c:pt>
                      <c:pt idx="91">
                        <c:v>18402.129938098165</c:v>
                      </c:pt>
                      <c:pt idx="92">
                        <c:v>18386.757747605279</c:v>
                      </c:pt>
                      <c:pt idx="93">
                        <c:v>18386.837232304999</c:v>
                      </c:pt>
                      <c:pt idx="94">
                        <c:v>18461.329218671486</c:v>
                      </c:pt>
                      <c:pt idx="95">
                        <c:v>18461.408703371206</c:v>
                      </c:pt>
                      <c:pt idx="96">
                        <c:v>18461.329218671486</c:v>
                      </c:pt>
                      <c:pt idx="97">
                        <c:v>18461.408703371206</c:v>
                      </c:pt>
                      <c:pt idx="98">
                        <c:v>18402.050453398446</c:v>
                      </c:pt>
                      <c:pt idx="99">
                        <c:v>18402.129938098165</c:v>
                      </c:pt>
                      <c:pt idx="100">
                        <c:v>18461.329218671486</c:v>
                      </c:pt>
                      <c:pt idx="101">
                        <c:v>18461.408703371206</c:v>
                      </c:pt>
                      <c:pt idx="102">
                        <c:v>18508.294950454172</c:v>
                      </c:pt>
                      <c:pt idx="103">
                        <c:v>18508.374435153892</c:v>
                      </c:pt>
                      <c:pt idx="104">
                        <c:v>18508.294950454172</c:v>
                      </c:pt>
                      <c:pt idx="105">
                        <c:v>18508.374435153892</c:v>
                      </c:pt>
                      <c:pt idx="106">
                        <c:v>18508.294950454172</c:v>
                      </c:pt>
                      <c:pt idx="107">
                        <c:v>18508.374435153892</c:v>
                      </c:pt>
                      <c:pt idx="108">
                        <c:v>18806.247435539699</c:v>
                      </c:pt>
                      <c:pt idx="109">
                        <c:v>18806.326920239411</c:v>
                      </c:pt>
                      <c:pt idx="110">
                        <c:v>18821.540141332862</c:v>
                      </c:pt>
                      <c:pt idx="111">
                        <c:v>18821.619626032581</c:v>
                      </c:pt>
                      <c:pt idx="112">
                        <c:v>18806.247435539699</c:v>
                      </c:pt>
                      <c:pt idx="113">
                        <c:v>18806.326920239411</c:v>
                      </c:pt>
                      <c:pt idx="114">
                        <c:v>18821.540141332862</c:v>
                      </c:pt>
                      <c:pt idx="115">
                        <c:v>18821.619626032581</c:v>
                      </c:pt>
                      <c:pt idx="116">
                        <c:v>18853.213167322388</c:v>
                      </c:pt>
                      <c:pt idx="117">
                        <c:v>18853.292652022104</c:v>
                      </c:pt>
                      <c:pt idx="118">
                        <c:v>18868.505873115551</c:v>
                      </c:pt>
                      <c:pt idx="119">
                        <c:v>18868.585357815264</c:v>
                      </c:pt>
                      <c:pt idx="120">
                        <c:v>18806.247435539699</c:v>
                      </c:pt>
                      <c:pt idx="121">
                        <c:v>18806.326920239411</c:v>
                      </c:pt>
                      <c:pt idx="122">
                        <c:v>18853.213167322388</c:v>
                      </c:pt>
                      <c:pt idx="123">
                        <c:v>18853.292652022104</c:v>
                      </c:pt>
                      <c:pt idx="124">
                        <c:v>18821.540141332862</c:v>
                      </c:pt>
                      <c:pt idx="125">
                        <c:v>18821.619626032581</c:v>
                      </c:pt>
                      <c:pt idx="126">
                        <c:v>18868.505873115551</c:v>
                      </c:pt>
                      <c:pt idx="127">
                        <c:v>18868.585357815264</c:v>
                      </c:pt>
                      <c:pt idx="128">
                        <c:v>18853.213167322388</c:v>
                      </c:pt>
                      <c:pt idx="129">
                        <c:v>18853.292652022104</c:v>
                      </c:pt>
                      <c:pt idx="130">
                        <c:v>18868.505873115551</c:v>
                      </c:pt>
                      <c:pt idx="131">
                        <c:v>18868.585357815264</c:v>
                      </c:pt>
                      <c:pt idx="132">
                        <c:v>18927.784638388592</c:v>
                      </c:pt>
                      <c:pt idx="133">
                        <c:v>18927.864123088304</c:v>
                      </c:pt>
                      <c:pt idx="134">
                        <c:v>18927.784638388592</c:v>
                      </c:pt>
                      <c:pt idx="135">
                        <c:v>18927.864123088304</c:v>
                      </c:pt>
                      <c:pt idx="136">
                        <c:v>18974.750370171278</c:v>
                      </c:pt>
                      <c:pt idx="137">
                        <c:v>18974.829854871004</c:v>
                      </c:pt>
                      <c:pt idx="138">
                        <c:v>18927.784638388592</c:v>
                      </c:pt>
                      <c:pt idx="139">
                        <c:v>18927.864123088304</c:v>
                      </c:pt>
                      <c:pt idx="140">
                        <c:v>18974.750370171278</c:v>
                      </c:pt>
                      <c:pt idx="141">
                        <c:v>18974.829854871004</c:v>
                      </c:pt>
                      <c:pt idx="142">
                        <c:v>18974.750370171278</c:v>
                      </c:pt>
                      <c:pt idx="143">
                        <c:v>18974.829854871004</c:v>
                      </c:pt>
                      <c:pt idx="144">
                        <c:v>19051.007588548244</c:v>
                      </c:pt>
                      <c:pt idx="145">
                        <c:v>19051.087073247963</c:v>
                      </c:pt>
                      <c:pt idx="146">
                        <c:v>19066.30029434141</c:v>
                      </c:pt>
                      <c:pt idx="147">
                        <c:v>19066.379779041134</c:v>
                      </c:pt>
                      <c:pt idx="148">
                        <c:v>19093.136892850252</c:v>
                      </c:pt>
                      <c:pt idx="149">
                        <c:v>19093.216377549972</c:v>
                      </c:pt>
                      <c:pt idx="150">
                        <c:v>19051.007588548244</c:v>
                      </c:pt>
                      <c:pt idx="151">
                        <c:v>19051.087073247963</c:v>
                      </c:pt>
                      <c:pt idx="152">
                        <c:v>19093.136892850252</c:v>
                      </c:pt>
                      <c:pt idx="153">
                        <c:v>19093.216377549972</c:v>
                      </c:pt>
                      <c:pt idx="154">
                        <c:v>19108.429598643419</c:v>
                      </c:pt>
                      <c:pt idx="155">
                        <c:v>19108.509083343131</c:v>
                      </c:pt>
                      <c:pt idx="156">
                        <c:v>19066.30029434141</c:v>
                      </c:pt>
                      <c:pt idx="157">
                        <c:v>19066.379779041134</c:v>
                      </c:pt>
                      <c:pt idx="158">
                        <c:v>19108.429598643419</c:v>
                      </c:pt>
                      <c:pt idx="159">
                        <c:v>19108.509083343131</c:v>
                      </c:pt>
                      <c:pt idx="160">
                        <c:v>19097.973320330941</c:v>
                      </c:pt>
                      <c:pt idx="161">
                        <c:v>19098.052805030653</c:v>
                      </c:pt>
                      <c:pt idx="162">
                        <c:v>19051.007588548244</c:v>
                      </c:pt>
                      <c:pt idx="163">
                        <c:v>19051.087073247963</c:v>
                      </c:pt>
                      <c:pt idx="164">
                        <c:v>19093.136892850252</c:v>
                      </c:pt>
                      <c:pt idx="165">
                        <c:v>19093.216377549972</c:v>
                      </c:pt>
                      <c:pt idx="166">
                        <c:v>19097.973320330941</c:v>
                      </c:pt>
                      <c:pt idx="167">
                        <c:v>19098.052805030653</c:v>
                      </c:pt>
                      <c:pt idx="168">
                        <c:v>19113.266026124107</c:v>
                      </c:pt>
                      <c:pt idx="169">
                        <c:v>19113.345510823819</c:v>
                      </c:pt>
                      <c:pt idx="170">
                        <c:v>19066.30029434141</c:v>
                      </c:pt>
                      <c:pt idx="171">
                        <c:v>19066.379779041134</c:v>
                      </c:pt>
                      <c:pt idx="172">
                        <c:v>19108.429598643419</c:v>
                      </c:pt>
                      <c:pt idx="173">
                        <c:v>19108.509083343131</c:v>
                      </c:pt>
                      <c:pt idx="174">
                        <c:v>19113.266026124107</c:v>
                      </c:pt>
                      <c:pt idx="175">
                        <c:v>19113.345510823819</c:v>
                      </c:pt>
                      <c:pt idx="176">
                        <c:v>19140.102624632942</c:v>
                      </c:pt>
                      <c:pt idx="177">
                        <c:v>19140.182109332662</c:v>
                      </c:pt>
                      <c:pt idx="178">
                        <c:v>19155.395330426109</c:v>
                      </c:pt>
                      <c:pt idx="179">
                        <c:v>19155.474815125821</c:v>
                      </c:pt>
                      <c:pt idx="180">
                        <c:v>19097.973320330941</c:v>
                      </c:pt>
                      <c:pt idx="181">
                        <c:v>19098.052805030653</c:v>
                      </c:pt>
                      <c:pt idx="182">
                        <c:v>19140.102624632942</c:v>
                      </c:pt>
                      <c:pt idx="183">
                        <c:v>19140.182109332662</c:v>
                      </c:pt>
                      <c:pt idx="184">
                        <c:v>19113.266026124107</c:v>
                      </c:pt>
                      <c:pt idx="185">
                        <c:v>19113.345510823819</c:v>
                      </c:pt>
                      <c:pt idx="186">
                        <c:v>19155.395330426109</c:v>
                      </c:pt>
                      <c:pt idx="187">
                        <c:v>19155.474815125821</c:v>
                      </c:pt>
                      <c:pt idx="188">
                        <c:v>19172.544791397144</c:v>
                      </c:pt>
                      <c:pt idx="189">
                        <c:v>19172.62427609686</c:v>
                      </c:pt>
                      <c:pt idx="190">
                        <c:v>19140.102624632942</c:v>
                      </c:pt>
                      <c:pt idx="191">
                        <c:v>19140.182109332662</c:v>
                      </c:pt>
                      <c:pt idx="192">
                        <c:v>19214.674095699153</c:v>
                      </c:pt>
                      <c:pt idx="193">
                        <c:v>19214.753580398865</c:v>
                      </c:pt>
                      <c:pt idx="194">
                        <c:v>19172.544791397144</c:v>
                      </c:pt>
                      <c:pt idx="195">
                        <c:v>19172.62427609686</c:v>
                      </c:pt>
                      <c:pt idx="196">
                        <c:v>19214.674095699153</c:v>
                      </c:pt>
                      <c:pt idx="197">
                        <c:v>19214.753580398865</c:v>
                      </c:pt>
                      <c:pt idx="198">
                        <c:v>19155.395330426109</c:v>
                      </c:pt>
                      <c:pt idx="199">
                        <c:v>19155.474815125821</c:v>
                      </c:pt>
                      <c:pt idx="200">
                        <c:v>19219.510523179833</c:v>
                      </c:pt>
                      <c:pt idx="201">
                        <c:v>19219.590007879553</c:v>
                      </c:pt>
                      <c:pt idx="202">
                        <c:v>19172.544791397144</c:v>
                      </c:pt>
                      <c:pt idx="203">
                        <c:v>19172.62427609686</c:v>
                      </c:pt>
                      <c:pt idx="204">
                        <c:v>19214.674095699153</c:v>
                      </c:pt>
                      <c:pt idx="205">
                        <c:v>19214.753580398865</c:v>
                      </c:pt>
                      <c:pt idx="206">
                        <c:v>19219.510523179833</c:v>
                      </c:pt>
                      <c:pt idx="207">
                        <c:v>19219.590007879553</c:v>
                      </c:pt>
                      <c:pt idx="208">
                        <c:v>19261.639827481835</c:v>
                      </c:pt>
                      <c:pt idx="209">
                        <c:v>19261.719312181554</c:v>
                      </c:pt>
                      <c:pt idx="210">
                        <c:v>19219.510523179833</c:v>
                      </c:pt>
                      <c:pt idx="211">
                        <c:v>19219.590007879553</c:v>
                      </c:pt>
                      <c:pt idx="212">
                        <c:v>19261.639827481835</c:v>
                      </c:pt>
                      <c:pt idx="213">
                        <c:v>19261.719312181554</c:v>
                      </c:pt>
                      <c:pt idx="214">
                        <c:v>19261.639827481835</c:v>
                      </c:pt>
                      <c:pt idx="215">
                        <c:v>19261.719312181554</c:v>
                      </c:pt>
                      <c:pt idx="216">
                        <c:v>19359.3344439057</c:v>
                      </c:pt>
                      <c:pt idx="217">
                        <c:v>19359.413928605416</c:v>
                      </c:pt>
                      <c:pt idx="218">
                        <c:v>19374.627149698859</c:v>
                      </c:pt>
                      <c:pt idx="219">
                        <c:v>19374.706634398579</c:v>
                      </c:pt>
                      <c:pt idx="220">
                        <c:v>19359.3344439057</c:v>
                      </c:pt>
                      <c:pt idx="221">
                        <c:v>19359.413928605416</c:v>
                      </c:pt>
                      <c:pt idx="222">
                        <c:v>19374.627149698859</c:v>
                      </c:pt>
                      <c:pt idx="223">
                        <c:v>19374.706634398579</c:v>
                      </c:pt>
                      <c:pt idx="224">
                        <c:v>19406.300175688386</c:v>
                      </c:pt>
                      <c:pt idx="225">
                        <c:v>19406.379660388106</c:v>
                      </c:pt>
                      <c:pt idx="226">
                        <c:v>19359.3344439057</c:v>
                      </c:pt>
                      <c:pt idx="227">
                        <c:v>19359.413928605416</c:v>
                      </c:pt>
                      <c:pt idx="228">
                        <c:v>19406.300175688386</c:v>
                      </c:pt>
                      <c:pt idx="229">
                        <c:v>19406.379660388106</c:v>
                      </c:pt>
                      <c:pt idx="230">
                        <c:v>19421.592881481549</c:v>
                      </c:pt>
                      <c:pt idx="231">
                        <c:v>19421.672366181272</c:v>
                      </c:pt>
                      <c:pt idx="232">
                        <c:v>19374.627149698859</c:v>
                      </c:pt>
                      <c:pt idx="233">
                        <c:v>19374.706634398579</c:v>
                      </c:pt>
                      <c:pt idx="234">
                        <c:v>19421.592881481549</c:v>
                      </c:pt>
                      <c:pt idx="235">
                        <c:v>19421.672366181272</c:v>
                      </c:pt>
                      <c:pt idx="236">
                        <c:v>19406.300175688386</c:v>
                      </c:pt>
                      <c:pt idx="237">
                        <c:v>19406.379660388106</c:v>
                      </c:pt>
                      <c:pt idx="238">
                        <c:v>19421.592881481549</c:v>
                      </c:pt>
                      <c:pt idx="239">
                        <c:v>19421.672366181272</c:v>
                      </c:pt>
                      <c:pt idx="240">
                        <c:v>19480.871646754593</c:v>
                      </c:pt>
                      <c:pt idx="241">
                        <c:v>19480.951131454309</c:v>
                      </c:pt>
                      <c:pt idx="242">
                        <c:v>19480.871646754593</c:v>
                      </c:pt>
                      <c:pt idx="243">
                        <c:v>19480.951131454309</c:v>
                      </c:pt>
                      <c:pt idx="244">
                        <c:v>19527.837378537279</c:v>
                      </c:pt>
                      <c:pt idx="245">
                        <c:v>19527.916863237002</c:v>
                      </c:pt>
                      <c:pt idx="246">
                        <c:v>19480.871646754593</c:v>
                      </c:pt>
                      <c:pt idx="247">
                        <c:v>19480.951131454309</c:v>
                      </c:pt>
                      <c:pt idx="248">
                        <c:v>19527.837378537279</c:v>
                      </c:pt>
                      <c:pt idx="249">
                        <c:v>19527.916863237002</c:v>
                      </c:pt>
                      <c:pt idx="250">
                        <c:v>19527.837378537279</c:v>
                      </c:pt>
                      <c:pt idx="251">
                        <c:v>19527.916863237002</c:v>
                      </c:pt>
                      <c:pt idx="252">
                        <c:v>19710.72204513133</c:v>
                      </c:pt>
                      <c:pt idx="253">
                        <c:v>19710.801529831053</c:v>
                      </c:pt>
                      <c:pt idx="254">
                        <c:v>19710.72204513133</c:v>
                      </c:pt>
                      <c:pt idx="255">
                        <c:v>19710.801529831053</c:v>
                      </c:pt>
                      <c:pt idx="256">
                        <c:v>19726.014750924503</c:v>
                      </c:pt>
                      <c:pt idx="257">
                        <c:v>19726.094235624219</c:v>
                      </c:pt>
                      <c:pt idx="258">
                        <c:v>19726.014750924503</c:v>
                      </c:pt>
                      <c:pt idx="259">
                        <c:v>19726.094235624219</c:v>
                      </c:pt>
                      <c:pt idx="260">
                        <c:v>19710.72204513133</c:v>
                      </c:pt>
                      <c:pt idx="261">
                        <c:v>19710.801529831053</c:v>
                      </c:pt>
                      <c:pt idx="262">
                        <c:v>19757.687776914023</c:v>
                      </c:pt>
                      <c:pt idx="263">
                        <c:v>19757.767261613746</c:v>
                      </c:pt>
                      <c:pt idx="264">
                        <c:v>19726.014750924503</c:v>
                      </c:pt>
                      <c:pt idx="265">
                        <c:v>19726.094235624219</c:v>
                      </c:pt>
                      <c:pt idx="266">
                        <c:v>19772.980482707186</c:v>
                      </c:pt>
                      <c:pt idx="267">
                        <c:v>19773.059967406902</c:v>
                      </c:pt>
                      <c:pt idx="268">
                        <c:v>19757.687776914023</c:v>
                      </c:pt>
                      <c:pt idx="269">
                        <c:v>19757.767261613746</c:v>
                      </c:pt>
                      <c:pt idx="270">
                        <c:v>19772.980482707186</c:v>
                      </c:pt>
                      <c:pt idx="271">
                        <c:v>19773.059967406902</c:v>
                      </c:pt>
                      <c:pt idx="272">
                        <c:v>19757.687776914023</c:v>
                      </c:pt>
                      <c:pt idx="273">
                        <c:v>19757.767261613746</c:v>
                      </c:pt>
                      <c:pt idx="274">
                        <c:v>19832.259247980222</c:v>
                      </c:pt>
                      <c:pt idx="275">
                        <c:v>19832.338732679942</c:v>
                      </c:pt>
                      <c:pt idx="276">
                        <c:v>19832.259247980222</c:v>
                      </c:pt>
                      <c:pt idx="277">
                        <c:v>19832.338732679942</c:v>
                      </c:pt>
                      <c:pt idx="278">
                        <c:v>19772.980482707186</c:v>
                      </c:pt>
                      <c:pt idx="279">
                        <c:v>19773.059967406902</c:v>
                      </c:pt>
                      <c:pt idx="280">
                        <c:v>19832.259247980222</c:v>
                      </c:pt>
                      <c:pt idx="281">
                        <c:v>19832.338732679942</c:v>
                      </c:pt>
                      <c:pt idx="282">
                        <c:v>19879.224979762923</c:v>
                      </c:pt>
                      <c:pt idx="283">
                        <c:v>19879.304464462639</c:v>
                      </c:pt>
                      <c:pt idx="284">
                        <c:v>19879.224979762923</c:v>
                      </c:pt>
                      <c:pt idx="285">
                        <c:v>19879.304464462639</c:v>
                      </c:pt>
                      <c:pt idx="286">
                        <c:v>19879.224979762923</c:v>
                      </c:pt>
                      <c:pt idx="287">
                        <c:v>19879.304464462639</c:v>
                      </c:pt>
                      <c:pt idx="288">
                        <c:v>20177.177464848439</c:v>
                      </c:pt>
                      <c:pt idx="289">
                        <c:v>20177.256949548151</c:v>
                      </c:pt>
                      <c:pt idx="290">
                        <c:v>20192.470170641602</c:v>
                      </c:pt>
                      <c:pt idx="291">
                        <c:v>20192.549655341321</c:v>
                      </c:pt>
                      <c:pt idx="292">
                        <c:v>20177.177464848439</c:v>
                      </c:pt>
                      <c:pt idx="293">
                        <c:v>20177.256949548151</c:v>
                      </c:pt>
                      <c:pt idx="294">
                        <c:v>20192.470170641602</c:v>
                      </c:pt>
                      <c:pt idx="295">
                        <c:v>20192.549655341321</c:v>
                      </c:pt>
                      <c:pt idx="296">
                        <c:v>20224.143196631125</c:v>
                      </c:pt>
                      <c:pt idx="297">
                        <c:v>20224.222681330844</c:v>
                      </c:pt>
                      <c:pt idx="298">
                        <c:v>20239.435902424291</c:v>
                      </c:pt>
                      <c:pt idx="299">
                        <c:v>20239.515387124011</c:v>
                      </c:pt>
                      <c:pt idx="300">
                        <c:v>20224.143196631125</c:v>
                      </c:pt>
                      <c:pt idx="301">
                        <c:v>20224.222681330844</c:v>
                      </c:pt>
                      <c:pt idx="302">
                        <c:v>20177.177464848439</c:v>
                      </c:pt>
                      <c:pt idx="303">
                        <c:v>20177.256949548151</c:v>
                      </c:pt>
                      <c:pt idx="304">
                        <c:v>20239.435902424291</c:v>
                      </c:pt>
                      <c:pt idx="305">
                        <c:v>20239.515387124011</c:v>
                      </c:pt>
                      <c:pt idx="306">
                        <c:v>20192.470170641602</c:v>
                      </c:pt>
                      <c:pt idx="307">
                        <c:v>20192.549655341321</c:v>
                      </c:pt>
                      <c:pt idx="308">
                        <c:v>20224.143196631125</c:v>
                      </c:pt>
                      <c:pt idx="309">
                        <c:v>20224.222681330844</c:v>
                      </c:pt>
                      <c:pt idx="310">
                        <c:v>20239.435902424291</c:v>
                      </c:pt>
                      <c:pt idx="311">
                        <c:v>20239.515387124011</c:v>
                      </c:pt>
                      <c:pt idx="312">
                        <c:v>20298.714667697332</c:v>
                      </c:pt>
                      <c:pt idx="313">
                        <c:v>20298.794152397055</c:v>
                      </c:pt>
                      <c:pt idx="314">
                        <c:v>20298.714667697332</c:v>
                      </c:pt>
                      <c:pt idx="315">
                        <c:v>20298.794152397055</c:v>
                      </c:pt>
                      <c:pt idx="316">
                        <c:v>20345.680399480025</c:v>
                      </c:pt>
                      <c:pt idx="317">
                        <c:v>20345.759884179744</c:v>
                      </c:pt>
                      <c:pt idx="318">
                        <c:v>20393.431101348819</c:v>
                      </c:pt>
                      <c:pt idx="319">
                        <c:v>20393.510586048542</c:v>
                      </c:pt>
                      <c:pt idx="320">
                        <c:v>20345.680399480025</c:v>
                      </c:pt>
                      <c:pt idx="321">
                        <c:v>20345.759884179744</c:v>
                      </c:pt>
                      <c:pt idx="322">
                        <c:v>20298.714667697332</c:v>
                      </c:pt>
                      <c:pt idx="323">
                        <c:v>20298.794152397055</c:v>
                      </c:pt>
                      <c:pt idx="324">
                        <c:v>20408.723807141985</c:v>
                      </c:pt>
                      <c:pt idx="325">
                        <c:v>20408.803291841705</c:v>
                      </c:pt>
                      <c:pt idx="326">
                        <c:v>20393.431101348819</c:v>
                      </c:pt>
                      <c:pt idx="327">
                        <c:v>20393.510586048542</c:v>
                      </c:pt>
                      <c:pt idx="328">
                        <c:v>20408.723807141985</c:v>
                      </c:pt>
                      <c:pt idx="329">
                        <c:v>20408.803291841705</c:v>
                      </c:pt>
                      <c:pt idx="330">
                        <c:v>20345.680399480025</c:v>
                      </c:pt>
                      <c:pt idx="331">
                        <c:v>20345.759884179744</c:v>
                      </c:pt>
                      <c:pt idx="332">
                        <c:v>20440.396833131501</c:v>
                      </c:pt>
                      <c:pt idx="333">
                        <c:v>20440.476317831228</c:v>
                      </c:pt>
                      <c:pt idx="334">
                        <c:v>20393.431101348819</c:v>
                      </c:pt>
                      <c:pt idx="335">
                        <c:v>20393.510586048542</c:v>
                      </c:pt>
                      <c:pt idx="336">
                        <c:v>20440.396833131501</c:v>
                      </c:pt>
                      <c:pt idx="337">
                        <c:v>20440.476317831228</c:v>
                      </c:pt>
                      <c:pt idx="338">
                        <c:v>20421.937617856991</c:v>
                      </c:pt>
                      <c:pt idx="339">
                        <c:v>20422.017102556707</c:v>
                      </c:pt>
                      <c:pt idx="340">
                        <c:v>20455.689538924675</c:v>
                      </c:pt>
                      <c:pt idx="341">
                        <c:v>20455.769023624387</c:v>
                      </c:pt>
                      <c:pt idx="342">
                        <c:v>20408.723807141985</c:v>
                      </c:pt>
                      <c:pt idx="343">
                        <c:v>20408.803291841705</c:v>
                      </c:pt>
                      <c:pt idx="344">
                        <c:v>20455.689538924675</c:v>
                      </c:pt>
                      <c:pt idx="345">
                        <c:v>20455.769023624387</c:v>
                      </c:pt>
                      <c:pt idx="346">
                        <c:v>20437.23032365015</c:v>
                      </c:pt>
                      <c:pt idx="347">
                        <c:v>20437.309808349866</c:v>
                      </c:pt>
                      <c:pt idx="348">
                        <c:v>20421.937617856991</c:v>
                      </c:pt>
                      <c:pt idx="349">
                        <c:v>20422.017102556707</c:v>
                      </c:pt>
                      <c:pt idx="350">
                        <c:v>20440.396833131501</c:v>
                      </c:pt>
                      <c:pt idx="351">
                        <c:v>20440.476317831228</c:v>
                      </c:pt>
                      <c:pt idx="352">
                        <c:v>20437.23032365015</c:v>
                      </c:pt>
                      <c:pt idx="353">
                        <c:v>20437.309808349866</c:v>
                      </c:pt>
                      <c:pt idx="354">
                        <c:v>20455.689538924675</c:v>
                      </c:pt>
                      <c:pt idx="355">
                        <c:v>20455.769023624387</c:v>
                      </c:pt>
                      <c:pt idx="356">
                        <c:v>20468.903349639681</c:v>
                      </c:pt>
                      <c:pt idx="357">
                        <c:v>20468.982834339397</c:v>
                      </c:pt>
                      <c:pt idx="358">
                        <c:v>20514.968304197715</c:v>
                      </c:pt>
                      <c:pt idx="359">
                        <c:v>20515.047788897431</c:v>
                      </c:pt>
                      <c:pt idx="360">
                        <c:v>20468.903349639681</c:v>
                      </c:pt>
                      <c:pt idx="361">
                        <c:v>20468.982834339397</c:v>
                      </c:pt>
                      <c:pt idx="362">
                        <c:v>20421.937617856991</c:v>
                      </c:pt>
                      <c:pt idx="363">
                        <c:v>20422.017102556707</c:v>
                      </c:pt>
                      <c:pt idx="364">
                        <c:v>20484.196055432847</c:v>
                      </c:pt>
                      <c:pt idx="365">
                        <c:v>20484.275540132567</c:v>
                      </c:pt>
                      <c:pt idx="366">
                        <c:v>20484.196055432847</c:v>
                      </c:pt>
                      <c:pt idx="367">
                        <c:v>20484.275540132567</c:v>
                      </c:pt>
                      <c:pt idx="368">
                        <c:v>20437.23032365015</c:v>
                      </c:pt>
                      <c:pt idx="369">
                        <c:v>20437.309808349866</c:v>
                      </c:pt>
                      <c:pt idx="370">
                        <c:v>20514.968304197715</c:v>
                      </c:pt>
                      <c:pt idx="371">
                        <c:v>20515.047788897431</c:v>
                      </c:pt>
                      <c:pt idx="372">
                        <c:v>20468.903349639681</c:v>
                      </c:pt>
                      <c:pt idx="373">
                        <c:v>20468.982834339397</c:v>
                      </c:pt>
                      <c:pt idx="374">
                        <c:v>20561.934035980405</c:v>
                      </c:pt>
                      <c:pt idx="375">
                        <c:v>20562.013520680121</c:v>
                      </c:pt>
                      <c:pt idx="376">
                        <c:v>20484.196055432847</c:v>
                      </c:pt>
                      <c:pt idx="377">
                        <c:v>20484.275540132567</c:v>
                      </c:pt>
                      <c:pt idx="378">
                        <c:v>20514.968304197715</c:v>
                      </c:pt>
                      <c:pt idx="379">
                        <c:v>20515.047788897431</c:v>
                      </c:pt>
                      <c:pt idx="380">
                        <c:v>20561.934035980405</c:v>
                      </c:pt>
                      <c:pt idx="381">
                        <c:v>20562.013520680121</c:v>
                      </c:pt>
                      <c:pt idx="382">
                        <c:v>20543.47482070588</c:v>
                      </c:pt>
                      <c:pt idx="383">
                        <c:v>20543.554305405603</c:v>
                      </c:pt>
                      <c:pt idx="384">
                        <c:v>20543.47482070588</c:v>
                      </c:pt>
                      <c:pt idx="385">
                        <c:v>20543.554305405603</c:v>
                      </c:pt>
                      <c:pt idx="386">
                        <c:v>20561.934035980405</c:v>
                      </c:pt>
                      <c:pt idx="387">
                        <c:v>20562.013520680121</c:v>
                      </c:pt>
                      <c:pt idx="388">
                        <c:v>20590.440552488573</c:v>
                      </c:pt>
                      <c:pt idx="389">
                        <c:v>20590.520037188297</c:v>
                      </c:pt>
                      <c:pt idx="390">
                        <c:v>20590.440552488573</c:v>
                      </c:pt>
                      <c:pt idx="391">
                        <c:v>20590.520037188297</c:v>
                      </c:pt>
                      <c:pt idx="392">
                        <c:v>20543.47482070588</c:v>
                      </c:pt>
                      <c:pt idx="393">
                        <c:v>20543.554305405603</c:v>
                      </c:pt>
                      <c:pt idx="394">
                        <c:v>20659.628652404259</c:v>
                      </c:pt>
                      <c:pt idx="395">
                        <c:v>20659.708137103975</c:v>
                      </c:pt>
                      <c:pt idx="396">
                        <c:v>20590.440552488573</c:v>
                      </c:pt>
                      <c:pt idx="397">
                        <c:v>20590.520037188297</c:v>
                      </c:pt>
                      <c:pt idx="398">
                        <c:v>20659.628652404259</c:v>
                      </c:pt>
                      <c:pt idx="399">
                        <c:v>20659.708137103975</c:v>
                      </c:pt>
                      <c:pt idx="400">
                        <c:v>20674.921358197425</c:v>
                      </c:pt>
                      <c:pt idx="401">
                        <c:v>20675.000842897145</c:v>
                      </c:pt>
                      <c:pt idx="402">
                        <c:v>20674.921358197425</c:v>
                      </c:pt>
                      <c:pt idx="403">
                        <c:v>20675.000842897145</c:v>
                      </c:pt>
                      <c:pt idx="404">
                        <c:v>20659.628652404259</c:v>
                      </c:pt>
                      <c:pt idx="405">
                        <c:v>20659.708137103975</c:v>
                      </c:pt>
                      <c:pt idx="406">
                        <c:v>20706.594384186948</c:v>
                      </c:pt>
                      <c:pt idx="407">
                        <c:v>20706.673868886672</c:v>
                      </c:pt>
                      <c:pt idx="408">
                        <c:v>20674.921358197425</c:v>
                      </c:pt>
                      <c:pt idx="409">
                        <c:v>20675.000842897145</c:v>
                      </c:pt>
                      <c:pt idx="410">
                        <c:v>20721.887089980111</c:v>
                      </c:pt>
                      <c:pt idx="411">
                        <c:v>20721.966574679831</c:v>
                      </c:pt>
                      <c:pt idx="412">
                        <c:v>20706.594384186948</c:v>
                      </c:pt>
                      <c:pt idx="413">
                        <c:v>20706.673868886672</c:v>
                      </c:pt>
                      <c:pt idx="414">
                        <c:v>20721.887089980111</c:v>
                      </c:pt>
                      <c:pt idx="415">
                        <c:v>20721.966574679831</c:v>
                      </c:pt>
                      <c:pt idx="416">
                        <c:v>20706.594384186948</c:v>
                      </c:pt>
                      <c:pt idx="417">
                        <c:v>20706.673868886672</c:v>
                      </c:pt>
                      <c:pt idx="418">
                        <c:v>20781.165855253155</c:v>
                      </c:pt>
                      <c:pt idx="419">
                        <c:v>20781.245339952875</c:v>
                      </c:pt>
                      <c:pt idx="420">
                        <c:v>20781.165855253155</c:v>
                      </c:pt>
                      <c:pt idx="421">
                        <c:v>20781.245339952875</c:v>
                      </c:pt>
                      <c:pt idx="422">
                        <c:v>20721.887089980111</c:v>
                      </c:pt>
                      <c:pt idx="423">
                        <c:v>20721.966574679831</c:v>
                      </c:pt>
                      <c:pt idx="424">
                        <c:v>20781.165855253155</c:v>
                      </c:pt>
                      <c:pt idx="425">
                        <c:v>20781.245339952875</c:v>
                      </c:pt>
                      <c:pt idx="426">
                        <c:v>20828.131587035852</c:v>
                      </c:pt>
                      <c:pt idx="427">
                        <c:v>20828.211071735564</c:v>
                      </c:pt>
                      <c:pt idx="428">
                        <c:v>20828.131587035852</c:v>
                      </c:pt>
                      <c:pt idx="429">
                        <c:v>20828.211071735564</c:v>
                      </c:pt>
                      <c:pt idx="430">
                        <c:v>20828.131587035852</c:v>
                      </c:pt>
                      <c:pt idx="431">
                        <c:v>20828.211071735564</c:v>
                      </c:pt>
                      <c:pt idx="432">
                        <c:v>21011.016253629892</c:v>
                      </c:pt>
                      <c:pt idx="433">
                        <c:v>21011.095738329612</c:v>
                      </c:pt>
                      <c:pt idx="434">
                        <c:v>21026.308959423066</c:v>
                      </c:pt>
                      <c:pt idx="435">
                        <c:v>21026.388444122778</c:v>
                      </c:pt>
                      <c:pt idx="436">
                        <c:v>21011.016253629892</c:v>
                      </c:pt>
                      <c:pt idx="437">
                        <c:v>21011.095738329612</c:v>
                      </c:pt>
                      <c:pt idx="438">
                        <c:v>21026.308959423066</c:v>
                      </c:pt>
                      <c:pt idx="439">
                        <c:v>21026.388444122778</c:v>
                      </c:pt>
                      <c:pt idx="440">
                        <c:v>21057.981985412589</c:v>
                      </c:pt>
                      <c:pt idx="441">
                        <c:v>21058.061470112305</c:v>
                      </c:pt>
                      <c:pt idx="442">
                        <c:v>21057.981985412589</c:v>
                      </c:pt>
                      <c:pt idx="443">
                        <c:v>21058.061470112305</c:v>
                      </c:pt>
                      <c:pt idx="444">
                        <c:v>21011.016253629892</c:v>
                      </c:pt>
                      <c:pt idx="445">
                        <c:v>21011.095738329612</c:v>
                      </c:pt>
                      <c:pt idx="446">
                        <c:v>21073.274691205748</c:v>
                      </c:pt>
                      <c:pt idx="447">
                        <c:v>21073.354175905471</c:v>
                      </c:pt>
                      <c:pt idx="448">
                        <c:v>21073.274691205748</c:v>
                      </c:pt>
                      <c:pt idx="449">
                        <c:v>21073.354175905471</c:v>
                      </c:pt>
                      <c:pt idx="450">
                        <c:v>21026.308959423066</c:v>
                      </c:pt>
                      <c:pt idx="451">
                        <c:v>21026.388444122778</c:v>
                      </c:pt>
                      <c:pt idx="452">
                        <c:v>21057.981985412589</c:v>
                      </c:pt>
                      <c:pt idx="453">
                        <c:v>21058.061470112305</c:v>
                      </c:pt>
                      <c:pt idx="454">
                        <c:v>21073.274691205748</c:v>
                      </c:pt>
                      <c:pt idx="455">
                        <c:v>21073.354175905471</c:v>
                      </c:pt>
                      <c:pt idx="456">
                        <c:v>21132.553456478789</c:v>
                      </c:pt>
                      <c:pt idx="457">
                        <c:v>21132.632941178515</c:v>
                      </c:pt>
                      <c:pt idx="458">
                        <c:v>21132.553456478789</c:v>
                      </c:pt>
                      <c:pt idx="459">
                        <c:v>21132.632941178515</c:v>
                      </c:pt>
                      <c:pt idx="460">
                        <c:v>21179.519188261485</c:v>
                      </c:pt>
                      <c:pt idx="461">
                        <c:v>21179.598672961201</c:v>
                      </c:pt>
                      <c:pt idx="462">
                        <c:v>21179.519188261485</c:v>
                      </c:pt>
                      <c:pt idx="463">
                        <c:v>21179.598672961201</c:v>
                      </c:pt>
                      <c:pt idx="464">
                        <c:v>21132.553456478789</c:v>
                      </c:pt>
                      <c:pt idx="465">
                        <c:v>21132.632941178515</c:v>
                      </c:pt>
                      <c:pt idx="466">
                        <c:v>21179.519188261485</c:v>
                      </c:pt>
                      <c:pt idx="467">
                        <c:v>21179.598672961201</c:v>
                      </c:pt>
                      <c:pt idx="468">
                        <c:v>21477.471673346994</c:v>
                      </c:pt>
                      <c:pt idx="469">
                        <c:v>21477.551158046714</c:v>
                      </c:pt>
                      <c:pt idx="470">
                        <c:v>21477.471673346994</c:v>
                      </c:pt>
                      <c:pt idx="471">
                        <c:v>21477.551158046714</c:v>
                      </c:pt>
                      <c:pt idx="472">
                        <c:v>21492.764379140172</c:v>
                      </c:pt>
                      <c:pt idx="473">
                        <c:v>21492.843863839884</c:v>
                      </c:pt>
                      <c:pt idx="474">
                        <c:v>21492.764379140172</c:v>
                      </c:pt>
                      <c:pt idx="475">
                        <c:v>21492.843863839884</c:v>
                      </c:pt>
                      <c:pt idx="476">
                        <c:v>21524.437405129695</c:v>
                      </c:pt>
                      <c:pt idx="477">
                        <c:v>21524.516889829411</c:v>
                      </c:pt>
                      <c:pt idx="478">
                        <c:v>21524.437405129695</c:v>
                      </c:pt>
                      <c:pt idx="479">
                        <c:v>21524.516889829411</c:v>
                      </c:pt>
                      <c:pt idx="480">
                        <c:v>21477.471673346994</c:v>
                      </c:pt>
                      <c:pt idx="481">
                        <c:v>21477.551158046714</c:v>
                      </c:pt>
                      <c:pt idx="482">
                        <c:v>21539.730110922857</c:v>
                      </c:pt>
                      <c:pt idx="483">
                        <c:v>21539.80959562257</c:v>
                      </c:pt>
                      <c:pt idx="484">
                        <c:v>21539.730110922857</c:v>
                      </c:pt>
                      <c:pt idx="485">
                        <c:v>21539.80959562257</c:v>
                      </c:pt>
                      <c:pt idx="486">
                        <c:v>21492.764379140172</c:v>
                      </c:pt>
                      <c:pt idx="487">
                        <c:v>21492.843863839884</c:v>
                      </c:pt>
                      <c:pt idx="488">
                        <c:v>21524.437405129695</c:v>
                      </c:pt>
                      <c:pt idx="489">
                        <c:v>21524.516889829411</c:v>
                      </c:pt>
                      <c:pt idx="490">
                        <c:v>21539.730110922857</c:v>
                      </c:pt>
                      <c:pt idx="491">
                        <c:v>21539.80959562257</c:v>
                      </c:pt>
                      <c:pt idx="492">
                        <c:v>21599.008876195898</c:v>
                      </c:pt>
                      <c:pt idx="493">
                        <c:v>21599.08836089561</c:v>
                      </c:pt>
                      <c:pt idx="494">
                        <c:v>21599.008876195898</c:v>
                      </c:pt>
                      <c:pt idx="495">
                        <c:v>21599.08836089561</c:v>
                      </c:pt>
                      <c:pt idx="496">
                        <c:v>21645.974607978591</c:v>
                      </c:pt>
                      <c:pt idx="497">
                        <c:v>21646.054092678311</c:v>
                      </c:pt>
                      <c:pt idx="498">
                        <c:v>21645.974607978591</c:v>
                      </c:pt>
                      <c:pt idx="499">
                        <c:v>21646.054092678311</c:v>
                      </c:pt>
                      <c:pt idx="500">
                        <c:v>21599.008876195898</c:v>
                      </c:pt>
                      <c:pt idx="501">
                        <c:v>21599.08836089561</c:v>
                      </c:pt>
                      <c:pt idx="502">
                        <c:v>21645.974607978591</c:v>
                      </c:pt>
                      <c:pt idx="503">
                        <c:v>21646.054092678311</c:v>
                      </c:pt>
                      <c:pt idx="504">
                        <c:v>21722.231826355553</c:v>
                      </c:pt>
                      <c:pt idx="505">
                        <c:v>21722.311311055266</c:v>
                      </c:pt>
                      <c:pt idx="506">
                        <c:v>21722.231826355553</c:v>
                      </c:pt>
                      <c:pt idx="507">
                        <c:v>21722.311311055266</c:v>
                      </c:pt>
                      <c:pt idx="508">
                        <c:v>21737.52453214872</c:v>
                      </c:pt>
                      <c:pt idx="509">
                        <c:v>21737.60401684844</c:v>
                      </c:pt>
                      <c:pt idx="510">
                        <c:v>21737.52453214872</c:v>
                      </c:pt>
                      <c:pt idx="511">
                        <c:v>21737.60401684844</c:v>
                      </c:pt>
                      <c:pt idx="512">
                        <c:v>21722.231826355553</c:v>
                      </c:pt>
                      <c:pt idx="513">
                        <c:v>21722.311311055266</c:v>
                      </c:pt>
                      <c:pt idx="514">
                        <c:v>21769.197558138239</c:v>
                      </c:pt>
                      <c:pt idx="515">
                        <c:v>21769.277042837963</c:v>
                      </c:pt>
                      <c:pt idx="516">
                        <c:v>21737.52453214872</c:v>
                      </c:pt>
                      <c:pt idx="517">
                        <c:v>21737.60401684844</c:v>
                      </c:pt>
                      <c:pt idx="518">
                        <c:v>21784.49026393141</c:v>
                      </c:pt>
                      <c:pt idx="519">
                        <c:v>21784.569748631122</c:v>
                      </c:pt>
                      <c:pt idx="520">
                        <c:v>21769.197558138239</c:v>
                      </c:pt>
                      <c:pt idx="521">
                        <c:v>21769.277042837963</c:v>
                      </c:pt>
                      <c:pt idx="522">
                        <c:v>21784.49026393141</c:v>
                      </c:pt>
                      <c:pt idx="523">
                        <c:v>21784.569748631122</c:v>
                      </c:pt>
                      <c:pt idx="524">
                        <c:v>21843.76902920445</c:v>
                      </c:pt>
                      <c:pt idx="525">
                        <c:v>21843.848513904173</c:v>
                      </c:pt>
                      <c:pt idx="526">
                        <c:v>21769.197558138239</c:v>
                      </c:pt>
                      <c:pt idx="527">
                        <c:v>21769.277042837963</c:v>
                      </c:pt>
                      <c:pt idx="528">
                        <c:v>21843.76902920445</c:v>
                      </c:pt>
                      <c:pt idx="529">
                        <c:v>21843.848513904173</c:v>
                      </c:pt>
                      <c:pt idx="530">
                        <c:v>21784.49026393141</c:v>
                      </c:pt>
                      <c:pt idx="531">
                        <c:v>21784.569748631122</c:v>
                      </c:pt>
                      <c:pt idx="532">
                        <c:v>21843.76902920445</c:v>
                      </c:pt>
                      <c:pt idx="533">
                        <c:v>21843.848513904173</c:v>
                      </c:pt>
                      <c:pt idx="534">
                        <c:v>21890.734760987143</c:v>
                      </c:pt>
                      <c:pt idx="535">
                        <c:v>21890.814245686859</c:v>
                      </c:pt>
                      <c:pt idx="536">
                        <c:v>21890.734760987143</c:v>
                      </c:pt>
                      <c:pt idx="537">
                        <c:v>21890.814245686859</c:v>
                      </c:pt>
                      <c:pt idx="538">
                        <c:v>21890.734760987143</c:v>
                      </c:pt>
                      <c:pt idx="539">
                        <c:v>21890.814245686859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54F9-46B4-B702-7D0F02B60D0D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0.99997879433590531</c:v>
                      </c:pt>
                      <c:pt idx="2">
                        <c:v>0.99975656333420271</c:v>
                      </c:pt>
                      <c:pt idx="3">
                        <c:v>0.99975079606309547</c:v>
                      </c:pt>
                      <c:pt idx="4">
                        <c:v>0.99770288720957501</c:v>
                      </c:pt>
                      <c:pt idx="5">
                        <c:v>0.99769785702345604</c:v>
                      </c:pt>
                      <c:pt idx="6">
                        <c:v>0.99628055157779927</c:v>
                      </c:pt>
                      <c:pt idx="7">
                        <c:v>0.99625937307772827</c:v>
                      </c:pt>
                      <c:pt idx="8">
                        <c:v>0.99621271260944066</c:v>
                      </c:pt>
                      <c:pt idx="9">
                        <c:v>0.99619159744096863</c:v>
                      </c:pt>
                      <c:pt idx="10">
                        <c:v>0.99516694623830704</c:v>
                      </c:pt>
                      <c:pt idx="11">
                        <c:v>0.99514830678775013</c:v>
                      </c:pt>
                      <c:pt idx="12">
                        <c:v>0.98904046976121862</c:v>
                      </c:pt>
                      <c:pt idx="13">
                        <c:v>0.98901939137484063</c:v>
                      </c:pt>
                      <c:pt idx="14">
                        <c:v>0.9885619344201797</c:v>
                      </c:pt>
                      <c:pt idx="15">
                        <c:v>0.98854116480496601</c:v>
                      </c:pt>
                      <c:pt idx="16">
                        <c:v>0.98753376875704457</c:v>
                      </c:pt>
                      <c:pt idx="17">
                        <c:v>0.98751387281547187</c:v>
                      </c:pt>
                      <c:pt idx="18">
                        <c:v>0.98532724873103139</c:v>
                      </c:pt>
                      <c:pt idx="19">
                        <c:v>0.98530613595701455</c:v>
                      </c:pt>
                      <c:pt idx="20">
                        <c:v>0.98488469904127562</c:v>
                      </c:pt>
                      <c:pt idx="21">
                        <c:v>0.98486377067005693</c:v>
                      </c:pt>
                      <c:pt idx="22">
                        <c:v>0.98396938277212986</c:v>
                      </c:pt>
                      <c:pt idx="23">
                        <c:v>0.9839489970720503</c:v>
                      </c:pt>
                      <c:pt idx="24">
                        <c:v>0.97081220261088719</c:v>
                      </c:pt>
                      <c:pt idx="25">
                        <c:v>0.97079102968285147</c:v>
                      </c:pt>
                      <c:pt idx="26">
                        <c:v>0.97075172023564738</c:v>
                      </c:pt>
                      <c:pt idx="27">
                        <c:v>0.97073054999655362</c:v>
                      </c:pt>
                      <c:pt idx="28">
                        <c:v>0.97016832417214072</c:v>
                      </c:pt>
                      <c:pt idx="29">
                        <c:v>0.97014722905557971</c:v>
                      </c:pt>
                      <c:pt idx="30">
                        <c:v>0.95987122133228464</c:v>
                      </c:pt>
                      <c:pt idx="31">
                        <c:v>0.95985006399646</c:v>
                      </c:pt>
                      <c:pt idx="32">
                        <c:v>0.95950220316500645</c:v>
                      </c:pt>
                      <c:pt idx="33">
                        <c:v>0.95948107598007826</c:v>
                      </c:pt>
                      <c:pt idx="34">
                        <c:v>0.95882981995851724</c:v>
                      </c:pt>
                      <c:pt idx="35">
                        <c:v>0.95880878302484718</c:v>
                      </c:pt>
                      <c:pt idx="36">
                        <c:v>0.93620877943785474</c:v>
                      </c:pt>
                      <c:pt idx="37">
                        <c:v>0.93618762014768586</c:v>
                      </c:pt>
                      <c:pt idx="38">
                        <c:v>0.93584425966119156</c:v>
                      </c:pt>
                      <c:pt idx="39">
                        <c:v>0.93582311769257664</c:v>
                      </c:pt>
                      <c:pt idx="40">
                        <c:v>0.93520973694291809</c:v>
                      </c:pt>
                      <c:pt idx="41">
                        <c:v>0.93518863982269773</c:v>
                      </c:pt>
                      <c:pt idx="42">
                        <c:v>0.93248991878539733</c:v>
                      </c:pt>
                      <c:pt idx="43">
                        <c:v>0.93246875831983234</c:v>
                      </c:pt>
                      <c:pt idx="44">
                        <c:v>0.93212714561869281</c:v>
                      </c:pt>
                      <c:pt idx="45">
                        <c:v>0.93210600091772067</c:v>
                      </c:pt>
                      <c:pt idx="46">
                        <c:v>0.93149829679511409</c:v>
                      </c:pt>
                      <c:pt idx="47">
                        <c:v>0.93147719268660389</c:v>
                      </c:pt>
                      <c:pt idx="48">
                        <c:v>0.92526049884254424</c:v>
                      </c:pt>
                      <c:pt idx="49">
                        <c:v>0.92523934769833061</c:v>
                      </c:pt>
                      <c:pt idx="50">
                        <c:v>0.92519178542914304</c:v>
                      </c:pt>
                      <c:pt idx="51">
                        <c:v>0.92517063693325707</c:v>
                      </c:pt>
                      <c:pt idx="52">
                        <c:v>0.92458205352103351</c:v>
                      </c:pt>
                      <c:pt idx="53">
                        <c:v>0.92456093612232704</c:v>
                      </c:pt>
                      <c:pt idx="54">
                        <c:v>0.92154216330265304</c:v>
                      </c:pt>
                      <c:pt idx="55">
                        <c:v>0.92152101058673463</c:v>
                      </c:pt>
                      <c:pt idx="56">
                        <c:v>0.92147371099812436</c:v>
                      </c:pt>
                      <c:pt idx="57">
                        <c:v>0.92145256072436921</c:v>
                      </c:pt>
                      <c:pt idx="58">
                        <c:v>0.92086766364063577</c:v>
                      </c:pt>
                      <c:pt idx="59">
                        <c:v>0.92084654194093518</c:v>
                      </c:pt>
                      <c:pt idx="60">
                        <c:v>0.90702508162189277</c:v>
                      </c:pt>
                      <c:pt idx="61">
                        <c:v>0.90700391737988517</c:v>
                      </c:pt>
                      <c:pt idx="62">
                        <c:v>0.90667203583898781</c:v>
                      </c:pt>
                      <c:pt idx="63">
                        <c:v>0.90665088045762743</c:v>
                      </c:pt>
                      <c:pt idx="64">
                        <c:v>0.90607243003999816</c:v>
                      </c:pt>
                      <c:pt idx="65">
                        <c:v>0.90605129714579669</c:v>
                      </c:pt>
                      <c:pt idx="66">
                        <c:v>0.89608020305050251</c:v>
                      </c:pt>
                      <c:pt idx="67">
                        <c:v>0.89605904427495464</c:v>
                      </c:pt>
                      <c:pt idx="68">
                        <c:v>0.89601328939525993</c:v>
                      </c:pt>
                      <c:pt idx="69">
                        <c:v>0.89599213208267525</c:v>
                      </c:pt>
                      <c:pt idx="70">
                        <c:v>0.89542757882247836</c:v>
                      </c:pt>
                      <c:pt idx="71">
                        <c:v>0.89540643848714352</c:v>
                      </c:pt>
                      <c:pt idx="72">
                        <c:v>0.85182999530035997</c:v>
                      </c:pt>
                      <c:pt idx="73">
                        <c:v>0.85180883175352451</c:v>
                      </c:pt>
                      <c:pt idx="74">
                        <c:v>0.85176400218247295</c:v>
                      </c:pt>
                      <c:pt idx="75">
                        <c:v>0.85174283944785512</c:v>
                      </c:pt>
                      <c:pt idx="76">
                        <c:v>0.85119298952985056</c:v>
                      </c:pt>
                      <c:pt idx="77">
                        <c:v>0.85117183598888257</c:v>
                      </c:pt>
                      <c:pt idx="78">
                        <c:v>0.84811090662222022</c:v>
                      </c:pt>
                      <c:pt idx="79">
                        <c:v>0.8480897427599341</c:v>
                      </c:pt>
                      <c:pt idx="80">
                        <c:v>0.84804496728891898</c:v>
                      </c:pt>
                      <c:pt idx="81">
                        <c:v>0.84802380420397216</c:v>
                      </c:pt>
                      <c:pt idx="82">
                        <c:v>0.84747481294394478</c:v>
                      </c:pt>
                      <c:pt idx="83">
                        <c:v>0.84745365865040012</c:v>
                      </c:pt>
                      <c:pt idx="84">
                        <c:v>0.84088507485803177</c:v>
                      </c:pt>
                      <c:pt idx="85">
                        <c:v>0.84086391455932064</c:v>
                      </c:pt>
                      <c:pt idx="86">
                        <c:v>0.84052769489607115</c:v>
                      </c:pt>
                      <c:pt idx="87">
                        <c:v>0.84050653969794664</c:v>
                      </c:pt>
                      <c:pt idx="88">
                        <c:v>0.83991631974770997</c:v>
                      </c:pt>
                      <c:pt idx="89">
                        <c:v>0.83989517613004094</c:v>
                      </c:pt>
                      <c:pt idx="90">
                        <c:v>0.83716615023937502</c:v>
                      </c:pt>
                      <c:pt idx="91">
                        <c:v>0.83714498953186023</c:v>
                      </c:pt>
                      <c:pt idx="92">
                        <c:v>0.83680923300836707</c:v>
                      </c:pt>
                      <c:pt idx="93">
                        <c:v>0.83678807718950499</c:v>
                      </c:pt>
                      <c:pt idx="94">
                        <c:v>0.83619916775144409</c:v>
                      </c:pt>
                      <c:pt idx="95">
                        <c:v>0.83617802302901267</c:v>
                      </c:pt>
                      <c:pt idx="96">
                        <c:v>0.82264530627275145</c:v>
                      </c:pt>
                      <c:pt idx="97">
                        <c:v>0.82262414138254625</c:v>
                      </c:pt>
                      <c:pt idx="98">
                        <c:v>0.82257979932149217</c:v>
                      </c:pt>
                      <c:pt idx="99">
                        <c:v>0.82255863499312121</c:v>
                      </c:pt>
                      <c:pt idx="100">
                        <c:v>0.82201562386856308</c:v>
                      </c:pt>
                      <c:pt idx="101">
                        <c:v>0.82199446594752523</c:v>
                      </c:pt>
                      <c:pt idx="102">
                        <c:v>0.81170159461047142</c:v>
                      </c:pt>
                      <c:pt idx="103">
                        <c:v>0.81168043225948439</c:v>
                      </c:pt>
                      <c:pt idx="104">
                        <c:v>0.81134796952764809</c:v>
                      </c:pt>
                      <c:pt idx="105">
                        <c:v>0.81132681078250612</c:v>
                      </c:pt>
                      <c:pt idx="106">
                        <c:v>0.81074652821821336</c:v>
                      </c:pt>
                      <c:pt idx="107">
                        <c:v>0.81072537773579401</c:v>
                      </c:pt>
                      <c:pt idx="108">
                        <c:v>0.73996618092016109</c:v>
                      </c:pt>
                      <c:pt idx="109">
                        <c:v>0.73994502085627489</c:v>
                      </c:pt>
                      <c:pt idx="110">
                        <c:v>0.73960642846186764</c:v>
                      </c:pt>
                      <c:pt idx="111">
                        <c:v>0.73958527115797335</c:v>
                      </c:pt>
                      <c:pt idx="112">
                        <c:v>0.7389810726575704</c:v>
                      </c:pt>
                      <c:pt idx="113">
                        <c:v>0.73895992143923139</c:v>
                      </c:pt>
                      <c:pt idx="114">
                        <c:v>0.73624732215668598</c:v>
                      </c:pt>
                      <c:pt idx="115">
                        <c:v>0.73622616186014833</c:v>
                      </c:pt>
                      <c:pt idx="116">
                        <c:v>0.7358878418374325</c:v>
                      </c:pt>
                      <c:pt idx="117">
                        <c:v>0.73586668421257773</c:v>
                      </c:pt>
                      <c:pt idx="118">
                        <c:v>0.73526319082033087</c:v>
                      </c:pt>
                      <c:pt idx="119">
                        <c:v>0.73524203909812758</c:v>
                      </c:pt>
                      <c:pt idx="120">
                        <c:v>0.72930467517004816</c:v>
                      </c:pt>
                      <c:pt idx="121">
                        <c:v>0.72928351478721098</c:v>
                      </c:pt>
                      <c:pt idx="122">
                        <c:v>0.72894689016626746</c:v>
                      </c:pt>
                      <c:pt idx="123">
                        <c:v>0.72892573212523393</c:v>
                      </c:pt>
                      <c:pt idx="124">
                        <c:v>0.72832555771192742</c:v>
                      </c:pt>
                      <c:pt idx="125">
                        <c:v>0.72830440495534898</c:v>
                      </c:pt>
                      <c:pt idx="126">
                        <c:v>0.72558575393968638</c:v>
                      </c:pt>
                      <c:pt idx="127">
                        <c:v>0.72556459335043633</c:v>
                      </c:pt>
                      <c:pt idx="128">
                        <c:v>0.7252281827532987</c:v>
                      </c:pt>
                      <c:pt idx="129">
                        <c:v>0.72520702442927398</c:v>
                      </c:pt>
                      <c:pt idx="130">
                        <c:v>0.72460744040850633</c:v>
                      </c:pt>
                      <c:pt idx="131">
                        <c:v>0.72458628720978757</c:v>
                      </c:pt>
                      <c:pt idx="132">
                        <c:v>0.71078363680441925</c:v>
                      </c:pt>
                      <c:pt idx="133">
                        <c:v>0.71076247544383631</c:v>
                      </c:pt>
                      <c:pt idx="134">
                        <c:v>0.71042611806251055</c:v>
                      </c:pt>
                      <c:pt idx="135">
                        <c:v>0.7104049587872352</c:v>
                      </c:pt>
                      <c:pt idx="136">
                        <c:v>0.70980631990240273</c:v>
                      </c:pt>
                      <c:pt idx="137">
                        <c:v>0.70978516534283054</c:v>
                      </c:pt>
                      <c:pt idx="138">
                        <c:v>0.70012149449633709</c:v>
                      </c:pt>
                      <c:pt idx="139">
                        <c:v>0.70010033300822339</c:v>
                      </c:pt>
                      <c:pt idx="140">
                        <c:v>0.69976550230149781</c:v>
                      </c:pt>
                      <c:pt idx="141">
                        <c:v>0.69974434256140661</c:v>
                      </c:pt>
                      <c:pt idx="142">
                        <c:v>0.6991488721091943</c:v>
                      </c:pt>
                      <c:pt idx="143">
                        <c:v>0.69912771644646243</c:v>
                      </c:pt>
                      <c:pt idx="144">
                        <c:v>0.68130469586465126</c:v>
                      </c:pt>
                      <c:pt idx="145">
                        <c:v>0.6812835339083837</c:v>
                      </c:pt>
                      <c:pt idx="146">
                        <c:v>0.68094858949521775</c:v>
                      </c:pt>
                      <c:pt idx="147">
                        <c:v>0.68092742911458404</c:v>
                      </c:pt>
                      <c:pt idx="148">
                        <c:v>0.68033270522383404</c:v>
                      </c:pt>
                      <c:pt idx="149">
                        <c:v>0.6803115485302853</c:v>
                      </c:pt>
                      <c:pt idx="150">
                        <c:v>0.6775857022917664</c:v>
                      </c:pt>
                      <c:pt idx="151">
                        <c:v>0.67756454022304713</c:v>
                      </c:pt>
                      <c:pt idx="152">
                        <c:v>0.67722973044775214</c:v>
                      </c:pt>
                      <c:pt idx="153">
                        <c:v>0.67720856989914369</c:v>
                      </c:pt>
                      <c:pt idx="154">
                        <c:v>0.67661425077670667</c:v>
                      </c:pt>
                      <c:pt idx="155">
                        <c:v>0.67659309380377886</c:v>
                      </c:pt>
                      <c:pt idx="156">
                        <c:v>0.67110779296827916</c:v>
                      </c:pt>
                      <c:pt idx="157">
                        <c:v>0.67108662927137763</c:v>
                      </c:pt>
                      <c:pt idx="158">
                        <c:v>0.67103933166885155</c:v>
                      </c:pt>
                      <c:pt idx="159">
                        <c:v>0.67101816812660919</c:v>
                      </c:pt>
                      <c:pt idx="160">
                        <c:v>0.67045674914997888</c:v>
                      </c:pt>
                      <c:pt idx="161">
                        <c:v>0.67043558753738697</c:v>
                      </c:pt>
                      <c:pt idx="162">
                        <c:v>0.67035935288703485</c:v>
                      </c:pt>
                      <c:pt idx="163">
                        <c:v>0.67033819191463395</c:v>
                      </c:pt>
                      <c:pt idx="164">
                        <c:v>0.67028727825431023</c:v>
                      </c:pt>
                      <c:pt idx="165">
                        <c:v>0.67026611757661847</c:v>
                      </c:pt>
                      <c:pt idx="166">
                        <c:v>0.66967389306178693</c:v>
                      </c:pt>
                      <c:pt idx="167">
                        <c:v>0.66965273554200244</c:v>
                      </c:pt>
                      <c:pt idx="168">
                        <c:v>0.66738873234721152</c:v>
                      </c:pt>
                      <c:pt idx="169">
                        <c:v>0.66736756861878677</c:v>
                      </c:pt>
                      <c:pt idx="170">
                        <c:v>0.6673202724938706</c:v>
                      </c:pt>
                      <c:pt idx="171">
                        <c:v>0.66729910891186195</c:v>
                      </c:pt>
                      <c:pt idx="172">
                        <c:v>0.66673781177395464</c:v>
                      </c:pt>
                      <c:pt idx="173">
                        <c:v>0.66671665004217939</c:v>
                      </c:pt>
                      <c:pt idx="174">
                        <c:v>0.66664041382876316</c:v>
                      </c:pt>
                      <c:pt idx="175">
                        <c:v>0.66661925271849731</c:v>
                      </c:pt>
                      <c:pt idx="176">
                        <c:v>0.66656836436986078</c:v>
                      </c:pt>
                      <c:pt idx="177">
                        <c:v>0.6665472035436415</c:v>
                      </c:pt>
                      <c:pt idx="178">
                        <c:v>0.66595530942641401</c:v>
                      </c:pt>
                      <c:pt idx="179">
                        <c:v>0.66593415165769188</c:v>
                      </c:pt>
                      <c:pt idx="180">
                        <c:v>0.6601639139646428</c:v>
                      </c:pt>
                      <c:pt idx="181">
                        <c:v>0.66014275112490572</c:v>
                      </c:pt>
                      <c:pt idx="182">
                        <c:v>0.65981004488232009</c:v>
                      </c:pt>
                      <c:pt idx="183">
                        <c:v>0.65978888306771266</c:v>
                      </c:pt>
                      <c:pt idx="184">
                        <c:v>0.65919892398484048</c:v>
                      </c:pt>
                      <c:pt idx="185">
                        <c:v>0.65917776483225765</c:v>
                      </c:pt>
                      <c:pt idx="186">
                        <c:v>0.6564448758032031</c:v>
                      </c:pt>
                      <c:pt idx="187">
                        <c:v>0.65642371290780899</c:v>
                      </c:pt>
                      <c:pt idx="188">
                        <c:v>0.65609106515305349</c:v>
                      </c:pt>
                      <c:pt idx="189">
                        <c:v>0.6560699032372308</c:v>
                      </c:pt>
                      <c:pt idx="190">
                        <c:v>0.65548020416460817</c:v>
                      </c:pt>
                      <c:pt idx="191">
                        <c:v>0.65545904481973838</c:v>
                      </c:pt>
                      <c:pt idx="192">
                        <c:v>0.65212113036527886</c:v>
                      </c:pt>
                      <c:pt idx="193">
                        <c:v>0.65209996788620495</c:v>
                      </c:pt>
                      <c:pt idx="194">
                        <c:v>0.65176615865537735</c:v>
                      </c:pt>
                      <c:pt idx="195">
                        <c:v>0.65174499730710145</c:v>
                      </c:pt>
                      <c:pt idx="196">
                        <c:v>0.65115351033883018</c:v>
                      </c:pt>
                      <c:pt idx="197">
                        <c:v>0.65113235180419848</c:v>
                      </c:pt>
                      <c:pt idx="198">
                        <c:v>0.64192367427602492</c:v>
                      </c:pt>
                      <c:pt idx="199">
                        <c:v>0.64190251067427051</c:v>
                      </c:pt>
                      <c:pt idx="200">
                        <c:v>0.64185524657227999</c:v>
                      </c:pt>
                      <c:pt idx="201">
                        <c:v>0.64183408305633094</c:v>
                      </c:pt>
                      <c:pt idx="202">
                        <c:v>0.64127376370261291</c:v>
                      </c:pt>
                      <c:pt idx="203">
                        <c:v>0.64125260146764362</c:v>
                      </c:pt>
                      <c:pt idx="204">
                        <c:v>0.64117618877286242</c:v>
                      </c:pt>
                      <c:pt idx="205">
                        <c:v>0.64115502706673566</c:v>
                      </c:pt>
                      <c:pt idx="206">
                        <c:v>0.64110432532156048</c:v>
                      </c:pt>
                      <c:pt idx="207">
                        <c:v>0.6410831638242247</c:v>
                      </c:pt>
                      <c:pt idx="208">
                        <c:v>0.64049360013607126</c:v>
                      </c:pt>
                      <c:pt idx="209">
                        <c:v>0.64047244100001488</c:v>
                      </c:pt>
                      <c:pt idx="210">
                        <c:v>0.63097997123181881</c:v>
                      </c:pt>
                      <c:pt idx="211">
                        <c:v>0.63095880828551543</c:v>
                      </c:pt>
                      <c:pt idx="212">
                        <c:v>0.63062663716671163</c:v>
                      </c:pt>
                      <c:pt idx="213">
                        <c:v>0.63060547487058982</c:v>
                      </c:pt>
                      <c:pt idx="214">
                        <c:v>0.63001762704075548</c:v>
                      </c:pt>
                      <c:pt idx="215">
                        <c:v>0.62999646667537801</c:v>
                      </c:pt>
                      <c:pt idx="216">
                        <c:v>0.6073180213131707</c:v>
                      </c:pt>
                      <c:pt idx="217">
                        <c:v>0.60729685856121474</c:v>
                      </c:pt>
                      <c:pt idx="218">
                        <c:v>0.60696417749605747</c:v>
                      </c:pt>
                      <c:pt idx="219">
                        <c:v>0.60694301526749339</c:v>
                      </c:pt>
                      <c:pt idx="220">
                        <c:v>0.60635519623858958</c:v>
                      </c:pt>
                      <c:pt idx="221">
                        <c:v>0.60633403566912214</c:v>
                      </c:pt>
                      <c:pt idx="222">
                        <c:v>0.60359900726162341</c:v>
                      </c:pt>
                      <c:pt idx="223">
                        <c:v>0.60357784450376573</c:v>
                      </c:pt>
                      <c:pt idx="224">
                        <c:v>0.60324517804504207</c:v>
                      </c:pt>
                      <c:pt idx="225">
                        <c:v>0.60322401577228957</c:v>
                      </c:pt>
                      <c:pt idx="226">
                        <c:v>0.6026363565891194</c:v>
                      </c:pt>
                      <c:pt idx="227">
                        <c:v>0.60261519590277679</c:v>
                      </c:pt>
                      <c:pt idx="228">
                        <c:v>0.59637351400349148</c:v>
                      </c:pt>
                      <c:pt idx="229">
                        <c:v>0.59635235173266843</c:v>
                      </c:pt>
                      <c:pt idx="230">
                        <c:v>0.59630185267438218</c:v>
                      </c:pt>
                      <c:pt idx="231">
                        <c:v>0.59628069049323718</c:v>
                      </c:pt>
                      <c:pt idx="232">
                        <c:v>0.59569402250689907</c:v>
                      </c:pt>
                      <c:pt idx="233">
                        <c:v>0.59567286160852961</c:v>
                      </c:pt>
                      <c:pt idx="234">
                        <c:v>0.59265450962490762</c:v>
                      </c:pt>
                      <c:pt idx="235">
                        <c:v>0.59263334732846185</c:v>
                      </c:pt>
                      <c:pt idx="236">
                        <c:v>0.59258285008351541</c:v>
                      </c:pt>
                      <c:pt idx="237">
                        <c:v>0.59256168786915842</c:v>
                      </c:pt>
                      <c:pt idx="238">
                        <c:v>0.5919751277524542</c:v>
                      </c:pt>
                      <c:pt idx="239">
                        <c:v>0.59195396675231826</c:v>
                      </c:pt>
                      <c:pt idx="240">
                        <c:v>0.57813441866256987</c:v>
                      </c:pt>
                      <c:pt idx="241">
                        <c:v>0.57811325611164144</c:v>
                      </c:pt>
                      <c:pt idx="242">
                        <c:v>0.57778069859461878</c:v>
                      </c:pt>
                      <c:pt idx="243">
                        <c:v>0.57775953624363818</c:v>
                      </c:pt>
                      <c:pt idx="244">
                        <c:v>0.57717295397139956</c:v>
                      </c:pt>
                      <c:pt idx="245">
                        <c:v>0.57715179267817152</c:v>
                      </c:pt>
                      <c:pt idx="246">
                        <c:v>0.56718997404240312</c:v>
                      </c:pt>
                      <c:pt idx="247">
                        <c:v>0.56716881180497314</c:v>
                      </c:pt>
                      <c:pt idx="248">
                        <c:v>0.56711832565191034</c:v>
                      </c:pt>
                      <c:pt idx="249">
                        <c:v>0.56709716343976957</c:v>
                      </c:pt>
                      <c:pt idx="250">
                        <c:v>0.5665113120863019</c:v>
                      </c:pt>
                      <c:pt idx="251">
                        <c:v>0.56649015058362229</c:v>
                      </c:pt>
                      <c:pt idx="252">
                        <c:v>0.52294011420161635</c:v>
                      </c:pt>
                      <c:pt idx="253">
                        <c:v>0.52291895238527908</c:v>
                      </c:pt>
                      <c:pt idx="254">
                        <c:v>0.52286835386806918</c:v>
                      </c:pt>
                      <c:pt idx="255">
                        <c:v>0.52284719199517538</c:v>
                      </c:pt>
                      <c:pt idx="256">
                        <c:v>0.5222614126153573</c:v>
                      </c:pt>
                      <c:pt idx="257">
                        <c:v>0.52224025073704861</c:v>
                      </c:pt>
                      <c:pt idx="258">
                        <c:v>0.5192211799930474</c:v>
                      </c:pt>
                      <c:pt idx="259">
                        <c:v>0.51920001823571349</c:v>
                      </c:pt>
                      <c:pt idx="260">
                        <c:v>0.51914940614295657</c:v>
                      </c:pt>
                      <c:pt idx="261">
                        <c:v>0.51912824432202453</c:v>
                      </c:pt>
                      <c:pt idx="262">
                        <c:v>0.51854243440623793</c:v>
                      </c:pt>
                      <c:pt idx="263">
                        <c:v>0.51852127251948055</c:v>
                      </c:pt>
                      <c:pt idx="264">
                        <c:v>0.5119952280945439</c:v>
                      </c:pt>
                      <c:pt idx="265">
                        <c:v>0.51197406632022902</c:v>
                      </c:pt>
                      <c:pt idx="266">
                        <c:v>0.51163766997684457</c:v>
                      </c:pt>
                      <c:pt idx="267">
                        <c:v>0.51161650807781933</c:v>
                      </c:pt>
                      <c:pt idx="268">
                        <c:v>0.51100689821282397</c:v>
                      </c:pt>
                      <c:pt idx="269">
                        <c:v>0.51098573680449388</c:v>
                      </c:pt>
                      <c:pt idx="270">
                        <c:v>0.50827627650406193</c:v>
                      </c:pt>
                      <c:pt idx="271">
                        <c:v>0.50825511477131402</c:v>
                      </c:pt>
                      <c:pt idx="272">
                        <c:v>0.50791868643319582</c:v>
                      </c:pt>
                      <c:pt idx="273">
                        <c:v>0.507897524540184</c:v>
                      </c:pt>
                      <c:pt idx="274">
                        <c:v>0.50728798432906097</c:v>
                      </c:pt>
                      <c:pt idx="275">
                        <c:v>0.50726682286345626</c:v>
                      </c:pt>
                      <c:pt idx="276">
                        <c:v>0.49375738432291733</c:v>
                      </c:pt>
                      <c:pt idx="277">
                        <c:v>0.49373622313671905</c:v>
                      </c:pt>
                      <c:pt idx="278">
                        <c:v>0.49368549625026475</c:v>
                      </c:pt>
                      <c:pt idx="279">
                        <c:v>0.49366433494564144</c:v>
                      </c:pt>
                      <c:pt idx="280">
                        <c:v>0.49307812852620064</c:v>
                      </c:pt>
                      <c:pt idx="281">
                        <c:v>0.49305696669039256</c:v>
                      </c:pt>
                      <c:pt idx="282">
                        <c:v>0.48281233778652932</c:v>
                      </c:pt>
                      <c:pt idx="283">
                        <c:v>0.4827911764911042</c:v>
                      </c:pt>
                      <c:pt idx="284">
                        <c:v>0.48245440303302928</c:v>
                      </c:pt>
                      <c:pt idx="285">
                        <c:v>0.48243324130171744</c:v>
                      </c:pt>
                      <c:pt idx="286">
                        <c:v>0.48182395330032179</c:v>
                      </c:pt>
                      <c:pt idx="287">
                        <c:v>0.4818027915125439</c:v>
                      </c:pt>
                      <c:pt idx="288">
                        <c:v>0.41107749397182214</c:v>
                      </c:pt>
                      <c:pt idx="289">
                        <c:v>0.41105633270147934</c:v>
                      </c:pt>
                      <c:pt idx="290">
                        <c:v>0.41071683290733407</c:v>
                      </c:pt>
                      <c:pt idx="291">
                        <c:v>0.41069567095576842</c:v>
                      </c:pt>
                      <c:pt idx="292">
                        <c:v>0.41006585560886566</c:v>
                      </c:pt>
                      <c:pt idx="293">
                        <c:v>0.41004469325382281</c:v>
                      </c:pt>
                      <c:pt idx="294">
                        <c:v>0.40735856166727347</c:v>
                      </c:pt>
                      <c:pt idx="295">
                        <c:v>0.40733740048553824</c:v>
                      </c:pt>
                      <c:pt idx="296">
                        <c:v>0.40699784118222182</c:v>
                      </c:pt>
                      <c:pt idx="297">
                        <c:v>0.40697667927900533</c:v>
                      </c:pt>
                      <c:pt idx="298">
                        <c:v>0.40634690434507181</c:v>
                      </c:pt>
                      <c:pt idx="299">
                        <c:v>0.40632574197220994</c:v>
                      </c:pt>
                      <c:pt idx="300">
                        <c:v>0.40041592766228462</c:v>
                      </c:pt>
                      <c:pt idx="301">
                        <c:v>0.40039476662335161</c:v>
                      </c:pt>
                      <c:pt idx="302">
                        <c:v>0.40005464259522261</c:v>
                      </c:pt>
                      <c:pt idx="303">
                        <c:v>0.40003348065624283</c:v>
                      </c:pt>
                      <c:pt idx="304">
                        <c:v>0.39940295283002653</c:v>
                      </c:pt>
                      <c:pt idx="305">
                        <c:v>0.39938179011071889</c:v>
                      </c:pt>
                      <c:pt idx="306">
                        <c:v>0.39669703678093354</c:v>
                      </c:pt>
                      <c:pt idx="307">
                        <c:v>0.39667587584458669</c:v>
                      </c:pt>
                      <c:pt idx="308">
                        <c:v>0.39633566176633389</c:v>
                      </c:pt>
                      <c:pt idx="309">
                        <c:v>0.39631449988734208</c:v>
                      </c:pt>
                      <c:pt idx="310">
                        <c:v>0.39568396074461026</c:v>
                      </c:pt>
                      <c:pt idx="311">
                        <c:v>0.39566279801586529</c:v>
                      </c:pt>
                      <c:pt idx="312">
                        <c:v>0.38189489293135792</c:v>
                      </c:pt>
                      <c:pt idx="313">
                        <c:v>0.3818737324146626</c:v>
                      </c:pt>
                      <c:pt idx="314">
                        <c:v>0.38153346833518753</c:v>
                      </c:pt>
                      <c:pt idx="315">
                        <c:v>0.38151230677153036</c:v>
                      </c:pt>
                      <c:pt idx="316">
                        <c:v>0.38088230309939791</c:v>
                      </c:pt>
                      <c:pt idx="317">
                        <c:v>0.3808611405322001</c:v>
                      </c:pt>
                      <c:pt idx="318">
                        <c:v>0.37123384256585679</c:v>
                      </c:pt>
                      <c:pt idx="319">
                        <c:v>0.37121268241170097</c:v>
                      </c:pt>
                      <c:pt idx="320">
                        <c:v>0.37087152620083602</c:v>
                      </c:pt>
                      <c:pt idx="321">
                        <c:v>0.37085036475776645</c:v>
                      </c:pt>
                      <c:pt idx="322">
                        <c:v>0.37021919639842177</c:v>
                      </c:pt>
                      <c:pt idx="323">
                        <c:v>0.37019803354152259</c:v>
                      </c:pt>
                      <c:pt idx="324">
                        <c:v>0.35992050304406104</c:v>
                      </c:pt>
                      <c:pt idx="325">
                        <c:v>0.35989934597062728</c:v>
                      </c:pt>
                      <c:pt idx="326">
                        <c:v>0.35955774270429469</c:v>
                      </c:pt>
                      <c:pt idx="327">
                        <c:v>0.35953658371178315</c:v>
                      </c:pt>
                      <c:pt idx="328">
                        <c:v>0.35892334033176237</c:v>
                      </c:pt>
                      <c:pt idx="329">
                        <c:v>0.3589021788540484</c:v>
                      </c:pt>
                      <c:pt idx="330">
                        <c:v>0.35620204068199596</c:v>
                      </c:pt>
                      <c:pt idx="331">
                        <c:v>0.35618088386179675</c:v>
                      </c:pt>
                      <c:pt idx="332">
                        <c:v>0.35583904146777551</c:v>
                      </c:pt>
                      <c:pt idx="333">
                        <c:v>0.35581788267108189</c:v>
                      </c:pt>
                      <c:pt idx="334">
                        <c:v>0.35520437835684887</c:v>
                      </c:pt>
                      <c:pt idx="335">
                        <c:v>0.35518321698537708</c:v>
                      </c:pt>
                      <c:pt idx="336">
                        <c:v>0.35241704900616005</c:v>
                      </c:pt>
                      <c:pt idx="337">
                        <c:v>0.3523958893808421</c:v>
                      </c:pt>
                      <c:pt idx="338">
                        <c:v>0.3520546046072256</c:v>
                      </c:pt>
                      <c:pt idx="339">
                        <c:v>0.35203344354245858</c:v>
                      </c:pt>
                      <c:pt idx="340">
                        <c:v>0.35140290812172154</c:v>
                      </c:pt>
                      <c:pt idx="341">
                        <c:v>0.35138174543187045</c:v>
                      </c:pt>
                      <c:pt idx="342">
                        <c:v>0.34897372527105552</c:v>
                      </c:pt>
                      <c:pt idx="343">
                        <c:v>0.34895256733186897</c:v>
                      </c:pt>
                      <c:pt idx="344">
                        <c:v>0.34889794035491295</c:v>
                      </c:pt>
                      <c:pt idx="345">
                        <c:v>0.34887678198710509</c:v>
                      </c:pt>
                      <c:pt idx="346">
                        <c:v>0.3486982627759927</c:v>
                      </c:pt>
                      <c:pt idx="347">
                        <c:v>0.348677103329815</c:v>
                      </c:pt>
                      <c:pt idx="348">
                        <c:v>0.34833567210712846</c:v>
                      </c:pt>
                      <c:pt idx="349">
                        <c:v>0.34831451116942003</c:v>
                      </c:pt>
                      <c:pt idx="350">
                        <c:v>0.34826152456112786</c:v>
                      </c:pt>
                      <c:pt idx="351">
                        <c:v>0.34824036323710089</c:v>
                      </c:pt>
                      <c:pt idx="352">
                        <c:v>0.34768388645233228</c:v>
                      </c:pt>
                      <c:pt idx="353">
                        <c:v>0.34766272380872498</c:v>
                      </c:pt>
                      <c:pt idx="354">
                        <c:v>0.34525517914359871</c:v>
                      </c:pt>
                      <c:pt idx="355">
                        <c:v>0.34523402143668441</c:v>
                      </c:pt>
                      <c:pt idx="356">
                        <c:v>0.34517934137481071</c:v>
                      </c:pt>
                      <c:pt idx="357">
                        <c:v>0.34515818322658248</c:v>
                      </c:pt>
                      <c:pt idx="358">
                        <c:v>0.34454259792897668</c:v>
                      </c:pt>
                      <c:pt idx="359">
                        <c:v>0.34452143672662083</c:v>
                      </c:pt>
                      <c:pt idx="360">
                        <c:v>0.34147090134770686</c:v>
                      </c:pt>
                      <c:pt idx="361">
                        <c:v>0.34144974084623669</c:v>
                      </c:pt>
                      <c:pt idx="362">
                        <c:v>0.34139304187732322</c:v>
                      </c:pt>
                      <c:pt idx="363">
                        <c:v>0.34137188104150468</c:v>
                      </c:pt>
                      <c:pt idx="364">
                        <c:v>0.34073969939072185</c:v>
                      </c:pt>
                      <c:pt idx="365">
                        <c:v>0.34071853647029415</c:v>
                      </c:pt>
                      <c:pt idx="366">
                        <c:v>0.3377520482370327</c:v>
                      </c:pt>
                      <c:pt idx="367">
                        <c:v>0.33773088789152689</c:v>
                      </c:pt>
                      <c:pt idx="368">
                        <c:v>0.3376741550130164</c:v>
                      </c:pt>
                      <c:pt idx="369">
                        <c:v>0.33765299432139678</c:v>
                      </c:pt>
                      <c:pt idx="370">
                        <c:v>0.33702065968597356</c:v>
                      </c:pt>
                      <c:pt idx="371">
                        <c:v>0.33699949682140412</c:v>
                      </c:pt>
                      <c:pt idx="372">
                        <c:v>0.33074272019917339</c:v>
                      </c:pt>
                      <c:pt idx="373">
                        <c:v>0.33072156531548758</c:v>
                      </c:pt>
                      <c:pt idx="374">
                        <c:v>0.33037761915497071</c:v>
                      </c:pt>
                      <c:pt idx="375">
                        <c:v>0.33035646182112383</c:v>
                      </c:pt>
                      <c:pt idx="376">
                        <c:v>0.3297404067562768</c:v>
                      </c:pt>
                      <c:pt idx="377">
                        <c:v>0.32971924610606673</c:v>
                      </c:pt>
                      <c:pt idx="378">
                        <c:v>0.32323605068871175</c:v>
                      </c:pt>
                      <c:pt idx="379">
                        <c:v>0.32321489255110819</c:v>
                      </c:pt>
                      <c:pt idx="380">
                        <c:v>0.3228720049797803</c:v>
                      </c:pt>
                      <c:pt idx="381">
                        <c:v>0.32285084491785865</c:v>
                      </c:pt>
                      <c:pt idx="382">
                        <c:v>0.32221885430954511</c:v>
                      </c:pt>
                      <c:pt idx="383">
                        <c:v>0.32219769186621472</c:v>
                      </c:pt>
                      <c:pt idx="384">
                        <c:v>0.31979524909302803</c:v>
                      </c:pt>
                      <c:pt idx="385">
                        <c:v>0.31977409315930805</c:v>
                      </c:pt>
                      <c:pt idx="386">
                        <c:v>0.31971894463222816</c:v>
                      </c:pt>
                      <c:pt idx="387">
                        <c:v>0.31969778815205979</c:v>
                      </c:pt>
                      <c:pt idx="388">
                        <c:v>0.3190791187426355</c:v>
                      </c:pt>
                      <c:pt idx="389">
                        <c:v>0.31905795839485485</c:v>
                      </c:pt>
                      <c:pt idx="390">
                        <c:v>0.31228930027465207</c:v>
                      </c:pt>
                      <c:pt idx="391">
                        <c:v>0.31226814105195361</c:v>
                      </c:pt>
                      <c:pt idx="392">
                        <c:v>0.31221107145790206</c:v>
                      </c:pt>
                      <c:pt idx="393">
                        <c:v>0.3121899117908134</c:v>
                      </c:pt>
                      <c:pt idx="394">
                        <c:v>0.31155570226681234</c:v>
                      </c:pt>
                      <c:pt idx="395">
                        <c:v>0.31153453968514022</c:v>
                      </c:pt>
                      <c:pt idx="396">
                        <c:v>0.29613373937838156</c:v>
                      </c:pt>
                      <c:pt idx="397">
                        <c:v>0.29611258426347731</c:v>
                      </c:pt>
                      <c:pt idx="398">
                        <c:v>0.29605721861732159</c:v>
                      </c:pt>
                      <c:pt idx="399">
                        <c:v>0.29603606288460405</c:v>
                      </c:pt>
                      <c:pt idx="400">
                        <c:v>0.29541647230899704</c:v>
                      </c:pt>
                      <c:pt idx="401">
                        <c:v>0.29539531219825604</c:v>
                      </c:pt>
                      <c:pt idx="402">
                        <c:v>0.29241546255382483</c:v>
                      </c:pt>
                      <c:pt idx="403">
                        <c:v>0.29239430779878495</c:v>
                      </c:pt>
                      <c:pt idx="404">
                        <c:v>0.2923388662317466</c:v>
                      </c:pt>
                      <c:pt idx="405">
                        <c:v>0.29231771084076164</c:v>
                      </c:pt>
                      <c:pt idx="406">
                        <c:v>0.29169763245571934</c:v>
                      </c:pt>
                      <c:pt idx="407">
                        <c:v>0.29167647255018575</c:v>
                      </c:pt>
                      <c:pt idx="408">
                        <c:v>0.28518592575686968</c:v>
                      </c:pt>
                      <c:pt idx="409">
                        <c:v>0.28516476931133966</c:v>
                      </c:pt>
                      <c:pt idx="410">
                        <c:v>0.28481848925423581</c:v>
                      </c:pt>
                      <c:pt idx="411">
                        <c:v>0.28479733002138335</c:v>
                      </c:pt>
                      <c:pt idx="412">
                        <c:v>0.28416138737721697</c:v>
                      </c:pt>
                      <c:pt idx="413">
                        <c:v>0.28414022442941911</c:v>
                      </c:pt>
                      <c:pt idx="414">
                        <c:v>0.28146753469023622</c:v>
                      </c:pt>
                      <c:pt idx="415">
                        <c:v>0.28144637857751625</c:v>
                      </c:pt>
                      <c:pt idx="416">
                        <c:v>0.2810997816189581</c:v>
                      </c:pt>
                      <c:pt idx="417">
                        <c:v>0.28107862263259303</c:v>
                      </c:pt>
                      <c:pt idx="418">
                        <c:v>0.28044234604550267</c:v>
                      </c:pt>
                      <c:pt idx="419">
                        <c:v>0.28042118321614445</c:v>
                      </c:pt>
                      <c:pt idx="420">
                        <c:v>0.26695811310201978</c:v>
                      </c:pt>
                      <c:pt idx="421">
                        <c:v>0.26693696110621068</c:v>
                      </c:pt>
                      <c:pt idx="422">
                        <c:v>0.2668808446711069</c:v>
                      </c:pt>
                      <c:pt idx="423">
                        <c:v>0.26685969188578662</c:v>
                      </c:pt>
                      <c:pt idx="424">
                        <c:v>0.2662350504987534</c:v>
                      </c:pt>
                      <c:pt idx="425">
                        <c:v>0.26621389203609142</c:v>
                      </c:pt>
                      <c:pt idx="426">
                        <c:v>0.25600934818121468</c:v>
                      </c:pt>
                      <c:pt idx="427">
                        <c:v>0.2559881946176284</c:v>
                      </c:pt>
                      <c:pt idx="428">
                        <c:v>0.25563866129644552</c:v>
                      </c:pt>
                      <c:pt idx="429">
                        <c:v>0.25561750412053363</c:v>
                      </c:pt>
                      <c:pt idx="430">
                        <c:v>0.25497769686347649</c:v>
                      </c:pt>
                      <c:pt idx="431">
                        <c:v>0.25495653473634672</c:v>
                      </c:pt>
                      <c:pt idx="432">
                        <c:v>0.211772491640842</c:v>
                      </c:pt>
                      <c:pt idx="433">
                        <c:v>0.2117513444697571</c:v>
                      </c:pt>
                      <c:pt idx="434">
                        <c:v>0.21139583009839938</c:v>
                      </c:pt>
                      <c:pt idx="435">
                        <c:v>0.21137467763701007</c:v>
                      </c:pt>
                      <c:pt idx="436">
                        <c:v>0.2107280162657115</c:v>
                      </c:pt>
                      <c:pt idx="437">
                        <c:v>0.2107068564413368</c:v>
                      </c:pt>
                      <c:pt idx="438">
                        <c:v>0.20805506051484904</c:v>
                      </c:pt>
                      <c:pt idx="439">
                        <c:v>0.20803391412318939</c:v>
                      </c:pt>
                      <c:pt idx="440">
                        <c:v>0.207677748068751</c:v>
                      </c:pt>
                      <c:pt idx="441">
                        <c:v>0.20765659619980759</c:v>
                      </c:pt>
                      <c:pt idx="442">
                        <c:v>0.20700915650390289</c:v>
                      </c:pt>
                      <c:pt idx="443">
                        <c:v>0.20698799700532522</c:v>
                      </c:pt>
                      <c:pt idx="444">
                        <c:v>0.20082216189211796</c:v>
                      </c:pt>
                      <c:pt idx="445">
                        <c:v>0.20080101255851757</c:v>
                      </c:pt>
                      <c:pt idx="446">
                        <c:v>0.20074100526794053</c:v>
                      </c:pt>
                      <c:pt idx="447">
                        <c:v>0.20071985469501336</c:v>
                      </c:pt>
                      <c:pt idx="448">
                        <c:v>0.20006727004645711</c:v>
                      </c:pt>
                      <c:pt idx="449">
                        <c:v>0.20004611077113832</c:v>
                      </c:pt>
                      <c:pt idx="450">
                        <c:v>0.19710454585910731</c:v>
                      </c:pt>
                      <c:pt idx="451">
                        <c:v>0.19708339727058585</c:v>
                      </c:pt>
                      <c:pt idx="452">
                        <c:v>0.1970232358959296</c:v>
                      </c:pt>
                      <c:pt idx="453">
                        <c:v>0.19700208602249525</c:v>
                      </c:pt>
                      <c:pt idx="454">
                        <c:v>0.19634852461990232</c:v>
                      </c:pt>
                      <c:pt idx="455">
                        <c:v>0.19632736572015838</c:v>
                      </c:pt>
                      <c:pt idx="456">
                        <c:v>0.18260605547060876</c:v>
                      </c:pt>
                      <c:pt idx="457">
                        <c:v>0.18258491546367323</c:v>
                      </c:pt>
                      <c:pt idx="458">
                        <c:v>0.18222275868926344</c:v>
                      </c:pt>
                      <c:pt idx="459">
                        <c:v>0.18220161152348882</c:v>
                      </c:pt>
                      <c:pt idx="460">
                        <c:v>0.18154645807623279</c:v>
                      </c:pt>
                      <c:pt idx="461">
                        <c:v>0.18152530084996993</c:v>
                      </c:pt>
                      <c:pt idx="462">
                        <c:v>0.17165425784309946</c:v>
                      </c:pt>
                      <c:pt idx="463">
                        <c:v>0.17163311541444187</c:v>
                      </c:pt>
                      <c:pt idx="464">
                        <c:v>0.1715715306742196</c:v>
                      </c:pt>
                      <c:pt idx="465">
                        <c:v>0.17155038654595811</c:v>
                      </c:pt>
                      <c:pt idx="466">
                        <c:v>0.17088736267077625</c:v>
                      </c:pt>
                      <c:pt idx="467">
                        <c:v>0.17086620654168441</c:v>
                      </c:pt>
                      <c:pt idx="468">
                        <c:v>9.9918761153371116E-2</c:v>
                      </c:pt>
                      <c:pt idx="469">
                        <c:v>9.9897626512912077E-2</c:v>
                      </c:pt>
                      <c:pt idx="470">
                        <c:v>9.9831115067435083E-2</c:v>
                      </c:pt>
                      <c:pt idx="471">
                        <c:v>9.9809976959174304E-2</c:v>
                      </c:pt>
                      <c:pt idx="472">
                        <c:v>9.9121368161857584E-2</c:v>
                      </c:pt>
                      <c:pt idx="473">
                        <c:v>9.9100208011421637E-2</c:v>
                      </c:pt>
                      <c:pt idx="474">
                        <c:v>9.6202922295077584E-2</c:v>
                      </c:pt>
                      <c:pt idx="475">
                        <c:v>9.6181790185423208E-2</c:v>
                      </c:pt>
                      <c:pt idx="476">
                        <c:v>9.6114815815425331E-2</c:v>
                      </c:pt>
                      <c:pt idx="477">
                        <c:v>9.6093679994111378E-2</c:v>
                      </c:pt>
                      <c:pt idx="478">
                        <c:v>9.5402516357566303E-2</c:v>
                      </c:pt>
                      <c:pt idx="479">
                        <c:v>9.5381356985813043E-2</c:v>
                      </c:pt>
                      <c:pt idx="480">
                        <c:v>8.9280062574567415E-2</c:v>
                      </c:pt>
                      <c:pt idx="481">
                        <c:v>8.9258938000717408E-2</c:v>
                      </c:pt>
                      <c:pt idx="482">
                        <c:v>8.9189809746820642E-2</c:v>
                      </c:pt>
                      <c:pt idx="483">
                        <c:v>8.916868061681664E-2</c:v>
                      </c:pt>
                      <c:pt idx="484">
                        <c:v>8.8462047936089999E-2</c:v>
                      </c:pt>
                      <c:pt idx="485">
                        <c:v>8.844088927965639E-2</c:v>
                      </c:pt>
                      <c:pt idx="486">
                        <c:v>8.5565930395661696E-2</c:v>
                      </c:pt>
                      <c:pt idx="487">
                        <c:v>8.5544809536888908E-2</c:v>
                      </c:pt>
                      <c:pt idx="488">
                        <c:v>8.5475038997116198E-2</c:v>
                      </c:pt>
                      <c:pt idx="489">
                        <c:v>8.5453913218785552E-2</c:v>
                      </c:pt>
                      <c:pt idx="490">
                        <c:v>8.4743542339779945E-2</c:v>
                      </c:pt>
                      <c:pt idx="491">
                        <c:v>8.4722384729809253E-2</c:v>
                      </c:pt>
                      <c:pt idx="492">
                        <c:v>7.0776112653106071E-2</c:v>
                      </c:pt>
                      <c:pt idx="493">
                        <c:v>7.0755008488212243E-2</c:v>
                      </c:pt>
                      <c:pt idx="494">
                        <c:v>7.0683024634393368E-2</c:v>
                      </c:pt>
                      <c:pt idx="495">
                        <c:v>7.0661913859247236E-2</c:v>
                      </c:pt>
                      <c:pt idx="496">
                        <c:v>6.9941357511376173E-2</c:v>
                      </c:pt>
                      <c:pt idx="497">
                        <c:v>6.9920204983989237E-2</c:v>
                      </c:pt>
                      <c:pt idx="498">
                        <c:v>6.0161202912793324E-2</c:v>
                      </c:pt>
                      <c:pt idx="499">
                        <c:v>6.0140127553237145E-2</c:v>
                      </c:pt>
                      <c:pt idx="500">
                        <c:v>6.0063209102822049E-2</c:v>
                      </c:pt>
                      <c:pt idx="501">
                        <c:v>6.004212419603451E-2</c:v>
                      </c:pt>
                      <c:pt idx="502">
                        <c:v>5.9288229093761385E-2</c:v>
                      </c:pt>
                      <c:pt idx="503">
                        <c:v>5.9267082584446552E-2</c:v>
                      </c:pt>
                      <c:pt idx="504">
                        <c:v>4.1396307572382086E-2</c:v>
                      </c:pt>
                      <c:pt idx="505">
                        <c:v>4.1375304450499063E-2</c:v>
                      </c:pt>
                      <c:pt idx="506">
                        <c:v>4.1290501523518069E-2</c:v>
                      </c:pt>
                      <c:pt idx="507">
                        <c:v>4.1269480662848038E-2</c:v>
                      </c:pt>
                      <c:pt idx="508">
                        <c:v>4.047446461087327E-2</c:v>
                      </c:pt>
                      <c:pt idx="509">
                        <c:v>4.0453332895969175E-2</c:v>
                      </c:pt>
                      <c:pt idx="510">
                        <c:v>3.7700941523942544E-2</c:v>
                      </c:pt>
                      <c:pt idx="511">
                        <c:v>3.7679969413961525E-2</c:v>
                      </c:pt>
                      <c:pt idx="512">
                        <c:v>3.7592179774414314E-2</c:v>
                      </c:pt>
                      <c:pt idx="513">
                        <c:v>3.7571186596590436E-2</c:v>
                      </c:pt>
                      <c:pt idx="514">
                        <c:v>3.6758757037165739E-2</c:v>
                      </c:pt>
                      <c:pt idx="515">
                        <c:v>3.6737632264148765E-2</c:v>
                      </c:pt>
                      <c:pt idx="516">
                        <c:v>3.0458987575107538E-2</c:v>
                      </c:pt>
                      <c:pt idx="517">
                        <c:v>3.043802683881815E-2</c:v>
                      </c:pt>
                      <c:pt idx="518">
                        <c:v>2.9975148744534195E-2</c:v>
                      </c:pt>
                      <c:pt idx="519">
                        <c:v>2.9954077358421198E-2</c:v>
                      </c:pt>
                      <c:pt idx="520">
                        <c:v>2.9208970317148537E-2</c:v>
                      </c:pt>
                      <c:pt idx="521">
                        <c:v>2.9187797389111429E-2</c:v>
                      </c:pt>
                      <c:pt idx="522">
                        <c:v>2.677295438077815E-2</c:v>
                      </c:pt>
                      <c:pt idx="523">
                        <c:v>2.6752050399738922E-2</c:v>
                      </c:pt>
                      <c:pt idx="524">
                        <c:v>2.6270075114538702E-2</c:v>
                      </c:pt>
                      <c:pt idx="525">
                        <c:v>2.6249030609906444E-2</c:v>
                      </c:pt>
                      <c:pt idx="526">
                        <c:v>2.5489668385792412E-2</c:v>
                      </c:pt>
                      <c:pt idx="527">
                        <c:v>2.5468496218890527E-2</c:v>
                      </c:pt>
                      <c:pt idx="528">
                        <c:v>1.2821948446065087E-2</c:v>
                      </c:pt>
                      <c:pt idx="529">
                        <c:v>1.2802347097638589E-2</c:v>
                      </c:pt>
                      <c:pt idx="530">
                        <c:v>1.2647820219281347E-2</c:v>
                      </c:pt>
                      <c:pt idx="531">
                        <c:v>1.2628066408887511E-2</c:v>
                      </c:pt>
                      <c:pt idx="532">
                        <c:v>1.139691282594758E-2</c:v>
                      </c:pt>
                      <c:pt idx="533">
                        <c:v>1.1376096264271419E-2</c:v>
                      </c:pt>
                      <c:pt idx="534">
                        <c:v>4.0782232509067517E-3</c:v>
                      </c:pt>
                      <c:pt idx="535">
                        <c:v>4.0732110539214803E-3</c:v>
                      </c:pt>
                      <c:pt idx="536">
                        <c:v>2.6834539639466752E-3</c:v>
                      </c:pt>
                      <c:pt idx="537">
                        <c:v>2.6784321250138735E-3</c:v>
                      </c:pt>
                      <c:pt idx="538">
                        <c:v>2.1205664094437717E-5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54F9-46B4-B702-7D0F02B60D0D}"/>
                  </c:ext>
                </c:extLst>
              </c15:ser>
            </c15:filteredLineSeries>
          </c:ext>
        </c:extLst>
      </c:lineChart>
      <c:catAx>
        <c:axId val="5324042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394384"/>
        <c:crosses val="autoZero"/>
        <c:auto val="1"/>
        <c:lblAlgn val="ctr"/>
        <c:lblOffset val="100"/>
        <c:noMultiLvlLbl val="0"/>
      </c:catAx>
      <c:valAx>
        <c:axId val="53239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40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Chart_Data!$F$3</c:f>
              <c:strCache>
                <c:ptCount val="1"/>
                <c:pt idx="0">
                  <c:v>Performance Score Variation - Sustainable Friendly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Chart_Data!$F$4:$F$543</c:f>
              <c:numCache>
                <c:formatCode>General</c:formatCode>
                <c:ptCount val="540"/>
                <c:pt idx="0">
                  <c:v>1</c:v>
                </c:pt>
                <c:pt idx="1">
                  <c:v>0.99997879433590531</c:v>
                </c:pt>
                <c:pt idx="2">
                  <c:v>0.99975656333420271</c:v>
                </c:pt>
                <c:pt idx="3">
                  <c:v>0.99975079606309547</c:v>
                </c:pt>
                <c:pt idx="4">
                  <c:v>0.99770288720957501</c:v>
                </c:pt>
                <c:pt idx="5">
                  <c:v>0.99769785702345604</c:v>
                </c:pt>
                <c:pt idx="6">
                  <c:v>0.99628055157779927</c:v>
                </c:pt>
                <c:pt idx="7">
                  <c:v>0.99625937307772827</c:v>
                </c:pt>
                <c:pt idx="8">
                  <c:v>0.99621271260944066</c:v>
                </c:pt>
                <c:pt idx="9">
                  <c:v>0.99619159744096863</c:v>
                </c:pt>
                <c:pt idx="10">
                  <c:v>0.99516694623830704</c:v>
                </c:pt>
                <c:pt idx="11">
                  <c:v>0.99514830678775013</c:v>
                </c:pt>
                <c:pt idx="12">
                  <c:v>0.98904046976121862</c:v>
                </c:pt>
                <c:pt idx="13">
                  <c:v>0.98901939137484063</c:v>
                </c:pt>
                <c:pt idx="14">
                  <c:v>0.9885619344201797</c:v>
                </c:pt>
                <c:pt idx="15">
                  <c:v>0.98854116480496601</c:v>
                </c:pt>
                <c:pt idx="16">
                  <c:v>0.98753376875704457</c:v>
                </c:pt>
                <c:pt idx="17">
                  <c:v>0.98751387281547187</c:v>
                </c:pt>
                <c:pt idx="18">
                  <c:v>0.98532724873103139</c:v>
                </c:pt>
                <c:pt idx="19">
                  <c:v>0.98530613595701455</c:v>
                </c:pt>
                <c:pt idx="20">
                  <c:v>0.98488469904127562</c:v>
                </c:pt>
                <c:pt idx="21">
                  <c:v>0.98486377067005693</c:v>
                </c:pt>
                <c:pt idx="22">
                  <c:v>0.98396938277212986</c:v>
                </c:pt>
                <c:pt idx="23">
                  <c:v>0.9839489970720503</c:v>
                </c:pt>
                <c:pt idx="24">
                  <c:v>0.97081220261088719</c:v>
                </c:pt>
                <c:pt idx="25">
                  <c:v>0.97079102968285147</c:v>
                </c:pt>
                <c:pt idx="26">
                  <c:v>0.97075172023564738</c:v>
                </c:pt>
                <c:pt idx="27">
                  <c:v>0.97073054999655362</c:v>
                </c:pt>
                <c:pt idx="28">
                  <c:v>0.97016832417214072</c:v>
                </c:pt>
                <c:pt idx="29">
                  <c:v>0.97014722905557971</c:v>
                </c:pt>
                <c:pt idx="30">
                  <c:v>0.95987122133228464</c:v>
                </c:pt>
                <c:pt idx="31">
                  <c:v>0.95985006399646</c:v>
                </c:pt>
                <c:pt idx="32">
                  <c:v>0.95950220316500645</c:v>
                </c:pt>
                <c:pt idx="33">
                  <c:v>0.95948107598007826</c:v>
                </c:pt>
                <c:pt idx="34">
                  <c:v>0.95882981995851724</c:v>
                </c:pt>
                <c:pt idx="35">
                  <c:v>0.95880878302484718</c:v>
                </c:pt>
                <c:pt idx="36">
                  <c:v>0.93620877943785474</c:v>
                </c:pt>
                <c:pt idx="37">
                  <c:v>0.93618762014768586</c:v>
                </c:pt>
                <c:pt idx="38">
                  <c:v>0.93584425966119156</c:v>
                </c:pt>
                <c:pt idx="39">
                  <c:v>0.93582311769257664</c:v>
                </c:pt>
                <c:pt idx="40">
                  <c:v>0.93520973694291809</c:v>
                </c:pt>
                <c:pt idx="41">
                  <c:v>0.93518863982269773</c:v>
                </c:pt>
                <c:pt idx="42">
                  <c:v>0.93248991878539733</c:v>
                </c:pt>
                <c:pt idx="43">
                  <c:v>0.93246875831983234</c:v>
                </c:pt>
                <c:pt idx="44">
                  <c:v>0.93212714561869281</c:v>
                </c:pt>
                <c:pt idx="45">
                  <c:v>0.93210600091772067</c:v>
                </c:pt>
                <c:pt idx="46">
                  <c:v>0.93149829679511409</c:v>
                </c:pt>
                <c:pt idx="47">
                  <c:v>0.93147719268660389</c:v>
                </c:pt>
                <c:pt idx="48">
                  <c:v>0.92526049884254424</c:v>
                </c:pt>
                <c:pt idx="49">
                  <c:v>0.92523934769833061</c:v>
                </c:pt>
                <c:pt idx="50">
                  <c:v>0.92519178542914304</c:v>
                </c:pt>
                <c:pt idx="51">
                  <c:v>0.92517063693325707</c:v>
                </c:pt>
                <c:pt idx="52">
                  <c:v>0.92458205352103351</c:v>
                </c:pt>
                <c:pt idx="53">
                  <c:v>0.92456093612232704</c:v>
                </c:pt>
                <c:pt idx="54">
                  <c:v>0.92154216330265304</c:v>
                </c:pt>
                <c:pt idx="55">
                  <c:v>0.92152101058673463</c:v>
                </c:pt>
                <c:pt idx="56">
                  <c:v>0.92147371099812436</c:v>
                </c:pt>
                <c:pt idx="57">
                  <c:v>0.92145256072436921</c:v>
                </c:pt>
                <c:pt idx="58">
                  <c:v>0.92086766364063577</c:v>
                </c:pt>
                <c:pt idx="59">
                  <c:v>0.92084654194093518</c:v>
                </c:pt>
                <c:pt idx="60">
                  <c:v>0.90702508162189277</c:v>
                </c:pt>
                <c:pt idx="61">
                  <c:v>0.90700391737988517</c:v>
                </c:pt>
                <c:pt idx="62">
                  <c:v>0.90667203583898781</c:v>
                </c:pt>
                <c:pt idx="63">
                  <c:v>0.90665088045762743</c:v>
                </c:pt>
                <c:pt idx="64">
                  <c:v>0.90607243003999816</c:v>
                </c:pt>
                <c:pt idx="65">
                  <c:v>0.90605129714579669</c:v>
                </c:pt>
                <c:pt idx="66">
                  <c:v>0.89608020305050251</c:v>
                </c:pt>
                <c:pt idx="67">
                  <c:v>0.89605904427495464</c:v>
                </c:pt>
                <c:pt idx="68">
                  <c:v>0.89601328939525993</c:v>
                </c:pt>
                <c:pt idx="69">
                  <c:v>0.89599213208267525</c:v>
                </c:pt>
                <c:pt idx="70">
                  <c:v>0.89542757882247836</c:v>
                </c:pt>
                <c:pt idx="71">
                  <c:v>0.89540643848714352</c:v>
                </c:pt>
                <c:pt idx="72">
                  <c:v>0.85182999530035997</c:v>
                </c:pt>
                <c:pt idx="73">
                  <c:v>0.85180883175352451</c:v>
                </c:pt>
                <c:pt idx="74">
                  <c:v>0.85176400218247295</c:v>
                </c:pt>
                <c:pt idx="75">
                  <c:v>0.85174283944785512</c:v>
                </c:pt>
                <c:pt idx="76">
                  <c:v>0.85119298952985056</c:v>
                </c:pt>
                <c:pt idx="77">
                  <c:v>0.85117183598888257</c:v>
                </c:pt>
                <c:pt idx="78">
                  <c:v>0.84811090662222022</c:v>
                </c:pt>
                <c:pt idx="79">
                  <c:v>0.8480897427599341</c:v>
                </c:pt>
                <c:pt idx="80">
                  <c:v>0.84804496728891898</c:v>
                </c:pt>
                <c:pt idx="81">
                  <c:v>0.84802380420397216</c:v>
                </c:pt>
                <c:pt idx="82">
                  <c:v>0.84747481294394478</c:v>
                </c:pt>
                <c:pt idx="83">
                  <c:v>0.84745365865040012</c:v>
                </c:pt>
                <c:pt idx="84">
                  <c:v>0.84088507485803177</c:v>
                </c:pt>
                <c:pt idx="85">
                  <c:v>0.84086391455932064</c:v>
                </c:pt>
                <c:pt idx="86">
                  <c:v>0.84052769489607115</c:v>
                </c:pt>
                <c:pt idx="87">
                  <c:v>0.84050653969794664</c:v>
                </c:pt>
                <c:pt idx="88">
                  <c:v>0.83991631974770997</c:v>
                </c:pt>
                <c:pt idx="89">
                  <c:v>0.83989517613004094</c:v>
                </c:pt>
                <c:pt idx="90">
                  <c:v>0.83716615023937502</c:v>
                </c:pt>
                <c:pt idx="91">
                  <c:v>0.83714498953186023</c:v>
                </c:pt>
                <c:pt idx="92">
                  <c:v>0.83680923300836707</c:v>
                </c:pt>
                <c:pt idx="93">
                  <c:v>0.83678807718950499</c:v>
                </c:pt>
                <c:pt idx="94">
                  <c:v>0.83619916775144409</c:v>
                </c:pt>
                <c:pt idx="95">
                  <c:v>0.83617802302901267</c:v>
                </c:pt>
                <c:pt idx="96">
                  <c:v>0.82264530627275145</c:v>
                </c:pt>
                <c:pt idx="97">
                  <c:v>0.82262414138254625</c:v>
                </c:pt>
                <c:pt idx="98">
                  <c:v>0.82257979932149217</c:v>
                </c:pt>
                <c:pt idx="99">
                  <c:v>0.82255863499312121</c:v>
                </c:pt>
                <c:pt idx="100">
                  <c:v>0.82201562386856308</c:v>
                </c:pt>
                <c:pt idx="101">
                  <c:v>0.82199446594752523</c:v>
                </c:pt>
                <c:pt idx="102">
                  <c:v>0.81170159461047142</c:v>
                </c:pt>
                <c:pt idx="103">
                  <c:v>0.81168043225948439</c:v>
                </c:pt>
                <c:pt idx="104">
                  <c:v>0.81134796952764809</c:v>
                </c:pt>
                <c:pt idx="105">
                  <c:v>0.81132681078250612</c:v>
                </c:pt>
                <c:pt idx="106">
                  <c:v>0.81074652821821336</c:v>
                </c:pt>
                <c:pt idx="107">
                  <c:v>0.81072537773579401</c:v>
                </c:pt>
                <c:pt idx="108">
                  <c:v>0.73996618092016109</c:v>
                </c:pt>
                <c:pt idx="109">
                  <c:v>0.73994502085627489</c:v>
                </c:pt>
                <c:pt idx="110">
                  <c:v>0.73960642846186764</c:v>
                </c:pt>
                <c:pt idx="111">
                  <c:v>0.73958527115797335</c:v>
                </c:pt>
                <c:pt idx="112">
                  <c:v>0.7389810726575704</c:v>
                </c:pt>
                <c:pt idx="113">
                  <c:v>0.73895992143923139</c:v>
                </c:pt>
                <c:pt idx="114">
                  <c:v>0.73624732215668598</c:v>
                </c:pt>
                <c:pt idx="115">
                  <c:v>0.73622616186014833</c:v>
                </c:pt>
                <c:pt idx="116">
                  <c:v>0.7358878418374325</c:v>
                </c:pt>
                <c:pt idx="117">
                  <c:v>0.73586668421257773</c:v>
                </c:pt>
                <c:pt idx="118">
                  <c:v>0.73526319082033087</c:v>
                </c:pt>
                <c:pt idx="119">
                  <c:v>0.73524203909812758</c:v>
                </c:pt>
                <c:pt idx="120">
                  <c:v>0.72930467517004816</c:v>
                </c:pt>
                <c:pt idx="121">
                  <c:v>0.72928351478721098</c:v>
                </c:pt>
                <c:pt idx="122">
                  <c:v>0.72894689016626746</c:v>
                </c:pt>
                <c:pt idx="123">
                  <c:v>0.72892573212523393</c:v>
                </c:pt>
                <c:pt idx="124">
                  <c:v>0.72832555771192742</c:v>
                </c:pt>
                <c:pt idx="125">
                  <c:v>0.72830440495534898</c:v>
                </c:pt>
                <c:pt idx="126">
                  <c:v>0.72558575393968638</c:v>
                </c:pt>
                <c:pt idx="127">
                  <c:v>0.72556459335043633</c:v>
                </c:pt>
                <c:pt idx="128">
                  <c:v>0.7252281827532987</c:v>
                </c:pt>
                <c:pt idx="129">
                  <c:v>0.72520702442927398</c:v>
                </c:pt>
                <c:pt idx="130">
                  <c:v>0.72460744040850633</c:v>
                </c:pt>
                <c:pt idx="131">
                  <c:v>0.72458628720978757</c:v>
                </c:pt>
                <c:pt idx="132">
                  <c:v>0.71078363680441925</c:v>
                </c:pt>
                <c:pt idx="133">
                  <c:v>0.71076247544383631</c:v>
                </c:pt>
                <c:pt idx="134">
                  <c:v>0.71042611806251055</c:v>
                </c:pt>
                <c:pt idx="135">
                  <c:v>0.7104049587872352</c:v>
                </c:pt>
                <c:pt idx="136">
                  <c:v>0.70980631990240273</c:v>
                </c:pt>
                <c:pt idx="137">
                  <c:v>0.70978516534283054</c:v>
                </c:pt>
                <c:pt idx="138">
                  <c:v>0.70012149449633709</c:v>
                </c:pt>
                <c:pt idx="139">
                  <c:v>0.70010033300822339</c:v>
                </c:pt>
                <c:pt idx="140">
                  <c:v>0.69976550230149781</c:v>
                </c:pt>
                <c:pt idx="141">
                  <c:v>0.69974434256140661</c:v>
                </c:pt>
                <c:pt idx="142">
                  <c:v>0.6991488721091943</c:v>
                </c:pt>
                <c:pt idx="143">
                  <c:v>0.69912771644646243</c:v>
                </c:pt>
                <c:pt idx="144">
                  <c:v>0.68130469586465126</c:v>
                </c:pt>
                <c:pt idx="145">
                  <c:v>0.6812835339083837</c:v>
                </c:pt>
                <c:pt idx="146">
                  <c:v>0.68094858949521775</c:v>
                </c:pt>
                <c:pt idx="147">
                  <c:v>0.68092742911458404</c:v>
                </c:pt>
                <c:pt idx="148">
                  <c:v>0.68033270522383404</c:v>
                </c:pt>
                <c:pt idx="149">
                  <c:v>0.6803115485302853</c:v>
                </c:pt>
                <c:pt idx="150">
                  <c:v>0.6775857022917664</c:v>
                </c:pt>
                <c:pt idx="151">
                  <c:v>0.67756454022304713</c:v>
                </c:pt>
                <c:pt idx="152">
                  <c:v>0.67722973044775214</c:v>
                </c:pt>
                <c:pt idx="153">
                  <c:v>0.67720856989914369</c:v>
                </c:pt>
                <c:pt idx="154">
                  <c:v>0.67661425077670667</c:v>
                </c:pt>
                <c:pt idx="155">
                  <c:v>0.67659309380377886</c:v>
                </c:pt>
                <c:pt idx="156">
                  <c:v>0.67110779296827916</c:v>
                </c:pt>
                <c:pt idx="157">
                  <c:v>0.67108662927137763</c:v>
                </c:pt>
                <c:pt idx="158">
                  <c:v>0.67103933166885155</c:v>
                </c:pt>
                <c:pt idx="159">
                  <c:v>0.67101816812660919</c:v>
                </c:pt>
                <c:pt idx="160">
                  <c:v>0.67045674914997888</c:v>
                </c:pt>
                <c:pt idx="161">
                  <c:v>0.67043558753738697</c:v>
                </c:pt>
                <c:pt idx="162">
                  <c:v>0.67035935288703485</c:v>
                </c:pt>
                <c:pt idx="163">
                  <c:v>0.67033819191463395</c:v>
                </c:pt>
                <c:pt idx="164">
                  <c:v>0.67028727825431023</c:v>
                </c:pt>
                <c:pt idx="165">
                  <c:v>0.67026611757661847</c:v>
                </c:pt>
                <c:pt idx="166">
                  <c:v>0.66967389306178693</c:v>
                </c:pt>
                <c:pt idx="167">
                  <c:v>0.66965273554200244</c:v>
                </c:pt>
                <c:pt idx="168">
                  <c:v>0.66738873234721152</c:v>
                </c:pt>
                <c:pt idx="169">
                  <c:v>0.66736756861878677</c:v>
                </c:pt>
                <c:pt idx="170">
                  <c:v>0.6673202724938706</c:v>
                </c:pt>
                <c:pt idx="171">
                  <c:v>0.66729910891186195</c:v>
                </c:pt>
                <c:pt idx="172">
                  <c:v>0.66673781177395464</c:v>
                </c:pt>
                <c:pt idx="173">
                  <c:v>0.66671665004217939</c:v>
                </c:pt>
                <c:pt idx="174">
                  <c:v>0.66664041382876316</c:v>
                </c:pt>
                <c:pt idx="175">
                  <c:v>0.66661925271849731</c:v>
                </c:pt>
                <c:pt idx="176">
                  <c:v>0.66656836436986078</c:v>
                </c:pt>
                <c:pt idx="177">
                  <c:v>0.6665472035436415</c:v>
                </c:pt>
                <c:pt idx="178">
                  <c:v>0.66595530942641401</c:v>
                </c:pt>
                <c:pt idx="179">
                  <c:v>0.66593415165769188</c:v>
                </c:pt>
                <c:pt idx="180">
                  <c:v>0.6601639139646428</c:v>
                </c:pt>
                <c:pt idx="181">
                  <c:v>0.66014275112490572</c:v>
                </c:pt>
                <c:pt idx="182">
                  <c:v>0.65981004488232009</c:v>
                </c:pt>
                <c:pt idx="183">
                  <c:v>0.65978888306771266</c:v>
                </c:pt>
                <c:pt idx="184">
                  <c:v>0.65919892398484048</c:v>
                </c:pt>
                <c:pt idx="185">
                  <c:v>0.65917776483225765</c:v>
                </c:pt>
                <c:pt idx="186">
                  <c:v>0.6564448758032031</c:v>
                </c:pt>
                <c:pt idx="187">
                  <c:v>0.65642371290780899</c:v>
                </c:pt>
                <c:pt idx="188">
                  <c:v>0.65609106515305349</c:v>
                </c:pt>
                <c:pt idx="189">
                  <c:v>0.6560699032372308</c:v>
                </c:pt>
                <c:pt idx="190">
                  <c:v>0.65548020416460817</c:v>
                </c:pt>
                <c:pt idx="191">
                  <c:v>0.65545904481973838</c:v>
                </c:pt>
                <c:pt idx="192">
                  <c:v>0.65212113036527886</c:v>
                </c:pt>
                <c:pt idx="193">
                  <c:v>0.65209996788620495</c:v>
                </c:pt>
                <c:pt idx="194">
                  <c:v>0.65176615865537735</c:v>
                </c:pt>
                <c:pt idx="195">
                  <c:v>0.65174499730710145</c:v>
                </c:pt>
                <c:pt idx="196">
                  <c:v>0.65115351033883018</c:v>
                </c:pt>
                <c:pt idx="197">
                  <c:v>0.65113235180419848</c:v>
                </c:pt>
                <c:pt idx="198">
                  <c:v>0.64192367427602492</c:v>
                </c:pt>
                <c:pt idx="199">
                  <c:v>0.64190251067427051</c:v>
                </c:pt>
                <c:pt idx="200">
                  <c:v>0.64185524657227999</c:v>
                </c:pt>
                <c:pt idx="201">
                  <c:v>0.64183408305633094</c:v>
                </c:pt>
                <c:pt idx="202">
                  <c:v>0.64127376370261291</c:v>
                </c:pt>
                <c:pt idx="203">
                  <c:v>0.64125260146764362</c:v>
                </c:pt>
                <c:pt idx="204">
                  <c:v>0.64117618877286242</c:v>
                </c:pt>
                <c:pt idx="205">
                  <c:v>0.64115502706673566</c:v>
                </c:pt>
                <c:pt idx="206">
                  <c:v>0.64110432532156048</c:v>
                </c:pt>
                <c:pt idx="207">
                  <c:v>0.6410831638242247</c:v>
                </c:pt>
                <c:pt idx="208">
                  <c:v>0.64049360013607126</c:v>
                </c:pt>
                <c:pt idx="209">
                  <c:v>0.64047244100001488</c:v>
                </c:pt>
                <c:pt idx="210">
                  <c:v>0.63097997123181881</c:v>
                </c:pt>
                <c:pt idx="211">
                  <c:v>0.63095880828551543</c:v>
                </c:pt>
                <c:pt idx="212">
                  <c:v>0.63062663716671163</c:v>
                </c:pt>
                <c:pt idx="213">
                  <c:v>0.63060547487058982</c:v>
                </c:pt>
                <c:pt idx="214">
                  <c:v>0.63001762704075548</c:v>
                </c:pt>
                <c:pt idx="215">
                  <c:v>0.62999646667537801</c:v>
                </c:pt>
                <c:pt idx="216">
                  <c:v>0.6073180213131707</c:v>
                </c:pt>
                <c:pt idx="217">
                  <c:v>0.60729685856121474</c:v>
                </c:pt>
                <c:pt idx="218">
                  <c:v>0.60696417749605747</c:v>
                </c:pt>
                <c:pt idx="219">
                  <c:v>0.60694301526749339</c:v>
                </c:pt>
                <c:pt idx="220">
                  <c:v>0.60635519623858958</c:v>
                </c:pt>
                <c:pt idx="221">
                  <c:v>0.60633403566912214</c:v>
                </c:pt>
                <c:pt idx="222">
                  <c:v>0.60359900726162341</c:v>
                </c:pt>
                <c:pt idx="223">
                  <c:v>0.60357784450376573</c:v>
                </c:pt>
                <c:pt idx="224">
                  <c:v>0.60324517804504207</c:v>
                </c:pt>
                <c:pt idx="225">
                  <c:v>0.60322401577228957</c:v>
                </c:pt>
                <c:pt idx="226">
                  <c:v>0.6026363565891194</c:v>
                </c:pt>
                <c:pt idx="227">
                  <c:v>0.60261519590277679</c:v>
                </c:pt>
                <c:pt idx="228">
                  <c:v>0.59637351400349148</c:v>
                </c:pt>
                <c:pt idx="229">
                  <c:v>0.59635235173266843</c:v>
                </c:pt>
                <c:pt idx="230">
                  <c:v>0.59630185267438218</c:v>
                </c:pt>
                <c:pt idx="231">
                  <c:v>0.59628069049323718</c:v>
                </c:pt>
                <c:pt idx="232">
                  <c:v>0.59569402250689907</c:v>
                </c:pt>
                <c:pt idx="233">
                  <c:v>0.59567286160852961</c:v>
                </c:pt>
                <c:pt idx="234">
                  <c:v>0.59265450962490762</c:v>
                </c:pt>
                <c:pt idx="235">
                  <c:v>0.59263334732846185</c:v>
                </c:pt>
                <c:pt idx="236">
                  <c:v>0.59258285008351541</c:v>
                </c:pt>
                <c:pt idx="237">
                  <c:v>0.59256168786915842</c:v>
                </c:pt>
                <c:pt idx="238">
                  <c:v>0.5919751277524542</c:v>
                </c:pt>
                <c:pt idx="239">
                  <c:v>0.59195396675231826</c:v>
                </c:pt>
                <c:pt idx="240">
                  <c:v>0.57813441866256987</c:v>
                </c:pt>
                <c:pt idx="241">
                  <c:v>0.57811325611164144</c:v>
                </c:pt>
                <c:pt idx="242">
                  <c:v>0.57778069859461878</c:v>
                </c:pt>
                <c:pt idx="243">
                  <c:v>0.57775953624363818</c:v>
                </c:pt>
                <c:pt idx="244">
                  <c:v>0.57717295397139956</c:v>
                </c:pt>
                <c:pt idx="245">
                  <c:v>0.57715179267817152</c:v>
                </c:pt>
                <c:pt idx="246">
                  <c:v>0.56718997404240312</c:v>
                </c:pt>
                <c:pt idx="247">
                  <c:v>0.56716881180497314</c:v>
                </c:pt>
                <c:pt idx="248">
                  <c:v>0.56711832565191034</c:v>
                </c:pt>
                <c:pt idx="249">
                  <c:v>0.56709716343976957</c:v>
                </c:pt>
                <c:pt idx="250">
                  <c:v>0.5665113120863019</c:v>
                </c:pt>
                <c:pt idx="251">
                  <c:v>0.56649015058362229</c:v>
                </c:pt>
                <c:pt idx="252">
                  <c:v>0.52294011420161635</c:v>
                </c:pt>
                <c:pt idx="253">
                  <c:v>0.52291895238527908</c:v>
                </c:pt>
                <c:pt idx="254">
                  <c:v>0.52286835386806918</c:v>
                </c:pt>
                <c:pt idx="255">
                  <c:v>0.52284719199517538</c:v>
                </c:pt>
                <c:pt idx="256">
                  <c:v>0.5222614126153573</c:v>
                </c:pt>
                <c:pt idx="257">
                  <c:v>0.52224025073704861</c:v>
                </c:pt>
                <c:pt idx="258">
                  <c:v>0.5192211799930474</c:v>
                </c:pt>
                <c:pt idx="259">
                  <c:v>0.51920001823571349</c:v>
                </c:pt>
                <c:pt idx="260">
                  <c:v>0.51914940614295657</c:v>
                </c:pt>
                <c:pt idx="261">
                  <c:v>0.51912824432202453</c:v>
                </c:pt>
                <c:pt idx="262">
                  <c:v>0.51854243440623793</c:v>
                </c:pt>
                <c:pt idx="263">
                  <c:v>0.51852127251948055</c:v>
                </c:pt>
                <c:pt idx="264">
                  <c:v>0.5119952280945439</c:v>
                </c:pt>
                <c:pt idx="265">
                  <c:v>0.51197406632022902</c:v>
                </c:pt>
                <c:pt idx="266">
                  <c:v>0.51163766997684457</c:v>
                </c:pt>
                <c:pt idx="267">
                  <c:v>0.51161650807781933</c:v>
                </c:pt>
                <c:pt idx="268">
                  <c:v>0.51100689821282397</c:v>
                </c:pt>
                <c:pt idx="269">
                  <c:v>0.51098573680449388</c:v>
                </c:pt>
                <c:pt idx="270">
                  <c:v>0.50827627650406193</c:v>
                </c:pt>
                <c:pt idx="271">
                  <c:v>0.50825511477131402</c:v>
                </c:pt>
                <c:pt idx="272">
                  <c:v>0.50791868643319582</c:v>
                </c:pt>
                <c:pt idx="273">
                  <c:v>0.507897524540184</c:v>
                </c:pt>
                <c:pt idx="274">
                  <c:v>0.50728798432906097</c:v>
                </c:pt>
                <c:pt idx="275">
                  <c:v>0.50726682286345626</c:v>
                </c:pt>
                <c:pt idx="276">
                  <c:v>0.49375738432291733</c:v>
                </c:pt>
                <c:pt idx="277">
                  <c:v>0.49373622313671905</c:v>
                </c:pt>
                <c:pt idx="278">
                  <c:v>0.49368549625026475</c:v>
                </c:pt>
                <c:pt idx="279">
                  <c:v>0.49366433494564144</c:v>
                </c:pt>
                <c:pt idx="280">
                  <c:v>0.49307812852620064</c:v>
                </c:pt>
                <c:pt idx="281">
                  <c:v>0.49305696669039256</c:v>
                </c:pt>
                <c:pt idx="282">
                  <c:v>0.48281233778652932</c:v>
                </c:pt>
                <c:pt idx="283">
                  <c:v>0.4827911764911042</c:v>
                </c:pt>
                <c:pt idx="284">
                  <c:v>0.48245440303302928</c:v>
                </c:pt>
                <c:pt idx="285">
                  <c:v>0.48243324130171744</c:v>
                </c:pt>
                <c:pt idx="286">
                  <c:v>0.48182395330032179</c:v>
                </c:pt>
                <c:pt idx="287">
                  <c:v>0.4818027915125439</c:v>
                </c:pt>
                <c:pt idx="288">
                  <c:v>0.41107749397182214</c:v>
                </c:pt>
                <c:pt idx="289">
                  <c:v>0.41105633270147934</c:v>
                </c:pt>
                <c:pt idx="290">
                  <c:v>0.41071683290733407</c:v>
                </c:pt>
                <c:pt idx="291">
                  <c:v>0.41069567095576842</c:v>
                </c:pt>
                <c:pt idx="292">
                  <c:v>0.41006585560886566</c:v>
                </c:pt>
                <c:pt idx="293">
                  <c:v>0.41004469325382281</c:v>
                </c:pt>
                <c:pt idx="294">
                  <c:v>0.40735856166727347</c:v>
                </c:pt>
                <c:pt idx="295">
                  <c:v>0.40733740048553824</c:v>
                </c:pt>
                <c:pt idx="296">
                  <c:v>0.40699784118222182</c:v>
                </c:pt>
                <c:pt idx="297">
                  <c:v>0.40697667927900533</c:v>
                </c:pt>
                <c:pt idx="298">
                  <c:v>0.40634690434507181</c:v>
                </c:pt>
                <c:pt idx="299">
                  <c:v>0.40632574197220994</c:v>
                </c:pt>
                <c:pt idx="300">
                  <c:v>0.40041592766228462</c:v>
                </c:pt>
                <c:pt idx="301">
                  <c:v>0.40039476662335161</c:v>
                </c:pt>
                <c:pt idx="302">
                  <c:v>0.40005464259522261</c:v>
                </c:pt>
                <c:pt idx="303">
                  <c:v>0.40003348065624283</c:v>
                </c:pt>
                <c:pt idx="304">
                  <c:v>0.39940295283002653</c:v>
                </c:pt>
                <c:pt idx="305">
                  <c:v>0.39938179011071889</c:v>
                </c:pt>
                <c:pt idx="306">
                  <c:v>0.39669703678093354</c:v>
                </c:pt>
                <c:pt idx="307">
                  <c:v>0.39667587584458669</c:v>
                </c:pt>
                <c:pt idx="308">
                  <c:v>0.39633566176633389</c:v>
                </c:pt>
                <c:pt idx="309">
                  <c:v>0.39631449988734208</c:v>
                </c:pt>
                <c:pt idx="310">
                  <c:v>0.39568396074461026</c:v>
                </c:pt>
                <c:pt idx="311">
                  <c:v>0.39566279801586529</c:v>
                </c:pt>
                <c:pt idx="312">
                  <c:v>0.38189489293135792</c:v>
                </c:pt>
                <c:pt idx="313">
                  <c:v>0.3818737324146626</c:v>
                </c:pt>
                <c:pt idx="314">
                  <c:v>0.38153346833518753</c:v>
                </c:pt>
                <c:pt idx="315">
                  <c:v>0.38151230677153036</c:v>
                </c:pt>
                <c:pt idx="316">
                  <c:v>0.38088230309939791</c:v>
                </c:pt>
                <c:pt idx="317">
                  <c:v>0.3808611405322001</c:v>
                </c:pt>
                <c:pt idx="318">
                  <c:v>0.37123384256585679</c:v>
                </c:pt>
                <c:pt idx="319">
                  <c:v>0.37121268241170097</c:v>
                </c:pt>
                <c:pt idx="320">
                  <c:v>0.37087152620083602</c:v>
                </c:pt>
                <c:pt idx="321">
                  <c:v>0.37085036475776645</c:v>
                </c:pt>
                <c:pt idx="322">
                  <c:v>0.37021919639842177</c:v>
                </c:pt>
                <c:pt idx="323">
                  <c:v>0.37019803354152259</c:v>
                </c:pt>
                <c:pt idx="324">
                  <c:v>0.35992050304406104</c:v>
                </c:pt>
                <c:pt idx="325">
                  <c:v>0.35989934597062728</c:v>
                </c:pt>
                <c:pt idx="326">
                  <c:v>0.35955774270429469</c:v>
                </c:pt>
                <c:pt idx="327">
                  <c:v>0.35953658371178315</c:v>
                </c:pt>
                <c:pt idx="328">
                  <c:v>0.35892334033176237</c:v>
                </c:pt>
                <c:pt idx="329">
                  <c:v>0.3589021788540484</c:v>
                </c:pt>
                <c:pt idx="330">
                  <c:v>0.35620204068199596</c:v>
                </c:pt>
                <c:pt idx="331">
                  <c:v>0.35618088386179675</c:v>
                </c:pt>
                <c:pt idx="332">
                  <c:v>0.35583904146777551</c:v>
                </c:pt>
                <c:pt idx="333">
                  <c:v>0.35581788267108189</c:v>
                </c:pt>
                <c:pt idx="334">
                  <c:v>0.35520437835684887</c:v>
                </c:pt>
                <c:pt idx="335">
                  <c:v>0.35518321698537708</c:v>
                </c:pt>
                <c:pt idx="336">
                  <c:v>0.35241704900616005</c:v>
                </c:pt>
                <c:pt idx="337">
                  <c:v>0.3523958893808421</c:v>
                </c:pt>
                <c:pt idx="338">
                  <c:v>0.3520546046072256</c:v>
                </c:pt>
                <c:pt idx="339">
                  <c:v>0.35203344354245858</c:v>
                </c:pt>
                <c:pt idx="340">
                  <c:v>0.35140290812172154</c:v>
                </c:pt>
                <c:pt idx="341">
                  <c:v>0.35138174543187045</c:v>
                </c:pt>
                <c:pt idx="342">
                  <c:v>0.34897372527105552</c:v>
                </c:pt>
                <c:pt idx="343">
                  <c:v>0.34895256733186897</c:v>
                </c:pt>
                <c:pt idx="344">
                  <c:v>0.34889794035491295</c:v>
                </c:pt>
                <c:pt idx="345">
                  <c:v>0.34887678198710509</c:v>
                </c:pt>
                <c:pt idx="346">
                  <c:v>0.3486982627759927</c:v>
                </c:pt>
                <c:pt idx="347">
                  <c:v>0.348677103329815</c:v>
                </c:pt>
                <c:pt idx="348">
                  <c:v>0.34833567210712846</c:v>
                </c:pt>
                <c:pt idx="349">
                  <c:v>0.34831451116942003</c:v>
                </c:pt>
                <c:pt idx="350">
                  <c:v>0.34826152456112786</c:v>
                </c:pt>
                <c:pt idx="351">
                  <c:v>0.34824036323710089</c:v>
                </c:pt>
                <c:pt idx="352">
                  <c:v>0.34768388645233228</c:v>
                </c:pt>
                <c:pt idx="353">
                  <c:v>0.34766272380872498</c:v>
                </c:pt>
                <c:pt idx="354">
                  <c:v>0.34525517914359871</c:v>
                </c:pt>
                <c:pt idx="355">
                  <c:v>0.34523402143668441</c:v>
                </c:pt>
                <c:pt idx="356">
                  <c:v>0.34517934137481071</c:v>
                </c:pt>
                <c:pt idx="357">
                  <c:v>0.34515818322658248</c:v>
                </c:pt>
                <c:pt idx="358">
                  <c:v>0.34454259792897668</c:v>
                </c:pt>
                <c:pt idx="359">
                  <c:v>0.34452143672662083</c:v>
                </c:pt>
                <c:pt idx="360">
                  <c:v>0.34147090134770686</c:v>
                </c:pt>
                <c:pt idx="361">
                  <c:v>0.34144974084623669</c:v>
                </c:pt>
                <c:pt idx="362">
                  <c:v>0.34139304187732322</c:v>
                </c:pt>
                <c:pt idx="363">
                  <c:v>0.34137188104150468</c:v>
                </c:pt>
                <c:pt idx="364">
                  <c:v>0.34073969939072185</c:v>
                </c:pt>
                <c:pt idx="365">
                  <c:v>0.34071853647029415</c:v>
                </c:pt>
                <c:pt idx="366">
                  <c:v>0.3377520482370327</c:v>
                </c:pt>
                <c:pt idx="367">
                  <c:v>0.33773088789152689</c:v>
                </c:pt>
                <c:pt idx="368">
                  <c:v>0.3376741550130164</c:v>
                </c:pt>
                <c:pt idx="369">
                  <c:v>0.33765299432139678</c:v>
                </c:pt>
                <c:pt idx="370">
                  <c:v>0.33702065968597356</c:v>
                </c:pt>
                <c:pt idx="371">
                  <c:v>0.33699949682140412</c:v>
                </c:pt>
                <c:pt idx="372">
                  <c:v>0.33074272019917339</c:v>
                </c:pt>
                <c:pt idx="373">
                  <c:v>0.33072156531548758</c:v>
                </c:pt>
                <c:pt idx="374">
                  <c:v>0.33037761915497071</c:v>
                </c:pt>
                <c:pt idx="375">
                  <c:v>0.33035646182112383</c:v>
                </c:pt>
                <c:pt idx="376">
                  <c:v>0.3297404067562768</c:v>
                </c:pt>
                <c:pt idx="377">
                  <c:v>0.32971924610606673</c:v>
                </c:pt>
                <c:pt idx="378">
                  <c:v>0.32323605068871175</c:v>
                </c:pt>
                <c:pt idx="379">
                  <c:v>0.32321489255110819</c:v>
                </c:pt>
                <c:pt idx="380">
                  <c:v>0.3228720049797803</c:v>
                </c:pt>
                <c:pt idx="381">
                  <c:v>0.32285084491785865</c:v>
                </c:pt>
                <c:pt idx="382">
                  <c:v>0.32221885430954511</c:v>
                </c:pt>
                <c:pt idx="383">
                  <c:v>0.32219769186621472</c:v>
                </c:pt>
                <c:pt idx="384">
                  <c:v>0.31979524909302803</c:v>
                </c:pt>
                <c:pt idx="385">
                  <c:v>0.31977409315930805</c:v>
                </c:pt>
                <c:pt idx="386">
                  <c:v>0.31971894463222816</c:v>
                </c:pt>
                <c:pt idx="387">
                  <c:v>0.31969778815205979</c:v>
                </c:pt>
                <c:pt idx="388">
                  <c:v>0.3190791187426355</c:v>
                </c:pt>
                <c:pt idx="389">
                  <c:v>0.31905795839485485</c:v>
                </c:pt>
                <c:pt idx="390">
                  <c:v>0.31228930027465207</c:v>
                </c:pt>
                <c:pt idx="391">
                  <c:v>0.31226814105195361</c:v>
                </c:pt>
                <c:pt idx="392">
                  <c:v>0.31221107145790206</c:v>
                </c:pt>
                <c:pt idx="393">
                  <c:v>0.3121899117908134</c:v>
                </c:pt>
                <c:pt idx="394">
                  <c:v>0.31155570226681234</c:v>
                </c:pt>
                <c:pt idx="395">
                  <c:v>0.31153453968514022</c:v>
                </c:pt>
                <c:pt idx="396">
                  <c:v>0.29613373937838156</c:v>
                </c:pt>
                <c:pt idx="397">
                  <c:v>0.29611258426347731</c:v>
                </c:pt>
                <c:pt idx="398">
                  <c:v>0.29605721861732159</c:v>
                </c:pt>
                <c:pt idx="399">
                  <c:v>0.29603606288460405</c:v>
                </c:pt>
                <c:pt idx="400">
                  <c:v>0.29541647230899704</c:v>
                </c:pt>
                <c:pt idx="401">
                  <c:v>0.29539531219825604</c:v>
                </c:pt>
                <c:pt idx="402">
                  <c:v>0.29241546255382483</c:v>
                </c:pt>
                <c:pt idx="403">
                  <c:v>0.29239430779878495</c:v>
                </c:pt>
                <c:pt idx="404">
                  <c:v>0.2923388662317466</c:v>
                </c:pt>
                <c:pt idx="405">
                  <c:v>0.29231771084076164</c:v>
                </c:pt>
                <c:pt idx="406">
                  <c:v>0.29169763245571934</c:v>
                </c:pt>
                <c:pt idx="407">
                  <c:v>0.29167647255018575</c:v>
                </c:pt>
                <c:pt idx="408">
                  <c:v>0.28518592575686968</c:v>
                </c:pt>
                <c:pt idx="409">
                  <c:v>0.28516476931133966</c:v>
                </c:pt>
                <c:pt idx="410">
                  <c:v>0.28481848925423581</c:v>
                </c:pt>
                <c:pt idx="411">
                  <c:v>0.28479733002138335</c:v>
                </c:pt>
                <c:pt idx="412">
                  <c:v>0.28416138737721697</c:v>
                </c:pt>
                <c:pt idx="413">
                  <c:v>0.28414022442941911</c:v>
                </c:pt>
                <c:pt idx="414">
                  <c:v>0.28146753469023622</c:v>
                </c:pt>
                <c:pt idx="415">
                  <c:v>0.28144637857751625</c:v>
                </c:pt>
                <c:pt idx="416">
                  <c:v>0.2810997816189581</c:v>
                </c:pt>
                <c:pt idx="417">
                  <c:v>0.28107862263259303</c:v>
                </c:pt>
                <c:pt idx="418">
                  <c:v>0.28044234604550267</c:v>
                </c:pt>
                <c:pt idx="419">
                  <c:v>0.28042118321614445</c:v>
                </c:pt>
                <c:pt idx="420">
                  <c:v>0.26695811310201978</c:v>
                </c:pt>
                <c:pt idx="421">
                  <c:v>0.26693696110621068</c:v>
                </c:pt>
                <c:pt idx="422">
                  <c:v>0.2668808446711069</c:v>
                </c:pt>
                <c:pt idx="423">
                  <c:v>0.26685969188578662</c:v>
                </c:pt>
                <c:pt idx="424">
                  <c:v>0.2662350504987534</c:v>
                </c:pt>
                <c:pt idx="425">
                  <c:v>0.26621389203609142</c:v>
                </c:pt>
                <c:pt idx="426">
                  <c:v>0.25600934818121468</c:v>
                </c:pt>
                <c:pt idx="427">
                  <c:v>0.2559881946176284</c:v>
                </c:pt>
                <c:pt idx="428">
                  <c:v>0.25563866129644552</c:v>
                </c:pt>
                <c:pt idx="429">
                  <c:v>0.25561750412053363</c:v>
                </c:pt>
                <c:pt idx="430">
                  <c:v>0.25497769686347649</c:v>
                </c:pt>
                <c:pt idx="431">
                  <c:v>0.25495653473634672</c:v>
                </c:pt>
                <c:pt idx="432">
                  <c:v>0.211772491640842</c:v>
                </c:pt>
                <c:pt idx="433">
                  <c:v>0.2117513444697571</c:v>
                </c:pt>
                <c:pt idx="434">
                  <c:v>0.21139583009839938</c:v>
                </c:pt>
                <c:pt idx="435">
                  <c:v>0.21137467763701007</c:v>
                </c:pt>
                <c:pt idx="436">
                  <c:v>0.2107280162657115</c:v>
                </c:pt>
                <c:pt idx="437">
                  <c:v>0.2107068564413368</c:v>
                </c:pt>
                <c:pt idx="438">
                  <c:v>0.20805506051484904</c:v>
                </c:pt>
                <c:pt idx="439">
                  <c:v>0.20803391412318939</c:v>
                </c:pt>
                <c:pt idx="440">
                  <c:v>0.207677748068751</c:v>
                </c:pt>
                <c:pt idx="441">
                  <c:v>0.20765659619980759</c:v>
                </c:pt>
                <c:pt idx="442">
                  <c:v>0.20700915650390289</c:v>
                </c:pt>
                <c:pt idx="443">
                  <c:v>0.20698799700532522</c:v>
                </c:pt>
                <c:pt idx="444">
                  <c:v>0.20082216189211796</c:v>
                </c:pt>
                <c:pt idx="445">
                  <c:v>0.20080101255851757</c:v>
                </c:pt>
                <c:pt idx="446">
                  <c:v>0.20074100526794053</c:v>
                </c:pt>
                <c:pt idx="447">
                  <c:v>0.20071985469501336</c:v>
                </c:pt>
                <c:pt idx="448">
                  <c:v>0.20006727004645711</c:v>
                </c:pt>
                <c:pt idx="449">
                  <c:v>0.20004611077113832</c:v>
                </c:pt>
                <c:pt idx="450">
                  <c:v>0.19710454585910731</c:v>
                </c:pt>
                <c:pt idx="451">
                  <c:v>0.19708339727058585</c:v>
                </c:pt>
                <c:pt idx="452">
                  <c:v>0.1970232358959296</c:v>
                </c:pt>
                <c:pt idx="453">
                  <c:v>0.19700208602249525</c:v>
                </c:pt>
                <c:pt idx="454">
                  <c:v>0.19634852461990232</c:v>
                </c:pt>
                <c:pt idx="455">
                  <c:v>0.19632736572015838</c:v>
                </c:pt>
                <c:pt idx="456">
                  <c:v>0.18260605547060876</c:v>
                </c:pt>
                <c:pt idx="457">
                  <c:v>0.18258491546367323</c:v>
                </c:pt>
                <c:pt idx="458">
                  <c:v>0.18222275868926344</c:v>
                </c:pt>
                <c:pt idx="459">
                  <c:v>0.18220161152348882</c:v>
                </c:pt>
                <c:pt idx="460">
                  <c:v>0.18154645807623279</c:v>
                </c:pt>
                <c:pt idx="461">
                  <c:v>0.18152530084996993</c:v>
                </c:pt>
                <c:pt idx="462">
                  <c:v>0.17165425784309946</c:v>
                </c:pt>
                <c:pt idx="463">
                  <c:v>0.17163311541444187</c:v>
                </c:pt>
                <c:pt idx="464">
                  <c:v>0.1715715306742196</c:v>
                </c:pt>
                <c:pt idx="465">
                  <c:v>0.17155038654595811</c:v>
                </c:pt>
                <c:pt idx="466">
                  <c:v>0.17088736267077625</c:v>
                </c:pt>
                <c:pt idx="467">
                  <c:v>0.17086620654168441</c:v>
                </c:pt>
                <c:pt idx="468">
                  <c:v>9.9918761153371116E-2</c:v>
                </c:pt>
                <c:pt idx="469">
                  <c:v>9.9897626512912077E-2</c:v>
                </c:pt>
                <c:pt idx="470">
                  <c:v>9.9831115067435083E-2</c:v>
                </c:pt>
                <c:pt idx="471">
                  <c:v>9.9809976959174304E-2</c:v>
                </c:pt>
                <c:pt idx="472">
                  <c:v>9.9121368161857584E-2</c:v>
                </c:pt>
                <c:pt idx="473">
                  <c:v>9.9100208011421637E-2</c:v>
                </c:pt>
                <c:pt idx="474">
                  <c:v>9.6202922295077584E-2</c:v>
                </c:pt>
                <c:pt idx="475">
                  <c:v>9.6181790185423208E-2</c:v>
                </c:pt>
                <c:pt idx="476">
                  <c:v>9.6114815815425331E-2</c:v>
                </c:pt>
                <c:pt idx="477">
                  <c:v>9.6093679994111378E-2</c:v>
                </c:pt>
                <c:pt idx="478">
                  <c:v>9.5402516357566303E-2</c:v>
                </c:pt>
                <c:pt idx="479">
                  <c:v>9.5381356985813043E-2</c:v>
                </c:pt>
                <c:pt idx="480">
                  <c:v>8.9280062574567415E-2</c:v>
                </c:pt>
                <c:pt idx="481">
                  <c:v>8.9258938000717408E-2</c:v>
                </c:pt>
                <c:pt idx="482">
                  <c:v>8.9189809746820642E-2</c:v>
                </c:pt>
                <c:pt idx="483">
                  <c:v>8.916868061681664E-2</c:v>
                </c:pt>
                <c:pt idx="484">
                  <c:v>8.8462047936089999E-2</c:v>
                </c:pt>
                <c:pt idx="485">
                  <c:v>8.844088927965639E-2</c:v>
                </c:pt>
                <c:pt idx="486">
                  <c:v>8.5565930395661696E-2</c:v>
                </c:pt>
                <c:pt idx="487">
                  <c:v>8.5544809536888908E-2</c:v>
                </c:pt>
                <c:pt idx="488">
                  <c:v>8.5475038997116198E-2</c:v>
                </c:pt>
                <c:pt idx="489">
                  <c:v>8.5453913218785552E-2</c:v>
                </c:pt>
                <c:pt idx="490">
                  <c:v>8.4743542339779945E-2</c:v>
                </c:pt>
                <c:pt idx="491">
                  <c:v>8.4722384729809253E-2</c:v>
                </c:pt>
                <c:pt idx="492">
                  <c:v>7.0776112653106071E-2</c:v>
                </c:pt>
                <c:pt idx="493">
                  <c:v>7.0755008488212243E-2</c:v>
                </c:pt>
                <c:pt idx="494">
                  <c:v>7.0683024634393368E-2</c:v>
                </c:pt>
                <c:pt idx="495">
                  <c:v>7.0661913859247236E-2</c:v>
                </c:pt>
                <c:pt idx="496">
                  <c:v>6.9941357511376173E-2</c:v>
                </c:pt>
                <c:pt idx="497">
                  <c:v>6.9920204983989237E-2</c:v>
                </c:pt>
                <c:pt idx="498">
                  <c:v>6.0161202912793324E-2</c:v>
                </c:pt>
                <c:pt idx="499">
                  <c:v>6.0140127553237145E-2</c:v>
                </c:pt>
                <c:pt idx="500">
                  <c:v>6.0063209102822049E-2</c:v>
                </c:pt>
                <c:pt idx="501">
                  <c:v>6.004212419603451E-2</c:v>
                </c:pt>
                <c:pt idx="502">
                  <c:v>5.9288229093761385E-2</c:v>
                </c:pt>
                <c:pt idx="503">
                  <c:v>5.9267082584446552E-2</c:v>
                </c:pt>
                <c:pt idx="504">
                  <c:v>4.1396307572382086E-2</c:v>
                </c:pt>
                <c:pt idx="505">
                  <c:v>4.1375304450499063E-2</c:v>
                </c:pt>
                <c:pt idx="506">
                  <c:v>4.1290501523518069E-2</c:v>
                </c:pt>
                <c:pt idx="507">
                  <c:v>4.1269480662848038E-2</c:v>
                </c:pt>
                <c:pt idx="508">
                  <c:v>4.047446461087327E-2</c:v>
                </c:pt>
                <c:pt idx="509">
                  <c:v>4.0453332895969175E-2</c:v>
                </c:pt>
                <c:pt idx="510">
                  <c:v>3.7700941523942544E-2</c:v>
                </c:pt>
                <c:pt idx="511">
                  <c:v>3.7679969413961525E-2</c:v>
                </c:pt>
                <c:pt idx="512">
                  <c:v>3.7592179774414314E-2</c:v>
                </c:pt>
                <c:pt idx="513">
                  <c:v>3.7571186596590436E-2</c:v>
                </c:pt>
                <c:pt idx="514">
                  <c:v>3.6758757037165739E-2</c:v>
                </c:pt>
                <c:pt idx="515">
                  <c:v>3.6737632264148765E-2</c:v>
                </c:pt>
                <c:pt idx="516">
                  <c:v>3.0458987575107538E-2</c:v>
                </c:pt>
                <c:pt idx="517">
                  <c:v>3.043802683881815E-2</c:v>
                </c:pt>
                <c:pt idx="518">
                  <c:v>2.9975148744534195E-2</c:v>
                </c:pt>
                <c:pt idx="519">
                  <c:v>2.9954077358421198E-2</c:v>
                </c:pt>
                <c:pt idx="520">
                  <c:v>2.9208970317148537E-2</c:v>
                </c:pt>
                <c:pt idx="521">
                  <c:v>2.9187797389111429E-2</c:v>
                </c:pt>
                <c:pt idx="522">
                  <c:v>2.677295438077815E-2</c:v>
                </c:pt>
                <c:pt idx="523">
                  <c:v>2.6752050399738922E-2</c:v>
                </c:pt>
                <c:pt idx="524">
                  <c:v>2.6270075114538702E-2</c:v>
                </c:pt>
                <c:pt idx="525">
                  <c:v>2.6249030609906444E-2</c:v>
                </c:pt>
                <c:pt idx="526">
                  <c:v>2.5489668385792412E-2</c:v>
                </c:pt>
                <c:pt idx="527">
                  <c:v>2.5468496218890527E-2</c:v>
                </c:pt>
                <c:pt idx="528">
                  <c:v>1.2821948446065087E-2</c:v>
                </c:pt>
                <c:pt idx="529">
                  <c:v>1.2802347097638589E-2</c:v>
                </c:pt>
                <c:pt idx="530">
                  <c:v>1.2647820219281347E-2</c:v>
                </c:pt>
                <c:pt idx="531">
                  <c:v>1.2628066408887511E-2</c:v>
                </c:pt>
                <c:pt idx="532">
                  <c:v>1.139691282594758E-2</c:v>
                </c:pt>
                <c:pt idx="533">
                  <c:v>1.1376096264271419E-2</c:v>
                </c:pt>
                <c:pt idx="534">
                  <c:v>4.0782232509067517E-3</c:v>
                </c:pt>
                <c:pt idx="535">
                  <c:v>4.0732110539214803E-3</c:v>
                </c:pt>
                <c:pt idx="536">
                  <c:v>2.6834539639466752E-3</c:v>
                </c:pt>
                <c:pt idx="537">
                  <c:v>2.6784321250138735E-3</c:v>
                </c:pt>
                <c:pt idx="538">
                  <c:v>2.1205664094437717E-5</c:v>
                </c:pt>
                <c:pt idx="5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0F-4281-8283-86D46B2BC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2400616"/>
        <c:axId val="5323973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0F-4281-8283-86D46B2BC15E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213139539.8999415</c:v>
                      </c:pt>
                      <c:pt idx="1">
                        <c:v>213140644.82321668</c:v>
                      </c:pt>
                      <c:pt idx="2">
                        <c:v>213139539.8999415</c:v>
                      </c:pt>
                      <c:pt idx="3">
                        <c:v>213140644.82321668</c:v>
                      </c:pt>
                      <c:pt idx="4">
                        <c:v>213327770.9759773</c:v>
                      </c:pt>
                      <c:pt idx="5">
                        <c:v>213328875.89925253</c:v>
                      </c:pt>
                      <c:pt idx="6">
                        <c:v>213327770.9759773</c:v>
                      </c:pt>
                      <c:pt idx="7">
                        <c:v>213328875.89925253</c:v>
                      </c:pt>
                      <c:pt idx="8">
                        <c:v>213139539.8999415</c:v>
                      </c:pt>
                      <c:pt idx="9">
                        <c:v>213140644.82321668</c:v>
                      </c:pt>
                      <c:pt idx="10">
                        <c:v>213327770.9759773</c:v>
                      </c:pt>
                      <c:pt idx="11">
                        <c:v>213328875.89925253</c:v>
                      </c:pt>
                      <c:pt idx="12">
                        <c:v>213674882.13289061</c:v>
                      </c:pt>
                      <c:pt idx="13">
                        <c:v>213675987.05616575</c:v>
                      </c:pt>
                      <c:pt idx="14">
                        <c:v>213863113.20892644</c:v>
                      </c:pt>
                      <c:pt idx="15">
                        <c:v>213864218.13220164</c:v>
                      </c:pt>
                      <c:pt idx="16">
                        <c:v>213674882.13289061</c:v>
                      </c:pt>
                      <c:pt idx="17">
                        <c:v>213675987.05616575</c:v>
                      </c:pt>
                      <c:pt idx="18">
                        <c:v>213863113.20892644</c:v>
                      </c:pt>
                      <c:pt idx="19">
                        <c:v>213864218.13220164</c:v>
                      </c:pt>
                      <c:pt idx="20">
                        <c:v>213674882.13289061</c:v>
                      </c:pt>
                      <c:pt idx="21">
                        <c:v>213675987.05616575</c:v>
                      </c:pt>
                      <c:pt idx="22">
                        <c:v>214613375.13250223</c:v>
                      </c:pt>
                      <c:pt idx="23">
                        <c:v>214614480.05577743</c:v>
                      </c:pt>
                      <c:pt idx="24">
                        <c:v>214613375.13250223</c:v>
                      </c:pt>
                      <c:pt idx="25">
                        <c:v>214614480.05577743</c:v>
                      </c:pt>
                      <c:pt idx="26">
                        <c:v>213863113.20892644</c:v>
                      </c:pt>
                      <c:pt idx="27">
                        <c:v>213864218.13220164</c:v>
                      </c:pt>
                      <c:pt idx="28">
                        <c:v>214613375.13250223</c:v>
                      </c:pt>
                      <c:pt idx="29">
                        <c:v>214614480.05577743</c:v>
                      </c:pt>
                      <c:pt idx="30">
                        <c:v>215148717.36545131</c:v>
                      </c:pt>
                      <c:pt idx="31">
                        <c:v>215149822.28872651</c:v>
                      </c:pt>
                      <c:pt idx="32">
                        <c:v>215148717.36545131</c:v>
                      </c:pt>
                      <c:pt idx="33">
                        <c:v>215149822.28872651</c:v>
                      </c:pt>
                      <c:pt idx="34">
                        <c:v>215148717.36545131</c:v>
                      </c:pt>
                      <c:pt idx="35">
                        <c:v>215149822.28872651</c:v>
                      </c:pt>
                      <c:pt idx="36">
                        <c:v>216336592.53211403</c:v>
                      </c:pt>
                      <c:pt idx="37">
                        <c:v>216337697.45538923</c:v>
                      </c:pt>
                      <c:pt idx="38">
                        <c:v>216524823.60814989</c:v>
                      </c:pt>
                      <c:pt idx="39">
                        <c:v>216525928.53142509</c:v>
                      </c:pt>
                      <c:pt idx="40">
                        <c:v>216336592.53211403</c:v>
                      </c:pt>
                      <c:pt idx="41">
                        <c:v>216337697.45538923</c:v>
                      </c:pt>
                      <c:pt idx="42">
                        <c:v>216524823.60814989</c:v>
                      </c:pt>
                      <c:pt idx="43">
                        <c:v>216525928.53142509</c:v>
                      </c:pt>
                      <c:pt idx="44">
                        <c:v>216336592.53211403</c:v>
                      </c:pt>
                      <c:pt idx="45">
                        <c:v>216337697.45538923</c:v>
                      </c:pt>
                      <c:pt idx="46">
                        <c:v>216871934.7650632</c:v>
                      </c:pt>
                      <c:pt idx="47">
                        <c:v>216873039.68833837</c:v>
                      </c:pt>
                      <c:pt idx="48">
                        <c:v>216871934.7650632</c:v>
                      </c:pt>
                      <c:pt idx="49">
                        <c:v>216873039.68833837</c:v>
                      </c:pt>
                      <c:pt idx="50">
                        <c:v>216524823.60814989</c:v>
                      </c:pt>
                      <c:pt idx="51">
                        <c:v>216525928.53142509</c:v>
                      </c:pt>
                      <c:pt idx="52">
                        <c:v>217060165.84109899</c:v>
                      </c:pt>
                      <c:pt idx="53">
                        <c:v>217061270.76437417</c:v>
                      </c:pt>
                      <c:pt idx="54">
                        <c:v>217060165.84109899</c:v>
                      </c:pt>
                      <c:pt idx="55">
                        <c:v>217061270.76437417</c:v>
                      </c:pt>
                      <c:pt idx="56">
                        <c:v>216871934.7650632</c:v>
                      </c:pt>
                      <c:pt idx="57">
                        <c:v>216873039.68833837</c:v>
                      </c:pt>
                      <c:pt idx="58">
                        <c:v>217060165.84109899</c:v>
                      </c:pt>
                      <c:pt idx="59">
                        <c:v>217061270.76437417</c:v>
                      </c:pt>
                      <c:pt idx="60">
                        <c:v>217810427.76467481</c:v>
                      </c:pt>
                      <c:pt idx="61">
                        <c:v>217811532.68795002</c:v>
                      </c:pt>
                      <c:pt idx="62">
                        <c:v>217810427.76467481</c:v>
                      </c:pt>
                      <c:pt idx="63">
                        <c:v>217811532.68795002</c:v>
                      </c:pt>
                      <c:pt idx="64">
                        <c:v>217810427.76467481</c:v>
                      </c:pt>
                      <c:pt idx="65">
                        <c:v>217811532.68795002</c:v>
                      </c:pt>
                      <c:pt idx="66">
                        <c:v>218345769.99762392</c:v>
                      </c:pt>
                      <c:pt idx="67">
                        <c:v>218346874.92089909</c:v>
                      </c:pt>
                      <c:pt idx="68">
                        <c:v>218345769.99762392</c:v>
                      </c:pt>
                      <c:pt idx="69">
                        <c:v>218346874.92089909</c:v>
                      </c:pt>
                      <c:pt idx="70">
                        <c:v>218345769.99762392</c:v>
                      </c:pt>
                      <c:pt idx="71">
                        <c:v>218346874.92089909</c:v>
                      </c:pt>
                      <c:pt idx="72">
                        <c:v>220581200.13623542</c:v>
                      </c:pt>
                      <c:pt idx="73">
                        <c:v>220582305.05951068</c:v>
                      </c:pt>
                      <c:pt idx="74">
                        <c:v>220581200.13623542</c:v>
                      </c:pt>
                      <c:pt idx="75">
                        <c:v>220582305.05951068</c:v>
                      </c:pt>
                      <c:pt idx="76">
                        <c:v>220769431.21227127</c:v>
                      </c:pt>
                      <c:pt idx="77">
                        <c:v>220770536.13554648</c:v>
                      </c:pt>
                      <c:pt idx="78">
                        <c:v>220769431.21227127</c:v>
                      </c:pt>
                      <c:pt idx="79">
                        <c:v>220770536.13554648</c:v>
                      </c:pt>
                      <c:pt idx="80">
                        <c:v>220581200.13623542</c:v>
                      </c:pt>
                      <c:pt idx="81">
                        <c:v>220582305.05951068</c:v>
                      </c:pt>
                      <c:pt idx="82">
                        <c:v>220769431.21227127</c:v>
                      </c:pt>
                      <c:pt idx="83">
                        <c:v>220770536.13554648</c:v>
                      </c:pt>
                      <c:pt idx="84">
                        <c:v>221116542.36918449</c:v>
                      </c:pt>
                      <c:pt idx="85">
                        <c:v>221117647.29245976</c:v>
                      </c:pt>
                      <c:pt idx="86">
                        <c:v>221304773.44522035</c:v>
                      </c:pt>
                      <c:pt idx="87">
                        <c:v>221305878.36849561</c:v>
                      </c:pt>
                      <c:pt idx="88">
                        <c:v>221116542.36918449</c:v>
                      </c:pt>
                      <c:pt idx="89">
                        <c:v>221117647.29245976</c:v>
                      </c:pt>
                      <c:pt idx="90">
                        <c:v>221304773.44522035</c:v>
                      </c:pt>
                      <c:pt idx="91">
                        <c:v>221305878.36849561</c:v>
                      </c:pt>
                      <c:pt idx="92">
                        <c:v>221116542.36918449</c:v>
                      </c:pt>
                      <c:pt idx="93">
                        <c:v>221117647.29245976</c:v>
                      </c:pt>
                      <c:pt idx="94">
                        <c:v>222055035.3687962</c:v>
                      </c:pt>
                      <c:pt idx="95">
                        <c:v>222056140.2920714</c:v>
                      </c:pt>
                      <c:pt idx="96">
                        <c:v>222055035.3687962</c:v>
                      </c:pt>
                      <c:pt idx="97">
                        <c:v>222056140.2920714</c:v>
                      </c:pt>
                      <c:pt idx="98">
                        <c:v>221304773.44522035</c:v>
                      </c:pt>
                      <c:pt idx="99">
                        <c:v>221305878.36849561</c:v>
                      </c:pt>
                      <c:pt idx="100">
                        <c:v>222055035.3687962</c:v>
                      </c:pt>
                      <c:pt idx="101">
                        <c:v>222056140.2920714</c:v>
                      </c:pt>
                      <c:pt idx="102">
                        <c:v>222590377.60174525</c:v>
                      </c:pt>
                      <c:pt idx="103">
                        <c:v>222591482.52502048</c:v>
                      </c:pt>
                      <c:pt idx="104">
                        <c:v>222590377.60174525</c:v>
                      </c:pt>
                      <c:pt idx="105">
                        <c:v>222591482.52502048</c:v>
                      </c:pt>
                      <c:pt idx="106">
                        <c:v>222590377.60174525</c:v>
                      </c:pt>
                      <c:pt idx="107">
                        <c:v>222591482.52502048</c:v>
                      </c:pt>
                      <c:pt idx="108">
                        <c:v>226172640.65470228</c:v>
                      </c:pt>
                      <c:pt idx="109">
                        <c:v>226173745.57797742</c:v>
                      </c:pt>
                      <c:pt idx="110">
                        <c:v>226360871.73073813</c:v>
                      </c:pt>
                      <c:pt idx="111">
                        <c:v>226361976.65401331</c:v>
                      </c:pt>
                      <c:pt idx="112">
                        <c:v>226172640.65470228</c:v>
                      </c:pt>
                      <c:pt idx="113">
                        <c:v>226173745.57797742</c:v>
                      </c:pt>
                      <c:pt idx="114">
                        <c:v>226360871.73073813</c:v>
                      </c:pt>
                      <c:pt idx="115">
                        <c:v>226361976.65401331</c:v>
                      </c:pt>
                      <c:pt idx="116">
                        <c:v>226707982.88765135</c:v>
                      </c:pt>
                      <c:pt idx="117">
                        <c:v>226709087.81092659</c:v>
                      </c:pt>
                      <c:pt idx="118">
                        <c:v>226896213.96368718</c:v>
                      </c:pt>
                      <c:pt idx="119">
                        <c:v>226897318.88696235</c:v>
                      </c:pt>
                      <c:pt idx="120">
                        <c:v>226172640.65470228</c:v>
                      </c:pt>
                      <c:pt idx="121">
                        <c:v>226173745.57797742</c:v>
                      </c:pt>
                      <c:pt idx="122">
                        <c:v>226707982.88765135</c:v>
                      </c:pt>
                      <c:pt idx="123">
                        <c:v>226709087.81092659</c:v>
                      </c:pt>
                      <c:pt idx="124">
                        <c:v>226360871.73073813</c:v>
                      </c:pt>
                      <c:pt idx="125">
                        <c:v>226361976.65401331</c:v>
                      </c:pt>
                      <c:pt idx="126">
                        <c:v>226896213.96368718</c:v>
                      </c:pt>
                      <c:pt idx="127">
                        <c:v>226897318.88696235</c:v>
                      </c:pt>
                      <c:pt idx="128">
                        <c:v>226707982.88765135</c:v>
                      </c:pt>
                      <c:pt idx="129">
                        <c:v>226709087.81092659</c:v>
                      </c:pt>
                      <c:pt idx="130">
                        <c:v>226896213.96368718</c:v>
                      </c:pt>
                      <c:pt idx="131">
                        <c:v>226897318.88696235</c:v>
                      </c:pt>
                      <c:pt idx="132">
                        <c:v>227646475.88726303</c:v>
                      </c:pt>
                      <c:pt idx="133">
                        <c:v>227647580.81053817</c:v>
                      </c:pt>
                      <c:pt idx="134">
                        <c:v>227646475.88726303</c:v>
                      </c:pt>
                      <c:pt idx="135">
                        <c:v>227647580.81053817</c:v>
                      </c:pt>
                      <c:pt idx="136">
                        <c:v>228181818.12021208</c:v>
                      </c:pt>
                      <c:pt idx="137">
                        <c:v>228182923.04348737</c:v>
                      </c:pt>
                      <c:pt idx="138">
                        <c:v>227646475.88726303</c:v>
                      </c:pt>
                      <c:pt idx="139">
                        <c:v>227647580.81053817</c:v>
                      </c:pt>
                      <c:pt idx="140">
                        <c:v>228181818.12021208</c:v>
                      </c:pt>
                      <c:pt idx="141">
                        <c:v>228182923.04348737</c:v>
                      </c:pt>
                      <c:pt idx="142">
                        <c:v>228181818.12021208</c:v>
                      </c:pt>
                      <c:pt idx="143">
                        <c:v>228182923.04348737</c:v>
                      </c:pt>
                      <c:pt idx="144">
                        <c:v>229131958.20925334</c:v>
                      </c:pt>
                      <c:pt idx="145">
                        <c:v>229133063.13252857</c:v>
                      </c:pt>
                      <c:pt idx="146">
                        <c:v>229320189.2852892</c:v>
                      </c:pt>
                      <c:pt idx="147">
                        <c:v>229321294.20856443</c:v>
                      </c:pt>
                      <c:pt idx="148">
                        <c:v>229673324.79837853</c:v>
                      </c:pt>
                      <c:pt idx="149">
                        <c:v>229674429.72165376</c:v>
                      </c:pt>
                      <c:pt idx="150">
                        <c:v>229131958.20925334</c:v>
                      </c:pt>
                      <c:pt idx="151">
                        <c:v>229133063.13252857</c:v>
                      </c:pt>
                      <c:pt idx="152">
                        <c:v>229673324.79837853</c:v>
                      </c:pt>
                      <c:pt idx="153">
                        <c:v>229674429.72165376</c:v>
                      </c:pt>
                      <c:pt idx="154">
                        <c:v>229861555.87441438</c:v>
                      </c:pt>
                      <c:pt idx="155">
                        <c:v>229862660.79768956</c:v>
                      </c:pt>
                      <c:pt idx="156">
                        <c:v>229320189.2852892</c:v>
                      </c:pt>
                      <c:pt idx="157">
                        <c:v>229321294.20856443</c:v>
                      </c:pt>
                      <c:pt idx="158">
                        <c:v>229861555.87441438</c:v>
                      </c:pt>
                      <c:pt idx="159">
                        <c:v>229862660.79768956</c:v>
                      </c:pt>
                      <c:pt idx="160">
                        <c:v>229667300.44220254</c:v>
                      </c:pt>
                      <c:pt idx="161">
                        <c:v>229668405.36547765</c:v>
                      </c:pt>
                      <c:pt idx="162">
                        <c:v>229131958.20925334</c:v>
                      </c:pt>
                      <c:pt idx="163">
                        <c:v>229133063.13252857</c:v>
                      </c:pt>
                      <c:pt idx="164">
                        <c:v>229673324.79837853</c:v>
                      </c:pt>
                      <c:pt idx="165">
                        <c:v>229674429.72165376</c:v>
                      </c:pt>
                      <c:pt idx="166">
                        <c:v>229667300.44220254</c:v>
                      </c:pt>
                      <c:pt idx="167">
                        <c:v>229668405.36547765</c:v>
                      </c:pt>
                      <c:pt idx="168">
                        <c:v>229855531.51823837</c:v>
                      </c:pt>
                      <c:pt idx="169">
                        <c:v>229856636.44151351</c:v>
                      </c:pt>
                      <c:pt idx="170">
                        <c:v>229320189.2852892</c:v>
                      </c:pt>
                      <c:pt idx="171">
                        <c:v>229321294.20856443</c:v>
                      </c:pt>
                      <c:pt idx="172">
                        <c:v>229861555.87441438</c:v>
                      </c:pt>
                      <c:pt idx="173">
                        <c:v>229862660.79768956</c:v>
                      </c:pt>
                      <c:pt idx="174">
                        <c:v>229855531.51823837</c:v>
                      </c:pt>
                      <c:pt idx="175">
                        <c:v>229856636.44151351</c:v>
                      </c:pt>
                      <c:pt idx="176">
                        <c:v>230208667.03132764</c:v>
                      </c:pt>
                      <c:pt idx="177">
                        <c:v>230209771.95460284</c:v>
                      </c:pt>
                      <c:pt idx="178">
                        <c:v>230396898.10736349</c:v>
                      </c:pt>
                      <c:pt idx="179">
                        <c:v>230398003.03063861</c:v>
                      </c:pt>
                      <c:pt idx="180">
                        <c:v>229667300.44220254</c:v>
                      </c:pt>
                      <c:pt idx="181">
                        <c:v>229668405.36547765</c:v>
                      </c:pt>
                      <c:pt idx="182">
                        <c:v>230208667.03132764</c:v>
                      </c:pt>
                      <c:pt idx="183">
                        <c:v>230209771.95460284</c:v>
                      </c:pt>
                      <c:pt idx="184">
                        <c:v>229855531.51823837</c:v>
                      </c:pt>
                      <c:pt idx="185">
                        <c:v>229856636.44151351</c:v>
                      </c:pt>
                      <c:pt idx="186">
                        <c:v>230396898.10736349</c:v>
                      </c:pt>
                      <c:pt idx="187">
                        <c:v>230398003.03063861</c:v>
                      </c:pt>
                      <c:pt idx="188">
                        <c:v>230605793.44181415</c:v>
                      </c:pt>
                      <c:pt idx="189">
                        <c:v>230606898.36508936</c:v>
                      </c:pt>
                      <c:pt idx="190">
                        <c:v>230208667.03132764</c:v>
                      </c:pt>
                      <c:pt idx="191">
                        <c:v>230209771.95460284</c:v>
                      </c:pt>
                      <c:pt idx="192">
                        <c:v>231147160.03093928</c:v>
                      </c:pt>
                      <c:pt idx="193">
                        <c:v>231148264.95421448</c:v>
                      </c:pt>
                      <c:pt idx="194">
                        <c:v>230605793.44181415</c:v>
                      </c:pt>
                      <c:pt idx="195">
                        <c:v>230606898.36508936</c:v>
                      </c:pt>
                      <c:pt idx="196">
                        <c:v>231147160.03093928</c:v>
                      </c:pt>
                      <c:pt idx="197">
                        <c:v>231148264.95421448</c:v>
                      </c:pt>
                      <c:pt idx="198">
                        <c:v>230396898.10736349</c:v>
                      </c:pt>
                      <c:pt idx="199">
                        <c:v>230398003.03063861</c:v>
                      </c:pt>
                      <c:pt idx="200">
                        <c:v>231141135.67476323</c:v>
                      </c:pt>
                      <c:pt idx="201">
                        <c:v>231142240.59803843</c:v>
                      </c:pt>
                      <c:pt idx="202">
                        <c:v>230605793.44181415</c:v>
                      </c:pt>
                      <c:pt idx="203">
                        <c:v>230606898.36508936</c:v>
                      </c:pt>
                      <c:pt idx="204">
                        <c:v>231147160.03093928</c:v>
                      </c:pt>
                      <c:pt idx="205">
                        <c:v>231148264.95421448</c:v>
                      </c:pt>
                      <c:pt idx="206">
                        <c:v>231141135.67476323</c:v>
                      </c:pt>
                      <c:pt idx="207">
                        <c:v>231142240.59803843</c:v>
                      </c:pt>
                      <c:pt idx="208">
                        <c:v>231682502.26388833</c:v>
                      </c:pt>
                      <c:pt idx="209">
                        <c:v>231683607.18716356</c:v>
                      </c:pt>
                      <c:pt idx="210">
                        <c:v>231141135.67476323</c:v>
                      </c:pt>
                      <c:pt idx="211">
                        <c:v>231142240.59803843</c:v>
                      </c:pt>
                      <c:pt idx="212">
                        <c:v>231682502.26388833</c:v>
                      </c:pt>
                      <c:pt idx="213">
                        <c:v>231683607.18716356</c:v>
                      </c:pt>
                      <c:pt idx="214">
                        <c:v>231682502.26388833</c:v>
                      </c:pt>
                      <c:pt idx="215">
                        <c:v>231683607.18716356</c:v>
                      </c:pt>
                      <c:pt idx="216">
                        <c:v>232870377.43055114</c:v>
                      </c:pt>
                      <c:pt idx="217">
                        <c:v>232871482.35382634</c:v>
                      </c:pt>
                      <c:pt idx="218">
                        <c:v>233058608.50658694</c:v>
                      </c:pt>
                      <c:pt idx="219">
                        <c:v>233059713.42986214</c:v>
                      </c:pt>
                      <c:pt idx="220">
                        <c:v>232870377.43055114</c:v>
                      </c:pt>
                      <c:pt idx="221">
                        <c:v>232871482.35382634</c:v>
                      </c:pt>
                      <c:pt idx="222">
                        <c:v>233058608.50658694</c:v>
                      </c:pt>
                      <c:pt idx="223">
                        <c:v>233059713.42986214</c:v>
                      </c:pt>
                      <c:pt idx="224">
                        <c:v>233405719.66350016</c:v>
                      </c:pt>
                      <c:pt idx="225">
                        <c:v>233406824.58677539</c:v>
                      </c:pt>
                      <c:pt idx="226">
                        <c:v>232870377.43055114</c:v>
                      </c:pt>
                      <c:pt idx="227">
                        <c:v>232871482.35382634</c:v>
                      </c:pt>
                      <c:pt idx="228">
                        <c:v>233405719.66350016</c:v>
                      </c:pt>
                      <c:pt idx="229">
                        <c:v>233406824.58677539</c:v>
                      </c:pt>
                      <c:pt idx="230">
                        <c:v>233593950.73953596</c:v>
                      </c:pt>
                      <c:pt idx="231">
                        <c:v>233595055.66281125</c:v>
                      </c:pt>
                      <c:pt idx="232">
                        <c:v>233058608.50658694</c:v>
                      </c:pt>
                      <c:pt idx="233">
                        <c:v>233059713.42986214</c:v>
                      </c:pt>
                      <c:pt idx="234">
                        <c:v>233593950.73953596</c:v>
                      </c:pt>
                      <c:pt idx="235">
                        <c:v>233595055.66281125</c:v>
                      </c:pt>
                      <c:pt idx="236">
                        <c:v>233405719.66350016</c:v>
                      </c:pt>
                      <c:pt idx="237">
                        <c:v>233406824.58677539</c:v>
                      </c:pt>
                      <c:pt idx="238">
                        <c:v>233593950.73953596</c:v>
                      </c:pt>
                      <c:pt idx="239">
                        <c:v>233595055.66281125</c:v>
                      </c:pt>
                      <c:pt idx="240">
                        <c:v>234344212.66311187</c:v>
                      </c:pt>
                      <c:pt idx="241">
                        <c:v>234345317.58638701</c:v>
                      </c:pt>
                      <c:pt idx="242">
                        <c:v>234344212.66311187</c:v>
                      </c:pt>
                      <c:pt idx="243">
                        <c:v>234345317.58638701</c:v>
                      </c:pt>
                      <c:pt idx="244">
                        <c:v>234879554.89606091</c:v>
                      </c:pt>
                      <c:pt idx="245">
                        <c:v>234880659.81933618</c:v>
                      </c:pt>
                      <c:pt idx="246">
                        <c:v>234344212.66311187</c:v>
                      </c:pt>
                      <c:pt idx="247">
                        <c:v>234345317.58638701</c:v>
                      </c:pt>
                      <c:pt idx="248">
                        <c:v>234879554.89606091</c:v>
                      </c:pt>
                      <c:pt idx="249">
                        <c:v>234880659.81933618</c:v>
                      </c:pt>
                      <c:pt idx="250">
                        <c:v>234879554.89606091</c:v>
                      </c:pt>
                      <c:pt idx="251">
                        <c:v>234880659.81933618</c:v>
                      </c:pt>
                      <c:pt idx="252">
                        <c:v>237114985.03467244</c:v>
                      </c:pt>
                      <c:pt idx="253">
                        <c:v>237116089.95794773</c:v>
                      </c:pt>
                      <c:pt idx="254">
                        <c:v>237114985.03467244</c:v>
                      </c:pt>
                      <c:pt idx="255">
                        <c:v>237116089.95794773</c:v>
                      </c:pt>
                      <c:pt idx="256">
                        <c:v>237303216.11070836</c:v>
                      </c:pt>
                      <c:pt idx="257">
                        <c:v>237304321.03398353</c:v>
                      </c:pt>
                      <c:pt idx="258">
                        <c:v>237303216.11070836</c:v>
                      </c:pt>
                      <c:pt idx="259">
                        <c:v>237304321.03398353</c:v>
                      </c:pt>
                      <c:pt idx="260">
                        <c:v>237114985.03467244</c:v>
                      </c:pt>
                      <c:pt idx="261">
                        <c:v>237116089.95794773</c:v>
                      </c:pt>
                      <c:pt idx="262">
                        <c:v>237650327.26762155</c:v>
                      </c:pt>
                      <c:pt idx="263">
                        <c:v>237651432.19089681</c:v>
                      </c:pt>
                      <c:pt idx="264">
                        <c:v>237303216.11070836</c:v>
                      </c:pt>
                      <c:pt idx="265">
                        <c:v>237304321.03398353</c:v>
                      </c:pt>
                      <c:pt idx="266">
                        <c:v>237838558.3436574</c:v>
                      </c:pt>
                      <c:pt idx="267">
                        <c:v>237839663.26693258</c:v>
                      </c:pt>
                      <c:pt idx="268">
                        <c:v>237650327.26762155</c:v>
                      </c:pt>
                      <c:pt idx="269">
                        <c:v>237651432.19089681</c:v>
                      </c:pt>
                      <c:pt idx="270">
                        <c:v>237838558.3436574</c:v>
                      </c:pt>
                      <c:pt idx="271">
                        <c:v>237839663.26693258</c:v>
                      </c:pt>
                      <c:pt idx="272">
                        <c:v>237650327.26762155</c:v>
                      </c:pt>
                      <c:pt idx="273">
                        <c:v>237651432.19089681</c:v>
                      </c:pt>
                      <c:pt idx="274">
                        <c:v>238588820.26723319</c:v>
                      </c:pt>
                      <c:pt idx="275">
                        <c:v>238589925.1905084</c:v>
                      </c:pt>
                      <c:pt idx="276">
                        <c:v>238588820.26723319</c:v>
                      </c:pt>
                      <c:pt idx="277">
                        <c:v>238589925.1905084</c:v>
                      </c:pt>
                      <c:pt idx="278">
                        <c:v>237838558.3436574</c:v>
                      </c:pt>
                      <c:pt idx="279">
                        <c:v>237839663.26693258</c:v>
                      </c:pt>
                      <c:pt idx="280">
                        <c:v>238588820.26723319</c:v>
                      </c:pt>
                      <c:pt idx="281">
                        <c:v>238589925.1905084</c:v>
                      </c:pt>
                      <c:pt idx="282">
                        <c:v>239124162.50018233</c:v>
                      </c:pt>
                      <c:pt idx="283">
                        <c:v>239125267.42345753</c:v>
                      </c:pt>
                      <c:pt idx="284">
                        <c:v>239124162.50018233</c:v>
                      </c:pt>
                      <c:pt idx="285">
                        <c:v>239125267.42345753</c:v>
                      </c:pt>
                      <c:pt idx="286">
                        <c:v>239124162.50018233</c:v>
                      </c:pt>
                      <c:pt idx="287">
                        <c:v>239125267.42345753</c:v>
                      </c:pt>
                      <c:pt idx="288">
                        <c:v>242706425.55313933</c:v>
                      </c:pt>
                      <c:pt idx="289">
                        <c:v>242707530.47641447</c:v>
                      </c:pt>
                      <c:pt idx="290">
                        <c:v>242894656.6291751</c:v>
                      </c:pt>
                      <c:pt idx="291">
                        <c:v>242895761.5524503</c:v>
                      </c:pt>
                      <c:pt idx="292">
                        <c:v>242706425.55313933</c:v>
                      </c:pt>
                      <c:pt idx="293">
                        <c:v>242707530.47641447</c:v>
                      </c:pt>
                      <c:pt idx="294">
                        <c:v>242894656.6291751</c:v>
                      </c:pt>
                      <c:pt idx="295">
                        <c:v>242895761.5524503</c:v>
                      </c:pt>
                      <c:pt idx="296">
                        <c:v>243241767.78608835</c:v>
                      </c:pt>
                      <c:pt idx="297">
                        <c:v>243242872.70936355</c:v>
                      </c:pt>
                      <c:pt idx="298">
                        <c:v>243429998.8621242</c:v>
                      </c:pt>
                      <c:pt idx="299">
                        <c:v>243431103.78539944</c:v>
                      </c:pt>
                      <c:pt idx="300">
                        <c:v>243241767.78608835</c:v>
                      </c:pt>
                      <c:pt idx="301">
                        <c:v>243242872.70936355</c:v>
                      </c:pt>
                      <c:pt idx="302">
                        <c:v>242706425.55313933</c:v>
                      </c:pt>
                      <c:pt idx="303">
                        <c:v>242707530.47641447</c:v>
                      </c:pt>
                      <c:pt idx="304">
                        <c:v>243429998.8621242</c:v>
                      </c:pt>
                      <c:pt idx="305">
                        <c:v>243431103.78539944</c:v>
                      </c:pt>
                      <c:pt idx="306">
                        <c:v>242894656.6291751</c:v>
                      </c:pt>
                      <c:pt idx="307">
                        <c:v>242895761.5524503</c:v>
                      </c:pt>
                      <c:pt idx="308">
                        <c:v>243241767.78608835</c:v>
                      </c:pt>
                      <c:pt idx="309">
                        <c:v>243242872.70936355</c:v>
                      </c:pt>
                      <c:pt idx="310">
                        <c:v>243429998.8621242</c:v>
                      </c:pt>
                      <c:pt idx="311">
                        <c:v>243431103.78539944</c:v>
                      </c:pt>
                      <c:pt idx="312">
                        <c:v>244180260.78570005</c:v>
                      </c:pt>
                      <c:pt idx="313">
                        <c:v>244181365.70897526</c:v>
                      </c:pt>
                      <c:pt idx="314">
                        <c:v>244180260.78570005</c:v>
                      </c:pt>
                      <c:pt idx="315">
                        <c:v>244181365.70897526</c:v>
                      </c:pt>
                      <c:pt idx="316">
                        <c:v>244715603.01864913</c:v>
                      </c:pt>
                      <c:pt idx="317">
                        <c:v>244716707.94192433</c:v>
                      </c:pt>
                      <c:pt idx="318">
                        <c:v>245314933.42912915</c:v>
                      </c:pt>
                      <c:pt idx="319">
                        <c:v>245316038.35240442</c:v>
                      </c:pt>
                      <c:pt idx="320">
                        <c:v>244715603.01864913</c:v>
                      </c:pt>
                      <c:pt idx="321">
                        <c:v>244716707.94192433</c:v>
                      </c:pt>
                      <c:pt idx="322">
                        <c:v>244180260.78570005</c:v>
                      </c:pt>
                      <c:pt idx="323">
                        <c:v>244181365.70897526</c:v>
                      </c:pt>
                      <c:pt idx="324">
                        <c:v>245503164.50516501</c:v>
                      </c:pt>
                      <c:pt idx="325">
                        <c:v>245504269.42844024</c:v>
                      </c:pt>
                      <c:pt idx="326">
                        <c:v>245314933.42912915</c:v>
                      </c:pt>
                      <c:pt idx="327">
                        <c:v>245316038.35240442</c:v>
                      </c:pt>
                      <c:pt idx="328">
                        <c:v>245503164.50516501</c:v>
                      </c:pt>
                      <c:pt idx="329">
                        <c:v>245504269.42844024</c:v>
                      </c:pt>
                      <c:pt idx="330">
                        <c:v>244715603.01864913</c:v>
                      </c:pt>
                      <c:pt idx="331">
                        <c:v>244716707.94192433</c:v>
                      </c:pt>
                      <c:pt idx="332">
                        <c:v>245850275.6620782</c:v>
                      </c:pt>
                      <c:pt idx="333">
                        <c:v>245851380.58535349</c:v>
                      </c:pt>
                      <c:pt idx="334">
                        <c:v>245314933.42912915</c:v>
                      </c:pt>
                      <c:pt idx="335">
                        <c:v>245316038.35240442</c:v>
                      </c:pt>
                      <c:pt idx="336">
                        <c:v>245850275.6620782</c:v>
                      </c:pt>
                      <c:pt idx="337">
                        <c:v>245851380.58535349</c:v>
                      </c:pt>
                      <c:pt idx="338">
                        <c:v>245665743.10769042</c:v>
                      </c:pt>
                      <c:pt idx="339">
                        <c:v>245666848.03096557</c:v>
                      </c:pt>
                      <c:pt idx="340">
                        <c:v>246038506.73811409</c:v>
                      </c:pt>
                      <c:pt idx="341">
                        <c:v>246039611.66138923</c:v>
                      </c:pt>
                      <c:pt idx="342">
                        <c:v>245503164.50516501</c:v>
                      </c:pt>
                      <c:pt idx="343">
                        <c:v>245504269.42844024</c:v>
                      </c:pt>
                      <c:pt idx="344">
                        <c:v>246038506.73811409</c:v>
                      </c:pt>
                      <c:pt idx="345">
                        <c:v>246039611.66138923</c:v>
                      </c:pt>
                      <c:pt idx="346">
                        <c:v>245853974.18372625</c:v>
                      </c:pt>
                      <c:pt idx="347">
                        <c:v>245855079.10700139</c:v>
                      </c:pt>
                      <c:pt idx="348">
                        <c:v>245665743.10769042</c:v>
                      </c:pt>
                      <c:pt idx="349">
                        <c:v>245666848.03096557</c:v>
                      </c:pt>
                      <c:pt idx="350">
                        <c:v>245850275.6620782</c:v>
                      </c:pt>
                      <c:pt idx="351">
                        <c:v>245851380.58535349</c:v>
                      </c:pt>
                      <c:pt idx="352">
                        <c:v>245853974.18372625</c:v>
                      </c:pt>
                      <c:pt idx="353">
                        <c:v>245855079.10700139</c:v>
                      </c:pt>
                      <c:pt idx="354">
                        <c:v>246038506.73811409</c:v>
                      </c:pt>
                      <c:pt idx="355">
                        <c:v>246039611.66138923</c:v>
                      </c:pt>
                      <c:pt idx="356">
                        <c:v>246201085.34063956</c:v>
                      </c:pt>
                      <c:pt idx="357">
                        <c:v>246202190.2639147</c:v>
                      </c:pt>
                      <c:pt idx="358">
                        <c:v>246788768.66168994</c:v>
                      </c:pt>
                      <c:pt idx="359">
                        <c:v>246789873.58496508</c:v>
                      </c:pt>
                      <c:pt idx="360">
                        <c:v>246201085.34063956</c:v>
                      </c:pt>
                      <c:pt idx="361">
                        <c:v>246202190.2639147</c:v>
                      </c:pt>
                      <c:pt idx="362">
                        <c:v>245665743.10769042</c:v>
                      </c:pt>
                      <c:pt idx="363">
                        <c:v>245666848.03096557</c:v>
                      </c:pt>
                      <c:pt idx="364">
                        <c:v>246389316.41667536</c:v>
                      </c:pt>
                      <c:pt idx="365">
                        <c:v>246390421.33995059</c:v>
                      </c:pt>
                      <c:pt idx="366">
                        <c:v>246389316.41667536</c:v>
                      </c:pt>
                      <c:pt idx="367">
                        <c:v>246390421.33995059</c:v>
                      </c:pt>
                      <c:pt idx="368">
                        <c:v>245853974.18372625</c:v>
                      </c:pt>
                      <c:pt idx="369">
                        <c:v>245855079.10700139</c:v>
                      </c:pt>
                      <c:pt idx="370">
                        <c:v>246788768.66168994</c:v>
                      </c:pt>
                      <c:pt idx="371">
                        <c:v>246789873.58496508</c:v>
                      </c:pt>
                      <c:pt idx="372">
                        <c:v>246201085.34063956</c:v>
                      </c:pt>
                      <c:pt idx="373">
                        <c:v>246202190.2639147</c:v>
                      </c:pt>
                      <c:pt idx="374">
                        <c:v>247324110.89463899</c:v>
                      </c:pt>
                      <c:pt idx="375">
                        <c:v>247325215.81791416</c:v>
                      </c:pt>
                      <c:pt idx="376">
                        <c:v>246389316.41667536</c:v>
                      </c:pt>
                      <c:pt idx="377">
                        <c:v>246390421.33995059</c:v>
                      </c:pt>
                      <c:pt idx="378">
                        <c:v>246788768.66168994</c:v>
                      </c:pt>
                      <c:pt idx="379">
                        <c:v>246789873.58496508</c:v>
                      </c:pt>
                      <c:pt idx="380">
                        <c:v>247324110.89463899</c:v>
                      </c:pt>
                      <c:pt idx="381">
                        <c:v>247325215.81791416</c:v>
                      </c:pt>
                      <c:pt idx="382">
                        <c:v>247139578.34025109</c:v>
                      </c:pt>
                      <c:pt idx="383">
                        <c:v>247140683.26352635</c:v>
                      </c:pt>
                      <c:pt idx="384">
                        <c:v>247139578.34025109</c:v>
                      </c:pt>
                      <c:pt idx="385">
                        <c:v>247140683.26352635</c:v>
                      </c:pt>
                      <c:pt idx="386">
                        <c:v>247324110.89463899</c:v>
                      </c:pt>
                      <c:pt idx="387">
                        <c:v>247325215.81791416</c:v>
                      </c:pt>
                      <c:pt idx="388">
                        <c:v>247674920.57320029</c:v>
                      </c:pt>
                      <c:pt idx="389">
                        <c:v>247676025.49647549</c:v>
                      </c:pt>
                      <c:pt idx="390">
                        <c:v>247674920.57320029</c:v>
                      </c:pt>
                      <c:pt idx="391">
                        <c:v>247676025.49647549</c:v>
                      </c:pt>
                      <c:pt idx="392">
                        <c:v>247139578.34025109</c:v>
                      </c:pt>
                      <c:pt idx="393">
                        <c:v>247140683.26352635</c:v>
                      </c:pt>
                      <c:pt idx="394">
                        <c:v>248511986.06130171</c:v>
                      </c:pt>
                      <c:pt idx="395">
                        <c:v>248513090.98457691</c:v>
                      </c:pt>
                      <c:pt idx="396">
                        <c:v>247674920.57320029</c:v>
                      </c:pt>
                      <c:pt idx="397">
                        <c:v>247676025.49647549</c:v>
                      </c:pt>
                      <c:pt idx="398">
                        <c:v>248511986.06130171</c:v>
                      </c:pt>
                      <c:pt idx="399">
                        <c:v>248513090.98457691</c:v>
                      </c:pt>
                      <c:pt idx="400">
                        <c:v>248700217.13733754</c:v>
                      </c:pt>
                      <c:pt idx="401">
                        <c:v>248701322.06061277</c:v>
                      </c:pt>
                      <c:pt idx="402">
                        <c:v>248700217.13733754</c:v>
                      </c:pt>
                      <c:pt idx="403">
                        <c:v>248701322.06061277</c:v>
                      </c:pt>
                      <c:pt idx="404">
                        <c:v>248511986.06130171</c:v>
                      </c:pt>
                      <c:pt idx="405">
                        <c:v>248513090.98457691</c:v>
                      </c:pt>
                      <c:pt idx="406">
                        <c:v>249047328.29425082</c:v>
                      </c:pt>
                      <c:pt idx="407">
                        <c:v>249048433.21752602</c:v>
                      </c:pt>
                      <c:pt idx="408">
                        <c:v>248700217.13733754</c:v>
                      </c:pt>
                      <c:pt idx="409">
                        <c:v>248701322.06061277</c:v>
                      </c:pt>
                      <c:pt idx="410">
                        <c:v>249235559.37028664</c:v>
                      </c:pt>
                      <c:pt idx="411">
                        <c:v>249236664.29356185</c:v>
                      </c:pt>
                      <c:pt idx="412">
                        <c:v>249047328.29425082</c:v>
                      </c:pt>
                      <c:pt idx="413">
                        <c:v>249048433.21752602</c:v>
                      </c:pt>
                      <c:pt idx="414">
                        <c:v>249235559.37028664</c:v>
                      </c:pt>
                      <c:pt idx="415">
                        <c:v>249236664.29356185</c:v>
                      </c:pt>
                      <c:pt idx="416">
                        <c:v>249047328.29425082</c:v>
                      </c:pt>
                      <c:pt idx="417">
                        <c:v>249048433.21752602</c:v>
                      </c:pt>
                      <c:pt idx="418">
                        <c:v>249985821.29386243</c:v>
                      </c:pt>
                      <c:pt idx="419">
                        <c:v>249986926.21713769</c:v>
                      </c:pt>
                      <c:pt idx="420">
                        <c:v>249985821.29386243</c:v>
                      </c:pt>
                      <c:pt idx="421">
                        <c:v>249986926.21713769</c:v>
                      </c:pt>
                      <c:pt idx="422">
                        <c:v>249235559.37028664</c:v>
                      </c:pt>
                      <c:pt idx="423">
                        <c:v>249236664.29356185</c:v>
                      </c:pt>
                      <c:pt idx="424">
                        <c:v>249985821.29386243</c:v>
                      </c:pt>
                      <c:pt idx="425">
                        <c:v>249986926.21713769</c:v>
                      </c:pt>
                      <c:pt idx="426">
                        <c:v>250521163.5268116</c:v>
                      </c:pt>
                      <c:pt idx="427">
                        <c:v>250522268.45008674</c:v>
                      </c:pt>
                      <c:pt idx="428">
                        <c:v>250521163.5268116</c:v>
                      </c:pt>
                      <c:pt idx="429">
                        <c:v>250522268.45008674</c:v>
                      </c:pt>
                      <c:pt idx="430">
                        <c:v>250521163.5268116</c:v>
                      </c:pt>
                      <c:pt idx="431">
                        <c:v>250522268.45008674</c:v>
                      </c:pt>
                      <c:pt idx="432">
                        <c:v>252756593.66542307</c:v>
                      </c:pt>
                      <c:pt idx="433">
                        <c:v>252757698.5886983</c:v>
                      </c:pt>
                      <c:pt idx="434">
                        <c:v>252944824.74145895</c:v>
                      </c:pt>
                      <c:pt idx="435">
                        <c:v>252945929.66473413</c:v>
                      </c:pt>
                      <c:pt idx="436">
                        <c:v>252756593.66542307</c:v>
                      </c:pt>
                      <c:pt idx="437">
                        <c:v>252757698.5886983</c:v>
                      </c:pt>
                      <c:pt idx="438">
                        <c:v>252944824.74145895</c:v>
                      </c:pt>
                      <c:pt idx="439">
                        <c:v>252945929.66473413</c:v>
                      </c:pt>
                      <c:pt idx="440">
                        <c:v>253291935.8983722</c:v>
                      </c:pt>
                      <c:pt idx="441">
                        <c:v>253293040.82164738</c:v>
                      </c:pt>
                      <c:pt idx="442">
                        <c:v>253291935.8983722</c:v>
                      </c:pt>
                      <c:pt idx="443">
                        <c:v>253293040.82164738</c:v>
                      </c:pt>
                      <c:pt idx="444">
                        <c:v>252756593.66542307</c:v>
                      </c:pt>
                      <c:pt idx="445">
                        <c:v>252757698.5886983</c:v>
                      </c:pt>
                      <c:pt idx="446">
                        <c:v>253480166.97440797</c:v>
                      </c:pt>
                      <c:pt idx="447">
                        <c:v>253481271.89768326</c:v>
                      </c:pt>
                      <c:pt idx="448">
                        <c:v>253480166.97440797</c:v>
                      </c:pt>
                      <c:pt idx="449">
                        <c:v>253481271.89768326</c:v>
                      </c:pt>
                      <c:pt idx="450">
                        <c:v>252944824.74145895</c:v>
                      </c:pt>
                      <c:pt idx="451">
                        <c:v>252945929.66473413</c:v>
                      </c:pt>
                      <c:pt idx="452">
                        <c:v>253291935.8983722</c:v>
                      </c:pt>
                      <c:pt idx="453">
                        <c:v>253293040.82164738</c:v>
                      </c:pt>
                      <c:pt idx="454">
                        <c:v>253480166.97440797</c:v>
                      </c:pt>
                      <c:pt idx="455">
                        <c:v>253481271.89768326</c:v>
                      </c:pt>
                      <c:pt idx="456">
                        <c:v>254230428.89798382</c:v>
                      </c:pt>
                      <c:pt idx="457">
                        <c:v>254231533.82125908</c:v>
                      </c:pt>
                      <c:pt idx="458">
                        <c:v>254230428.89798382</c:v>
                      </c:pt>
                      <c:pt idx="459">
                        <c:v>254231533.82125908</c:v>
                      </c:pt>
                      <c:pt idx="460">
                        <c:v>254765771.13093296</c:v>
                      </c:pt>
                      <c:pt idx="461">
                        <c:v>254766876.05420816</c:v>
                      </c:pt>
                      <c:pt idx="462">
                        <c:v>254765771.13093296</c:v>
                      </c:pt>
                      <c:pt idx="463">
                        <c:v>254766876.05420816</c:v>
                      </c:pt>
                      <c:pt idx="464">
                        <c:v>254230428.89798382</c:v>
                      </c:pt>
                      <c:pt idx="465">
                        <c:v>254231533.82125908</c:v>
                      </c:pt>
                      <c:pt idx="466">
                        <c:v>254765771.13093296</c:v>
                      </c:pt>
                      <c:pt idx="467">
                        <c:v>254766876.05420816</c:v>
                      </c:pt>
                      <c:pt idx="468">
                        <c:v>258348034.18388987</c:v>
                      </c:pt>
                      <c:pt idx="469">
                        <c:v>258349139.10716507</c:v>
                      </c:pt>
                      <c:pt idx="470">
                        <c:v>258348034.18388987</c:v>
                      </c:pt>
                      <c:pt idx="471">
                        <c:v>258349139.10716507</c:v>
                      </c:pt>
                      <c:pt idx="472">
                        <c:v>258536265.25992578</c:v>
                      </c:pt>
                      <c:pt idx="473">
                        <c:v>258537370.18320096</c:v>
                      </c:pt>
                      <c:pt idx="474">
                        <c:v>258536265.25992578</c:v>
                      </c:pt>
                      <c:pt idx="475">
                        <c:v>258537370.18320096</c:v>
                      </c:pt>
                      <c:pt idx="476">
                        <c:v>258883376.41683906</c:v>
                      </c:pt>
                      <c:pt idx="477">
                        <c:v>258884481.34011421</c:v>
                      </c:pt>
                      <c:pt idx="478">
                        <c:v>258883376.41683906</c:v>
                      </c:pt>
                      <c:pt idx="479">
                        <c:v>258884481.34011421</c:v>
                      </c:pt>
                      <c:pt idx="480">
                        <c:v>258348034.18388987</c:v>
                      </c:pt>
                      <c:pt idx="481">
                        <c:v>258349139.10716507</c:v>
                      </c:pt>
                      <c:pt idx="482">
                        <c:v>259071607.4928748</c:v>
                      </c:pt>
                      <c:pt idx="483">
                        <c:v>259072712.41614997</c:v>
                      </c:pt>
                      <c:pt idx="484">
                        <c:v>259071607.4928748</c:v>
                      </c:pt>
                      <c:pt idx="485">
                        <c:v>259072712.41614997</c:v>
                      </c:pt>
                      <c:pt idx="486">
                        <c:v>258536265.25992578</c:v>
                      </c:pt>
                      <c:pt idx="487">
                        <c:v>258537370.18320096</c:v>
                      </c:pt>
                      <c:pt idx="488">
                        <c:v>258883376.41683906</c:v>
                      </c:pt>
                      <c:pt idx="489">
                        <c:v>258884481.34011421</c:v>
                      </c:pt>
                      <c:pt idx="490">
                        <c:v>259071607.4928748</c:v>
                      </c:pt>
                      <c:pt idx="491">
                        <c:v>259072712.41614997</c:v>
                      </c:pt>
                      <c:pt idx="492">
                        <c:v>259821869.41645065</c:v>
                      </c:pt>
                      <c:pt idx="493">
                        <c:v>259822974.33972579</c:v>
                      </c:pt>
                      <c:pt idx="494">
                        <c:v>259821869.41645065</c:v>
                      </c:pt>
                      <c:pt idx="495">
                        <c:v>259822974.33972579</c:v>
                      </c:pt>
                      <c:pt idx="496">
                        <c:v>260357211.64939979</c:v>
                      </c:pt>
                      <c:pt idx="497">
                        <c:v>260358316.57267499</c:v>
                      </c:pt>
                      <c:pt idx="498">
                        <c:v>260357211.64939979</c:v>
                      </c:pt>
                      <c:pt idx="499">
                        <c:v>260358316.57267499</c:v>
                      </c:pt>
                      <c:pt idx="500">
                        <c:v>259821869.41645065</c:v>
                      </c:pt>
                      <c:pt idx="501">
                        <c:v>259822974.33972579</c:v>
                      </c:pt>
                      <c:pt idx="502">
                        <c:v>260357211.64939979</c:v>
                      </c:pt>
                      <c:pt idx="503">
                        <c:v>260358316.57267499</c:v>
                      </c:pt>
                      <c:pt idx="504">
                        <c:v>261307351.73844099</c:v>
                      </c:pt>
                      <c:pt idx="505">
                        <c:v>261308456.66171619</c:v>
                      </c:pt>
                      <c:pt idx="506">
                        <c:v>261307351.73844099</c:v>
                      </c:pt>
                      <c:pt idx="507">
                        <c:v>261308456.66171619</c:v>
                      </c:pt>
                      <c:pt idx="508">
                        <c:v>261495582.81447688</c:v>
                      </c:pt>
                      <c:pt idx="509">
                        <c:v>261496687.73775211</c:v>
                      </c:pt>
                      <c:pt idx="510">
                        <c:v>261495582.81447688</c:v>
                      </c:pt>
                      <c:pt idx="511">
                        <c:v>261496687.73775211</c:v>
                      </c:pt>
                      <c:pt idx="512">
                        <c:v>261307351.73844099</c:v>
                      </c:pt>
                      <c:pt idx="513">
                        <c:v>261308456.66171619</c:v>
                      </c:pt>
                      <c:pt idx="514">
                        <c:v>261842693.9713901</c:v>
                      </c:pt>
                      <c:pt idx="515">
                        <c:v>261843798.89466536</c:v>
                      </c:pt>
                      <c:pt idx="516">
                        <c:v>261495582.81447688</c:v>
                      </c:pt>
                      <c:pt idx="517">
                        <c:v>261496687.73775211</c:v>
                      </c:pt>
                      <c:pt idx="518">
                        <c:v>262030925.04742596</c:v>
                      </c:pt>
                      <c:pt idx="519">
                        <c:v>262032029.97070113</c:v>
                      </c:pt>
                      <c:pt idx="520">
                        <c:v>261842693.9713901</c:v>
                      </c:pt>
                      <c:pt idx="521">
                        <c:v>261843798.89466536</c:v>
                      </c:pt>
                      <c:pt idx="522">
                        <c:v>262030925.04742596</c:v>
                      </c:pt>
                      <c:pt idx="523">
                        <c:v>262032029.97070113</c:v>
                      </c:pt>
                      <c:pt idx="524">
                        <c:v>262781186.9710018</c:v>
                      </c:pt>
                      <c:pt idx="525">
                        <c:v>262782291.89427707</c:v>
                      </c:pt>
                      <c:pt idx="526">
                        <c:v>261842693.9713901</c:v>
                      </c:pt>
                      <c:pt idx="527">
                        <c:v>261843798.89466536</c:v>
                      </c:pt>
                      <c:pt idx="528">
                        <c:v>262781186.9710018</c:v>
                      </c:pt>
                      <c:pt idx="529">
                        <c:v>262782291.89427707</c:v>
                      </c:pt>
                      <c:pt idx="530">
                        <c:v>262030925.04742596</c:v>
                      </c:pt>
                      <c:pt idx="531">
                        <c:v>262032029.97070113</c:v>
                      </c:pt>
                      <c:pt idx="532">
                        <c:v>262781186.9710018</c:v>
                      </c:pt>
                      <c:pt idx="533">
                        <c:v>262782291.89427707</c:v>
                      </c:pt>
                      <c:pt idx="534">
                        <c:v>263316529.20395088</c:v>
                      </c:pt>
                      <c:pt idx="535">
                        <c:v>263317634.12722602</c:v>
                      </c:pt>
                      <c:pt idx="536">
                        <c:v>263316529.20395088</c:v>
                      </c:pt>
                      <c:pt idx="537">
                        <c:v>263317634.12722602</c:v>
                      </c:pt>
                      <c:pt idx="538">
                        <c:v>263316529.20395088</c:v>
                      </c:pt>
                      <c:pt idx="539">
                        <c:v>263317634.12722602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AA0F-4281-8283-86D46B2BC15E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1867.0750273470883</c:v>
                      </c:pt>
                      <c:pt idx="1">
                        <c:v>1867.0834675285478</c:v>
                      </c:pt>
                      <c:pt idx="2">
                        <c:v>1867.4936273470882</c:v>
                      </c:pt>
                      <c:pt idx="3">
                        <c:v>1867.5020675285477</c:v>
                      </c:pt>
                      <c:pt idx="4">
                        <c:v>1868.6640891417048</c:v>
                      </c:pt>
                      <c:pt idx="5">
                        <c:v>1868.672529323165</c:v>
                      </c:pt>
                      <c:pt idx="6">
                        <c:v>1869.0826891417048</c:v>
                      </c:pt>
                      <c:pt idx="7">
                        <c:v>1869.091129323165</c:v>
                      </c:pt>
                      <c:pt idx="8">
                        <c:v>1871.0310273470884</c:v>
                      </c:pt>
                      <c:pt idx="9">
                        <c:v>1871.0394675285477</c:v>
                      </c:pt>
                      <c:pt idx="10">
                        <c:v>1872.6200891417047</c:v>
                      </c:pt>
                      <c:pt idx="11">
                        <c:v>1872.6285293231649</c:v>
                      </c:pt>
                      <c:pt idx="12">
                        <c:v>1872.83161555727</c:v>
                      </c:pt>
                      <c:pt idx="13">
                        <c:v>1872.8400557387299</c:v>
                      </c:pt>
                      <c:pt idx="14">
                        <c:v>1874.4206773518872</c:v>
                      </c:pt>
                      <c:pt idx="15">
                        <c:v>1874.4291175333469</c:v>
                      </c:pt>
                      <c:pt idx="16">
                        <c:v>1875.13241555727</c:v>
                      </c:pt>
                      <c:pt idx="17">
                        <c:v>1875.1408557387299</c:v>
                      </c:pt>
                      <c:pt idx="18">
                        <c:v>1876.7214773518872</c:v>
                      </c:pt>
                      <c:pt idx="19">
                        <c:v>1876.7299175333469</c:v>
                      </c:pt>
                      <c:pt idx="20">
                        <c:v>1878.8236155572702</c:v>
                      </c:pt>
                      <c:pt idx="21">
                        <c:v>1878.8320557387299</c:v>
                      </c:pt>
                      <c:pt idx="22">
                        <c:v>1879.3242364275186</c:v>
                      </c:pt>
                      <c:pt idx="23">
                        <c:v>1879.3326766089785</c:v>
                      </c:pt>
                      <c:pt idx="24">
                        <c:v>1879.7428364275186</c:v>
                      </c:pt>
                      <c:pt idx="25">
                        <c:v>1879.7512766089785</c:v>
                      </c:pt>
                      <c:pt idx="26">
                        <c:v>1880.4126773518872</c:v>
                      </c:pt>
                      <c:pt idx="27">
                        <c:v>1880.4211175333469</c:v>
                      </c:pt>
                      <c:pt idx="28">
                        <c:v>1883.2802364275185</c:v>
                      </c:pt>
                      <c:pt idx="29">
                        <c:v>1883.2886766089784</c:v>
                      </c:pt>
                      <c:pt idx="30">
                        <c:v>1885.0808246377003</c:v>
                      </c:pt>
                      <c:pt idx="31">
                        <c:v>1885.0892648191602</c:v>
                      </c:pt>
                      <c:pt idx="32">
                        <c:v>1887.3816246377003</c:v>
                      </c:pt>
                      <c:pt idx="33">
                        <c:v>1887.3900648191602</c:v>
                      </c:pt>
                      <c:pt idx="34">
                        <c:v>1891.0728246377003</c:v>
                      </c:pt>
                      <c:pt idx="35">
                        <c:v>1891.0812648191602</c:v>
                      </c:pt>
                      <c:pt idx="36">
                        <c:v>1895.9744281151927</c:v>
                      </c:pt>
                      <c:pt idx="37">
                        <c:v>1895.9828682966529</c:v>
                      </c:pt>
                      <c:pt idx="38">
                        <c:v>1897.5634899098097</c:v>
                      </c:pt>
                      <c:pt idx="39">
                        <c:v>1897.5719300912697</c:v>
                      </c:pt>
                      <c:pt idx="40">
                        <c:v>1898.2752281151927</c:v>
                      </c:pt>
                      <c:pt idx="41">
                        <c:v>1898.2836682966529</c:v>
                      </c:pt>
                      <c:pt idx="42">
                        <c:v>1899.8642899098099</c:v>
                      </c:pt>
                      <c:pt idx="43">
                        <c:v>1899.8727300912697</c:v>
                      </c:pt>
                      <c:pt idx="44">
                        <c:v>1901.9664281151927</c:v>
                      </c:pt>
                      <c:pt idx="45">
                        <c:v>1901.9748682966529</c:v>
                      </c:pt>
                      <c:pt idx="46">
                        <c:v>1901.7310163253751</c:v>
                      </c:pt>
                      <c:pt idx="47">
                        <c:v>1901.7394565068348</c:v>
                      </c:pt>
                      <c:pt idx="48">
                        <c:v>1902.167816325375</c:v>
                      </c:pt>
                      <c:pt idx="49">
                        <c:v>1902.1762565068348</c:v>
                      </c:pt>
                      <c:pt idx="50">
                        <c:v>1903.5554899098099</c:v>
                      </c:pt>
                      <c:pt idx="51">
                        <c:v>1903.5639300912696</c:v>
                      </c:pt>
                      <c:pt idx="52">
                        <c:v>1903.3200781199916</c:v>
                      </c:pt>
                      <c:pt idx="53">
                        <c:v>1903.3285183014511</c:v>
                      </c:pt>
                      <c:pt idx="54">
                        <c:v>1903.7568781199916</c:v>
                      </c:pt>
                      <c:pt idx="55">
                        <c:v>1903.7653183014513</c:v>
                      </c:pt>
                      <c:pt idx="56">
                        <c:v>1905.859016325375</c:v>
                      </c:pt>
                      <c:pt idx="57">
                        <c:v>1905.8674565068347</c:v>
                      </c:pt>
                      <c:pt idx="58">
                        <c:v>1907.4480781199916</c:v>
                      </c:pt>
                      <c:pt idx="59">
                        <c:v>1907.4565183014513</c:v>
                      </c:pt>
                      <c:pt idx="60">
                        <c:v>1908.2236371956235</c:v>
                      </c:pt>
                      <c:pt idx="61">
                        <c:v>1908.2320773770834</c:v>
                      </c:pt>
                      <c:pt idx="62">
                        <c:v>1910.5244371956235</c:v>
                      </c:pt>
                      <c:pt idx="63">
                        <c:v>1910.5328773770837</c:v>
                      </c:pt>
                      <c:pt idx="64">
                        <c:v>1914.2156371956235</c:v>
                      </c:pt>
                      <c:pt idx="65">
                        <c:v>1914.2240773770836</c:v>
                      </c:pt>
                      <c:pt idx="66">
                        <c:v>1913.9802254058056</c:v>
                      </c:pt>
                      <c:pt idx="67">
                        <c:v>1913.9886655872649</c:v>
                      </c:pt>
                      <c:pt idx="68">
                        <c:v>1914.4170254058056</c:v>
                      </c:pt>
                      <c:pt idx="69">
                        <c:v>1914.4254655872651</c:v>
                      </c:pt>
                      <c:pt idx="70">
                        <c:v>1918.1082254058056</c:v>
                      </c:pt>
                      <c:pt idx="71">
                        <c:v>1918.1166655872651</c:v>
                      </c:pt>
                      <c:pt idx="72">
                        <c:v>1932.9681301495375</c:v>
                      </c:pt>
                      <c:pt idx="73">
                        <c:v>1932.9765703309979</c:v>
                      </c:pt>
                      <c:pt idx="74">
                        <c:v>1933.4049301495377</c:v>
                      </c:pt>
                      <c:pt idx="75">
                        <c:v>1933.4133703309979</c:v>
                      </c:pt>
                      <c:pt idx="76">
                        <c:v>1934.5571919441545</c:v>
                      </c:pt>
                      <c:pt idx="77">
                        <c:v>1934.5656321256147</c:v>
                      </c:pt>
                      <c:pt idx="78">
                        <c:v>1934.9939919441545</c:v>
                      </c:pt>
                      <c:pt idx="79">
                        <c:v>1935.0024321256146</c:v>
                      </c:pt>
                      <c:pt idx="80">
                        <c:v>1937.0961301495377</c:v>
                      </c:pt>
                      <c:pt idx="81">
                        <c:v>1937.1045703309978</c:v>
                      </c:pt>
                      <c:pt idx="82">
                        <c:v>1938.6851919441544</c:v>
                      </c:pt>
                      <c:pt idx="83">
                        <c:v>1938.6936321256146</c:v>
                      </c:pt>
                      <c:pt idx="84">
                        <c:v>1938.7247183597192</c:v>
                      </c:pt>
                      <c:pt idx="85">
                        <c:v>1938.7331585411796</c:v>
                      </c:pt>
                      <c:pt idx="86">
                        <c:v>1940.3137801543364</c:v>
                      </c:pt>
                      <c:pt idx="87">
                        <c:v>1940.3222203357964</c:v>
                      </c:pt>
                      <c:pt idx="88">
                        <c:v>1941.0437183597194</c:v>
                      </c:pt>
                      <c:pt idx="89">
                        <c:v>1941.0521585411796</c:v>
                      </c:pt>
                      <c:pt idx="90">
                        <c:v>1942.6327801543364</c:v>
                      </c:pt>
                      <c:pt idx="91">
                        <c:v>1942.6412203357963</c:v>
                      </c:pt>
                      <c:pt idx="92">
                        <c:v>1944.8887183597192</c:v>
                      </c:pt>
                      <c:pt idx="93">
                        <c:v>1944.8971585411796</c:v>
                      </c:pt>
                      <c:pt idx="94">
                        <c:v>1945.2173392299683</c:v>
                      </c:pt>
                      <c:pt idx="95">
                        <c:v>1945.2257794114284</c:v>
                      </c:pt>
                      <c:pt idx="96">
                        <c:v>1945.6541392299682</c:v>
                      </c:pt>
                      <c:pt idx="97">
                        <c:v>1945.6625794114284</c:v>
                      </c:pt>
                      <c:pt idx="98">
                        <c:v>1946.4777801543364</c:v>
                      </c:pt>
                      <c:pt idx="99">
                        <c:v>1946.4862203357964</c:v>
                      </c:pt>
                      <c:pt idx="100">
                        <c:v>1949.3453392299682</c:v>
                      </c:pt>
                      <c:pt idx="101">
                        <c:v>1949.3537794114284</c:v>
                      </c:pt>
                      <c:pt idx="102">
                        <c:v>1950.9739274401497</c:v>
                      </c:pt>
                      <c:pt idx="103">
                        <c:v>1950.9823676216099</c:v>
                      </c:pt>
                      <c:pt idx="104">
                        <c:v>1953.2929274401497</c:v>
                      </c:pt>
                      <c:pt idx="105">
                        <c:v>1953.3013676216099</c:v>
                      </c:pt>
                      <c:pt idx="106">
                        <c:v>1957.1379274401497</c:v>
                      </c:pt>
                      <c:pt idx="107">
                        <c:v>1957.1463676216099</c:v>
                      </c:pt>
                      <c:pt idx="108">
                        <c:v>1985.1615185034279</c:v>
                      </c:pt>
                      <c:pt idx="109">
                        <c:v>1985.1699586848877</c:v>
                      </c:pt>
                      <c:pt idx="110">
                        <c:v>1986.750580298045</c:v>
                      </c:pt>
                      <c:pt idx="111">
                        <c:v>1986.7590204795049</c:v>
                      </c:pt>
                      <c:pt idx="112">
                        <c:v>1987.4987185034279</c:v>
                      </c:pt>
                      <c:pt idx="113">
                        <c:v>1987.5071586848876</c:v>
                      </c:pt>
                      <c:pt idx="114">
                        <c:v>1989.0877802980449</c:v>
                      </c:pt>
                      <c:pt idx="115">
                        <c:v>1989.0962204795048</c:v>
                      </c:pt>
                      <c:pt idx="116">
                        <c:v>1989.0541067136098</c:v>
                      </c:pt>
                      <c:pt idx="117">
                        <c:v>1989.0625468950698</c:v>
                      </c:pt>
                      <c:pt idx="118">
                        <c:v>1990.6431685082266</c:v>
                      </c:pt>
                      <c:pt idx="119">
                        <c:v>1990.6516086896861</c:v>
                      </c:pt>
                      <c:pt idx="120">
                        <c:v>1991.497518503428</c:v>
                      </c:pt>
                      <c:pt idx="121">
                        <c:v>1991.5059586848877</c:v>
                      </c:pt>
                      <c:pt idx="122">
                        <c:v>1991.39130671361</c:v>
                      </c:pt>
                      <c:pt idx="123">
                        <c:v>1991.3997468950699</c:v>
                      </c:pt>
                      <c:pt idx="124">
                        <c:v>1993.086580298045</c:v>
                      </c:pt>
                      <c:pt idx="125">
                        <c:v>1993.0950204795049</c:v>
                      </c:pt>
                      <c:pt idx="126">
                        <c:v>1992.9803685082265</c:v>
                      </c:pt>
                      <c:pt idx="127">
                        <c:v>1992.988808689686</c:v>
                      </c:pt>
                      <c:pt idx="128">
                        <c:v>1995.3901067136098</c:v>
                      </c:pt>
                      <c:pt idx="129">
                        <c:v>1995.3985468950698</c:v>
                      </c:pt>
                      <c:pt idx="130">
                        <c:v>1996.9791685082266</c:v>
                      </c:pt>
                      <c:pt idx="131">
                        <c:v>1996.9876086896861</c:v>
                      </c:pt>
                      <c:pt idx="132">
                        <c:v>1997.4107275838585</c:v>
                      </c:pt>
                      <c:pt idx="133">
                        <c:v>1997.4191677653182</c:v>
                      </c:pt>
                      <c:pt idx="134">
                        <c:v>1999.7479275838584</c:v>
                      </c:pt>
                      <c:pt idx="135">
                        <c:v>1999.7563677653181</c:v>
                      </c:pt>
                      <c:pt idx="136">
                        <c:v>2001.3033157940397</c:v>
                      </c:pt>
                      <c:pt idx="137">
                        <c:v>2001.3117559755005</c:v>
                      </c:pt>
                      <c:pt idx="138">
                        <c:v>2003.7467275838585</c:v>
                      </c:pt>
                      <c:pt idx="139">
                        <c:v>2003.7551677653182</c:v>
                      </c:pt>
                      <c:pt idx="140">
                        <c:v>2003.6405157940396</c:v>
                      </c:pt>
                      <c:pt idx="141">
                        <c:v>2003.6489559755005</c:v>
                      </c:pt>
                      <c:pt idx="142">
                        <c:v>2007.6393157940397</c:v>
                      </c:pt>
                      <c:pt idx="143">
                        <c:v>2007.6477559755006</c:v>
                      </c:pt>
                      <c:pt idx="144">
                        <c:v>2009.9374614246869</c:v>
                      </c:pt>
                      <c:pt idx="145">
                        <c:v>2009.9459016061471</c:v>
                      </c:pt>
                      <c:pt idx="146">
                        <c:v>2011.5265232193042</c:v>
                      </c:pt>
                      <c:pt idx="147">
                        <c:v>2011.5349634007639</c:v>
                      </c:pt>
                      <c:pt idx="148">
                        <c:v>2011.8388568573971</c:v>
                      </c:pt>
                      <c:pt idx="149">
                        <c:v>2011.8472970388571</c:v>
                      </c:pt>
                      <c:pt idx="150">
                        <c:v>2012.2746614246869</c:v>
                      </c:pt>
                      <c:pt idx="151">
                        <c:v>2012.2831016061471</c:v>
                      </c:pt>
                      <c:pt idx="152">
                        <c:v>2012.293856857397</c:v>
                      </c:pt>
                      <c:pt idx="153">
                        <c:v>2012.302297038857</c:v>
                      </c:pt>
                      <c:pt idx="154">
                        <c:v>2013.4279186520139</c:v>
                      </c:pt>
                      <c:pt idx="155">
                        <c:v>2013.4363588334736</c:v>
                      </c:pt>
                      <c:pt idx="156">
                        <c:v>2013.8637232193041</c:v>
                      </c:pt>
                      <c:pt idx="157">
                        <c:v>2013.8721634007641</c:v>
                      </c:pt>
                      <c:pt idx="158">
                        <c:v>2013.8829186520138</c:v>
                      </c:pt>
                      <c:pt idx="159">
                        <c:v>2013.8913588334738</c:v>
                      </c:pt>
                      <c:pt idx="160">
                        <c:v>2015.6940496348695</c:v>
                      </c:pt>
                      <c:pt idx="161">
                        <c:v>2015.702489816329</c:v>
                      </c:pt>
                      <c:pt idx="162">
                        <c:v>2016.273461424687</c:v>
                      </c:pt>
                      <c:pt idx="163">
                        <c:v>2016.2819016061471</c:v>
                      </c:pt>
                      <c:pt idx="164">
                        <c:v>2016.1388568573971</c:v>
                      </c:pt>
                      <c:pt idx="165">
                        <c:v>2016.147297038857</c:v>
                      </c:pt>
                      <c:pt idx="166">
                        <c:v>2016.1672496348697</c:v>
                      </c:pt>
                      <c:pt idx="167">
                        <c:v>2016.1756898163289</c:v>
                      </c:pt>
                      <c:pt idx="168">
                        <c:v>2017.2831114294863</c:v>
                      </c:pt>
                      <c:pt idx="169">
                        <c:v>2017.291551610946</c:v>
                      </c:pt>
                      <c:pt idx="170">
                        <c:v>2017.8625232193042</c:v>
                      </c:pt>
                      <c:pt idx="171">
                        <c:v>2017.8709634007639</c:v>
                      </c:pt>
                      <c:pt idx="172">
                        <c:v>2017.7279186520138</c:v>
                      </c:pt>
                      <c:pt idx="173">
                        <c:v>2017.7363588334738</c:v>
                      </c:pt>
                      <c:pt idx="174">
                        <c:v>2017.7563114294862</c:v>
                      </c:pt>
                      <c:pt idx="175">
                        <c:v>2017.764751610946</c:v>
                      </c:pt>
                      <c:pt idx="176">
                        <c:v>2017.5954450675788</c:v>
                      </c:pt>
                      <c:pt idx="177">
                        <c:v>2017.6038852490387</c:v>
                      </c:pt>
                      <c:pt idx="178">
                        <c:v>2019.184506862196</c:v>
                      </c:pt>
                      <c:pt idx="179">
                        <c:v>2019.1929470436548</c:v>
                      </c:pt>
                      <c:pt idx="180">
                        <c:v>2020.1660496348695</c:v>
                      </c:pt>
                      <c:pt idx="181">
                        <c:v>2020.174489816329</c:v>
                      </c:pt>
                      <c:pt idx="182">
                        <c:v>2019.9326450675787</c:v>
                      </c:pt>
                      <c:pt idx="183">
                        <c:v>2019.9410852490387</c:v>
                      </c:pt>
                      <c:pt idx="184">
                        <c:v>2021.7551114294863</c:v>
                      </c:pt>
                      <c:pt idx="185">
                        <c:v>2021.763551610946</c:v>
                      </c:pt>
                      <c:pt idx="186">
                        <c:v>2021.521706862196</c:v>
                      </c:pt>
                      <c:pt idx="187">
                        <c:v>2021.530147043655</c:v>
                      </c:pt>
                      <c:pt idx="188">
                        <c:v>2022.1866705051177</c:v>
                      </c:pt>
                      <c:pt idx="189">
                        <c:v>2022.1951106865781</c:v>
                      </c:pt>
                      <c:pt idx="190">
                        <c:v>2023.9314450675788</c:v>
                      </c:pt>
                      <c:pt idx="191">
                        <c:v>2023.9398852490388</c:v>
                      </c:pt>
                      <c:pt idx="192">
                        <c:v>2024.0880659378274</c:v>
                      </c:pt>
                      <c:pt idx="193">
                        <c:v>2024.0965061192871</c:v>
                      </c:pt>
                      <c:pt idx="194">
                        <c:v>2024.5238705051177</c:v>
                      </c:pt>
                      <c:pt idx="195">
                        <c:v>2024.5323106865781</c:v>
                      </c:pt>
                      <c:pt idx="196">
                        <c:v>2024.5430659378274</c:v>
                      </c:pt>
                      <c:pt idx="197">
                        <c:v>2024.5515061192873</c:v>
                      </c:pt>
                      <c:pt idx="198">
                        <c:v>2025.520506862196</c:v>
                      </c:pt>
                      <c:pt idx="199">
                        <c:v>2025.5289470436549</c:v>
                      </c:pt>
                      <c:pt idx="200">
                        <c:v>2027.9432587152999</c:v>
                      </c:pt>
                      <c:pt idx="201">
                        <c:v>2027.9516988967598</c:v>
                      </c:pt>
                      <c:pt idx="202">
                        <c:v>2028.5226705051177</c:v>
                      </c:pt>
                      <c:pt idx="203">
                        <c:v>2028.5311106865781</c:v>
                      </c:pt>
                      <c:pt idx="204">
                        <c:v>2028.3880659378274</c:v>
                      </c:pt>
                      <c:pt idx="205">
                        <c:v>2028.3965061192873</c:v>
                      </c:pt>
                      <c:pt idx="206">
                        <c:v>2028.4164587152998</c:v>
                      </c:pt>
                      <c:pt idx="207">
                        <c:v>2028.4248988967597</c:v>
                      </c:pt>
                      <c:pt idx="208">
                        <c:v>2029.8446541480087</c:v>
                      </c:pt>
                      <c:pt idx="209">
                        <c:v>2029.8530943294693</c:v>
                      </c:pt>
                      <c:pt idx="210">
                        <c:v>2032.4152587152998</c:v>
                      </c:pt>
                      <c:pt idx="211">
                        <c:v>2032.4236988967598</c:v>
                      </c:pt>
                      <c:pt idx="212">
                        <c:v>2032.1818541480086</c:v>
                      </c:pt>
                      <c:pt idx="213">
                        <c:v>2032.1902943294692</c:v>
                      </c:pt>
                      <c:pt idx="214">
                        <c:v>2036.1806541480087</c:v>
                      </c:pt>
                      <c:pt idx="215">
                        <c:v>2036.1890943294693</c:v>
                      </c:pt>
                      <c:pt idx="216">
                        <c:v>2040.7382576255018</c:v>
                      </c:pt>
                      <c:pt idx="217">
                        <c:v>2040.7466978069619</c:v>
                      </c:pt>
                      <c:pt idx="218">
                        <c:v>2042.3273194201183</c:v>
                      </c:pt>
                      <c:pt idx="219">
                        <c:v>2042.3357596015785</c:v>
                      </c:pt>
                      <c:pt idx="220">
                        <c:v>2043.0754576255019</c:v>
                      </c:pt>
                      <c:pt idx="221">
                        <c:v>2043.0838978069621</c:v>
                      </c:pt>
                      <c:pt idx="222">
                        <c:v>2044.6645194201183</c:v>
                      </c:pt>
                      <c:pt idx="223">
                        <c:v>2044.6729596015784</c:v>
                      </c:pt>
                      <c:pt idx="224">
                        <c:v>2046.4948458356832</c:v>
                      </c:pt>
                      <c:pt idx="225">
                        <c:v>2046.5032860171432</c:v>
                      </c:pt>
                      <c:pt idx="226">
                        <c:v>2047.0742576255018</c:v>
                      </c:pt>
                      <c:pt idx="227">
                        <c:v>2047.082697806962</c:v>
                      </c:pt>
                      <c:pt idx="228">
                        <c:v>2046.9680458356834</c:v>
                      </c:pt>
                      <c:pt idx="229">
                        <c:v>2046.9764860171433</c:v>
                      </c:pt>
                      <c:pt idx="230">
                        <c:v>2048.0839076303</c:v>
                      </c:pt>
                      <c:pt idx="231">
                        <c:v>2048.0923478117606</c:v>
                      </c:pt>
                      <c:pt idx="232">
                        <c:v>2048.6633194201181</c:v>
                      </c:pt>
                      <c:pt idx="233">
                        <c:v>2048.6717596015783</c:v>
                      </c:pt>
                      <c:pt idx="234">
                        <c:v>2048.5571076302999</c:v>
                      </c:pt>
                      <c:pt idx="235">
                        <c:v>2048.5655478117606</c:v>
                      </c:pt>
                      <c:pt idx="236">
                        <c:v>2050.9668458356832</c:v>
                      </c:pt>
                      <c:pt idx="237">
                        <c:v>2050.9752860171434</c:v>
                      </c:pt>
                      <c:pt idx="238">
                        <c:v>2052.5559076302998</c:v>
                      </c:pt>
                      <c:pt idx="239">
                        <c:v>2052.5643478117604</c:v>
                      </c:pt>
                      <c:pt idx="240">
                        <c:v>2052.9874667059321</c:v>
                      </c:pt>
                      <c:pt idx="241">
                        <c:v>2052.9959068873923</c:v>
                      </c:pt>
                      <c:pt idx="242">
                        <c:v>2055.324666705932</c:v>
                      </c:pt>
                      <c:pt idx="243">
                        <c:v>2055.3331068873922</c:v>
                      </c:pt>
                      <c:pt idx="244">
                        <c:v>2058.7440549161138</c:v>
                      </c:pt>
                      <c:pt idx="245">
                        <c:v>2058.752495097574</c:v>
                      </c:pt>
                      <c:pt idx="246">
                        <c:v>2059.3234667059323</c:v>
                      </c:pt>
                      <c:pt idx="247">
                        <c:v>2059.3319068873921</c:v>
                      </c:pt>
                      <c:pt idx="248">
                        <c:v>2059.2172549161137</c:v>
                      </c:pt>
                      <c:pt idx="249">
                        <c:v>2059.2256950975739</c:v>
                      </c:pt>
                      <c:pt idx="250">
                        <c:v>2063.2160549161135</c:v>
                      </c:pt>
                      <c:pt idx="251">
                        <c:v>2063.2244950975742</c:v>
                      </c:pt>
                      <c:pt idx="252">
                        <c:v>2077.7319596598463</c:v>
                      </c:pt>
                      <c:pt idx="253">
                        <c:v>2077.7403998413065</c:v>
                      </c:pt>
                      <c:pt idx="254">
                        <c:v>2078.2051596598462</c:v>
                      </c:pt>
                      <c:pt idx="255">
                        <c:v>2078.2135998413069</c:v>
                      </c:pt>
                      <c:pt idx="256">
                        <c:v>2079.3210214544633</c:v>
                      </c:pt>
                      <c:pt idx="257">
                        <c:v>2079.3294616359235</c:v>
                      </c:pt>
                      <c:pt idx="258">
                        <c:v>2079.7942214544637</c:v>
                      </c:pt>
                      <c:pt idx="259">
                        <c:v>2079.8026616359234</c:v>
                      </c:pt>
                      <c:pt idx="260">
                        <c:v>2082.2039596598465</c:v>
                      </c:pt>
                      <c:pt idx="261">
                        <c:v>2082.2123998413067</c:v>
                      </c:pt>
                      <c:pt idx="262">
                        <c:v>2083.488547870028</c:v>
                      </c:pt>
                      <c:pt idx="263">
                        <c:v>2083.4969880514886</c:v>
                      </c:pt>
                      <c:pt idx="264">
                        <c:v>2083.7930214544635</c:v>
                      </c:pt>
                      <c:pt idx="265">
                        <c:v>2083.8014616359233</c:v>
                      </c:pt>
                      <c:pt idx="266">
                        <c:v>2085.077609664645</c:v>
                      </c:pt>
                      <c:pt idx="267">
                        <c:v>2085.0860498461047</c:v>
                      </c:pt>
                      <c:pt idx="268">
                        <c:v>2085.8439478700279</c:v>
                      </c:pt>
                      <c:pt idx="269">
                        <c:v>2085.8523880514886</c:v>
                      </c:pt>
                      <c:pt idx="270">
                        <c:v>2087.4330096646454</c:v>
                      </c:pt>
                      <c:pt idx="271">
                        <c:v>2087.4414498461047</c:v>
                      </c:pt>
                      <c:pt idx="272">
                        <c:v>2089.9965478700278</c:v>
                      </c:pt>
                      <c:pt idx="273">
                        <c:v>2090.0049880514885</c:v>
                      </c:pt>
                      <c:pt idx="274">
                        <c:v>2089.9811687402766</c:v>
                      </c:pt>
                      <c:pt idx="275">
                        <c:v>2089.9896089217368</c:v>
                      </c:pt>
                      <c:pt idx="276">
                        <c:v>2090.4543687402765</c:v>
                      </c:pt>
                      <c:pt idx="277">
                        <c:v>2090.4628089217367</c:v>
                      </c:pt>
                      <c:pt idx="278">
                        <c:v>2091.5856096646453</c:v>
                      </c:pt>
                      <c:pt idx="279">
                        <c:v>2091.5940498461046</c:v>
                      </c:pt>
                      <c:pt idx="280">
                        <c:v>2094.4531687402764</c:v>
                      </c:pt>
                      <c:pt idx="281">
                        <c:v>2094.4616089217366</c:v>
                      </c:pt>
                      <c:pt idx="282">
                        <c:v>2095.7377569504588</c:v>
                      </c:pt>
                      <c:pt idx="283">
                        <c:v>2095.746197131919</c:v>
                      </c:pt>
                      <c:pt idx="284">
                        <c:v>2098.0931569504587</c:v>
                      </c:pt>
                      <c:pt idx="285">
                        <c:v>2098.1015971319189</c:v>
                      </c:pt>
                      <c:pt idx="286">
                        <c:v>2102.2457569504586</c:v>
                      </c:pt>
                      <c:pt idx="287">
                        <c:v>2102.2541971319188</c:v>
                      </c:pt>
                      <c:pt idx="288">
                        <c:v>2129.9253480137363</c:v>
                      </c:pt>
                      <c:pt idx="289">
                        <c:v>2129.9337881951965</c:v>
                      </c:pt>
                      <c:pt idx="290">
                        <c:v>2131.5144098083529</c:v>
                      </c:pt>
                      <c:pt idx="291">
                        <c:v>2131.5228499898135</c:v>
                      </c:pt>
                      <c:pt idx="292">
                        <c:v>2132.2989480137367</c:v>
                      </c:pt>
                      <c:pt idx="293">
                        <c:v>2132.3073881951964</c:v>
                      </c:pt>
                      <c:pt idx="294">
                        <c:v>2133.8880098083528</c:v>
                      </c:pt>
                      <c:pt idx="295">
                        <c:v>2133.8964499898134</c:v>
                      </c:pt>
                      <c:pt idx="296">
                        <c:v>2133.817936223918</c:v>
                      </c:pt>
                      <c:pt idx="297">
                        <c:v>2133.8263764053781</c:v>
                      </c:pt>
                      <c:pt idx="298">
                        <c:v>2135.406998018535</c:v>
                      </c:pt>
                      <c:pt idx="299">
                        <c:v>2135.4154381999952</c:v>
                      </c:pt>
                      <c:pt idx="300">
                        <c:v>2136.1915362239179</c:v>
                      </c:pt>
                      <c:pt idx="301">
                        <c:v>2136.199976405378</c:v>
                      </c:pt>
                      <c:pt idx="302">
                        <c:v>2136.6053480137366</c:v>
                      </c:pt>
                      <c:pt idx="303">
                        <c:v>2136.6137881951963</c:v>
                      </c:pt>
                      <c:pt idx="304">
                        <c:v>2137.7805980185349</c:v>
                      </c:pt>
                      <c:pt idx="305">
                        <c:v>2137.7890381999955</c:v>
                      </c:pt>
                      <c:pt idx="306">
                        <c:v>2138.1944098083532</c:v>
                      </c:pt>
                      <c:pt idx="307">
                        <c:v>2138.2028499898133</c:v>
                      </c:pt>
                      <c:pt idx="308">
                        <c:v>2140.4979362239178</c:v>
                      </c:pt>
                      <c:pt idx="309">
                        <c:v>2140.506376405378</c:v>
                      </c:pt>
                      <c:pt idx="310">
                        <c:v>2142.0869980185348</c:v>
                      </c:pt>
                      <c:pt idx="311">
                        <c:v>2142.0954381999954</c:v>
                      </c:pt>
                      <c:pt idx="312">
                        <c:v>2142.1745570941671</c:v>
                      </c:pt>
                      <c:pt idx="313">
                        <c:v>2142.1829972756273</c:v>
                      </c:pt>
                      <c:pt idx="314">
                        <c:v>2144.548157094167</c:v>
                      </c:pt>
                      <c:pt idx="315">
                        <c:v>2144.5565972756272</c:v>
                      </c:pt>
                      <c:pt idx="316">
                        <c:v>2146.0671453043487</c:v>
                      </c:pt>
                      <c:pt idx="317">
                        <c:v>2146.0755854858089</c:v>
                      </c:pt>
                      <c:pt idx="318">
                        <c:v>2148.0169979369848</c:v>
                      </c:pt>
                      <c:pt idx="319">
                        <c:v>2148.0254381184459</c:v>
                      </c:pt>
                      <c:pt idx="320">
                        <c:v>2148.4407453043491</c:v>
                      </c:pt>
                      <c:pt idx="321">
                        <c:v>2148.4491854858088</c:v>
                      </c:pt>
                      <c:pt idx="322">
                        <c:v>2148.8545570941669</c:v>
                      </c:pt>
                      <c:pt idx="323">
                        <c:v>2148.8629972756271</c:v>
                      </c:pt>
                      <c:pt idx="324">
                        <c:v>2149.6060597316027</c:v>
                      </c:pt>
                      <c:pt idx="325">
                        <c:v>2149.614499913062</c:v>
                      </c:pt>
                      <c:pt idx="326">
                        <c:v>2150.3723979369852</c:v>
                      </c:pt>
                      <c:pt idx="327">
                        <c:v>2150.3808381184458</c:v>
                      </c:pt>
                      <c:pt idx="328">
                        <c:v>2151.9614597316026</c:v>
                      </c:pt>
                      <c:pt idx="329">
                        <c:v>2151.9698999130619</c:v>
                      </c:pt>
                      <c:pt idx="330">
                        <c:v>2152.747145304349</c:v>
                      </c:pt>
                      <c:pt idx="331">
                        <c:v>2152.7555854858088</c:v>
                      </c:pt>
                      <c:pt idx="332">
                        <c:v>2153.7735861471674</c:v>
                      </c:pt>
                      <c:pt idx="333">
                        <c:v>2153.7820263286276</c:v>
                      </c:pt>
                      <c:pt idx="334">
                        <c:v>2154.5249979369851</c:v>
                      </c:pt>
                      <c:pt idx="335">
                        <c:v>2154.5334381184457</c:v>
                      </c:pt>
                      <c:pt idx="336">
                        <c:v>2154.2649861471673</c:v>
                      </c:pt>
                      <c:pt idx="337">
                        <c:v>2154.2734263286275</c:v>
                      </c:pt>
                      <c:pt idx="338">
                        <c:v>2154.7012909349955</c:v>
                      </c:pt>
                      <c:pt idx="339">
                        <c:v>2154.7097311164557</c:v>
                      </c:pt>
                      <c:pt idx="340">
                        <c:v>2155.362647941784</c:v>
                      </c:pt>
                      <c:pt idx="341">
                        <c:v>2155.3710881232437</c:v>
                      </c:pt>
                      <c:pt idx="342">
                        <c:v>2156.1140597316025</c:v>
                      </c:pt>
                      <c:pt idx="343">
                        <c:v>2156.1224999130623</c:v>
                      </c:pt>
                      <c:pt idx="344">
                        <c:v>2155.8540479417838</c:v>
                      </c:pt>
                      <c:pt idx="345">
                        <c:v>2155.862488123244</c:v>
                      </c:pt>
                      <c:pt idx="346">
                        <c:v>2156.2903527296126</c:v>
                      </c:pt>
                      <c:pt idx="347">
                        <c:v>2156.2987929110723</c:v>
                      </c:pt>
                      <c:pt idx="348">
                        <c:v>2157.0748909349954</c:v>
                      </c:pt>
                      <c:pt idx="349">
                        <c:v>2157.0833311164556</c:v>
                      </c:pt>
                      <c:pt idx="350">
                        <c:v>2158.4175861471672</c:v>
                      </c:pt>
                      <c:pt idx="351">
                        <c:v>2158.4260263286278</c:v>
                      </c:pt>
                      <c:pt idx="352">
                        <c:v>2158.6639527296124</c:v>
                      </c:pt>
                      <c:pt idx="353">
                        <c:v>2158.6723929110722</c:v>
                      </c:pt>
                      <c:pt idx="354">
                        <c:v>2160.0066479417837</c:v>
                      </c:pt>
                      <c:pt idx="355">
                        <c:v>2160.0150881232439</c:v>
                      </c:pt>
                      <c:pt idx="356">
                        <c:v>2160.4578791451777</c:v>
                      </c:pt>
                      <c:pt idx="357">
                        <c:v>2160.4663193266374</c:v>
                      </c:pt>
                      <c:pt idx="358">
                        <c:v>2160.266207017416</c:v>
                      </c:pt>
                      <c:pt idx="359">
                        <c:v>2160.2746471988753</c:v>
                      </c:pt>
                      <c:pt idx="360">
                        <c:v>2160.967479145178</c:v>
                      </c:pt>
                      <c:pt idx="361">
                        <c:v>2160.9759193266373</c:v>
                      </c:pt>
                      <c:pt idx="362">
                        <c:v>2161.3812909349958</c:v>
                      </c:pt>
                      <c:pt idx="363">
                        <c:v>2161.3897311164556</c:v>
                      </c:pt>
                      <c:pt idx="364">
                        <c:v>2162.0469409397947</c:v>
                      </c:pt>
                      <c:pt idx="365">
                        <c:v>2162.0553811212549</c:v>
                      </c:pt>
                      <c:pt idx="366">
                        <c:v>2162.5565409397946</c:v>
                      </c:pt>
                      <c:pt idx="367">
                        <c:v>2162.5649811212547</c:v>
                      </c:pt>
                      <c:pt idx="368">
                        <c:v>2162.9703527296124</c:v>
                      </c:pt>
                      <c:pt idx="369">
                        <c:v>2162.9787929110721</c:v>
                      </c:pt>
                      <c:pt idx="370">
                        <c:v>2162.621607017416</c:v>
                      </c:pt>
                      <c:pt idx="371">
                        <c:v>2162.6300471988752</c:v>
                      </c:pt>
                      <c:pt idx="372">
                        <c:v>2165.2738791451779</c:v>
                      </c:pt>
                      <c:pt idx="373">
                        <c:v>2165.2823193266372</c:v>
                      </c:pt>
                      <c:pt idx="374">
                        <c:v>2166.0227952275977</c:v>
                      </c:pt>
                      <c:pt idx="375">
                        <c:v>2166.031235409057</c:v>
                      </c:pt>
                      <c:pt idx="376">
                        <c:v>2166.8629409397945</c:v>
                      </c:pt>
                      <c:pt idx="377">
                        <c:v>2166.8713811212551</c:v>
                      </c:pt>
                      <c:pt idx="378">
                        <c:v>2166.7742070174158</c:v>
                      </c:pt>
                      <c:pt idx="379">
                        <c:v>2166.7826471988756</c:v>
                      </c:pt>
                      <c:pt idx="380">
                        <c:v>2166.5141952275976</c:v>
                      </c:pt>
                      <c:pt idx="381">
                        <c:v>2166.5226354090573</c:v>
                      </c:pt>
                      <c:pt idx="382">
                        <c:v>2166.9505000154259</c:v>
                      </c:pt>
                      <c:pt idx="383">
                        <c:v>2166.9589401968865</c:v>
                      </c:pt>
                      <c:pt idx="384">
                        <c:v>2169.3241000154258</c:v>
                      </c:pt>
                      <c:pt idx="385">
                        <c:v>2169.3325401968864</c:v>
                      </c:pt>
                      <c:pt idx="386">
                        <c:v>2170.6667952275975</c:v>
                      </c:pt>
                      <c:pt idx="387">
                        <c:v>2170.6752354090572</c:v>
                      </c:pt>
                      <c:pt idx="388">
                        <c:v>2172.7070882256085</c:v>
                      </c:pt>
                      <c:pt idx="389">
                        <c:v>2172.7155284070682</c:v>
                      </c:pt>
                      <c:pt idx="390">
                        <c:v>2173.2166882256083</c:v>
                      </c:pt>
                      <c:pt idx="391">
                        <c:v>2173.225128407068</c:v>
                      </c:pt>
                      <c:pt idx="392">
                        <c:v>2173.6305000154257</c:v>
                      </c:pt>
                      <c:pt idx="393">
                        <c:v>2173.6389401968863</c:v>
                      </c:pt>
                      <c:pt idx="394">
                        <c:v>2176.9163987050902</c:v>
                      </c:pt>
                      <c:pt idx="395">
                        <c:v>2176.9248388865499</c:v>
                      </c:pt>
                      <c:pt idx="396">
                        <c:v>2177.5230882256083</c:v>
                      </c:pt>
                      <c:pt idx="397">
                        <c:v>2177.5315284070684</c:v>
                      </c:pt>
                      <c:pt idx="398">
                        <c:v>2177.40779870509</c:v>
                      </c:pt>
                      <c:pt idx="399">
                        <c:v>2177.4162388865498</c:v>
                      </c:pt>
                      <c:pt idx="400">
                        <c:v>2178.5054604997067</c:v>
                      </c:pt>
                      <c:pt idx="401">
                        <c:v>2178.5139006811664</c:v>
                      </c:pt>
                      <c:pt idx="402">
                        <c:v>2178.9968604997066</c:v>
                      </c:pt>
                      <c:pt idx="403">
                        <c:v>2179.0053006811668</c:v>
                      </c:pt>
                      <c:pt idx="404">
                        <c:v>2181.5603987050899</c:v>
                      </c:pt>
                      <c:pt idx="405">
                        <c:v>2181.5688388865501</c:v>
                      </c:pt>
                      <c:pt idx="406">
                        <c:v>2182.6729869152718</c:v>
                      </c:pt>
                      <c:pt idx="407">
                        <c:v>2182.681427096732</c:v>
                      </c:pt>
                      <c:pt idx="408">
                        <c:v>2183.1494604997069</c:v>
                      </c:pt>
                      <c:pt idx="409">
                        <c:v>2183.1579006811667</c:v>
                      </c:pt>
                      <c:pt idx="410">
                        <c:v>2184.2620487098884</c:v>
                      </c:pt>
                      <c:pt idx="411">
                        <c:v>2184.270488891349</c:v>
                      </c:pt>
                      <c:pt idx="412">
                        <c:v>2185.0465869152717</c:v>
                      </c:pt>
                      <c:pt idx="413">
                        <c:v>2185.0550270967319</c:v>
                      </c:pt>
                      <c:pt idx="414">
                        <c:v>2186.6356487098883</c:v>
                      </c:pt>
                      <c:pt idx="415">
                        <c:v>2186.6440888913489</c:v>
                      </c:pt>
                      <c:pt idx="416">
                        <c:v>2189.3529869152717</c:v>
                      </c:pt>
                      <c:pt idx="417">
                        <c:v>2189.3614270967323</c:v>
                      </c:pt>
                      <c:pt idx="418">
                        <c:v>2189.1656077855205</c:v>
                      </c:pt>
                      <c:pt idx="419">
                        <c:v>2189.1740479669807</c:v>
                      </c:pt>
                      <c:pt idx="420">
                        <c:v>2189.6570077855204</c:v>
                      </c:pt>
                      <c:pt idx="421">
                        <c:v>2189.6654479669805</c:v>
                      </c:pt>
                      <c:pt idx="422">
                        <c:v>2190.9420487098882</c:v>
                      </c:pt>
                      <c:pt idx="423">
                        <c:v>2190.9504888913489</c:v>
                      </c:pt>
                      <c:pt idx="424">
                        <c:v>2193.8096077855207</c:v>
                      </c:pt>
                      <c:pt idx="425">
                        <c:v>2193.8180479669804</c:v>
                      </c:pt>
                      <c:pt idx="426">
                        <c:v>2194.9221959957026</c:v>
                      </c:pt>
                      <c:pt idx="427">
                        <c:v>2194.9306361771623</c:v>
                      </c:pt>
                      <c:pt idx="428">
                        <c:v>2197.2957959957025</c:v>
                      </c:pt>
                      <c:pt idx="429">
                        <c:v>2197.3042361771622</c:v>
                      </c:pt>
                      <c:pt idx="430">
                        <c:v>2201.6021959957029</c:v>
                      </c:pt>
                      <c:pt idx="431">
                        <c:v>2201.6106361771622</c:v>
                      </c:pt>
                      <c:pt idx="432">
                        <c:v>2213.9101007394347</c:v>
                      </c:pt>
                      <c:pt idx="433">
                        <c:v>2213.9185409208944</c:v>
                      </c:pt>
                      <c:pt idx="434">
                        <c:v>2215.4991625340517</c:v>
                      </c:pt>
                      <c:pt idx="435">
                        <c:v>2215.5076027155114</c:v>
                      </c:pt>
                      <c:pt idx="436">
                        <c:v>2216.2837007394346</c:v>
                      </c:pt>
                      <c:pt idx="437">
                        <c:v>2216.2921409208948</c:v>
                      </c:pt>
                      <c:pt idx="438">
                        <c:v>2217.8727625340521</c:v>
                      </c:pt>
                      <c:pt idx="439">
                        <c:v>2217.8812027155113</c:v>
                      </c:pt>
                      <c:pt idx="440">
                        <c:v>2219.6666889496169</c:v>
                      </c:pt>
                      <c:pt idx="441">
                        <c:v>2219.675129131077</c:v>
                      </c:pt>
                      <c:pt idx="442">
                        <c:v>2220.1762889496167</c:v>
                      </c:pt>
                      <c:pt idx="443">
                        <c:v>2220.1847291310769</c:v>
                      </c:pt>
                      <c:pt idx="444">
                        <c:v>2220.5901007394345</c:v>
                      </c:pt>
                      <c:pt idx="445">
                        <c:v>2220.5985409208947</c:v>
                      </c:pt>
                      <c:pt idx="446">
                        <c:v>2221.255750744233</c:v>
                      </c:pt>
                      <c:pt idx="447">
                        <c:v>2221.2641909256936</c:v>
                      </c:pt>
                      <c:pt idx="448">
                        <c:v>2221.7653507442333</c:v>
                      </c:pt>
                      <c:pt idx="449">
                        <c:v>2221.7737909256934</c:v>
                      </c:pt>
                      <c:pt idx="450">
                        <c:v>2222.179162534052</c:v>
                      </c:pt>
                      <c:pt idx="451">
                        <c:v>2222.1876027155113</c:v>
                      </c:pt>
                      <c:pt idx="452">
                        <c:v>2224.4826889496171</c:v>
                      </c:pt>
                      <c:pt idx="453">
                        <c:v>2224.4911291310768</c:v>
                      </c:pt>
                      <c:pt idx="454">
                        <c:v>2226.0717507442332</c:v>
                      </c:pt>
                      <c:pt idx="455">
                        <c:v>2226.0801909256934</c:v>
                      </c:pt>
                      <c:pt idx="456">
                        <c:v>2226.159309819865</c:v>
                      </c:pt>
                      <c:pt idx="457">
                        <c:v>2226.1677500013257</c:v>
                      </c:pt>
                      <c:pt idx="458">
                        <c:v>2228.5329098198654</c:v>
                      </c:pt>
                      <c:pt idx="459">
                        <c:v>2228.5413500013256</c:v>
                      </c:pt>
                      <c:pt idx="460">
                        <c:v>2231.9158980300476</c:v>
                      </c:pt>
                      <c:pt idx="461">
                        <c:v>2231.9243382115069</c:v>
                      </c:pt>
                      <c:pt idx="462">
                        <c:v>2232.4254980300475</c:v>
                      </c:pt>
                      <c:pt idx="463">
                        <c:v>2232.4339382115068</c:v>
                      </c:pt>
                      <c:pt idx="464">
                        <c:v>2232.8393098198653</c:v>
                      </c:pt>
                      <c:pt idx="465">
                        <c:v>2232.8477500013255</c:v>
                      </c:pt>
                      <c:pt idx="466">
                        <c:v>2236.7318980300474</c:v>
                      </c:pt>
                      <c:pt idx="467">
                        <c:v>2236.7403382115067</c:v>
                      </c:pt>
                      <c:pt idx="468">
                        <c:v>2266.1034890933247</c:v>
                      </c:pt>
                      <c:pt idx="469">
                        <c:v>2266.1119292747844</c:v>
                      </c:pt>
                      <c:pt idx="470">
                        <c:v>2266.6312890933245</c:v>
                      </c:pt>
                      <c:pt idx="471">
                        <c:v>2266.6397292747847</c:v>
                      </c:pt>
                      <c:pt idx="472">
                        <c:v>2267.6925508879417</c:v>
                      </c:pt>
                      <c:pt idx="473">
                        <c:v>2267.7009910694019</c:v>
                      </c:pt>
                      <c:pt idx="474">
                        <c:v>2268.220350887942</c:v>
                      </c:pt>
                      <c:pt idx="475">
                        <c:v>2268.2287910694017</c:v>
                      </c:pt>
                      <c:pt idx="476">
                        <c:v>2269.9960773035068</c:v>
                      </c:pt>
                      <c:pt idx="477">
                        <c:v>2270.004517484967</c:v>
                      </c:pt>
                      <c:pt idx="478">
                        <c:v>2270.5238773035067</c:v>
                      </c:pt>
                      <c:pt idx="479">
                        <c:v>2270.5323174849668</c:v>
                      </c:pt>
                      <c:pt idx="480">
                        <c:v>2271.0914890933245</c:v>
                      </c:pt>
                      <c:pt idx="481">
                        <c:v>2271.0999292747847</c:v>
                      </c:pt>
                      <c:pt idx="482">
                        <c:v>2271.5851390981234</c:v>
                      </c:pt>
                      <c:pt idx="483">
                        <c:v>2271.5935792795831</c:v>
                      </c:pt>
                      <c:pt idx="484">
                        <c:v>2272.1129390981237</c:v>
                      </c:pt>
                      <c:pt idx="485">
                        <c:v>2272.1213792795829</c:v>
                      </c:pt>
                      <c:pt idx="486">
                        <c:v>2272.680550887942</c:v>
                      </c:pt>
                      <c:pt idx="487">
                        <c:v>2272.6889910694017</c:v>
                      </c:pt>
                      <c:pt idx="488">
                        <c:v>2274.9840773035066</c:v>
                      </c:pt>
                      <c:pt idx="489">
                        <c:v>2274.9925174849668</c:v>
                      </c:pt>
                      <c:pt idx="490">
                        <c:v>2276.5731390981236</c:v>
                      </c:pt>
                      <c:pt idx="491">
                        <c:v>2276.5815792795829</c:v>
                      </c:pt>
                      <c:pt idx="492">
                        <c:v>2278.352698173755</c:v>
                      </c:pt>
                      <c:pt idx="493">
                        <c:v>2278.3611383552152</c:v>
                      </c:pt>
                      <c:pt idx="494">
                        <c:v>2278.8804981737553</c:v>
                      </c:pt>
                      <c:pt idx="495">
                        <c:v>2278.888938355215</c:v>
                      </c:pt>
                      <c:pt idx="496">
                        <c:v>2282.2452863839376</c:v>
                      </c:pt>
                      <c:pt idx="497">
                        <c:v>2282.2537265653978</c:v>
                      </c:pt>
                      <c:pt idx="498">
                        <c:v>2282.7730863839374</c:v>
                      </c:pt>
                      <c:pt idx="499">
                        <c:v>2282.7815265653976</c:v>
                      </c:pt>
                      <c:pt idx="500">
                        <c:v>2283.3406981737553</c:v>
                      </c:pt>
                      <c:pt idx="501">
                        <c:v>2283.349138355215</c:v>
                      </c:pt>
                      <c:pt idx="502">
                        <c:v>2287.2332863839374</c:v>
                      </c:pt>
                      <c:pt idx="503">
                        <c:v>2287.2417265653976</c:v>
                      </c:pt>
                      <c:pt idx="504">
                        <c:v>2290.8794320145839</c:v>
                      </c:pt>
                      <c:pt idx="505">
                        <c:v>2290.8878721960441</c:v>
                      </c:pt>
                      <c:pt idx="506">
                        <c:v>2291.4072320145842</c:v>
                      </c:pt>
                      <c:pt idx="507">
                        <c:v>2291.4156721960439</c:v>
                      </c:pt>
                      <c:pt idx="508">
                        <c:v>2292.4684938092014</c:v>
                      </c:pt>
                      <c:pt idx="509">
                        <c:v>2292.4769339906616</c:v>
                      </c:pt>
                      <c:pt idx="510">
                        <c:v>2292.9962938092012</c:v>
                      </c:pt>
                      <c:pt idx="511">
                        <c:v>2293.0047339906614</c:v>
                      </c:pt>
                      <c:pt idx="512">
                        <c:v>2295.8674320145842</c:v>
                      </c:pt>
                      <c:pt idx="513">
                        <c:v>2295.8758721960439</c:v>
                      </c:pt>
                      <c:pt idx="514">
                        <c:v>2296.6360202247656</c:v>
                      </c:pt>
                      <c:pt idx="515">
                        <c:v>2296.6444604062262</c:v>
                      </c:pt>
                      <c:pt idx="516">
                        <c:v>2297.4564938092012</c:v>
                      </c:pt>
                      <c:pt idx="517">
                        <c:v>2297.4649339906618</c:v>
                      </c:pt>
                      <c:pt idx="518">
                        <c:v>2298.2250820193831</c:v>
                      </c:pt>
                      <c:pt idx="519">
                        <c:v>2298.2335222008423</c:v>
                      </c:pt>
                      <c:pt idx="520">
                        <c:v>2299.0460202247659</c:v>
                      </c:pt>
                      <c:pt idx="521">
                        <c:v>2299.0544604062261</c:v>
                      </c:pt>
                      <c:pt idx="522">
                        <c:v>2300.6350820193829</c:v>
                      </c:pt>
                      <c:pt idx="523">
                        <c:v>2300.6435222008422</c:v>
                      </c:pt>
                      <c:pt idx="524">
                        <c:v>2303.1286410950152</c:v>
                      </c:pt>
                      <c:pt idx="525">
                        <c:v>2303.1370812764758</c:v>
                      </c:pt>
                      <c:pt idx="526">
                        <c:v>2303.660020224766</c:v>
                      </c:pt>
                      <c:pt idx="527">
                        <c:v>2303.6684604062261</c:v>
                      </c:pt>
                      <c:pt idx="528">
                        <c:v>2303.656441095015</c:v>
                      </c:pt>
                      <c:pt idx="529">
                        <c:v>2303.6648812764761</c:v>
                      </c:pt>
                      <c:pt idx="530">
                        <c:v>2305.249082019383</c:v>
                      </c:pt>
                      <c:pt idx="531">
                        <c:v>2305.2575222008422</c:v>
                      </c:pt>
                      <c:pt idx="532">
                        <c:v>2308.116641095015</c:v>
                      </c:pt>
                      <c:pt idx="533">
                        <c:v>2308.1250812764761</c:v>
                      </c:pt>
                      <c:pt idx="534">
                        <c:v>2308.8852293051968</c:v>
                      </c:pt>
                      <c:pt idx="535">
                        <c:v>2308.8936694866561</c:v>
                      </c:pt>
                      <c:pt idx="536">
                        <c:v>2311.2952293051967</c:v>
                      </c:pt>
                      <c:pt idx="537">
                        <c:v>2311.303669486656</c:v>
                      </c:pt>
                      <c:pt idx="538">
                        <c:v>2315.9092293051967</c:v>
                      </c:pt>
                      <c:pt idx="539">
                        <c:v>2315.917669486656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AA0F-4281-8283-86D46B2BC15E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17722.206863541513</c:v>
                      </c:pt>
                      <c:pt idx="1">
                        <c:v>17722.286348241225</c:v>
                      </c:pt>
                      <c:pt idx="2">
                        <c:v>17722.206863541513</c:v>
                      </c:pt>
                      <c:pt idx="3">
                        <c:v>17722.286348241225</c:v>
                      </c:pt>
                      <c:pt idx="4">
                        <c:v>17737.499569334668</c:v>
                      </c:pt>
                      <c:pt idx="5">
                        <c:v>17737.579054034388</c:v>
                      </c:pt>
                      <c:pt idx="6">
                        <c:v>17737.499569334668</c:v>
                      </c:pt>
                      <c:pt idx="7">
                        <c:v>17737.579054034388</c:v>
                      </c:pt>
                      <c:pt idx="8">
                        <c:v>17722.206863541513</c:v>
                      </c:pt>
                      <c:pt idx="9">
                        <c:v>17722.286348241225</c:v>
                      </c:pt>
                      <c:pt idx="10">
                        <c:v>17737.499569334668</c:v>
                      </c:pt>
                      <c:pt idx="11">
                        <c:v>17737.579054034388</c:v>
                      </c:pt>
                      <c:pt idx="12">
                        <c:v>17769.172595324198</c:v>
                      </c:pt>
                      <c:pt idx="13">
                        <c:v>17769.252080023914</c:v>
                      </c:pt>
                      <c:pt idx="14">
                        <c:v>17784.465301117369</c:v>
                      </c:pt>
                      <c:pt idx="15">
                        <c:v>17784.544785817085</c:v>
                      </c:pt>
                      <c:pt idx="16">
                        <c:v>17769.172595324198</c:v>
                      </c:pt>
                      <c:pt idx="17">
                        <c:v>17769.252080023914</c:v>
                      </c:pt>
                      <c:pt idx="18">
                        <c:v>17784.465301117369</c:v>
                      </c:pt>
                      <c:pt idx="19">
                        <c:v>17784.544785817085</c:v>
                      </c:pt>
                      <c:pt idx="20">
                        <c:v>17769.172595324198</c:v>
                      </c:pt>
                      <c:pt idx="21">
                        <c:v>17769.252080023914</c:v>
                      </c:pt>
                      <c:pt idx="22">
                        <c:v>17843.744066390405</c:v>
                      </c:pt>
                      <c:pt idx="23">
                        <c:v>17843.823551090121</c:v>
                      </c:pt>
                      <c:pt idx="24">
                        <c:v>17843.744066390405</c:v>
                      </c:pt>
                      <c:pt idx="25">
                        <c:v>17843.823551090121</c:v>
                      </c:pt>
                      <c:pt idx="26">
                        <c:v>17784.465301117369</c:v>
                      </c:pt>
                      <c:pt idx="27">
                        <c:v>17784.544785817085</c:v>
                      </c:pt>
                      <c:pt idx="28">
                        <c:v>17843.744066390405</c:v>
                      </c:pt>
                      <c:pt idx="29">
                        <c:v>17843.823551090121</c:v>
                      </c:pt>
                      <c:pt idx="30">
                        <c:v>17890.709798173095</c:v>
                      </c:pt>
                      <c:pt idx="31">
                        <c:v>17890.789282872811</c:v>
                      </c:pt>
                      <c:pt idx="32">
                        <c:v>17890.709798173095</c:v>
                      </c:pt>
                      <c:pt idx="33">
                        <c:v>17890.789282872811</c:v>
                      </c:pt>
                      <c:pt idx="34">
                        <c:v>17890.709798173095</c:v>
                      </c:pt>
                      <c:pt idx="35">
                        <c:v>17890.789282872811</c:v>
                      </c:pt>
                      <c:pt idx="36">
                        <c:v>17988.404414596953</c:v>
                      </c:pt>
                      <c:pt idx="37">
                        <c:v>17988.483899296672</c:v>
                      </c:pt>
                      <c:pt idx="38">
                        <c:v>18003.697120390116</c:v>
                      </c:pt>
                      <c:pt idx="39">
                        <c:v>18003.776605089835</c:v>
                      </c:pt>
                      <c:pt idx="40">
                        <c:v>17988.404414596953</c:v>
                      </c:pt>
                      <c:pt idx="41">
                        <c:v>17988.483899296672</c:v>
                      </c:pt>
                      <c:pt idx="42">
                        <c:v>18003.697120390116</c:v>
                      </c:pt>
                      <c:pt idx="43">
                        <c:v>18003.776605089835</c:v>
                      </c:pt>
                      <c:pt idx="44">
                        <c:v>17988.404414596953</c:v>
                      </c:pt>
                      <c:pt idx="45">
                        <c:v>17988.483899296672</c:v>
                      </c:pt>
                      <c:pt idx="46">
                        <c:v>18035.370146379646</c:v>
                      </c:pt>
                      <c:pt idx="47">
                        <c:v>18035.449631079358</c:v>
                      </c:pt>
                      <c:pt idx="48">
                        <c:v>18035.370146379646</c:v>
                      </c:pt>
                      <c:pt idx="49">
                        <c:v>18035.449631079358</c:v>
                      </c:pt>
                      <c:pt idx="50">
                        <c:v>18003.697120390116</c:v>
                      </c:pt>
                      <c:pt idx="51">
                        <c:v>18003.776605089835</c:v>
                      </c:pt>
                      <c:pt idx="52">
                        <c:v>18050.662852172813</c:v>
                      </c:pt>
                      <c:pt idx="53">
                        <c:v>18050.742336872525</c:v>
                      </c:pt>
                      <c:pt idx="54">
                        <c:v>18050.662852172813</c:v>
                      </c:pt>
                      <c:pt idx="55">
                        <c:v>18050.742336872525</c:v>
                      </c:pt>
                      <c:pt idx="56">
                        <c:v>18035.370146379646</c:v>
                      </c:pt>
                      <c:pt idx="57">
                        <c:v>18035.449631079358</c:v>
                      </c:pt>
                      <c:pt idx="58">
                        <c:v>18050.662852172813</c:v>
                      </c:pt>
                      <c:pt idx="59">
                        <c:v>18050.742336872525</c:v>
                      </c:pt>
                      <c:pt idx="60">
                        <c:v>18109.941617445853</c:v>
                      </c:pt>
                      <c:pt idx="61">
                        <c:v>18110.021102145569</c:v>
                      </c:pt>
                      <c:pt idx="62">
                        <c:v>18109.941617445853</c:v>
                      </c:pt>
                      <c:pt idx="63">
                        <c:v>18110.021102145569</c:v>
                      </c:pt>
                      <c:pt idx="64">
                        <c:v>18109.941617445853</c:v>
                      </c:pt>
                      <c:pt idx="65">
                        <c:v>18110.021102145569</c:v>
                      </c:pt>
                      <c:pt idx="66">
                        <c:v>18156.907349228539</c:v>
                      </c:pt>
                      <c:pt idx="67">
                        <c:v>18156.986833928255</c:v>
                      </c:pt>
                      <c:pt idx="68">
                        <c:v>18156.907349228539</c:v>
                      </c:pt>
                      <c:pt idx="69">
                        <c:v>18156.986833928255</c:v>
                      </c:pt>
                      <c:pt idx="70">
                        <c:v>18156.907349228539</c:v>
                      </c:pt>
                      <c:pt idx="71">
                        <c:v>18156.986833928255</c:v>
                      </c:pt>
                      <c:pt idx="72">
                        <c:v>18339.79201582259</c:v>
                      </c:pt>
                      <c:pt idx="73">
                        <c:v>18339.871500522313</c:v>
                      </c:pt>
                      <c:pt idx="74">
                        <c:v>18339.79201582259</c:v>
                      </c:pt>
                      <c:pt idx="75">
                        <c:v>18339.871500522313</c:v>
                      </c:pt>
                      <c:pt idx="76">
                        <c:v>18355.084721615756</c:v>
                      </c:pt>
                      <c:pt idx="77">
                        <c:v>18355.164206315472</c:v>
                      </c:pt>
                      <c:pt idx="78">
                        <c:v>18355.084721615756</c:v>
                      </c:pt>
                      <c:pt idx="79">
                        <c:v>18355.164206315472</c:v>
                      </c:pt>
                      <c:pt idx="80">
                        <c:v>18339.79201582259</c:v>
                      </c:pt>
                      <c:pt idx="81">
                        <c:v>18339.871500522313</c:v>
                      </c:pt>
                      <c:pt idx="82">
                        <c:v>18355.084721615756</c:v>
                      </c:pt>
                      <c:pt idx="83">
                        <c:v>18355.164206315472</c:v>
                      </c:pt>
                      <c:pt idx="84">
                        <c:v>18386.757747605279</c:v>
                      </c:pt>
                      <c:pt idx="85">
                        <c:v>18386.837232304999</c:v>
                      </c:pt>
                      <c:pt idx="86">
                        <c:v>18402.050453398446</c:v>
                      </c:pt>
                      <c:pt idx="87">
                        <c:v>18402.129938098165</c:v>
                      </c:pt>
                      <c:pt idx="88">
                        <c:v>18386.757747605279</c:v>
                      </c:pt>
                      <c:pt idx="89">
                        <c:v>18386.837232304999</c:v>
                      </c:pt>
                      <c:pt idx="90">
                        <c:v>18402.050453398446</c:v>
                      </c:pt>
                      <c:pt idx="91">
                        <c:v>18402.129938098165</c:v>
                      </c:pt>
                      <c:pt idx="92">
                        <c:v>18386.757747605279</c:v>
                      </c:pt>
                      <c:pt idx="93">
                        <c:v>18386.837232304999</c:v>
                      </c:pt>
                      <c:pt idx="94">
                        <c:v>18461.329218671486</c:v>
                      </c:pt>
                      <c:pt idx="95">
                        <c:v>18461.408703371206</c:v>
                      </c:pt>
                      <c:pt idx="96">
                        <c:v>18461.329218671486</c:v>
                      </c:pt>
                      <c:pt idx="97">
                        <c:v>18461.408703371206</c:v>
                      </c:pt>
                      <c:pt idx="98">
                        <c:v>18402.050453398446</c:v>
                      </c:pt>
                      <c:pt idx="99">
                        <c:v>18402.129938098165</c:v>
                      </c:pt>
                      <c:pt idx="100">
                        <c:v>18461.329218671486</c:v>
                      </c:pt>
                      <c:pt idx="101">
                        <c:v>18461.408703371206</c:v>
                      </c:pt>
                      <c:pt idx="102">
                        <c:v>18508.294950454172</c:v>
                      </c:pt>
                      <c:pt idx="103">
                        <c:v>18508.374435153892</c:v>
                      </c:pt>
                      <c:pt idx="104">
                        <c:v>18508.294950454172</c:v>
                      </c:pt>
                      <c:pt idx="105">
                        <c:v>18508.374435153892</c:v>
                      </c:pt>
                      <c:pt idx="106">
                        <c:v>18508.294950454172</c:v>
                      </c:pt>
                      <c:pt idx="107">
                        <c:v>18508.374435153892</c:v>
                      </c:pt>
                      <c:pt idx="108">
                        <c:v>18806.247435539699</c:v>
                      </c:pt>
                      <c:pt idx="109">
                        <c:v>18806.326920239411</c:v>
                      </c:pt>
                      <c:pt idx="110">
                        <c:v>18821.540141332862</c:v>
                      </c:pt>
                      <c:pt idx="111">
                        <c:v>18821.619626032581</c:v>
                      </c:pt>
                      <c:pt idx="112">
                        <c:v>18806.247435539699</c:v>
                      </c:pt>
                      <c:pt idx="113">
                        <c:v>18806.326920239411</c:v>
                      </c:pt>
                      <c:pt idx="114">
                        <c:v>18821.540141332862</c:v>
                      </c:pt>
                      <c:pt idx="115">
                        <c:v>18821.619626032581</c:v>
                      </c:pt>
                      <c:pt idx="116">
                        <c:v>18853.213167322388</c:v>
                      </c:pt>
                      <c:pt idx="117">
                        <c:v>18853.292652022104</c:v>
                      </c:pt>
                      <c:pt idx="118">
                        <c:v>18868.505873115551</c:v>
                      </c:pt>
                      <c:pt idx="119">
                        <c:v>18868.585357815264</c:v>
                      </c:pt>
                      <c:pt idx="120">
                        <c:v>18806.247435539699</c:v>
                      </c:pt>
                      <c:pt idx="121">
                        <c:v>18806.326920239411</c:v>
                      </c:pt>
                      <c:pt idx="122">
                        <c:v>18853.213167322388</c:v>
                      </c:pt>
                      <c:pt idx="123">
                        <c:v>18853.292652022104</c:v>
                      </c:pt>
                      <c:pt idx="124">
                        <c:v>18821.540141332862</c:v>
                      </c:pt>
                      <c:pt idx="125">
                        <c:v>18821.619626032581</c:v>
                      </c:pt>
                      <c:pt idx="126">
                        <c:v>18868.505873115551</c:v>
                      </c:pt>
                      <c:pt idx="127">
                        <c:v>18868.585357815264</c:v>
                      </c:pt>
                      <c:pt idx="128">
                        <c:v>18853.213167322388</c:v>
                      </c:pt>
                      <c:pt idx="129">
                        <c:v>18853.292652022104</c:v>
                      </c:pt>
                      <c:pt idx="130">
                        <c:v>18868.505873115551</c:v>
                      </c:pt>
                      <c:pt idx="131">
                        <c:v>18868.585357815264</c:v>
                      </c:pt>
                      <c:pt idx="132">
                        <c:v>18927.784638388592</c:v>
                      </c:pt>
                      <c:pt idx="133">
                        <c:v>18927.864123088304</c:v>
                      </c:pt>
                      <c:pt idx="134">
                        <c:v>18927.784638388592</c:v>
                      </c:pt>
                      <c:pt idx="135">
                        <c:v>18927.864123088304</c:v>
                      </c:pt>
                      <c:pt idx="136">
                        <c:v>18974.750370171278</c:v>
                      </c:pt>
                      <c:pt idx="137">
                        <c:v>18974.829854871004</c:v>
                      </c:pt>
                      <c:pt idx="138">
                        <c:v>18927.784638388592</c:v>
                      </c:pt>
                      <c:pt idx="139">
                        <c:v>18927.864123088304</c:v>
                      </c:pt>
                      <c:pt idx="140">
                        <c:v>18974.750370171278</c:v>
                      </c:pt>
                      <c:pt idx="141">
                        <c:v>18974.829854871004</c:v>
                      </c:pt>
                      <c:pt idx="142">
                        <c:v>18974.750370171278</c:v>
                      </c:pt>
                      <c:pt idx="143">
                        <c:v>18974.829854871004</c:v>
                      </c:pt>
                      <c:pt idx="144">
                        <c:v>19051.007588548244</c:v>
                      </c:pt>
                      <c:pt idx="145">
                        <c:v>19051.087073247963</c:v>
                      </c:pt>
                      <c:pt idx="146">
                        <c:v>19066.30029434141</c:v>
                      </c:pt>
                      <c:pt idx="147">
                        <c:v>19066.379779041134</c:v>
                      </c:pt>
                      <c:pt idx="148">
                        <c:v>19093.136892850252</c:v>
                      </c:pt>
                      <c:pt idx="149">
                        <c:v>19093.216377549972</c:v>
                      </c:pt>
                      <c:pt idx="150">
                        <c:v>19051.007588548244</c:v>
                      </c:pt>
                      <c:pt idx="151">
                        <c:v>19051.087073247963</c:v>
                      </c:pt>
                      <c:pt idx="152">
                        <c:v>19093.136892850252</c:v>
                      </c:pt>
                      <c:pt idx="153">
                        <c:v>19093.216377549972</c:v>
                      </c:pt>
                      <c:pt idx="154">
                        <c:v>19108.429598643419</c:v>
                      </c:pt>
                      <c:pt idx="155">
                        <c:v>19108.509083343131</c:v>
                      </c:pt>
                      <c:pt idx="156">
                        <c:v>19066.30029434141</c:v>
                      </c:pt>
                      <c:pt idx="157">
                        <c:v>19066.379779041134</c:v>
                      </c:pt>
                      <c:pt idx="158">
                        <c:v>19108.429598643419</c:v>
                      </c:pt>
                      <c:pt idx="159">
                        <c:v>19108.509083343131</c:v>
                      </c:pt>
                      <c:pt idx="160">
                        <c:v>19097.973320330941</c:v>
                      </c:pt>
                      <c:pt idx="161">
                        <c:v>19098.052805030653</c:v>
                      </c:pt>
                      <c:pt idx="162">
                        <c:v>19051.007588548244</c:v>
                      </c:pt>
                      <c:pt idx="163">
                        <c:v>19051.087073247963</c:v>
                      </c:pt>
                      <c:pt idx="164">
                        <c:v>19093.136892850252</c:v>
                      </c:pt>
                      <c:pt idx="165">
                        <c:v>19093.216377549972</c:v>
                      </c:pt>
                      <c:pt idx="166">
                        <c:v>19097.973320330941</c:v>
                      </c:pt>
                      <c:pt idx="167">
                        <c:v>19098.052805030653</c:v>
                      </c:pt>
                      <c:pt idx="168">
                        <c:v>19113.266026124107</c:v>
                      </c:pt>
                      <c:pt idx="169">
                        <c:v>19113.345510823819</c:v>
                      </c:pt>
                      <c:pt idx="170">
                        <c:v>19066.30029434141</c:v>
                      </c:pt>
                      <c:pt idx="171">
                        <c:v>19066.379779041134</c:v>
                      </c:pt>
                      <c:pt idx="172">
                        <c:v>19108.429598643419</c:v>
                      </c:pt>
                      <c:pt idx="173">
                        <c:v>19108.509083343131</c:v>
                      </c:pt>
                      <c:pt idx="174">
                        <c:v>19113.266026124107</c:v>
                      </c:pt>
                      <c:pt idx="175">
                        <c:v>19113.345510823819</c:v>
                      </c:pt>
                      <c:pt idx="176">
                        <c:v>19140.102624632942</c:v>
                      </c:pt>
                      <c:pt idx="177">
                        <c:v>19140.182109332662</c:v>
                      </c:pt>
                      <c:pt idx="178">
                        <c:v>19155.395330426109</c:v>
                      </c:pt>
                      <c:pt idx="179">
                        <c:v>19155.474815125821</c:v>
                      </c:pt>
                      <c:pt idx="180">
                        <c:v>19097.973320330941</c:v>
                      </c:pt>
                      <c:pt idx="181">
                        <c:v>19098.052805030653</c:v>
                      </c:pt>
                      <c:pt idx="182">
                        <c:v>19140.102624632942</c:v>
                      </c:pt>
                      <c:pt idx="183">
                        <c:v>19140.182109332662</c:v>
                      </c:pt>
                      <c:pt idx="184">
                        <c:v>19113.266026124107</c:v>
                      </c:pt>
                      <c:pt idx="185">
                        <c:v>19113.345510823819</c:v>
                      </c:pt>
                      <c:pt idx="186">
                        <c:v>19155.395330426109</c:v>
                      </c:pt>
                      <c:pt idx="187">
                        <c:v>19155.474815125821</c:v>
                      </c:pt>
                      <c:pt idx="188">
                        <c:v>19172.544791397144</c:v>
                      </c:pt>
                      <c:pt idx="189">
                        <c:v>19172.62427609686</c:v>
                      </c:pt>
                      <c:pt idx="190">
                        <c:v>19140.102624632942</c:v>
                      </c:pt>
                      <c:pt idx="191">
                        <c:v>19140.182109332662</c:v>
                      </c:pt>
                      <c:pt idx="192">
                        <c:v>19214.674095699153</c:v>
                      </c:pt>
                      <c:pt idx="193">
                        <c:v>19214.753580398865</c:v>
                      </c:pt>
                      <c:pt idx="194">
                        <c:v>19172.544791397144</c:v>
                      </c:pt>
                      <c:pt idx="195">
                        <c:v>19172.62427609686</c:v>
                      </c:pt>
                      <c:pt idx="196">
                        <c:v>19214.674095699153</c:v>
                      </c:pt>
                      <c:pt idx="197">
                        <c:v>19214.753580398865</c:v>
                      </c:pt>
                      <c:pt idx="198">
                        <c:v>19155.395330426109</c:v>
                      </c:pt>
                      <c:pt idx="199">
                        <c:v>19155.474815125821</c:v>
                      </c:pt>
                      <c:pt idx="200">
                        <c:v>19219.510523179833</c:v>
                      </c:pt>
                      <c:pt idx="201">
                        <c:v>19219.590007879553</c:v>
                      </c:pt>
                      <c:pt idx="202">
                        <c:v>19172.544791397144</c:v>
                      </c:pt>
                      <c:pt idx="203">
                        <c:v>19172.62427609686</c:v>
                      </c:pt>
                      <c:pt idx="204">
                        <c:v>19214.674095699153</c:v>
                      </c:pt>
                      <c:pt idx="205">
                        <c:v>19214.753580398865</c:v>
                      </c:pt>
                      <c:pt idx="206">
                        <c:v>19219.510523179833</c:v>
                      </c:pt>
                      <c:pt idx="207">
                        <c:v>19219.590007879553</c:v>
                      </c:pt>
                      <c:pt idx="208">
                        <c:v>19261.639827481835</c:v>
                      </c:pt>
                      <c:pt idx="209">
                        <c:v>19261.719312181554</c:v>
                      </c:pt>
                      <c:pt idx="210">
                        <c:v>19219.510523179833</c:v>
                      </c:pt>
                      <c:pt idx="211">
                        <c:v>19219.590007879553</c:v>
                      </c:pt>
                      <c:pt idx="212">
                        <c:v>19261.639827481835</c:v>
                      </c:pt>
                      <c:pt idx="213">
                        <c:v>19261.719312181554</c:v>
                      </c:pt>
                      <c:pt idx="214">
                        <c:v>19261.639827481835</c:v>
                      </c:pt>
                      <c:pt idx="215">
                        <c:v>19261.719312181554</c:v>
                      </c:pt>
                      <c:pt idx="216">
                        <c:v>19359.3344439057</c:v>
                      </c:pt>
                      <c:pt idx="217">
                        <c:v>19359.413928605416</c:v>
                      </c:pt>
                      <c:pt idx="218">
                        <c:v>19374.627149698859</c:v>
                      </c:pt>
                      <c:pt idx="219">
                        <c:v>19374.706634398579</c:v>
                      </c:pt>
                      <c:pt idx="220">
                        <c:v>19359.3344439057</c:v>
                      </c:pt>
                      <c:pt idx="221">
                        <c:v>19359.413928605416</c:v>
                      </c:pt>
                      <c:pt idx="222">
                        <c:v>19374.627149698859</c:v>
                      </c:pt>
                      <c:pt idx="223">
                        <c:v>19374.706634398579</c:v>
                      </c:pt>
                      <c:pt idx="224">
                        <c:v>19406.300175688386</c:v>
                      </c:pt>
                      <c:pt idx="225">
                        <c:v>19406.379660388106</c:v>
                      </c:pt>
                      <c:pt idx="226">
                        <c:v>19359.3344439057</c:v>
                      </c:pt>
                      <c:pt idx="227">
                        <c:v>19359.413928605416</c:v>
                      </c:pt>
                      <c:pt idx="228">
                        <c:v>19406.300175688386</c:v>
                      </c:pt>
                      <c:pt idx="229">
                        <c:v>19406.379660388106</c:v>
                      </c:pt>
                      <c:pt idx="230">
                        <c:v>19421.592881481549</c:v>
                      </c:pt>
                      <c:pt idx="231">
                        <c:v>19421.672366181272</c:v>
                      </c:pt>
                      <c:pt idx="232">
                        <c:v>19374.627149698859</c:v>
                      </c:pt>
                      <c:pt idx="233">
                        <c:v>19374.706634398579</c:v>
                      </c:pt>
                      <c:pt idx="234">
                        <c:v>19421.592881481549</c:v>
                      </c:pt>
                      <c:pt idx="235">
                        <c:v>19421.672366181272</c:v>
                      </c:pt>
                      <c:pt idx="236">
                        <c:v>19406.300175688386</c:v>
                      </c:pt>
                      <c:pt idx="237">
                        <c:v>19406.379660388106</c:v>
                      </c:pt>
                      <c:pt idx="238">
                        <c:v>19421.592881481549</c:v>
                      </c:pt>
                      <c:pt idx="239">
                        <c:v>19421.672366181272</c:v>
                      </c:pt>
                      <c:pt idx="240">
                        <c:v>19480.871646754593</c:v>
                      </c:pt>
                      <c:pt idx="241">
                        <c:v>19480.951131454309</c:v>
                      </c:pt>
                      <c:pt idx="242">
                        <c:v>19480.871646754593</c:v>
                      </c:pt>
                      <c:pt idx="243">
                        <c:v>19480.951131454309</c:v>
                      </c:pt>
                      <c:pt idx="244">
                        <c:v>19527.837378537279</c:v>
                      </c:pt>
                      <c:pt idx="245">
                        <c:v>19527.916863237002</c:v>
                      </c:pt>
                      <c:pt idx="246">
                        <c:v>19480.871646754593</c:v>
                      </c:pt>
                      <c:pt idx="247">
                        <c:v>19480.951131454309</c:v>
                      </c:pt>
                      <c:pt idx="248">
                        <c:v>19527.837378537279</c:v>
                      </c:pt>
                      <c:pt idx="249">
                        <c:v>19527.916863237002</c:v>
                      </c:pt>
                      <c:pt idx="250">
                        <c:v>19527.837378537279</c:v>
                      </c:pt>
                      <c:pt idx="251">
                        <c:v>19527.916863237002</c:v>
                      </c:pt>
                      <c:pt idx="252">
                        <c:v>19710.72204513133</c:v>
                      </c:pt>
                      <c:pt idx="253">
                        <c:v>19710.801529831053</c:v>
                      </c:pt>
                      <c:pt idx="254">
                        <c:v>19710.72204513133</c:v>
                      </c:pt>
                      <c:pt idx="255">
                        <c:v>19710.801529831053</c:v>
                      </c:pt>
                      <c:pt idx="256">
                        <c:v>19726.014750924503</c:v>
                      </c:pt>
                      <c:pt idx="257">
                        <c:v>19726.094235624219</c:v>
                      </c:pt>
                      <c:pt idx="258">
                        <c:v>19726.014750924503</c:v>
                      </c:pt>
                      <c:pt idx="259">
                        <c:v>19726.094235624219</c:v>
                      </c:pt>
                      <c:pt idx="260">
                        <c:v>19710.72204513133</c:v>
                      </c:pt>
                      <c:pt idx="261">
                        <c:v>19710.801529831053</c:v>
                      </c:pt>
                      <c:pt idx="262">
                        <c:v>19757.687776914023</c:v>
                      </c:pt>
                      <c:pt idx="263">
                        <c:v>19757.767261613746</c:v>
                      </c:pt>
                      <c:pt idx="264">
                        <c:v>19726.014750924503</c:v>
                      </c:pt>
                      <c:pt idx="265">
                        <c:v>19726.094235624219</c:v>
                      </c:pt>
                      <c:pt idx="266">
                        <c:v>19772.980482707186</c:v>
                      </c:pt>
                      <c:pt idx="267">
                        <c:v>19773.059967406902</c:v>
                      </c:pt>
                      <c:pt idx="268">
                        <c:v>19757.687776914023</c:v>
                      </c:pt>
                      <c:pt idx="269">
                        <c:v>19757.767261613746</c:v>
                      </c:pt>
                      <c:pt idx="270">
                        <c:v>19772.980482707186</c:v>
                      </c:pt>
                      <c:pt idx="271">
                        <c:v>19773.059967406902</c:v>
                      </c:pt>
                      <c:pt idx="272">
                        <c:v>19757.687776914023</c:v>
                      </c:pt>
                      <c:pt idx="273">
                        <c:v>19757.767261613746</c:v>
                      </c:pt>
                      <c:pt idx="274">
                        <c:v>19832.259247980222</c:v>
                      </c:pt>
                      <c:pt idx="275">
                        <c:v>19832.338732679942</c:v>
                      </c:pt>
                      <c:pt idx="276">
                        <c:v>19832.259247980222</c:v>
                      </c:pt>
                      <c:pt idx="277">
                        <c:v>19832.338732679942</c:v>
                      </c:pt>
                      <c:pt idx="278">
                        <c:v>19772.980482707186</c:v>
                      </c:pt>
                      <c:pt idx="279">
                        <c:v>19773.059967406902</c:v>
                      </c:pt>
                      <c:pt idx="280">
                        <c:v>19832.259247980222</c:v>
                      </c:pt>
                      <c:pt idx="281">
                        <c:v>19832.338732679942</c:v>
                      </c:pt>
                      <c:pt idx="282">
                        <c:v>19879.224979762923</c:v>
                      </c:pt>
                      <c:pt idx="283">
                        <c:v>19879.304464462639</c:v>
                      </c:pt>
                      <c:pt idx="284">
                        <c:v>19879.224979762923</c:v>
                      </c:pt>
                      <c:pt idx="285">
                        <c:v>19879.304464462639</c:v>
                      </c:pt>
                      <c:pt idx="286">
                        <c:v>19879.224979762923</c:v>
                      </c:pt>
                      <c:pt idx="287">
                        <c:v>19879.304464462639</c:v>
                      </c:pt>
                      <c:pt idx="288">
                        <c:v>20177.177464848439</c:v>
                      </c:pt>
                      <c:pt idx="289">
                        <c:v>20177.256949548151</c:v>
                      </c:pt>
                      <c:pt idx="290">
                        <c:v>20192.470170641602</c:v>
                      </c:pt>
                      <c:pt idx="291">
                        <c:v>20192.549655341321</c:v>
                      </c:pt>
                      <c:pt idx="292">
                        <c:v>20177.177464848439</c:v>
                      </c:pt>
                      <c:pt idx="293">
                        <c:v>20177.256949548151</c:v>
                      </c:pt>
                      <c:pt idx="294">
                        <c:v>20192.470170641602</c:v>
                      </c:pt>
                      <c:pt idx="295">
                        <c:v>20192.549655341321</c:v>
                      </c:pt>
                      <c:pt idx="296">
                        <c:v>20224.143196631125</c:v>
                      </c:pt>
                      <c:pt idx="297">
                        <c:v>20224.222681330844</c:v>
                      </c:pt>
                      <c:pt idx="298">
                        <c:v>20239.435902424291</c:v>
                      </c:pt>
                      <c:pt idx="299">
                        <c:v>20239.515387124011</c:v>
                      </c:pt>
                      <c:pt idx="300">
                        <c:v>20224.143196631125</c:v>
                      </c:pt>
                      <c:pt idx="301">
                        <c:v>20224.222681330844</c:v>
                      </c:pt>
                      <c:pt idx="302">
                        <c:v>20177.177464848439</c:v>
                      </c:pt>
                      <c:pt idx="303">
                        <c:v>20177.256949548151</c:v>
                      </c:pt>
                      <c:pt idx="304">
                        <c:v>20239.435902424291</c:v>
                      </c:pt>
                      <c:pt idx="305">
                        <c:v>20239.515387124011</c:v>
                      </c:pt>
                      <c:pt idx="306">
                        <c:v>20192.470170641602</c:v>
                      </c:pt>
                      <c:pt idx="307">
                        <c:v>20192.549655341321</c:v>
                      </c:pt>
                      <c:pt idx="308">
                        <c:v>20224.143196631125</c:v>
                      </c:pt>
                      <c:pt idx="309">
                        <c:v>20224.222681330844</c:v>
                      </c:pt>
                      <c:pt idx="310">
                        <c:v>20239.435902424291</c:v>
                      </c:pt>
                      <c:pt idx="311">
                        <c:v>20239.515387124011</c:v>
                      </c:pt>
                      <c:pt idx="312">
                        <c:v>20298.714667697332</c:v>
                      </c:pt>
                      <c:pt idx="313">
                        <c:v>20298.794152397055</c:v>
                      </c:pt>
                      <c:pt idx="314">
                        <c:v>20298.714667697332</c:v>
                      </c:pt>
                      <c:pt idx="315">
                        <c:v>20298.794152397055</c:v>
                      </c:pt>
                      <c:pt idx="316">
                        <c:v>20345.680399480025</c:v>
                      </c:pt>
                      <c:pt idx="317">
                        <c:v>20345.759884179744</c:v>
                      </c:pt>
                      <c:pt idx="318">
                        <c:v>20393.431101348819</c:v>
                      </c:pt>
                      <c:pt idx="319">
                        <c:v>20393.510586048542</c:v>
                      </c:pt>
                      <c:pt idx="320">
                        <c:v>20345.680399480025</c:v>
                      </c:pt>
                      <c:pt idx="321">
                        <c:v>20345.759884179744</c:v>
                      </c:pt>
                      <c:pt idx="322">
                        <c:v>20298.714667697332</c:v>
                      </c:pt>
                      <c:pt idx="323">
                        <c:v>20298.794152397055</c:v>
                      </c:pt>
                      <c:pt idx="324">
                        <c:v>20408.723807141985</c:v>
                      </c:pt>
                      <c:pt idx="325">
                        <c:v>20408.803291841705</c:v>
                      </c:pt>
                      <c:pt idx="326">
                        <c:v>20393.431101348819</c:v>
                      </c:pt>
                      <c:pt idx="327">
                        <c:v>20393.510586048542</c:v>
                      </c:pt>
                      <c:pt idx="328">
                        <c:v>20408.723807141985</c:v>
                      </c:pt>
                      <c:pt idx="329">
                        <c:v>20408.803291841705</c:v>
                      </c:pt>
                      <c:pt idx="330">
                        <c:v>20345.680399480025</c:v>
                      </c:pt>
                      <c:pt idx="331">
                        <c:v>20345.759884179744</c:v>
                      </c:pt>
                      <c:pt idx="332">
                        <c:v>20440.396833131501</c:v>
                      </c:pt>
                      <c:pt idx="333">
                        <c:v>20440.476317831228</c:v>
                      </c:pt>
                      <c:pt idx="334">
                        <c:v>20393.431101348819</c:v>
                      </c:pt>
                      <c:pt idx="335">
                        <c:v>20393.510586048542</c:v>
                      </c:pt>
                      <c:pt idx="336">
                        <c:v>20440.396833131501</c:v>
                      </c:pt>
                      <c:pt idx="337">
                        <c:v>20440.476317831228</c:v>
                      </c:pt>
                      <c:pt idx="338">
                        <c:v>20421.937617856991</c:v>
                      </c:pt>
                      <c:pt idx="339">
                        <c:v>20422.017102556707</c:v>
                      </c:pt>
                      <c:pt idx="340">
                        <c:v>20455.689538924675</c:v>
                      </c:pt>
                      <c:pt idx="341">
                        <c:v>20455.769023624387</c:v>
                      </c:pt>
                      <c:pt idx="342">
                        <c:v>20408.723807141985</c:v>
                      </c:pt>
                      <c:pt idx="343">
                        <c:v>20408.803291841705</c:v>
                      </c:pt>
                      <c:pt idx="344">
                        <c:v>20455.689538924675</c:v>
                      </c:pt>
                      <c:pt idx="345">
                        <c:v>20455.769023624387</c:v>
                      </c:pt>
                      <c:pt idx="346">
                        <c:v>20437.23032365015</c:v>
                      </c:pt>
                      <c:pt idx="347">
                        <c:v>20437.309808349866</c:v>
                      </c:pt>
                      <c:pt idx="348">
                        <c:v>20421.937617856991</c:v>
                      </c:pt>
                      <c:pt idx="349">
                        <c:v>20422.017102556707</c:v>
                      </c:pt>
                      <c:pt idx="350">
                        <c:v>20440.396833131501</c:v>
                      </c:pt>
                      <c:pt idx="351">
                        <c:v>20440.476317831228</c:v>
                      </c:pt>
                      <c:pt idx="352">
                        <c:v>20437.23032365015</c:v>
                      </c:pt>
                      <c:pt idx="353">
                        <c:v>20437.309808349866</c:v>
                      </c:pt>
                      <c:pt idx="354">
                        <c:v>20455.689538924675</c:v>
                      </c:pt>
                      <c:pt idx="355">
                        <c:v>20455.769023624387</c:v>
                      </c:pt>
                      <c:pt idx="356">
                        <c:v>20468.903349639681</c:v>
                      </c:pt>
                      <c:pt idx="357">
                        <c:v>20468.982834339397</c:v>
                      </c:pt>
                      <c:pt idx="358">
                        <c:v>20514.968304197715</c:v>
                      </c:pt>
                      <c:pt idx="359">
                        <c:v>20515.047788897431</c:v>
                      </c:pt>
                      <c:pt idx="360">
                        <c:v>20468.903349639681</c:v>
                      </c:pt>
                      <c:pt idx="361">
                        <c:v>20468.982834339397</c:v>
                      </c:pt>
                      <c:pt idx="362">
                        <c:v>20421.937617856991</c:v>
                      </c:pt>
                      <c:pt idx="363">
                        <c:v>20422.017102556707</c:v>
                      </c:pt>
                      <c:pt idx="364">
                        <c:v>20484.196055432847</c:v>
                      </c:pt>
                      <c:pt idx="365">
                        <c:v>20484.275540132567</c:v>
                      </c:pt>
                      <c:pt idx="366">
                        <c:v>20484.196055432847</c:v>
                      </c:pt>
                      <c:pt idx="367">
                        <c:v>20484.275540132567</c:v>
                      </c:pt>
                      <c:pt idx="368">
                        <c:v>20437.23032365015</c:v>
                      </c:pt>
                      <c:pt idx="369">
                        <c:v>20437.309808349866</c:v>
                      </c:pt>
                      <c:pt idx="370">
                        <c:v>20514.968304197715</c:v>
                      </c:pt>
                      <c:pt idx="371">
                        <c:v>20515.047788897431</c:v>
                      </c:pt>
                      <c:pt idx="372">
                        <c:v>20468.903349639681</c:v>
                      </c:pt>
                      <c:pt idx="373">
                        <c:v>20468.982834339397</c:v>
                      </c:pt>
                      <c:pt idx="374">
                        <c:v>20561.934035980405</c:v>
                      </c:pt>
                      <c:pt idx="375">
                        <c:v>20562.013520680121</c:v>
                      </c:pt>
                      <c:pt idx="376">
                        <c:v>20484.196055432847</c:v>
                      </c:pt>
                      <c:pt idx="377">
                        <c:v>20484.275540132567</c:v>
                      </c:pt>
                      <c:pt idx="378">
                        <c:v>20514.968304197715</c:v>
                      </c:pt>
                      <c:pt idx="379">
                        <c:v>20515.047788897431</c:v>
                      </c:pt>
                      <c:pt idx="380">
                        <c:v>20561.934035980405</c:v>
                      </c:pt>
                      <c:pt idx="381">
                        <c:v>20562.013520680121</c:v>
                      </c:pt>
                      <c:pt idx="382">
                        <c:v>20543.47482070588</c:v>
                      </c:pt>
                      <c:pt idx="383">
                        <c:v>20543.554305405603</c:v>
                      </c:pt>
                      <c:pt idx="384">
                        <c:v>20543.47482070588</c:v>
                      </c:pt>
                      <c:pt idx="385">
                        <c:v>20543.554305405603</c:v>
                      </c:pt>
                      <c:pt idx="386">
                        <c:v>20561.934035980405</c:v>
                      </c:pt>
                      <c:pt idx="387">
                        <c:v>20562.013520680121</c:v>
                      </c:pt>
                      <c:pt idx="388">
                        <c:v>20590.440552488573</c:v>
                      </c:pt>
                      <c:pt idx="389">
                        <c:v>20590.520037188297</c:v>
                      </c:pt>
                      <c:pt idx="390">
                        <c:v>20590.440552488573</c:v>
                      </c:pt>
                      <c:pt idx="391">
                        <c:v>20590.520037188297</c:v>
                      </c:pt>
                      <c:pt idx="392">
                        <c:v>20543.47482070588</c:v>
                      </c:pt>
                      <c:pt idx="393">
                        <c:v>20543.554305405603</c:v>
                      </c:pt>
                      <c:pt idx="394">
                        <c:v>20659.628652404259</c:v>
                      </c:pt>
                      <c:pt idx="395">
                        <c:v>20659.708137103975</c:v>
                      </c:pt>
                      <c:pt idx="396">
                        <c:v>20590.440552488573</c:v>
                      </c:pt>
                      <c:pt idx="397">
                        <c:v>20590.520037188297</c:v>
                      </c:pt>
                      <c:pt idx="398">
                        <c:v>20659.628652404259</c:v>
                      </c:pt>
                      <c:pt idx="399">
                        <c:v>20659.708137103975</c:v>
                      </c:pt>
                      <c:pt idx="400">
                        <c:v>20674.921358197425</c:v>
                      </c:pt>
                      <c:pt idx="401">
                        <c:v>20675.000842897145</c:v>
                      </c:pt>
                      <c:pt idx="402">
                        <c:v>20674.921358197425</c:v>
                      </c:pt>
                      <c:pt idx="403">
                        <c:v>20675.000842897145</c:v>
                      </c:pt>
                      <c:pt idx="404">
                        <c:v>20659.628652404259</c:v>
                      </c:pt>
                      <c:pt idx="405">
                        <c:v>20659.708137103975</c:v>
                      </c:pt>
                      <c:pt idx="406">
                        <c:v>20706.594384186948</c:v>
                      </c:pt>
                      <c:pt idx="407">
                        <c:v>20706.673868886672</c:v>
                      </c:pt>
                      <c:pt idx="408">
                        <c:v>20674.921358197425</c:v>
                      </c:pt>
                      <c:pt idx="409">
                        <c:v>20675.000842897145</c:v>
                      </c:pt>
                      <c:pt idx="410">
                        <c:v>20721.887089980111</c:v>
                      </c:pt>
                      <c:pt idx="411">
                        <c:v>20721.966574679831</c:v>
                      </c:pt>
                      <c:pt idx="412">
                        <c:v>20706.594384186948</c:v>
                      </c:pt>
                      <c:pt idx="413">
                        <c:v>20706.673868886672</c:v>
                      </c:pt>
                      <c:pt idx="414">
                        <c:v>20721.887089980111</c:v>
                      </c:pt>
                      <c:pt idx="415">
                        <c:v>20721.966574679831</c:v>
                      </c:pt>
                      <c:pt idx="416">
                        <c:v>20706.594384186948</c:v>
                      </c:pt>
                      <c:pt idx="417">
                        <c:v>20706.673868886672</c:v>
                      </c:pt>
                      <c:pt idx="418">
                        <c:v>20781.165855253155</c:v>
                      </c:pt>
                      <c:pt idx="419">
                        <c:v>20781.245339952875</c:v>
                      </c:pt>
                      <c:pt idx="420">
                        <c:v>20781.165855253155</c:v>
                      </c:pt>
                      <c:pt idx="421">
                        <c:v>20781.245339952875</c:v>
                      </c:pt>
                      <c:pt idx="422">
                        <c:v>20721.887089980111</c:v>
                      </c:pt>
                      <c:pt idx="423">
                        <c:v>20721.966574679831</c:v>
                      </c:pt>
                      <c:pt idx="424">
                        <c:v>20781.165855253155</c:v>
                      </c:pt>
                      <c:pt idx="425">
                        <c:v>20781.245339952875</c:v>
                      </c:pt>
                      <c:pt idx="426">
                        <c:v>20828.131587035852</c:v>
                      </c:pt>
                      <c:pt idx="427">
                        <c:v>20828.211071735564</c:v>
                      </c:pt>
                      <c:pt idx="428">
                        <c:v>20828.131587035852</c:v>
                      </c:pt>
                      <c:pt idx="429">
                        <c:v>20828.211071735564</c:v>
                      </c:pt>
                      <c:pt idx="430">
                        <c:v>20828.131587035852</c:v>
                      </c:pt>
                      <c:pt idx="431">
                        <c:v>20828.211071735564</c:v>
                      </c:pt>
                      <c:pt idx="432">
                        <c:v>21011.016253629892</c:v>
                      </c:pt>
                      <c:pt idx="433">
                        <c:v>21011.095738329612</c:v>
                      </c:pt>
                      <c:pt idx="434">
                        <c:v>21026.308959423066</c:v>
                      </c:pt>
                      <c:pt idx="435">
                        <c:v>21026.388444122778</c:v>
                      </c:pt>
                      <c:pt idx="436">
                        <c:v>21011.016253629892</c:v>
                      </c:pt>
                      <c:pt idx="437">
                        <c:v>21011.095738329612</c:v>
                      </c:pt>
                      <c:pt idx="438">
                        <c:v>21026.308959423066</c:v>
                      </c:pt>
                      <c:pt idx="439">
                        <c:v>21026.388444122778</c:v>
                      </c:pt>
                      <c:pt idx="440">
                        <c:v>21057.981985412589</c:v>
                      </c:pt>
                      <c:pt idx="441">
                        <c:v>21058.061470112305</c:v>
                      </c:pt>
                      <c:pt idx="442">
                        <c:v>21057.981985412589</c:v>
                      </c:pt>
                      <c:pt idx="443">
                        <c:v>21058.061470112305</c:v>
                      </c:pt>
                      <c:pt idx="444">
                        <c:v>21011.016253629892</c:v>
                      </c:pt>
                      <c:pt idx="445">
                        <c:v>21011.095738329612</c:v>
                      </c:pt>
                      <c:pt idx="446">
                        <c:v>21073.274691205748</c:v>
                      </c:pt>
                      <c:pt idx="447">
                        <c:v>21073.354175905471</c:v>
                      </c:pt>
                      <c:pt idx="448">
                        <c:v>21073.274691205748</c:v>
                      </c:pt>
                      <c:pt idx="449">
                        <c:v>21073.354175905471</c:v>
                      </c:pt>
                      <c:pt idx="450">
                        <c:v>21026.308959423066</c:v>
                      </c:pt>
                      <c:pt idx="451">
                        <c:v>21026.388444122778</c:v>
                      </c:pt>
                      <c:pt idx="452">
                        <c:v>21057.981985412589</c:v>
                      </c:pt>
                      <c:pt idx="453">
                        <c:v>21058.061470112305</c:v>
                      </c:pt>
                      <c:pt idx="454">
                        <c:v>21073.274691205748</c:v>
                      </c:pt>
                      <c:pt idx="455">
                        <c:v>21073.354175905471</c:v>
                      </c:pt>
                      <c:pt idx="456">
                        <c:v>21132.553456478789</c:v>
                      </c:pt>
                      <c:pt idx="457">
                        <c:v>21132.632941178515</c:v>
                      </c:pt>
                      <c:pt idx="458">
                        <c:v>21132.553456478789</c:v>
                      </c:pt>
                      <c:pt idx="459">
                        <c:v>21132.632941178515</c:v>
                      </c:pt>
                      <c:pt idx="460">
                        <c:v>21179.519188261485</c:v>
                      </c:pt>
                      <c:pt idx="461">
                        <c:v>21179.598672961201</c:v>
                      </c:pt>
                      <c:pt idx="462">
                        <c:v>21179.519188261485</c:v>
                      </c:pt>
                      <c:pt idx="463">
                        <c:v>21179.598672961201</c:v>
                      </c:pt>
                      <c:pt idx="464">
                        <c:v>21132.553456478789</c:v>
                      </c:pt>
                      <c:pt idx="465">
                        <c:v>21132.632941178515</c:v>
                      </c:pt>
                      <c:pt idx="466">
                        <c:v>21179.519188261485</c:v>
                      </c:pt>
                      <c:pt idx="467">
                        <c:v>21179.598672961201</c:v>
                      </c:pt>
                      <c:pt idx="468">
                        <c:v>21477.471673346994</c:v>
                      </c:pt>
                      <c:pt idx="469">
                        <c:v>21477.551158046714</c:v>
                      </c:pt>
                      <c:pt idx="470">
                        <c:v>21477.471673346994</c:v>
                      </c:pt>
                      <c:pt idx="471">
                        <c:v>21477.551158046714</c:v>
                      </c:pt>
                      <c:pt idx="472">
                        <c:v>21492.764379140172</c:v>
                      </c:pt>
                      <c:pt idx="473">
                        <c:v>21492.843863839884</c:v>
                      </c:pt>
                      <c:pt idx="474">
                        <c:v>21492.764379140172</c:v>
                      </c:pt>
                      <c:pt idx="475">
                        <c:v>21492.843863839884</c:v>
                      </c:pt>
                      <c:pt idx="476">
                        <c:v>21524.437405129695</c:v>
                      </c:pt>
                      <c:pt idx="477">
                        <c:v>21524.516889829411</c:v>
                      </c:pt>
                      <c:pt idx="478">
                        <c:v>21524.437405129695</c:v>
                      </c:pt>
                      <c:pt idx="479">
                        <c:v>21524.516889829411</c:v>
                      </c:pt>
                      <c:pt idx="480">
                        <c:v>21477.471673346994</c:v>
                      </c:pt>
                      <c:pt idx="481">
                        <c:v>21477.551158046714</c:v>
                      </c:pt>
                      <c:pt idx="482">
                        <c:v>21539.730110922857</c:v>
                      </c:pt>
                      <c:pt idx="483">
                        <c:v>21539.80959562257</c:v>
                      </c:pt>
                      <c:pt idx="484">
                        <c:v>21539.730110922857</c:v>
                      </c:pt>
                      <c:pt idx="485">
                        <c:v>21539.80959562257</c:v>
                      </c:pt>
                      <c:pt idx="486">
                        <c:v>21492.764379140172</c:v>
                      </c:pt>
                      <c:pt idx="487">
                        <c:v>21492.843863839884</c:v>
                      </c:pt>
                      <c:pt idx="488">
                        <c:v>21524.437405129695</c:v>
                      </c:pt>
                      <c:pt idx="489">
                        <c:v>21524.516889829411</c:v>
                      </c:pt>
                      <c:pt idx="490">
                        <c:v>21539.730110922857</c:v>
                      </c:pt>
                      <c:pt idx="491">
                        <c:v>21539.80959562257</c:v>
                      </c:pt>
                      <c:pt idx="492">
                        <c:v>21599.008876195898</c:v>
                      </c:pt>
                      <c:pt idx="493">
                        <c:v>21599.08836089561</c:v>
                      </c:pt>
                      <c:pt idx="494">
                        <c:v>21599.008876195898</c:v>
                      </c:pt>
                      <c:pt idx="495">
                        <c:v>21599.08836089561</c:v>
                      </c:pt>
                      <c:pt idx="496">
                        <c:v>21645.974607978591</c:v>
                      </c:pt>
                      <c:pt idx="497">
                        <c:v>21646.054092678311</c:v>
                      </c:pt>
                      <c:pt idx="498">
                        <c:v>21645.974607978591</c:v>
                      </c:pt>
                      <c:pt idx="499">
                        <c:v>21646.054092678311</c:v>
                      </c:pt>
                      <c:pt idx="500">
                        <c:v>21599.008876195898</c:v>
                      </c:pt>
                      <c:pt idx="501">
                        <c:v>21599.08836089561</c:v>
                      </c:pt>
                      <c:pt idx="502">
                        <c:v>21645.974607978591</c:v>
                      </c:pt>
                      <c:pt idx="503">
                        <c:v>21646.054092678311</c:v>
                      </c:pt>
                      <c:pt idx="504">
                        <c:v>21722.231826355553</c:v>
                      </c:pt>
                      <c:pt idx="505">
                        <c:v>21722.311311055266</c:v>
                      </c:pt>
                      <c:pt idx="506">
                        <c:v>21722.231826355553</c:v>
                      </c:pt>
                      <c:pt idx="507">
                        <c:v>21722.311311055266</c:v>
                      </c:pt>
                      <c:pt idx="508">
                        <c:v>21737.52453214872</c:v>
                      </c:pt>
                      <c:pt idx="509">
                        <c:v>21737.60401684844</c:v>
                      </c:pt>
                      <c:pt idx="510">
                        <c:v>21737.52453214872</c:v>
                      </c:pt>
                      <c:pt idx="511">
                        <c:v>21737.60401684844</c:v>
                      </c:pt>
                      <c:pt idx="512">
                        <c:v>21722.231826355553</c:v>
                      </c:pt>
                      <c:pt idx="513">
                        <c:v>21722.311311055266</c:v>
                      </c:pt>
                      <c:pt idx="514">
                        <c:v>21769.197558138239</c:v>
                      </c:pt>
                      <c:pt idx="515">
                        <c:v>21769.277042837963</c:v>
                      </c:pt>
                      <c:pt idx="516">
                        <c:v>21737.52453214872</c:v>
                      </c:pt>
                      <c:pt idx="517">
                        <c:v>21737.60401684844</c:v>
                      </c:pt>
                      <c:pt idx="518">
                        <c:v>21784.49026393141</c:v>
                      </c:pt>
                      <c:pt idx="519">
                        <c:v>21784.569748631122</c:v>
                      </c:pt>
                      <c:pt idx="520">
                        <c:v>21769.197558138239</c:v>
                      </c:pt>
                      <c:pt idx="521">
                        <c:v>21769.277042837963</c:v>
                      </c:pt>
                      <c:pt idx="522">
                        <c:v>21784.49026393141</c:v>
                      </c:pt>
                      <c:pt idx="523">
                        <c:v>21784.569748631122</c:v>
                      </c:pt>
                      <c:pt idx="524">
                        <c:v>21843.76902920445</c:v>
                      </c:pt>
                      <c:pt idx="525">
                        <c:v>21843.848513904173</c:v>
                      </c:pt>
                      <c:pt idx="526">
                        <c:v>21769.197558138239</c:v>
                      </c:pt>
                      <c:pt idx="527">
                        <c:v>21769.277042837963</c:v>
                      </c:pt>
                      <c:pt idx="528">
                        <c:v>21843.76902920445</c:v>
                      </c:pt>
                      <c:pt idx="529">
                        <c:v>21843.848513904173</c:v>
                      </c:pt>
                      <c:pt idx="530">
                        <c:v>21784.49026393141</c:v>
                      </c:pt>
                      <c:pt idx="531">
                        <c:v>21784.569748631122</c:v>
                      </c:pt>
                      <c:pt idx="532">
                        <c:v>21843.76902920445</c:v>
                      </c:pt>
                      <c:pt idx="533">
                        <c:v>21843.848513904173</c:v>
                      </c:pt>
                      <c:pt idx="534">
                        <c:v>21890.734760987143</c:v>
                      </c:pt>
                      <c:pt idx="535">
                        <c:v>21890.814245686859</c:v>
                      </c:pt>
                      <c:pt idx="536">
                        <c:v>21890.734760987143</c:v>
                      </c:pt>
                      <c:pt idx="537">
                        <c:v>21890.814245686859</c:v>
                      </c:pt>
                      <c:pt idx="538">
                        <c:v>21890.734760987143</c:v>
                      </c:pt>
                      <c:pt idx="539">
                        <c:v>21890.814245686859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AA0F-4281-8283-86D46B2BC15E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0.99998098631578969</c:v>
                      </c:pt>
                      <c:pt idx="2">
                        <c:v>0.9991008507146123</c:v>
                      </c:pt>
                      <c:pt idx="3">
                        <c:v>0.99908270260548848</c:v>
                      </c:pt>
                      <c:pt idx="4">
                        <c:v>0.99644532874571745</c:v>
                      </c:pt>
                      <c:pt idx="5">
                        <c:v>0.99642632156193855</c:v>
                      </c:pt>
                      <c:pt idx="6">
                        <c:v>0.99557477971542563</c:v>
                      </c:pt>
                      <c:pt idx="7">
                        <c:v>0.99555582746975679</c:v>
                      </c:pt>
                      <c:pt idx="8">
                        <c:v>0.99150488137648363</c:v>
                      </c:pt>
                      <c:pt idx="9">
                        <c:v>0.99148674760736211</c:v>
                      </c:pt>
                      <c:pt idx="10">
                        <c:v>0.98805009863627813</c:v>
                      </c:pt>
                      <c:pt idx="11">
                        <c:v>0.98803155366926498</c:v>
                      </c:pt>
                      <c:pt idx="12">
                        <c:v>0.98730896391848766</c:v>
                      </c:pt>
                      <c:pt idx="13">
                        <c:v>0.98729001223691726</c:v>
                      </c:pt>
                      <c:pt idx="14">
                        <c:v>0.98375866314818405</c:v>
                      </c:pt>
                      <c:pt idx="15">
                        <c:v>0.98373969415858098</c:v>
                      </c:pt>
                      <c:pt idx="16">
                        <c:v>0.98245980840323843</c:v>
                      </c:pt>
                      <c:pt idx="17">
                        <c:v>0.98244098816268433</c:v>
                      </c:pt>
                      <c:pt idx="18">
                        <c:v>0.97892611757252579</c:v>
                      </c:pt>
                      <c:pt idx="19">
                        <c:v>0.97890724684766672</c:v>
                      </c:pt>
                      <c:pt idx="20">
                        <c:v>0.97461018081083073</c:v>
                      </c:pt>
                      <c:pt idx="21">
                        <c:v>0.97459151993064097</c:v>
                      </c:pt>
                      <c:pt idx="22">
                        <c:v>0.97256025214585429</c:v>
                      </c:pt>
                      <c:pt idx="23">
                        <c:v>0.97254124384158891</c:v>
                      </c:pt>
                      <c:pt idx="24">
                        <c:v>0.97169678282153027</c:v>
                      </c:pt>
                      <c:pt idx="25">
                        <c:v>0.9716777782055408</c:v>
                      </c:pt>
                      <c:pt idx="26">
                        <c:v>0.97110042748175041</c:v>
                      </c:pt>
                      <c:pt idx="27">
                        <c:v>0.97108169466238536</c:v>
                      </c:pt>
                      <c:pt idx="28">
                        <c:v>0.96433162073866086</c:v>
                      </c:pt>
                      <c:pt idx="29">
                        <c:v>0.96431267745543925</c:v>
                      </c:pt>
                      <c:pt idx="30">
                        <c:v>0.95988504586441259</c:v>
                      </c:pt>
                      <c:pt idx="31">
                        <c:v>0.95986604770718686</c:v>
                      </c:pt>
                      <c:pt idx="32">
                        <c:v>0.95510163733335374</c:v>
                      </c:pt>
                      <c:pt idx="33">
                        <c:v>0.95508266694006616</c:v>
                      </c:pt>
                      <c:pt idx="34">
                        <c:v>0.9473703700384789</c:v>
                      </c:pt>
                      <c:pt idx="35">
                        <c:v>0.9473514552596517</c:v>
                      </c:pt>
                      <c:pt idx="36">
                        <c:v>0.93565909613654663</c:v>
                      </c:pt>
                      <c:pt idx="37">
                        <c:v>0.93564009947557869</c:v>
                      </c:pt>
                      <c:pt idx="38">
                        <c:v>0.93210490370357213</c:v>
                      </c:pt>
                      <c:pt idx="39">
                        <c:v>0.93208590638854705</c:v>
                      </c:pt>
                      <c:pt idx="40">
                        <c:v>0.93087963144212549</c:v>
                      </c:pt>
                      <c:pt idx="41">
                        <c:v>0.93086065133945783</c:v>
                      </c:pt>
                      <c:pt idx="42">
                        <c:v>0.92732704085995432</c:v>
                      </c:pt>
                      <c:pt idx="43">
                        <c:v>0.92730805885117662</c:v>
                      </c:pt>
                      <c:pt idx="44">
                        <c:v>0.92317306024932688</c:v>
                      </c:pt>
                      <c:pt idx="45">
                        <c:v>0.92315411275097603</c:v>
                      </c:pt>
                      <c:pt idx="46">
                        <c:v>0.92297633936034007</c:v>
                      </c:pt>
                      <c:pt idx="47">
                        <c:v>0.92295734773419869</c:v>
                      </c:pt>
                      <c:pt idx="48">
                        <c:v>0.92206935318884908</c:v>
                      </c:pt>
                      <c:pt idx="49">
                        <c:v>0.92205036417209085</c:v>
                      </c:pt>
                      <c:pt idx="50">
                        <c:v>0.91962452565940678</c:v>
                      </c:pt>
                      <c:pt idx="51">
                        <c:v>0.91960557394920406</c:v>
                      </c:pt>
                      <c:pt idx="52">
                        <c:v>0.91942256735989236</c:v>
                      </c:pt>
                      <c:pt idx="53">
                        <c:v>0.91940357484098334</c:v>
                      </c:pt>
                      <c:pt idx="54">
                        <c:v>0.91851582933961906</c:v>
                      </c:pt>
                      <c:pt idx="55">
                        <c:v>0.91849683925678183</c:v>
                      </c:pt>
                      <c:pt idx="56">
                        <c:v>0.9143808076162302</c:v>
                      </c:pt>
                      <c:pt idx="57">
                        <c:v>0.91436184424655575</c:v>
                      </c:pt>
                      <c:pt idx="58">
                        <c:v>0.91083024303740545</c:v>
                      </c:pt>
                      <c:pt idx="59">
                        <c:v>0.91081127695606534</c:v>
                      </c:pt>
                      <c:pt idx="60">
                        <c:v>0.90822379269206699</c:v>
                      </c:pt>
                      <c:pt idx="61">
                        <c:v>0.90820479186997238</c:v>
                      </c:pt>
                      <c:pt idx="62">
                        <c:v>0.9034551734923052</c:v>
                      </c:pt>
                      <c:pt idx="63">
                        <c:v>0.90343618215746058</c:v>
                      </c:pt>
                      <c:pt idx="64">
                        <c:v>0.89577512653018987</c:v>
                      </c:pt>
                      <c:pt idx="65">
                        <c:v>0.89575615460731461</c:v>
                      </c:pt>
                      <c:pt idx="66">
                        <c:v>0.89554422628630481</c:v>
                      </c:pt>
                      <c:pt idx="67">
                        <c:v>0.89552522897382447</c:v>
                      </c:pt>
                      <c:pt idx="68">
                        <c:v>0.89463898491661986</c:v>
                      </c:pt>
                      <c:pt idx="69">
                        <c:v>0.89461998919024532</c:v>
                      </c:pt>
                      <c:pt idx="70">
                        <c:v>0.88697053473982157</c:v>
                      </c:pt>
                      <c:pt idx="71">
                        <c:v>0.88695155492472799</c:v>
                      </c:pt>
                      <c:pt idx="72">
                        <c:v>0.85308906399033713</c:v>
                      </c:pt>
                      <c:pt idx="73">
                        <c:v>0.85307006405534858</c:v>
                      </c:pt>
                      <c:pt idx="74">
                        <c:v>0.85218479118080526</c:v>
                      </c:pt>
                      <c:pt idx="75">
                        <c:v>0.85216579218224819</c:v>
                      </c:pt>
                      <c:pt idx="76">
                        <c:v>0.84953466095436692</c:v>
                      </c:pt>
                      <c:pt idx="77">
                        <c:v>0.8495156608712785</c:v>
                      </c:pt>
                      <c:pt idx="78">
                        <c:v>0.84863044703341295</c:v>
                      </c:pt>
                      <c:pt idx="79">
                        <c:v>0.84861144785061238</c:v>
                      </c:pt>
                      <c:pt idx="80">
                        <c:v>0.84452998933463552</c:v>
                      </c:pt>
                      <c:pt idx="81">
                        <c:v>0.84451099973547472</c:v>
                      </c:pt>
                      <c:pt idx="82">
                        <c:v>0.84097648060828178</c:v>
                      </c:pt>
                      <c:pt idx="83">
                        <c:v>0.84095749046465207</c:v>
                      </c:pt>
                      <c:pt idx="84">
                        <c:v>0.84040934375710363</c:v>
                      </c:pt>
                      <c:pt idx="85">
                        <c:v>0.84039034589120276</c:v>
                      </c:pt>
                      <c:pt idx="86">
                        <c:v>0.83685507592334096</c:v>
                      </c:pt>
                      <c:pt idx="87">
                        <c:v>0.83683607784789127</c:v>
                      </c:pt>
                      <c:pt idx="88">
                        <c:v>0.83560137392393385</c:v>
                      </c:pt>
                      <c:pt idx="89">
                        <c:v>0.83558238137382923</c:v>
                      </c:pt>
                      <c:pt idx="90">
                        <c:v>0.83204756676009073</c:v>
                      </c:pt>
                      <c:pt idx="91">
                        <c:v>0.83202857380555117</c:v>
                      </c:pt>
                      <c:pt idx="92">
                        <c:v>0.82761270479273286</c:v>
                      </c:pt>
                      <c:pt idx="93">
                        <c:v>0.82759372271956955</c:v>
                      </c:pt>
                      <c:pt idx="94">
                        <c:v>0.82565274689828339</c:v>
                      </c:pt>
                      <c:pt idx="95">
                        <c:v>0.825633745765876</c:v>
                      </c:pt>
                      <c:pt idx="96">
                        <c:v>0.82474900077352697</c:v>
                      </c:pt>
                      <c:pt idx="97">
                        <c:v>0.82473000032258414</c:v>
                      </c:pt>
                      <c:pt idx="98">
                        <c:v>0.82406005004880822</c:v>
                      </c:pt>
                      <c:pt idx="99">
                        <c:v>0.82404106719972203</c:v>
                      </c:pt>
                      <c:pt idx="100">
                        <c:v>0.81710088096924915</c:v>
                      </c:pt>
                      <c:pt idx="101">
                        <c:v>0.81708188742459198</c:v>
                      </c:pt>
                      <c:pt idx="102">
                        <c:v>0.81297424000694452</c:v>
                      </c:pt>
                      <c:pt idx="103">
                        <c:v>0.81295524051255397</c:v>
                      </c:pt>
                      <c:pt idx="104">
                        <c:v>0.80817000859950883</c:v>
                      </c:pt>
                      <c:pt idx="105">
                        <c:v>0.80815101305365344</c:v>
                      </c:pt>
                      <c:pt idx="106">
                        <c:v>0.8001901501207479</c:v>
                      </c:pt>
                      <c:pt idx="107">
                        <c:v>0.80017116247793185</c:v>
                      </c:pt>
                      <c:pt idx="108">
                        <c:v>0.73714088071123018</c:v>
                      </c:pt>
                      <c:pt idx="109">
                        <c:v>0.73712188382731059</c:v>
                      </c:pt>
                      <c:pt idx="110">
                        <c:v>0.73358669867131987</c:v>
                      </c:pt>
                      <c:pt idx="111">
                        <c:v>0.73356770164675711</c:v>
                      </c:pt>
                      <c:pt idx="112">
                        <c:v>0.73229571271806682</c:v>
                      </c:pt>
                      <c:pt idx="113">
                        <c:v>0.73227671861593024</c:v>
                      </c:pt>
                      <c:pt idx="114">
                        <c:v>0.72874179515152471</c:v>
                      </c:pt>
                      <c:pt idx="115">
                        <c:v>0.72872280082790986</c:v>
                      </c:pt>
                      <c:pt idx="116">
                        <c:v>0.72832198532649051</c:v>
                      </c:pt>
                      <c:pt idx="117">
                        <c:v>0.72830298742984689</c:v>
                      </c:pt>
                      <c:pt idx="118">
                        <c:v>0.72476771985345456</c:v>
                      </c:pt>
                      <c:pt idx="119">
                        <c:v>0.72474872185326555</c:v>
                      </c:pt>
                      <c:pt idx="120">
                        <c:v>0.72399740620957798</c:v>
                      </c:pt>
                      <c:pt idx="121">
                        <c:v>0.72397841763847137</c:v>
                      </c:pt>
                      <c:pt idx="122">
                        <c:v>0.72347865813115797</c:v>
                      </c:pt>
                      <c:pt idx="123">
                        <c:v>0.72345966268623108</c:v>
                      </c:pt>
                      <c:pt idx="124">
                        <c:v>0.720444121248623</c:v>
                      </c:pt>
                      <c:pt idx="125">
                        <c:v>0.72042513230585137</c:v>
                      </c:pt>
                      <c:pt idx="126">
                        <c:v>0.7199246074201362</c:v>
                      </c:pt>
                      <c:pt idx="127">
                        <c:v>0.71990561179887747</c:v>
                      </c:pt>
                      <c:pt idx="128">
                        <c:v>0.71518376417424356</c:v>
                      </c:pt>
                      <c:pt idx="129">
                        <c:v>0.7151647736853437</c:v>
                      </c:pt>
                      <c:pt idx="130">
                        <c:v>0.71163025741297514</c:v>
                      </c:pt>
                      <c:pt idx="131">
                        <c:v>0.71161126661146734</c:v>
                      </c:pt>
                      <c:pt idx="132">
                        <c:v>0.70970677347246458</c:v>
                      </c:pt>
                      <c:pt idx="133">
                        <c:v>0.70968777547773787</c:v>
                      </c:pt>
                      <c:pt idx="134">
                        <c:v>0.70486376255756589</c:v>
                      </c:pt>
                      <c:pt idx="135">
                        <c:v>0.70484476673544383</c:v>
                      </c:pt>
                      <c:pt idx="136">
                        <c:v>0.70088717992944871</c:v>
                      </c:pt>
                      <c:pt idx="137">
                        <c:v>0.70086818120868111</c:v>
                      </c:pt>
                      <c:pt idx="138">
                        <c:v>0.69657041274010734</c:v>
                      </c:pt>
                      <c:pt idx="139">
                        <c:v>0.69655142132871994</c:v>
                      </c:pt>
                      <c:pt idx="140">
                        <c:v>0.69604564026449489</c:v>
                      </c:pt>
                      <c:pt idx="141">
                        <c:v>0.69602664344125464</c:v>
                      </c:pt>
                      <c:pt idx="142">
                        <c:v>0.68775504733048309</c:v>
                      </c:pt>
                      <c:pt idx="143">
                        <c:v>0.68773605443791097</c:v>
                      </c:pt>
                      <c:pt idx="144">
                        <c:v>0.68167899233051588</c:v>
                      </c:pt>
                      <c:pt idx="145">
                        <c:v>0.68165999372848907</c:v>
                      </c:pt>
                      <c:pt idx="146">
                        <c:v>0.67812467894000572</c:v>
                      </c:pt>
                      <c:pt idx="147">
                        <c:v>0.67810568028072737</c:v>
                      </c:pt>
                      <c:pt idx="148">
                        <c:v>0.67698623490126619</c:v>
                      </c:pt>
                      <c:pt idx="149">
                        <c:v>0.67696723473538967</c:v>
                      </c:pt>
                      <c:pt idx="150">
                        <c:v>0.67683737321074344</c:v>
                      </c:pt>
                      <c:pt idx="151">
                        <c:v>0.67681837629796837</c:v>
                      </c:pt>
                      <c:pt idx="152">
                        <c:v>0.67604461108589664</c:v>
                      </c:pt>
                      <c:pt idx="153">
                        <c:v>0.67602561113245008</c:v>
                      </c:pt>
                      <c:pt idx="154">
                        <c:v>0.67343185328136113</c:v>
                      </c:pt>
                      <c:pt idx="155">
                        <c:v>0.67341285312236454</c:v>
                      </c:pt>
                      <c:pt idx="156">
                        <c:v>0.67328319729523745</c:v>
                      </c:pt>
                      <c:pt idx="157">
                        <c:v>0.6732642002708642</c:v>
                      </c:pt>
                      <c:pt idx="158">
                        <c:v>0.67249023330769753</c:v>
                      </c:pt>
                      <c:pt idx="159">
                        <c:v>0.67247123335232595</c:v>
                      </c:pt>
                      <c:pt idx="160">
                        <c:v>0.66899880674385825</c:v>
                      </c:pt>
                      <c:pt idx="161">
                        <c:v>0.66897980876436802</c:v>
                      </c:pt>
                      <c:pt idx="162">
                        <c:v>0.6685476012582483</c:v>
                      </c:pt>
                      <c:pt idx="163">
                        <c:v>0.66852860786234192</c:v>
                      </c:pt>
                      <c:pt idx="164">
                        <c:v>0.66808293070475089</c:v>
                      </c:pt>
                      <c:pt idx="165">
                        <c:v>0.66806393299430566</c:v>
                      </c:pt>
                      <c:pt idx="166">
                        <c:v>0.66801856832953177</c:v>
                      </c:pt>
                      <c:pt idx="167">
                        <c:v>0.66799957066681459</c:v>
                      </c:pt>
                      <c:pt idx="168">
                        <c:v>0.66544453812263493</c:v>
                      </c:pt>
                      <c:pt idx="169">
                        <c:v>0.66542554006954313</c:v>
                      </c:pt>
                      <c:pt idx="170">
                        <c:v>0.66499380502637551</c:v>
                      </c:pt>
                      <c:pt idx="171">
                        <c:v>0.66497481141840042</c:v>
                      </c:pt>
                      <c:pt idx="172">
                        <c:v>0.66452868695538791</c:v>
                      </c:pt>
                      <c:pt idx="173">
                        <c:v>0.66450968916227138</c:v>
                      </c:pt>
                      <c:pt idx="174">
                        <c:v>0.66446432559044533</c:v>
                      </c:pt>
                      <c:pt idx="175">
                        <c:v>0.66444532784365307</c:v>
                      </c:pt>
                      <c:pt idx="176">
                        <c:v>0.66430756676151126</c:v>
                      </c:pt>
                      <c:pt idx="177">
                        <c:v>0.66428856716509666</c:v>
                      </c:pt>
                      <c:pt idx="178">
                        <c:v>0.66075320267855608</c:v>
                      </c:pt>
                      <c:pt idx="179">
                        <c:v>0.66073420307282482</c:v>
                      </c:pt>
                      <c:pt idx="180">
                        <c:v>0.65973100969538734</c:v>
                      </c:pt>
                      <c:pt idx="181">
                        <c:v>0.65971201513773525</c:v>
                      </c:pt>
                      <c:pt idx="182">
                        <c:v>0.65946825565256917</c:v>
                      </c:pt>
                      <c:pt idx="183">
                        <c:v>0.65944925727762871</c:v>
                      </c:pt>
                      <c:pt idx="184">
                        <c:v>0.65617708423639332</c:v>
                      </c:pt>
                      <c:pt idx="185">
                        <c:v>0.65615808950131538</c:v>
                      </c:pt>
                      <c:pt idx="186">
                        <c:v>0.65591395859457491</c:v>
                      </c:pt>
                      <c:pt idx="187">
                        <c:v>0.65589496016366033</c:v>
                      </c:pt>
                      <c:pt idx="188">
                        <c:v>0.65424384977733918</c:v>
                      </c:pt>
                      <c:pt idx="189">
                        <c:v>0.65422485072662329</c:v>
                      </c:pt>
                      <c:pt idx="190">
                        <c:v>0.65118283935363397</c:v>
                      </c:pt>
                      <c:pt idx="191">
                        <c:v>0.65116384368071401</c:v>
                      </c:pt>
                      <c:pt idx="192">
                        <c:v>0.64955043512175592</c:v>
                      </c:pt>
                      <c:pt idx="193">
                        <c:v>0.64953143502107835</c:v>
                      </c:pt>
                      <c:pt idx="194">
                        <c:v>0.64940338247886986</c:v>
                      </c:pt>
                      <c:pt idx="195">
                        <c:v>0.64938438469234228</c:v>
                      </c:pt>
                      <c:pt idx="196">
                        <c:v>0.64860886885161173</c:v>
                      </c:pt>
                      <c:pt idx="197">
                        <c:v>0.64858986889261283</c:v>
                      </c:pt>
                      <c:pt idx="198">
                        <c:v>0.64762879702613196</c:v>
                      </c:pt>
                      <c:pt idx="199">
                        <c:v>0.64760980121027778</c:v>
                      </c:pt>
                      <c:pt idx="200">
                        <c:v>0.64156405661021843</c:v>
                      </c:pt>
                      <c:pt idx="201">
                        <c:v>0.64154505805834294</c:v>
                      </c:pt>
                      <c:pt idx="202">
                        <c:v>0.64111661143888754</c:v>
                      </c:pt>
                      <c:pt idx="203">
                        <c:v>0.64109761639271734</c:v>
                      </c:pt>
                      <c:pt idx="204">
                        <c:v>0.64064839649717786</c:v>
                      </c:pt>
                      <c:pt idx="205">
                        <c:v>0.64062939814121544</c:v>
                      </c:pt>
                      <c:pt idx="206">
                        <c:v>0.64058403372530803</c:v>
                      </c:pt>
                      <c:pt idx="207">
                        <c:v>0.64056503540789222</c:v>
                      </c:pt>
                      <c:pt idx="208">
                        <c:v>0.63687198157961156</c:v>
                      </c:pt>
                      <c:pt idx="209">
                        <c:v>0.63685298192473916</c:v>
                      </c:pt>
                      <c:pt idx="210">
                        <c:v>0.63229900099846337</c:v>
                      </c:pt>
                      <c:pt idx="211">
                        <c:v>0.63228000505870297</c:v>
                      </c:pt>
                      <c:pt idx="212">
                        <c:v>0.63203328247056467</c:v>
                      </c:pt>
                      <c:pt idx="213">
                        <c:v>0.63201428366527013</c:v>
                      </c:pt>
                      <c:pt idx="214">
                        <c:v>0.62374991476750108</c:v>
                      </c:pt>
                      <c:pt idx="215">
                        <c:v>0.62373091798086999</c:v>
                      </c:pt>
                      <c:pt idx="216">
                        <c:v>0.61264683551901089</c:v>
                      </c:pt>
                      <c:pt idx="217">
                        <c:v>0.61262783618932337</c:v>
                      </c:pt>
                      <c:pt idx="218">
                        <c:v>0.60909249944868482</c:v>
                      </c:pt>
                      <c:pt idx="219">
                        <c:v>0.60907350013402262</c:v>
                      </c:pt>
                      <c:pt idx="220">
                        <c:v>0.60780758831623583</c:v>
                      </c:pt>
                      <c:pt idx="221">
                        <c:v>0.60778858966842852</c:v>
                      </c:pt>
                      <c:pt idx="222">
                        <c:v>0.60425327400308815</c:v>
                      </c:pt>
                      <c:pt idx="223">
                        <c:v>0.60423427533111951</c:v>
                      </c:pt>
                      <c:pt idx="224">
                        <c:v>0.59996750936582932</c:v>
                      </c:pt>
                      <c:pt idx="225">
                        <c:v>0.59994851036438712</c:v>
                      </c:pt>
                      <c:pt idx="226">
                        <c:v>0.59952427782958018</c:v>
                      </c:pt>
                      <c:pt idx="227">
                        <c:v>0.59950528087251753</c:v>
                      </c:pt>
                      <c:pt idx="228">
                        <c:v>0.59898770778437482</c:v>
                      </c:pt>
                      <c:pt idx="229">
                        <c:v>0.598968708903166</c:v>
                      </c:pt>
                      <c:pt idx="230">
                        <c:v>0.59641318080680616</c:v>
                      </c:pt>
                      <c:pt idx="231">
                        <c:v>0.59639418180741</c:v>
                      </c:pt>
                      <c:pt idx="232">
                        <c:v>0.59597012063017851</c:v>
                      </c:pt>
                      <c:pt idx="233">
                        <c:v>0.595951123577799</c:v>
                      </c:pt>
                      <c:pt idx="234">
                        <c:v>0.59543338249824918</c:v>
                      </c:pt>
                      <c:pt idx="235">
                        <c:v>0.59541438361132792</c:v>
                      </c:pt>
                      <c:pt idx="236">
                        <c:v>0.59070549010850959</c:v>
                      </c:pt>
                      <c:pt idx="237">
                        <c:v>0.59068649260546691</c:v>
                      </c:pt>
                      <c:pt idx="238">
                        <c:v>0.58715127529509403</c:v>
                      </c:pt>
                      <c:pt idx="239">
                        <c:v>0.58713227771816889</c:v>
                      </c:pt>
                      <c:pt idx="240">
                        <c:v>0.5852115879191393</c:v>
                      </c:pt>
                      <c:pt idx="241">
                        <c:v>0.58519258875420044</c:v>
                      </c:pt>
                      <c:pt idx="242">
                        <c:v>0.58037253687604318</c:v>
                      </c:pt>
                      <c:pt idx="243">
                        <c:v>0.58035353807361401</c:v>
                      </c:pt>
                      <c:pt idx="244">
                        <c:v>0.57253235511883738</c:v>
                      </c:pt>
                      <c:pt idx="245">
                        <c:v>0.57251335618197308</c:v>
                      </c:pt>
                      <c:pt idx="246">
                        <c:v>0.57209043026560502</c:v>
                      </c:pt>
                      <c:pt idx="247">
                        <c:v>0.57207143258079218</c:v>
                      </c:pt>
                      <c:pt idx="248">
                        <c:v>0.57155258147221577</c:v>
                      </c:pt>
                      <c:pt idx="249">
                        <c:v>0.57153358259212517</c:v>
                      </c:pt>
                      <c:pt idx="250">
                        <c:v>0.56327120094103278</c:v>
                      </c:pt>
                      <c:pt idx="251">
                        <c:v>0.56325220288595645</c:v>
                      </c:pt>
                      <c:pt idx="252">
                        <c:v>0.5300776573568613</c:v>
                      </c:pt>
                      <c:pt idx="253">
                        <c:v>0.53005865886387571</c:v>
                      </c:pt>
                      <c:pt idx="254">
                        <c:v>0.52909778815858211</c:v>
                      </c:pt>
                      <c:pt idx="255">
                        <c:v>0.52907878963895749</c:v>
                      </c:pt>
                      <c:pt idx="256">
                        <c:v>0.52652339707823248</c:v>
                      </c:pt>
                      <c:pt idx="257">
                        <c:v>0.52650439863710408</c:v>
                      </c:pt>
                      <c:pt idx="258">
                        <c:v>0.52554351601448868</c:v>
                      </c:pt>
                      <c:pt idx="259">
                        <c:v>0.52552451753965468</c:v>
                      </c:pt>
                      <c:pt idx="260">
                        <c:v>0.52081652917298893</c:v>
                      </c:pt>
                      <c:pt idx="261">
                        <c:v>0.52079753075608259</c:v>
                      </c:pt>
                      <c:pt idx="262">
                        <c:v>0.51739796953641548</c:v>
                      </c:pt>
                      <c:pt idx="263">
                        <c:v>0.51737897109992637</c:v>
                      </c:pt>
                      <c:pt idx="264">
                        <c:v>0.51726223185215447</c:v>
                      </c:pt>
                      <c:pt idx="265">
                        <c:v>0.5172432334193946</c:v>
                      </c:pt>
                      <c:pt idx="266">
                        <c:v>0.51384369479345726</c:v>
                      </c:pt>
                      <c:pt idx="267">
                        <c:v>0.51382469639765871</c:v>
                      </c:pt>
                      <c:pt idx="268">
                        <c:v>0.51252003206178631</c:v>
                      </c:pt>
                      <c:pt idx="269">
                        <c:v>0.51250103357266652</c:v>
                      </c:pt>
                      <c:pt idx="270">
                        <c:v>0.50896572954510688</c:v>
                      </c:pt>
                      <c:pt idx="271">
                        <c:v>0.50894673106103616</c:v>
                      </c:pt>
                      <c:pt idx="272">
                        <c:v>0.50391978920102509</c:v>
                      </c:pt>
                      <c:pt idx="273">
                        <c:v>0.50390079110749164</c:v>
                      </c:pt>
                      <c:pt idx="274">
                        <c:v>0.50264325603149429</c:v>
                      </c:pt>
                      <c:pt idx="275">
                        <c:v>0.50262425805507205</c:v>
                      </c:pt>
                      <c:pt idx="276">
                        <c:v>0.5016632794404573</c:v>
                      </c:pt>
                      <c:pt idx="277">
                        <c:v>0.50164428137787986</c:v>
                      </c:pt>
                      <c:pt idx="278">
                        <c:v>0.50036554982797909</c:v>
                      </c:pt>
                      <c:pt idx="279">
                        <c:v>0.50034655167633246</c:v>
                      </c:pt>
                      <c:pt idx="280">
                        <c:v>0.49338166600392019</c:v>
                      </c:pt>
                      <c:pt idx="281">
                        <c:v>0.49336266753600488</c:v>
                      </c:pt>
                      <c:pt idx="282">
                        <c:v>0.48996345424491766</c:v>
                      </c:pt>
                      <c:pt idx="283">
                        <c:v>0.48994445623789368</c:v>
                      </c:pt>
                      <c:pt idx="284">
                        <c:v>0.48508519457450894</c:v>
                      </c:pt>
                      <c:pt idx="285">
                        <c:v>0.48506619621496483</c:v>
                      </c:pt>
                      <c:pt idx="286">
                        <c:v>0.47648521467107335</c:v>
                      </c:pt>
                      <c:pt idx="287">
                        <c:v>0.47646621617851193</c:v>
                      </c:pt>
                      <c:pt idx="288">
                        <c:v>0.41413079709828832</c:v>
                      </c:pt>
                      <c:pt idx="289">
                        <c:v>0.41411179915522067</c:v>
                      </c:pt>
                      <c:pt idx="290">
                        <c:v>0.41057654305252889</c:v>
                      </c:pt>
                      <c:pt idx="291">
                        <c:v>0.41055754516647808</c:v>
                      </c:pt>
                      <c:pt idx="292">
                        <c:v>0.40921476700394666</c:v>
                      </c:pt>
                      <c:pt idx="293">
                        <c:v>0.40919576831900351</c:v>
                      </c:pt>
                      <c:pt idx="294">
                        <c:v>0.40566045140296519</c:v>
                      </c:pt>
                      <c:pt idx="295">
                        <c:v>0.40564145273490537</c:v>
                      </c:pt>
                      <c:pt idx="296">
                        <c:v>0.40531167411672392</c:v>
                      </c:pt>
                      <c:pt idx="297">
                        <c:v>0.40529267661630247</c:v>
                      </c:pt>
                      <c:pt idx="298">
                        <c:v>0.40175746594369655</c:v>
                      </c:pt>
                      <c:pt idx="299">
                        <c:v>0.40173846852083234</c:v>
                      </c:pt>
                      <c:pt idx="300">
                        <c:v>0.40039504672340293</c:v>
                      </c:pt>
                      <c:pt idx="301">
                        <c:v>0.40037604829872547</c:v>
                      </c:pt>
                      <c:pt idx="302">
                        <c:v>0.4002994714313271</c:v>
                      </c:pt>
                      <c:pt idx="303">
                        <c:v>0.40028047198554584</c:v>
                      </c:pt>
                      <c:pt idx="304">
                        <c:v>0.3968407495338831</c:v>
                      </c:pt>
                      <c:pt idx="305">
                        <c:v>0.39682175114492751</c:v>
                      </c:pt>
                      <c:pt idx="306">
                        <c:v>0.3967451786766491</c:v>
                      </c:pt>
                      <c:pt idx="307">
                        <c:v>0.39672617917945507</c:v>
                      </c:pt>
                      <c:pt idx="308">
                        <c:v>0.39147887735563353</c:v>
                      </c:pt>
                      <c:pt idx="309">
                        <c:v>0.39145987784513436</c:v>
                      </c:pt>
                      <c:pt idx="310">
                        <c:v>0.38792455479771626</c:v>
                      </c:pt>
                      <c:pt idx="311">
                        <c:v>0.38790555525175169</c:v>
                      </c:pt>
                      <c:pt idx="312">
                        <c:v>0.38669661163593849</c:v>
                      </c:pt>
                      <c:pt idx="313">
                        <c:v>0.38667761432789283</c:v>
                      </c:pt>
                      <c:pt idx="314">
                        <c:v>0.38177982066296628</c:v>
                      </c:pt>
                      <c:pt idx="315">
                        <c:v>0.38176082226340469</c:v>
                      </c:pt>
                      <c:pt idx="316">
                        <c:v>0.37787799213631235</c:v>
                      </c:pt>
                      <c:pt idx="317">
                        <c:v>0.37785899545952328</c:v>
                      </c:pt>
                      <c:pt idx="318">
                        <c:v>0.37301012801474631</c:v>
                      </c:pt>
                      <c:pt idx="319">
                        <c:v>0.37299113394249017</c:v>
                      </c:pt>
                      <c:pt idx="320">
                        <c:v>0.37296037253650305</c:v>
                      </c:pt>
                      <c:pt idx="321">
                        <c:v>0.37294137456982995</c:v>
                      </c:pt>
                      <c:pt idx="322">
                        <c:v>0.37286416975573922</c:v>
                      </c:pt>
                      <c:pt idx="323">
                        <c:v>0.37284516999833994</c:v>
                      </c:pt>
                      <c:pt idx="324">
                        <c:v>0.36945631291294312</c:v>
                      </c:pt>
                      <c:pt idx="325">
                        <c:v>0.36943731903245286</c:v>
                      </c:pt>
                      <c:pt idx="326">
                        <c:v>0.36812746579189448</c:v>
                      </c:pt>
                      <c:pt idx="327">
                        <c:v>0.36810846998662222</c:v>
                      </c:pt>
                      <c:pt idx="328">
                        <c:v>0.36457343194675135</c:v>
                      </c:pt>
                      <c:pt idx="329">
                        <c:v>0.3645544362821499</c:v>
                      </c:pt>
                      <c:pt idx="330">
                        <c:v>0.36404344106989012</c:v>
                      </c:pt>
                      <c:pt idx="331">
                        <c:v>0.36402444139277101</c:v>
                      </c:pt>
                      <c:pt idx="332">
                        <c:v>0.36032869933329253</c:v>
                      </c:pt>
                      <c:pt idx="333">
                        <c:v>0.36030970482764929</c:v>
                      </c:pt>
                      <c:pt idx="334">
                        <c:v>0.35952361006510336</c:v>
                      </c:pt>
                      <c:pt idx="335">
                        <c:v>0.35950461176939891</c:v>
                      </c:pt>
                      <c:pt idx="336">
                        <c:v>0.3593099460810848</c:v>
                      </c:pt>
                      <c:pt idx="337">
                        <c:v>0.35929095118737819</c:v>
                      </c:pt>
                      <c:pt idx="338">
                        <c:v>0.35866989611567301</c:v>
                      </c:pt>
                      <c:pt idx="339">
                        <c:v>0.35865089962030522</c:v>
                      </c:pt>
                      <c:pt idx="340">
                        <c:v>0.35677481744500172</c:v>
                      </c:pt>
                      <c:pt idx="341">
                        <c:v>0.35675582312014759</c:v>
                      </c:pt>
                      <c:pt idx="342">
                        <c:v>0.35596932227593575</c:v>
                      </c:pt>
                      <c:pt idx="343">
                        <c:v>0.35595032403546162</c:v>
                      </c:pt>
                      <c:pt idx="344">
                        <c:v>0.35575601592849476</c:v>
                      </c:pt>
                      <c:pt idx="345">
                        <c:v>0.35573702120437856</c:v>
                      </c:pt>
                      <c:pt idx="346">
                        <c:v>0.35511577962179297</c:v>
                      </c:pt>
                      <c:pt idx="347">
                        <c:v>0.35509678324649802</c:v>
                      </c:pt>
                      <c:pt idx="348">
                        <c:v>0.35375211193940842</c:v>
                      </c:pt>
                      <c:pt idx="349">
                        <c:v>0.3537331139777885</c:v>
                      </c:pt>
                      <c:pt idx="350">
                        <c:v>0.35070427805993754</c:v>
                      </c:pt>
                      <c:pt idx="351">
                        <c:v>0.3506852802989644</c:v>
                      </c:pt>
                      <c:pt idx="352">
                        <c:v>0.35019785128105407</c:v>
                      </c:pt>
                      <c:pt idx="353">
                        <c:v>0.35017885338955146</c:v>
                      </c:pt>
                      <c:pt idx="354">
                        <c:v>0.3471500363525743</c:v>
                      </c:pt>
                      <c:pt idx="355">
                        <c:v>0.3471310386701843</c:v>
                      </c:pt>
                      <c:pt idx="356">
                        <c:v>0.34598891202864035</c:v>
                      </c:pt>
                      <c:pt idx="357">
                        <c:v>0.34596991502444363</c:v>
                      </c:pt>
                      <c:pt idx="358">
                        <c:v>0.34558035144794941</c:v>
                      </c:pt>
                      <c:pt idx="359">
                        <c:v>0.34556135924513737</c:v>
                      </c:pt>
                      <c:pt idx="360">
                        <c:v>0.34493304604804531</c:v>
                      </c:pt>
                      <c:pt idx="361">
                        <c:v>0.34491404870312592</c:v>
                      </c:pt>
                      <c:pt idx="362">
                        <c:v>0.34483581959709675</c:v>
                      </c:pt>
                      <c:pt idx="363">
                        <c:v>0.34481681964946487</c:v>
                      </c:pt>
                      <c:pt idx="364">
                        <c:v>0.34243474098485793</c:v>
                      </c:pt>
                      <c:pt idx="365">
                        <c:v>0.34241574408687886</c:v>
                      </c:pt>
                      <c:pt idx="366">
                        <c:v>0.34137884181609351</c:v>
                      </c:pt>
                      <c:pt idx="367">
                        <c:v>0.34135984456615187</c:v>
                      </c:pt>
                      <c:pt idx="368">
                        <c:v>0.34128145319931524</c:v>
                      </c:pt>
                      <c:pt idx="369">
                        <c:v>0.34126245323884846</c:v>
                      </c:pt>
                      <c:pt idx="370">
                        <c:v>0.34069561112267954</c:v>
                      </c:pt>
                      <c:pt idx="371">
                        <c:v>0.34067661673652327</c:v>
                      </c:pt>
                      <c:pt idx="372">
                        <c:v>0.33601503385920473</c:v>
                      </c:pt>
                      <c:pt idx="373">
                        <c:v>0.33599603413630963</c:v>
                      </c:pt>
                      <c:pt idx="374">
                        <c:v>0.3328983471859564</c:v>
                      </c:pt>
                      <c:pt idx="375">
                        <c:v>0.33287935446902306</c:v>
                      </c:pt>
                      <c:pt idx="376">
                        <c:v>0.33246066521746398</c:v>
                      </c:pt>
                      <c:pt idx="377">
                        <c:v>0.33244166550062826</c:v>
                      </c:pt>
                      <c:pt idx="378">
                        <c:v>0.33208909519245927</c:v>
                      </c:pt>
                      <c:pt idx="379">
                        <c:v>0.33207009755894318</c:v>
                      </c:pt>
                      <c:pt idx="380">
                        <c:v>0.33187913374380756</c:v>
                      </c:pt>
                      <c:pt idx="381">
                        <c:v>0.33186014053980517</c:v>
                      </c:pt>
                      <c:pt idx="382">
                        <c:v>0.33123723751388223</c:v>
                      </c:pt>
                      <c:pt idx="383">
                        <c:v>0.3312182422635695</c:v>
                      </c:pt>
                      <c:pt idx="384">
                        <c:v>0.32631792088893646</c:v>
                      </c:pt>
                      <c:pt idx="385">
                        <c:v>0.32629892372840713</c:v>
                      </c:pt>
                      <c:pt idx="386">
                        <c:v>0.32327031183053911</c:v>
                      </c:pt>
                      <c:pt idx="387">
                        <c:v>0.32325131495132942</c:v>
                      </c:pt>
                      <c:pt idx="388">
                        <c:v>0.31855571801010824</c:v>
                      </c:pt>
                      <c:pt idx="389">
                        <c:v>0.31853672214170192</c:v>
                      </c:pt>
                      <c:pt idx="390">
                        <c:v>0.31749949918806308</c:v>
                      </c:pt>
                      <c:pt idx="391">
                        <c:v>0.31748050287865026</c:v>
                      </c:pt>
                      <c:pt idx="392">
                        <c:v>0.31740004959127471</c:v>
                      </c:pt>
                      <c:pt idx="393">
                        <c:v>0.31738104970153647</c:v>
                      </c:pt>
                      <c:pt idx="394">
                        <c:v>0.30867365917340328</c:v>
                      </c:pt>
                      <c:pt idx="395">
                        <c:v>0.30865466709682815</c:v>
                      </c:pt>
                      <c:pt idx="396">
                        <c:v>0.3085794018796158</c:v>
                      </c:pt>
                      <c:pt idx="397">
                        <c:v>0.3085604023937128</c:v>
                      </c:pt>
                      <c:pt idx="398">
                        <c:v>0.30765422559173194</c:v>
                      </c:pt>
                      <c:pt idx="399">
                        <c:v>0.30763523295889877</c:v>
                      </c:pt>
                      <c:pt idx="400">
                        <c:v>0.30512002126498322</c:v>
                      </c:pt>
                      <c:pt idx="401">
                        <c:v>0.30510102945348527</c:v>
                      </c:pt>
                      <c:pt idx="402">
                        <c:v>0.30410051987131598</c:v>
                      </c:pt>
                      <c:pt idx="403">
                        <c:v>0.3040815274884735</c:v>
                      </c:pt>
                      <c:pt idx="404">
                        <c:v>0.29904441992984881</c:v>
                      </c:pt>
                      <c:pt idx="405">
                        <c:v>0.2990254230834487</c:v>
                      </c:pt>
                      <c:pt idx="406">
                        <c:v>0.29599116281318927</c:v>
                      </c:pt>
                      <c:pt idx="407">
                        <c:v>0.29597217005514798</c:v>
                      </c:pt>
                      <c:pt idx="408">
                        <c:v>0.29549025624497616</c:v>
                      </c:pt>
                      <c:pt idx="409">
                        <c:v>0.29547125952711778</c:v>
                      </c:pt>
                      <c:pt idx="410">
                        <c:v>0.29243743539831984</c:v>
                      </c:pt>
                      <c:pt idx="411">
                        <c:v>0.29241844289272884</c:v>
                      </c:pt>
                      <c:pt idx="412">
                        <c:v>0.29106877633728878</c:v>
                      </c:pt>
                      <c:pt idx="413">
                        <c:v>0.29104978093662065</c:v>
                      </c:pt>
                      <c:pt idx="414">
                        <c:v>0.28751475532781229</c:v>
                      </c:pt>
                      <c:pt idx="415">
                        <c:v>0.28749576010442568</c:v>
                      </c:pt>
                      <c:pt idx="416">
                        <c:v>0.28214700259545045</c:v>
                      </c:pt>
                      <c:pt idx="417">
                        <c:v>0.28212800323493542</c:v>
                      </c:pt>
                      <c:pt idx="418">
                        <c:v>0.2812458944356403</c:v>
                      </c:pt>
                      <c:pt idx="419">
                        <c:v>0.28122690499426678</c:v>
                      </c:pt>
                      <c:pt idx="420">
                        <c:v>0.28022581100446675</c:v>
                      </c:pt>
                      <c:pt idx="421">
                        <c:v>0.28020682087129989</c:v>
                      </c:pt>
                      <c:pt idx="422">
                        <c:v>0.27859264451692339</c:v>
                      </c:pt>
                      <c:pt idx="423">
                        <c:v>0.27857364521022565</c:v>
                      </c:pt>
                      <c:pt idx="424">
                        <c:v>0.27161140128032824</c:v>
                      </c:pt>
                      <c:pt idx="425">
                        <c:v>0.27159240583526689</c:v>
                      </c:pt>
                      <c:pt idx="426">
                        <c:v>0.2685626052159239</c:v>
                      </c:pt>
                      <c:pt idx="427">
                        <c:v>0.26854361500623897</c:v>
                      </c:pt>
                      <c:pt idx="428">
                        <c:v>0.26363729335178021</c:v>
                      </c:pt>
                      <c:pt idx="429">
                        <c:v>0.26361829981763552</c:v>
                      </c:pt>
                      <c:pt idx="430">
                        <c:v>0.25471173811072861</c:v>
                      </c:pt>
                      <c:pt idx="431">
                        <c:v>0.2546927394828486</c:v>
                      </c:pt>
                      <c:pt idx="432">
                        <c:v>0.22611995041356456</c:v>
                      </c:pt>
                      <c:pt idx="433">
                        <c:v>0.22610096511277214</c:v>
                      </c:pt>
                      <c:pt idx="434">
                        <c:v>0.22256704748426878</c:v>
                      </c:pt>
                      <c:pt idx="435">
                        <c:v>0.22254806273447222</c:v>
                      </c:pt>
                      <c:pt idx="436">
                        <c:v>0.22118935784658</c:v>
                      </c:pt>
                      <c:pt idx="437">
                        <c:v>0.22117036788657307</c:v>
                      </c:pt>
                      <c:pt idx="438">
                        <c:v>0.21763589235475511</c:v>
                      </c:pt>
                      <c:pt idx="439">
                        <c:v>0.21761690280433973</c:v>
                      </c:pt>
                      <c:pt idx="440">
                        <c:v>0.21343524765788285</c:v>
                      </c:pt>
                      <c:pt idx="441">
                        <c:v>0.21341626134741634</c:v>
                      </c:pt>
                      <c:pt idx="442">
                        <c:v>0.21237642623728259</c:v>
                      </c:pt>
                      <c:pt idx="443">
                        <c:v>0.21235743884440092</c:v>
                      </c:pt>
                      <c:pt idx="444">
                        <c:v>0.21225721536315537</c:v>
                      </c:pt>
                      <c:pt idx="445">
                        <c:v>0.21223821812655219</c:v>
                      </c:pt>
                      <c:pt idx="446">
                        <c:v>0.20988221102958252</c:v>
                      </c:pt>
                      <c:pt idx="447">
                        <c:v>0.20986322526306686</c:v>
                      </c:pt>
                      <c:pt idx="448">
                        <c:v>0.20882325836961504</c:v>
                      </c:pt>
                      <c:pt idx="449">
                        <c:v>0.20880427148682165</c:v>
                      </c:pt>
                      <c:pt idx="450">
                        <c:v>0.20870301202364683</c:v>
                      </c:pt>
                      <c:pt idx="451">
                        <c:v>0.2086840149642252</c:v>
                      </c:pt>
                      <c:pt idx="452">
                        <c:v>0.20343901825415486</c:v>
                      </c:pt>
                      <c:pt idx="453">
                        <c:v>0.20342002260861644</c:v>
                      </c:pt>
                      <c:pt idx="454">
                        <c:v>0.19988495770480669</c:v>
                      </c:pt>
                      <c:pt idx="455">
                        <c:v>0.19986596230197867</c:v>
                      </c:pt>
                      <c:pt idx="456">
                        <c:v>0.19870005687773237</c:v>
                      </c:pt>
                      <c:pt idx="457">
                        <c:v>0.19868107717895278</c:v>
                      </c:pt>
                      <c:pt idx="458">
                        <c:v>0.19376394383854392</c:v>
                      </c:pt>
                      <c:pt idx="459">
                        <c:v>0.19374495815772652</c:v>
                      </c:pt>
                      <c:pt idx="460">
                        <c:v>0.18601423137971798</c:v>
                      </c:pt>
                      <c:pt idx="461">
                        <c:v>0.1859952506907826</c:v>
                      </c:pt>
                      <c:pt idx="462">
                        <c:v>0.18495411782992441</c:v>
                      </c:pt>
                      <c:pt idx="463">
                        <c:v>0.18493513573950027</c:v>
                      </c:pt>
                      <c:pt idx="464">
                        <c:v>0.18482402188969005</c:v>
                      </c:pt>
                      <c:pt idx="465">
                        <c:v>0.18480502671923654</c:v>
                      </c:pt>
                      <c:pt idx="466">
                        <c:v>0.17600750281165609</c:v>
                      </c:pt>
                      <c:pt idx="467">
                        <c:v>0.1759885099154252</c:v>
                      </c:pt>
                      <c:pt idx="468">
                        <c:v>0.1101806687628762</c:v>
                      </c:pt>
                      <c:pt idx="469">
                        <c:v>0.11016169483383424</c:v>
                      </c:pt>
                      <c:pt idx="470">
                        <c:v>0.10908098497715076</c:v>
                      </c:pt>
                      <c:pt idx="471">
                        <c:v>0.10906200827351846</c:v>
                      </c:pt>
                      <c:pt idx="472">
                        <c:v>0.10662908449800854</c:v>
                      </c:pt>
                      <c:pt idx="473">
                        <c:v>0.10661011230164977</c:v>
                      </c:pt>
                      <c:pt idx="474">
                        <c:v>0.10552904430889969</c:v>
                      </c:pt>
                      <c:pt idx="475">
                        <c:v>0.10551006918797158</c:v>
                      </c:pt>
                      <c:pt idx="476">
                        <c:v>0.10138028053817102</c:v>
                      </c:pt>
                      <c:pt idx="477">
                        <c:v>0.10136131613102166</c:v>
                      </c:pt>
                      <c:pt idx="478">
                        <c:v>0.10027873062159467</c:v>
                      </c:pt>
                      <c:pt idx="479">
                        <c:v>0.10025976289472299</c:v>
                      </c:pt>
                      <c:pt idx="480">
                        <c:v>9.9813510626000329E-2</c:v>
                      </c:pt>
                      <c:pt idx="481">
                        <c:v>9.9794513531339307E-2</c:v>
                      </c:pt>
                      <c:pt idx="482">
                        <c:v>9.782997595215448E-2</c:v>
                      </c:pt>
                      <c:pt idx="483">
                        <c:v>9.7811014048198752E-2</c:v>
                      </c:pt>
                      <c:pt idx="484">
                        <c:v>9.6727975256310994E-2</c:v>
                      </c:pt>
                      <c:pt idx="485">
                        <c:v>9.6709009839879984E-2</c:v>
                      </c:pt>
                      <c:pt idx="486">
                        <c:v>9.62593272067752E-2</c:v>
                      </c:pt>
                      <c:pt idx="487">
                        <c:v>9.6240330549078254E-2</c:v>
                      </c:pt>
                      <c:pt idx="488">
                        <c:v>9.0996403582026208E-2</c:v>
                      </c:pt>
                      <c:pt idx="489">
                        <c:v>9.0977410803043973E-2</c:v>
                      </c:pt>
                      <c:pt idx="490">
                        <c:v>8.7442624917336925E-2</c:v>
                      </c:pt>
                      <c:pt idx="491">
                        <c:v>8.7423632911309182E-2</c:v>
                      </c:pt>
                      <c:pt idx="492">
                        <c:v>8.2779042901483885E-2</c:v>
                      </c:pt>
                      <c:pt idx="493">
                        <c:v>8.2760090125669039E-2</c:v>
                      </c:pt>
                      <c:pt idx="494">
                        <c:v>8.1675500072372301E-2</c:v>
                      </c:pt>
                      <c:pt idx="495">
                        <c:v>8.1656542868451434E-2</c:v>
                      </c:pt>
                      <c:pt idx="496">
                        <c:v>7.3994210426012785E-2</c:v>
                      </c:pt>
                      <c:pt idx="497">
                        <c:v>7.3975277432146117E-2</c:v>
                      </c:pt>
                      <c:pt idx="498">
                        <c:v>7.2887786069019148E-2</c:v>
                      </c:pt>
                      <c:pt idx="499">
                        <c:v>7.2868847596552114E-2</c:v>
                      </c:pt>
                      <c:pt idx="500">
                        <c:v>7.2381858316805159E-2</c:v>
                      </c:pt>
                      <c:pt idx="501">
                        <c:v>7.2362867519720084E-2</c:v>
                      </c:pt>
                      <c:pt idx="502">
                        <c:v>6.3570554971476623E-2</c:v>
                      </c:pt>
                      <c:pt idx="503">
                        <c:v>6.3551573289699209E-2</c:v>
                      </c:pt>
                      <c:pt idx="504">
                        <c:v>5.4819047128561775E-2</c:v>
                      </c:pt>
                      <c:pt idx="505">
                        <c:v>5.4800148416768821E-2</c:v>
                      </c:pt>
                      <c:pt idx="506">
                        <c:v>5.3708576506604128E-2</c:v>
                      </c:pt>
                      <c:pt idx="507">
                        <c:v>5.3689669585547779E-2</c:v>
                      </c:pt>
                      <c:pt idx="508">
                        <c:v>5.1278716075737488E-2</c:v>
                      </c:pt>
                      <c:pt idx="509">
                        <c:v>5.125983040742435E-2</c:v>
                      </c:pt>
                      <c:pt idx="510">
                        <c:v>5.0166948529518175E-2</c:v>
                      </c:pt>
                      <c:pt idx="511">
                        <c:v>5.0148053854360344E-2</c:v>
                      </c:pt>
                      <c:pt idx="512">
                        <c:v>4.4365140454506145E-2</c:v>
                      </c:pt>
                      <c:pt idx="513">
                        <c:v>4.4346166425623279E-2</c:v>
                      </c:pt>
                      <c:pt idx="514">
                        <c:v>4.2138380611643655E-2</c:v>
                      </c:pt>
                      <c:pt idx="515">
                        <c:v>4.2119502705846447E-2</c:v>
                      </c:pt>
                      <c:pt idx="516">
                        <c:v>4.0813593400207057E-2</c:v>
                      </c:pt>
                      <c:pt idx="517">
                        <c:v>4.0794623781617037E-2</c:v>
                      </c:pt>
                      <c:pt idx="518">
                        <c:v>3.8601761452740371E-2</c:v>
                      </c:pt>
                      <c:pt idx="519">
                        <c:v>3.8582904559110488E-2</c:v>
                      </c:pt>
                      <c:pt idx="520">
                        <c:v>3.706718294461183E-2</c:v>
                      </c:pt>
                      <c:pt idx="521">
                        <c:v>3.704825359966199E-2</c:v>
                      </c:pt>
                      <c:pt idx="522">
                        <c:v>3.3522341263259654E-2</c:v>
                      </c:pt>
                      <c:pt idx="523">
                        <c:v>3.3503425914093367E-2</c:v>
                      </c:pt>
                      <c:pt idx="524">
                        <c:v>2.760970189675933E-2</c:v>
                      </c:pt>
                      <c:pt idx="525">
                        <c:v>2.7591074237710567E-2</c:v>
                      </c:pt>
                      <c:pt idx="526">
                        <c:v>2.7458756158410789E-2</c:v>
                      </c:pt>
                      <c:pt idx="527">
                        <c:v>2.7439747854144284E-2</c:v>
                      </c:pt>
                      <c:pt idx="528">
                        <c:v>2.6483697966706271E-2</c:v>
                      </c:pt>
                      <c:pt idx="529">
                        <c:v>2.646505382627018E-2</c:v>
                      </c:pt>
                      <c:pt idx="530">
                        <c:v>2.3904162635080866E-2</c:v>
                      </c:pt>
                      <c:pt idx="531">
                        <c:v>2.3885154107611811E-2</c:v>
                      </c:pt>
                      <c:pt idx="532">
                        <c:v>1.699833793347556E-2</c:v>
                      </c:pt>
                      <c:pt idx="533">
                        <c:v>1.6979503434882883E-2</c:v>
                      </c:pt>
                      <c:pt idx="534">
                        <c:v>1.5097832899303004E-2</c:v>
                      </c:pt>
                      <c:pt idx="535">
                        <c:v>1.5079698611502382E-2</c:v>
                      </c:pt>
                      <c:pt idx="536">
                        <c:v>9.9257311208549477E-3</c:v>
                      </c:pt>
                      <c:pt idx="537">
                        <c:v>9.907597330628487E-3</c:v>
                      </c:pt>
                      <c:pt idx="538">
                        <c:v>1.9013684209903868E-5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AA0F-4281-8283-86D46B2BC15E}"/>
                  </c:ext>
                </c:extLst>
              </c15:ser>
            </c15:filteredLineSeries>
          </c:ext>
        </c:extLst>
      </c:lineChart>
      <c:catAx>
        <c:axId val="5324006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397336"/>
        <c:crosses val="autoZero"/>
        <c:auto val="1"/>
        <c:lblAlgn val="ctr"/>
        <c:lblOffset val="100"/>
        <c:noMultiLvlLbl val="0"/>
      </c:catAx>
      <c:valAx>
        <c:axId val="532397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400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Chart_Data!$T$3</c:f>
              <c:strCache>
                <c:ptCount val="1"/>
                <c:pt idx="0">
                  <c:v>Performance Score Variation - Net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Chart_Data!$T$4:$T$543</c:f>
              <c:numCache>
                <c:formatCode>General</c:formatCode>
                <c:ptCount val="540"/>
                <c:pt idx="0">
                  <c:v>0.73508372594969396</c:v>
                </c:pt>
                <c:pt idx="1">
                  <c:v>0.73502107617555701</c:v>
                </c:pt>
                <c:pt idx="2">
                  <c:v>0.73437603171912147</c:v>
                </c:pt>
                <c:pt idx="3">
                  <c:v>0.73431324470315518</c:v>
                </c:pt>
                <c:pt idx="4">
                  <c:v>0.73427527876489762</c:v>
                </c:pt>
                <c:pt idx="5">
                  <c:v>0.73356752549302073</c:v>
                </c:pt>
                <c:pt idx="6">
                  <c:v>0.73234404190508573</c:v>
                </c:pt>
                <c:pt idx="7">
                  <c:v>0.73220604233368547</c:v>
                </c:pt>
                <c:pt idx="8">
                  <c:v>0.73169239092330529</c:v>
                </c:pt>
                <c:pt idx="9">
                  <c:v>0.73155447376402705</c:v>
                </c:pt>
                <c:pt idx="10">
                  <c:v>0.73076580044026185</c:v>
                </c:pt>
                <c:pt idx="11">
                  <c:v>0.73011621932296189</c:v>
                </c:pt>
                <c:pt idx="12">
                  <c:v>0.71849587777685653</c:v>
                </c:pt>
                <c:pt idx="13">
                  <c:v>0.71836319332272769</c:v>
                </c:pt>
                <c:pt idx="14">
                  <c:v>0.71781875793913275</c:v>
                </c:pt>
                <c:pt idx="15">
                  <c:v>0.71768615412629821</c:v>
                </c:pt>
                <c:pt idx="16">
                  <c:v>0.71700118207066821</c:v>
                </c:pt>
                <c:pt idx="17">
                  <c:v>0.71632606649769248</c:v>
                </c:pt>
                <c:pt idx="18">
                  <c:v>0.71477731604376105</c:v>
                </c:pt>
                <c:pt idx="19">
                  <c:v>0.71471334234289874</c:v>
                </c:pt>
                <c:pt idx="20">
                  <c:v>0.71410734787858865</c:v>
                </c:pt>
                <c:pt idx="21">
                  <c:v>0.71404325513745093</c:v>
                </c:pt>
                <c:pt idx="22">
                  <c:v>0.71399668038462683</c:v>
                </c:pt>
                <c:pt idx="23">
                  <c:v>0.71332657337485006</c:v>
                </c:pt>
                <c:pt idx="24">
                  <c:v>0.70861512378741243</c:v>
                </c:pt>
                <c:pt idx="25">
                  <c:v>0.70848369134951727</c:v>
                </c:pt>
                <c:pt idx="26">
                  <c:v>0.70792966999801155</c:v>
                </c:pt>
                <c:pt idx="27">
                  <c:v>0.70779831027636442</c:v>
                </c:pt>
                <c:pt idx="28">
                  <c:v>0.7071502087601832</c:v>
                </c:pt>
                <c:pt idx="29">
                  <c:v>0.70646663803561616</c:v>
                </c:pt>
                <c:pt idx="30">
                  <c:v>0.70395012439914184</c:v>
                </c:pt>
                <c:pt idx="31">
                  <c:v>0.70388454680290302</c:v>
                </c:pt>
                <c:pt idx="32">
                  <c:v>0.70329331354034719</c:v>
                </c:pt>
                <c:pt idx="33">
                  <c:v>0.70322762341230927</c:v>
                </c:pt>
                <c:pt idx="34">
                  <c:v>0.70317047818915912</c:v>
                </c:pt>
                <c:pt idx="35">
                  <c:v>0.70251350184824646</c:v>
                </c:pt>
                <c:pt idx="36">
                  <c:v>0.69891353213002827</c:v>
                </c:pt>
                <c:pt idx="37">
                  <c:v>0.69870671824355524</c:v>
                </c:pt>
                <c:pt idx="38">
                  <c:v>0.6986907124381001</c:v>
                </c:pt>
                <c:pt idx="39">
                  <c:v>0.69848975983106931</c:v>
                </c:pt>
                <c:pt idx="40">
                  <c:v>0.69842353406124402</c:v>
                </c:pt>
                <c:pt idx="41">
                  <c:v>0.69828570439025306</c:v>
                </c:pt>
                <c:pt idx="42">
                  <c:v>0.69821675879005674</c:v>
                </c:pt>
                <c:pt idx="43">
                  <c:v>0.69808469708028009</c:v>
                </c:pt>
                <c:pt idx="44">
                  <c:v>0.69670990155368695</c:v>
                </c:pt>
                <c:pt idx="45">
                  <c:v>0.6965497006706427</c:v>
                </c:pt>
                <c:pt idx="46">
                  <c:v>0.69622097520465109</c:v>
                </c:pt>
                <c:pt idx="47">
                  <c:v>0.69614464310346813</c:v>
                </c:pt>
                <c:pt idx="48">
                  <c:v>0.69248772974641626</c:v>
                </c:pt>
                <c:pt idx="49">
                  <c:v>0.69228068661871056</c:v>
                </c:pt>
                <c:pt idx="50">
                  <c:v>0.69195883303938022</c:v>
                </c:pt>
                <c:pt idx="51">
                  <c:v>0.69175185593744615</c:v>
                </c:pt>
                <c:pt idx="52">
                  <c:v>0.69029036563943502</c:v>
                </c:pt>
                <c:pt idx="53">
                  <c:v>0.68976288661278806</c:v>
                </c:pt>
                <c:pt idx="54">
                  <c:v>0.68510226190476786</c:v>
                </c:pt>
                <c:pt idx="55">
                  <c:v>0.68452636631403374</c:v>
                </c:pt>
                <c:pt idx="56">
                  <c:v>0.68445850299222788</c:v>
                </c:pt>
                <c:pt idx="57">
                  <c:v>0.68388262442196746</c:v>
                </c:pt>
                <c:pt idx="58">
                  <c:v>0.6833581406349255</c:v>
                </c:pt>
                <c:pt idx="59">
                  <c:v>0.68271576545211632</c:v>
                </c:pt>
                <c:pt idx="60">
                  <c:v>0.66915138306099642</c:v>
                </c:pt>
                <c:pt idx="61">
                  <c:v>0.6685980784484562</c:v>
                </c:pt>
                <c:pt idx="62">
                  <c:v>0.66853496588249528</c:v>
                </c:pt>
                <c:pt idx="63">
                  <c:v>0.66798167653707263</c:v>
                </c:pt>
                <c:pt idx="64">
                  <c:v>0.6675063210651454</c:v>
                </c:pt>
                <c:pt idx="65">
                  <c:v>0.66689108432653232</c:v>
                </c:pt>
                <c:pt idx="66">
                  <c:v>0.65971733548127109</c:v>
                </c:pt>
                <c:pt idx="67">
                  <c:v>0.65916615888107122</c:v>
                </c:pt>
                <c:pt idx="68">
                  <c:v>0.65911127044883933</c:v>
                </c:pt>
                <c:pt idx="69">
                  <c:v>0.65856010721176517</c:v>
                </c:pt>
                <c:pt idx="70">
                  <c:v>0.65809553157502643</c:v>
                </c:pt>
                <c:pt idx="71">
                  <c:v>0.65749056555245367</c:v>
                </c:pt>
                <c:pt idx="72">
                  <c:v>0.63352562575892402</c:v>
                </c:pt>
                <c:pt idx="73">
                  <c:v>0.63306966165812872</c:v>
                </c:pt>
                <c:pt idx="74">
                  <c:v>0.6324274031061482</c:v>
                </c:pt>
                <c:pt idx="75">
                  <c:v>0.63197104330942933</c:v>
                </c:pt>
                <c:pt idx="76">
                  <c:v>0.63160577985636013</c:v>
                </c:pt>
                <c:pt idx="77">
                  <c:v>0.63109417936513246</c:v>
                </c:pt>
                <c:pt idx="78">
                  <c:v>0.63048048648088595</c:v>
                </c:pt>
                <c:pt idx="79">
                  <c:v>0.63032879902033423</c:v>
                </c:pt>
                <c:pt idx="80">
                  <c:v>0.62996885234858202</c:v>
                </c:pt>
                <c:pt idx="81">
                  <c:v>0.62987244708998424</c:v>
                </c:pt>
                <c:pt idx="82">
                  <c:v>0.62888335478057089</c:v>
                </c:pt>
                <c:pt idx="83">
                  <c:v>0.62867379710649185</c:v>
                </c:pt>
                <c:pt idx="84">
                  <c:v>0.62854109011917025</c:v>
                </c:pt>
                <c:pt idx="85">
                  <c:v>0.62833361955781686</c:v>
                </c:pt>
                <c:pt idx="86">
                  <c:v>0.62833133683687892</c:v>
                </c:pt>
                <c:pt idx="87">
                  <c:v>0.62782279656845985</c:v>
                </c:pt>
                <c:pt idx="88">
                  <c:v>0.62676643027959467</c:v>
                </c:pt>
                <c:pt idx="89">
                  <c:v>0.62642255129585001</c:v>
                </c:pt>
                <c:pt idx="90">
                  <c:v>0.62552838222950302</c:v>
                </c:pt>
                <c:pt idx="91">
                  <c:v>0.62533234095884094</c:v>
                </c:pt>
                <c:pt idx="92">
                  <c:v>0.62523849673750076</c:v>
                </c:pt>
                <c:pt idx="93">
                  <c:v>0.62506290744270077</c:v>
                </c:pt>
                <c:pt idx="94">
                  <c:v>0.62504221822843653</c:v>
                </c:pt>
                <c:pt idx="95">
                  <c:v>0.62492466748251629</c:v>
                </c:pt>
                <c:pt idx="96">
                  <c:v>0.62484844545017526</c:v>
                </c:pt>
                <c:pt idx="97">
                  <c:v>0.62468790551824449</c:v>
                </c:pt>
                <c:pt idx="98">
                  <c:v>0.62447326889373733</c:v>
                </c:pt>
                <c:pt idx="99">
                  <c:v>0.62438644094485962</c:v>
                </c:pt>
                <c:pt idx="100">
                  <c:v>0.62379286782389987</c:v>
                </c:pt>
                <c:pt idx="101">
                  <c:v>0.62373160328169774</c:v>
                </c:pt>
                <c:pt idx="102">
                  <c:v>0.62355103495039055</c:v>
                </c:pt>
                <c:pt idx="103">
                  <c:v>0.62325904642835439</c:v>
                </c:pt>
                <c:pt idx="104">
                  <c:v>0.62325471475609762</c:v>
                </c:pt>
                <c:pt idx="105">
                  <c:v>0.62320878029608839</c:v>
                </c:pt>
                <c:pt idx="106">
                  <c:v>0.6231843986676403</c:v>
                </c:pt>
                <c:pt idx="107">
                  <c:v>0.62290062792924372</c:v>
                </c:pt>
                <c:pt idx="108">
                  <c:v>0.62266167227288849</c:v>
                </c:pt>
                <c:pt idx="109">
                  <c:v>0.62252427103027286</c:v>
                </c:pt>
                <c:pt idx="110">
                  <c:v>0.62224772117951288</c:v>
                </c:pt>
                <c:pt idx="111">
                  <c:v>0.62170153783875415</c:v>
                </c:pt>
                <c:pt idx="112">
                  <c:v>0.62164514537725468</c:v>
                </c:pt>
                <c:pt idx="113">
                  <c:v>0.62110806073483182</c:v>
                </c:pt>
                <c:pt idx="114">
                  <c:v>0.61772249353535547</c:v>
                </c:pt>
                <c:pt idx="115">
                  <c:v>0.61709642157238664</c:v>
                </c:pt>
                <c:pt idx="116">
                  <c:v>0.6169132915201534</c:v>
                </c:pt>
                <c:pt idx="117">
                  <c:v>0.61628789513502003</c:v>
                </c:pt>
                <c:pt idx="118">
                  <c:v>0.61541302937338038</c:v>
                </c:pt>
                <c:pt idx="119">
                  <c:v>0.61478986389350698</c:v>
                </c:pt>
                <c:pt idx="120">
                  <c:v>0.61150564514255656</c:v>
                </c:pt>
                <c:pt idx="121">
                  <c:v>0.61090551597273679</c:v>
                </c:pt>
                <c:pt idx="122">
                  <c:v>0.61087813876498143</c:v>
                </c:pt>
                <c:pt idx="123">
                  <c:v>0.61043622776753093</c:v>
                </c:pt>
                <c:pt idx="124">
                  <c:v>0.61040825599603521</c:v>
                </c:pt>
                <c:pt idx="125">
                  <c:v>0.6104028079216649</c:v>
                </c:pt>
                <c:pt idx="126">
                  <c:v>0.6099056722842402</c:v>
                </c:pt>
                <c:pt idx="127">
                  <c:v>0.60980977951238502</c:v>
                </c:pt>
                <c:pt idx="128">
                  <c:v>0.6095103690793906</c:v>
                </c:pt>
                <c:pt idx="129">
                  <c:v>0.6090086168611244</c:v>
                </c:pt>
                <c:pt idx="130">
                  <c:v>0.60842854086989262</c:v>
                </c:pt>
                <c:pt idx="131">
                  <c:v>0.60780510478915195</c:v>
                </c:pt>
                <c:pt idx="132">
                  <c:v>0.60558613516621118</c:v>
                </c:pt>
                <c:pt idx="133">
                  <c:v>0.60499641359317402</c:v>
                </c:pt>
                <c:pt idx="134">
                  <c:v>0.60482392633831361</c:v>
                </c:pt>
                <c:pt idx="135">
                  <c:v>0.60428301164849219</c:v>
                </c:pt>
                <c:pt idx="136">
                  <c:v>0.60423485259941756</c:v>
                </c:pt>
                <c:pt idx="137">
                  <c:v>0.60369149915536024</c:v>
                </c:pt>
                <c:pt idx="138">
                  <c:v>0.60342847428811552</c:v>
                </c:pt>
                <c:pt idx="139">
                  <c:v>0.60318422171595976</c:v>
                </c:pt>
                <c:pt idx="140">
                  <c:v>0.60284143117363331</c:v>
                </c:pt>
                <c:pt idx="141">
                  <c:v>0.60264557233351157</c:v>
                </c:pt>
                <c:pt idx="142">
                  <c:v>0.60259319166424063</c:v>
                </c:pt>
                <c:pt idx="143">
                  <c:v>0.60216474055803881</c:v>
                </c:pt>
                <c:pt idx="144">
                  <c:v>0.60215468085788437</c:v>
                </c:pt>
                <c:pt idx="145">
                  <c:v>0.60167398786201021</c:v>
                </c:pt>
                <c:pt idx="146">
                  <c:v>0.60166562391198586</c:v>
                </c:pt>
                <c:pt idx="147">
                  <c:v>0.60127794009831637</c:v>
                </c:pt>
                <c:pt idx="148">
                  <c:v>0.60113372224395134</c:v>
                </c:pt>
                <c:pt idx="149">
                  <c:v>0.60104721119463689</c:v>
                </c:pt>
                <c:pt idx="150">
                  <c:v>0.60079804127991954</c:v>
                </c:pt>
                <c:pt idx="151">
                  <c:v>0.60064630153983334</c:v>
                </c:pt>
                <c:pt idx="152">
                  <c:v>0.60054458812518208</c:v>
                </c:pt>
                <c:pt idx="153">
                  <c:v>0.60002900233151657</c:v>
                </c:pt>
                <c:pt idx="154">
                  <c:v>0.59874789404535134</c:v>
                </c:pt>
                <c:pt idx="155">
                  <c:v>0.59813363478451254</c:v>
                </c:pt>
                <c:pt idx="156">
                  <c:v>0.59662782768288014</c:v>
                </c:pt>
                <c:pt idx="157">
                  <c:v>0.59641157733156946</c:v>
                </c:pt>
                <c:pt idx="158">
                  <c:v>0.59633411200644382</c:v>
                </c:pt>
                <c:pt idx="159">
                  <c:v>0.59602564770689126</c:v>
                </c:pt>
                <c:pt idx="160">
                  <c:v>0.59580695340431111</c:v>
                </c:pt>
                <c:pt idx="161">
                  <c:v>0.59576654972829035</c:v>
                </c:pt>
                <c:pt idx="162">
                  <c:v>0.5955882288933626</c:v>
                </c:pt>
                <c:pt idx="163">
                  <c:v>0.59555635636917004</c:v>
                </c:pt>
                <c:pt idx="164">
                  <c:v>0.59532136666040103</c:v>
                </c:pt>
                <c:pt idx="165">
                  <c:v>0.59502128574703139</c:v>
                </c:pt>
                <c:pt idx="166">
                  <c:v>0.59495484914372476</c:v>
                </c:pt>
                <c:pt idx="167">
                  <c:v>0.59471734402480703</c:v>
                </c:pt>
                <c:pt idx="168">
                  <c:v>0.59423550953418414</c:v>
                </c:pt>
                <c:pt idx="169">
                  <c:v>0.59367046582548089</c:v>
                </c:pt>
                <c:pt idx="170">
                  <c:v>0.59356932923092043</c:v>
                </c:pt>
                <c:pt idx="171">
                  <c:v>0.59330001839166657</c:v>
                </c:pt>
                <c:pt idx="172">
                  <c:v>0.59297005745104792</c:v>
                </c:pt>
                <c:pt idx="173">
                  <c:v>0.5926981192308286</c:v>
                </c:pt>
                <c:pt idx="174">
                  <c:v>0.59259357970611082</c:v>
                </c:pt>
                <c:pt idx="175">
                  <c:v>0.59198462377661309</c:v>
                </c:pt>
                <c:pt idx="176">
                  <c:v>0.59159425284954281</c:v>
                </c:pt>
                <c:pt idx="177">
                  <c:v>0.59098637999512238</c:v>
                </c:pt>
                <c:pt idx="178">
                  <c:v>0.58974698096062628</c:v>
                </c:pt>
                <c:pt idx="179">
                  <c:v>0.58914204224079991</c:v>
                </c:pt>
                <c:pt idx="180">
                  <c:v>0.58879936952633161</c:v>
                </c:pt>
                <c:pt idx="181">
                  <c:v>0.58818942238463989</c:v>
                </c:pt>
                <c:pt idx="182">
                  <c:v>0.58811309211653318</c:v>
                </c:pt>
                <c:pt idx="183">
                  <c:v>0.58773716141776411</c:v>
                </c:pt>
                <c:pt idx="184">
                  <c:v>0.5875098555047038</c:v>
                </c:pt>
                <c:pt idx="185">
                  <c:v>0.58712798861141624</c:v>
                </c:pt>
                <c:pt idx="186">
                  <c:v>0.58705155731869019</c:v>
                </c:pt>
                <c:pt idx="187">
                  <c:v>0.58644901511684722</c:v>
                </c:pt>
                <c:pt idx="188">
                  <c:v>0.58578003940807055</c:v>
                </c:pt>
                <c:pt idx="189">
                  <c:v>0.58517328276468572</c:v>
                </c:pt>
                <c:pt idx="190">
                  <c:v>0.58509678983120228</c:v>
                </c:pt>
                <c:pt idx="191">
                  <c:v>0.58472718309541727</c:v>
                </c:pt>
                <c:pt idx="192">
                  <c:v>0.58461158791480605</c:v>
                </c:pt>
                <c:pt idx="193">
                  <c:v>0.5844965043160788</c:v>
                </c:pt>
                <c:pt idx="194">
                  <c:v>0.58422188718209234</c:v>
                </c:pt>
                <c:pt idx="195">
                  <c:v>0.58410633313558591</c:v>
                </c:pt>
                <c:pt idx="196">
                  <c:v>0.58357617802405515</c:v>
                </c:pt>
                <c:pt idx="197">
                  <c:v>0.58307170907254591</c:v>
                </c:pt>
                <c:pt idx="198">
                  <c:v>0.57950887751949565</c:v>
                </c:pt>
                <c:pt idx="199">
                  <c:v>0.57890830672347837</c:v>
                </c:pt>
                <c:pt idx="200">
                  <c:v>0.5784670412058136</c:v>
                </c:pt>
                <c:pt idx="201">
                  <c:v>0.57786723307397503</c:v>
                </c:pt>
                <c:pt idx="202">
                  <c:v>0.57656219856535518</c:v>
                </c:pt>
                <c:pt idx="203">
                  <c:v>0.57596473641077717</c:v>
                </c:pt>
                <c:pt idx="204">
                  <c:v>0.57480676041948708</c:v>
                </c:pt>
                <c:pt idx="205">
                  <c:v>0.57469767626051538</c:v>
                </c:pt>
                <c:pt idx="206">
                  <c:v>0.57434314376627982</c:v>
                </c:pt>
                <c:pt idx="207">
                  <c:v>0.57423410785334938</c:v>
                </c:pt>
                <c:pt idx="208">
                  <c:v>0.57372824016292079</c:v>
                </c:pt>
                <c:pt idx="209">
                  <c:v>0.57326544388033518</c:v>
                </c:pt>
                <c:pt idx="210">
                  <c:v>0.56761742006183269</c:v>
                </c:pt>
                <c:pt idx="211">
                  <c:v>0.56751005166862345</c:v>
                </c:pt>
                <c:pt idx="212">
                  <c:v>0.56717489584445047</c:v>
                </c:pt>
                <c:pt idx="213">
                  <c:v>0.56706757935991114</c:v>
                </c:pt>
                <c:pt idx="214">
                  <c:v>0.56656103175082617</c:v>
                </c:pt>
                <c:pt idx="215">
                  <c:v>0.56611932880375837</c:v>
                </c:pt>
                <c:pt idx="216">
                  <c:v>0.54586638719265146</c:v>
                </c:pt>
                <c:pt idx="217">
                  <c:v>0.54532344557231394</c:v>
                </c:pt>
                <c:pt idx="218">
                  <c:v>0.54470151550331591</c:v>
                </c:pt>
                <c:pt idx="219">
                  <c:v>0.54415826368755349</c:v>
                </c:pt>
                <c:pt idx="220">
                  <c:v>0.54257564424655769</c:v>
                </c:pt>
                <c:pt idx="221">
                  <c:v>0.54203271682106624</c:v>
                </c:pt>
                <c:pt idx="222">
                  <c:v>0.54126528933185214</c:v>
                </c:pt>
                <c:pt idx="223">
                  <c:v>0.54069803761438984</c:v>
                </c:pt>
                <c:pt idx="224">
                  <c:v>0.54008004895017425</c:v>
                </c:pt>
                <c:pt idx="225">
                  <c:v>0.53951277504062711</c:v>
                </c:pt>
                <c:pt idx="226">
                  <c:v>0.53792478587731929</c:v>
                </c:pt>
                <c:pt idx="227">
                  <c:v>0.53735841714594967</c:v>
                </c:pt>
                <c:pt idx="228">
                  <c:v>0.53366508664915746</c:v>
                </c:pt>
                <c:pt idx="229">
                  <c:v>0.53343277451050408</c:v>
                </c:pt>
                <c:pt idx="230">
                  <c:v>0.5331495200964893</c:v>
                </c:pt>
                <c:pt idx="231">
                  <c:v>0.53307606556507081</c:v>
                </c:pt>
                <c:pt idx="232">
                  <c:v>0.53284377067838773</c:v>
                </c:pt>
                <c:pt idx="233">
                  <c:v>0.53257715624248048</c:v>
                </c:pt>
                <c:pt idx="234">
                  <c:v>0.5319674059302798</c:v>
                </c:pt>
                <c:pt idx="235">
                  <c:v>0.53143004114695336</c:v>
                </c:pt>
                <c:pt idx="236">
                  <c:v>0.53139508254344026</c:v>
                </c:pt>
                <c:pt idx="237">
                  <c:v>0.53084185688910879</c:v>
                </c:pt>
                <c:pt idx="238">
                  <c:v>0.52983131703833186</c:v>
                </c:pt>
                <c:pt idx="239">
                  <c:v>0.529260020009508</c:v>
                </c:pt>
                <c:pt idx="240">
                  <c:v>0.52750012546570202</c:v>
                </c:pt>
                <c:pt idx="241">
                  <c:v>0.52727258662068721</c:v>
                </c:pt>
                <c:pt idx="242">
                  <c:v>0.52692047020848332</c:v>
                </c:pt>
                <c:pt idx="243">
                  <c:v>0.5266929969140085</c:v>
                </c:pt>
                <c:pt idx="244">
                  <c:v>0.52531787167269262</c:v>
                </c:pt>
                <c:pt idx="245">
                  <c:v>0.52473948681599114</c:v>
                </c:pt>
                <c:pt idx="246">
                  <c:v>0.51925872547435881</c:v>
                </c:pt>
                <c:pt idx="247">
                  <c:v>0.51913846155475418</c:v>
                </c:pt>
                <c:pt idx="248">
                  <c:v>0.51903376283928737</c:v>
                </c:pt>
                <c:pt idx="249">
                  <c:v>0.51869227609131507</c:v>
                </c:pt>
                <c:pt idx="250">
                  <c:v>0.5186484133526742</c:v>
                </c:pt>
                <c:pt idx="251">
                  <c:v>0.51846738830238881</c:v>
                </c:pt>
                <c:pt idx="252">
                  <c:v>0.5180585974471984</c:v>
                </c:pt>
                <c:pt idx="253">
                  <c:v>0.51756775023254553</c:v>
                </c:pt>
                <c:pt idx="254">
                  <c:v>0.51711015987105713</c:v>
                </c:pt>
                <c:pt idx="255">
                  <c:v>0.51654503778912653</c:v>
                </c:pt>
                <c:pt idx="256">
                  <c:v>0.51607763592585065</c:v>
                </c:pt>
                <c:pt idx="257">
                  <c:v>0.51558609550774659</c:v>
                </c:pt>
                <c:pt idx="258">
                  <c:v>0.51502569941937026</c:v>
                </c:pt>
                <c:pt idx="259">
                  <c:v>0.5145003566565165</c:v>
                </c:pt>
                <c:pt idx="260">
                  <c:v>0.51389206400474119</c:v>
                </c:pt>
                <c:pt idx="261">
                  <c:v>0.51336611773812846</c:v>
                </c:pt>
                <c:pt idx="262">
                  <c:v>0.5118197137802426</c:v>
                </c:pt>
                <c:pt idx="263">
                  <c:v>0.51129353488864304</c:v>
                </c:pt>
                <c:pt idx="264">
                  <c:v>0.5103995961804858</c:v>
                </c:pt>
                <c:pt idx="265">
                  <c:v>0.50993246351438148</c:v>
                </c:pt>
                <c:pt idx="266">
                  <c:v>0.50948235345194126</c:v>
                </c:pt>
                <c:pt idx="267">
                  <c:v>0.5090160367769071</c:v>
                </c:pt>
                <c:pt idx="268">
                  <c:v>0.50857104931286545</c:v>
                </c:pt>
                <c:pt idx="269">
                  <c:v>0.50812275819581587</c:v>
                </c:pt>
                <c:pt idx="270">
                  <c:v>0.50789803257265853</c:v>
                </c:pt>
                <c:pt idx="271">
                  <c:v>0.50760885872573813</c:v>
                </c:pt>
                <c:pt idx="272">
                  <c:v>0.50757731158827113</c:v>
                </c:pt>
                <c:pt idx="273">
                  <c:v>0.50743371521316427</c:v>
                </c:pt>
                <c:pt idx="274">
                  <c:v>0.50715949747093991</c:v>
                </c:pt>
                <c:pt idx="275">
                  <c:v>0.5070337084415224</c:v>
                </c:pt>
                <c:pt idx="276">
                  <c:v>0.50642845103973955</c:v>
                </c:pt>
                <c:pt idx="277">
                  <c:v>0.50588430208574819</c:v>
                </c:pt>
                <c:pt idx="278">
                  <c:v>0.50585770271130082</c:v>
                </c:pt>
                <c:pt idx="279">
                  <c:v>0.50566277505912449</c:v>
                </c:pt>
                <c:pt idx="280">
                  <c:v>0.50540703928102559</c:v>
                </c:pt>
                <c:pt idx="281">
                  <c:v>0.50523332787061093</c:v>
                </c:pt>
                <c:pt idx="282">
                  <c:v>0.50480448064932903</c:v>
                </c:pt>
                <c:pt idx="283">
                  <c:v>0.50447494194562925</c:v>
                </c:pt>
                <c:pt idx="284">
                  <c:v>0.50437590438275826</c:v>
                </c:pt>
                <c:pt idx="285">
                  <c:v>0.50434089197419718</c:v>
                </c:pt>
                <c:pt idx="286">
                  <c:v>0.50398882795878008</c:v>
                </c:pt>
                <c:pt idx="287">
                  <c:v>0.50379667281599994</c:v>
                </c:pt>
                <c:pt idx="288">
                  <c:v>0.50345020351963155</c:v>
                </c:pt>
                <c:pt idx="289">
                  <c:v>0.50332764865071278</c:v>
                </c:pt>
                <c:pt idx="290">
                  <c:v>0.5029630998837108</c:v>
                </c:pt>
                <c:pt idx="291">
                  <c:v>0.50290107407485218</c:v>
                </c:pt>
                <c:pt idx="292">
                  <c:v>0.50159190513923935</c:v>
                </c:pt>
                <c:pt idx="293">
                  <c:v>0.50130660091779122</c:v>
                </c:pt>
                <c:pt idx="294">
                  <c:v>0.50110375283671682</c:v>
                </c:pt>
                <c:pt idx="295">
                  <c:v>0.50109649803554601</c:v>
                </c:pt>
                <c:pt idx="296">
                  <c:v>0.5007987538428077</c:v>
                </c:pt>
                <c:pt idx="297">
                  <c:v>0.50058878869756007</c:v>
                </c:pt>
                <c:pt idx="298">
                  <c:v>0.49974081284972316</c:v>
                </c:pt>
                <c:pt idx="299">
                  <c:v>0.49933480988816098</c:v>
                </c:pt>
                <c:pt idx="300">
                  <c:v>0.49931792395184693</c:v>
                </c:pt>
                <c:pt idx="301">
                  <c:v>0.4989052747831243</c:v>
                </c:pt>
                <c:pt idx="302">
                  <c:v>0.49881187852427339</c:v>
                </c:pt>
                <c:pt idx="303">
                  <c:v>0.49850015177063134</c:v>
                </c:pt>
                <c:pt idx="304">
                  <c:v>0.49749325664288613</c:v>
                </c:pt>
                <c:pt idx="305">
                  <c:v>0.49747433823520304</c:v>
                </c:pt>
                <c:pt idx="306">
                  <c:v>0.49707117908232384</c:v>
                </c:pt>
                <c:pt idx="307">
                  <c:v>0.4969849686599806</c:v>
                </c:pt>
                <c:pt idx="308">
                  <c:v>0.49668900311690151</c:v>
                </c:pt>
                <c:pt idx="309">
                  <c:v>0.49649049108268956</c:v>
                </c:pt>
                <c:pt idx="310">
                  <c:v>0.49644491119804002</c:v>
                </c:pt>
                <c:pt idx="311">
                  <c:v>0.49621763928120949</c:v>
                </c:pt>
                <c:pt idx="312">
                  <c:v>0.49601929178650023</c:v>
                </c:pt>
                <c:pt idx="313">
                  <c:v>0.49593565127847833</c:v>
                </c:pt>
                <c:pt idx="314">
                  <c:v>0.49481439098849406</c:v>
                </c:pt>
                <c:pt idx="315">
                  <c:v>0.49455486248559699</c:v>
                </c:pt>
                <c:pt idx="316">
                  <c:v>0.49434501466081038</c:v>
                </c:pt>
                <c:pt idx="317">
                  <c:v>0.49404465351054394</c:v>
                </c:pt>
                <c:pt idx="318">
                  <c:v>0.49027778980687053</c:v>
                </c:pt>
                <c:pt idx="319">
                  <c:v>0.49008370070345192</c:v>
                </c:pt>
                <c:pt idx="320">
                  <c:v>0.48982993368499911</c:v>
                </c:pt>
                <c:pt idx="321">
                  <c:v>0.48963601555381286</c:v>
                </c:pt>
                <c:pt idx="322">
                  <c:v>0.48845070268821517</c:v>
                </c:pt>
                <c:pt idx="323">
                  <c:v>0.48800485378219893</c:v>
                </c:pt>
                <c:pt idx="324">
                  <c:v>0.45431858695986349</c:v>
                </c:pt>
                <c:pt idx="325">
                  <c:v>0.45374201409402609</c:v>
                </c:pt>
                <c:pt idx="326">
                  <c:v>0.45318457250615191</c:v>
                </c:pt>
                <c:pt idx="327">
                  <c:v>0.45260615742943572</c:v>
                </c:pt>
                <c:pt idx="328">
                  <c:v>0.45125898130847547</c:v>
                </c:pt>
                <c:pt idx="329">
                  <c:v>0.45067830355172039</c:v>
                </c:pt>
                <c:pt idx="330">
                  <c:v>0.44697014342814623</c:v>
                </c:pt>
                <c:pt idx="331">
                  <c:v>0.44637411475181993</c:v>
                </c:pt>
                <c:pt idx="332">
                  <c:v>0.44577479664823766</c:v>
                </c:pt>
                <c:pt idx="333">
                  <c:v>0.44517698312499293</c:v>
                </c:pt>
                <c:pt idx="334">
                  <c:v>0.44375654582798063</c:v>
                </c:pt>
                <c:pt idx="335">
                  <c:v>0.4431566455815249</c:v>
                </c:pt>
                <c:pt idx="336">
                  <c:v>0.43819623839054395</c:v>
                </c:pt>
                <c:pt idx="337">
                  <c:v>0.4375913016243993</c:v>
                </c:pt>
                <c:pt idx="338">
                  <c:v>0.43696827234773067</c:v>
                </c:pt>
                <c:pt idx="339">
                  <c:v>0.43636151887710056</c:v>
                </c:pt>
                <c:pt idx="340">
                  <c:v>0.43490880142308835</c:v>
                </c:pt>
                <c:pt idx="341">
                  <c:v>0.43429994774907987</c:v>
                </c:pt>
                <c:pt idx="342">
                  <c:v>0.42418759292980912</c:v>
                </c:pt>
                <c:pt idx="343">
                  <c:v>0.42364774352757573</c:v>
                </c:pt>
                <c:pt idx="344">
                  <c:v>0.42329082437484655</c:v>
                </c:pt>
                <c:pt idx="345">
                  <c:v>0.42274937403040863</c:v>
                </c:pt>
                <c:pt idx="346">
                  <c:v>0.42177388755011169</c:v>
                </c:pt>
                <c:pt idx="347">
                  <c:v>0.42123047564477395</c:v>
                </c:pt>
                <c:pt idx="348">
                  <c:v>0.42047339860214411</c:v>
                </c:pt>
                <c:pt idx="349">
                  <c:v>0.41990208836786891</c:v>
                </c:pt>
                <c:pt idx="350">
                  <c:v>0.4193095068682397</c:v>
                </c:pt>
                <c:pt idx="351">
                  <c:v>0.4187375171672249</c:v>
                </c:pt>
                <c:pt idx="352">
                  <c:v>0.4173480873248418</c:v>
                </c:pt>
                <c:pt idx="353">
                  <c:v>0.41677596014890345</c:v>
                </c:pt>
                <c:pt idx="354">
                  <c:v>0.41452814346043404</c:v>
                </c:pt>
                <c:pt idx="355">
                  <c:v>0.41418013944444404</c:v>
                </c:pt>
                <c:pt idx="356">
                  <c:v>0.41397578490144771</c:v>
                </c:pt>
                <c:pt idx="357">
                  <c:v>0.4136028334507712</c:v>
                </c:pt>
                <c:pt idx="358">
                  <c:v>0.4133502041484704</c:v>
                </c:pt>
                <c:pt idx="359">
                  <c:v>0.41321003008475071</c:v>
                </c:pt>
                <c:pt idx="360">
                  <c:v>0.412797439977584</c:v>
                </c:pt>
                <c:pt idx="361">
                  <c:v>0.41263097185757885</c:v>
                </c:pt>
                <c:pt idx="362">
                  <c:v>0.41158399717142241</c:v>
                </c:pt>
                <c:pt idx="363">
                  <c:v>0.41137570858123762</c:v>
                </c:pt>
                <c:pt idx="364">
                  <c:v>0.41108535452743528</c:v>
                </c:pt>
                <c:pt idx="365">
                  <c:v>0.41100285555392946</c:v>
                </c:pt>
                <c:pt idx="366">
                  <c:v>0.41084454373553514</c:v>
                </c:pt>
                <c:pt idx="367">
                  <c:v>0.41082324397244302</c:v>
                </c:pt>
                <c:pt idx="368">
                  <c:v>0.41048327747593211</c:v>
                </c:pt>
                <c:pt idx="369">
                  <c:v>0.41024222433778085</c:v>
                </c:pt>
                <c:pt idx="370">
                  <c:v>0.40892789236076615</c:v>
                </c:pt>
                <c:pt idx="371">
                  <c:v>0.40832441168880679</c:v>
                </c:pt>
                <c:pt idx="372">
                  <c:v>0.40739952866169227</c:v>
                </c:pt>
                <c:pt idx="373">
                  <c:v>0.40686470352474613</c:v>
                </c:pt>
                <c:pt idx="374">
                  <c:v>0.40622409792669917</c:v>
                </c:pt>
                <c:pt idx="375">
                  <c:v>0.40568896207441202</c:v>
                </c:pt>
                <c:pt idx="376">
                  <c:v>0.40496061688351054</c:v>
                </c:pt>
                <c:pt idx="377">
                  <c:v>0.40436267025058725</c:v>
                </c:pt>
                <c:pt idx="378">
                  <c:v>0.40426635970349667</c:v>
                </c:pt>
                <c:pt idx="379">
                  <c:v>0.40395376345137807</c:v>
                </c:pt>
                <c:pt idx="380">
                  <c:v>0.403731645696357</c:v>
                </c:pt>
                <c:pt idx="381">
                  <c:v>0.40335394150575954</c:v>
                </c:pt>
                <c:pt idx="382">
                  <c:v>0.40302348880277311</c:v>
                </c:pt>
                <c:pt idx="383">
                  <c:v>0.40277397695472827</c:v>
                </c:pt>
                <c:pt idx="384">
                  <c:v>0.40242429152288633</c:v>
                </c:pt>
                <c:pt idx="385">
                  <c:v>0.40228020446569202</c:v>
                </c:pt>
                <c:pt idx="386">
                  <c:v>0.4021745712767803</c:v>
                </c:pt>
                <c:pt idx="387">
                  <c:v>0.40167817223903413</c:v>
                </c:pt>
                <c:pt idx="388">
                  <c:v>0.4007987152304075</c:v>
                </c:pt>
                <c:pt idx="389">
                  <c:v>0.40019844548894512</c:v>
                </c:pt>
                <c:pt idx="390">
                  <c:v>0.3962101530522224</c:v>
                </c:pt>
                <c:pt idx="391">
                  <c:v>0.39596212036999906</c:v>
                </c:pt>
                <c:pt idx="392">
                  <c:v>0.39558277050973173</c:v>
                </c:pt>
                <c:pt idx="393">
                  <c:v>0.39533420927261081</c:v>
                </c:pt>
                <c:pt idx="394">
                  <c:v>0.39480384659646367</c:v>
                </c:pt>
                <c:pt idx="395">
                  <c:v>0.39455190237256832</c:v>
                </c:pt>
                <c:pt idx="396">
                  <c:v>0.39421300252508645</c:v>
                </c:pt>
                <c:pt idx="397">
                  <c:v>0.39398506352977952</c:v>
                </c:pt>
                <c:pt idx="398">
                  <c:v>0.39396085955542093</c:v>
                </c:pt>
                <c:pt idx="399">
                  <c:v>0.39335357141198307</c:v>
                </c:pt>
                <c:pt idx="400">
                  <c:v>0.39256822014448772</c:v>
                </c:pt>
                <c:pt idx="401">
                  <c:v>0.39197638880273439</c:v>
                </c:pt>
                <c:pt idx="402">
                  <c:v>0.38619178292463535</c:v>
                </c:pt>
                <c:pt idx="403">
                  <c:v>0.38592737025387513</c:v>
                </c:pt>
                <c:pt idx="404">
                  <c:v>0.38555363524041142</c:v>
                </c:pt>
                <c:pt idx="405">
                  <c:v>0.3852886817561898</c:v>
                </c:pt>
                <c:pt idx="406">
                  <c:v>0.38383018691030385</c:v>
                </c:pt>
                <c:pt idx="407">
                  <c:v>0.38318787120206232</c:v>
                </c:pt>
                <c:pt idx="408">
                  <c:v>0.37624050141767312</c:v>
                </c:pt>
                <c:pt idx="409">
                  <c:v>0.37596570633202742</c:v>
                </c:pt>
                <c:pt idx="410">
                  <c:v>0.37559625908434691</c:v>
                </c:pt>
                <c:pt idx="411">
                  <c:v>0.37532089732511781</c:v>
                </c:pt>
                <c:pt idx="412">
                  <c:v>0.37379667489502333</c:v>
                </c:pt>
                <c:pt idx="413">
                  <c:v>0.37314806325865729</c:v>
                </c:pt>
                <c:pt idx="414">
                  <c:v>0.34930367535909063</c:v>
                </c:pt>
                <c:pt idx="415">
                  <c:v>0.34900775727581851</c:v>
                </c:pt>
                <c:pt idx="416">
                  <c:v>0.34874773557394956</c:v>
                </c:pt>
                <c:pt idx="417">
                  <c:v>0.34845141398081036</c:v>
                </c:pt>
                <c:pt idx="418">
                  <c:v>0.34670069659870117</c:v>
                </c:pt>
                <c:pt idx="419">
                  <c:v>0.34614176878206276</c:v>
                </c:pt>
                <c:pt idx="420">
                  <c:v>0.34443683648754841</c:v>
                </c:pt>
                <c:pt idx="421">
                  <c:v>0.34413814630900064</c:v>
                </c:pt>
                <c:pt idx="422">
                  <c:v>0.34393123912036505</c:v>
                </c:pt>
                <c:pt idx="423">
                  <c:v>0.34363226041565675</c:v>
                </c:pt>
                <c:pt idx="424">
                  <c:v>0.34181440371964322</c:v>
                </c:pt>
                <c:pt idx="425">
                  <c:v>0.34130677989841091</c:v>
                </c:pt>
                <c:pt idx="426">
                  <c:v>0.3386992428061768</c:v>
                </c:pt>
                <c:pt idx="427">
                  <c:v>0.33839997593077364</c:v>
                </c:pt>
                <c:pt idx="428">
                  <c:v>0.33822655078501901</c:v>
                </c:pt>
                <c:pt idx="429">
                  <c:v>0.33792705066475315</c:v>
                </c:pt>
                <c:pt idx="430">
                  <c:v>0.33757038219642638</c:v>
                </c:pt>
                <c:pt idx="431">
                  <c:v>0.3374076457177847</c:v>
                </c:pt>
                <c:pt idx="432">
                  <c:v>0.33695969704698198</c:v>
                </c:pt>
                <c:pt idx="433">
                  <c:v>0.33679665096480854</c:v>
                </c:pt>
                <c:pt idx="434">
                  <c:v>0.33620893093760418</c:v>
                </c:pt>
                <c:pt idx="435">
                  <c:v>0.33607752172907152</c:v>
                </c:pt>
                <c:pt idx="436">
                  <c:v>0.33560325050957474</c:v>
                </c:pt>
                <c:pt idx="437">
                  <c:v>0.33559636681144006</c:v>
                </c:pt>
                <c:pt idx="438">
                  <c:v>0.32209369559886047</c:v>
                </c:pt>
                <c:pt idx="439">
                  <c:v>0.3219041917538204</c:v>
                </c:pt>
                <c:pt idx="440">
                  <c:v>0.32141864275159016</c:v>
                </c:pt>
                <c:pt idx="441">
                  <c:v>0.32122874047735445</c:v>
                </c:pt>
                <c:pt idx="442">
                  <c:v>0.32052930113572065</c:v>
                </c:pt>
                <c:pt idx="443">
                  <c:v>0.32040136581196293</c:v>
                </c:pt>
                <c:pt idx="444">
                  <c:v>0.32022227610820164</c:v>
                </c:pt>
                <c:pt idx="445">
                  <c:v>0.31985186350119527</c:v>
                </c:pt>
                <c:pt idx="446">
                  <c:v>0.31974274036405026</c:v>
                </c:pt>
                <c:pt idx="447">
                  <c:v>0.31956326678871433</c:v>
                </c:pt>
                <c:pt idx="448">
                  <c:v>0.31892500692439008</c:v>
                </c:pt>
                <c:pt idx="449">
                  <c:v>0.318264050799756</c:v>
                </c:pt>
                <c:pt idx="450">
                  <c:v>0.31396186725526781</c:v>
                </c:pt>
                <c:pt idx="451">
                  <c:v>0.31369675277313913</c:v>
                </c:pt>
                <c:pt idx="452">
                  <c:v>0.31328731806607701</c:v>
                </c:pt>
                <c:pt idx="453">
                  <c:v>0.31302155324344083</c:v>
                </c:pt>
                <c:pt idx="454">
                  <c:v>0.31171365726501993</c:v>
                </c:pt>
                <c:pt idx="455">
                  <c:v>0.31103437146748397</c:v>
                </c:pt>
                <c:pt idx="456">
                  <c:v>0.30884505855058514</c:v>
                </c:pt>
                <c:pt idx="457">
                  <c:v>0.30865760858751218</c:v>
                </c:pt>
                <c:pt idx="458">
                  <c:v>0.30816346648503573</c:v>
                </c:pt>
                <c:pt idx="459">
                  <c:v>0.30797558197357178</c:v>
                </c:pt>
                <c:pt idx="460">
                  <c:v>0.30731497723992707</c:v>
                </c:pt>
                <c:pt idx="461">
                  <c:v>0.30663072931349639</c:v>
                </c:pt>
                <c:pt idx="462">
                  <c:v>0.30434996887452964</c:v>
                </c:pt>
                <c:pt idx="463">
                  <c:v>0.30414137966416155</c:v>
                </c:pt>
                <c:pt idx="464">
                  <c:v>0.30363489700540297</c:v>
                </c:pt>
                <c:pt idx="465">
                  <c:v>0.30342581748995107</c:v>
                </c:pt>
                <c:pt idx="466">
                  <c:v>0.30265391719742213</c:v>
                </c:pt>
                <c:pt idx="467">
                  <c:v>0.30193588965349666</c:v>
                </c:pt>
                <c:pt idx="468">
                  <c:v>0.30040465415795481</c:v>
                </c:pt>
                <c:pt idx="469">
                  <c:v>0.3001179099940734</c:v>
                </c:pt>
                <c:pt idx="470">
                  <c:v>0.29973917555165458</c:v>
                </c:pt>
                <c:pt idx="471">
                  <c:v>0.29945174432559107</c:v>
                </c:pt>
                <c:pt idx="472">
                  <c:v>0.29798931580962662</c:v>
                </c:pt>
                <c:pt idx="473">
                  <c:v>0.2973188351167762</c:v>
                </c:pt>
                <c:pt idx="474">
                  <c:v>0.29233850011842755</c:v>
                </c:pt>
                <c:pt idx="475">
                  <c:v>0.2921199947593402</c:v>
                </c:pt>
                <c:pt idx="476">
                  <c:v>0.29160651605432841</c:v>
                </c:pt>
                <c:pt idx="477">
                  <c:v>0.2913874571839995</c:v>
                </c:pt>
                <c:pt idx="478">
                  <c:v>0.29113152423569333</c:v>
                </c:pt>
                <c:pt idx="479">
                  <c:v>0.29083501557889913</c:v>
                </c:pt>
                <c:pt idx="480">
                  <c:v>0.29057975072482495</c:v>
                </c:pt>
                <c:pt idx="481">
                  <c:v>0.29048188865952534</c:v>
                </c:pt>
                <c:pt idx="482">
                  <c:v>0.29018468132515696</c:v>
                </c:pt>
                <c:pt idx="483">
                  <c:v>0.28984439390147015</c:v>
                </c:pt>
                <c:pt idx="484">
                  <c:v>0.28864501364151918</c:v>
                </c:pt>
                <c:pt idx="485">
                  <c:v>0.28799027954801165</c:v>
                </c:pt>
                <c:pt idx="486">
                  <c:v>0.28078912017816599</c:v>
                </c:pt>
                <c:pt idx="487">
                  <c:v>0.28021049181633562</c:v>
                </c:pt>
                <c:pt idx="488">
                  <c:v>0.27920928178320381</c:v>
                </c:pt>
                <c:pt idx="489">
                  <c:v>0.27862761342569831</c:v>
                </c:pt>
                <c:pt idx="490">
                  <c:v>0.27683548460101931</c:v>
                </c:pt>
                <c:pt idx="491">
                  <c:v>0.27625015887637994</c:v>
                </c:pt>
                <c:pt idx="492">
                  <c:v>0.27595259770845293</c:v>
                </c:pt>
                <c:pt idx="493">
                  <c:v>0.27545604964038434</c:v>
                </c:pt>
                <c:pt idx="494">
                  <c:v>0.27435163892033093</c:v>
                </c:pt>
                <c:pt idx="495">
                  <c:v>0.27385293947563483</c:v>
                </c:pt>
                <c:pt idx="496">
                  <c:v>0.27195375380019349</c:v>
                </c:pt>
                <c:pt idx="497">
                  <c:v>0.27145260686479245</c:v>
                </c:pt>
                <c:pt idx="498">
                  <c:v>0.27065232984728227</c:v>
                </c:pt>
                <c:pt idx="499">
                  <c:v>0.27020434587135794</c:v>
                </c:pt>
                <c:pt idx="500">
                  <c:v>0.26904139604744054</c:v>
                </c:pt>
                <c:pt idx="501">
                  <c:v>0.26859171184888364</c:v>
                </c:pt>
                <c:pt idx="502">
                  <c:v>0.26663689950374475</c:v>
                </c:pt>
                <c:pt idx="503">
                  <c:v>0.26618536289325528</c:v>
                </c:pt>
                <c:pt idx="504">
                  <c:v>0.22142341090158291</c:v>
                </c:pt>
                <c:pt idx="505">
                  <c:v>0.22070689419990075</c:v>
                </c:pt>
                <c:pt idx="506">
                  <c:v>0.22055649215589096</c:v>
                </c:pt>
                <c:pt idx="507">
                  <c:v>0.21983743870445346</c:v>
                </c:pt>
                <c:pt idx="508">
                  <c:v>0.21957991567444446</c:v>
                </c:pt>
                <c:pt idx="509">
                  <c:v>0.21885995319519144</c:v>
                </c:pt>
                <c:pt idx="510">
                  <c:v>0.20940493255675879</c:v>
                </c:pt>
                <c:pt idx="511">
                  <c:v>0.20911966105984847</c:v>
                </c:pt>
                <c:pt idx="512">
                  <c:v>0.20875086452791533</c:v>
                </c:pt>
                <c:pt idx="513">
                  <c:v>0.20846465945440071</c:v>
                </c:pt>
                <c:pt idx="514">
                  <c:v>0.20724994838881686</c:v>
                </c:pt>
                <c:pt idx="515">
                  <c:v>0.20658974724681356</c:v>
                </c:pt>
                <c:pt idx="516">
                  <c:v>0.1987309268264561</c:v>
                </c:pt>
                <c:pt idx="517">
                  <c:v>0.19800502061930139</c:v>
                </c:pt>
                <c:pt idx="518">
                  <c:v>0.19773810685728782</c:v>
                </c:pt>
                <c:pt idx="519">
                  <c:v>0.19700878339758771</c:v>
                </c:pt>
                <c:pt idx="520">
                  <c:v>0.19668806681573564</c:v>
                </c:pt>
                <c:pt idx="521">
                  <c:v>0.19595723586258534</c:v>
                </c:pt>
                <c:pt idx="522">
                  <c:v>0.19289615420870845</c:v>
                </c:pt>
                <c:pt idx="523">
                  <c:v>0.19257685494633917</c:v>
                </c:pt>
                <c:pt idx="524">
                  <c:v>0.1923003057514357</c:v>
                </c:pt>
                <c:pt idx="525">
                  <c:v>0.1919800175435237</c:v>
                </c:pt>
                <c:pt idx="526">
                  <c:v>0.19050839334215205</c:v>
                </c:pt>
                <c:pt idx="527">
                  <c:v>0.18990598246245036</c:v>
                </c:pt>
                <c:pt idx="528">
                  <c:v>0.1882593300181637</c:v>
                </c:pt>
                <c:pt idx="529">
                  <c:v>0.18755760020263296</c:v>
                </c:pt>
                <c:pt idx="530">
                  <c:v>0.1872135688809306</c:v>
                </c:pt>
                <c:pt idx="531">
                  <c:v>0.18650813601085411</c:v>
                </c:pt>
                <c:pt idx="532">
                  <c:v>0.18645984740286911</c:v>
                </c:pt>
                <c:pt idx="533">
                  <c:v>0.1861388309258806</c:v>
                </c:pt>
                <c:pt idx="534">
                  <c:v>0.18613126850993783</c:v>
                </c:pt>
                <c:pt idx="535">
                  <c:v>0.18592436330722356</c:v>
                </c:pt>
                <c:pt idx="536">
                  <c:v>0.18559488164662194</c:v>
                </c:pt>
                <c:pt idx="537">
                  <c:v>0.18543164802076509</c:v>
                </c:pt>
                <c:pt idx="538">
                  <c:v>0.18401177055134077</c:v>
                </c:pt>
                <c:pt idx="539">
                  <c:v>0.18347029302778203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8B-4C25-B525-02227970F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0196960"/>
        <c:axId val="54019564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Chart_Data!$S$3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Chart_Data!$S$4:$S$543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38B-4C25-B525-02227970F935}"/>
                  </c:ext>
                </c:extLst>
              </c15:ser>
            </c15:filteredLineSeries>
          </c:ext>
        </c:extLst>
      </c:lineChart>
      <c:catAx>
        <c:axId val="5401969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95648"/>
        <c:crosses val="autoZero"/>
        <c:auto val="1"/>
        <c:lblAlgn val="ctr"/>
        <c:lblOffset val="100"/>
        <c:noMultiLvlLbl val="0"/>
      </c:catAx>
      <c:valAx>
        <c:axId val="540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96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Chart_Data!$AH$3</c:f>
              <c:strCache>
                <c:ptCount val="1"/>
                <c:pt idx="0">
                  <c:v>Operational Energy (kWh/year) Variation - Pro Economic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Chart_Data!$AH$4:$AH$363</c:f>
              <c:numCache>
                <c:formatCode>General</c:formatCode>
                <c:ptCount val="360"/>
                <c:pt idx="0">
                  <c:v>1183837.4474965436</c:v>
                </c:pt>
                <c:pt idx="1">
                  <c:v>1183837.4474965436</c:v>
                </c:pt>
                <c:pt idx="2">
                  <c:v>1183837.4474965436</c:v>
                </c:pt>
                <c:pt idx="3">
                  <c:v>1183837.4474965436</c:v>
                </c:pt>
                <c:pt idx="4">
                  <c:v>1183837.4474965436</c:v>
                </c:pt>
                <c:pt idx="5">
                  <c:v>1183837.4474965436</c:v>
                </c:pt>
                <c:pt idx="6">
                  <c:v>1183837.4474965436</c:v>
                </c:pt>
                <c:pt idx="7">
                  <c:v>1183837.4474965436</c:v>
                </c:pt>
                <c:pt idx="8">
                  <c:v>1183837.4474965436</c:v>
                </c:pt>
                <c:pt idx="9">
                  <c:v>1183837.4474965436</c:v>
                </c:pt>
                <c:pt idx="10">
                  <c:v>1183837.4474965436</c:v>
                </c:pt>
                <c:pt idx="11">
                  <c:v>1183837.4474965436</c:v>
                </c:pt>
                <c:pt idx="12">
                  <c:v>1183837.4474965436</c:v>
                </c:pt>
                <c:pt idx="13">
                  <c:v>1183837.4474965436</c:v>
                </c:pt>
                <c:pt idx="14">
                  <c:v>1183837.4474965436</c:v>
                </c:pt>
                <c:pt idx="15">
                  <c:v>1183837.4474965436</c:v>
                </c:pt>
                <c:pt idx="16">
                  <c:v>1183837.4474965436</c:v>
                </c:pt>
                <c:pt idx="17">
                  <c:v>1183837.4474965436</c:v>
                </c:pt>
                <c:pt idx="18">
                  <c:v>1183837.4474965436</c:v>
                </c:pt>
                <c:pt idx="19">
                  <c:v>1183837.4474965436</c:v>
                </c:pt>
                <c:pt idx="20">
                  <c:v>1183837.4474965436</c:v>
                </c:pt>
                <c:pt idx="21">
                  <c:v>1183837.4474965436</c:v>
                </c:pt>
                <c:pt idx="22">
                  <c:v>1183837.4474965436</c:v>
                </c:pt>
                <c:pt idx="23">
                  <c:v>1345084.3971209433</c:v>
                </c:pt>
                <c:pt idx="24">
                  <c:v>1345084.3971209433</c:v>
                </c:pt>
                <c:pt idx="25">
                  <c:v>1345084.3971209433</c:v>
                </c:pt>
                <c:pt idx="26">
                  <c:v>1345084.3971209433</c:v>
                </c:pt>
                <c:pt idx="27">
                  <c:v>1345084.3971209433</c:v>
                </c:pt>
                <c:pt idx="28">
                  <c:v>1345084.3971209433</c:v>
                </c:pt>
                <c:pt idx="29">
                  <c:v>1345084.3971209433</c:v>
                </c:pt>
                <c:pt idx="30">
                  <c:v>1345084.3971209433</c:v>
                </c:pt>
                <c:pt idx="31">
                  <c:v>1345084.3971209433</c:v>
                </c:pt>
                <c:pt idx="32">
                  <c:v>1345084.3971209433</c:v>
                </c:pt>
                <c:pt idx="33">
                  <c:v>1345084.3971209433</c:v>
                </c:pt>
                <c:pt idx="34">
                  <c:v>1345084.3971209433</c:v>
                </c:pt>
                <c:pt idx="35">
                  <c:v>1345084.3971209433</c:v>
                </c:pt>
                <c:pt idx="36">
                  <c:v>1345084.3971209433</c:v>
                </c:pt>
                <c:pt idx="37">
                  <c:v>1345084.3971209433</c:v>
                </c:pt>
                <c:pt idx="38">
                  <c:v>1345084.3971209433</c:v>
                </c:pt>
                <c:pt idx="39">
                  <c:v>1345084.3971209433</c:v>
                </c:pt>
                <c:pt idx="40">
                  <c:v>1345084.3971209433</c:v>
                </c:pt>
                <c:pt idx="41">
                  <c:v>1345084.3971209433</c:v>
                </c:pt>
                <c:pt idx="42">
                  <c:v>1345084.3971209433</c:v>
                </c:pt>
                <c:pt idx="43">
                  <c:v>1345084.3971209433</c:v>
                </c:pt>
                <c:pt idx="44">
                  <c:v>1345084.3971209433</c:v>
                </c:pt>
                <c:pt idx="45">
                  <c:v>1345084.3971209433</c:v>
                </c:pt>
                <c:pt idx="46">
                  <c:v>1345084.3971209433</c:v>
                </c:pt>
                <c:pt idx="47">
                  <c:v>1345084.3971209433</c:v>
                </c:pt>
                <c:pt idx="48">
                  <c:v>1345084.3971209433</c:v>
                </c:pt>
                <c:pt idx="49">
                  <c:v>1345084.3971209433</c:v>
                </c:pt>
                <c:pt idx="50">
                  <c:v>1345084.3971209433</c:v>
                </c:pt>
                <c:pt idx="51">
                  <c:v>1345084.3971209433</c:v>
                </c:pt>
                <c:pt idx="52">
                  <c:v>1345084.3971209433</c:v>
                </c:pt>
                <c:pt idx="53">
                  <c:v>1345084.3971209433</c:v>
                </c:pt>
                <c:pt idx="54">
                  <c:v>1345084.3971209433</c:v>
                </c:pt>
                <c:pt idx="55">
                  <c:v>1345084.3971209433</c:v>
                </c:pt>
                <c:pt idx="56">
                  <c:v>1345084.3971209433</c:v>
                </c:pt>
                <c:pt idx="57">
                  <c:v>1345084.3971209433</c:v>
                </c:pt>
                <c:pt idx="58">
                  <c:v>1345084.3971209433</c:v>
                </c:pt>
                <c:pt idx="59">
                  <c:v>1345084.3971209433</c:v>
                </c:pt>
                <c:pt idx="60">
                  <c:v>1345084.3971209433</c:v>
                </c:pt>
                <c:pt idx="61">
                  <c:v>1345084.3971209433</c:v>
                </c:pt>
                <c:pt idx="62">
                  <c:v>1345084.3971209433</c:v>
                </c:pt>
                <c:pt idx="63">
                  <c:v>1345084.3971209433</c:v>
                </c:pt>
                <c:pt idx="64">
                  <c:v>1345084.3971209433</c:v>
                </c:pt>
                <c:pt idx="65">
                  <c:v>1345084.3971209433</c:v>
                </c:pt>
                <c:pt idx="66">
                  <c:v>1345084.3971209433</c:v>
                </c:pt>
                <c:pt idx="67">
                  <c:v>1345084.3971209433</c:v>
                </c:pt>
                <c:pt idx="68">
                  <c:v>1468904.0075599661</c:v>
                </c:pt>
                <c:pt idx="69">
                  <c:v>1468904.0075599661</c:v>
                </c:pt>
                <c:pt idx="70">
                  <c:v>1468904.0075599661</c:v>
                </c:pt>
                <c:pt idx="71">
                  <c:v>1468904.0075599661</c:v>
                </c:pt>
                <c:pt idx="72">
                  <c:v>1468904.0075599661</c:v>
                </c:pt>
                <c:pt idx="73">
                  <c:v>1468904.0075599661</c:v>
                </c:pt>
                <c:pt idx="74">
                  <c:v>1468904.0075599661</c:v>
                </c:pt>
                <c:pt idx="75">
                  <c:v>1468904.0075599661</c:v>
                </c:pt>
                <c:pt idx="76">
                  <c:v>1468904.0075599661</c:v>
                </c:pt>
                <c:pt idx="77">
                  <c:v>1468904.0075599661</c:v>
                </c:pt>
                <c:pt idx="78">
                  <c:v>1468904.0075599661</c:v>
                </c:pt>
                <c:pt idx="79">
                  <c:v>1468904.0075599661</c:v>
                </c:pt>
                <c:pt idx="80">
                  <c:v>1468904.0075599661</c:v>
                </c:pt>
                <c:pt idx="81">
                  <c:v>1468904.0075599661</c:v>
                </c:pt>
                <c:pt idx="82">
                  <c:v>1468904.0075599661</c:v>
                </c:pt>
                <c:pt idx="83">
                  <c:v>1468904.0075599661</c:v>
                </c:pt>
                <c:pt idx="84">
                  <c:v>1468904.0075599661</c:v>
                </c:pt>
                <c:pt idx="85">
                  <c:v>1468904.0075599661</c:v>
                </c:pt>
                <c:pt idx="86">
                  <c:v>1468904.0075599661</c:v>
                </c:pt>
                <c:pt idx="87">
                  <c:v>1468904.0075599661</c:v>
                </c:pt>
                <c:pt idx="88">
                  <c:v>1468904.0075599661</c:v>
                </c:pt>
                <c:pt idx="89">
                  <c:v>1468904.0075599661</c:v>
                </c:pt>
                <c:pt idx="90">
                  <c:v>1468904.0075599661</c:v>
                </c:pt>
                <c:pt idx="91">
                  <c:v>1468904.0075599661</c:v>
                </c:pt>
                <c:pt idx="92">
                  <c:v>1468904.0075599661</c:v>
                </c:pt>
                <c:pt idx="93">
                  <c:v>1468904.0075599661</c:v>
                </c:pt>
                <c:pt idx="94">
                  <c:v>1468904.0075599661</c:v>
                </c:pt>
                <c:pt idx="95">
                  <c:v>1468904.0075599661</c:v>
                </c:pt>
                <c:pt idx="96">
                  <c:v>1468904.0075599661</c:v>
                </c:pt>
                <c:pt idx="97">
                  <c:v>1468904.0075599661</c:v>
                </c:pt>
                <c:pt idx="98">
                  <c:v>1468904.0075599661</c:v>
                </c:pt>
                <c:pt idx="99">
                  <c:v>1468904.0075599661</c:v>
                </c:pt>
                <c:pt idx="100">
                  <c:v>1468904.0075599661</c:v>
                </c:pt>
                <c:pt idx="101">
                  <c:v>1468904.0075599661</c:v>
                </c:pt>
                <c:pt idx="102">
                  <c:v>1468904.0075599661</c:v>
                </c:pt>
                <c:pt idx="103">
                  <c:v>1468904.0075599661</c:v>
                </c:pt>
                <c:pt idx="104">
                  <c:v>1468904.0075599661</c:v>
                </c:pt>
                <c:pt idx="105">
                  <c:v>1468904.0075599661</c:v>
                </c:pt>
                <c:pt idx="106">
                  <c:v>1468904.0075599661</c:v>
                </c:pt>
                <c:pt idx="107">
                  <c:v>1468904.0075599661</c:v>
                </c:pt>
                <c:pt idx="108">
                  <c:v>1468904.0075599661</c:v>
                </c:pt>
                <c:pt idx="109">
                  <c:v>1468904.0075599661</c:v>
                </c:pt>
                <c:pt idx="110">
                  <c:v>1468904.0075599661</c:v>
                </c:pt>
                <c:pt idx="111">
                  <c:v>1468904.0075599661</c:v>
                </c:pt>
                <c:pt idx="112">
                  <c:v>1468904.0075599661</c:v>
                </c:pt>
                <c:pt idx="113">
                  <c:v>1347466.0147861238</c:v>
                </c:pt>
                <c:pt idx="114">
                  <c:v>1347466.0147861238</c:v>
                </c:pt>
                <c:pt idx="115">
                  <c:v>1347466.0147861238</c:v>
                </c:pt>
                <c:pt idx="116">
                  <c:v>1347466.0147861238</c:v>
                </c:pt>
                <c:pt idx="117">
                  <c:v>1347466.0147861238</c:v>
                </c:pt>
                <c:pt idx="118">
                  <c:v>1347466.0147861238</c:v>
                </c:pt>
                <c:pt idx="119">
                  <c:v>1347466.0147861238</c:v>
                </c:pt>
                <c:pt idx="120">
                  <c:v>1347466.0147861238</c:v>
                </c:pt>
                <c:pt idx="121">
                  <c:v>1347466.0147861238</c:v>
                </c:pt>
                <c:pt idx="122">
                  <c:v>1347466.0147861238</c:v>
                </c:pt>
                <c:pt idx="123">
                  <c:v>1347466.0147861238</c:v>
                </c:pt>
                <c:pt idx="124">
                  <c:v>1347466.0147861238</c:v>
                </c:pt>
                <c:pt idx="125">
                  <c:v>1347466.0147861238</c:v>
                </c:pt>
                <c:pt idx="126">
                  <c:v>1347466.0147861238</c:v>
                </c:pt>
                <c:pt idx="127">
                  <c:v>1347466.0147861238</c:v>
                </c:pt>
                <c:pt idx="128">
                  <c:v>1347466.0147861238</c:v>
                </c:pt>
                <c:pt idx="129">
                  <c:v>1347466.0147861238</c:v>
                </c:pt>
                <c:pt idx="130">
                  <c:v>1347466.0147861238</c:v>
                </c:pt>
                <c:pt idx="131">
                  <c:v>1347466.0147861238</c:v>
                </c:pt>
                <c:pt idx="132">
                  <c:v>1347466.0147861238</c:v>
                </c:pt>
                <c:pt idx="133">
                  <c:v>1347466.0147861238</c:v>
                </c:pt>
                <c:pt idx="134">
                  <c:v>1347466.0147861238</c:v>
                </c:pt>
                <c:pt idx="135">
                  <c:v>1347466.0147861238</c:v>
                </c:pt>
                <c:pt idx="136">
                  <c:v>1347466.0147861238</c:v>
                </c:pt>
                <c:pt idx="137">
                  <c:v>1347466.0147861238</c:v>
                </c:pt>
                <c:pt idx="138">
                  <c:v>1347466.0147861238</c:v>
                </c:pt>
                <c:pt idx="139">
                  <c:v>1347466.0147861238</c:v>
                </c:pt>
                <c:pt idx="140">
                  <c:v>1347466.0147861238</c:v>
                </c:pt>
                <c:pt idx="141">
                  <c:v>1347466.0147861238</c:v>
                </c:pt>
                <c:pt idx="142">
                  <c:v>1347466.0147861238</c:v>
                </c:pt>
                <c:pt idx="143">
                  <c:v>1347466.0147861238</c:v>
                </c:pt>
                <c:pt idx="144">
                  <c:v>1347466.0147861238</c:v>
                </c:pt>
                <c:pt idx="145">
                  <c:v>1347466.0147861238</c:v>
                </c:pt>
                <c:pt idx="146">
                  <c:v>1347466.0147861238</c:v>
                </c:pt>
                <c:pt idx="147">
                  <c:v>1347466.0147861238</c:v>
                </c:pt>
                <c:pt idx="148">
                  <c:v>1347466.0147861238</c:v>
                </c:pt>
                <c:pt idx="149">
                  <c:v>1347466.0147861238</c:v>
                </c:pt>
                <c:pt idx="150">
                  <c:v>1347466.0147861238</c:v>
                </c:pt>
                <c:pt idx="151">
                  <c:v>1347466.0147861238</c:v>
                </c:pt>
                <c:pt idx="152">
                  <c:v>1347466.0147861238</c:v>
                </c:pt>
                <c:pt idx="153">
                  <c:v>1347466.0147861238</c:v>
                </c:pt>
                <c:pt idx="154">
                  <c:v>1347466.0147861238</c:v>
                </c:pt>
                <c:pt idx="155">
                  <c:v>1347466.0147861238</c:v>
                </c:pt>
                <c:pt idx="156">
                  <c:v>1347466.0147861238</c:v>
                </c:pt>
                <c:pt idx="157">
                  <c:v>1347466.0147861238</c:v>
                </c:pt>
                <c:pt idx="158">
                  <c:v>1176681.4415358203</c:v>
                </c:pt>
                <c:pt idx="159">
                  <c:v>1176681.4415358203</c:v>
                </c:pt>
                <c:pt idx="160">
                  <c:v>1176681.4415358203</c:v>
                </c:pt>
                <c:pt idx="161">
                  <c:v>1176681.4415358203</c:v>
                </c:pt>
                <c:pt idx="162">
                  <c:v>1176681.4415358203</c:v>
                </c:pt>
                <c:pt idx="163">
                  <c:v>1176681.4415358203</c:v>
                </c:pt>
                <c:pt idx="164">
                  <c:v>1176681.4415358203</c:v>
                </c:pt>
                <c:pt idx="165">
                  <c:v>1176681.4415358203</c:v>
                </c:pt>
                <c:pt idx="166">
                  <c:v>1176681.4415358203</c:v>
                </c:pt>
                <c:pt idx="167">
                  <c:v>1176681.4415358203</c:v>
                </c:pt>
                <c:pt idx="168">
                  <c:v>1176681.4415358203</c:v>
                </c:pt>
                <c:pt idx="169">
                  <c:v>1176681.4415358203</c:v>
                </c:pt>
                <c:pt idx="170">
                  <c:v>1176681.4415358203</c:v>
                </c:pt>
                <c:pt idx="171">
                  <c:v>1176681.4415358203</c:v>
                </c:pt>
                <c:pt idx="172">
                  <c:v>1176681.4415358203</c:v>
                </c:pt>
                <c:pt idx="173">
                  <c:v>1176681.4415358203</c:v>
                </c:pt>
                <c:pt idx="174">
                  <c:v>1176681.4415358203</c:v>
                </c:pt>
                <c:pt idx="175">
                  <c:v>1176681.4415358203</c:v>
                </c:pt>
                <c:pt idx="176">
                  <c:v>1176681.4415358203</c:v>
                </c:pt>
                <c:pt idx="177">
                  <c:v>1176681.4415358203</c:v>
                </c:pt>
                <c:pt idx="178">
                  <c:v>1176681.4415358203</c:v>
                </c:pt>
                <c:pt idx="179">
                  <c:v>1176681.4415358203</c:v>
                </c:pt>
                <c:pt idx="180">
                  <c:v>1176681.4415358203</c:v>
                </c:pt>
                <c:pt idx="181">
                  <c:v>1176681.4415358203</c:v>
                </c:pt>
                <c:pt idx="182">
                  <c:v>1176681.4415358203</c:v>
                </c:pt>
                <c:pt idx="183">
                  <c:v>1176681.4415358203</c:v>
                </c:pt>
                <c:pt idx="184">
                  <c:v>1176681.4415358203</c:v>
                </c:pt>
                <c:pt idx="185">
                  <c:v>1176681.4415358203</c:v>
                </c:pt>
                <c:pt idx="186">
                  <c:v>1176681.4415358203</c:v>
                </c:pt>
                <c:pt idx="187">
                  <c:v>1176681.4415358203</c:v>
                </c:pt>
                <c:pt idx="188">
                  <c:v>1176681.4415358203</c:v>
                </c:pt>
                <c:pt idx="189">
                  <c:v>1176681.4415358203</c:v>
                </c:pt>
                <c:pt idx="190">
                  <c:v>1176681.4415358203</c:v>
                </c:pt>
                <c:pt idx="191">
                  <c:v>1176681.4415358203</c:v>
                </c:pt>
                <c:pt idx="192">
                  <c:v>1176681.4415358203</c:v>
                </c:pt>
                <c:pt idx="193">
                  <c:v>1176681.4415358203</c:v>
                </c:pt>
                <c:pt idx="194">
                  <c:v>1176681.4415358203</c:v>
                </c:pt>
                <c:pt idx="195">
                  <c:v>1176681.4415358203</c:v>
                </c:pt>
                <c:pt idx="196">
                  <c:v>1176681.4415358203</c:v>
                </c:pt>
                <c:pt idx="197">
                  <c:v>1176681.4415358203</c:v>
                </c:pt>
                <c:pt idx="198">
                  <c:v>1176681.4415358203</c:v>
                </c:pt>
                <c:pt idx="199">
                  <c:v>1176681.4415358203</c:v>
                </c:pt>
                <c:pt idx="200">
                  <c:v>1176681.4415358203</c:v>
                </c:pt>
                <c:pt idx="201">
                  <c:v>1176681.4415358203</c:v>
                </c:pt>
                <c:pt idx="202">
                  <c:v>1176681.4415358203</c:v>
                </c:pt>
                <c:pt idx="203">
                  <c:v>1326627.3557448378</c:v>
                </c:pt>
                <c:pt idx="204">
                  <c:v>1326627.3557448378</c:v>
                </c:pt>
                <c:pt idx="205">
                  <c:v>1326627.3557448378</c:v>
                </c:pt>
                <c:pt idx="206">
                  <c:v>1326627.3557448378</c:v>
                </c:pt>
                <c:pt idx="207">
                  <c:v>1326627.3557448378</c:v>
                </c:pt>
                <c:pt idx="208">
                  <c:v>1326627.3557448378</c:v>
                </c:pt>
                <c:pt idx="209">
                  <c:v>1326627.3557448378</c:v>
                </c:pt>
                <c:pt idx="210">
                  <c:v>1326627.3557448378</c:v>
                </c:pt>
                <c:pt idx="211">
                  <c:v>1326627.3557448378</c:v>
                </c:pt>
                <c:pt idx="212">
                  <c:v>1326627.3557448378</c:v>
                </c:pt>
                <c:pt idx="213">
                  <c:v>1326627.3557448378</c:v>
                </c:pt>
                <c:pt idx="214">
                  <c:v>1326627.3557448378</c:v>
                </c:pt>
                <c:pt idx="215">
                  <c:v>1326627.3557448378</c:v>
                </c:pt>
                <c:pt idx="216">
                  <c:v>1326627.3557448378</c:v>
                </c:pt>
                <c:pt idx="217">
                  <c:v>1326627.3557448378</c:v>
                </c:pt>
                <c:pt idx="218">
                  <c:v>1326627.3557448378</c:v>
                </c:pt>
                <c:pt idx="219">
                  <c:v>1326627.3557448378</c:v>
                </c:pt>
                <c:pt idx="220">
                  <c:v>1326627.3557448378</c:v>
                </c:pt>
                <c:pt idx="221">
                  <c:v>1326627.3557448378</c:v>
                </c:pt>
                <c:pt idx="222">
                  <c:v>1326627.3557448378</c:v>
                </c:pt>
                <c:pt idx="223">
                  <c:v>1326627.3557448378</c:v>
                </c:pt>
                <c:pt idx="224">
                  <c:v>1326627.3557448378</c:v>
                </c:pt>
                <c:pt idx="225">
                  <c:v>1326627.3557448378</c:v>
                </c:pt>
                <c:pt idx="226">
                  <c:v>1326627.3557448378</c:v>
                </c:pt>
                <c:pt idx="227">
                  <c:v>1326627.3557448378</c:v>
                </c:pt>
                <c:pt idx="228">
                  <c:v>1326627.3557448378</c:v>
                </c:pt>
                <c:pt idx="229">
                  <c:v>1326627.3557448378</c:v>
                </c:pt>
                <c:pt idx="230">
                  <c:v>1326627.3557448378</c:v>
                </c:pt>
                <c:pt idx="231">
                  <c:v>1326627.3557448378</c:v>
                </c:pt>
                <c:pt idx="232">
                  <c:v>1326627.3557448378</c:v>
                </c:pt>
                <c:pt idx="233">
                  <c:v>1326627.3557448378</c:v>
                </c:pt>
                <c:pt idx="234">
                  <c:v>1326627.3557448378</c:v>
                </c:pt>
                <c:pt idx="235">
                  <c:v>1326627.3557448378</c:v>
                </c:pt>
                <c:pt idx="236">
                  <c:v>1326627.3557448378</c:v>
                </c:pt>
                <c:pt idx="237">
                  <c:v>1326627.3557448378</c:v>
                </c:pt>
                <c:pt idx="238">
                  <c:v>1326627.3557448378</c:v>
                </c:pt>
                <c:pt idx="239">
                  <c:v>1326627.3557448378</c:v>
                </c:pt>
                <c:pt idx="240">
                  <c:v>1326627.3557448378</c:v>
                </c:pt>
                <c:pt idx="241">
                  <c:v>1326627.3557448378</c:v>
                </c:pt>
                <c:pt idx="242">
                  <c:v>1326627.3557448378</c:v>
                </c:pt>
                <c:pt idx="243">
                  <c:v>1326627.3557448378</c:v>
                </c:pt>
                <c:pt idx="244">
                  <c:v>1326627.3557448378</c:v>
                </c:pt>
                <c:pt idx="245">
                  <c:v>1326627.3557448378</c:v>
                </c:pt>
                <c:pt idx="246">
                  <c:v>1326627.3557448378</c:v>
                </c:pt>
                <c:pt idx="247">
                  <c:v>1326627.3557448378</c:v>
                </c:pt>
                <c:pt idx="248">
                  <c:v>1467140.1095042164</c:v>
                </c:pt>
                <c:pt idx="249">
                  <c:v>1467140.1095042164</c:v>
                </c:pt>
                <c:pt idx="250">
                  <c:v>1467140.1095042164</c:v>
                </c:pt>
                <c:pt idx="251">
                  <c:v>1467140.1095042164</c:v>
                </c:pt>
                <c:pt idx="252">
                  <c:v>1467140.1095042164</c:v>
                </c:pt>
                <c:pt idx="253">
                  <c:v>1467140.1095042164</c:v>
                </c:pt>
                <c:pt idx="254">
                  <c:v>1467140.1095042164</c:v>
                </c:pt>
                <c:pt idx="255">
                  <c:v>1467140.1095042164</c:v>
                </c:pt>
                <c:pt idx="256">
                  <c:v>1467140.1095042164</c:v>
                </c:pt>
                <c:pt idx="257">
                  <c:v>1467140.1095042164</c:v>
                </c:pt>
                <c:pt idx="258">
                  <c:v>1467140.1095042164</c:v>
                </c:pt>
                <c:pt idx="259">
                  <c:v>1467140.1095042164</c:v>
                </c:pt>
                <c:pt idx="260">
                  <c:v>1467140.1095042164</c:v>
                </c:pt>
                <c:pt idx="261">
                  <c:v>1467140.1095042164</c:v>
                </c:pt>
                <c:pt idx="262">
                  <c:v>1467140.1095042164</c:v>
                </c:pt>
                <c:pt idx="263">
                  <c:v>1467140.1095042164</c:v>
                </c:pt>
                <c:pt idx="264">
                  <c:v>1467140.1095042164</c:v>
                </c:pt>
                <c:pt idx="265">
                  <c:v>1467140.1095042164</c:v>
                </c:pt>
                <c:pt idx="266">
                  <c:v>1467140.1095042164</c:v>
                </c:pt>
                <c:pt idx="267">
                  <c:v>1467140.1095042164</c:v>
                </c:pt>
                <c:pt idx="268">
                  <c:v>1467140.1095042164</c:v>
                </c:pt>
                <c:pt idx="269">
                  <c:v>1467140.1095042164</c:v>
                </c:pt>
                <c:pt idx="270">
                  <c:v>1467140.1095042164</c:v>
                </c:pt>
                <c:pt idx="271">
                  <c:v>1467140.1095042164</c:v>
                </c:pt>
                <c:pt idx="272">
                  <c:v>1467140.1095042164</c:v>
                </c:pt>
                <c:pt idx="273">
                  <c:v>1467140.1095042164</c:v>
                </c:pt>
                <c:pt idx="274">
                  <c:v>1467140.1095042164</c:v>
                </c:pt>
                <c:pt idx="275">
                  <c:v>1467140.1095042164</c:v>
                </c:pt>
                <c:pt idx="276">
                  <c:v>1467140.1095042164</c:v>
                </c:pt>
                <c:pt idx="277">
                  <c:v>1467140.1095042164</c:v>
                </c:pt>
                <c:pt idx="278">
                  <c:v>1467140.1095042164</c:v>
                </c:pt>
                <c:pt idx="279">
                  <c:v>1467140.1095042164</c:v>
                </c:pt>
                <c:pt idx="280">
                  <c:v>1467140.1095042164</c:v>
                </c:pt>
                <c:pt idx="281">
                  <c:v>1467140.1095042164</c:v>
                </c:pt>
                <c:pt idx="282">
                  <c:v>1467140.1095042164</c:v>
                </c:pt>
                <c:pt idx="283">
                  <c:v>1467140.1095042164</c:v>
                </c:pt>
                <c:pt idx="284">
                  <c:v>1467140.1095042164</c:v>
                </c:pt>
                <c:pt idx="285">
                  <c:v>1467140.1095042164</c:v>
                </c:pt>
                <c:pt idx="286">
                  <c:v>1467140.1095042164</c:v>
                </c:pt>
                <c:pt idx="287">
                  <c:v>1467140.1095042164</c:v>
                </c:pt>
                <c:pt idx="288">
                  <c:v>1467140.1095042164</c:v>
                </c:pt>
                <c:pt idx="289">
                  <c:v>1467140.1095042164</c:v>
                </c:pt>
                <c:pt idx="290">
                  <c:v>1467140.1095042164</c:v>
                </c:pt>
                <c:pt idx="291">
                  <c:v>1467140.1095042164</c:v>
                </c:pt>
                <c:pt idx="292">
                  <c:v>1467140.1095042164</c:v>
                </c:pt>
                <c:pt idx="293">
                  <c:v>1325900.6964538342</c:v>
                </c:pt>
                <c:pt idx="294">
                  <c:v>1325900.6964538342</c:v>
                </c:pt>
                <c:pt idx="295">
                  <c:v>1325900.6964538342</c:v>
                </c:pt>
                <c:pt idx="296">
                  <c:v>1325900.6964538342</c:v>
                </c:pt>
                <c:pt idx="297">
                  <c:v>1325900.6964538342</c:v>
                </c:pt>
                <c:pt idx="298">
                  <c:v>1325900.6964538342</c:v>
                </c:pt>
                <c:pt idx="299">
                  <c:v>1325900.6964538342</c:v>
                </c:pt>
                <c:pt idx="300">
                  <c:v>1325900.6964538342</c:v>
                </c:pt>
                <c:pt idx="301">
                  <c:v>1325900.6964538342</c:v>
                </c:pt>
                <c:pt idx="302">
                  <c:v>1325900.6964538342</c:v>
                </c:pt>
                <c:pt idx="303">
                  <c:v>1325900.6964538342</c:v>
                </c:pt>
                <c:pt idx="304">
                  <c:v>1325900.6964538342</c:v>
                </c:pt>
                <c:pt idx="305">
                  <c:v>1325900.6964538342</c:v>
                </c:pt>
                <c:pt idx="306">
                  <c:v>1325900.6964538342</c:v>
                </c:pt>
                <c:pt idx="307">
                  <c:v>1325900.6964538342</c:v>
                </c:pt>
                <c:pt idx="308">
                  <c:v>1325900.6964538342</c:v>
                </c:pt>
                <c:pt idx="309">
                  <c:v>1325900.6964538342</c:v>
                </c:pt>
                <c:pt idx="310">
                  <c:v>1325900.6964538342</c:v>
                </c:pt>
                <c:pt idx="311">
                  <c:v>1325900.6964538342</c:v>
                </c:pt>
                <c:pt idx="312">
                  <c:v>1325900.6964538342</c:v>
                </c:pt>
                <c:pt idx="313">
                  <c:v>1325900.6964538342</c:v>
                </c:pt>
                <c:pt idx="314">
                  <c:v>1325900.6964538342</c:v>
                </c:pt>
                <c:pt idx="315">
                  <c:v>1325900.6964538342</c:v>
                </c:pt>
                <c:pt idx="316">
                  <c:v>1325900.6964538342</c:v>
                </c:pt>
                <c:pt idx="317">
                  <c:v>1325900.6964538342</c:v>
                </c:pt>
                <c:pt idx="318">
                  <c:v>1325900.6964538342</c:v>
                </c:pt>
                <c:pt idx="319">
                  <c:v>1325900.6964538342</c:v>
                </c:pt>
                <c:pt idx="320">
                  <c:v>1325900.6964538342</c:v>
                </c:pt>
                <c:pt idx="321">
                  <c:v>1325900.6964538342</c:v>
                </c:pt>
                <c:pt idx="322">
                  <c:v>1325900.6964538342</c:v>
                </c:pt>
                <c:pt idx="323">
                  <c:v>1325900.6964538342</c:v>
                </c:pt>
                <c:pt idx="324">
                  <c:v>1325900.6964538342</c:v>
                </c:pt>
                <c:pt idx="325">
                  <c:v>1325900.6964538342</c:v>
                </c:pt>
                <c:pt idx="326">
                  <c:v>1325900.6964538342</c:v>
                </c:pt>
                <c:pt idx="327">
                  <c:v>1325900.6964538342</c:v>
                </c:pt>
                <c:pt idx="328">
                  <c:v>1325900.6964538342</c:v>
                </c:pt>
                <c:pt idx="329">
                  <c:v>1325900.6964538342</c:v>
                </c:pt>
                <c:pt idx="330">
                  <c:v>1325900.6964538342</c:v>
                </c:pt>
                <c:pt idx="331">
                  <c:v>1325900.6964538342</c:v>
                </c:pt>
                <c:pt idx="332">
                  <c:v>1325900.6964538342</c:v>
                </c:pt>
                <c:pt idx="333">
                  <c:v>1325900.6964538342</c:v>
                </c:pt>
                <c:pt idx="334">
                  <c:v>1325900.6964538342</c:v>
                </c:pt>
                <c:pt idx="335">
                  <c:v>1325900.6964538342</c:v>
                </c:pt>
                <c:pt idx="336">
                  <c:v>1325900.6964538342</c:v>
                </c:pt>
                <c:pt idx="337">
                  <c:v>1325900.6964538342</c:v>
                </c:pt>
                <c:pt idx="338">
                  <c:v>1183837.4474965436</c:v>
                </c:pt>
                <c:pt idx="339">
                  <c:v>1183837.4474965436</c:v>
                </c:pt>
                <c:pt idx="340">
                  <c:v>1183837.4474965436</c:v>
                </c:pt>
                <c:pt idx="341">
                  <c:v>1183837.4474965436</c:v>
                </c:pt>
                <c:pt idx="342">
                  <c:v>1183837.4474965436</c:v>
                </c:pt>
                <c:pt idx="343">
                  <c:v>1183837.4474965436</c:v>
                </c:pt>
                <c:pt idx="344">
                  <c:v>1183837.4474965436</c:v>
                </c:pt>
                <c:pt idx="345">
                  <c:v>1183837.4474965436</c:v>
                </c:pt>
                <c:pt idx="346">
                  <c:v>1183837.4474965436</c:v>
                </c:pt>
                <c:pt idx="347">
                  <c:v>1183837.4474965436</c:v>
                </c:pt>
                <c:pt idx="348">
                  <c:v>1183837.4474965436</c:v>
                </c:pt>
                <c:pt idx="349">
                  <c:v>1183837.4474965436</c:v>
                </c:pt>
                <c:pt idx="350">
                  <c:v>1183837.4474965436</c:v>
                </c:pt>
                <c:pt idx="351">
                  <c:v>1183837.4474965436</c:v>
                </c:pt>
                <c:pt idx="352">
                  <c:v>1183837.4474965436</c:v>
                </c:pt>
                <c:pt idx="353">
                  <c:v>1183837.4474965436</c:v>
                </c:pt>
                <c:pt idx="354">
                  <c:v>1183837.4474965436</c:v>
                </c:pt>
                <c:pt idx="355">
                  <c:v>1183837.4474965436</c:v>
                </c:pt>
                <c:pt idx="356">
                  <c:v>1183837.4474965436</c:v>
                </c:pt>
                <c:pt idx="357">
                  <c:v>1183837.4474965436</c:v>
                </c:pt>
                <c:pt idx="358">
                  <c:v>1183837.4474965436</c:v>
                </c:pt>
                <c:pt idx="359">
                  <c:v>1183837.4474965436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59-47A1-952C-C6DBDC59B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0205488"/>
        <c:axId val="54020876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A59-47A1-952C-C6DBDC59BD80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-13.620700203848758</c:v>
                      </c:pt>
                      <c:pt idx="24">
                        <c:v>-13.620700203848758</c:v>
                      </c:pt>
                      <c:pt idx="25">
                        <c:v>-13.620700203848758</c:v>
                      </c:pt>
                      <c:pt idx="26">
                        <c:v>-13.620700203848758</c:v>
                      </c:pt>
                      <c:pt idx="27">
                        <c:v>-13.620700203848758</c:v>
                      </c:pt>
                      <c:pt idx="28">
                        <c:v>-13.620700203848758</c:v>
                      </c:pt>
                      <c:pt idx="29">
                        <c:v>-13.620700203848758</c:v>
                      </c:pt>
                      <c:pt idx="30">
                        <c:v>-13.620700203848758</c:v>
                      </c:pt>
                      <c:pt idx="31">
                        <c:v>-13.620700203848758</c:v>
                      </c:pt>
                      <c:pt idx="32">
                        <c:v>-13.620700203848758</c:v>
                      </c:pt>
                      <c:pt idx="33">
                        <c:v>-13.620700203848758</c:v>
                      </c:pt>
                      <c:pt idx="34">
                        <c:v>-13.620700203848758</c:v>
                      </c:pt>
                      <c:pt idx="35">
                        <c:v>-13.620700203848758</c:v>
                      </c:pt>
                      <c:pt idx="36">
                        <c:v>-13.620700203848758</c:v>
                      </c:pt>
                      <c:pt idx="37">
                        <c:v>-13.620700203848758</c:v>
                      </c:pt>
                      <c:pt idx="38">
                        <c:v>-13.620700203848758</c:v>
                      </c:pt>
                      <c:pt idx="39">
                        <c:v>-13.620700203848758</c:v>
                      </c:pt>
                      <c:pt idx="40">
                        <c:v>-13.620700203848758</c:v>
                      </c:pt>
                      <c:pt idx="41">
                        <c:v>-13.620700203848758</c:v>
                      </c:pt>
                      <c:pt idx="42">
                        <c:v>-13.620700203848758</c:v>
                      </c:pt>
                      <c:pt idx="43">
                        <c:v>-13.620700203848758</c:v>
                      </c:pt>
                      <c:pt idx="44">
                        <c:v>-13.620700203848758</c:v>
                      </c:pt>
                      <c:pt idx="45">
                        <c:v>-13.620700203848758</c:v>
                      </c:pt>
                      <c:pt idx="46">
                        <c:v>-13.620700203848758</c:v>
                      </c:pt>
                      <c:pt idx="47">
                        <c:v>-13.620700203848758</c:v>
                      </c:pt>
                      <c:pt idx="48">
                        <c:v>-13.620700203848758</c:v>
                      </c:pt>
                      <c:pt idx="49">
                        <c:v>-13.620700203848758</c:v>
                      </c:pt>
                      <c:pt idx="50">
                        <c:v>-13.620700203848758</c:v>
                      </c:pt>
                      <c:pt idx="51">
                        <c:v>-13.620700203848758</c:v>
                      </c:pt>
                      <c:pt idx="52">
                        <c:v>-13.620700203848758</c:v>
                      </c:pt>
                      <c:pt idx="53">
                        <c:v>-13.620700203848758</c:v>
                      </c:pt>
                      <c:pt idx="54">
                        <c:v>-13.620700203848758</c:v>
                      </c:pt>
                      <c:pt idx="55">
                        <c:v>-13.620700203848758</c:v>
                      </c:pt>
                      <c:pt idx="56">
                        <c:v>-13.620700203848758</c:v>
                      </c:pt>
                      <c:pt idx="57">
                        <c:v>-13.620700203848758</c:v>
                      </c:pt>
                      <c:pt idx="58">
                        <c:v>-13.620700203848758</c:v>
                      </c:pt>
                      <c:pt idx="59">
                        <c:v>-13.620700203848758</c:v>
                      </c:pt>
                      <c:pt idx="60">
                        <c:v>-13.620700203848758</c:v>
                      </c:pt>
                      <c:pt idx="61">
                        <c:v>-13.620700203848758</c:v>
                      </c:pt>
                      <c:pt idx="62">
                        <c:v>-13.620700203848758</c:v>
                      </c:pt>
                      <c:pt idx="63">
                        <c:v>-13.620700203848758</c:v>
                      </c:pt>
                      <c:pt idx="64">
                        <c:v>-13.620700203848758</c:v>
                      </c:pt>
                      <c:pt idx="65">
                        <c:v>-13.620700203848758</c:v>
                      </c:pt>
                      <c:pt idx="66">
                        <c:v>-13.620700203848758</c:v>
                      </c:pt>
                      <c:pt idx="67">
                        <c:v>-13.620700203848758</c:v>
                      </c:pt>
                      <c:pt idx="68">
                        <c:v>-24.079873522015337</c:v>
                      </c:pt>
                      <c:pt idx="69">
                        <c:v>-24.079873522015337</c:v>
                      </c:pt>
                      <c:pt idx="70">
                        <c:v>-24.079873522015337</c:v>
                      </c:pt>
                      <c:pt idx="71">
                        <c:v>-24.079873522015337</c:v>
                      </c:pt>
                      <c:pt idx="72">
                        <c:v>-24.079873522015337</c:v>
                      </c:pt>
                      <c:pt idx="73">
                        <c:v>-24.079873522015337</c:v>
                      </c:pt>
                      <c:pt idx="74">
                        <c:v>-24.079873522015337</c:v>
                      </c:pt>
                      <c:pt idx="75">
                        <c:v>-24.079873522015337</c:v>
                      </c:pt>
                      <c:pt idx="76">
                        <c:v>-24.079873522015337</c:v>
                      </c:pt>
                      <c:pt idx="77">
                        <c:v>-24.079873522015337</c:v>
                      </c:pt>
                      <c:pt idx="78">
                        <c:v>-24.079873522015337</c:v>
                      </c:pt>
                      <c:pt idx="79">
                        <c:v>-24.079873522015337</c:v>
                      </c:pt>
                      <c:pt idx="80">
                        <c:v>-24.079873522015337</c:v>
                      </c:pt>
                      <c:pt idx="81">
                        <c:v>-24.079873522015337</c:v>
                      </c:pt>
                      <c:pt idx="82">
                        <c:v>-24.079873522015337</c:v>
                      </c:pt>
                      <c:pt idx="83">
                        <c:v>-24.079873522015337</c:v>
                      </c:pt>
                      <c:pt idx="84">
                        <c:v>-24.079873522015337</c:v>
                      </c:pt>
                      <c:pt idx="85">
                        <c:v>-24.079873522015337</c:v>
                      </c:pt>
                      <c:pt idx="86">
                        <c:v>-24.079873522015337</c:v>
                      </c:pt>
                      <c:pt idx="87">
                        <c:v>-24.079873522015337</c:v>
                      </c:pt>
                      <c:pt idx="88">
                        <c:v>-24.079873522015337</c:v>
                      </c:pt>
                      <c:pt idx="89">
                        <c:v>-24.079873522015337</c:v>
                      </c:pt>
                      <c:pt idx="90">
                        <c:v>-24.079873522015337</c:v>
                      </c:pt>
                      <c:pt idx="91">
                        <c:v>-24.079873522015337</c:v>
                      </c:pt>
                      <c:pt idx="92">
                        <c:v>-24.079873522015337</c:v>
                      </c:pt>
                      <c:pt idx="93">
                        <c:v>-24.079873522015337</c:v>
                      </c:pt>
                      <c:pt idx="94">
                        <c:v>-24.079873522015337</c:v>
                      </c:pt>
                      <c:pt idx="95">
                        <c:v>-24.079873522015337</c:v>
                      </c:pt>
                      <c:pt idx="96">
                        <c:v>-24.079873522015337</c:v>
                      </c:pt>
                      <c:pt idx="97">
                        <c:v>-24.079873522015337</c:v>
                      </c:pt>
                      <c:pt idx="98">
                        <c:v>-24.079873522015337</c:v>
                      </c:pt>
                      <c:pt idx="99">
                        <c:v>-24.079873522015337</c:v>
                      </c:pt>
                      <c:pt idx="100">
                        <c:v>-24.079873522015337</c:v>
                      </c:pt>
                      <c:pt idx="101">
                        <c:v>-24.079873522015337</c:v>
                      </c:pt>
                      <c:pt idx="102">
                        <c:v>-24.079873522015337</c:v>
                      </c:pt>
                      <c:pt idx="103">
                        <c:v>-24.079873522015337</c:v>
                      </c:pt>
                      <c:pt idx="104">
                        <c:v>-24.079873522015337</c:v>
                      </c:pt>
                      <c:pt idx="105">
                        <c:v>-24.079873522015337</c:v>
                      </c:pt>
                      <c:pt idx="106">
                        <c:v>-24.079873522015337</c:v>
                      </c:pt>
                      <c:pt idx="107">
                        <c:v>-24.079873522015337</c:v>
                      </c:pt>
                      <c:pt idx="108">
                        <c:v>-24.079873522015337</c:v>
                      </c:pt>
                      <c:pt idx="109">
                        <c:v>-24.079873522015337</c:v>
                      </c:pt>
                      <c:pt idx="110">
                        <c:v>-24.079873522015337</c:v>
                      </c:pt>
                      <c:pt idx="111">
                        <c:v>-24.079873522015337</c:v>
                      </c:pt>
                      <c:pt idx="112">
                        <c:v>-24.079873522015337</c:v>
                      </c:pt>
                      <c:pt idx="113">
                        <c:v>-13.821877964378032</c:v>
                      </c:pt>
                      <c:pt idx="114">
                        <c:v>-13.821877964378032</c:v>
                      </c:pt>
                      <c:pt idx="115">
                        <c:v>-13.821877964378032</c:v>
                      </c:pt>
                      <c:pt idx="116">
                        <c:v>-13.821877964378032</c:v>
                      </c:pt>
                      <c:pt idx="117">
                        <c:v>-13.821877964378032</c:v>
                      </c:pt>
                      <c:pt idx="118">
                        <c:v>-13.821877964378032</c:v>
                      </c:pt>
                      <c:pt idx="119">
                        <c:v>-13.821877964378032</c:v>
                      </c:pt>
                      <c:pt idx="120">
                        <c:v>-13.821877964378032</c:v>
                      </c:pt>
                      <c:pt idx="121">
                        <c:v>-13.821877964378032</c:v>
                      </c:pt>
                      <c:pt idx="122">
                        <c:v>-13.821877964378032</c:v>
                      </c:pt>
                      <c:pt idx="123">
                        <c:v>-13.821877964378032</c:v>
                      </c:pt>
                      <c:pt idx="124">
                        <c:v>-13.821877964378032</c:v>
                      </c:pt>
                      <c:pt idx="125">
                        <c:v>-13.821877964378032</c:v>
                      </c:pt>
                      <c:pt idx="126">
                        <c:v>-13.821877964378032</c:v>
                      </c:pt>
                      <c:pt idx="127">
                        <c:v>-13.821877964378032</c:v>
                      </c:pt>
                      <c:pt idx="128">
                        <c:v>-13.821877964378032</c:v>
                      </c:pt>
                      <c:pt idx="129">
                        <c:v>-13.821877964378032</c:v>
                      </c:pt>
                      <c:pt idx="130">
                        <c:v>-13.821877964378032</c:v>
                      </c:pt>
                      <c:pt idx="131">
                        <c:v>-13.821877964378032</c:v>
                      </c:pt>
                      <c:pt idx="132">
                        <c:v>-13.821877964378032</c:v>
                      </c:pt>
                      <c:pt idx="133">
                        <c:v>-13.821877964378032</c:v>
                      </c:pt>
                      <c:pt idx="134">
                        <c:v>-13.821877964378032</c:v>
                      </c:pt>
                      <c:pt idx="135">
                        <c:v>-13.821877964378032</c:v>
                      </c:pt>
                      <c:pt idx="136">
                        <c:v>-13.821877964378032</c:v>
                      </c:pt>
                      <c:pt idx="137">
                        <c:v>-13.821877964378032</c:v>
                      </c:pt>
                      <c:pt idx="138">
                        <c:v>-13.821877964378032</c:v>
                      </c:pt>
                      <c:pt idx="139">
                        <c:v>-13.821877964378032</c:v>
                      </c:pt>
                      <c:pt idx="140">
                        <c:v>-13.821877964378032</c:v>
                      </c:pt>
                      <c:pt idx="141">
                        <c:v>-13.821877964378032</c:v>
                      </c:pt>
                      <c:pt idx="142">
                        <c:v>-13.821877964378032</c:v>
                      </c:pt>
                      <c:pt idx="143">
                        <c:v>-13.821877964378032</c:v>
                      </c:pt>
                      <c:pt idx="144">
                        <c:v>-13.821877964378032</c:v>
                      </c:pt>
                      <c:pt idx="145">
                        <c:v>-13.821877964378032</c:v>
                      </c:pt>
                      <c:pt idx="146">
                        <c:v>-13.821877964378032</c:v>
                      </c:pt>
                      <c:pt idx="147">
                        <c:v>-13.821877964378032</c:v>
                      </c:pt>
                      <c:pt idx="148">
                        <c:v>-13.821877964378032</c:v>
                      </c:pt>
                      <c:pt idx="149">
                        <c:v>-13.821877964378032</c:v>
                      </c:pt>
                      <c:pt idx="150">
                        <c:v>-13.821877964378032</c:v>
                      </c:pt>
                      <c:pt idx="151">
                        <c:v>-13.821877964378032</c:v>
                      </c:pt>
                      <c:pt idx="152">
                        <c:v>-13.821877964378032</c:v>
                      </c:pt>
                      <c:pt idx="153">
                        <c:v>-13.821877964378032</c:v>
                      </c:pt>
                      <c:pt idx="154">
                        <c:v>-13.821877964378032</c:v>
                      </c:pt>
                      <c:pt idx="155">
                        <c:v>-13.821877964378032</c:v>
                      </c:pt>
                      <c:pt idx="156">
                        <c:v>-13.821877964378032</c:v>
                      </c:pt>
                      <c:pt idx="157">
                        <c:v>-13.821877964378032</c:v>
                      </c:pt>
                      <c:pt idx="158">
                        <c:v>0.60447538434065951</c:v>
                      </c:pt>
                      <c:pt idx="159">
                        <c:v>0.60447538434065951</c:v>
                      </c:pt>
                      <c:pt idx="160">
                        <c:v>0.60447538434065951</c:v>
                      </c:pt>
                      <c:pt idx="161">
                        <c:v>0.60447538434065951</c:v>
                      </c:pt>
                      <c:pt idx="162">
                        <c:v>0.60447538434065951</c:v>
                      </c:pt>
                      <c:pt idx="163">
                        <c:v>0.60447538434065951</c:v>
                      </c:pt>
                      <c:pt idx="164">
                        <c:v>0.60447538434065951</c:v>
                      </c:pt>
                      <c:pt idx="165">
                        <c:v>0.60447538434065951</c:v>
                      </c:pt>
                      <c:pt idx="166">
                        <c:v>0.60447538434065951</c:v>
                      </c:pt>
                      <c:pt idx="167">
                        <c:v>0.60447538434065951</c:v>
                      </c:pt>
                      <c:pt idx="168">
                        <c:v>0.60447538434065951</c:v>
                      </c:pt>
                      <c:pt idx="169">
                        <c:v>0.60447538434065951</c:v>
                      </c:pt>
                      <c:pt idx="170">
                        <c:v>0.60447538434065951</c:v>
                      </c:pt>
                      <c:pt idx="171">
                        <c:v>0.60447538434065951</c:v>
                      </c:pt>
                      <c:pt idx="172">
                        <c:v>0.60447538434065951</c:v>
                      </c:pt>
                      <c:pt idx="173">
                        <c:v>0.60447538434065951</c:v>
                      </c:pt>
                      <c:pt idx="174">
                        <c:v>0.60447538434065951</c:v>
                      </c:pt>
                      <c:pt idx="175">
                        <c:v>0.60447538434065951</c:v>
                      </c:pt>
                      <c:pt idx="176">
                        <c:v>0.60447538434065951</c:v>
                      </c:pt>
                      <c:pt idx="177">
                        <c:v>0.60447538434065951</c:v>
                      </c:pt>
                      <c:pt idx="178">
                        <c:v>0.60447538434065951</c:v>
                      </c:pt>
                      <c:pt idx="179">
                        <c:v>0.60447538434065951</c:v>
                      </c:pt>
                      <c:pt idx="180">
                        <c:v>0.60447538434065951</c:v>
                      </c:pt>
                      <c:pt idx="181">
                        <c:v>0.60447538434065951</c:v>
                      </c:pt>
                      <c:pt idx="182">
                        <c:v>0.60447538434065951</c:v>
                      </c:pt>
                      <c:pt idx="183">
                        <c:v>0.60447538434065951</c:v>
                      </c:pt>
                      <c:pt idx="184">
                        <c:v>0.60447538434065951</c:v>
                      </c:pt>
                      <c:pt idx="185">
                        <c:v>0.60447538434065951</c:v>
                      </c:pt>
                      <c:pt idx="186">
                        <c:v>0.60447538434065951</c:v>
                      </c:pt>
                      <c:pt idx="187">
                        <c:v>0.60447538434065951</c:v>
                      </c:pt>
                      <c:pt idx="188">
                        <c:v>0.60447538434065951</c:v>
                      </c:pt>
                      <c:pt idx="189">
                        <c:v>0.60447538434065951</c:v>
                      </c:pt>
                      <c:pt idx="190">
                        <c:v>0.60447538434065951</c:v>
                      </c:pt>
                      <c:pt idx="191">
                        <c:v>0.60447538434065951</c:v>
                      </c:pt>
                      <c:pt idx="192">
                        <c:v>0.60447538434065951</c:v>
                      </c:pt>
                      <c:pt idx="193">
                        <c:v>0.60447538434065951</c:v>
                      </c:pt>
                      <c:pt idx="194">
                        <c:v>0.60447538434065951</c:v>
                      </c:pt>
                      <c:pt idx="195">
                        <c:v>0.60447538434065951</c:v>
                      </c:pt>
                      <c:pt idx="196">
                        <c:v>0.60447538434065951</c:v>
                      </c:pt>
                      <c:pt idx="197">
                        <c:v>0.60447538434065951</c:v>
                      </c:pt>
                      <c:pt idx="198">
                        <c:v>0.60447538434065951</c:v>
                      </c:pt>
                      <c:pt idx="199">
                        <c:v>0.60447538434065951</c:v>
                      </c:pt>
                      <c:pt idx="200">
                        <c:v>0.60447538434065951</c:v>
                      </c:pt>
                      <c:pt idx="201">
                        <c:v>0.60447538434065951</c:v>
                      </c:pt>
                      <c:pt idx="202">
                        <c:v>0.60447538434065951</c:v>
                      </c:pt>
                      <c:pt idx="203">
                        <c:v>-12.061614417608718</c:v>
                      </c:pt>
                      <c:pt idx="204">
                        <c:v>-12.061614417608718</c:v>
                      </c:pt>
                      <c:pt idx="205">
                        <c:v>-12.061614417608718</c:v>
                      </c:pt>
                      <c:pt idx="206">
                        <c:v>-12.061614417608718</c:v>
                      </c:pt>
                      <c:pt idx="207">
                        <c:v>-12.061614417608718</c:v>
                      </c:pt>
                      <c:pt idx="208">
                        <c:v>-12.061614417608718</c:v>
                      </c:pt>
                      <c:pt idx="209">
                        <c:v>-12.061614417608718</c:v>
                      </c:pt>
                      <c:pt idx="210">
                        <c:v>-12.061614417608718</c:v>
                      </c:pt>
                      <c:pt idx="211">
                        <c:v>-12.061614417608718</c:v>
                      </c:pt>
                      <c:pt idx="212">
                        <c:v>-12.061614417608718</c:v>
                      </c:pt>
                      <c:pt idx="213">
                        <c:v>-12.061614417608718</c:v>
                      </c:pt>
                      <c:pt idx="214">
                        <c:v>-12.061614417608718</c:v>
                      </c:pt>
                      <c:pt idx="215">
                        <c:v>-12.061614417608718</c:v>
                      </c:pt>
                      <c:pt idx="216">
                        <c:v>-12.061614417608718</c:v>
                      </c:pt>
                      <c:pt idx="217">
                        <c:v>-12.061614417608718</c:v>
                      </c:pt>
                      <c:pt idx="218">
                        <c:v>-12.061614417608718</c:v>
                      </c:pt>
                      <c:pt idx="219">
                        <c:v>-12.061614417608718</c:v>
                      </c:pt>
                      <c:pt idx="220">
                        <c:v>-12.061614417608718</c:v>
                      </c:pt>
                      <c:pt idx="221">
                        <c:v>-12.061614417608718</c:v>
                      </c:pt>
                      <c:pt idx="222">
                        <c:v>-12.061614417608718</c:v>
                      </c:pt>
                      <c:pt idx="223">
                        <c:v>-12.061614417608718</c:v>
                      </c:pt>
                      <c:pt idx="224">
                        <c:v>-12.061614417608718</c:v>
                      </c:pt>
                      <c:pt idx="225">
                        <c:v>-12.061614417608718</c:v>
                      </c:pt>
                      <c:pt idx="226">
                        <c:v>-12.061614417608718</c:v>
                      </c:pt>
                      <c:pt idx="227">
                        <c:v>-12.061614417608718</c:v>
                      </c:pt>
                      <c:pt idx="228">
                        <c:v>-12.061614417608718</c:v>
                      </c:pt>
                      <c:pt idx="229">
                        <c:v>-12.061614417608718</c:v>
                      </c:pt>
                      <c:pt idx="230">
                        <c:v>-12.061614417608718</c:v>
                      </c:pt>
                      <c:pt idx="231">
                        <c:v>-12.061614417608718</c:v>
                      </c:pt>
                      <c:pt idx="232">
                        <c:v>-12.061614417608718</c:v>
                      </c:pt>
                      <c:pt idx="233">
                        <c:v>-12.061614417608718</c:v>
                      </c:pt>
                      <c:pt idx="234">
                        <c:v>-12.061614417608718</c:v>
                      </c:pt>
                      <c:pt idx="235">
                        <c:v>-12.061614417608718</c:v>
                      </c:pt>
                      <c:pt idx="236">
                        <c:v>-12.061614417608718</c:v>
                      </c:pt>
                      <c:pt idx="237">
                        <c:v>-12.061614417608718</c:v>
                      </c:pt>
                      <c:pt idx="238">
                        <c:v>-12.061614417608718</c:v>
                      </c:pt>
                      <c:pt idx="239">
                        <c:v>-12.061614417608718</c:v>
                      </c:pt>
                      <c:pt idx="240">
                        <c:v>-12.061614417608718</c:v>
                      </c:pt>
                      <c:pt idx="241">
                        <c:v>-12.061614417608718</c:v>
                      </c:pt>
                      <c:pt idx="242">
                        <c:v>-12.061614417608718</c:v>
                      </c:pt>
                      <c:pt idx="243">
                        <c:v>-12.061614417608718</c:v>
                      </c:pt>
                      <c:pt idx="244">
                        <c:v>-12.061614417608718</c:v>
                      </c:pt>
                      <c:pt idx="245">
                        <c:v>-12.061614417608718</c:v>
                      </c:pt>
                      <c:pt idx="246">
                        <c:v>-12.061614417608718</c:v>
                      </c:pt>
                      <c:pt idx="247">
                        <c:v>-12.061614417608718</c:v>
                      </c:pt>
                      <c:pt idx="248">
                        <c:v>-23.930875189560165</c:v>
                      </c:pt>
                      <c:pt idx="249">
                        <c:v>-23.930875189560165</c:v>
                      </c:pt>
                      <c:pt idx="250">
                        <c:v>-23.930875189560165</c:v>
                      </c:pt>
                      <c:pt idx="251">
                        <c:v>-23.930875189560165</c:v>
                      </c:pt>
                      <c:pt idx="252">
                        <c:v>-23.930875189560165</c:v>
                      </c:pt>
                      <c:pt idx="253">
                        <c:v>-23.930875189560165</c:v>
                      </c:pt>
                      <c:pt idx="254">
                        <c:v>-23.930875189560165</c:v>
                      </c:pt>
                      <c:pt idx="255">
                        <c:v>-23.930875189560165</c:v>
                      </c:pt>
                      <c:pt idx="256">
                        <c:v>-23.930875189560165</c:v>
                      </c:pt>
                      <c:pt idx="257">
                        <c:v>-23.930875189560165</c:v>
                      </c:pt>
                      <c:pt idx="258">
                        <c:v>-23.930875189560165</c:v>
                      </c:pt>
                      <c:pt idx="259">
                        <c:v>-23.930875189560165</c:v>
                      </c:pt>
                      <c:pt idx="260">
                        <c:v>-23.930875189560165</c:v>
                      </c:pt>
                      <c:pt idx="261">
                        <c:v>-23.930875189560165</c:v>
                      </c:pt>
                      <c:pt idx="262">
                        <c:v>-23.930875189560165</c:v>
                      </c:pt>
                      <c:pt idx="263">
                        <c:v>-23.930875189560165</c:v>
                      </c:pt>
                      <c:pt idx="264">
                        <c:v>-23.930875189560165</c:v>
                      </c:pt>
                      <c:pt idx="265">
                        <c:v>-23.930875189560165</c:v>
                      </c:pt>
                      <c:pt idx="266">
                        <c:v>-23.930875189560165</c:v>
                      </c:pt>
                      <c:pt idx="267">
                        <c:v>-23.930875189560165</c:v>
                      </c:pt>
                      <c:pt idx="268">
                        <c:v>-23.930875189560165</c:v>
                      </c:pt>
                      <c:pt idx="269">
                        <c:v>-23.930875189560165</c:v>
                      </c:pt>
                      <c:pt idx="270">
                        <c:v>-23.930875189560165</c:v>
                      </c:pt>
                      <c:pt idx="271">
                        <c:v>-23.930875189560165</c:v>
                      </c:pt>
                      <c:pt idx="272">
                        <c:v>-23.930875189560165</c:v>
                      </c:pt>
                      <c:pt idx="273">
                        <c:v>-23.930875189560165</c:v>
                      </c:pt>
                      <c:pt idx="274">
                        <c:v>-23.930875189560165</c:v>
                      </c:pt>
                      <c:pt idx="275">
                        <c:v>-23.930875189560165</c:v>
                      </c:pt>
                      <c:pt idx="276">
                        <c:v>-23.930875189560165</c:v>
                      </c:pt>
                      <c:pt idx="277">
                        <c:v>-23.930875189560165</c:v>
                      </c:pt>
                      <c:pt idx="278">
                        <c:v>-23.930875189560165</c:v>
                      </c:pt>
                      <c:pt idx="279">
                        <c:v>-23.930875189560165</c:v>
                      </c:pt>
                      <c:pt idx="280">
                        <c:v>-23.930875189560165</c:v>
                      </c:pt>
                      <c:pt idx="281">
                        <c:v>-23.930875189560165</c:v>
                      </c:pt>
                      <c:pt idx="282">
                        <c:v>-23.930875189560165</c:v>
                      </c:pt>
                      <c:pt idx="283">
                        <c:v>-23.930875189560165</c:v>
                      </c:pt>
                      <c:pt idx="284">
                        <c:v>-23.930875189560165</c:v>
                      </c:pt>
                      <c:pt idx="285">
                        <c:v>-23.930875189560165</c:v>
                      </c:pt>
                      <c:pt idx="286">
                        <c:v>-23.930875189560165</c:v>
                      </c:pt>
                      <c:pt idx="287">
                        <c:v>-23.930875189560165</c:v>
                      </c:pt>
                      <c:pt idx="288">
                        <c:v>-23.930875189560165</c:v>
                      </c:pt>
                      <c:pt idx="289">
                        <c:v>-23.930875189560165</c:v>
                      </c:pt>
                      <c:pt idx="290">
                        <c:v>-23.930875189560165</c:v>
                      </c:pt>
                      <c:pt idx="291">
                        <c:v>-23.930875189560165</c:v>
                      </c:pt>
                      <c:pt idx="292">
                        <c:v>-23.930875189560165</c:v>
                      </c:pt>
                      <c:pt idx="293">
                        <c:v>-12.000232739529496</c:v>
                      </c:pt>
                      <c:pt idx="294">
                        <c:v>-12.000232739529496</c:v>
                      </c:pt>
                      <c:pt idx="295">
                        <c:v>-12.000232739529496</c:v>
                      </c:pt>
                      <c:pt idx="296">
                        <c:v>-12.000232739529496</c:v>
                      </c:pt>
                      <c:pt idx="297">
                        <c:v>-12.000232739529496</c:v>
                      </c:pt>
                      <c:pt idx="298">
                        <c:v>-12.000232739529496</c:v>
                      </c:pt>
                      <c:pt idx="299">
                        <c:v>-12.000232739529496</c:v>
                      </c:pt>
                      <c:pt idx="300">
                        <c:v>-12.000232739529496</c:v>
                      </c:pt>
                      <c:pt idx="301">
                        <c:v>-12.000232739529496</c:v>
                      </c:pt>
                      <c:pt idx="302">
                        <c:v>-12.000232739529496</c:v>
                      </c:pt>
                      <c:pt idx="303">
                        <c:v>-12.000232739529496</c:v>
                      </c:pt>
                      <c:pt idx="304">
                        <c:v>-12.000232739529496</c:v>
                      </c:pt>
                      <c:pt idx="305">
                        <c:v>-12.000232739529496</c:v>
                      </c:pt>
                      <c:pt idx="306">
                        <c:v>-12.000232739529496</c:v>
                      </c:pt>
                      <c:pt idx="307">
                        <c:v>-12.000232739529496</c:v>
                      </c:pt>
                      <c:pt idx="308">
                        <c:v>-12.000232739529496</c:v>
                      </c:pt>
                      <c:pt idx="309">
                        <c:v>-12.000232739529496</c:v>
                      </c:pt>
                      <c:pt idx="310">
                        <c:v>-12.000232739529496</c:v>
                      </c:pt>
                      <c:pt idx="311">
                        <c:v>-12.000232739529496</c:v>
                      </c:pt>
                      <c:pt idx="312">
                        <c:v>-12.000232739529496</c:v>
                      </c:pt>
                      <c:pt idx="313">
                        <c:v>-12.000232739529496</c:v>
                      </c:pt>
                      <c:pt idx="314">
                        <c:v>-12.000232739529496</c:v>
                      </c:pt>
                      <c:pt idx="315">
                        <c:v>-12.000232739529496</c:v>
                      </c:pt>
                      <c:pt idx="316">
                        <c:v>-12.000232739529496</c:v>
                      </c:pt>
                      <c:pt idx="317">
                        <c:v>-12.000232739529496</c:v>
                      </c:pt>
                      <c:pt idx="318">
                        <c:v>-12.000232739529496</c:v>
                      </c:pt>
                      <c:pt idx="319">
                        <c:v>-12.000232739529496</c:v>
                      </c:pt>
                      <c:pt idx="320">
                        <c:v>-12.000232739529496</c:v>
                      </c:pt>
                      <c:pt idx="321">
                        <c:v>-12.000232739529496</c:v>
                      </c:pt>
                      <c:pt idx="322">
                        <c:v>-12.000232739529496</c:v>
                      </c:pt>
                      <c:pt idx="323">
                        <c:v>-12.000232739529496</c:v>
                      </c:pt>
                      <c:pt idx="324">
                        <c:v>-12.000232739529496</c:v>
                      </c:pt>
                      <c:pt idx="325">
                        <c:v>-12.000232739529496</c:v>
                      </c:pt>
                      <c:pt idx="326">
                        <c:v>-12.000232739529496</c:v>
                      </c:pt>
                      <c:pt idx="327">
                        <c:v>-12.000232739529496</c:v>
                      </c:pt>
                      <c:pt idx="328">
                        <c:v>-12.000232739529496</c:v>
                      </c:pt>
                      <c:pt idx="329">
                        <c:v>-12.000232739529496</c:v>
                      </c:pt>
                      <c:pt idx="330">
                        <c:v>-12.000232739529496</c:v>
                      </c:pt>
                      <c:pt idx="331">
                        <c:v>-12.000232739529496</c:v>
                      </c:pt>
                      <c:pt idx="332">
                        <c:v>-12.000232739529496</c:v>
                      </c:pt>
                      <c:pt idx="333">
                        <c:v>-12.000232739529496</c:v>
                      </c:pt>
                      <c:pt idx="334">
                        <c:v>-12.000232739529496</c:v>
                      </c:pt>
                      <c:pt idx="335">
                        <c:v>-12.000232739529496</c:v>
                      </c:pt>
                      <c:pt idx="336">
                        <c:v>-12.000232739529496</c:v>
                      </c:pt>
                      <c:pt idx="337">
                        <c:v>-12.000232739529496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EA59-47A1-952C-C6DBDC59BD80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Chart_Data!$AJ$3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Chart_Data!$AJ$4:$AJ$363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1183837.4474965436</c:v>
                      </c:pt>
                      <c:pt idx="1">
                        <c:v>1183837.4474965436</c:v>
                      </c:pt>
                      <c:pt idx="2">
                        <c:v>1183837.4474965436</c:v>
                      </c:pt>
                      <c:pt idx="3">
                        <c:v>1183837.4474965436</c:v>
                      </c:pt>
                      <c:pt idx="4">
                        <c:v>1183837.4474965436</c:v>
                      </c:pt>
                      <c:pt idx="5">
                        <c:v>1183837.4474965436</c:v>
                      </c:pt>
                      <c:pt idx="6">
                        <c:v>1183837.4474965436</c:v>
                      </c:pt>
                      <c:pt idx="7">
                        <c:v>1183837.4474965436</c:v>
                      </c:pt>
                      <c:pt idx="8">
                        <c:v>1183837.4474965436</c:v>
                      </c:pt>
                      <c:pt idx="9">
                        <c:v>1183837.4474965436</c:v>
                      </c:pt>
                      <c:pt idx="10">
                        <c:v>1183837.4474965436</c:v>
                      </c:pt>
                      <c:pt idx="11">
                        <c:v>1183837.4474965436</c:v>
                      </c:pt>
                      <c:pt idx="12">
                        <c:v>1183837.4474965436</c:v>
                      </c:pt>
                      <c:pt idx="13">
                        <c:v>1183837.4474965436</c:v>
                      </c:pt>
                      <c:pt idx="14">
                        <c:v>1183837.4474965436</c:v>
                      </c:pt>
                      <c:pt idx="15">
                        <c:v>1183837.4474965436</c:v>
                      </c:pt>
                      <c:pt idx="16">
                        <c:v>1183837.4474965436</c:v>
                      </c:pt>
                      <c:pt idx="17">
                        <c:v>1183837.4474965436</c:v>
                      </c:pt>
                      <c:pt idx="18">
                        <c:v>1183837.4474965436</c:v>
                      </c:pt>
                      <c:pt idx="19">
                        <c:v>1183837.4474965436</c:v>
                      </c:pt>
                      <c:pt idx="20">
                        <c:v>1183837.4474965436</c:v>
                      </c:pt>
                      <c:pt idx="21">
                        <c:v>1183837.4474965436</c:v>
                      </c:pt>
                      <c:pt idx="22">
                        <c:v>1183837.4474965436</c:v>
                      </c:pt>
                      <c:pt idx="23">
                        <c:v>1345084.3971209433</c:v>
                      </c:pt>
                      <c:pt idx="24">
                        <c:v>1345084.3971209433</c:v>
                      </c:pt>
                      <c:pt idx="25">
                        <c:v>1345084.3971209433</c:v>
                      </c:pt>
                      <c:pt idx="26">
                        <c:v>1345084.3971209433</c:v>
                      </c:pt>
                      <c:pt idx="27">
                        <c:v>1345084.3971209433</c:v>
                      </c:pt>
                      <c:pt idx="28">
                        <c:v>1345084.3971209433</c:v>
                      </c:pt>
                      <c:pt idx="29">
                        <c:v>1345084.3971209433</c:v>
                      </c:pt>
                      <c:pt idx="30">
                        <c:v>1345084.3971209433</c:v>
                      </c:pt>
                      <c:pt idx="31">
                        <c:v>1345084.3971209433</c:v>
                      </c:pt>
                      <c:pt idx="32">
                        <c:v>1345084.3971209433</c:v>
                      </c:pt>
                      <c:pt idx="33">
                        <c:v>1345084.3971209433</c:v>
                      </c:pt>
                      <c:pt idx="34">
                        <c:v>1345084.3971209433</c:v>
                      </c:pt>
                      <c:pt idx="35">
                        <c:v>1345084.3971209433</c:v>
                      </c:pt>
                      <c:pt idx="36">
                        <c:v>1345084.3971209433</c:v>
                      </c:pt>
                      <c:pt idx="37">
                        <c:v>1345084.3971209433</c:v>
                      </c:pt>
                      <c:pt idx="38">
                        <c:v>1345084.3971209433</c:v>
                      </c:pt>
                      <c:pt idx="39">
                        <c:v>1345084.3971209433</c:v>
                      </c:pt>
                      <c:pt idx="40">
                        <c:v>1345084.3971209433</c:v>
                      </c:pt>
                      <c:pt idx="41">
                        <c:v>1345084.3971209433</c:v>
                      </c:pt>
                      <c:pt idx="42">
                        <c:v>1345084.3971209433</c:v>
                      </c:pt>
                      <c:pt idx="43">
                        <c:v>1345084.3971209433</c:v>
                      </c:pt>
                      <c:pt idx="44">
                        <c:v>1345084.3971209433</c:v>
                      </c:pt>
                      <c:pt idx="45">
                        <c:v>1345084.3971209433</c:v>
                      </c:pt>
                      <c:pt idx="46">
                        <c:v>1345084.3971209433</c:v>
                      </c:pt>
                      <c:pt idx="47">
                        <c:v>1345084.3971209433</c:v>
                      </c:pt>
                      <c:pt idx="48">
                        <c:v>1345084.3971209433</c:v>
                      </c:pt>
                      <c:pt idx="49">
                        <c:v>1345084.3971209433</c:v>
                      </c:pt>
                      <c:pt idx="50">
                        <c:v>1345084.3971209433</c:v>
                      </c:pt>
                      <c:pt idx="51">
                        <c:v>1345084.3971209433</c:v>
                      </c:pt>
                      <c:pt idx="52">
                        <c:v>1345084.3971209433</c:v>
                      </c:pt>
                      <c:pt idx="53">
                        <c:v>1345084.3971209433</c:v>
                      </c:pt>
                      <c:pt idx="54">
                        <c:v>1345084.3971209433</c:v>
                      </c:pt>
                      <c:pt idx="55">
                        <c:v>1345084.3971209433</c:v>
                      </c:pt>
                      <c:pt idx="56">
                        <c:v>1345084.3971209433</c:v>
                      </c:pt>
                      <c:pt idx="57">
                        <c:v>1345084.3971209433</c:v>
                      </c:pt>
                      <c:pt idx="58">
                        <c:v>1345084.3971209433</c:v>
                      </c:pt>
                      <c:pt idx="59">
                        <c:v>1345084.3971209433</c:v>
                      </c:pt>
                      <c:pt idx="60">
                        <c:v>1345084.3971209433</c:v>
                      </c:pt>
                      <c:pt idx="61">
                        <c:v>1345084.3971209433</c:v>
                      </c:pt>
                      <c:pt idx="62">
                        <c:v>1345084.3971209433</c:v>
                      </c:pt>
                      <c:pt idx="63">
                        <c:v>1345084.3971209433</c:v>
                      </c:pt>
                      <c:pt idx="64">
                        <c:v>1345084.3971209433</c:v>
                      </c:pt>
                      <c:pt idx="65">
                        <c:v>1345084.3971209433</c:v>
                      </c:pt>
                      <c:pt idx="66">
                        <c:v>1345084.3971209433</c:v>
                      </c:pt>
                      <c:pt idx="67">
                        <c:v>1345084.3971209433</c:v>
                      </c:pt>
                      <c:pt idx="68">
                        <c:v>1468904.0075599661</c:v>
                      </c:pt>
                      <c:pt idx="69">
                        <c:v>1468904.0075599661</c:v>
                      </c:pt>
                      <c:pt idx="70">
                        <c:v>1468904.0075599661</c:v>
                      </c:pt>
                      <c:pt idx="71">
                        <c:v>1468904.0075599661</c:v>
                      </c:pt>
                      <c:pt idx="72">
                        <c:v>1468904.0075599661</c:v>
                      </c:pt>
                      <c:pt idx="73">
                        <c:v>1468904.0075599661</c:v>
                      </c:pt>
                      <c:pt idx="74">
                        <c:v>1468904.0075599661</c:v>
                      </c:pt>
                      <c:pt idx="75">
                        <c:v>1468904.0075599661</c:v>
                      </c:pt>
                      <c:pt idx="76">
                        <c:v>1468904.0075599661</c:v>
                      </c:pt>
                      <c:pt idx="77">
                        <c:v>1468904.0075599661</c:v>
                      </c:pt>
                      <c:pt idx="78">
                        <c:v>1468904.0075599661</c:v>
                      </c:pt>
                      <c:pt idx="79">
                        <c:v>1468904.0075599661</c:v>
                      </c:pt>
                      <c:pt idx="80">
                        <c:v>1468904.0075599661</c:v>
                      </c:pt>
                      <c:pt idx="81">
                        <c:v>1468904.0075599661</c:v>
                      </c:pt>
                      <c:pt idx="82">
                        <c:v>1468904.0075599661</c:v>
                      </c:pt>
                      <c:pt idx="83">
                        <c:v>1468904.0075599661</c:v>
                      </c:pt>
                      <c:pt idx="84">
                        <c:v>1468904.0075599661</c:v>
                      </c:pt>
                      <c:pt idx="85">
                        <c:v>1468904.0075599661</c:v>
                      </c:pt>
                      <c:pt idx="86">
                        <c:v>1468904.0075599661</c:v>
                      </c:pt>
                      <c:pt idx="87">
                        <c:v>1468904.0075599661</c:v>
                      </c:pt>
                      <c:pt idx="88">
                        <c:v>1468904.0075599661</c:v>
                      </c:pt>
                      <c:pt idx="89">
                        <c:v>1468904.0075599661</c:v>
                      </c:pt>
                      <c:pt idx="90">
                        <c:v>1468904.0075599661</c:v>
                      </c:pt>
                      <c:pt idx="91">
                        <c:v>1468904.0075599661</c:v>
                      </c:pt>
                      <c:pt idx="92">
                        <c:v>1468904.0075599661</c:v>
                      </c:pt>
                      <c:pt idx="93">
                        <c:v>1468904.0075599661</c:v>
                      </c:pt>
                      <c:pt idx="94">
                        <c:v>1468904.0075599661</c:v>
                      </c:pt>
                      <c:pt idx="95">
                        <c:v>1468904.0075599661</c:v>
                      </c:pt>
                      <c:pt idx="96">
                        <c:v>1468904.0075599661</c:v>
                      </c:pt>
                      <c:pt idx="97">
                        <c:v>1468904.0075599661</c:v>
                      </c:pt>
                      <c:pt idx="98">
                        <c:v>1468904.0075599661</c:v>
                      </c:pt>
                      <c:pt idx="99">
                        <c:v>1468904.0075599661</c:v>
                      </c:pt>
                      <c:pt idx="100">
                        <c:v>1468904.0075599661</c:v>
                      </c:pt>
                      <c:pt idx="101">
                        <c:v>1468904.0075599661</c:v>
                      </c:pt>
                      <c:pt idx="102">
                        <c:v>1468904.0075599661</c:v>
                      </c:pt>
                      <c:pt idx="103">
                        <c:v>1468904.0075599661</c:v>
                      </c:pt>
                      <c:pt idx="104">
                        <c:v>1468904.0075599661</c:v>
                      </c:pt>
                      <c:pt idx="105">
                        <c:v>1468904.0075599661</c:v>
                      </c:pt>
                      <c:pt idx="106">
                        <c:v>1468904.0075599661</c:v>
                      </c:pt>
                      <c:pt idx="107">
                        <c:v>1468904.0075599661</c:v>
                      </c:pt>
                      <c:pt idx="108">
                        <c:v>1468904.0075599661</c:v>
                      </c:pt>
                      <c:pt idx="109">
                        <c:v>1468904.0075599661</c:v>
                      </c:pt>
                      <c:pt idx="110">
                        <c:v>1468904.0075599661</c:v>
                      </c:pt>
                      <c:pt idx="111">
                        <c:v>1468904.0075599661</c:v>
                      </c:pt>
                      <c:pt idx="112">
                        <c:v>1468904.0075599661</c:v>
                      </c:pt>
                      <c:pt idx="113">
                        <c:v>1347466.0147861238</c:v>
                      </c:pt>
                      <c:pt idx="114">
                        <c:v>1347466.0147861238</c:v>
                      </c:pt>
                      <c:pt idx="115">
                        <c:v>1347466.0147861238</c:v>
                      </c:pt>
                      <c:pt idx="116">
                        <c:v>1347466.0147861238</c:v>
                      </c:pt>
                      <c:pt idx="117">
                        <c:v>1347466.0147861238</c:v>
                      </c:pt>
                      <c:pt idx="118">
                        <c:v>1347466.0147861238</c:v>
                      </c:pt>
                      <c:pt idx="119">
                        <c:v>1347466.0147861238</c:v>
                      </c:pt>
                      <c:pt idx="120">
                        <c:v>1347466.0147861238</c:v>
                      </c:pt>
                      <c:pt idx="121">
                        <c:v>1347466.0147861238</c:v>
                      </c:pt>
                      <c:pt idx="122">
                        <c:v>1347466.0147861238</c:v>
                      </c:pt>
                      <c:pt idx="123">
                        <c:v>1347466.0147861238</c:v>
                      </c:pt>
                      <c:pt idx="124">
                        <c:v>1347466.0147861238</c:v>
                      </c:pt>
                      <c:pt idx="125">
                        <c:v>1347466.0147861238</c:v>
                      </c:pt>
                      <c:pt idx="126">
                        <c:v>1347466.0147861238</c:v>
                      </c:pt>
                      <c:pt idx="127">
                        <c:v>1347466.0147861238</c:v>
                      </c:pt>
                      <c:pt idx="128">
                        <c:v>1347466.0147861238</c:v>
                      </c:pt>
                      <c:pt idx="129">
                        <c:v>1347466.0147861238</c:v>
                      </c:pt>
                      <c:pt idx="130">
                        <c:v>1347466.0147861238</c:v>
                      </c:pt>
                      <c:pt idx="131">
                        <c:v>1347466.0147861238</c:v>
                      </c:pt>
                      <c:pt idx="132">
                        <c:v>1347466.0147861238</c:v>
                      </c:pt>
                      <c:pt idx="133">
                        <c:v>1347466.0147861238</c:v>
                      </c:pt>
                      <c:pt idx="134">
                        <c:v>1347466.0147861238</c:v>
                      </c:pt>
                      <c:pt idx="135">
                        <c:v>1347466.0147861238</c:v>
                      </c:pt>
                      <c:pt idx="136">
                        <c:v>1347466.0147861238</c:v>
                      </c:pt>
                      <c:pt idx="137">
                        <c:v>1347466.0147861238</c:v>
                      </c:pt>
                      <c:pt idx="138">
                        <c:v>1347466.0147861238</c:v>
                      </c:pt>
                      <c:pt idx="139">
                        <c:v>1347466.0147861238</c:v>
                      </c:pt>
                      <c:pt idx="140">
                        <c:v>1347466.0147861238</c:v>
                      </c:pt>
                      <c:pt idx="141">
                        <c:v>1347466.0147861238</c:v>
                      </c:pt>
                      <c:pt idx="142">
                        <c:v>1347466.0147861238</c:v>
                      </c:pt>
                      <c:pt idx="143">
                        <c:v>1347466.0147861238</c:v>
                      </c:pt>
                      <c:pt idx="144">
                        <c:v>1347466.0147861238</c:v>
                      </c:pt>
                      <c:pt idx="145">
                        <c:v>1347466.0147861238</c:v>
                      </c:pt>
                      <c:pt idx="146">
                        <c:v>1347466.0147861238</c:v>
                      </c:pt>
                      <c:pt idx="147">
                        <c:v>1347466.0147861238</c:v>
                      </c:pt>
                      <c:pt idx="148">
                        <c:v>1347466.0147861238</c:v>
                      </c:pt>
                      <c:pt idx="149">
                        <c:v>1347466.0147861238</c:v>
                      </c:pt>
                      <c:pt idx="150">
                        <c:v>1347466.0147861238</c:v>
                      </c:pt>
                      <c:pt idx="151">
                        <c:v>1347466.0147861238</c:v>
                      </c:pt>
                      <c:pt idx="152">
                        <c:v>1347466.0147861238</c:v>
                      </c:pt>
                      <c:pt idx="153">
                        <c:v>1347466.0147861238</c:v>
                      </c:pt>
                      <c:pt idx="154">
                        <c:v>1347466.0147861238</c:v>
                      </c:pt>
                      <c:pt idx="155">
                        <c:v>1347466.0147861238</c:v>
                      </c:pt>
                      <c:pt idx="156">
                        <c:v>1347466.0147861238</c:v>
                      </c:pt>
                      <c:pt idx="157">
                        <c:v>1347466.0147861238</c:v>
                      </c:pt>
                      <c:pt idx="158">
                        <c:v>1176681.4415358203</c:v>
                      </c:pt>
                      <c:pt idx="159">
                        <c:v>1176681.4415358203</c:v>
                      </c:pt>
                      <c:pt idx="160">
                        <c:v>1176681.4415358203</c:v>
                      </c:pt>
                      <c:pt idx="161">
                        <c:v>1176681.4415358203</c:v>
                      </c:pt>
                      <c:pt idx="162">
                        <c:v>1176681.4415358203</c:v>
                      </c:pt>
                      <c:pt idx="163">
                        <c:v>1176681.4415358203</c:v>
                      </c:pt>
                      <c:pt idx="164">
                        <c:v>1176681.4415358203</c:v>
                      </c:pt>
                      <c:pt idx="165">
                        <c:v>1176681.4415358203</c:v>
                      </c:pt>
                      <c:pt idx="166">
                        <c:v>1176681.4415358203</c:v>
                      </c:pt>
                      <c:pt idx="167">
                        <c:v>1176681.4415358203</c:v>
                      </c:pt>
                      <c:pt idx="168">
                        <c:v>1176681.4415358203</c:v>
                      </c:pt>
                      <c:pt idx="169">
                        <c:v>1176681.4415358203</c:v>
                      </c:pt>
                      <c:pt idx="170">
                        <c:v>1176681.4415358203</c:v>
                      </c:pt>
                      <c:pt idx="171">
                        <c:v>1176681.4415358203</c:v>
                      </c:pt>
                      <c:pt idx="172">
                        <c:v>1176681.4415358203</c:v>
                      </c:pt>
                      <c:pt idx="173">
                        <c:v>1176681.4415358203</c:v>
                      </c:pt>
                      <c:pt idx="174">
                        <c:v>1176681.4415358203</c:v>
                      </c:pt>
                      <c:pt idx="175">
                        <c:v>1176681.4415358203</c:v>
                      </c:pt>
                      <c:pt idx="176">
                        <c:v>1176681.4415358203</c:v>
                      </c:pt>
                      <c:pt idx="177">
                        <c:v>1176681.4415358203</c:v>
                      </c:pt>
                      <c:pt idx="178">
                        <c:v>1176681.4415358203</c:v>
                      </c:pt>
                      <c:pt idx="179">
                        <c:v>1176681.4415358203</c:v>
                      </c:pt>
                      <c:pt idx="180">
                        <c:v>1176681.4415358203</c:v>
                      </c:pt>
                      <c:pt idx="181">
                        <c:v>1176681.4415358203</c:v>
                      </c:pt>
                      <c:pt idx="182">
                        <c:v>1176681.4415358203</c:v>
                      </c:pt>
                      <c:pt idx="183">
                        <c:v>1176681.4415358203</c:v>
                      </c:pt>
                      <c:pt idx="184">
                        <c:v>1176681.4415358203</c:v>
                      </c:pt>
                      <c:pt idx="185">
                        <c:v>1176681.4415358203</c:v>
                      </c:pt>
                      <c:pt idx="186">
                        <c:v>1176681.4415358203</c:v>
                      </c:pt>
                      <c:pt idx="187">
                        <c:v>1176681.4415358203</c:v>
                      </c:pt>
                      <c:pt idx="188">
                        <c:v>1176681.4415358203</c:v>
                      </c:pt>
                      <c:pt idx="189">
                        <c:v>1176681.4415358203</c:v>
                      </c:pt>
                      <c:pt idx="190">
                        <c:v>1176681.4415358203</c:v>
                      </c:pt>
                      <c:pt idx="191">
                        <c:v>1176681.4415358203</c:v>
                      </c:pt>
                      <c:pt idx="192">
                        <c:v>1176681.4415358203</c:v>
                      </c:pt>
                      <c:pt idx="193">
                        <c:v>1176681.4415358203</c:v>
                      </c:pt>
                      <c:pt idx="194">
                        <c:v>1176681.4415358203</c:v>
                      </c:pt>
                      <c:pt idx="195">
                        <c:v>1176681.4415358203</c:v>
                      </c:pt>
                      <c:pt idx="196">
                        <c:v>1176681.4415358203</c:v>
                      </c:pt>
                      <c:pt idx="197">
                        <c:v>1176681.4415358203</c:v>
                      </c:pt>
                      <c:pt idx="198">
                        <c:v>1176681.4415358203</c:v>
                      </c:pt>
                      <c:pt idx="199">
                        <c:v>1176681.4415358203</c:v>
                      </c:pt>
                      <c:pt idx="200">
                        <c:v>1176681.4415358203</c:v>
                      </c:pt>
                      <c:pt idx="201">
                        <c:v>1176681.4415358203</c:v>
                      </c:pt>
                      <c:pt idx="202">
                        <c:v>1176681.4415358203</c:v>
                      </c:pt>
                      <c:pt idx="203">
                        <c:v>1326627.3557448378</c:v>
                      </c:pt>
                      <c:pt idx="204">
                        <c:v>1326627.3557448378</c:v>
                      </c:pt>
                      <c:pt idx="205">
                        <c:v>1326627.3557448378</c:v>
                      </c:pt>
                      <c:pt idx="206">
                        <c:v>1326627.3557448378</c:v>
                      </c:pt>
                      <c:pt idx="207">
                        <c:v>1326627.3557448378</c:v>
                      </c:pt>
                      <c:pt idx="208">
                        <c:v>1326627.3557448378</c:v>
                      </c:pt>
                      <c:pt idx="209">
                        <c:v>1326627.3557448378</c:v>
                      </c:pt>
                      <c:pt idx="210">
                        <c:v>1326627.3557448378</c:v>
                      </c:pt>
                      <c:pt idx="211">
                        <c:v>1326627.3557448378</c:v>
                      </c:pt>
                      <c:pt idx="212">
                        <c:v>1326627.3557448378</c:v>
                      </c:pt>
                      <c:pt idx="213">
                        <c:v>1326627.3557448378</c:v>
                      </c:pt>
                      <c:pt idx="214">
                        <c:v>1326627.3557448378</c:v>
                      </c:pt>
                      <c:pt idx="215">
                        <c:v>1326627.3557448378</c:v>
                      </c:pt>
                      <c:pt idx="216">
                        <c:v>1326627.3557448378</c:v>
                      </c:pt>
                      <c:pt idx="217">
                        <c:v>1326627.3557448378</c:v>
                      </c:pt>
                      <c:pt idx="218">
                        <c:v>1326627.3557448378</c:v>
                      </c:pt>
                      <c:pt idx="219">
                        <c:v>1326627.3557448378</c:v>
                      </c:pt>
                      <c:pt idx="220">
                        <c:v>1326627.3557448378</c:v>
                      </c:pt>
                      <c:pt idx="221">
                        <c:v>1326627.3557448378</c:v>
                      </c:pt>
                      <c:pt idx="222">
                        <c:v>1326627.3557448378</c:v>
                      </c:pt>
                      <c:pt idx="223">
                        <c:v>1326627.3557448378</c:v>
                      </c:pt>
                      <c:pt idx="224">
                        <c:v>1326627.3557448378</c:v>
                      </c:pt>
                      <c:pt idx="225">
                        <c:v>1326627.3557448378</c:v>
                      </c:pt>
                      <c:pt idx="226">
                        <c:v>1326627.3557448378</c:v>
                      </c:pt>
                      <c:pt idx="227">
                        <c:v>1326627.3557448378</c:v>
                      </c:pt>
                      <c:pt idx="228">
                        <c:v>1326627.3557448378</c:v>
                      </c:pt>
                      <c:pt idx="229">
                        <c:v>1326627.3557448378</c:v>
                      </c:pt>
                      <c:pt idx="230">
                        <c:v>1326627.3557448378</c:v>
                      </c:pt>
                      <c:pt idx="231">
                        <c:v>1326627.3557448378</c:v>
                      </c:pt>
                      <c:pt idx="232">
                        <c:v>1326627.3557448378</c:v>
                      </c:pt>
                      <c:pt idx="233">
                        <c:v>1326627.3557448378</c:v>
                      </c:pt>
                      <c:pt idx="234">
                        <c:v>1326627.3557448378</c:v>
                      </c:pt>
                      <c:pt idx="235">
                        <c:v>1326627.3557448378</c:v>
                      </c:pt>
                      <c:pt idx="236">
                        <c:v>1326627.3557448378</c:v>
                      </c:pt>
                      <c:pt idx="237">
                        <c:v>1326627.3557448378</c:v>
                      </c:pt>
                      <c:pt idx="238">
                        <c:v>1326627.3557448378</c:v>
                      </c:pt>
                      <c:pt idx="239">
                        <c:v>1326627.3557448378</c:v>
                      </c:pt>
                      <c:pt idx="240">
                        <c:v>1326627.3557448378</c:v>
                      </c:pt>
                      <c:pt idx="241">
                        <c:v>1326627.3557448378</c:v>
                      </c:pt>
                      <c:pt idx="242">
                        <c:v>1326627.3557448378</c:v>
                      </c:pt>
                      <c:pt idx="243">
                        <c:v>1326627.3557448378</c:v>
                      </c:pt>
                      <c:pt idx="244">
                        <c:v>1326627.3557448378</c:v>
                      </c:pt>
                      <c:pt idx="245">
                        <c:v>1326627.3557448378</c:v>
                      </c:pt>
                      <c:pt idx="246">
                        <c:v>1326627.3557448378</c:v>
                      </c:pt>
                      <c:pt idx="247">
                        <c:v>1326627.3557448378</c:v>
                      </c:pt>
                      <c:pt idx="248">
                        <c:v>1467140.1095042164</c:v>
                      </c:pt>
                      <c:pt idx="249">
                        <c:v>1467140.1095042164</c:v>
                      </c:pt>
                      <c:pt idx="250">
                        <c:v>1467140.1095042164</c:v>
                      </c:pt>
                      <c:pt idx="251">
                        <c:v>1467140.1095042164</c:v>
                      </c:pt>
                      <c:pt idx="252">
                        <c:v>1467140.1095042164</c:v>
                      </c:pt>
                      <c:pt idx="253">
                        <c:v>1467140.1095042164</c:v>
                      </c:pt>
                      <c:pt idx="254">
                        <c:v>1467140.1095042164</c:v>
                      </c:pt>
                      <c:pt idx="255">
                        <c:v>1467140.1095042164</c:v>
                      </c:pt>
                      <c:pt idx="256">
                        <c:v>1467140.1095042164</c:v>
                      </c:pt>
                      <c:pt idx="257">
                        <c:v>1467140.1095042164</c:v>
                      </c:pt>
                      <c:pt idx="258">
                        <c:v>1467140.1095042164</c:v>
                      </c:pt>
                      <c:pt idx="259">
                        <c:v>1467140.1095042164</c:v>
                      </c:pt>
                      <c:pt idx="260">
                        <c:v>1467140.1095042164</c:v>
                      </c:pt>
                      <c:pt idx="261">
                        <c:v>1467140.1095042164</c:v>
                      </c:pt>
                      <c:pt idx="262">
                        <c:v>1467140.1095042164</c:v>
                      </c:pt>
                      <c:pt idx="263">
                        <c:v>1467140.1095042164</c:v>
                      </c:pt>
                      <c:pt idx="264">
                        <c:v>1467140.1095042164</c:v>
                      </c:pt>
                      <c:pt idx="265">
                        <c:v>1467140.1095042164</c:v>
                      </c:pt>
                      <c:pt idx="266">
                        <c:v>1467140.1095042164</c:v>
                      </c:pt>
                      <c:pt idx="267">
                        <c:v>1467140.1095042164</c:v>
                      </c:pt>
                      <c:pt idx="268">
                        <c:v>1467140.1095042164</c:v>
                      </c:pt>
                      <c:pt idx="269">
                        <c:v>1467140.1095042164</c:v>
                      </c:pt>
                      <c:pt idx="270">
                        <c:v>1467140.1095042164</c:v>
                      </c:pt>
                      <c:pt idx="271">
                        <c:v>1467140.1095042164</c:v>
                      </c:pt>
                      <c:pt idx="272">
                        <c:v>1467140.1095042164</c:v>
                      </c:pt>
                      <c:pt idx="273">
                        <c:v>1467140.1095042164</c:v>
                      </c:pt>
                      <c:pt idx="274">
                        <c:v>1467140.1095042164</c:v>
                      </c:pt>
                      <c:pt idx="275">
                        <c:v>1467140.1095042164</c:v>
                      </c:pt>
                      <c:pt idx="276">
                        <c:v>1467140.1095042164</c:v>
                      </c:pt>
                      <c:pt idx="277">
                        <c:v>1467140.1095042164</c:v>
                      </c:pt>
                      <c:pt idx="278">
                        <c:v>1467140.1095042164</c:v>
                      </c:pt>
                      <c:pt idx="279">
                        <c:v>1467140.1095042164</c:v>
                      </c:pt>
                      <c:pt idx="280">
                        <c:v>1467140.1095042164</c:v>
                      </c:pt>
                      <c:pt idx="281">
                        <c:v>1467140.1095042164</c:v>
                      </c:pt>
                      <c:pt idx="282">
                        <c:v>1467140.1095042164</c:v>
                      </c:pt>
                      <c:pt idx="283">
                        <c:v>1467140.1095042164</c:v>
                      </c:pt>
                      <c:pt idx="284">
                        <c:v>1467140.1095042164</c:v>
                      </c:pt>
                      <c:pt idx="285">
                        <c:v>1467140.1095042164</c:v>
                      </c:pt>
                      <c:pt idx="286">
                        <c:v>1467140.1095042164</c:v>
                      </c:pt>
                      <c:pt idx="287">
                        <c:v>1467140.1095042164</c:v>
                      </c:pt>
                      <c:pt idx="288">
                        <c:v>1467140.1095042164</c:v>
                      </c:pt>
                      <c:pt idx="289">
                        <c:v>1467140.1095042164</c:v>
                      </c:pt>
                      <c:pt idx="290">
                        <c:v>1467140.1095042164</c:v>
                      </c:pt>
                      <c:pt idx="291">
                        <c:v>1467140.1095042164</c:v>
                      </c:pt>
                      <c:pt idx="292">
                        <c:v>1467140.1095042164</c:v>
                      </c:pt>
                      <c:pt idx="293">
                        <c:v>1325900.6964538342</c:v>
                      </c:pt>
                      <c:pt idx="294">
                        <c:v>1325900.6964538342</c:v>
                      </c:pt>
                      <c:pt idx="295">
                        <c:v>1325900.6964538342</c:v>
                      </c:pt>
                      <c:pt idx="296">
                        <c:v>1325900.6964538342</c:v>
                      </c:pt>
                      <c:pt idx="297">
                        <c:v>1325900.6964538342</c:v>
                      </c:pt>
                      <c:pt idx="298">
                        <c:v>1325900.6964538342</c:v>
                      </c:pt>
                      <c:pt idx="299">
                        <c:v>1325900.6964538342</c:v>
                      </c:pt>
                      <c:pt idx="300">
                        <c:v>1325900.6964538342</c:v>
                      </c:pt>
                      <c:pt idx="301">
                        <c:v>1325900.6964538342</c:v>
                      </c:pt>
                      <c:pt idx="302">
                        <c:v>1325900.6964538342</c:v>
                      </c:pt>
                      <c:pt idx="303">
                        <c:v>1325900.6964538342</c:v>
                      </c:pt>
                      <c:pt idx="304">
                        <c:v>1325900.6964538342</c:v>
                      </c:pt>
                      <c:pt idx="305">
                        <c:v>1325900.6964538342</c:v>
                      </c:pt>
                      <c:pt idx="306">
                        <c:v>1325900.6964538342</c:v>
                      </c:pt>
                      <c:pt idx="307">
                        <c:v>1325900.6964538342</c:v>
                      </c:pt>
                      <c:pt idx="308">
                        <c:v>1325900.6964538342</c:v>
                      </c:pt>
                      <c:pt idx="309">
                        <c:v>1325900.6964538342</c:v>
                      </c:pt>
                      <c:pt idx="310">
                        <c:v>1325900.6964538342</c:v>
                      </c:pt>
                      <c:pt idx="311">
                        <c:v>1325900.6964538342</c:v>
                      </c:pt>
                      <c:pt idx="312">
                        <c:v>1325900.6964538342</c:v>
                      </c:pt>
                      <c:pt idx="313">
                        <c:v>1325900.6964538342</c:v>
                      </c:pt>
                      <c:pt idx="314">
                        <c:v>1325900.6964538342</c:v>
                      </c:pt>
                      <c:pt idx="315">
                        <c:v>1325900.6964538342</c:v>
                      </c:pt>
                      <c:pt idx="316">
                        <c:v>1325900.6964538342</c:v>
                      </c:pt>
                      <c:pt idx="317">
                        <c:v>1325900.6964538342</c:v>
                      </c:pt>
                      <c:pt idx="318">
                        <c:v>1325900.6964538342</c:v>
                      </c:pt>
                      <c:pt idx="319">
                        <c:v>1325900.6964538342</c:v>
                      </c:pt>
                      <c:pt idx="320">
                        <c:v>1325900.6964538342</c:v>
                      </c:pt>
                      <c:pt idx="321">
                        <c:v>1325900.6964538342</c:v>
                      </c:pt>
                      <c:pt idx="322">
                        <c:v>1325900.6964538342</c:v>
                      </c:pt>
                      <c:pt idx="323">
                        <c:v>1325900.6964538342</c:v>
                      </c:pt>
                      <c:pt idx="324">
                        <c:v>1325900.6964538342</c:v>
                      </c:pt>
                      <c:pt idx="325">
                        <c:v>1325900.6964538342</c:v>
                      </c:pt>
                      <c:pt idx="326">
                        <c:v>1325900.6964538342</c:v>
                      </c:pt>
                      <c:pt idx="327">
                        <c:v>1325900.6964538342</c:v>
                      </c:pt>
                      <c:pt idx="328">
                        <c:v>1325900.6964538342</c:v>
                      </c:pt>
                      <c:pt idx="329">
                        <c:v>1325900.6964538342</c:v>
                      </c:pt>
                      <c:pt idx="330">
                        <c:v>1325900.6964538342</c:v>
                      </c:pt>
                      <c:pt idx="331">
                        <c:v>1325900.6964538342</c:v>
                      </c:pt>
                      <c:pt idx="332">
                        <c:v>1325900.6964538342</c:v>
                      </c:pt>
                      <c:pt idx="333">
                        <c:v>1325900.6964538342</c:v>
                      </c:pt>
                      <c:pt idx="334">
                        <c:v>1325900.6964538342</c:v>
                      </c:pt>
                      <c:pt idx="335">
                        <c:v>1325900.6964538342</c:v>
                      </c:pt>
                      <c:pt idx="336">
                        <c:v>1325900.6964538342</c:v>
                      </c:pt>
                      <c:pt idx="337">
                        <c:v>1325900.6964538342</c:v>
                      </c:pt>
                      <c:pt idx="338">
                        <c:v>1183837.4474965436</c:v>
                      </c:pt>
                      <c:pt idx="339">
                        <c:v>1183837.4474965436</c:v>
                      </c:pt>
                      <c:pt idx="340">
                        <c:v>1183837.4474965436</c:v>
                      </c:pt>
                      <c:pt idx="341">
                        <c:v>1183837.4474965436</c:v>
                      </c:pt>
                      <c:pt idx="342">
                        <c:v>1183837.4474965436</c:v>
                      </c:pt>
                      <c:pt idx="343">
                        <c:v>1183837.4474965436</c:v>
                      </c:pt>
                      <c:pt idx="344">
                        <c:v>1183837.4474965436</c:v>
                      </c:pt>
                      <c:pt idx="345">
                        <c:v>1183837.4474965436</c:v>
                      </c:pt>
                      <c:pt idx="346">
                        <c:v>1183837.4474965436</c:v>
                      </c:pt>
                      <c:pt idx="347">
                        <c:v>1183837.4474965436</c:v>
                      </c:pt>
                      <c:pt idx="348">
                        <c:v>1183837.4474965436</c:v>
                      </c:pt>
                      <c:pt idx="349">
                        <c:v>1183837.4474965436</c:v>
                      </c:pt>
                      <c:pt idx="350">
                        <c:v>1183837.4474965436</c:v>
                      </c:pt>
                      <c:pt idx="351">
                        <c:v>1183837.4474965436</c:v>
                      </c:pt>
                      <c:pt idx="352">
                        <c:v>1183837.4474965436</c:v>
                      </c:pt>
                      <c:pt idx="353">
                        <c:v>1183837.4474965436</c:v>
                      </c:pt>
                      <c:pt idx="354">
                        <c:v>1183837.4474965436</c:v>
                      </c:pt>
                      <c:pt idx="355">
                        <c:v>1183837.4474965436</c:v>
                      </c:pt>
                      <c:pt idx="356">
                        <c:v>1183837.4474965436</c:v>
                      </c:pt>
                      <c:pt idx="357">
                        <c:v>1183837.4474965436</c:v>
                      </c:pt>
                      <c:pt idx="358">
                        <c:v>1183837.4474965436</c:v>
                      </c:pt>
                      <c:pt idx="359">
                        <c:v>1183837.4474965436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EA59-47A1-952C-C6DBDC59BD80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-13.620700203848758</c:v>
                      </c:pt>
                      <c:pt idx="24">
                        <c:v>-13.620700203848758</c:v>
                      </c:pt>
                      <c:pt idx="25">
                        <c:v>-13.620700203848758</c:v>
                      </c:pt>
                      <c:pt idx="26">
                        <c:v>-13.620700203848758</c:v>
                      </c:pt>
                      <c:pt idx="27">
                        <c:v>-13.620700203848758</c:v>
                      </c:pt>
                      <c:pt idx="28">
                        <c:v>-13.620700203848758</c:v>
                      </c:pt>
                      <c:pt idx="29">
                        <c:v>-13.620700203848758</c:v>
                      </c:pt>
                      <c:pt idx="30">
                        <c:v>-13.620700203848758</c:v>
                      </c:pt>
                      <c:pt idx="31">
                        <c:v>-13.620700203848758</c:v>
                      </c:pt>
                      <c:pt idx="32">
                        <c:v>-13.620700203848758</c:v>
                      </c:pt>
                      <c:pt idx="33">
                        <c:v>-13.620700203848758</c:v>
                      </c:pt>
                      <c:pt idx="34">
                        <c:v>-13.620700203848758</c:v>
                      </c:pt>
                      <c:pt idx="35">
                        <c:v>-13.620700203848758</c:v>
                      </c:pt>
                      <c:pt idx="36">
                        <c:v>-13.620700203848758</c:v>
                      </c:pt>
                      <c:pt idx="37">
                        <c:v>-13.620700203848758</c:v>
                      </c:pt>
                      <c:pt idx="38">
                        <c:v>-13.620700203848758</c:v>
                      </c:pt>
                      <c:pt idx="39">
                        <c:v>-13.620700203848758</c:v>
                      </c:pt>
                      <c:pt idx="40">
                        <c:v>-13.620700203848758</c:v>
                      </c:pt>
                      <c:pt idx="41">
                        <c:v>-13.620700203848758</c:v>
                      </c:pt>
                      <c:pt idx="42">
                        <c:v>-13.620700203848758</c:v>
                      </c:pt>
                      <c:pt idx="43">
                        <c:v>-13.620700203848758</c:v>
                      </c:pt>
                      <c:pt idx="44">
                        <c:v>-13.620700203848758</c:v>
                      </c:pt>
                      <c:pt idx="45">
                        <c:v>-13.620700203848758</c:v>
                      </c:pt>
                      <c:pt idx="46">
                        <c:v>-13.620700203848758</c:v>
                      </c:pt>
                      <c:pt idx="47">
                        <c:v>-13.620700203848758</c:v>
                      </c:pt>
                      <c:pt idx="48">
                        <c:v>-13.620700203848758</c:v>
                      </c:pt>
                      <c:pt idx="49">
                        <c:v>-13.620700203848758</c:v>
                      </c:pt>
                      <c:pt idx="50">
                        <c:v>-13.620700203848758</c:v>
                      </c:pt>
                      <c:pt idx="51">
                        <c:v>-13.620700203848758</c:v>
                      </c:pt>
                      <c:pt idx="52">
                        <c:v>-13.620700203848758</c:v>
                      </c:pt>
                      <c:pt idx="53">
                        <c:v>-13.620700203848758</c:v>
                      </c:pt>
                      <c:pt idx="54">
                        <c:v>-13.620700203848758</c:v>
                      </c:pt>
                      <c:pt idx="55">
                        <c:v>-13.620700203848758</c:v>
                      </c:pt>
                      <c:pt idx="56">
                        <c:v>-13.620700203848758</c:v>
                      </c:pt>
                      <c:pt idx="57">
                        <c:v>-13.620700203848758</c:v>
                      </c:pt>
                      <c:pt idx="58">
                        <c:v>-13.620700203848758</c:v>
                      </c:pt>
                      <c:pt idx="59">
                        <c:v>-13.620700203848758</c:v>
                      </c:pt>
                      <c:pt idx="60">
                        <c:v>-13.620700203848758</c:v>
                      </c:pt>
                      <c:pt idx="61">
                        <c:v>-13.620700203848758</c:v>
                      </c:pt>
                      <c:pt idx="62">
                        <c:v>-13.620700203848758</c:v>
                      </c:pt>
                      <c:pt idx="63">
                        <c:v>-13.620700203848758</c:v>
                      </c:pt>
                      <c:pt idx="64">
                        <c:v>-13.620700203848758</c:v>
                      </c:pt>
                      <c:pt idx="65">
                        <c:v>-13.620700203848758</c:v>
                      </c:pt>
                      <c:pt idx="66">
                        <c:v>-13.620700203848758</c:v>
                      </c:pt>
                      <c:pt idx="67">
                        <c:v>-13.620700203848758</c:v>
                      </c:pt>
                      <c:pt idx="68">
                        <c:v>-24.079873522015337</c:v>
                      </c:pt>
                      <c:pt idx="69">
                        <c:v>-24.079873522015337</c:v>
                      </c:pt>
                      <c:pt idx="70">
                        <c:v>-24.079873522015337</c:v>
                      </c:pt>
                      <c:pt idx="71">
                        <c:v>-24.079873522015337</c:v>
                      </c:pt>
                      <c:pt idx="72">
                        <c:v>-24.079873522015337</c:v>
                      </c:pt>
                      <c:pt idx="73">
                        <c:v>-24.079873522015337</c:v>
                      </c:pt>
                      <c:pt idx="74">
                        <c:v>-24.079873522015337</c:v>
                      </c:pt>
                      <c:pt idx="75">
                        <c:v>-24.079873522015337</c:v>
                      </c:pt>
                      <c:pt idx="76">
                        <c:v>-24.079873522015337</c:v>
                      </c:pt>
                      <c:pt idx="77">
                        <c:v>-24.079873522015337</c:v>
                      </c:pt>
                      <c:pt idx="78">
                        <c:v>-24.079873522015337</c:v>
                      </c:pt>
                      <c:pt idx="79">
                        <c:v>-24.079873522015337</c:v>
                      </c:pt>
                      <c:pt idx="80">
                        <c:v>-24.079873522015337</c:v>
                      </c:pt>
                      <c:pt idx="81">
                        <c:v>-24.079873522015337</c:v>
                      </c:pt>
                      <c:pt idx="82">
                        <c:v>-24.079873522015337</c:v>
                      </c:pt>
                      <c:pt idx="83">
                        <c:v>-24.079873522015337</c:v>
                      </c:pt>
                      <c:pt idx="84">
                        <c:v>-24.079873522015337</c:v>
                      </c:pt>
                      <c:pt idx="85">
                        <c:v>-24.079873522015337</c:v>
                      </c:pt>
                      <c:pt idx="86">
                        <c:v>-24.079873522015337</c:v>
                      </c:pt>
                      <c:pt idx="87">
                        <c:v>-24.079873522015337</c:v>
                      </c:pt>
                      <c:pt idx="88">
                        <c:v>-24.079873522015337</c:v>
                      </c:pt>
                      <c:pt idx="89">
                        <c:v>-24.079873522015337</c:v>
                      </c:pt>
                      <c:pt idx="90">
                        <c:v>-24.079873522015337</c:v>
                      </c:pt>
                      <c:pt idx="91">
                        <c:v>-24.079873522015337</c:v>
                      </c:pt>
                      <c:pt idx="92">
                        <c:v>-24.079873522015337</c:v>
                      </c:pt>
                      <c:pt idx="93">
                        <c:v>-24.079873522015337</c:v>
                      </c:pt>
                      <c:pt idx="94">
                        <c:v>-24.079873522015337</c:v>
                      </c:pt>
                      <c:pt idx="95">
                        <c:v>-24.079873522015337</c:v>
                      </c:pt>
                      <c:pt idx="96">
                        <c:v>-24.079873522015337</c:v>
                      </c:pt>
                      <c:pt idx="97">
                        <c:v>-24.079873522015337</c:v>
                      </c:pt>
                      <c:pt idx="98">
                        <c:v>-24.079873522015337</c:v>
                      </c:pt>
                      <c:pt idx="99">
                        <c:v>-24.079873522015337</c:v>
                      </c:pt>
                      <c:pt idx="100">
                        <c:v>-24.079873522015337</c:v>
                      </c:pt>
                      <c:pt idx="101">
                        <c:v>-24.079873522015337</c:v>
                      </c:pt>
                      <c:pt idx="102">
                        <c:v>-24.079873522015337</c:v>
                      </c:pt>
                      <c:pt idx="103">
                        <c:v>-24.079873522015337</c:v>
                      </c:pt>
                      <c:pt idx="104">
                        <c:v>-24.079873522015337</c:v>
                      </c:pt>
                      <c:pt idx="105">
                        <c:v>-24.079873522015337</c:v>
                      </c:pt>
                      <c:pt idx="106">
                        <c:v>-24.079873522015337</c:v>
                      </c:pt>
                      <c:pt idx="107">
                        <c:v>-24.079873522015337</c:v>
                      </c:pt>
                      <c:pt idx="108">
                        <c:v>-24.079873522015337</c:v>
                      </c:pt>
                      <c:pt idx="109">
                        <c:v>-24.079873522015337</c:v>
                      </c:pt>
                      <c:pt idx="110">
                        <c:v>-24.079873522015337</c:v>
                      </c:pt>
                      <c:pt idx="111">
                        <c:v>-24.079873522015337</c:v>
                      </c:pt>
                      <c:pt idx="112">
                        <c:v>-24.079873522015337</c:v>
                      </c:pt>
                      <c:pt idx="113">
                        <c:v>-13.821877964378032</c:v>
                      </c:pt>
                      <c:pt idx="114">
                        <c:v>-13.821877964378032</c:v>
                      </c:pt>
                      <c:pt idx="115">
                        <c:v>-13.821877964378032</c:v>
                      </c:pt>
                      <c:pt idx="116">
                        <c:v>-13.821877964378032</c:v>
                      </c:pt>
                      <c:pt idx="117">
                        <c:v>-13.821877964378032</c:v>
                      </c:pt>
                      <c:pt idx="118">
                        <c:v>-13.821877964378032</c:v>
                      </c:pt>
                      <c:pt idx="119">
                        <c:v>-13.821877964378032</c:v>
                      </c:pt>
                      <c:pt idx="120">
                        <c:v>-13.821877964378032</c:v>
                      </c:pt>
                      <c:pt idx="121">
                        <c:v>-13.821877964378032</c:v>
                      </c:pt>
                      <c:pt idx="122">
                        <c:v>-13.821877964378032</c:v>
                      </c:pt>
                      <c:pt idx="123">
                        <c:v>-13.821877964378032</c:v>
                      </c:pt>
                      <c:pt idx="124">
                        <c:v>-13.821877964378032</c:v>
                      </c:pt>
                      <c:pt idx="125">
                        <c:v>-13.821877964378032</c:v>
                      </c:pt>
                      <c:pt idx="126">
                        <c:v>-13.821877964378032</c:v>
                      </c:pt>
                      <c:pt idx="127">
                        <c:v>-13.821877964378032</c:v>
                      </c:pt>
                      <c:pt idx="128">
                        <c:v>-13.821877964378032</c:v>
                      </c:pt>
                      <c:pt idx="129">
                        <c:v>-13.821877964378032</c:v>
                      </c:pt>
                      <c:pt idx="130">
                        <c:v>-13.821877964378032</c:v>
                      </c:pt>
                      <c:pt idx="131">
                        <c:v>-13.821877964378032</c:v>
                      </c:pt>
                      <c:pt idx="132">
                        <c:v>-13.821877964378032</c:v>
                      </c:pt>
                      <c:pt idx="133">
                        <c:v>-13.821877964378032</c:v>
                      </c:pt>
                      <c:pt idx="134">
                        <c:v>-13.821877964378032</c:v>
                      </c:pt>
                      <c:pt idx="135">
                        <c:v>-13.821877964378032</c:v>
                      </c:pt>
                      <c:pt idx="136">
                        <c:v>-13.821877964378032</c:v>
                      </c:pt>
                      <c:pt idx="137">
                        <c:v>-13.821877964378032</c:v>
                      </c:pt>
                      <c:pt idx="138">
                        <c:v>-13.821877964378032</c:v>
                      </c:pt>
                      <c:pt idx="139">
                        <c:v>-13.821877964378032</c:v>
                      </c:pt>
                      <c:pt idx="140">
                        <c:v>-13.821877964378032</c:v>
                      </c:pt>
                      <c:pt idx="141">
                        <c:v>-13.821877964378032</c:v>
                      </c:pt>
                      <c:pt idx="142">
                        <c:v>-13.821877964378032</c:v>
                      </c:pt>
                      <c:pt idx="143">
                        <c:v>-13.821877964378032</c:v>
                      </c:pt>
                      <c:pt idx="144">
                        <c:v>-13.821877964378032</c:v>
                      </c:pt>
                      <c:pt idx="145">
                        <c:v>-13.821877964378032</c:v>
                      </c:pt>
                      <c:pt idx="146">
                        <c:v>-13.821877964378032</c:v>
                      </c:pt>
                      <c:pt idx="147">
                        <c:v>-13.821877964378032</c:v>
                      </c:pt>
                      <c:pt idx="148">
                        <c:v>-13.821877964378032</c:v>
                      </c:pt>
                      <c:pt idx="149">
                        <c:v>-13.821877964378032</c:v>
                      </c:pt>
                      <c:pt idx="150">
                        <c:v>-13.821877964378032</c:v>
                      </c:pt>
                      <c:pt idx="151">
                        <c:v>-13.821877964378032</c:v>
                      </c:pt>
                      <c:pt idx="152">
                        <c:v>-13.821877964378032</c:v>
                      </c:pt>
                      <c:pt idx="153">
                        <c:v>-13.821877964378032</c:v>
                      </c:pt>
                      <c:pt idx="154">
                        <c:v>-13.821877964378032</c:v>
                      </c:pt>
                      <c:pt idx="155">
                        <c:v>-13.821877964378032</c:v>
                      </c:pt>
                      <c:pt idx="156">
                        <c:v>-13.821877964378032</c:v>
                      </c:pt>
                      <c:pt idx="157">
                        <c:v>-13.821877964378032</c:v>
                      </c:pt>
                      <c:pt idx="158">
                        <c:v>0.60447538434065951</c:v>
                      </c:pt>
                      <c:pt idx="159">
                        <c:v>0.60447538434065951</c:v>
                      </c:pt>
                      <c:pt idx="160">
                        <c:v>0.60447538434065951</c:v>
                      </c:pt>
                      <c:pt idx="161">
                        <c:v>0.60447538434065951</c:v>
                      </c:pt>
                      <c:pt idx="162">
                        <c:v>0.60447538434065951</c:v>
                      </c:pt>
                      <c:pt idx="163">
                        <c:v>0.60447538434065951</c:v>
                      </c:pt>
                      <c:pt idx="164">
                        <c:v>0.60447538434065951</c:v>
                      </c:pt>
                      <c:pt idx="165">
                        <c:v>0.60447538434065951</c:v>
                      </c:pt>
                      <c:pt idx="166">
                        <c:v>0.60447538434065951</c:v>
                      </c:pt>
                      <c:pt idx="167">
                        <c:v>0.60447538434065951</c:v>
                      </c:pt>
                      <c:pt idx="168">
                        <c:v>0.60447538434065951</c:v>
                      </c:pt>
                      <c:pt idx="169">
                        <c:v>0.60447538434065951</c:v>
                      </c:pt>
                      <c:pt idx="170">
                        <c:v>0.60447538434065951</c:v>
                      </c:pt>
                      <c:pt idx="171">
                        <c:v>0.60447538434065951</c:v>
                      </c:pt>
                      <c:pt idx="172">
                        <c:v>0.60447538434065951</c:v>
                      </c:pt>
                      <c:pt idx="173">
                        <c:v>0.60447538434065951</c:v>
                      </c:pt>
                      <c:pt idx="174">
                        <c:v>0.60447538434065951</c:v>
                      </c:pt>
                      <c:pt idx="175">
                        <c:v>0.60447538434065951</c:v>
                      </c:pt>
                      <c:pt idx="176">
                        <c:v>0.60447538434065951</c:v>
                      </c:pt>
                      <c:pt idx="177">
                        <c:v>0.60447538434065951</c:v>
                      </c:pt>
                      <c:pt idx="178">
                        <c:v>0.60447538434065951</c:v>
                      </c:pt>
                      <c:pt idx="179">
                        <c:v>0.60447538434065951</c:v>
                      </c:pt>
                      <c:pt idx="180">
                        <c:v>0.60447538434065951</c:v>
                      </c:pt>
                      <c:pt idx="181">
                        <c:v>0.60447538434065951</c:v>
                      </c:pt>
                      <c:pt idx="182">
                        <c:v>0.60447538434065951</c:v>
                      </c:pt>
                      <c:pt idx="183">
                        <c:v>0.60447538434065951</c:v>
                      </c:pt>
                      <c:pt idx="184">
                        <c:v>0.60447538434065951</c:v>
                      </c:pt>
                      <c:pt idx="185">
                        <c:v>0.60447538434065951</c:v>
                      </c:pt>
                      <c:pt idx="186">
                        <c:v>0.60447538434065951</c:v>
                      </c:pt>
                      <c:pt idx="187">
                        <c:v>0.60447538434065951</c:v>
                      </c:pt>
                      <c:pt idx="188">
                        <c:v>0.60447538434065951</c:v>
                      </c:pt>
                      <c:pt idx="189">
                        <c:v>0.60447538434065951</c:v>
                      </c:pt>
                      <c:pt idx="190">
                        <c:v>0.60447538434065951</c:v>
                      </c:pt>
                      <c:pt idx="191">
                        <c:v>0.60447538434065951</c:v>
                      </c:pt>
                      <c:pt idx="192">
                        <c:v>0.60447538434065951</c:v>
                      </c:pt>
                      <c:pt idx="193">
                        <c:v>0.60447538434065951</c:v>
                      </c:pt>
                      <c:pt idx="194">
                        <c:v>0.60447538434065951</c:v>
                      </c:pt>
                      <c:pt idx="195">
                        <c:v>0.60447538434065951</c:v>
                      </c:pt>
                      <c:pt idx="196">
                        <c:v>0.60447538434065951</c:v>
                      </c:pt>
                      <c:pt idx="197">
                        <c:v>0.60447538434065951</c:v>
                      </c:pt>
                      <c:pt idx="198">
                        <c:v>0.60447538434065951</c:v>
                      </c:pt>
                      <c:pt idx="199">
                        <c:v>0.60447538434065951</c:v>
                      </c:pt>
                      <c:pt idx="200">
                        <c:v>0.60447538434065951</c:v>
                      </c:pt>
                      <c:pt idx="201">
                        <c:v>0.60447538434065951</c:v>
                      </c:pt>
                      <c:pt idx="202">
                        <c:v>0.60447538434065951</c:v>
                      </c:pt>
                      <c:pt idx="203">
                        <c:v>-12.061614417608718</c:v>
                      </c:pt>
                      <c:pt idx="204">
                        <c:v>-12.061614417608718</c:v>
                      </c:pt>
                      <c:pt idx="205">
                        <c:v>-12.061614417608718</c:v>
                      </c:pt>
                      <c:pt idx="206">
                        <c:v>-12.061614417608718</c:v>
                      </c:pt>
                      <c:pt idx="207">
                        <c:v>-12.061614417608718</c:v>
                      </c:pt>
                      <c:pt idx="208">
                        <c:v>-12.061614417608718</c:v>
                      </c:pt>
                      <c:pt idx="209">
                        <c:v>-12.061614417608718</c:v>
                      </c:pt>
                      <c:pt idx="210">
                        <c:v>-12.061614417608718</c:v>
                      </c:pt>
                      <c:pt idx="211">
                        <c:v>-12.061614417608718</c:v>
                      </c:pt>
                      <c:pt idx="212">
                        <c:v>-12.061614417608718</c:v>
                      </c:pt>
                      <c:pt idx="213">
                        <c:v>-12.061614417608718</c:v>
                      </c:pt>
                      <c:pt idx="214">
                        <c:v>-12.061614417608718</c:v>
                      </c:pt>
                      <c:pt idx="215">
                        <c:v>-12.061614417608718</c:v>
                      </c:pt>
                      <c:pt idx="216">
                        <c:v>-12.061614417608718</c:v>
                      </c:pt>
                      <c:pt idx="217">
                        <c:v>-12.061614417608718</c:v>
                      </c:pt>
                      <c:pt idx="218">
                        <c:v>-12.061614417608718</c:v>
                      </c:pt>
                      <c:pt idx="219">
                        <c:v>-12.061614417608718</c:v>
                      </c:pt>
                      <c:pt idx="220">
                        <c:v>-12.061614417608718</c:v>
                      </c:pt>
                      <c:pt idx="221">
                        <c:v>-12.061614417608718</c:v>
                      </c:pt>
                      <c:pt idx="222">
                        <c:v>-12.061614417608718</c:v>
                      </c:pt>
                      <c:pt idx="223">
                        <c:v>-12.061614417608718</c:v>
                      </c:pt>
                      <c:pt idx="224">
                        <c:v>-12.061614417608718</c:v>
                      </c:pt>
                      <c:pt idx="225">
                        <c:v>-12.061614417608718</c:v>
                      </c:pt>
                      <c:pt idx="226">
                        <c:v>-12.061614417608718</c:v>
                      </c:pt>
                      <c:pt idx="227">
                        <c:v>-12.061614417608718</c:v>
                      </c:pt>
                      <c:pt idx="228">
                        <c:v>-12.061614417608718</c:v>
                      </c:pt>
                      <c:pt idx="229">
                        <c:v>-12.061614417608718</c:v>
                      </c:pt>
                      <c:pt idx="230">
                        <c:v>-12.061614417608718</c:v>
                      </c:pt>
                      <c:pt idx="231">
                        <c:v>-12.061614417608718</c:v>
                      </c:pt>
                      <c:pt idx="232">
                        <c:v>-12.061614417608718</c:v>
                      </c:pt>
                      <c:pt idx="233">
                        <c:v>-12.061614417608718</c:v>
                      </c:pt>
                      <c:pt idx="234">
                        <c:v>-12.061614417608718</c:v>
                      </c:pt>
                      <c:pt idx="235">
                        <c:v>-12.061614417608718</c:v>
                      </c:pt>
                      <c:pt idx="236">
                        <c:v>-12.061614417608718</c:v>
                      </c:pt>
                      <c:pt idx="237">
                        <c:v>-12.061614417608718</c:v>
                      </c:pt>
                      <c:pt idx="238">
                        <c:v>-12.061614417608718</c:v>
                      </c:pt>
                      <c:pt idx="239">
                        <c:v>-12.061614417608718</c:v>
                      </c:pt>
                      <c:pt idx="240">
                        <c:v>-12.061614417608718</c:v>
                      </c:pt>
                      <c:pt idx="241">
                        <c:v>-12.061614417608718</c:v>
                      </c:pt>
                      <c:pt idx="242">
                        <c:v>-12.061614417608718</c:v>
                      </c:pt>
                      <c:pt idx="243">
                        <c:v>-12.061614417608718</c:v>
                      </c:pt>
                      <c:pt idx="244">
                        <c:v>-12.061614417608718</c:v>
                      </c:pt>
                      <c:pt idx="245">
                        <c:v>-12.061614417608718</c:v>
                      </c:pt>
                      <c:pt idx="246">
                        <c:v>-12.061614417608718</c:v>
                      </c:pt>
                      <c:pt idx="247">
                        <c:v>-12.061614417608718</c:v>
                      </c:pt>
                      <c:pt idx="248">
                        <c:v>-23.930875189560165</c:v>
                      </c:pt>
                      <c:pt idx="249">
                        <c:v>-23.930875189560165</c:v>
                      </c:pt>
                      <c:pt idx="250">
                        <c:v>-23.930875189560165</c:v>
                      </c:pt>
                      <c:pt idx="251">
                        <c:v>-23.930875189560165</c:v>
                      </c:pt>
                      <c:pt idx="252">
                        <c:v>-23.930875189560165</c:v>
                      </c:pt>
                      <c:pt idx="253">
                        <c:v>-23.930875189560165</c:v>
                      </c:pt>
                      <c:pt idx="254">
                        <c:v>-23.930875189560165</c:v>
                      </c:pt>
                      <c:pt idx="255">
                        <c:v>-23.930875189560165</c:v>
                      </c:pt>
                      <c:pt idx="256">
                        <c:v>-23.930875189560165</c:v>
                      </c:pt>
                      <c:pt idx="257">
                        <c:v>-23.930875189560165</c:v>
                      </c:pt>
                      <c:pt idx="258">
                        <c:v>-23.930875189560165</c:v>
                      </c:pt>
                      <c:pt idx="259">
                        <c:v>-23.930875189560165</c:v>
                      </c:pt>
                      <c:pt idx="260">
                        <c:v>-23.930875189560165</c:v>
                      </c:pt>
                      <c:pt idx="261">
                        <c:v>-23.930875189560165</c:v>
                      </c:pt>
                      <c:pt idx="262">
                        <c:v>-23.930875189560165</c:v>
                      </c:pt>
                      <c:pt idx="263">
                        <c:v>-23.930875189560165</c:v>
                      </c:pt>
                      <c:pt idx="264">
                        <c:v>-23.930875189560165</c:v>
                      </c:pt>
                      <c:pt idx="265">
                        <c:v>-23.930875189560165</c:v>
                      </c:pt>
                      <c:pt idx="266">
                        <c:v>-23.930875189560165</c:v>
                      </c:pt>
                      <c:pt idx="267">
                        <c:v>-23.930875189560165</c:v>
                      </c:pt>
                      <c:pt idx="268">
                        <c:v>-23.930875189560165</c:v>
                      </c:pt>
                      <c:pt idx="269">
                        <c:v>-23.930875189560165</c:v>
                      </c:pt>
                      <c:pt idx="270">
                        <c:v>-23.930875189560165</c:v>
                      </c:pt>
                      <c:pt idx="271">
                        <c:v>-23.930875189560165</c:v>
                      </c:pt>
                      <c:pt idx="272">
                        <c:v>-23.930875189560165</c:v>
                      </c:pt>
                      <c:pt idx="273">
                        <c:v>-23.930875189560165</c:v>
                      </c:pt>
                      <c:pt idx="274">
                        <c:v>-23.930875189560165</c:v>
                      </c:pt>
                      <c:pt idx="275">
                        <c:v>-23.930875189560165</c:v>
                      </c:pt>
                      <c:pt idx="276">
                        <c:v>-23.930875189560165</c:v>
                      </c:pt>
                      <c:pt idx="277">
                        <c:v>-23.930875189560165</c:v>
                      </c:pt>
                      <c:pt idx="278">
                        <c:v>-23.930875189560165</c:v>
                      </c:pt>
                      <c:pt idx="279">
                        <c:v>-23.930875189560165</c:v>
                      </c:pt>
                      <c:pt idx="280">
                        <c:v>-23.930875189560165</c:v>
                      </c:pt>
                      <c:pt idx="281">
                        <c:v>-23.930875189560165</c:v>
                      </c:pt>
                      <c:pt idx="282">
                        <c:v>-23.930875189560165</c:v>
                      </c:pt>
                      <c:pt idx="283">
                        <c:v>-23.930875189560165</c:v>
                      </c:pt>
                      <c:pt idx="284">
                        <c:v>-23.930875189560165</c:v>
                      </c:pt>
                      <c:pt idx="285">
                        <c:v>-23.930875189560165</c:v>
                      </c:pt>
                      <c:pt idx="286">
                        <c:v>-23.930875189560165</c:v>
                      </c:pt>
                      <c:pt idx="287">
                        <c:v>-23.930875189560165</c:v>
                      </c:pt>
                      <c:pt idx="288">
                        <c:v>-23.930875189560165</c:v>
                      </c:pt>
                      <c:pt idx="289">
                        <c:v>-23.930875189560165</c:v>
                      </c:pt>
                      <c:pt idx="290">
                        <c:v>-23.930875189560165</c:v>
                      </c:pt>
                      <c:pt idx="291">
                        <c:v>-23.930875189560165</c:v>
                      </c:pt>
                      <c:pt idx="292">
                        <c:v>-23.930875189560165</c:v>
                      </c:pt>
                      <c:pt idx="293">
                        <c:v>-12.000232739529496</c:v>
                      </c:pt>
                      <c:pt idx="294">
                        <c:v>-12.000232739529496</c:v>
                      </c:pt>
                      <c:pt idx="295">
                        <c:v>-12.000232739529496</c:v>
                      </c:pt>
                      <c:pt idx="296">
                        <c:v>-12.000232739529496</c:v>
                      </c:pt>
                      <c:pt idx="297">
                        <c:v>-12.000232739529496</c:v>
                      </c:pt>
                      <c:pt idx="298">
                        <c:v>-12.000232739529496</c:v>
                      </c:pt>
                      <c:pt idx="299">
                        <c:v>-12.000232739529496</c:v>
                      </c:pt>
                      <c:pt idx="300">
                        <c:v>-12.000232739529496</c:v>
                      </c:pt>
                      <c:pt idx="301">
                        <c:v>-12.000232739529496</c:v>
                      </c:pt>
                      <c:pt idx="302">
                        <c:v>-12.000232739529496</c:v>
                      </c:pt>
                      <c:pt idx="303">
                        <c:v>-12.000232739529496</c:v>
                      </c:pt>
                      <c:pt idx="304">
                        <c:v>-12.000232739529496</c:v>
                      </c:pt>
                      <c:pt idx="305">
                        <c:v>-12.000232739529496</c:v>
                      </c:pt>
                      <c:pt idx="306">
                        <c:v>-12.000232739529496</c:v>
                      </c:pt>
                      <c:pt idx="307">
                        <c:v>-12.000232739529496</c:v>
                      </c:pt>
                      <c:pt idx="308">
                        <c:v>-12.000232739529496</c:v>
                      </c:pt>
                      <c:pt idx="309">
                        <c:v>-12.000232739529496</c:v>
                      </c:pt>
                      <c:pt idx="310">
                        <c:v>-12.000232739529496</c:v>
                      </c:pt>
                      <c:pt idx="311">
                        <c:v>-12.000232739529496</c:v>
                      </c:pt>
                      <c:pt idx="312">
                        <c:v>-12.000232739529496</c:v>
                      </c:pt>
                      <c:pt idx="313">
                        <c:v>-12.000232739529496</c:v>
                      </c:pt>
                      <c:pt idx="314">
                        <c:v>-12.000232739529496</c:v>
                      </c:pt>
                      <c:pt idx="315">
                        <c:v>-12.000232739529496</c:v>
                      </c:pt>
                      <c:pt idx="316">
                        <c:v>-12.000232739529496</c:v>
                      </c:pt>
                      <c:pt idx="317">
                        <c:v>-12.000232739529496</c:v>
                      </c:pt>
                      <c:pt idx="318">
                        <c:v>-12.000232739529496</c:v>
                      </c:pt>
                      <c:pt idx="319">
                        <c:v>-12.000232739529496</c:v>
                      </c:pt>
                      <c:pt idx="320">
                        <c:v>-12.000232739529496</c:v>
                      </c:pt>
                      <c:pt idx="321">
                        <c:v>-12.000232739529496</c:v>
                      </c:pt>
                      <c:pt idx="322">
                        <c:v>-12.000232739529496</c:v>
                      </c:pt>
                      <c:pt idx="323">
                        <c:v>-12.000232739529496</c:v>
                      </c:pt>
                      <c:pt idx="324">
                        <c:v>-12.000232739529496</c:v>
                      </c:pt>
                      <c:pt idx="325">
                        <c:v>-12.000232739529496</c:v>
                      </c:pt>
                      <c:pt idx="326">
                        <c:v>-12.000232739529496</c:v>
                      </c:pt>
                      <c:pt idx="327">
                        <c:v>-12.000232739529496</c:v>
                      </c:pt>
                      <c:pt idx="328">
                        <c:v>-12.000232739529496</c:v>
                      </c:pt>
                      <c:pt idx="329">
                        <c:v>-12.000232739529496</c:v>
                      </c:pt>
                      <c:pt idx="330">
                        <c:v>-12.000232739529496</c:v>
                      </c:pt>
                      <c:pt idx="331">
                        <c:v>-12.000232739529496</c:v>
                      </c:pt>
                      <c:pt idx="332">
                        <c:v>-12.000232739529496</c:v>
                      </c:pt>
                      <c:pt idx="333">
                        <c:v>-12.000232739529496</c:v>
                      </c:pt>
                      <c:pt idx="334">
                        <c:v>-12.000232739529496</c:v>
                      </c:pt>
                      <c:pt idx="335">
                        <c:v>-12.000232739529496</c:v>
                      </c:pt>
                      <c:pt idx="336">
                        <c:v>-12.000232739529496</c:v>
                      </c:pt>
                      <c:pt idx="337">
                        <c:v>-12.000232739529496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EA59-47A1-952C-C6DBDC59BD80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Chart_Data!$AL$3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Net-Zero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Chart_Data!$AL$4:$AL$363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1192024.3837659857</c:v>
                      </c:pt>
                      <c:pt idx="1">
                        <c:v>1192024.3837659857</c:v>
                      </c:pt>
                      <c:pt idx="2">
                        <c:v>1192024.3837659857</c:v>
                      </c:pt>
                      <c:pt idx="3">
                        <c:v>1192024.3837659857</c:v>
                      </c:pt>
                      <c:pt idx="4">
                        <c:v>1192024.3837659857</c:v>
                      </c:pt>
                      <c:pt idx="5">
                        <c:v>1192024.3837659857</c:v>
                      </c:pt>
                      <c:pt idx="6">
                        <c:v>1192024.3837659857</c:v>
                      </c:pt>
                      <c:pt idx="7">
                        <c:v>1192024.3837659857</c:v>
                      </c:pt>
                      <c:pt idx="8">
                        <c:v>1192024.3837659857</c:v>
                      </c:pt>
                      <c:pt idx="9">
                        <c:v>1192024.3837659857</c:v>
                      </c:pt>
                      <c:pt idx="10">
                        <c:v>1192024.3837659857</c:v>
                      </c:pt>
                      <c:pt idx="11">
                        <c:v>1192024.3837659857</c:v>
                      </c:pt>
                      <c:pt idx="12">
                        <c:v>1192024.3837659857</c:v>
                      </c:pt>
                      <c:pt idx="13">
                        <c:v>1192024.3837659857</c:v>
                      </c:pt>
                      <c:pt idx="14">
                        <c:v>1192024.3837659857</c:v>
                      </c:pt>
                      <c:pt idx="15">
                        <c:v>1192024.3837659857</c:v>
                      </c:pt>
                      <c:pt idx="16">
                        <c:v>1192024.3837659857</c:v>
                      </c:pt>
                      <c:pt idx="17">
                        <c:v>1192024.3837659857</c:v>
                      </c:pt>
                      <c:pt idx="18">
                        <c:v>1192024.3837659857</c:v>
                      </c:pt>
                      <c:pt idx="19">
                        <c:v>1192024.3837659857</c:v>
                      </c:pt>
                      <c:pt idx="20">
                        <c:v>1192024.3837659857</c:v>
                      </c:pt>
                      <c:pt idx="21">
                        <c:v>1192024.3837659857</c:v>
                      </c:pt>
                      <c:pt idx="22">
                        <c:v>1192024.3837659857</c:v>
                      </c:pt>
                      <c:pt idx="23">
                        <c:v>1353271.3333903854</c:v>
                      </c:pt>
                      <c:pt idx="24">
                        <c:v>1353271.3333903854</c:v>
                      </c:pt>
                      <c:pt idx="25">
                        <c:v>1353271.3333903854</c:v>
                      </c:pt>
                      <c:pt idx="26">
                        <c:v>1353271.3333903854</c:v>
                      </c:pt>
                      <c:pt idx="27">
                        <c:v>1353271.3333903854</c:v>
                      </c:pt>
                      <c:pt idx="28">
                        <c:v>1353271.3333903854</c:v>
                      </c:pt>
                      <c:pt idx="29">
                        <c:v>1353271.3333903854</c:v>
                      </c:pt>
                      <c:pt idx="30">
                        <c:v>1353271.3333903854</c:v>
                      </c:pt>
                      <c:pt idx="31">
                        <c:v>1353271.3333903854</c:v>
                      </c:pt>
                      <c:pt idx="32">
                        <c:v>1353271.3333903854</c:v>
                      </c:pt>
                      <c:pt idx="33">
                        <c:v>1353271.3333903854</c:v>
                      </c:pt>
                      <c:pt idx="34">
                        <c:v>1353271.3333903854</c:v>
                      </c:pt>
                      <c:pt idx="35">
                        <c:v>1353271.3333903854</c:v>
                      </c:pt>
                      <c:pt idx="36">
                        <c:v>1353271.3333903854</c:v>
                      </c:pt>
                      <c:pt idx="37">
                        <c:v>1353271.3333903854</c:v>
                      </c:pt>
                      <c:pt idx="38">
                        <c:v>1353271.3333903854</c:v>
                      </c:pt>
                      <c:pt idx="39">
                        <c:v>1353271.3333903854</c:v>
                      </c:pt>
                      <c:pt idx="40">
                        <c:v>1353271.3333903854</c:v>
                      </c:pt>
                      <c:pt idx="41">
                        <c:v>1353271.3333903854</c:v>
                      </c:pt>
                      <c:pt idx="42">
                        <c:v>1353271.3333903854</c:v>
                      </c:pt>
                      <c:pt idx="43">
                        <c:v>1353271.3333903854</c:v>
                      </c:pt>
                      <c:pt idx="44">
                        <c:v>1353271.3333903854</c:v>
                      </c:pt>
                      <c:pt idx="45">
                        <c:v>1353271.3333903854</c:v>
                      </c:pt>
                      <c:pt idx="46">
                        <c:v>1353271.3333903854</c:v>
                      </c:pt>
                      <c:pt idx="47">
                        <c:v>1353271.3333903854</c:v>
                      </c:pt>
                      <c:pt idx="48">
                        <c:v>1353271.3333903854</c:v>
                      </c:pt>
                      <c:pt idx="49">
                        <c:v>1353271.3333903854</c:v>
                      </c:pt>
                      <c:pt idx="50">
                        <c:v>1353271.3333903854</c:v>
                      </c:pt>
                      <c:pt idx="51">
                        <c:v>1353271.3333903854</c:v>
                      </c:pt>
                      <c:pt idx="52">
                        <c:v>1353271.3333903854</c:v>
                      </c:pt>
                      <c:pt idx="53">
                        <c:v>1353271.3333903854</c:v>
                      </c:pt>
                      <c:pt idx="54">
                        <c:v>1353271.3333903854</c:v>
                      </c:pt>
                      <c:pt idx="55">
                        <c:v>1353271.3333903854</c:v>
                      </c:pt>
                      <c:pt idx="56">
                        <c:v>1353271.3333903854</c:v>
                      </c:pt>
                      <c:pt idx="57">
                        <c:v>1353271.3333903854</c:v>
                      </c:pt>
                      <c:pt idx="58">
                        <c:v>1353271.3333903854</c:v>
                      </c:pt>
                      <c:pt idx="59">
                        <c:v>1353271.3333903854</c:v>
                      </c:pt>
                      <c:pt idx="60">
                        <c:v>1353271.3333903854</c:v>
                      </c:pt>
                      <c:pt idx="61">
                        <c:v>1353271.3333903854</c:v>
                      </c:pt>
                      <c:pt idx="62">
                        <c:v>1353271.3333903854</c:v>
                      </c:pt>
                      <c:pt idx="63">
                        <c:v>1353271.3333903854</c:v>
                      </c:pt>
                      <c:pt idx="64">
                        <c:v>1353271.3333903854</c:v>
                      </c:pt>
                      <c:pt idx="65">
                        <c:v>1353271.3333903854</c:v>
                      </c:pt>
                      <c:pt idx="66">
                        <c:v>1353271.3333903854</c:v>
                      </c:pt>
                      <c:pt idx="67">
                        <c:v>1353271.3333903854</c:v>
                      </c:pt>
                      <c:pt idx="68">
                        <c:v>1477090.9438294079</c:v>
                      </c:pt>
                      <c:pt idx="69">
                        <c:v>1477090.9438294079</c:v>
                      </c:pt>
                      <c:pt idx="70">
                        <c:v>1477090.9438294079</c:v>
                      </c:pt>
                      <c:pt idx="71">
                        <c:v>1477090.9438294079</c:v>
                      </c:pt>
                      <c:pt idx="72">
                        <c:v>1477090.9438294079</c:v>
                      </c:pt>
                      <c:pt idx="73">
                        <c:v>1477090.9438294079</c:v>
                      </c:pt>
                      <c:pt idx="74">
                        <c:v>1477090.9438294079</c:v>
                      </c:pt>
                      <c:pt idx="75">
                        <c:v>1477090.9438294079</c:v>
                      </c:pt>
                      <c:pt idx="76">
                        <c:v>1477090.9438294079</c:v>
                      </c:pt>
                      <c:pt idx="77">
                        <c:v>1477090.9438294079</c:v>
                      </c:pt>
                      <c:pt idx="78">
                        <c:v>1477090.9438294079</c:v>
                      </c:pt>
                      <c:pt idx="79">
                        <c:v>1477090.9438294079</c:v>
                      </c:pt>
                      <c:pt idx="80">
                        <c:v>1477090.9438294079</c:v>
                      </c:pt>
                      <c:pt idx="81">
                        <c:v>1477090.9438294079</c:v>
                      </c:pt>
                      <c:pt idx="82">
                        <c:v>1477090.9438294079</c:v>
                      </c:pt>
                      <c:pt idx="83">
                        <c:v>1477090.9438294079</c:v>
                      </c:pt>
                      <c:pt idx="84">
                        <c:v>1477090.9438294079</c:v>
                      </c:pt>
                      <c:pt idx="85">
                        <c:v>1477090.9438294079</c:v>
                      </c:pt>
                      <c:pt idx="86">
                        <c:v>1477090.9438294079</c:v>
                      </c:pt>
                      <c:pt idx="87">
                        <c:v>1477090.9438294079</c:v>
                      </c:pt>
                      <c:pt idx="88">
                        <c:v>1477090.9438294079</c:v>
                      </c:pt>
                      <c:pt idx="89">
                        <c:v>1477090.9438294079</c:v>
                      </c:pt>
                      <c:pt idx="90">
                        <c:v>1477090.9438294079</c:v>
                      </c:pt>
                      <c:pt idx="91">
                        <c:v>1477090.9438294079</c:v>
                      </c:pt>
                      <c:pt idx="92">
                        <c:v>1477090.9438294079</c:v>
                      </c:pt>
                      <c:pt idx="93">
                        <c:v>1477090.9438294079</c:v>
                      </c:pt>
                      <c:pt idx="94">
                        <c:v>1477090.9438294079</c:v>
                      </c:pt>
                      <c:pt idx="95">
                        <c:v>1477090.9438294079</c:v>
                      </c:pt>
                      <c:pt idx="96">
                        <c:v>1477090.9438294079</c:v>
                      </c:pt>
                      <c:pt idx="97">
                        <c:v>1477090.9438294079</c:v>
                      </c:pt>
                      <c:pt idx="98">
                        <c:v>1477090.9438294079</c:v>
                      </c:pt>
                      <c:pt idx="99">
                        <c:v>1477090.9438294079</c:v>
                      </c:pt>
                      <c:pt idx="100">
                        <c:v>1477090.9438294079</c:v>
                      </c:pt>
                      <c:pt idx="101">
                        <c:v>1477090.9438294079</c:v>
                      </c:pt>
                      <c:pt idx="102">
                        <c:v>1477090.9438294079</c:v>
                      </c:pt>
                      <c:pt idx="103">
                        <c:v>1477090.9438294079</c:v>
                      </c:pt>
                      <c:pt idx="104">
                        <c:v>1477090.9438294079</c:v>
                      </c:pt>
                      <c:pt idx="105">
                        <c:v>1477090.9438294079</c:v>
                      </c:pt>
                      <c:pt idx="106">
                        <c:v>1477090.9438294079</c:v>
                      </c:pt>
                      <c:pt idx="107">
                        <c:v>1477090.9438294079</c:v>
                      </c:pt>
                      <c:pt idx="108">
                        <c:v>1477090.9438294079</c:v>
                      </c:pt>
                      <c:pt idx="109">
                        <c:v>1477090.9438294079</c:v>
                      </c:pt>
                      <c:pt idx="110">
                        <c:v>1477090.9438294079</c:v>
                      </c:pt>
                      <c:pt idx="111">
                        <c:v>1477090.9438294079</c:v>
                      </c:pt>
                      <c:pt idx="112">
                        <c:v>1477090.9438294079</c:v>
                      </c:pt>
                      <c:pt idx="113">
                        <c:v>1355652.9510555656</c:v>
                      </c:pt>
                      <c:pt idx="114">
                        <c:v>1355652.9510555656</c:v>
                      </c:pt>
                      <c:pt idx="115">
                        <c:v>1355652.9510555656</c:v>
                      </c:pt>
                      <c:pt idx="116">
                        <c:v>1355652.9510555656</c:v>
                      </c:pt>
                      <c:pt idx="117">
                        <c:v>1355652.9510555656</c:v>
                      </c:pt>
                      <c:pt idx="118">
                        <c:v>1355652.9510555656</c:v>
                      </c:pt>
                      <c:pt idx="119">
                        <c:v>1355652.9510555656</c:v>
                      </c:pt>
                      <c:pt idx="120">
                        <c:v>1355652.9510555656</c:v>
                      </c:pt>
                      <c:pt idx="121">
                        <c:v>1355652.9510555656</c:v>
                      </c:pt>
                      <c:pt idx="122">
                        <c:v>1355652.9510555656</c:v>
                      </c:pt>
                      <c:pt idx="123">
                        <c:v>1355652.9510555656</c:v>
                      </c:pt>
                      <c:pt idx="124">
                        <c:v>1355652.9510555656</c:v>
                      </c:pt>
                      <c:pt idx="125">
                        <c:v>1355652.9510555656</c:v>
                      </c:pt>
                      <c:pt idx="126">
                        <c:v>1355652.9510555656</c:v>
                      </c:pt>
                      <c:pt idx="127">
                        <c:v>1355652.9510555656</c:v>
                      </c:pt>
                      <c:pt idx="128">
                        <c:v>1355652.9510555656</c:v>
                      </c:pt>
                      <c:pt idx="129">
                        <c:v>1355652.9510555656</c:v>
                      </c:pt>
                      <c:pt idx="130">
                        <c:v>1355652.9510555656</c:v>
                      </c:pt>
                      <c:pt idx="131">
                        <c:v>1355652.9510555656</c:v>
                      </c:pt>
                      <c:pt idx="132">
                        <c:v>1355652.9510555656</c:v>
                      </c:pt>
                      <c:pt idx="133">
                        <c:v>1355652.9510555656</c:v>
                      </c:pt>
                      <c:pt idx="134">
                        <c:v>1355652.9510555656</c:v>
                      </c:pt>
                      <c:pt idx="135">
                        <c:v>1355652.9510555656</c:v>
                      </c:pt>
                      <c:pt idx="136">
                        <c:v>1355652.9510555656</c:v>
                      </c:pt>
                      <c:pt idx="137">
                        <c:v>1355652.9510555656</c:v>
                      </c:pt>
                      <c:pt idx="138">
                        <c:v>1355652.9510555656</c:v>
                      </c:pt>
                      <c:pt idx="139">
                        <c:v>1355652.9510555656</c:v>
                      </c:pt>
                      <c:pt idx="140">
                        <c:v>1355652.9510555656</c:v>
                      </c:pt>
                      <c:pt idx="141">
                        <c:v>1355652.9510555656</c:v>
                      </c:pt>
                      <c:pt idx="142">
                        <c:v>1355652.9510555656</c:v>
                      </c:pt>
                      <c:pt idx="143">
                        <c:v>1355652.9510555656</c:v>
                      </c:pt>
                      <c:pt idx="144">
                        <c:v>1355652.9510555656</c:v>
                      </c:pt>
                      <c:pt idx="145">
                        <c:v>1355652.9510555656</c:v>
                      </c:pt>
                      <c:pt idx="146">
                        <c:v>1355652.9510555656</c:v>
                      </c:pt>
                      <c:pt idx="147">
                        <c:v>1355652.9510555656</c:v>
                      </c:pt>
                      <c:pt idx="148">
                        <c:v>1355652.9510555656</c:v>
                      </c:pt>
                      <c:pt idx="149">
                        <c:v>1355652.9510555656</c:v>
                      </c:pt>
                      <c:pt idx="150">
                        <c:v>1355652.9510555656</c:v>
                      </c:pt>
                      <c:pt idx="151">
                        <c:v>1355652.9510555656</c:v>
                      </c:pt>
                      <c:pt idx="152">
                        <c:v>1355652.9510555656</c:v>
                      </c:pt>
                      <c:pt idx="153">
                        <c:v>1355652.9510555656</c:v>
                      </c:pt>
                      <c:pt idx="154">
                        <c:v>1355652.9510555656</c:v>
                      </c:pt>
                      <c:pt idx="155">
                        <c:v>1355652.9510555656</c:v>
                      </c:pt>
                      <c:pt idx="156">
                        <c:v>1355652.9510555656</c:v>
                      </c:pt>
                      <c:pt idx="157">
                        <c:v>1355652.9510555656</c:v>
                      </c:pt>
                      <c:pt idx="158">
                        <c:v>1184868.3778052619</c:v>
                      </c:pt>
                      <c:pt idx="159">
                        <c:v>1184868.3778052619</c:v>
                      </c:pt>
                      <c:pt idx="160">
                        <c:v>1184868.3778052619</c:v>
                      </c:pt>
                      <c:pt idx="161">
                        <c:v>1184868.3778052619</c:v>
                      </c:pt>
                      <c:pt idx="162">
                        <c:v>1184868.3778052619</c:v>
                      </c:pt>
                      <c:pt idx="163">
                        <c:v>1184868.3778052619</c:v>
                      </c:pt>
                      <c:pt idx="164">
                        <c:v>1184868.3778052619</c:v>
                      </c:pt>
                      <c:pt idx="165">
                        <c:v>1184868.3778052619</c:v>
                      </c:pt>
                      <c:pt idx="166">
                        <c:v>1184868.3778052619</c:v>
                      </c:pt>
                      <c:pt idx="167">
                        <c:v>1184868.3778052619</c:v>
                      </c:pt>
                      <c:pt idx="168">
                        <c:v>1184868.3778052619</c:v>
                      </c:pt>
                      <c:pt idx="169">
                        <c:v>1184868.3778052619</c:v>
                      </c:pt>
                      <c:pt idx="170">
                        <c:v>1184868.3778052619</c:v>
                      </c:pt>
                      <c:pt idx="171">
                        <c:v>1184868.3778052619</c:v>
                      </c:pt>
                      <c:pt idx="172">
                        <c:v>1184868.3778052619</c:v>
                      </c:pt>
                      <c:pt idx="173">
                        <c:v>1184868.3778052619</c:v>
                      </c:pt>
                      <c:pt idx="174">
                        <c:v>1184868.3778052619</c:v>
                      </c:pt>
                      <c:pt idx="175">
                        <c:v>1184868.3778052619</c:v>
                      </c:pt>
                      <c:pt idx="176">
                        <c:v>1184868.3778052619</c:v>
                      </c:pt>
                      <c:pt idx="177">
                        <c:v>1184868.3778052619</c:v>
                      </c:pt>
                      <c:pt idx="178">
                        <c:v>1184868.3778052619</c:v>
                      </c:pt>
                      <c:pt idx="179">
                        <c:v>1184868.3778052619</c:v>
                      </c:pt>
                      <c:pt idx="180">
                        <c:v>1184868.3778052619</c:v>
                      </c:pt>
                      <c:pt idx="181">
                        <c:v>1184868.3778052619</c:v>
                      </c:pt>
                      <c:pt idx="182">
                        <c:v>1184868.3778052619</c:v>
                      </c:pt>
                      <c:pt idx="183">
                        <c:v>1184868.3778052619</c:v>
                      </c:pt>
                      <c:pt idx="184">
                        <c:v>1184868.3778052619</c:v>
                      </c:pt>
                      <c:pt idx="185">
                        <c:v>1184868.3778052619</c:v>
                      </c:pt>
                      <c:pt idx="186">
                        <c:v>1184868.3778052619</c:v>
                      </c:pt>
                      <c:pt idx="187">
                        <c:v>1184868.3778052619</c:v>
                      </c:pt>
                      <c:pt idx="188">
                        <c:v>1184868.3778052619</c:v>
                      </c:pt>
                      <c:pt idx="189">
                        <c:v>1184868.3778052619</c:v>
                      </c:pt>
                      <c:pt idx="190">
                        <c:v>1184868.3778052619</c:v>
                      </c:pt>
                      <c:pt idx="191">
                        <c:v>1184868.3778052619</c:v>
                      </c:pt>
                      <c:pt idx="192">
                        <c:v>1184868.3778052619</c:v>
                      </c:pt>
                      <c:pt idx="193">
                        <c:v>1184868.3778052619</c:v>
                      </c:pt>
                      <c:pt idx="194">
                        <c:v>1184868.3778052619</c:v>
                      </c:pt>
                      <c:pt idx="195">
                        <c:v>1184868.3778052619</c:v>
                      </c:pt>
                      <c:pt idx="196">
                        <c:v>1184868.3778052619</c:v>
                      </c:pt>
                      <c:pt idx="197">
                        <c:v>1184868.3778052619</c:v>
                      </c:pt>
                      <c:pt idx="198">
                        <c:v>1184868.3778052619</c:v>
                      </c:pt>
                      <c:pt idx="199">
                        <c:v>1184868.3778052619</c:v>
                      </c:pt>
                      <c:pt idx="200">
                        <c:v>1184868.3778052619</c:v>
                      </c:pt>
                      <c:pt idx="201">
                        <c:v>1184868.3778052619</c:v>
                      </c:pt>
                      <c:pt idx="202">
                        <c:v>1184868.3778052619</c:v>
                      </c:pt>
                      <c:pt idx="203">
                        <c:v>1334814.2920142799</c:v>
                      </c:pt>
                      <c:pt idx="204">
                        <c:v>1334814.2920142799</c:v>
                      </c:pt>
                      <c:pt idx="205">
                        <c:v>1334814.2920142799</c:v>
                      </c:pt>
                      <c:pt idx="206">
                        <c:v>1334814.2920142799</c:v>
                      </c:pt>
                      <c:pt idx="207">
                        <c:v>1334814.2920142799</c:v>
                      </c:pt>
                      <c:pt idx="208">
                        <c:v>1334814.2920142799</c:v>
                      </c:pt>
                      <c:pt idx="209">
                        <c:v>1334814.2920142799</c:v>
                      </c:pt>
                      <c:pt idx="210">
                        <c:v>1334814.2920142799</c:v>
                      </c:pt>
                      <c:pt idx="211">
                        <c:v>1334814.2920142799</c:v>
                      </c:pt>
                      <c:pt idx="212">
                        <c:v>1334814.2920142799</c:v>
                      </c:pt>
                      <c:pt idx="213">
                        <c:v>1334814.2920142799</c:v>
                      </c:pt>
                      <c:pt idx="214">
                        <c:v>1334814.2920142799</c:v>
                      </c:pt>
                      <c:pt idx="215">
                        <c:v>1334814.2920142799</c:v>
                      </c:pt>
                      <c:pt idx="216">
                        <c:v>1334814.2920142799</c:v>
                      </c:pt>
                      <c:pt idx="217">
                        <c:v>1334814.2920142799</c:v>
                      </c:pt>
                      <c:pt idx="218">
                        <c:v>1334814.2920142799</c:v>
                      </c:pt>
                      <c:pt idx="219">
                        <c:v>1334814.2920142799</c:v>
                      </c:pt>
                      <c:pt idx="220">
                        <c:v>1334814.2920142799</c:v>
                      </c:pt>
                      <c:pt idx="221">
                        <c:v>1334814.2920142799</c:v>
                      </c:pt>
                      <c:pt idx="222">
                        <c:v>1334814.2920142799</c:v>
                      </c:pt>
                      <c:pt idx="223">
                        <c:v>1334814.2920142799</c:v>
                      </c:pt>
                      <c:pt idx="224">
                        <c:v>1334814.2920142799</c:v>
                      </c:pt>
                      <c:pt idx="225">
                        <c:v>1334814.2920142799</c:v>
                      </c:pt>
                      <c:pt idx="226">
                        <c:v>1334814.2920142799</c:v>
                      </c:pt>
                      <c:pt idx="227">
                        <c:v>1334814.2920142799</c:v>
                      </c:pt>
                      <c:pt idx="228">
                        <c:v>1334814.2920142799</c:v>
                      </c:pt>
                      <c:pt idx="229">
                        <c:v>1334814.2920142799</c:v>
                      </c:pt>
                      <c:pt idx="230">
                        <c:v>1334814.2920142799</c:v>
                      </c:pt>
                      <c:pt idx="231">
                        <c:v>1334814.2920142799</c:v>
                      </c:pt>
                      <c:pt idx="232">
                        <c:v>1334814.2920142799</c:v>
                      </c:pt>
                      <c:pt idx="233">
                        <c:v>1334814.2920142799</c:v>
                      </c:pt>
                      <c:pt idx="234">
                        <c:v>1334814.2920142799</c:v>
                      </c:pt>
                      <c:pt idx="235">
                        <c:v>1334814.2920142799</c:v>
                      </c:pt>
                      <c:pt idx="236">
                        <c:v>1334814.2920142799</c:v>
                      </c:pt>
                      <c:pt idx="237">
                        <c:v>1334814.2920142799</c:v>
                      </c:pt>
                      <c:pt idx="238">
                        <c:v>1334814.2920142799</c:v>
                      </c:pt>
                      <c:pt idx="239">
                        <c:v>1334814.2920142799</c:v>
                      </c:pt>
                      <c:pt idx="240">
                        <c:v>1334814.2920142799</c:v>
                      </c:pt>
                      <c:pt idx="241">
                        <c:v>1334814.2920142799</c:v>
                      </c:pt>
                      <c:pt idx="242">
                        <c:v>1334814.2920142799</c:v>
                      </c:pt>
                      <c:pt idx="243">
                        <c:v>1334814.2920142799</c:v>
                      </c:pt>
                      <c:pt idx="244">
                        <c:v>1334814.2920142799</c:v>
                      </c:pt>
                      <c:pt idx="245">
                        <c:v>1334814.2920142799</c:v>
                      </c:pt>
                      <c:pt idx="246">
                        <c:v>1334814.2920142799</c:v>
                      </c:pt>
                      <c:pt idx="247">
                        <c:v>1334814.2920142799</c:v>
                      </c:pt>
                      <c:pt idx="248">
                        <c:v>1475327.0457736587</c:v>
                      </c:pt>
                      <c:pt idx="249">
                        <c:v>1475327.0457736587</c:v>
                      </c:pt>
                      <c:pt idx="250">
                        <c:v>1475327.0457736587</c:v>
                      </c:pt>
                      <c:pt idx="251">
                        <c:v>1475327.0457736587</c:v>
                      </c:pt>
                      <c:pt idx="252">
                        <c:v>1475327.0457736587</c:v>
                      </c:pt>
                      <c:pt idx="253">
                        <c:v>1475327.0457736587</c:v>
                      </c:pt>
                      <c:pt idx="254">
                        <c:v>1475327.0457736587</c:v>
                      </c:pt>
                      <c:pt idx="255">
                        <c:v>1475327.0457736587</c:v>
                      </c:pt>
                      <c:pt idx="256">
                        <c:v>1475327.0457736587</c:v>
                      </c:pt>
                      <c:pt idx="257">
                        <c:v>1475327.0457736587</c:v>
                      </c:pt>
                      <c:pt idx="258">
                        <c:v>1475327.0457736587</c:v>
                      </c:pt>
                      <c:pt idx="259">
                        <c:v>1475327.0457736587</c:v>
                      </c:pt>
                      <c:pt idx="260">
                        <c:v>1475327.0457736587</c:v>
                      </c:pt>
                      <c:pt idx="261">
                        <c:v>1475327.0457736587</c:v>
                      </c:pt>
                      <c:pt idx="262">
                        <c:v>1475327.0457736587</c:v>
                      </c:pt>
                      <c:pt idx="263">
                        <c:v>1475327.0457736587</c:v>
                      </c:pt>
                      <c:pt idx="264">
                        <c:v>1475327.0457736587</c:v>
                      </c:pt>
                      <c:pt idx="265">
                        <c:v>1475327.0457736587</c:v>
                      </c:pt>
                      <c:pt idx="266">
                        <c:v>1475327.0457736587</c:v>
                      </c:pt>
                      <c:pt idx="267">
                        <c:v>1475327.0457736587</c:v>
                      </c:pt>
                      <c:pt idx="268">
                        <c:v>1475327.0457736587</c:v>
                      </c:pt>
                      <c:pt idx="269">
                        <c:v>1475327.0457736587</c:v>
                      </c:pt>
                      <c:pt idx="270">
                        <c:v>1475327.0457736587</c:v>
                      </c:pt>
                      <c:pt idx="271">
                        <c:v>1475327.0457736587</c:v>
                      </c:pt>
                      <c:pt idx="272">
                        <c:v>1475327.0457736587</c:v>
                      </c:pt>
                      <c:pt idx="273">
                        <c:v>1475327.0457736587</c:v>
                      </c:pt>
                      <c:pt idx="274">
                        <c:v>1475327.0457736587</c:v>
                      </c:pt>
                      <c:pt idx="275">
                        <c:v>1475327.0457736587</c:v>
                      </c:pt>
                      <c:pt idx="276">
                        <c:v>1475327.0457736587</c:v>
                      </c:pt>
                      <c:pt idx="277">
                        <c:v>1475327.0457736587</c:v>
                      </c:pt>
                      <c:pt idx="278">
                        <c:v>1475327.0457736587</c:v>
                      </c:pt>
                      <c:pt idx="279">
                        <c:v>1475327.0457736587</c:v>
                      </c:pt>
                      <c:pt idx="280">
                        <c:v>1475327.0457736587</c:v>
                      </c:pt>
                      <c:pt idx="281">
                        <c:v>1475327.0457736587</c:v>
                      </c:pt>
                      <c:pt idx="282">
                        <c:v>1475327.0457736587</c:v>
                      </c:pt>
                      <c:pt idx="283">
                        <c:v>1475327.0457736587</c:v>
                      </c:pt>
                      <c:pt idx="284">
                        <c:v>1475327.0457736587</c:v>
                      </c:pt>
                      <c:pt idx="285">
                        <c:v>1475327.0457736587</c:v>
                      </c:pt>
                      <c:pt idx="286">
                        <c:v>1475327.0457736587</c:v>
                      </c:pt>
                      <c:pt idx="287">
                        <c:v>1475327.0457736587</c:v>
                      </c:pt>
                      <c:pt idx="288">
                        <c:v>1475327.0457736587</c:v>
                      </c:pt>
                      <c:pt idx="289">
                        <c:v>1475327.0457736587</c:v>
                      </c:pt>
                      <c:pt idx="290">
                        <c:v>1475327.0457736587</c:v>
                      </c:pt>
                      <c:pt idx="291">
                        <c:v>1475327.0457736587</c:v>
                      </c:pt>
                      <c:pt idx="292">
                        <c:v>1475327.0457736587</c:v>
                      </c:pt>
                      <c:pt idx="293">
                        <c:v>1334087.6327232763</c:v>
                      </c:pt>
                      <c:pt idx="294">
                        <c:v>1334087.6327232763</c:v>
                      </c:pt>
                      <c:pt idx="295">
                        <c:v>1334087.6327232763</c:v>
                      </c:pt>
                      <c:pt idx="296">
                        <c:v>1334087.6327232763</c:v>
                      </c:pt>
                      <c:pt idx="297">
                        <c:v>1334087.6327232763</c:v>
                      </c:pt>
                      <c:pt idx="298">
                        <c:v>1334087.6327232763</c:v>
                      </c:pt>
                      <c:pt idx="299">
                        <c:v>1334087.6327232763</c:v>
                      </c:pt>
                      <c:pt idx="300">
                        <c:v>1334087.6327232763</c:v>
                      </c:pt>
                      <c:pt idx="301">
                        <c:v>1334087.6327232763</c:v>
                      </c:pt>
                      <c:pt idx="302">
                        <c:v>1334087.6327232763</c:v>
                      </c:pt>
                      <c:pt idx="303">
                        <c:v>1334087.6327232763</c:v>
                      </c:pt>
                      <c:pt idx="304">
                        <c:v>1334087.6327232763</c:v>
                      </c:pt>
                      <c:pt idx="305">
                        <c:v>1334087.6327232763</c:v>
                      </c:pt>
                      <c:pt idx="306">
                        <c:v>1334087.6327232763</c:v>
                      </c:pt>
                      <c:pt idx="307">
                        <c:v>1334087.6327232763</c:v>
                      </c:pt>
                      <c:pt idx="308">
                        <c:v>1334087.6327232763</c:v>
                      </c:pt>
                      <c:pt idx="309">
                        <c:v>1334087.6327232763</c:v>
                      </c:pt>
                      <c:pt idx="310">
                        <c:v>1334087.6327232763</c:v>
                      </c:pt>
                      <c:pt idx="311">
                        <c:v>1334087.6327232763</c:v>
                      </c:pt>
                      <c:pt idx="312">
                        <c:v>1334087.6327232763</c:v>
                      </c:pt>
                      <c:pt idx="313">
                        <c:v>1334087.6327232763</c:v>
                      </c:pt>
                      <c:pt idx="314">
                        <c:v>1334087.6327232763</c:v>
                      </c:pt>
                      <c:pt idx="315">
                        <c:v>1334087.6327232763</c:v>
                      </c:pt>
                      <c:pt idx="316">
                        <c:v>1334087.6327232763</c:v>
                      </c:pt>
                      <c:pt idx="317">
                        <c:v>1334087.6327232763</c:v>
                      </c:pt>
                      <c:pt idx="318">
                        <c:v>1334087.6327232763</c:v>
                      </c:pt>
                      <c:pt idx="319">
                        <c:v>1334087.6327232763</c:v>
                      </c:pt>
                      <c:pt idx="320">
                        <c:v>1334087.6327232763</c:v>
                      </c:pt>
                      <c:pt idx="321">
                        <c:v>1334087.6327232763</c:v>
                      </c:pt>
                      <c:pt idx="322">
                        <c:v>1334087.6327232763</c:v>
                      </c:pt>
                      <c:pt idx="323">
                        <c:v>1334087.6327232763</c:v>
                      </c:pt>
                      <c:pt idx="324">
                        <c:v>1334087.6327232763</c:v>
                      </c:pt>
                      <c:pt idx="325">
                        <c:v>1334087.6327232763</c:v>
                      </c:pt>
                      <c:pt idx="326">
                        <c:v>1334087.6327232763</c:v>
                      </c:pt>
                      <c:pt idx="327">
                        <c:v>1334087.6327232763</c:v>
                      </c:pt>
                      <c:pt idx="328">
                        <c:v>1334087.6327232763</c:v>
                      </c:pt>
                      <c:pt idx="329">
                        <c:v>1334087.6327232763</c:v>
                      </c:pt>
                      <c:pt idx="330">
                        <c:v>1334087.6327232763</c:v>
                      </c:pt>
                      <c:pt idx="331">
                        <c:v>1334087.6327232763</c:v>
                      </c:pt>
                      <c:pt idx="332">
                        <c:v>1334087.6327232763</c:v>
                      </c:pt>
                      <c:pt idx="333">
                        <c:v>1334087.6327232763</c:v>
                      </c:pt>
                      <c:pt idx="334">
                        <c:v>1334087.6327232763</c:v>
                      </c:pt>
                      <c:pt idx="335">
                        <c:v>1334087.6327232763</c:v>
                      </c:pt>
                      <c:pt idx="336">
                        <c:v>1334087.6327232763</c:v>
                      </c:pt>
                      <c:pt idx="337">
                        <c:v>1334087.6327232763</c:v>
                      </c:pt>
                      <c:pt idx="338">
                        <c:v>1192024.3837659857</c:v>
                      </c:pt>
                      <c:pt idx="339">
                        <c:v>1192024.3837659857</c:v>
                      </c:pt>
                      <c:pt idx="340">
                        <c:v>1192024.3837659857</c:v>
                      </c:pt>
                      <c:pt idx="341">
                        <c:v>1192024.3837659857</c:v>
                      </c:pt>
                      <c:pt idx="342">
                        <c:v>1192024.3837659857</c:v>
                      </c:pt>
                      <c:pt idx="343">
                        <c:v>1192024.3837659857</c:v>
                      </c:pt>
                      <c:pt idx="344">
                        <c:v>1192024.3837659857</c:v>
                      </c:pt>
                      <c:pt idx="345">
                        <c:v>1192024.3837659857</c:v>
                      </c:pt>
                      <c:pt idx="346">
                        <c:v>1192024.3837659857</c:v>
                      </c:pt>
                      <c:pt idx="347">
                        <c:v>1192024.3837659857</c:v>
                      </c:pt>
                      <c:pt idx="348">
                        <c:v>1192024.3837659857</c:v>
                      </c:pt>
                      <c:pt idx="349">
                        <c:v>1192024.3837659857</c:v>
                      </c:pt>
                      <c:pt idx="350">
                        <c:v>1192024.3837659857</c:v>
                      </c:pt>
                      <c:pt idx="351">
                        <c:v>1192024.3837659857</c:v>
                      </c:pt>
                      <c:pt idx="352">
                        <c:v>1192024.3837659857</c:v>
                      </c:pt>
                      <c:pt idx="353">
                        <c:v>1192024.3837659857</c:v>
                      </c:pt>
                      <c:pt idx="354">
                        <c:v>1192024.3837659857</c:v>
                      </c:pt>
                      <c:pt idx="355">
                        <c:v>1192024.3837659857</c:v>
                      </c:pt>
                      <c:pt idx="356">
                        <c:v>1192024.3837659857</c:v>
                      </c:pt>
                      <c:pt idx="357">
                        <c:v>1192024.3837659857</c:v>
                      </c:pt>
                      <c:pt idx="358">
                        <c:v>1192024.3837659857</c:v>
                      </c:pt>
                      <c:pt idx="359">
                        <c:v>1192024.3837659857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EA59-47A1-952C-C6DBDC59BD80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-13.527151945916495</c:v>
                      </c:pt>
                      <c:pt idx="24">
                        <c:v>-13.527151945916495</c:v>
                      </c:pt>
                      <c:pt idx="25">
                        <c:v>-13.527151945916495</c:v>
                      </c:pt>
                      <c:pt idx="26">
                        <c:v>-13.527151945916495</c:v>
                      </c:pt>
                      <c:pt idx="27">
                        <c:v>-13.527151945916495</c:v>
                      </c:pt>
                      <c:pt idx="28">
                        <c:v>-13.527151945916495</c:v>
                      </c:pt>
                      <c:pt idx="29">
                        <c:v>-13.527151945916495</c:v>
                      </c:pt>
                      <c:pt idx="30">
                        <c:v>-13.527151945916495</c:v>
                      </c:pt>
                      <c:pt idx="31">
                        <c:v>-13.527151945916495</c:v>
                      </c:pt>
                      <c:pt idx="32">
                        <c:v>-13.527151945916495</c:v>
                      </c:pt>
                      <c:pt idx="33">
                        <c:v>-13.527151945916495</c:v>
                      </c:pt>
                      <c:pt idx="34">
                        <c:v>-13.527151945916495</c:v>
                      </c:pt>
                      <c:pt idx="35">
                        <c:v>-13.527151945916495</c:v>
                      </c:pt>
                      <c:pt idx="36">
                        <c:v>-13.527151945916495</c:v>
                      </c:pt>
                      <c:pt idx="37">
                        <c:v>-13.527151945916495</c:v>
                      </c:pt>
                      <c:pt idx="38">
                        <c:v>-13.527151945916495</c:v>
                      </c:pt>
                      <c:pt idx="39">
                        <c:v>-13.527151945916495</c:v>
                      </c:pt>
                      <c:pt idx="40">
                        <c:v>-13.527151945916495</c:v>
                      </c:pt>
                      <c:pt idx="41">
                        <c:v>-13.527151945916495</c:v>
                      </c:pt>
                      <c:pt idx="42">
                        <c:v>-13.527151945916495</c:v>
                      </c:pt>
                      <c:pt idx="43">
                        <c:v>-13.527151945916495</c:v>
                      </c:pt>
                      <c:pt idx="44">
                        <c:v>-13.527151945916495</c:v>
                      </c:pt>
                      <c:pt idx="45">
                        <c:v>-13.527151945916495</c:v>
                      </c:pt>
                      <c:pt idx="46">
                        <c:v>-13.527151945916495</c:v>
                      </c:pt>
                      <c:pt idx="47">
                        <c:v>-13.527151945916495</c:v>
                      </c:pt>
                      <c:pt idx="48">
                        <c:v>-13.527151945916495</c:v>
                      </c:pt>
                      <c:pt idx="49">
                        <c:v>-13.527151945916495</c:v>
                      </c:pt>
                      <c:pt idx="50">
                        <c:v>-13.527151945916495</c:v>
                      </c:pt>
                      <c:pt idx="51">
                        <c:v>-13.527151945916495</c:v>
                      </c:pt>
                      <c:pt idx="52">
                        <c:v>-13.527151945916495</c:v>
                      </c:pt>
                      <c:pt idx="53">
                        <c:v>-13.527151945916495</c:v>
                      </c:pt>
                      <c:pt idx="54">
                        <c:v>-13.527151945916495</c:v>
                      </c:pt>
                      <c:pt idx="55">
                        <c:v>-13.527151945916495</c:v>
                      </c:pt>
                      <c:pt idx="56">
                        <c:v>-13.527151945916495</c:v>
                      </c:pt>
                      <c:pt idx="57">
                        <c:v>-13.527151945916495</c:v>
                      </c:pt>
                      <c:pt idx="58">
                        <c:v>-13.527151945916495</c:v>
                      </c:pt>
                      <c:pt idx="59">
                        <c:v>-13.527151945916495</c:v>
                      </c:pt>
                      <c:pt idx="60">
                        <c:v>-13.527151945916495</c:v>
                      </c:pt>
                      <c:pt idx="61">
                        <c:v>-13.527151945916495</c:v>
                      </c:pt>
                      <c:pt idx="62">
                        <c:v>-13.527151945916495</c:v>
                      </c:pt>
                      <c:pt idx="63">
                        <c:v>-13.527151945916495</c:v>
                      </c:pt>
                      <c:pt idx="64">
                        <c:v>-13.527151945916495</c:v>
                      </c:pt>
                      <c:pt idx="65">
                        <c:v>-13.527151945916495</c:v>
                      </c:pt>
                      <c:pt idx="66">
                        <c:v>-13.527151945916495</c:v>
                      </c:pt>
                      <c:pt idx="67">
                        <c:v>-13.527151945916495</c:v>
                      </c:pt>
                      <c:pt idx="68">
                        <c:v>-23.914490671978193</c:v>
                      </c:pt>
                      <c:pt idx="69">
                        <c:v>-23.914490671978193</c:v>
                      </c:pt>
                      <c:pt idx="70">
                        <c:v>-23.914490671978193</c:v>
                      </c:pt>
                      <c:pt idx="71">
                        <c:v>-23.914490671978193</c:v>
                      </c:pt>
                      <c:pt idx="72">
                        <c:v>-23.914490671978193</c:v>
                      </c:pt>
                      <c:pt idx="73">
                        <c:v>-23.914490671978193</c:v>
                      </c:pt>
                      <c:pt idx="74">
                        <c:v>-23.914490671978193</c:v>
                      </c:pt>
                      <c:pt idx="75">
                        <c:v>-23.914490671978193</c:v>
                      </c:pt>
                      <c:pt idx="76">
                        <c:v>-23.914490671978193</c:v>
                      </c:pt>
                      <c:pt idx="77">
                        <c:v>-23.914490671978193</c:v>
                      </c:pt>
                      <c:pt idx="78">
                        <c:v>-23.914490671978193</c:v>
                      </c:pt>
                      <c:pt idx="79">
                        <c:v>-23.914490671978193</c:v>
                      </c:pt>
                      <c:pt idx="80">
                        <c:v>-23.914490671978193</c:v>
                      </c:pt>
                      <c:pt idx="81">
                        <c:v>-23.914490671978193</c:v>
                      </c:pt>
                      <c:pt idx="82">
                        <c:v>-23.914490671978193</c:v>
                      </c:pt>
                      <c:pt idx="83">
                        <c:v>-23.914490671978193</c:v>
                      </c:pt>
                      <c:pt idx="84">
                        <c:v>-23.914490671978193</c:v>
                      </c:pt>
                      <c:pt idx="85">
                        <c:v>-23.914490671978193</c:v>
                      </c:pt>
                      <c:pt idx="86">
                        <c:v>-23.914490671978193</c:v>
                      </c:pt>
                      <c:pt idx="87">
                        <c:v>-23.914490671978193</c:v>
                      </c:pt>
                      <c:pt idx="88">
                        <c:v>-23.914490671978193</c:v>
                      </c:pt>
                      <c:pt idx="89">
                        <c:v>-23.914490671978193</c:v>
                      </c:pt>
                      <c:pt idx="90">
                        <c:v>-23.914490671978193</c:v>
                      </c:pt>
                      <c:pt idx="91">
                        <c:v>-23.914490671978193</c:v>
                      </c:pt>
                      <c:pt idx="92">
                        <c:v>-23.914490671978193</c:v>
                      </c:pt>
                      <c:pt idx="93">
                        <c:v>-23.914490671978193</c:v>
                      </c:pt>
                      <c:pt idx="94">
                        <c:v>-23.914490671978193</c:v>
                      </c:pt>
                      <c:pt idx="95">
                        <c:v>-23.914490671978193</c:v>
                      </c:pt>
                      <c:pt idx="96">
                        <c:v>-23.914490671978193</c:v>
                      </c:pt>
                      <c:pt idx="97">
                        <c:v>-23.914490671978193</c:v>
                      </c:pt>
                      <c:pt idx="98">
                        <c:v>-23.914490671978193</c:v>
                      </c:pt>
                      <c:pt idx="99">
                        <c:v>-23.914490671978193</c:v>
                      </c:pt>
                      <c:pt idx="100">
                        <c:v>-23.914490671978193</c:v>
                      </c:pt>
                      <c:pt idx="101">
                        <c:v>-23.914490671978193</c:v>
                      </c:pt>
                      <c:pt idx="102">
                        <c:v>-23.914490671978193</c:v>
                      </c:pt>
                      <c:pt idx="103">
                        <c:v>-23.914490671978193</c:v>
                      </c:pt>
                      <c:pt idx="104">
                        <c:v>-23.914490671978193</c:v>
                      </c:pt>
                      <c:pt idx="105">
                        <c:v>-23.914490671978193</c:v>
                      </c:pt>
                      <c:pt idx="106">
                        <c:v>-23.914490671978193</c:v>
                      </c:pt>
                      <c:pt idx="107">
                        <c:v>-23.914490671978193</c:v>
                      </c:pt>
                      <c:pt idx="108">
                        <c:v>-23.914490671978193</c:v>
                      </c:pt>
                      <c:pt idx="109">
                        <c:v>-23.914490671978193</c:v>
                      </c:pt>
                      <c:pt idx="110">
                        <c:v>-23.914490671978193</c:v>
                      </c:pt>
                      <c:pt idx="111">
                        <c:v>-23.914490671978193</c:v>
                      </c:pt>
                      <c:pt idx="112">
                        <c:v>-23.914490671978193</c:v>
                      </c:pt>
                      <c:pt idx="113">
                        <c:v>-13.726947998548903</c:v>
                      </c:pt>
                      <c:pt idx="114">
                        <c:v>-13.726947998548903</c:v>
                      </c:pt>
                      <c:pt idx="115">
                        <c:v>-13.726947998548903</c:v>
                      </c:pt>
                      <c:pt idx="116">
                        <c:v>-13.726947998548903</c:v>
                      </c:pt>
                      <c:pt idx="117">
                        <c:v>-13.726947998548903</c:v>
                      </c:pt>
                      <c:pt idx="118">
                        <c:v>-13.726947998548903</c:v>
                      </c:pt>
                      <c:pt idx="119">
                        <c:v>-13.726947998548903</c:v>
                      </c:pt>
                      <c:pt idx="120">
                        <c:v>-13.726947998548903</c:v>
                      </c:pt>
                      <c:pt idx="121">
                        <c:v>-13.726947998548903</c:v>
                      </c:pt>
                      <c:pt idx="122">
                        <c:v>-13.726947998548903</c:v>
                      </c:pt>
                      <c:pt idx="123">
                        <c:v>-13.726947998548903</c:v>
                      </c:pt>
                      <c:pt idx="124">
                        <c:v>-13.726947998548903</c:v>
                      </c:pt>
                      <c:pt idx="125">
                        <c:v>-13.726947998548903</c:v>
                      </c:pt>
                      <c:pt idx="126">
                        <c:v>-13.726947998548903</c:v>
                      </c:pt>
                      <c:pt idx="127">
                        <c:v>-13.726947998548903</c:v>
                      </c:pt>
                      <c:pt idx="128">
                        <c:v>-13.726947998548903</c:v>
                      </c:pt>
                      <c:pt idx="129">
                        <c:v>-13.726947998548903</c:v>
                      </c:pt>
                      <c:pt idx="130">
                        <c:v>-13.726947998548903</c:v>
                      </c:pt>
                      <c:pt idx="131">
                        <c:v>-13.726947998548903</c:v>
                      </c:pt>
                      <c:pt idx="132">
                        <c:v>-13.726947998548903</c:v>
                      </c:pt>
                      <c:pt idx="133">
                        <c:v>-13.726947998548903</c:v>
                      </c:pt>
                      <c:pt idx="134">
                        <c:v>-13.726947998548903</c:v>
                      </c:pt>
                      <c:pt idx="135">
                        <c:v>-13.726947998548903</c:v>
                      </c:pt>
                      <c:pt idx="136">
                        <c:v>-13.726947998548903</c:v>
                      </c:pt>
                      <c:pt idx="137">
                        <c:v>-13.726947998548903</c:v>
                      </c:pt>
                      <c:pt idx="138">
                        <c:v>-13.726947998548903</c:v>
                      </c:pt>
                      <c:pt idx="139">
                        <c:v>-13.726947998548903</c:v>
                      </c:pt>
                      <c:pt idx="140">
                        <c:v>-13.726947998548903</c:v>
                      </c:pt>
                      <c:pt idx="141">
                        <c:v>-13.726947998548903</c:v>
                      </c:pt>
                      <c:pt idx="142">
                        <c:v>-13.726947998548903</c:v>
                      </c:pt>
                      <c:pt idx="143">
                        <c:v>-13.726947998548903</c:v>
                      </c:pt>
                      <c:pt idx="144">
                        <c:v>-13.726947998548903</c:v>
                      </c:pt>
                      <c:pt idx="145">
                        <c:v>-13.726947998548903</c:v>
                      </c:pt>
                      <c:pt idx="146">
                        <c:v>-13.726947998548903</c:v>
                      </c:pt>
                      <c:pt idx="147">
                        <c:v>-13.726947998548903</c:v>
                      </c:pt>
                      <c:pt idx="148">
                        <c:v>-13.726947998548903</c:v>
                      </c:pt>
                      <c:pt idx="149">
                        <c:v>-13.726947998548903</c:v>
                      </c:pt>
                      <c:pt idx="150">
                        <c:v>-13.726947998548903</c:v>
                      </c:pt>
                      <c:pt idx="151">
                        <c:v>-13.726947998548903</c:v>
                      </c:pt>
                      <c:pt idx="152">
                        <c:v>-13.726947998548903</c:v>
                      </c:pt>
                      <c:pt idx="153">
                        <c:v>-13.726947998548903</c:v>
                      </c:pt>
                      <c:pt idx="154">
                        <c:v>-13.726947998548903</c:v>
                      </c:pt>
                      <c:pt idx="155">
                        <c:v>-13.726947998548903</c:v>
                      </c:pt>
                      <c:pt idx="156">
                        <c:v>-13.726947998548903</c:v>
                      </c:pt>
                      <c:pt idx="157">
                        <c:v>-13.726947998548903</c:v>
                      </c:pt>
                      <c:pt idx="158">
                        <c:v>0.60032379019930304</c:v>
                      </c:pt>
                      <c:pt idx="159">
                        <c:v>0.60032379019930304</c:v>
                      </c:pt>
                      <c:pt idx="160">
                        <c:v>0.60032379019930304</c:v>
                      </c:pt>
                      <c:pt idx="161">
                        <c:v>0.60032379019930304</c:v>
                      </c:pt>
                      <c:pt idx="162">
                        <c:v>0.60032379019930304</c:v>
                      </c:pt>
                      <c:pt idx="163">
                        <c:v>0.60032379019930304</c:v>
                      </c:pt>
                      <c:pt idx="164">
                        <c:v>0.60032379019930304</c:v>
                      </c:pt>
                      <c:pt idx="165">
                        <c:v>0.60032379019930304</c:v>
                      </c:pt>
                      <c:pt idx="166">
                        <c:v>0.60032379019930304</c:v>
                      </c:pt>
                      <c:pt idx="167">
                        <c:v>0.60032379019930304</c:v>
                      </c:pt>
                      <c:pt idx="168">
                        <c:v>0.60032379019930304</c:v>
                      </c:pt>
                      <c:pt idx="169">
                        <c:v>0.60032379019930304</c:v>
                      </c:pt>
                      <c:pt idx="170">
                        <c:v>0.60032379019930304</c:v>
                      </c:pt>
                      <c:pt idx="171">
                        <c:v>0.60032379019930304</c:v>
                      </c:pt>
                      <c:pt idx="172">
                        <c:v>0.60032379019930304</c:v>
                      </c:pt>
                      <c:pt idx="173">
                        <c:v>0.60032379019930304</c:v>
                      </c:pt>
                      <c:pt idx="174">
                        <c:v>0.60032379019930304</c:v>
                      </c:pt>
                      <c:pt idx="175">
                        <c:v>0.60032379019930304</c:v>
                      </c:pt>
                      <c:pt idx="176">
                        <c:v>0.60032379019930304</c:v>
                      </c:pt>
                      <c:pt idx="177">
                        <c:v>0.60032379019930304</c:v>
                      </c:pt>
                      <c:pt idx="178">
                        <c:v>0.60032379019930304</c:v>
                      </c:pt>
                      <c:pt idx="179">
                        <c:v>0.60032379019930304</c:v>
                      </c:pt>
                      <c:pt idx="180">
                        <c:v>0.60032379019930304</c:v>
                      </c:pt>
                      <c:pt idx="181">
                        <c:v>0.60032379019930304</c:v>
                      </c:pt>
                      <c:pt idx="182">
                        <c:v>0.60032379019930304</c:v>
                      </c:pt>
                      <c:pt idx="183">
                        <c:v>0.60032379019930304</c:v>
                      </c:pt>
                      <c:pt idx="184">
                        <c:v>0.60032379019930304</c:v>
                      </c:pt>
                      <c:pt idx="185">
                        <c:v>0.60032379019930304</c:v>
                      </c:pt>
                      <c:pt idx="186">
                        <c:v>0.60032379019930304</c:v>
                      </c:pt>
                      <c:pt idx="187">
                        <c:v>0.60032379019930304</c:v>
                      </c:pt>
                      <c:pt idx="188">
                        <c:v>0.60032379019930304</c:v>
                      </c:pt>
                      <c:pt idx="189">
                        <c:v>0.60032379019930304</c:v>
                      </c:pt>
                      <c:pt idx="190">
                        <c:v>0.60032379019930304</c:v>
                      </c:pt>
                      <c:pt idx="191">
                        <c:v>0.60032379019930304</c:v>
                      </c:pt>
                      <c:pt idx="192">
                        <c:v>0.60032379019930304</c:v>
                      </c:pt>
                      <c:pt idx="193">
                        <c:v>0.60032379019930304</c:v>
                      </c:pt>
                      <c:pt idx="194">
                        <c:v>0.60032379019930304</c:v>
                      </c:pt>
                      <c:pt idx="195">
                        <c:v>0.60032379019930304</c:v>
                      </c:pt>
                      <c:pt idx="196">
                        <c:v>0.60032379019930304</c:v>
                      </c:pt>
                      <c:pt idx="197">
                        <c:v>0.60032379019930304</c:v>
                      </c:pt>
                      <c:pt idx="198">
                        <c:v>0.60032379019930304</c:v>
                      </c:pt>
                      <c:pt idx="199">
                        <c:v>0.60032379019930304</c:v>
                      </c:pt>
                      <c:pt idx="200">
                        <c:v>0.60032379019930304</c:v>
                      </c:pt>
                      <c:pt idx="201">
                        <c:v>0.60032379019930304</c:v>
                      </c:pt>
                      <c:pt idx="202">
                        <c:v>0.60032379019930304</c:v>
                      </c:pt>
                      <c:pt idx="203">
                        <c:v>-11.978774108393255</c:v>
                      </c:pt>
                      <c:pt idx="204">
                        <c:v>-11.978774108393255</c:v>
                      </c:pt>
                      <c:pt idx="205">
                        <c:v>-11.978774108393255</c:v>
                      </c:pt>
                      <c:pt idx="206">
                        <c:v>-11.978774108393255</c:v>
                      </c:pt>
                      <c:pt idx="207">
                        <c:v>-11.978774108393255</c:v>
                      </c:pt>
                      <c:pt idx="208">
                        <c:v>-11.978774108393255</c:v>
                      </c:pt>
                      <c:pt idx="209">
                        <c:v>-11.978774108393255</c:v>
                      </c:pt>
                      <c:pt idx="210">
                        <c:v>-11.978774108393255</c:v>
                      </c:pt>
                      <c:pt idx="211">
                        <c:v>-11.978774108393255</c:v>
                      </c:pt>
                      <c:pt idx="212">
                        <c:v>-11.978774108393255</c:v>
                      </c:pt>
                      <c:pt idx="213">
                        <c:v>-11.978774108393255</c:v>
                      </c:pt>
                      <c:pt idx="214">
                        <c:v>-11.978774108393255</c:v>
                      </c:pt>
                      <c:pt idx="215">
                        <c:v>-11.978774108393255</c:v>
                      </c:pt>
                      <c:pt idx="216">
                        <c:v>-11.978774108393255</c:v>
                      </c:pt>
                      <c:pt idx="217">
                        <c:v>-11.978774108393255</c:v>
                      </c:pt>
                      <c:pt idx="218">
                        <c:v>-11.978774108393255</c:v>
                      </c:pt>
                      <c:pt idx="219">
                        <c:v>-11.978774108393255</c:v>
                      </c:pt>
                      <c:pt idx="220">
                        <c:v>-11.978774108393255</c:v>
                      </c:pt>
                      <c:pt idx="221">
                        <c:v>-11.978774108393255</c:v>
                      </c:pt>
                      <c:pt idx="222">
                        <c:v>-11.978774108393255</c:v>
                      </c:pt>
                      <c:pt idx="223">
                        <c:v>-11.978774108393255</c:v>
                      </c:pt>
                      <c:pt idx="224">
                        <c:v>-11.978774108393255</c:v>
                      </c:pt>
                      <c:pt idx="225">
                        <c:v>-11.978774108393255</c:v>
                      </c:pt>
                      <c:pt idx="226">
                        <c:v>-11.978774108393255</c:v>
                      </c:pt>
                      <c:pt idx="227">
                        <c:v>-11.978774108393255</c:v>
                      </c:pt>
                      <c:pt idx="228">
                        <c:v>-11.978774108393255</c:v>
                      </c:pt>
                      <c:pt idx="229">
                        <c:v>-11.978774108393255</c:v>
                      </c:pt>
                      <c:pt idx="230">
                        <c:v>-11.978774108393255</c:v>
                      </c:pt>
                      <c:pt idx="231">
                        <c:v>-11.978774108393255</c:v>
                      </c:pt>
                      <c:pt idx="232">
                        <c:v>-11.978774108393255</c:v>
                      </c:pt>
                      <c:pt idx="233">
                        <c:v>-11.978774108393255</c:v>
                      </c:pt>
                      <c:pt idx="234">
                        <c:v>-11.978774108393255</c:v>
                      </c:pt>
                      <c:pt idx="235">
                        <c:v>-11.978774108393255</c:v>
                      </c:pt>
                      <c:pt idx="236">
                        <c:v>-11.978774108393255</c:v>
                      </c:pt>
                      <c:pt idx="237">
                        <c:v>-11.978774108393255</c:v>
                      </c:pt>
                      <c:pt idx="238">
                        <c:v>-11.978774108393255</c:v>
                      </c:pt>
                      <c:pt idx="239">
                        <c:v>-11.978774108393255</c:v>
                      </c:pt>
                      <c:pt idx="240">
                        <c:v>-11.978774108393255</c:v>
                      </c:pt>
                      <c:pt idx="241">
                        <c:v>-11.978774108393255</c:v>
                      </c:pt>
                      <c:pt idx="242">
                        <c:v>-11.978774108393255</c:v>
                      </c:pt>
                      <c:pt idx="243">
                        <c:v>-11.978774108393255</c:v>
                      </c:pt>
                      <c:pt idx="244">
                        <c:v>-11.978774108393255</c:v>
                      </c:pt>
                      <c:pt idx="245">
                        <c:v>-11.978774108393255</c:v>
                      </c:pt>
                      <c:pt idx="246">
                        <c:v>-11.978774108393255</c:v>
                      </c:pt>
                      <c:pt idx="247">
                        <c:v>-11.978774108393255</c:v>
                      </c:pt>
                      <c:pt idx="248">
                        <c:v>-23.766515674170133</c:v>
                      </c:pt>
                      <c:pt idx="249">
                        <c:v>-23.766515674170133</c:v>
                      </c:pt>
                      <c:pt idx="250">
                        <c:v>-23.766515674170133</c:v>
                      </c:pt>
                      <c:pt idx="251">
                        <c:v>-23.766515674170133</c:v>
                      </c:pt>
                      <c:pt idx="252">
                        <c:v>-23.766515674170133</c:v>
                      </c:pt>
                      <c:pt idx="253">
                        <c:v>-23.766515674170133</c:v>
                      </c:pt>
                      <c:pt idx="254">
                        <c:v>-23.766515674170133</c:v>
                      </c:pt>
                      <c:pt idx="255">
                        <c:v>-23.766515674170133</c:v>
                      </c:pt>
                      <c:pt idx="256">
                        <c:v>-23.766515674170133</c:v>
                      </c:pt>
                      <c:pt idx="257">
                        <c:v>-23.766515674170133</c:v>
                      </c:pt>
                      <c:pt idx="258">
                        <c:v>-23.766515674170133</c:v>
                      </c:pt>
                      <c:pt idx="259">
                        <c:v>-23.766515674170133</c:v>
                      </c:pt>
                      <c:pt idx="260">
                        <c:v>-23.766515674170133</c:v>
                      </c:pt>
                      <c:pt idx="261">
                        <c:v>-23.766515674170133</c:v>
                      </c:pt>
                      <c:pt idx="262">
                        <c:v>-23.766515674170133</c:v>
                      </c:pt>
                      <c:pt idx="263">
                        <c:v>-23.766515674170133</c:v>
                      </c:pt>
                      <c:pt idx="264">
                        <c:v>-23.766515674170133</c:v>
                      </c:pt>
                      <c:pt idx="265">
                        <c:v>-23.766515674170133</c:v>
                      </c:pt>
                      <c:pt idx="266">
                        <c:v>-23.766515674170133</c:v>
                      </c:pt>
                      <c:pt idx="267">
                        <c:v>-23.766515674170133</c:v>
                      </c:pt>
                      <c:pt idx="268">
                        <c:v>-23.766515674170133</c:v>
                      </c:pt>
                      <c:pt idx="269">
                        <c:v>-23.766515674170133</c:v>
                      </c:pt>
                      <c:pt idx="270">
                        <c:v>-23.766515674170133</c:v>
                      </c:pt>
                      <c:pt idx="271">
                        <c:v>-23.766515674170133</c:v>
                      </c:pt>
                      <c:pt idx="272">
                        <c:v>-23.766515674170133</c:v>
                      </c:pt>
                      <c:pt idx="273">
                        <c:v>-23.766515674170133</c:v>
                      </c:pt>
                      <c:pt idx="274">
                        <c:v>-23.766515674170133</c:v>
                      </c:pt>
                      <c:pt idx="275">
                        <c:v>-23.766515674170133</c:v>
                      </c:pt>
                      <c:pt idx="276">
                        <c:v>-23.766515674170133</c:v>
                      </c:pt>
                      <c:pt idx="277">
                        <c:v>-23.766515674170133</c:v>
                      </c:pt>
                      <c:pt idx="278">
                        <c:v>-23.766515674170133</c:v>
                      </c:pt>
                      <c:pt idx="279">
                        <c:v>-23.766515674170133</c:v>
                      </c:pt>
                      <c:pt idx="280">
                        <c:v>-23.766515674170133</c:v>
                      </c:pt>
                      <c:pt idx="281">
                        <c:v>-23.766515674170133</c:v>
                      </c:pt>
                      <c:pt idx="282">
                        <c:v>-23.766515674170133</c:v>
                      </c:pt>
                      <c:pt idx="283">
                        <c:v>-23.766515674170133</c:v>
                      </c:pt>
                      <c:pt idx="284">
                        <c:v>-23.766515674170133</c:v>
                      </c:pt>
                      <c:pt idx="285">
                        <c:v>-23.766515674170133</c:v>
                      </c:pt>
                      <c:pt idx="286">
                        <c:v>-23.766515674170133</c:v>
                      </c:pt>
                      <c:pt idx="287">
                        <c:v>-23.766515674170133</c:v>
                      </c:pt>
                      <c:pt idx="288">
                        <c:v>-23.766515674170133</c:v>
                      </c:pt>
                      <c:pt idx="289">
                        <c:v>-23.766515674170133</c:v>
                      </c:pt>
                      <c:pt idx="290">
                        <c:v>-23.766515674170133</c:v>
                      </c:pt>
                      <c:pt idx="291">
                        <c:v>-23.766515674170133</c:v>
                      </c:pt>
                      <c:pt idx="292">
                        <c:v>-23.766515674170133</c:v>
                      </c:pt>
                      <c:pt idx="293">
                        <c:v>-11.917814005487653</c:v>
                      </c:pt>
                      <c:pt idx="294">
                        <c:v>-11.917814005487653</c:v>
                      </c:pt>
                      <c:pt idx="295">
                        <c:v>-11.917814005487653</c:v>
                      </c:pt>
                      <c:pt idx="296">
                        <c:v>-11.917814005487653</c:v>
                      </c:pt>
                      <c:pt idx="297">
                        <c:v>-11.917814005487653</c:v>
                      </c:pt>
                      <c:pt idx="298">
                        <c:v>-11.917814005487653</c:v>
                      </c:pt>
                      <c:pt idx="299">
                        <c:v>-11.917814005487653</c:v>
                      </c:pt>
                      <c:pt idx="300">
                        <c:v>-11.917814005487653</c:v>
                      </c:pt>
                      <c:pt idx="301">
                        <c:v>-11.917814005487653</c:v>
                      </c:pt>
                      <c:pt idx="302">
                        <c:v>-11.917814005487653</c:v>
                      </c:pt>
                      <c:pt idx="303">
                        <c:v>-11.917814005487653</c:v>
                      </c:pt>
                      <c:pt idx="304">
                        <c:v>-11.917814005487653</c:v>
                      </c:pt>
                      <c:pt idx="305">
                        <c:v>-11.917814005487653</c:v>
                      </c:pt>
                      <c:pt idx="306">
                        <c:v>-11.917814005487653</c:v>
                      </c:pt>
                      <c:pt idx="307">
                        <c:v>-11.917814005487653</c:v>
                      </c:pt>
                      <c:pt idx="308">
                        <c:v>-11.917814005487653</c:v>
                      </c:pt>
                      <c:pt idx="309">
                        <c:v>-11.917814005487653</c:v>
                      </c:pt>
                      <c:pt idx="310">
                        <c:v>-11.917814005487653</c:v>
                      </c:pt>
                      <c:pt idx="311">
                        <c:v>-11.917814005487653</c:v>
                      </c:pt>
                      <c:pt idx="312">
                        <c:v>-11.917814005487653</c:v>
                      </c:pt>
                      <c:pt idx="313">
                        <c:v>-11.917814005487653</c:v>
                      </c:pt>
                      <c:pt idx="314">
                        <c:v>-11.917814005487653</c:v>
                      </c:pt>
                      <c:pt idx="315">
                        <c:v>-11.917814005487653</c:v>
                      </c:pt>
                      <c:pt idx="316">
                        <c:v>-11.917814005487653</c:v>
                      </c:pt>
                      <c:pt idx="317">
                        <c:v>-11.917814005487653</c:v>
                      </c:pt>
                      <c:pt idx="318">
                        <c:v>-11.917814005487653</c:v>
                      </c:pt>
                      <c:pt idx="319">
                        <c:v>-11.917814005487653</c:v>
                      </c:pt>
                      <c:pt idx="320">
                        <c:v>-11.917814005487653</c:v>
                      </c:pt>
                      <c:pt idx="321">
                        <c:v>-11.917814005487653</c:v>
                      </c:pt>
                      <c:pt idx="322">
                        <c:v>-11.917814005487653</c:v>
                      </c:pt>
                      <c:pt idx="323">
                        <c:v>-11.917814005487653</c:v>
                      </c:pt>
                      <c:pt idx="324">
                        <c:v>-11.917814005487653</c:v>
                      </c:pt>
                      <c:pt idx="325">
                        <c:v>-11.917814005487653</c:v>
                      </c:pt>
                      <c:pt idx="326">
                        <c:v>-11.917814005487653</c:v>
                      </c:pt>
                      <c:pt idx="327">
                        <c:v>-11.917814005487653</c:v>
                      </c:pt>
                      <c:pt idx="328">
                        <c:v>-11.917814005487653</c:v>
                      </c:pt>
                      <c:pt idx="329">
                        <c:v>-11.917814005487653</c:v>
                      </c:pt>
                      <c:pt idx="330">
                        <c:v>-11.917814005487653</c:v>
                      </c:pt>
                      <c:pt idx="331">
                        <c:v>-11.917814005487653</c:v>
                      </c:pt>
                      <c:pt idx="332">
                        <c:v>-11.917814005487653</c:v>
                      </c:pt>
                      <c:pt idx="333">
                        <c:v>-11.917814005487653</c:v>
                      </c:pt>
                      <c:pt idx="334">
                        <c:v>-11.917814005487653</c:v>
                      </c:pt>
                      <c:pt idx="335">
                        <c:v>-11.917814005487653</c:v>
                      </c:pt>
                      <c:pt idx="336">
                        <c:v>-11.917814005487653</c:v>
                      </c:pt>
                      <c:pt idx="337">
                        <c:v>-11.917814005487653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EA59-47A1-952C-C6DBDC59BD80}"/>
                  </c:ext>
                </c:extLst>
              </c15:ser>
            </c15:filteredLineSeries>
          </c:ext>
        </c:extLst>
      </c:lineChart>
      <c:catAx>
        <c:axId val="5402054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208768"/>
        <c:crosses val="autoZero"/>
        <c:auto val="1"/>
        <c:lblAlgn val="ctr"/>
        <c:lblOffset val="100"/>
        <c:noMultiLvlLbl val="0"/>
      </c:catAx>
      <c:valAx>
        <c:axId val="54020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20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Chart_Data!$AJ$3</c:f>
              <c:strCache>
                <c:ptCount val="1"/>
                <c:pt idx="0">
                  <c:v>Operational Energy (kWh/year) Variation - Sustainable Friendly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Chart_Data!$AJ$4:$AJ$363</c:f>
              <c:numCache>
                <c:formatCode>General</c:formatCode>
                <c:ptCount val="360"/>
                <c:pt idx="0">
                  <c:v>1183837.4474965436</c:v>
                </c:pt>
                <c:pt idx="1">
                  <c:v>1183837.4474965436</c:v>
                </c:pt>
                <c:pt idx="2">
                  <c:v>1183837.4474965436</c:v>
                </c:pt>
                <c:pt idx="3">
                  <c:v>1183837.4474965436</c:v>
                </c:pt>
                <c:pt idx="4">
                  <c:v>1183837.4474965436</c:v>
                </c:pt>
                <c:pt idx="5">
                  <c:v>1183837.4474965436</c:v>
                </c:pt>
                <c:pt idx="6">
                  <c:v>1183837.4474965436</c:v>
                </c:pt>
                <c:pt idx="7">
                  <c:v>1183837.4474965436</c:v>
                </c:pt>
                <c:pt idx="8">
                  <c:v>1183837.4474965436</c:v>
                </c:pt>
                <c:pt idx="9">
                  <c:v>1183837.4474965436</c:v>
                </c:pt>
                <c:pt idx="10">
                  <c:v>1183837.4474965436</c:v>
                </c:pt>
                <c:pt idx="11">
                  <c:v>1183837.4474965436</c:v>
                </c:pt>
                <c:pt idx="12">
                  <c:v>1183837.4474965436</c:v>
                </c:pt>
                <c:pt idx="13">
                  <c:v>1183837.4474965436</c:v>
                </c:pt>
                <c:pt idx="14">
                  <c:v>1183837.4474965436</c:v>
                </c:pt>
                <c:pt idx="15">
                  <c:v>1183837.4474965436</c:v>
                </c:pt>
                <c:pt idx="16">
                  <c:v>1183837.4474965436</c:v>
                </c:pt>
                <c:pt idx="17">
                  <c:v>1183837.4474965436</c:v>
                </c:pt>
                <c:pt idx="18">
                  <c:v>1183837.4474965436</c:v>
                </c:pt>
                <c:pt idx="19">
                  <c:v>1183837.4474965436</c:v>
                </c:pt>
                <c:pt idx="20">
                  <c:v>1183837.4474965436</c:v>
                </c:pt>
                <c:pt idx="21">
                  <c:v>1183837.4474965436</c:v>
                </c:pt>
                <c:pt idx="22">
                  <c:v>1183837.4474965436</c:v>
                </c:pt>
                <c:pt idx="23">
                  <c:v>1345084.3971209433</c:v>
                </c:pt>
                <c:pt idx="24">
                  <c:v>1345084.3971209433</c:v>
                </c:pt>
                <c:pt idx="25">
                  <c:v>1345084.3971209433</c:v>
                </c:pt>
                <c:pt idx="26">
                  <c:v>1345084.3971209433</c:v>
                </c:pt>
                <c:pt idx="27">
                  <c:v>1345084.3971209433</c:v>
                </c:pt>
                <c:pt idx="28">
                  <c:v>1345084.3971209433</c:v>
                </c:pt>
                <c:pt idx="29">
                  <c:v>1345084.3971209433</c:v>
                </c:pt>
                <c:pt idx="30">
                  <c:v>1345084.3971209433</c:v>
                </c:pt>
                <c:pt idx="31">
                  <c:v>1345084.3971209433</c:v>
                </c:pt>
                <c:pt idx="32">
                  <c:v>1345084.3971209433</c:v>
                </c:pt>
                <c:pt idx="33">
                  <c:v>1345084.3971209433</c:v>
                </c:pt>
                <c:pt idx="34">
                  <c:v>1345084.3971209433</c:v>
                </c:pt>
                <c:pt idx="35">
                  <c:v>1345084.3971209433</c:v>
                </c:pt>
                <c:pt idx="36">
                  <c:v>1345084.3971209433</c:v>
                </c:pt>
                <c:pt idx="37">
                  <c:v>1345084.3971209433</c:v>
                </c:pt>
                <c:pt idx="38">
                  <c:v>1345084.3971209433</c:v>
                </c:pt>
                <c:pt idx="39">
                  <c:v>1345084.3971209433</c:v>
                </c:pt>
                <c:pt idx="40">
                  <c:v>1345084.3971209433</c:v>
                </c:pt>
                <c:pt idx="41">
                  <c:v>1345084.3971209433</c:v>
                </c:pt>
                <c:pt idx="42">
                  <c:v>1345084.3971209433</c:v>
                </c:pt>
                <c:pt idx="43">
                  <c:v>1345084.3971209433</c:v>
                </c:pt>
                <c:pt idx="44">
                  <c:v>1345084.3971209433</c:v>
                </c:pt>
                <c:pt idx="45">
                  <c:v>1345084.3971209433</c:v>
                </c:pt>
                <c:pt idx="46">
                  <c:v>1345084.3971209433</c:v>
                </c:pt>
                <c:pt idx="47">
                  <c:v>1345084.3971209433</c:v>
                </c:pt>
                <c:pt idx="48">
                  <c:v>1345084.3971209433</c:v>
                </c:pt>
                <c:pt idx="49">
                  <c:v>1345084.3971209433</c:v>
                </c:pt>
                <c:pt idx="50">
                  <c:v>1345084.3971209433</c:v>
                </c:pt>
                <c:pt idx="51">
                  <c:v>1345084.3971209433</c:v>
                </c:pt>
                <c:pt idx="52">
                  <c:v>1345084.3971209433</c:v>
                </c:pt>
                <c:pt idx="53">
                  <c:v>1345084.3971209433</c:v>
                </c:pt>
                <c:pt idx="54">
                  <c:v>1345084.3971209433</c:v>
                </c:pt>
                <c:pt idx="55">
                  <c:v>1345084.3971209433</c:v>
                </c:pt>
                <c:pt idx="56">
                  <c:v>1345084.3971209433</c:v>
                </c:pt>
                <c:pt idx="57">
                  <c:v>1345084.3971209433</c:v>
                </c:pt>
                <c:pt idx="58">
                  <c:v>1345084.3971209433</c:v>
                </c:pt>
                <c:pt idx="59">
                  <c:v>1345084.3971209433</c:v>
                </c:pt>
                <c:pt idx="60">
                  <c:v>1345084.3971209433</c:v>
                </c:pt>
                <c:pt idx="61">
                  <c:v>1345084.3971209433</c:v>
                </c:pt>
                <c:pt idx="62">
                  <c:v>1345084.3971209433</c:v>
                </c:pt>
                <c:pt idx="63">
                  <c:v>1345084.3971209433</c:v>
                </c:pt>
                <c:pt idx="64">
                  <c:v>1345084.3971209433</c:v>
                </c:pt>
                <c:pt idx="65">
                  <c:v>1345084.3971209433</c:v>
                </c:pt>
                <c:pt idx="66">
                  <c:v>1345084.3971209433</c:v>
                </c:pt>
                <c:pt idx="67">
                  <c:v>1345084.3971209433</c:v>
                </c:pt>
                <c:pt idx="68">
                  <c:v>1468904.0075599661</c:v>
                </c:pt>
                <c:pt idx="69">
                  <c:v>1468904.0075599661</c:v>
                </c:pt>
                <c:pt idx="70">
                  <c:v>1468904.0075599661</c:v>
                </c:pt>
                <c:pt idx="71">
                  <c:v>1468904.0075599661</c:v>
                </c:pt>
                <c:pt idx="72">
                  <c:v>1468904.0075599661</c:v>
                </c:pt>
                <c:pt idx="73">
                  <c:v>1468904.0075599661</c:v>
                </c:pt>
                <c:pt idx="74">
                  <c:v>1468904.0075599661</c:v>
                </c:pt>
                <c:pt idx="75">
                  <c:v>1468904.0075599661</c:v>
                </c:pt>
                <c:pt idx="76">
                  <c:v>1468904.0075599661</c:v>
                </c:pt>
                <c:pt idx="77">
                  <c:v>1468904.0075599661</c:v>
                </c:pt>
                <c:pt idx="78">
                  <c:v>1468904.0075599661</c:v>
                </c:pt>
                <c:pt idx="79">
                  <c:v>1468904.0075599661</c:v>
                </c:pt>
                <c:pt idx="80">
                  <c:v>1468904.0075599661</c:v>
                </c:pt>
                <c:pt idx="81">
                  <c:v>1468904.0075599661</c:v>
                </c:pt>
                <c:pt idx="82">
                  <c:v>1468904.0075599661</c:v>
                </c:pt>
                <c:pt idx="83">
                  <c:v>1468904.0075599661</c:v>
                </c:pt>
                <c:pt idx="84">
                  <c:v>1468904.0075599661</c:v>
                </c:pt>
                <c:pt idx="85">
                  <c:v>1468904.0075599661</c:v>
                </c:pt>
                <c:pt idx="86">
                  <c:v>1468904.0075599661</c:v>
                </c:pt>
                <c:pt idx="87">
                  <c:v>1468904.0075599661</c:v>
                </c:pt>
                <c:pt idx="88">
                  <c:v>1468904.0075599661</c:v>
                </c:pt>
                <c:pt idx="89">
                  <c:v>1468904.0075599661</c:v>
                </c:pt>
                <c:pt idx="90">
                  <c:v>1468904.0075599661</c:v>
                </c:pt>
                <c:pt idx="91">
                  <c:v>1468904.0075599661</c:v>
                </c:pt>
                <c:pt idx="92">
                  <c:v>1468904.0075599661</c:v>
                </c:pt>
                <c:pt idx="93">
                  <c:v>1468904.0075599661</c:v>
                </c:pt>
                <c:pt idx="94">
                  <c:v>1468904.0075599661</c:v>
                </c:pt>
                <c:pt idx="95">
                  <c:v>1468904.0075599661</c:v>
                </c:pt>
                <c:pt idx="96">
                  <c:v>1468904.0075599661</c:v>
                </c:pt>
                <c:pt idx="97">
                  <c:v>1468904.0075599661</c:v>
                </c:pt>
                <c:pt idx="98">
                  <c:v>1468904.0075599661</c:v>
                </c:pt>
                <c:pt idx="99">
                  <c:v>1468904.0075599661</c:v>
                </c:pt>
                <c:pt idx="100">
                  <c:v>1468904.0075599661</c:v>
                </c:pt>
                <c:pt idx="101">
                  <c:v>1468904.0075599661</c:v>
                </c:pt>
                <c:pt idx="102">
                  <c:v>1468904.0075599661</c:v>
                </c:pt>
                <c:pt idx="103">
                  <c:v>1468904.0075599661</c:v>
                </c:pt>
                <c:pt idx="104">
                  <c:v>1468904.0075599661</c:v>
                </c:pt>
                <c:pt idx="105">
                  <c:v>1468904.0075599661</c:v>
                </c:pt>
                <c:pt idx="106">
                  <c:v>1468904.0075599661</c:v>
                </c:pt>
                <c:pt idx="107">
                  <c:v>1468904.0075599661</c:v>
                </c:pt>
                <c:pt idx="108">
                  <c:v>1468904.0075599661</c:v>
                </c:pt>
                <c:pt idx="109">
                  <c:v>1468904.0075599661</c:v>
                </c:pt>
                <c:pt idx="110">
                  <c:v>1468904.0075599661</c:v>
                </c:pt>
                <c:pt idx="111">
                  <c:v>1468904.0075599661</c:v>
                </c:pt>
                <c:pt idx="112">
                  <c:v>1468904.0075599661</c:v>
                </c:pt>
                <c:pt idx="113">
                  <c:v>1347466.0147861238</c:v>
                </c:pt>
                <c:pt idx="114">
                  <c:v>1347466.0147861238</c:v>
                </c:pt>
                <c:pt idx="115">
                  <c:v>1347466.0147861238</c:v>
                </c:pt>
                <c:pt idx="116">
                  <c:v>1347466.0147861238</c:v>
                </c:pt>
                <c:pt idx="117">
                  <c:v>1347466.0147861238</c:v>
                </c:pt>
                <c:pt idx="118">
                  <c:v>1347466.0147861238</c:v>
                </c:pt>
                <c:pt idx="119">
                  <c:v>1347466.0147861238</c:v>
                </c:pt>
                <c:pt idx="120">
                  <c:v>1347466.0147861238</c:v>
                </c:pt>
                <c:pt idx="121">
                  <c:v>1347466.0147861238</c:v>
                </c:pt>
                <c:pt idx="122">
                  <c:v>1347466.0147861238</c:v>
                </c:pt>
                <c:pt idx="123">
                  <c:v>1347466.0147861238</c:v>
                </c:pt>
                <c:pt idx="124">
                  <c:v>1347466.0147861238</c:v>
                </c:pt>
                <c:pt idx="125">
                  <c:v>1347466.0147861238</c:v>
                </c:pt>
                <c:pt idx="126">
                  <c:v>1347466.0147861238</c:v>
                </c:pt>
                <c:pt idx="127">
                  <c:v>1347466.0147861238</c:v>
                </c:pt>
                <c:pt idx="128">
                  <c:v>1347466.0147861238</c:v>
                </c:pt>
                <c:pt idx="129">
                  <c:v>1347466.0147861238</c:v>
                </c:pt>
                <c:pt idx="130">
                  <c:v>1347466.0147861238</c:v>
                </c:pt>
                <c:pt idx="131">
                  <c:v>1347466.0147861238</c:v>
                </c:pt>
                <c:pt idx="132">
                  <c:v>1347466.0147861238</c:v>
                </c:pt>
                <c:pt idx="133">
                  <c:v>1347466.0147861238</c:v>
                </c:pt>
                <c:pt idx="134">
                  <c:v>1347466.0147861238</c:v>
                </c:pt>
                <c:pt idx="135">
                  <c:v>1347466.0147861238</c:v>
                </c:pt>
                <c:pt idx="136">
                  <c:v>1347466.0147861238</c:v>
                </c:pt>
                <c:pt idx="137">
                  <c:v>1347466.0147861238</c:v>
                </c:pt>
                <c:pt idx="138">
                  <c:v>1347466.0147861238</c:v>
                </c:pt>
                <c:pt idx="139">
                  <c:v>1347466.0147861238</c:v>
                </c:pt>
                <c:pt idx="140">
                  <c:v>1347466.0147861238</c:v>
                </c:pt>
                <c:pt idx="141">
                  <c:v>1347466.0147861238</c:v>
                </c:pt>
                <c:pt idx="142">
                  <c:v>1347466.0147861238</c:v>
                </c:pt>
                <c:pt idx="143">
                  <c:v>1347466.0147861238</c:v>
                </c:pt>
                <c:pt idx="144">
                  <c:v>1347466.0147861238</c:v>
                </c:pt>
                <c:pt idx="145">
                  <c:v>1347466.0147861238</c:v>
                </c:pt>
                <c:pt idx="146">
                  <c:v>1347466.0147861238</c:v>
                </c:pt>
                <c:pt idx="147">
                  <c:v>1347466.0147861238</c:v>
                </c:pt>
                <c:pt idx="148">
                  <c:v>1347466.0147861238</c:v>
                </c:pt>
                <c:pt idx="149">
                  <c:v>1347466.0147861238</c:v>
                </c:pt>
                <c:pt idx="150">
                  <c:v>1347466.0147861238</c:v>
                </c:pt>
                <c:pt idx="151">
                  <c:v>1347466.0147861238</c:v>
                </c:pt>
                <c:pt idx="152">
                  <c:v>1347466.0147861238</c:v>
                </c:pt>
                <c:pt idx="153">
                  <c:v>1347466.0147861238</c:v>
                </c:pt>
                <c:pt idx="154">
                  <c:v>1347466.0147861238</c:v>
                </c:pt>
                <c:pt idx="155">
                  <c:v>1347466.0147861238</c:v>
                </c:pt>
                <c:pt idx="156">
                  <c:v>1347466.0147861238</c:v>
                </c:pt>
                <c:pt idx="157">
                  <c:v>1347466.0147861238</c:v>
                </c:pt>
                <c:pt idx="158">
                  <c:v>1176681.4415358203</c:v>
                </c:pt>
                <c:pt idx="159">
                  <c:v>1176681.4415358203</c:v>
                </c:pt>
                <c:pt idx="160">
                  <c:v>1176681.4415358203</c:v>
                </c:pt>
                <c:pt idx="161">
                  <c:v>1176681.4415358203</c:v>
                </c:pt>
                <c:pt idx="162">
                  <c:v>1176681.4415358203</c:v>
                </c:pt>
                <c:pt idx="163">
                  <c:v>1176681.4415358203</c:v>
                </c:pt>
                <c:pt idx="164">
                  <c:v>1176681.4415358203</c:v>
                </c:pt>
                <c:pt idx="165">
                  <c:v>1176681.4415358203</c:v>
                </c:pt>
                <c:pt idx="166">
                  <c:v>1176681.4415358203</c:v>
                </c:pt>
                <c:pt idx="167">
                  <c:v>1176681.4415358203</c:v>
                </c:pt>
                <c:pt idx="168">
                  <c:v>1176681.4415358203</c:v>
                </c:pt>
                <c:pt idx="169">
                  <c:v>1176681.4415358203</c:v>
                </c:pt>
                <c:pt idx="170">
                  <c:v>1176681.4415358203</c:v>
                </c:pt>
                <c:pt idx="171">
                  <c:v>1176681.4415358203</c:v>
                </c:pt>
                <c:pt idx="172">
                  <c:v>1176681.4415358203</c:v>
                </c:pt>
                <c:pt idx="173">
                  <c:v>1176681.4415358203</c:v>
                </c:pt>
                <c:pt idx="174">
                  <c:v>1176681.4415358203</c:v>
                </c:pt>
                <c:pt idx="175">
                  <c:v>1176681.4415358203</c:v>
                </c:pt>
                <c:pt idx="176">
                  <c:v>1176681.4415358203</c:v>
                </c:pt>
                <c:pt idx="177">
                  <c:v>1176681.4415358203</c:v>
                </c:pt>
                <c:pt idx="178">
                  <c:v>1176681.4415358203</c:v>
                </c:pt>
                <c:pt idx="179">
                  <c:v>1176681.4415358203</c:v>
                </c:pt>
                <c:pt idx="180">
                  <c:v>1176681.4415358203</c:v>
                </c:pt>
                <c:pt idx="181">
                  <c:v>1176681.4415358203</c:v>
                </c:pt>
                <c:pt idx="182">
                  <c:v>1176681.4415358203</c:v>
                </c:pt>
                <c:pt idx="183">
                  <c:v>1176681.4415358203</c:v>
                </c:pt>
                <c:pt idx="184">
                  <c:v>1176681.4415358203</c:v>
                </c:pt>
                <c:pt idx="185">
                  <c:v>1176681.4415358203</c:v>
                </c:pt>
                <c:pt idx="186">
                  <c:v>1176681.4415358203</c:v>
                </c:pt>
                <c:pt idx="187">
                  <c:v>1176681.4415358203</c:v>
                </c:pt>
                <c:pt idx="188">
                  <c:v>1176681.4415358203</c:v>
                </c:pt>
                <c:pt idx="189">
                  <c:v>1176681.4415358203</c:v>
                </c:pt>
                <c:pt idx="190">
                  <c:v>1176681.4415358203</c:v>
                </c:pt>
                <c:pt idx="191">
                  <c:v>1176681.4415358203</c:v>
                </c:pt>
                <c:pt idx="192">
                  <c:v>1176681.4415358203</c:v>
                </c:pt>
                <c:pt idx="193">
                  <c:v>1176681.4415358203</c:v>
                </c:pt>
                <c:pt idx="194">
                  <c:v>1176681.4415358203</c:v>
                </c:pt>
                <c:pt idx="195">
                  <c:v>1176681.4415358203</c:v>
                </c:pt>
                <c:pt idx="196">
                  <c:v>1176681.4415358203</c:v>
                </c:pt>
                <c:pt idx="197">
                  <c:v>1176681.4415358203</c:v>
                </c:pt>
                <c:pt idx="198">
                  <c:v>1176681.4415358203</c:v>
                </c:pt>
                <c:pt idx="199">
                  <c:v>1176681.4415358203</c:v>
                </c:pt>
                <c:pt idx="200">
                  <c:v>1176681.4415358203</c:v>
                </c:pt>
                <c:pt idx="201">
                  <c:v>1176681.4415358203</c:v>
                </c:pt>
                <c:pt idx="202">
                  <c:v>1176681.4415358203</c:v>
                </c:pt>
                <c:pt idx="203">
                  <c:v>1326627.3557448378</c:v>
                </c:pt>
                <c:pt idx="204">
                  <c:v>1326627.3557448378</c:v>
                </c:pt>
                <c:pt idx="205">
                  <c:v>1326627.3557448378</c:v>
                </c:pt>
                <c:pt idx="206">
                  <c:v>1326627.3557448378</c:v>
                </c:pt>
                <c:pt idx="207">
                  <c:v>1326627.3557448378</c:v>
                </c:pt>
                <c:pt idx="208">
                  <c:v>1326627.3557448378</c:v>
                </c:pt>
                <c:pt idx="209">
                  <c:v>1326627.3557448378</c:v>
                </c:pt>
                <c:pt idx="210">
                  <c:v>1326627.3557448378</c:v>
                </c:pt>
                <c:pt idx="211">
                  <c:v>1326627.3557448378</c:v>
                </c:pt>
                <c:pt idx="212">
                  <c:v>1326627.3557448378</c:v>
                </c:pt>
                <c:pt idx="213">
                  <c:v>1326627.3557448378</c:v>
                </c:pt>
                <c:pt idx="214">
                  <c:v>1326627.3557448378</c:v>
                </c:pt>
                <c:pt idx="215">
                  <c:v>1326627.3557448378</c:v>
                </c:pt>
                <c:pt idx="216">
                  <c:v>1326627.3557448378</c:v>
                </c:pt>
                <c:pt idx="217">
                  <c:v>1326627.3557448378</c:v>
                </c:pt>
                <c:pt idx="218">
                  <c:v>1326627.3557448378</c:v>
                </c:pt>
                <c:pt idx="219">
                  <c:v>1326627.3557448378</c:v>
                </c:pt>
                <c:pt idx="220">
                  <c:v>1326627.3557448378</c:v>
                </c:pt>
                <c:pt idx="221">
                  <c:v>1326627.3557448378</c:v>
                </c:pt>
                <c:pt idx="222">
                  <c:v>1326627.3557448378</c:v>
                </c:pt>
                <c:pt idx="223">
                  <c:v>1326627.3557448378</c:v>
                </c:pt>
                <c:pt idx="224">
                  <c:v>1326627.3557448378</c:v>
                </c:pt>
                <c:pt idx="225">
                  <c:v>1326627.3557448378</c:v>
                </c:pt>
                <c:pt idx="226">
                  <c:v>1326627.3557448378</c:v>
                </c:pt>
                <c:pt idx="227">
                  <c:v>1326627.3557448378</c:v>
                </c:pt>
                <c:pt idx="228">
                  <c:v>1326627.3557448378</c:v>
                </c:pt>
                <c:pt idx="229">
                  <c:v>1326627.3557448378</c:v>
                </c:pt>
                <c:pt idx="230">
                  <c:v>1326627.3557448378</c:v>
                </c:pt>
                <c:pt idx="231">
                  <c:v>1326627.3557448378</c:v>
                </c:pt>
                <c:pt idx="232">
                  <c:v>1326627.3557448378</c:v>
                </c:pt>
                <c:pt idx="233">
                  <c:v>1326627.3557448378</c:v>
                </c:pt>
                <c:pt idx="234">
                  <c:v>1326627.3557448378</c:v>
                </c:pt>
                <c:pt idx="235">
                  <c:v>1326627.3557448378</c:v>
                </c:pt>
                <c:pt idx="236">
                  <c:v>1326627.3557448378</c:v>
                </c:pt>
                <c:pt idx="237">
                  <c:v>1326627.3557448378</c:v>
                </c:pt>
                <c:pt idx="238">
                  <c:v>1326627.3557448378</c:v>
                </c:pt>
                <c:pt idx="239">
                  <c:v>1326627.3557448378</c:v>
                </c:pt>
                <c:pt idx="240">
                  <c:v>1326627.3557448378</c:v>
                </c:pt>
                <c:pt idx="241">
                  <c:v>1326627.3557448378</c:v>
                </c:pt>
                <c:pt idx="242">
                  <c:v>1326627.3557448378</c:v>
                </c:pt>
                <c:pt idx="243">
                  <c:v>1326627.3557448378</c:v>
                </c:pt>
                <c:pt idx="244">
                  <c:v>1326627.3557448378</c:v>
                </c:pt>
                <c:pt idx="245">
                  <c:v>1326627.3557448378</c:v>
                </c:pt>
                <c:pt idx="246">
                  <c:v>1326627.3557448378</c:v>
                </c:pt>
                <c:pt idx="247">
                  <c:v>1326627.3557448378</c:v>
                </c:pt>
                <c:pt idx="248">
                  <c:v>1467140.1095042164</c:v>
                </c:pt>
                <c:pt idx="249">
                  <c:v>1467140.1095042164</c:v>
                </c:pt>
                <c:pt idx="250">
                  <c:v>1467140.1095042164</c:v>
                </c:pt>
                <c:pt idx="251">
                  <c:v>1467140.1095042164</c:v>
                </c:pt>
                <c:pt idx="252">
                  <c:v>1467140.1095042164</c:v>
                </c:pt>
                <c:pt idx="253">
                  <c:v>1467140.1095042164</c:v>
                </c:pt>
                <c:pt idx="254">
                  <c:v>1467140.1095042164</c:v>
                </c:pt>
                <c:pt idx="255">
                  <c:v>1467140.1095042164</c:v>
                </c:pt>
                <c:pt idx="256">
                  <c:v>1467140.1095042164</c:v>
                </c:pt>
                <c:pt idx="257">
                  <c:v>1467140.1095042164</c:v>
                </c:pt>
                <c:pt idx="258">
                  <c:v>1467140.1095042164</c:v>
                </c:pt>
                <c:pt idx="259">
                  <c:v>1467140.1095042164</c:v>
                </c:pt>
                <c:pt idx="260">
                  <c:v>1467140.1095042164</c:v>
                </c:pt>
                <c:pt idx="261">
                  <c:v>1467140.1095042164</c:v>
                </c:pt>
                <c:pt idx="262">
                  <c:v>1467140.1095042164</c:v>
                </c:pt>
                <c:pt idx="263">
                  <c:v>1467140.1095042164</c:v>
                </c:pt>
                <c:pt idx="264">
                  <c:v>1467140.1095042164</c:v>
                </c:pt>
                <c:pt idx="265">
                  <c:v>1467140.1095042164</c:v>
                </c:pt>
                <c:pt idx="266">
                  <c:v>1467140.1095042164</c:v>
                </c:pt>
                <c:pt idx="267">
                  <c:v>1467140.1095042164</c:v>
                </c:pt>
                <c:pt idx="268">
                  <c:v>1467140.1095042164</c:v>
                </c:pt>
                <c:pt idx="269">
                  <c:v>1467140.1095042164</c:v>
                </c:pt>
                <c:pt idx="270">
                  <c:v>1467140.1095042164</c:v>
                </c:pt>
                <c:pt idx="271">
                  <c:v>1467140.1095042164</c:v>
                </c:pt>
                <c:pt idx="272">
                  <c:v>1467140.1095042164</c:v>
                </c:pt>
                <c:pt idx="273">
                  <c:v>1467140.1095042164</c:v>
                </c:pt>
                <c:pt idx="274">
                  <c:v>1467140.1095042164</c:v>
                </c:pt>
                <c:pt idx="275">
                  <c:v>1467140.1095042164</c:v>
                </c:pt>
                <c:pt idx="276">
                  <c:v>1467140.1095042164</c:v>
                </c:pt>
                <c:pt idx="277">
                  <c:v>1467140.1095042164</c:v>
                </c:pt>
                <c:pt idx="278">
                  <c:v>1467140.1095042164</c:v>
                </c:pt>
                <c:pt idx="279">
                  <c:v>1467140.1095042164</c:v>
                </c:pt>
                <c:pt idx="280">
                  <c:v>1467140.1095042164</c:v>
                </c:pt>
                <c:pt idx="281">
                  <c:v>1467140.1095042164</c:v>
                </c:pt>
                <c:pt idx="282">
                  <c:v>1467140.1095042164</c:v>
                </c:pt>
                <c:pt idx="283">
                  <c:v>1467140.1095042164</c:v>
                </c:pt>
                <c:pt idx="284">
                  <c:v>1467140.1095042164</c:v>
                </c:pt>
                <c:pt idx="285">
                  <c:v>1467140.1095042164</c:v>
                </c:pt>
                <c:pt idx="286">
                  <c:v>1467140.1095042164</c:v>
                </c:pt>
                <c:pt idx="287">
                  <c:v>1467140.1095042164</c:v>
                </c:pt>
                <c:pt idx="288">
                  <c:v>1467140.1095042164</c:v>
                </c:pt>
                <c:pt idx="289">
                  <c:v>1467140.1095042164</c:v>
                </c:pt>
                <c:pt idx="290">
                  <c:v>1467140.1095042164</c:v>
                </c:pt>
                <c:pt idx="291">
                  <c:v>1467140.1095042164</c:v>
                </c:pt>
                <c:pt idx="292">
                  <c:v>1467140.1095042164</c:v>
                </c:pt>
                <c:pt idx="293">
                  <c:v>1325900.6964538342</c:v>
                </c:pt>
                <c:pt idx="294">
                  <c:v>1325900.6964538342</c:v>
                </c:pt>
                <c:pt idx="295">
                  <c:v>1325900.6964538342</c:v>
                </c:pt>
                <c:pt idx="296">
                  <c:v>1325900.6964538342</c:v>
                </c:pt>
                <c:pt idx="297">
                  <c:v>1325900.6964538342</c:v>
                </c:pt>
                <c:pt idx="298">
                  <c:v>1325900.6964538342</c:v>
                </c:pt>
                <c:pt idx="299">
                  <c:v>1325900.6964538342</c:v>
                </c:pt>
                <c:pt idx="300">
                  <c:v>1325900.6964538342</c:v>
                </c:pt>
                <c:pt idx="301">
                  <c:v>1325900.6964538342</c:v>
                </c:pt>
                <c:pt idx="302">
                  <c:v>1325900.6964538342</c:v>
                </c:pt>
                <c:pt idx="303">
                  <c:v>1325900.6964538342</c:v>
                </c:pt>
                <c:pt idx="304">
                  <c:v>1325900.6964538342</c:v>
                </c:pt>
                <c:pt idx="305">
                  <c:v>1325900.6964538342</c:v>
                </c:pt>
                <c:pt idx="306">
                  <c:v>1325900.6964538342</c:v>
                </c:pt>
                <c:pt idx="307">
                  <c:v>1325900.6964538342</c:v>
                </c:pt>
                <c:pt idx="308">
                  <c:v>1325900.6964538342</c:v>
                </c:pt>
                <c:pt idx="309">
                  <c:v>1325900.6964538342</c:v>
                </c:pt>
                <c:pt idx="310">
                  <c:v>1325900.6964538342</c:v>
                </c:pt>
                <c:pt idx="311">
                  <c:v>1325900.6964538342</c:v>
                </c:pt>
                <c:pt idx="312">
                  <c:v>1325900.6964538342</c:v>
                </c:pt>
                <c:pt idx="313">
                  <c:v>1325900.6964538342</c:v>
                </c:pt>
                <c:pt idx="314">
                  <c:v>1325900.6964538342</c:v>
                </c:pt>
                <c:pt idx="315">
                  <c:v>1325900.6964538342</c:v>
                </c:pt>
                <c:pt idx="316">
                  <c:v>1325900.6964538342</c:v>
                </c:pt>
                <c:pt idx="317">
                  <c:v>1325900.6964538342</c:v>
                </c:pt>
                <c:pt idx="318">
                  <c:v>1325900.6964538342</c:v>
                </c:pt>
                <c:pt idx="319">
                  <c:v>1325900.6964538342</c:v>
                </c:pt>
                <c:pt idx="320">
                  <c:v>1325900.6964538342</c:v>
                </c:pt>
                <c:pt idx="321">
                  <c:v>1325900.6964538342</c:v>
                </c:pt>
                <c:pt idx="322">
                  <c:v>1325900.6964538342</c:v>
                </c:pt>
                <c:pt idx="323">
                  <c:v>1325900.6964538342</c:v>
                </c:pt>
                <c:pt idx="324">
                  <c:v>1325900.6964538342</c:v>
                </c:pt>
                <c:pt idx="325">
                  <c:v>1325900.6964538342</c:v>
                </c:pt>
                <c:pt idx="326">
                  <c:v>1325900.6964538342</c:v>
                </c:pt>
                <c:pt idx="327">
                  <c:v>1325900.6964538342</c:v>
                </c:pt>
                <c:pt idx="328">
                  <c:v>1325900.6964538342</c:v>
                </c:pt>
                <c:pt idx="329">
                  <c:v>1325900.6964538342</c:v>
                </c:pt>
                <c:pt idx="330">
                  <c:v>1325900.6964538342</c:v>
                </c:pt>
                <c:pt idx="331">
                  <c:v>1325900.6964538342</c:v>
                </c:pt>
                <c:pt idx="332">
                  <c:v>1325900.6964538342</c:v>
                </c:pt>
                <c:pt idx="333">
                  <c:v>1325900.6964538342</c:v>
                </c:pt>
                <c:pt idx="334">
                  <c:v>1325900.6964538342</c:v>
                </c:pt>
                <c:pt idx="335">
                  <c:v>1325900.6964538342</c:v>
                </c:pt>
                <c:pt idx="336">
                  <c:v>1325900.6964538342</c:v>
                </c:pt>
                <c:pt idx="337">
                  <c:v>1325900.6964538342</c:v>
                </c:pt>
                <c:pt idx="338">
                  <c:v>1183837.4474965436</c:v>
                </c:pt>
                <c:pt idx="339">
                  <c:v>1183837.4474965436</c:v>
                </c:pt>
                <c:pt idx="340">
                  <c:v>1183837.4474965436</c:v>
                </c:pt>
                <c:pt idx="341">
                  <c:v>1183837.4474965436</c:v>
                </c:pt>
                <c:pt idx="342">
                  <c:v>1183837.4474965436</c:v>
                </c:pt>
                <c:pt idx="343">
                  <c:v>1183837.4474965436</c:v>
                </c:pt>
                <c:pt idx="344">
                  <c:v>1183837.4474965436</c:v>
                </c:pt>
                <c:pt idx="345">
                  <c:v>1183837.4474965436</c:v>
                </c:pt>
                <c:pt idx="346">
                  <c:v>1183837.4474965436</c:v>
                </c:pt>
                <c:pt idx="347">
                  <c:v>1183837.4474965436</c:v>
                </c:pt>
                <c:pt idx="348">
                  <c:v>1183837.4474965436</c:v>
                </c:pt>
                <c:pt idx="349">
                  <c:v>1183837.4474965436</c:v>
                </c:pt>
                <c:pt idx="350">
                  <c:v>1183837.4474965436</c:v>
                </c:pt>
                <c:pt idx="351">
                  <c:v>1183837.4474965436</c:v>
                </c:pt>
                <c:pt idx="352">
                  <c:v>1183837.4474965436</c:v>
                </c:pt>
                <c:pt idx="353">
                  <c:v>1183837.4474965436</c:v>
                </c:pt>
                <c:pt idx="354">
                  <c:v>1183837.4474965436</c:v>
                </c:pt>
                <c:pt idx="355">
                  <c:v>1183837.4474965436</c:v>
                </c:pt>
                <c:pt idx="356">
                  <c:v>1183837.4474965436</c:v>
                </c:pt>
                <c:pt idx="357">
                  <c:v>1183837.4474965436</c:v>
                </c:pt>
                <c:pt idx="358">
                  <c:v>1183837.4474965436</c:v>
                </c:pt>
                <c:pt idx="359">
                  <c:v>1183837.4474965436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025-45C5-934A-B86B6C722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0194664"/>
        <c:axId val="54019991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3025-45C5-934A-B86B6C722FF0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Chart_Data!$AH$3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Chart_Data!$AH$4:$AH$363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1183837.4474965436</c:v>
                      </c:pt>
                      <c:pt idx="1">
                        <c:v>1183837.4474965436</c:v>
                      </c:pt>
                      <c:pt idx="2">
                        <c:v>1183837.4474965436</c:v>
                      </c:pt>
                      <c:pt idx="3">
                        <c:v>1183837.4474965436</c:v>
                      </c:pt>
                      <c:pt idx="4">
                        <c:v>1183837.4474965436</c:v>
                      </c:pt>
                      <c:pt idx="5">
                        <c:v>1183837.4474965436</c:v>
                      </c:pt>
                      <c:pt idx="6">
                        <c:v>1183837.4474965436</c:v>
                      </c:pt>
                      <c:pt idx="7">
                        <c:v>1183837.4474965436</c:v>
                      </c:pt>
                      <c:pt idx="8">
                        <c:v>1183837.4474965436</c:v>
                      </c:pt>
                      <c:pt idx="9">
                        <c:v>1183837.4474965436</c:v>
                      </c:pt>
                      <c:pt idx="10">
                        <c:v>1183837.4474965436</c:v>
                      </c:pt>
                      <c:pt idx="11">
                        <c:v>1183837.4474965436</c:v>
                      </c:pt>
                      <c:pt idx="12">
                        <c:v>1183837.4474965436</c:v>
                      </c:pt>
                      <c:pt idx="13">
                        <c:v>1183837.4474965436</c:v>
                      </c:pt>
                      <c:pt idx="14">
                        <c:v>1183837.4474965436</c:v>
                      </c:pt>
                      <c:pt idx="15">
                        <c:v>1183837.4474965436</c:v>
                      </c:pt>
                      <c:pt idx="16">
                        <c:v>1183837.4474965436</c:v>
                      </c:pt>
                      <c:pt idx="17">
                        <c:v>1183837.4474965436</c:v>
                      </c:pt>
                      <c:pt idx="18">
                        <c:v>1183837.4474965436</c:v>
                      </c:pt>
                      <c:pt idx="19">
                        <c:v>1183837.4474965436</c:v>
                      </c:pt>
                      <c:pt idx="20">
                        <c:v>1183837.4474965436</c:v>
                      </c:pt>
                      <c:pt idx="21">
                        <c:v>1183837.4474965436</c:v>
                      </c:pt>
                      <c:pt idx="22">
                        <c:v>1183837.4474965436</c:v>
                      </c:pt>
                      <c:pt idx="23">
                        <c:v>1345084.3971209433</c:v>
                      </c:pt>
                      <c:pt idx="24">
                        <c:v>1345084.3971209433</c:v>
                      </c:pt>
                      <c:pt idx="25">
                        <c:v>1345084.3971209433</c:v>
                      </c:pt>
                      <c:pt idx="26">
                        <c:v>1345084.3971209433</c:v>
                      </c:pt>
                      <c:pt idx="27">
                        <c:v>1345084.3971209433</c:v>
                      </c:pt>
                      <c:pt idx="28">
                        <c:v>1345084.3971209433</c:v>
                      </c:pt>
                      <c:pt idx="29">
                        <c:v>1345084.3971209433</c:v>
                      </c:pt>
                      <c:pt idx="30">
                        <c:v>1345084.3971209433</c:v>
                      </c:pt>
                      <c:pt idx="31">
                        <c:v>1345084.3971209433</c:v>
                      </c:pt>
                      <c:pt idx="32">
                        <c:v>1345084.3971209433</c:v>
                      </c:pt>
                      <c:pt idx="33">
                        <c:v>1345084.3971209433</c:v>
                      </c:pt>
                      <c:pt idx="34">
                        <c:v>1345084.3971209433</c:v>
                      </c:pt>
                      <c:pt idx="35">
                        <c:v>1345084.3971209433</c:v>
                      </c:pt>
                      <c:pt idx="36">
                        <c:v>1345084.3971209433</c:v>
                      </c:pt>
                      <c:pt idx="37">
                        <c:v>1345084.3971209433</c:v>
                      </c:pt>
                      <c:pt idx="38">
                        <c:v>1345084.3971209433</c:v>
                      </c:pt>
                      <c:pt idx="39">
                        <c:v>1345084.3971209433</c:v>
                      </c:pt>
                      <c:pt idx="40">
                        <c:v>1345084.3971209433</c:v>
                      </c:pt>
                      <c:pt idx="41">
                        <c:v>1345084.3971209433</c:v>
                      </c:pt>
                      <c:pt idx="42">
                        <c:v>1345084.3971209433</c:v>
                      </c:pt>
                      <c:pt idx="43">
                        <c:v>1345084.3971209433</c:v>
                      </c:pt>
                      <c:pt idx="44">
                        <c:v>1345084.3971209433</c:v>
                      </c:pt>
                      <c:pt idx="45">
                        <c:v>1345084.3971209433</c:v>
                      </c:pt>
                      <c:pt idx="46">
                        <c:v>1345084.3971209433</c:v>
                      </c:pt>
                      <c:pt idx="47">
                        <c:v>1345084.3971209433</c:v>
                      </c:pt>
                      <c:pt idx="48">
                        <c:v>1345084.3971209433</c:v>
                      </c:pt>
                      <c:pt idx="49">
                        <c:v>1345084.3971209433</c:v>
                      </c:pt>
                      <c:pt idx="50">
                        <c:v>1345084.3971209433</c:v>
                      </c:pt>
                      <c:pt idx="51">
                        <c:v>1345084.3971209433</c:v>
                      </c:pt>
                      <c:pt idx="52">
                        <c:v>1345084.3971209433</c:v>
                      </c:pt>
                      <c:pt idx="53">
                        <c:v>1345084.3971209433</c:v>
                      </c:pt>
                      <c:pt idx="54">
                        <c:v>1345084.3971209433</c:v>
                      </c:pt>
                      <c:pt idx="55">
                        <c:v>1345084.3971209433</c:v>
                      </c:pt>
                      <c:pt idx="56">
                        <c:v>1345084.3971209433</c:v>
                      </c:pt>
                      <c:pt idx="57">
                        <c:v>1345084.3971209433</c:v>
                      </c:pt>
                      <c:pt idx="58">
                        <c:v>1345084.3971209433</c:v>
                      </c:pt>
                      <c:pt idx="59">
                        <c:v>1345084.3971209433</c:v>
                      </c:pt>
                      <c:pt idx="60">
                        <c:v>1345084.3971209433</c:v>
                      </c:pt>
                      <c:pt idx="61">
                        <c:v>1345084.3971209433</c:v>
                      </c:pt>
                      <c:pt idx="62">
                        <c:v>1345084.3971209433</c:v>
                      </c:pt>
                      <c:pt idx="63">
                        <c:v>1345084.3971209433</c:v>
                      </c:pt>
                      <c:pt idx="64">
                        <c:v>1345084.3971209433</c:v>
                      </c:pt>
                      <c:pt idx="65">
                        <c:v>1345084.3971209433</c:v>
                      </c:pt>
                      <c:pt idx="66">
                        <c:v>1345084.3971209433</c:v>
                      </c:pt>
                      <c:pt idx="67">
                        <c:v>1345084.3971209433</c:v>
                      </c:pt>
                      <c:pt idx="68">
                        <c:v>1468904.0075599661</c:v>
                      </c:pt>
                      <c:pt idx="69">
                        <c:v>1468904.0075599661</c:v>
                      </c:pt>
                      <c:pt idx="70">
                        <c:v>1468904.0075599661</c:v>
                      </c:pt>
                      <c:pt idx="71">
                        <c:v>1468904.0075599661</c:v>
                      </c:pt>
                      <c:pt idx="72">
                        <c:v>1468904.0075599661</c:v>
                      </c:pt>
                      <c:pt idx="73">
                        <c:v>1468904.0075599661</c:v>
                      </c:pt>
                      <c:pt idx="74">
                        <c:v>1468904.0075599661</c:v>
                      </c:pt>
                      <c:pt idx="75">
                        <c:v>1468904.0075599661</c:v>
                      </c:pt>
                      <c:pt idx="76">
                        <c:v>1468904.0075599661</c:v>
                      </c:pt>
                      <c:pt idx="77">
                        <c:v>1468904.0075599661</c:v>
                      </c:pt>
                      <c:pt idx="78">
                        <c:v>1468904.0075599661</c:v>
                      </c:pt>
                      <c:pt idx="79">
                        <c:v>1468904.0075599661</c:v>
                      </c:pt>
                      <c:pt idx="80">
                        <c:v>1468904.0075599661</c:v>
                      </c:pt>
                      <c:pt idx="81">
                        <c:v>1468904.0075599661</c:v>
                      </c:pt>
                      <c:pt idx="82">
                        <c:v>1468904.0075599661</c:v>
                      </c:pt>
                      <c:pt idx="83">
                        <c:v>1468904.0075599661</c:v>
                      </c:pt>
                      <c:pt idx="84">
                        <c:v>1468904.0075599661</c:v>
                      </c:pt>
                      <c:pt idx="85">
                        <c:v>1468904.0075599661</c:v>
                      </c:pt>
                      <c:pt idx="86">
                        <c:v>1468904.0075599661</c:v>
                      </c:pt>
                      <c:pt idx="87">
                        <c:v>1468904.0075599661</c:v>
                      </c:pt>
                      <c:pt idx="88">
                        <c:v>1468904.0075599661</c:v>
                      </c:pt>
                      <c:pt idx="89">
                        <c:v>1468904.0075599661</c:v>
                      </c:pt>
                      <c:pt idx="90">
                        <c:v>1468904.0075599661</c:v>
                      </c:pt>
                      <c:pt idx="91">
                        <c:v>1468904.0075599661</c:v>
                      </c:pt>
                      <c:pt idx="92">
                        <c:v>1468904.0075599661</c:v>
                      </c:pt>
                      <c:pt idx="93">
                        <c:v>1468904.0075599661</c:v>
                      </c:pt>
                      <c:pt idx="94">
                        <c:v>1468904.0075599661</c:v>
                      </c:pt>
                      <c:pt idx="95">
                        <c:v>1468904.0075599661</c:v>
                      </c:pt>
                      <c:pt idx="96">
                        <c:v>1468904.0075599661</c:v>
                      </c:pt>
                      <c:pt idx="97">
                        <c:v>1468904.0075599661</c:v>
                      </c:pt>
                      <c:pt idx="98">
                        <c:v>1468904.0075599661</c:v>
                      </c:pt>
                      <c:pt idx="99">
                        <c:v>1468904.0075599661</c:v>
                      </c:pt>
                      <c:pt idx="100">
                        <c:v>1468904.0075599661</c:v>
                      </c:pt>
                      <c:pt idx="101">
                        <c:v>1468904.0075599661</c:v>
                      </c:pt>
                      <c:pt idx="102">
                        <c:v>1468904.0075599661</c:v>
                      </c:pt>
                      <c:pt idx="103">
                        <c:v>1468904.0075599661</c:v>
                      </c:pt>
                      <c:pt idx="104">
                        <c:v>1468904.0075599661</c:v>
                      </c:pt>
                      <c:pt idx="105">
                        <c:v>1468904.0075599661</c:v>
                      </c:pt>
                      <c:pt idx="106">
                        <c:v>1468904.0075599661</c:v>
                      </c:pt>
                      <c:pt idx="107">
                        <c:v>1468904.0075599661</c:v>
                      </c:pt>
                      <c:pt idx="108">
                        <c:v>1468904.0075599661</c:v>
                      </c:pt>
                      <c:pt idx="109">
                        <c:v>1468904.0075599661</c:v>
                      </c:pt>
                      <c:pt idx="110">
                        <c:v>1468904.0075599661</c:v>
                      </c:pt>
                      <c:pt idx="111">
                        <c:v>1468904.0075599661</c:v>
                      </c:pt>
                      <c:pt idx="112">
                        <c:v>1468904.0075599661</c:v>
                      </c:pt>
                      <c:pt idx="113">
                        <c:v>1347466.0147861238</c:v>
                      </c:pt>
                      <c:pt idx="114">
                        <c:v>1347466.0147861238</c:v>
                      </c:pt>
                      <c:pt idx="115">
                        <c:v>1347466.0147861238</c:v>
                      </c:pt>
                      <c:pt idx="116">
                        <c:v>1347466.0147861238</c:v>
                      </c:pt>
                      <c:pt idx="117">
                        <c:v>1347466.0147861238</c:v>
                      </c:pt>
                      <c:pt idx="118">
                        <c:v>1347466.0147861238</c:v>
                      </c:pt>
                      <c:pt idx="119">
                        <c:v>1347466.0147861238</c:v>
                      </c:pt>
                      <c:pt idx="120">
                        <c:v>1347466.0147861238</c:v>
                      </c:pt>
                      <c:pt idx="121">
                        <c:v>1347466.0147861238</c:v>
                      </c:pt>
                      <c:pt idx="122">
                        <c:v>1347466.0147861238</c:v>
                      </c:pt>
                      <c:pt idx="123">
                        <c:v>1347466.0147861238</c:v>
                      </c:pt>
                      <c:pt idx="124">
                        <c:v>1347466.0147861238</c:v>
                      </c:pt>
                      <c:pt idx="125">
                        <c:v>1347466.0147861238</c:v>
                      </c:pt>
                      <c:pt idx="126">
                        <c:v>1347466.0147861238</c:v>
                      </c:pt>
                      <c:pt idx="127">
                        <c:v>1347466.0147861238</c:v>
                      </c:pt>
                      <c:pt idx="128">
                        <c:v>1347466.0147861238</c:v>
                      </c:pt>
                      <c:pt idx="129">
                        <c:v>1347466.0147861238</c:v>
                      </c:pt>
                      <c:pt idx="130">
                        <c:v>1347466.0147861238</c:v>
                      </c:pt>
                      <c:pt idx="131">
                        <c:v>1347466.0147861238</c:v>
                      </c:pt>
                      <c:pt idx="132">
                        <c:v>1347466.0147861238</c:v>
                      </c:pt>
                      <c:pt idx="133">
                        <c:v>1347466.0147861238</c:v>
                      </c:pt>
                      <c:pt idx="134">
                        <c:v>1347466.0147861238</c:v>
                      </c:pt>
                      <c:pt idx="135">
                        <c:v>1347466.0147861238</c:v>
                      </c:pt>
                      <c:pt idx="136">
                        <c:v>1347466.0147861238</c:v>
                      </c:pt>
                      <c:pt idx="137">
                        <c:v>1347466.0147861238</c:v>
                      </c:pt>
                      <c:pt idx="138">
                        <c:v>1347466.0147861238</c:v>
                      </c:pt>
                      <c:pt idx="139">
                        <c:v>1347466.0147861238</c:v>
                      </c:pt>
                      <c:pt idx="140">
                        <c:v>1347466.0147861238</c:v>
                      </c:pt>
                      <c:pt idx="141">
                        <c:v>1347466.0147861238</c:v>
                      </c:pt>
                      <c:pt idx="142">
                        <c:v>1347466.0147861238</c:v>
                      </c:pt>
                      <c:pt idx="143">
                        <c:v>1347466.0147861238</c:v>
                      </c:pt>
                      <c:pt idx="144">
                        <c:v>1347466.0147861238</c:v>
                      </c:pt>
                      <c:pt idx="145">
                        <c:v>1347466.0147861238</c:v>
                      </c:pt>
                      <c:pt idx="146">
                        <c:v>1347466.0147861238</c:v>
                      </c:pt>
                      <c:pt idx="147">
                        <c:v>1347466.0147861238</c:v>
                      </c:pt>
                      <c:pt idx="148">
                        <c:v>1347466.0147861238</c:v>
                      </c:pt>
                      <c:pt idx="149">
                        <c:v>1347466.0147861238</c:v>
                      </c:pt>
                      <c:pt idx="150">
                        <c:v>1347466.0147861238</c:v>
                      </c:pt>
                      <c:pt idx="151">
                        <c:v>1347466.0147861238</c:v>
                      </c:pt>
                      <c:pt idx="152">
                        <c:v>1347466.0147861238</c:v>
                      </c:pt>
                      <c:pt idx="153">
                        <c:v>1347466.0147861238</c:v>
                      </c:pt>
                      <c:pt idx="154">
                        <c:v>1347466.0147861238</c:v>
                      </c:pt>
                      <c:pt idx="155">
                        <c:v>1347466.0147861238</c:v>
                      </c:pt>
                      <c:pt idx="156">
                        <c:v>1347466.0147861238</c:v>
                      </c:pt>
                      <c:pt idx="157">
                        <c:v>1347466.0147861238</c:v>
                      </c:pt>
                      <c:pt idx="158">
                        <c:v>1176681.4415358203</c:v>
                      </c:pt>
                      <c:pt idx="159">
                        <c:v>1176681.4415358203</c:v>
                      </c:pt>
                      <c:pt idx="160">
                        <c:v>1176681.4415358203</c:v>
                      </c:pt>
                      <c:pt idx="161">
                        <c:v>1176681.4415358203</c:v>
                      </c:pt>
                      <c:pt idx="162">
                        <c:v>1176681.4415358203</c:v>
                      </c:pt>
                      <c:pt idx="163">
                        <c:v>1176681.4415358203</c:v>
                      </c:pt>
                      <c:pt idx="164">
                        <c:v>1176681.4415358203</c:v>
                      </c:pt>
                      <c:pt idx="165">
                        <c:v>1176681.4415358203</c:v>
                      </c:pt>
                      <c:pt idx="166">
                        <c:v>1176681.4415358203</c:v>
                      </c:pt>
                      <c:pt idx="167">
                        <c:v>1176681.4415358203</c:v>
                      </c:pt>
                      <c:pt idx="168">
                        <c:v>1176681.4415358203</c:v>
                      </c:pt>
                      <c:pt idx="169">
                        <c:v>1176681.4415358203</c:v>
                      </c:pt>
                      <c:pt idx="170">
                        <c:v>1176681.4415358203</c:v>
                      </c:pt>
                      <c:pt idx="171">
                        <c:v>1176681.4415358203</c:v>
                      </c:pt>
                      <c:pt idx="172">
                        <c:v>1176681.4415358203</c:v>
                      </c:pt>
                      <c:pt idx="173">
                        <c:v>1176681.4415358203</c:v>
                      </c:pt>
                      <c:pt idx="174">
                        <c:v>1176681.4415358203</c:v>
                      </c:pt>
                      <c:pt idx="175">
                        <c:v>1176681.4415358203</c:v>
                      </c:pt>
                      <c:pt idx="176">
                        <c:v>1176681.4415358203</c:v>
                      </c:pt>
                      <c:pt idx="177">
                        <c:v>1176681.4415358203</c:v>
                      </c:pt>
                      <c:pt idx="178">
                        <c:v>1176681.4415358203</c:v>
                      </c:pt>
                      <c:pt idx="179">
                        <c:v>1176681.4415358203</c:v>
                      </c:pt>
                      <c:pt idx="180">
                        <c:v>1176681.4415358203</c:v>
                      </c:pt>
                      <c:pt idx="181">
                        <c:v>1176681.4415358203</c:v>
                      </c:pt>
                      <c:pt idx="182">
                        <c:v>1176681.4415358203</c:v>
                      </c:pt>
                      <c:pt idx="183">
                        <c:v>1176681.4415358203</c:v>
                      </c:pt>
                      <c:pt idx="184">
                        <c:v>1176681.4415358203</c:v>
                      </c:pt>
                      <c:pt idx="185">
                        <c:v>1176681.4415358203</c:v>
                      </c:pt>
                      <c:pt idx="186">
                        <c:v>1176681.4415358203</c:v>
                      </c:pt>
                      <c:pt idx="187">
                        <c:v>1176681.4415358203</c:v>
                      </c:pt>
                      <c:pt idx="188">
                        <c:v>1176681.4415358203</c:v>
                      </c:pt>
                      <c:pt idx="189">
                        <c:v>1176681.4415358203</c:v>
                      </c:pt>
                      <c:pt idx="190">
                        <c:v>1176681.4415358203</c:v>
                      </c:pt>
                      <c:pt idx="191">
                        <c:v>1176681.4415358203</c:v>
                      </c:pt>
                      <c:pt idx="192">
                        <c:v>1176681.4415358203</c:v>
                      </c:pt>
                      <c:pt idx="193">
                        <c:v>1176681.4415358203</c:v>
                      </c:pt>
                      <c:pt idx="194">
                        <c:v>1176681.4415358203</c:v>
                      </c:pt>
                      <c:pt idx="195">
                        <c:v>1176681.4415358203</c:v>
                      </c:pt>
                      <c:pt idx="196">
                        <c:v>1176681.4415358203</c:v>
                      </c:pt>
                      <c:pt idx="197">
                        <c:v>1176681.4415358203</c:v>
                      </c:pt>
                      <c:pt idx="198">
                        <c:v>1176681.4415358203</c:v>
                      </c:pt>
                      <c:pt idx="199">
                        <c:v>1176681.4415358203</c:v>
                      </c:pt>
                      <c:pt idx="200">
                        <c:v>1176681.4415358203</c:v>
                      </c:pt>
                      <c:pt idx="201">
                        <c:v>1176681.4415358203</c:v>
                      </c:pt>
                      <c:pt idx="202">
                        <c:v>1176681.4415358203</c:v>
                      </c:pt>
                      <c:pt idx="203">
                        <c:v>1326627.3557448378</c:v>
                      </c:pt>
                      <c:pt idx="204">
                        <c:v>1326627.3557448378</c:v>
                      </c:pt>
                      <c:pt idx="205">
                        <c:v>1326627.3557448378</c:v>
                      </c:pt>
                      <c:pt idx="206">
                        <c:v>1326627.3557448378</c:v>
                      </c:pt>
                      <c:pt idx="207">
                        <c:v>1326627.3557448378</c:v>
                      </c:pt>
                      <c:pt idx="208">
                        <c:v>1326627.3557448378</c:v>
                      </c:pt>
                      <c:pt idx="209">
                        <c:v>1326627.3557448378</c:v>
                      </c:pt>
                      <c:pt idx="210">
                        <c:v>1326627.3557448378</c:v>
                      </c:pt>
                      <c:pt idx="211">
                        <c:v>1326627.3557448378</c:v>
                      </c:pt>
                      <c:pt idx="212">
                        <c:v>1326627.3557448378</c:v>
                      </c:pt>
                      <c:pt idx="213">
                        <c:v>1326627.3557448378</c:v>
                      </c:pt>
                      <c:pt idx="214">
                        <c:v>1326627.3557448378</c:v>
                      </c:pt>
                      <c:pt idx="215">
                        <c:v>1326627.3557448378</c:v>
                      </c:pt>
                      <c:pt idx="216">
                        <c:v>1326627.3557448378</c:v>
                      </c:pt>
                      <c:pt idx="217">
                        <c:v>1326627.3557448378</c:v>
                      </c:pt>
                      <c:pt idx="218">
                        <c:v>1326627.3557448378</c:v>
                      </c:pt>
                      <c:pt idx="219">
                        <c:v>1326627.3557448378</c:v>
                      </c:pt>
                      <c:pt idx="220">
                        <c:v>1326627.3557448378</c:v>
                      </c:pt>
                      <c:pt idx="221">
                        <c:v>1326627.3557448378</c:v>
                      </c:pt>
                      <c:pt idx="222">
                        <c:v>1326627.3557448378</c:v>
                      </c:pt>
                      <c:pt idx="223">
                        <c:v>1326627.3557448378</c:v>
                      </c:pt>
                      <c:pt idx="224">
                        <c:v>1326627.3557448378</c:v>
                      </c:pt>
                      <c:pt idx="225">
                        <c:v>1326627.3557448378</c:v>
                      </c:pt>
                      <c:pt idx="226">
                        <c:v>1326627.3557448378</c:v>
                      </c:pt>
                      <c:pt idx="227">
                        <c:v>1326627.3557448378</c:v>
                      </c:pt>
                      <c:pt idx="228">
                        <c:v>1326627.3557448378</c:v>
                      </c:pt>
                      <c:pt idx="229">
                        <c:v>1326627.3557448378</c:v>
                      </c:pt>
                      <c:pt idx="230">
                        <c:v>1326627.3557448378</c:v>
                      </c:pt>
                      <c:pt idx="231">
                        <c:v>1326627.3557448378</c:v>
                      </c:pt>
                      <c:pt idx="232">
                        <c:v>1326627.3557448378</c:v>
                      </c:pt>
                      <c:pt idx="233">
                        <c:v>1326627.3557448378</c:v>
                      </c:pt>
                      <c:pt idx="234">
                        <c:v>1326627.3557448378</c:v>
                      </c:pt>
                      <c:pt idx="235">
                        <c:v>1326627.3557448378</c:v>
                      </c:pt>
                      <c:pt idx="236">
                        <c:v>1326627.3557448378</c:v>
                      </c:pt>
                      <c:pt idx="237">
                        <c:v>1326627.3557448378</c:v>
                      </c:pt>
                      <c:pt idx="238">
                        <c:v>1326627.3557448378</c:v>
                      </c:pt>
                      <c:pt idx="239">
                        <c:v>1326627.3557448378</c:v>
                      </c:pt>
                      <c:pt idx="240">
                        <c:v>1326627.3557448378</c:v>
                      </c:pt>
                      <c:pt idx="241">
                        <c:v>1326627.3557448378</c:v>
                      </c:pt>
                      <c:pt idx="242">
                        <c:v>1326627.3557448378</c:v>
                      </c:pt>
                      <c:pt idx="243">
                        <c:v>1326627.3557448378</c:v>
                      </c:pt>
                      <c:pt idx="244">
                        <c:v>1326627.3557448378</c:v>
                      </c:pt>
                      <c:pt idx="245">
                        <c:v>1326627.3557448378</c:v>
                      </c:pt>
                      <c:pt idx="246">
                        <c:v>1326627.3557448378</c:v>
                      </c:pt>
                      <c:pt idx="247">
                        <c:v>1326627.3557448378</c:v>
                      </c:pt>
                      <c:pt idx="248">
                        <c:v>1467140.1095042164</c:v>
                      </c:pt>
                      <c:pt idx="249">
                        <c:v>1467140.1095042164</c:v>
                      </c:pt>
                      <c:pt idx="250">
                        <c:v>1467140.1095042164</c:v>
                      </c:pt>
                      <c:pt idx="251">
                        <c:v>1467140.1095042164</c:v>
                      </c:pt>
                      <c:pt idx="252">
                        <c:v>1467140.1095042164</c:v>
                      </c:pt>
                      <c:pt idx="253">
                        <c:v>1467140.1095042164</c:v>
                      </c:pt>
                      <c:pt idx="254">
                        <c:v>1467140.1095042164</c:v>
                      </c:pt>
                      <c:pt idx="255">
                        <c:v>1467140.1095042164</c:v>
                      </c:pt>
                      <c:pt idx="256">
                        <c:v>1467140.1095042164</c:v>
                      </c:pt>
                      <c:pt idx="257">
                        <c:v>1467140.1095042164</c:v>
                      </c:pt>
                      <c:pt idx="258">
                        <c:v>1467140.1095042164</c:v>
                      </c:pt>
                      <c:pt idx="259">
                        <c:v>1467140.1095042164</c:v>
                      </c:pt>
                      <c:pt idx="260">
                        <c:v>1467140.1095042164</c:v>
                      </c:pt>
                      <c:pt idx="261">
                        <c:v>1467140.1095042164</c:v>
                      </c:pt>
                      <c:pt idx="262">
                        <c:v>1467140.1095042164</c:v>
                      </c:pt>
                      <c:pt idx="263">
                        <c:v>1467140.1095042164</c:v>
                      </c:pt>
                      <c:pt idx="264">
                        <c:v>1467140.1095042164</c:v>
                      </c:pt>
                      <c:pt idx="265">
                        <c:v>1467140.1095042164</c:v>
                      </c:pt>
                      <c:pt idx="266">
                        <c:v>1467140.1095042164</c:v>
                      </c:pt>
                      <c:pt idx="267">
                        <c:v>1467140.1095042164</c:v>
                      </c:pt>
                      <c:pt idx="268">
                        <c:v>1467140.1095042164</c:v>
                      </c:pt>
                      <c:pt idx="269">
                        <c:v>1467140.1095042164</c:v>
                      </c:pt>
                      <c:pt idx="270">
                        <c:v>1467140.1095042164</c:v>
                      </c:pt>
                      <c:pt idx="271">
                        <c:v>1467140.1095042164</c:v>
                      </c:pt>
                      <c:pt idx="272">
                        <c:v>1467140.1095042164</c:v>
                      </c:pt>
                      <c:pt idx="273">
                        <c:v>1467140.1095042164</c:v>
                      </c:pt>
                      <c:pt idx="274">
                        <c:v>1467140.1095042164</c:v>
                      </c:pt>
                      <c:pt idx="275">
                        <c:v>1467140.1095042164</c:v>
                      </c:pt>
                      <c:pt idx="276">
                        <c:v>1467140.1095042164</c:v>
                      </c:pt>
                      <c:pt idx="277">
                        <c:v>1467140.1095042164</c:v>
                      </c:pt>
                      <c:pt idx="278">
                        <c:v>1467140.1095042164</c:v>
                      </c:pt>
                      <c:pt idx="279">
                        <c:v>1467140.1095042164</c:v>
                      </c:pt>
                      <c:pt idx="280">
                        <c:v>1467140.1095042164</c:v>
                      </c:pt>
                      <c:pt idx="281">
                        <c:v>1467140.1095042164</c:v>
                      </c:pt>
                      <c:pt idx="282">
                        <c:v>1467140.1095042164</c:v>
                      </c:pt>
                      <c:pt idx="283">
                        <c:v>1467140.1095042164</c:v>
                      </c:pt>
                      <c:pt idx="284">
                        <c:v>1467140.1095042164</c:v>
                      </c:pt>
                      <c:pt idx="285">
                        <c:v>1467140.1095042164</c:v>
                      </c:pt>
                      <c:pt idx="286">
                        <c:v>1467140.1095042164</c:v>
                      </c:pt>
                      <c:pt idx="287">
                        <c:v>1467140.1095042164</c:v>
                      </c:pt>
                      <c:pt idx="288">
                        <c:v>1467140.1095042164</c:v>
                      </c:pt>
                      <c:pt idx="289">
                        <c:v>1467140.1095042164</c:v>
                      </c:pt>
                      <c:pt idx="290">
                        <c:v>1467140.1095042164</c:v>
                      </c:pt>
                      <c:pt idx="291">
                        <c:v>1467140.1095042164</c:v>
                      </c:pt>
                      <c:pt idx="292">
                        <c:v>1467140.1095042164</c:v>
                      </c:pt>
                      <c:pt idx="293">
                        <c:v>1325900.6964538342</c:v>
                      </c:pt>
                      <c:pt idx="294">
                        <c:v>1325900.6964538342</c:v>
                      </c:pt>
                      <c:pt idx="295">
                        <c:v>1325900.6964538342</c:v>
                      </c:pt>
                      <c:pt idx="296">
                        <c:v>1325900.6964538342</c:v>
                      </c:pt>
                      <c:pt idx="297">
                        <c:v>1325900.6964538342</c:v>
                      </c:pt>
                      <c:pt idx="298">
                        <c:v>1325900.6964538342</c:v>
                      </c:pt>
                      <c:pt idx="299">
                        <c:v>1325900.6964538342</c:v>
                      </c:pt>
                      <c:pt idx="300">
                        <c:v>1325900.6964538342</c:v>
                      </c:pt>
                      <c:pt idx="301">
                        <c:v>1325900.6964538342</c:v>
                      </c:pt>
                      <c:pt idx="302">
                        <c:v>1325900.6964538342</c:v>
                      </c:pt>
                      <c:pt idx="303">
                        <c:v>1325900.6964538342</c:v>
                      </c:pt>
                      <c:pt idx="304">
                        <c:v>1325900.6964538342</c:v>
                      </c:pt>
                      <c:pt idx="305">
                        <c:v>1325900.6964538342</c:v>
                      </c:pt>
                      <c:pt idx="306">
                        <c:v>1325900.6964538342</c:v>
                      </c:pt>
                      <c:pt idx="307">
                        <c:v>1325900.6964538342</c:v>
                      </c:pt>
                      <c:pt idx="308">
                        <c:v>1325900.6964538342</c:v>
                      </c:pt>
                      <c:pt idx="309">
                        <c:v>1325900.6964538342</c:v>
                      </c:pt>
                      <c:pt idx="310">
                        <c:v>1325900.6964538342</c:v>
                      </c:pt>
                      <c:pt idx="311">
                        <c:v>1325900.6964538342</c:v>
                      </c:pt>
                      <c:pt idx="312">
                        <c:v>1325900.6964538342</c:v>
                      </c:pt>
                      <c:pt idx="313">
                        <c:v>1325900.6964538342</c:v>
                      </c:pt>
                      <c:pt idx="314">
                        <c:v>1325900.6964538342</c:v>
                      </c:pt>
                      <c:pt idx="315">
                        <c:v>1325900.6964538342</c:v>
                      </c:pt>
                      <c:pt idx="316">
                        <c:v>1325900.6964538342</c:v>
                      </c:pt>
                      <c:pt idx="317">
                        <c:v>1325900.6964538342</c:v>
                      </c:pt>
                      <c:pt idx="318">
                        <c:v>1325900.6964538342</c:v>
                      </c:pt>
                      <c:pt idx="319">
                        <c:v>1325900.6964538342</c:v>
                      </c:pt>
                      <c:pt idx="320">
                        <c:v>1325900.6964538342</c:v>
                      </c:pt>
                      <c:pt idx="321">
                        <c:v>1325900.6964538342</c:v>
                      </c:pt>
                      <c:pt idx="322">
                        <c:v>1325900.6964538342</c:v>
                      </c:pt>
                      <c:pt idx="323">
                        <c:v>1325900.6964538342</c:v>
                      </c:pt>
                      <c:pt idx="324">
                        <c:v>1325900.6964538342</c:v>
                      </c:pt>
                      <c:pt idx="325">
                        <c:v>1325900.6964538342</c:v>
                      </c:pt>
                      <c:pt idx="326">
                        <c:v>1325900.6964538342</c:v>
                      </c:pt>
                      <c:pt idx="327">
                        <c:v>1325900.6964538342</c:v>
                      </c:pt>
                      <c:pt idx="328">
                        <c:v>1325900.6964538342</c:v>
                      </c:pt>
                      <c:pt idx="329">
                        <c:v>1325900.6964538342</c:v>
                      </c:pt>
                      <c:pt idx="330">
                        <c:v>1325900.6964538342</c:v>
                      </c:pt>
                      <c:pt idx="331">
                        <c:v>1325900.6964538342</c:v>
                      </c:pt>
                      <c:pt idx="332">
                        <c:v>1325900.6964538342</c:v>
                      </c:pt>
                      <c:pt idx="333">
                        <c:v>1325900.6964538342</c:v>
                      </c:pt>
                      <c:pt idx="334">
                        <c:v>1325900.6964538342</c:v>
                      </c:pt>
                      <c:pt idx="335">
                        <c:v>1325900.6964538342</c:v>
                      </c:pt>
                      <c:pt idx="336">
                        <c:v>1325900.6964538342</c:v>
                      </c:pt>
                      <c:pt idx="337">
                        <c:v>1325900.6964538342</c:v>
                      </c:pt>
                      <c:pt idx="338">
                        <c:v>1183837.4474965436</c:v>
                      </c:pt>
                      <c:pt idx="339">
                        <c:v>1183837.4474965436</c:v>
                      </c:pt>
                      <c:pt idx="340">
                        <c:v>1183837.4474965436</c:v>
                      </c:pt>
                      <c:pt idx="341">
                        <c:v>1183837.4474965436</c:v>
                      </c:pt>
                      <c:pt idx="342">
                        <c:v>1183837.4474965436</c:v>
                      </c:pt>
                      <c:pt idx="343">
                        <c:v>1183837.4474965436</c:v>
                      </c:pt>
                      <c:pt idx="344">
                        <c:v>1183837.4474965436</c:v>
                      </c:pt>
                      <c:pt idx="345">
                        <c:v>1183837.4474965436</c:v>
                      </c:pt>
                      <c:pt idx="346">
                        <c:v>1183837.4474965436</c:v>
                      </c:pt>
                      <c:pt idx="347">
                        <c:v>1183837.4474965436</c:v>
                      </c:pt>
                      <c:pt idx="348">
                        <c:v>1183837.4474965436</c:v>
                      </c:pt>
                      <c:pt idx="349">
                        <c:v>1183837.4474965436</c:v>
                      </c:pt>
                      <c:pt idx="350">
                        <c:v>1183837.4474965436</c:v>
                      </c:pt>
                      <c:pt idx="351">
                        <c:v>1183837.4474965436</c:v>
                      </c:pt>
                      <c:pt idx="352">
                        <c:v>1183837.4474965436</c:v>
                      </c:pt>
                      <c:pt idx="353">
                        <c:v>1183837.4474965436</c:v>
                      </c:pt>
                      <c:pt idx="354">
                        <c:v>1183837.4474965436</c:v>
                      </c:pt>
                      <c:pt idx="355">
                        <c:v>1183837.4474965436</c:v>
                      </c:pt>
                      <c:pt idx="356">
                        <c:v>1183837.4474965436</c:v>
                      </c:pt>
                      <c:pt idx="357">
                        <c:v>1183837.4474965436</c:v>
                      </c:pt>
                      <c:pt idx="358">
                        <c:v>1183837.4474965436</c:v>
                      </c:pt>
                      <c:pt idx="359">
                        <c:v>1183837.4474965436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025-45C5-934A-B86B6C722FF0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-13.620700203848758</c:v>
                      </c:pt>
                      <c:pt idx="24">
                        <c:v>-13.620700203848758</c:v>
                      </c:pt>
                      <c:pt idx="25">
                        <c:v>-13.620700203848758</c:v>
                      </c:pt>
                      <c:pt idx="26">
                        <c:v>-13.620700203848758</c:v>
                      </c:pt>
                      <c:pt idx="27">
                        <c:v>-13.620700203848758</c:v>
                      </c:pt>
                      <c:pt idx="28">
                        <c:v>-13.620700203848758</c:v>
                      </c:pt>
                      <c:pt idx="29">
                        <c:v>-13.620700203848758</c:v>
                      </c:pt>
                      <c:pt idx="30">
                        <c:v>-13.620700203848758</c:v>
                      </c:pt>
                      <c:pt idx="31">
                        <c:v>-13.620700203848758</c:v>
                      </c:pt>
                      <c:pt idx="32">
                        <c:v>-13.620700203848758</c:v>
                      </c:pt>
                      <c:pt idx="33">
                        <c:v>-13.620700203848758</c:v>
                      </c:pt>
                      <c:pt idx="34">
                        <c:v>-13.620700203848758</c:v>
                      </c:pt>
                      <c:pt idx="35">
                        <c:v>-13.620700203848758</c:v>
                      </c:pt>
                      <c:pt idx="36">
                        <c:v>-13.620700203848758</c:v>
                      </c:pt>
                      <c:pt idx="37">
                        <c:v>-13.620700203848758</c:v>
                      </c:pt>
                      <c:pt idx="38">
                        <c:v>-13.620700203848758</c:v>
                      </c:pt>
                      <c:pt idx="39">
                        <c:v>-13.620700203848758</c:v>
                      </c:pt>
                      <c:pt idx="40">
                        <c:v>-13.620700203848758</c:v>
                      </c:pt>
                      <c:pt idx="41">
                        <c:v>-13.620700203848758</c:v>
                      </c:pt>
                      <c:pt idx="42">
                        <c:v>-13.620700203848758</c:v>
                      </c:pt>
                      <c:pt idx="43">
                        <c:v>-13.620700203848758</c:v>
                      </c:pt>
                      <c:pt idx="44">
                        <c:v>-13.620700203848758</c:v>
                      </c:pt>
                      <c:pt idx="45">
                        <c:v>-13.620700203848758</c:v>
                      </c:pt>
                      <c:pt idx="46">
                        <c:v>-13.620700203848758</c:v>
                      </c:pt>
                      <c:pt idx="47">
                        <c:v>-13.620700203848758</c:v>
                      </c:pt>
                      <c:pt idx="48">
                        <c:v>-13.620700203848758</c:v>
                      </c:pt>
                      <c:pt idx="49">
                        <c:v>-13.620700203848758</c:v>
                      </c:pt>
                      <c:pt idx="50">
                        <c:v>-13.620700203848758</c:v>
                      </c:pt>
                      <c:pt idx="51">
                        <c:v>-13.620700203848758</c:v>
                      </c:pt>
                      <c:pt idx="52">
                        <c:v>-13.620700203848758</c:v>
                      </c:pt>
                      <c:pt idx="53">
                        <c:v>-13.620700203848758</c:v>
                      </c:pt>
                      <c:pt idx="54">
                        <c:v>-13.620700203848758</c:v>
                      </c:pt>
                      <c:pt idx="55">
                        <c:v>-13.620700203848758</c:v>
                      </c:pt>
                      <c:pt idx="56">
                        <c:v>-13.620700203848758</c:v>
                      </c:pt>
                      <c:pt idx="57">
                        <c:v>-13.620700203848758</c:v>
                      </c:pt>
                      <c:pt idx="58">
                        <c:v>-13.620700203848758</c:v>
                      </c:pt>
                      <c:pt idx="59">
                        <c:v>-13.620700203848758</c:v>
                      </c:pt>
                      <c:pt idx="60">
                        <c:v>-13.620700203848758</c:v>
                      </c:pt>
                      <c:pt idx="61">
                        <c:v>-13.620700203848758</c:v>
                      </c:pt>
                      <c:pt idx="62">
                        <c:v>-13.620700203848758</c:v>
                      </c:pt>
                      <c:pt idx="63">
                        <c:v>-13.620700203848758</c:v>
                      </c:pt>
                      <c:pt idx="64">
                        <c:v>-13.620700203848758</c:v>
                      </c:pt>
                      <c:pt idx="65">
                        <c:v>-13.620700203848758</c:v>
                      </c:pt>
                      <c:pt idx="66">
                        <c:v>-13.620700203848758</c:v>
                      </c:pt>
                      <c:pt idx="67">
                        <c:v>-13.620700203848758</c:v>
                      </c:pt>
                      <c:pt idx="68">
                        <c:v>-24.079873522015337</c:v>
                      </c:pt>
                      <c:pt idx="69">
                        <c:v>-24.079873522015337</c:v>
                      </c:pt>
                      <c:pt idx="70">
                        <c:v>-24.079873522015337</c:v>
                      </c:pt>
                      <c:pt idx="71">
                        <c:v>-24.079873522015337</c:v>
                      </c:pt>
                      <c:pt idx="72">
                        <c:v>-24.079873522015337</c:v>
                      </c:pt>
                      <c:pt idx="73">
                        <c:v>-24.079873522015337</c:v>
                      </c:pt>
                      <c:pt idx="74">
                        <c:v>-24.079873522015337</c:v>
                      </c:pt>
                      <c:pt idx="75">
                        <c:v>-24.079873522015337</c:v>
                      </c:pt>
                      <c:pt idx="76">
                        <c:v>-24.079873522015337</c:v>
                      </c:pt>
                      <c:pt idx="77">
                        <c:v>-24.079873522015337</c:v>
                      </c:pt>
                      <c:pt idx="78">
                        <c:v>-24.079873522015337</c:v>
                      </c:pt>
                      <c:pt idx="79">
                        <c:v>-24.079873522015337</c:v>
                      </c:pt>
                      <c:pt idx="80">
                        <c:v>-24.079873522015337</c:v>
                      </c:pt>
                      <c:pt idx="81">
                        <c:v>-24.079873522015337</c:v>
                      </c:pt>
                      <c:pt idx="82">
                        <c:v>-24.079873522015337</c:v>
                      </c:pt>
                      <c:pt idx="83">
                        <c:v>-24.079873522015337</c:v>
                      </c:pt>
                      <c:pt idx="84">
                        <c:v>-24.079873522015337</c:v>
                      </c:pt>
                      <c:pt idx="85">
                        <c:v>-24.079873522015337</c:v>
                      </c:pt>
                      <c:pt idx="86">
                        <c:v>-24.079873522015337</c:v>
                      </c:pt>
                      <c:pt idx="87">
                        <c:v>-24.079873522015337</c:v>
                      </c:pt>
                      <c:pt idx="88">
                        <c:v>-24.079873522015337</c:v>
                      </c:pt>
                      <c:pt idx="89">
                        <c:v>-24.079873522015337</c:v>
                      </c:pt>
                      <c:pt idx="90">
                        <c:v>-24.079873522015337</c:v>
                      </c:pt>
                      <c:pt idx="91">
                        <c:v>-24.079873522015337</c:v>
                      </c:pt>
                      <c:pt idx="92">
                        <c:v>-24.079873522015337</c:v>
                      </c:pt>
                      <c:pt idx="93">
                        <c:v>-24.079873522015337</c:v>
                      </c:pt>
                      <c:pt idx="94">
                        <c:v>-24.079873522015337</c:v>
                      </c:pt>
                      <c:pt idx="95">
                        <c:v>-24.079873522015337</c:v>
                      </c:pt>
                      <c:pt idx="96">
                        <c:v>-24.079873522015337</c:v>
                      </c:pt>
                      <c:pt idx="97">
                        <c:v>-24.079873522015337</c:v>
                      </c:pt>
                      <c:pt idx="98">
                        <c:v>-24.079873522015337</c:v>
                      </c:pt>
                      <c:pt idx="99">
                        <c:v>-24.079873522015337</c:v>
                      </c:pt>
                      <c:pt idx="100">
                        <c:v>-24.079873522015337</c:v>
                      </c:pt>
                      <c:pt idx="101">
                        <c:v>-24.079873522015337</c:v>
                      </c:pt>
                      <c:pt idx="102">
                        <c:v>-24.079873522015337</c:v>
                      </c:pt>
                      <c:pt idx="103">
                        <c:v>-24.079873522015337</c:v>
                      </c:pt>
                      <c:pt idx="104">
                        <c:v>-24.079873522015337</c:v>
                      </c:pt>
                      <c:pt idx="105">
                        <c:v>-24.079873522015337</c:v>
                      </c:pt>
                      <c:pt idx="106">
                        <c:v>-24.079873522015337</c:v>
                      </c:pt>
                      <c:pt idx="107">
                        <c:v>-24.079873522015337</c:v>
                      </c:pt>
                      <c:pt idx="108">
                        <c:v>-24.079873522015337</c:v>
                      </c:pt>
                      <c:pt idx="109">
                        <c:v>-24.079873522015337</c:v>
                      </c:pt>
                      <c:pt idx="110">
                        <c:v>-24.079873522015337</c:v>
                      </c:pt>
                      <c:pt idx="111">
                        <c:v>-24.079873522015337</c:v>
                      </c:pt>
                      <c:pt idx="112">
                        <c:v>-24.079873522015337</c:v>
                      </c:pt>
                      <c:pt idx="113">
                        <c:v>-13.821877964378032</c:v>
                      </c:pt>
                      <c:pt idx="114">
                        <c:v>-13.821877964378032</c:v>
                      </c:pt>
                      <c:pt idx="115">
                        <c:v>-13.821877964378032</c:v>
                      </c:pt>
                      <c:pt idx="116">
                        <c:v>-13.821877964378032</c:v>
                      </c:pt>
                      <c:pt idx="117">
                        <c:v>-13.821877964378032</c:v>
                      </c:pt>
                      <c:pt idx="118">
                        <c:v>-13.821877964378032</c:v>
                      </c:pt>
                      <c:pt idx="119">
                        <c:v>-13.821877964378032</c:v>
                      </c:pt>
                      <c:pt idx="120">
                        <c:v>-13.821877964378032</c:v>
                      </c:pt>
                      <c:pt idx="121">
                        <c:v>-13.821877964378032</c:v>
                      </c:pt>
                      <c:pt idx="122">
                        <c:v>-13.821877964378032</c:v>
                      </c:pt>
                      <c:pt idx="123">
                        <c:v>-13.821877964378032</c:v>
                      </c:pt>
                      <c:pt idx="124">
                        <c:v>-13.821877964378032</c:v>
                      </c:pt>
                      <c:pt idx="125">
                        <c:v>-13.821877964378032</c:v>
                      </c:pt>
                      <c:pt idx="126">
                        <c:v>-13.821877964378032</c:v>
                      </c:pt>
                      <c:pt idx="127">
                        <c:v>-13.821877964378032</c:v>
                      </c:pt>
                      <c:pt idx="128">
                        <c:v>-13.821877964378032</c:v>
                      </c:pt>
                      <c:pt idx="129">
                        <c:v>-13.821877964378032</c:v>
                      </c:pt>
                      <c:pt idx="130">
                        <c:v>-13.821877964378032</c:v>
                      </c:pt>
                      <c:pt idx="131">
                        <c:v>-13.821877964378032</c:v>
                      </c:pt>
                      <c:pt idx="132">
                        <c:v>-13.821877964378032</c:v>
                      </c:pt>
                      <c:pt idx="133">
                        <c:v>-13.821877964378032</c:v>
                      </c:pt>
                      <c:pt idx="134">
                        <c:v>-13.821877964378032</c:v>
                      </c:pt>
                      <c:pt idx="135">
                        <c:v>-13.821877964378032</c:v>
                      </c:pt>
                      <c:pt idx="136">
                        <c:v>-13.821877964378032</c:v>
                      </c:pt>
                      <c:pt idx="137">
                        <c:v>-13.821877964378032</c:v>
                      </c:pt>
                      <c:pt idx="138">
                        <c:v>-13.821877964378032</c:v>
                      </c:pt>
                      <c:pt idx="139">
                        <c:v>-13.821877964378032</c:v>
                      </c:pt>
                      <c:pt idx="140">
                        <c:v>-13.821877964378032</c:v>
                      </c:pt>
                      <c:pt idx="141">
                        <c:v>-13.821877964378032</c:v>
                      </c:pt>
                      <c:pt idx="142">
                        <c:v>-13.821877964378032</c:v>
                      </c:pt>
                      <c:pt idx="143">
                        <c:v>-13.821877964378032</c:v>
                      </c:pt>
                      <c:pt idx="144">
                        <c:v>-13.821877964378032</c:v>
                      </c:pt>
                      <c:pt idx="145">
                        <c:v>-13.821877964378032</c:v>
                      </c:pt>
                      <c:pt idx="146">
                        <c:v>-13.821877964378032</c:v>
                      </c:pt>
                      <c:pt idx="147">
                        <c:v>-13.821877964378032</c:v>
                      </c:pt>
                      <c:pt idx="148">
                        <c:v>-13.821877964378032</c:v>
                      </c:pt>
                      <c:pt idx="149">
                        <c:v>-13.821877964378032</c:v>
                      </c:pt>
                      <c:pt idx="150">
                        <c:v>-13.821877964378032</c:v>
                      </c:pt>
                      <c:pt idx="151">
                        <c:v>-13.821877964378032</c:v>
                      </c:pt>
                      <c:pt idx="152">
                        <c:v>-13.821877964378032</c:v>
                      </c:pt>
                      <c:pt idx="153">
                        <c:v>-13.821877964378032</c:v>
                      </c:pt>
                      <c:pt idx="154">
                        <c:v>-13.821877964378032</c:v>
                      </c:pt>
                      <c:pt idx="155">
                        <c:v>-13.821877964378032</c:v>
                      </c:pt>
                      <c:pt idx="156">
                        <c:v>-13.821877964378032</c:v>
                      </c:pt>
                      <c:pt idx="157">
                        <c:v>-13.821877964378032</c:v>
                      </c:pt>
                      <c:pt idx="158">
                        <c:v>0.60447538434065951</c:v>
                      </c:pt>
                      <c:pt idx="159">
                        <c:v>0.60447538434065951</c:v>
                      </c:pt>
                      <c:pt idx="160">
                        <c:v>0.60447538434065951</c:v>
                      </c:pt>
                      <c:pt idx="161">
                        <c:v>0.60447538434065951</c:v>
                      </c:pt>
                      <c:pt idx="162">
                        <c:v>0.60447538434065951</c:v>
                      </c:pt>
                      <c:pt idx="163">
                        <c:v>0.60447538434065951</c:v>
                      </c:pt>
                      <c:pt idx="164">
                        <c:v>0.60447538434065951</c:v>
                      </c:pt>
                      <c:pt idx="165">
                        <c:v>0.60447538434065951</c:v>
                      </c:pt>
                      <c:pt idx="166">
                        <c:v>0.60447538434065951</c:v>
                      </c:pt>
                      <c:pt idx="167">
                        <c:v>0.60447538434065951</c:v>
                      </c:pt>
                      <c:pt idx="168">
                        <c:v>0.60447538434065951</c:v>
                      </c:pt>
                      <c:pt idx="169">
                        <c:v>0.60447538434065951</c:v>
                      </c:pt>
                      <c:pt idx="170">
                        <c:v>0.60447538434065951</c:v>
                      </c:pt>
                      <c:pt idx="171">
                        <c:v>0.60447538434065951</c:v>
                      </c:pt>
                      <c:pt idx="172">
                        <c:v>0.60447538434065951</c:v>
                      </c:pt>
                      <c:pt idx="173">
                        <c:v>0.60447538434065951</c:v>
                      </c:pt>
                      <c:pt idx="174">
                        <c:v>0.60447538434065951</c:v>
                      </c:pt>
                      <c:pt idx="175">
                        <c:v>0.60447538434065951</c:v>
                      </c:pt>
                      <c:pt idx="176">
                        <c:v>0.60447538434065951</c:v>
                      </c:pt>
                      <c:pt idx="177">
                        <c:v>0.60447538434065951</c:v>
                      </c:pt>
                      <c:pt idx="178">
                        <c:v>0.60447538434065951</c:v>
                      </c:pt>
                      <c:pt idx="179">
                        <c:v>0.60447538434065951</c:v>
                      </c:pt>
                      <c:pt idx="180">
                        <c:v>0.60447538434065951</c:v>
                      </c:pt>
                      <c:pt idx="181">
                        <c:v>0.60447538434065951</c:v>
                      </c:pt>
                      <c:pt idx="182">
                        <c:v>0.60447538434065951</c:v>
                      </c:pt>
                      <c:pt idx="183">
                        <c:v>0.60447538434065951</c:v>
                      </c:pt>
                      <c:pt idx="184">
                        <c:v>0.60447538434065951</c:v>
                      </c:pt>
                      <c:pt idx="185">
                        <c:v>0.60447538434065951</c:v>
                      </c:pt>
                      <c:pt idx="186">
                        <c:v>0.60447538434065951</c:v>
                      </c:pt>
                      <c:pt idx="187">
                        <c:v>0.60447538434065951</c:v>
                      </c:pt>
                      <c:pt idx="188">
                        <c:v>0.60447538434065951</c:v>
                      </c:pt>
                      <c:pt idx="189">
                        <c:v>0.60447538434065951</c:v>
                      </c:pt>
                      <c:pt idx="190">
                        <c:v>0.60447538434065951</c:v>
                      </c:pt>
                      <c:pt idx="191">
                        <c:v>0.60447538434065951</c:v>
                      </c:pt>
                      <c:pt idx="192">
                        <c:v>0.60447538434065951</c:v>
                      </c:pt>
                      <c:pt idx="193">
                        <c:v>0.60447538434065951</c:v>
                      </c:pt>
                      <c:pt idx="194">
                        <c:v>0.60447538434065951</c:v>
                      </c:pt>
                      <c:pt idx="195">
                        <c:v>0.60447538434065951</c:v>
                      </c:pt>
                      <c:pt idx="196">
                        <c:v>0.60447538434065951</c:v>
                      </c:pt>
                      <c:pt idx="197">
                        <c:v>0.60447538434065951</c:v>
                      </c:pt>
                      <c:pt idx="198">
                        <c:v>0.60447538434065951</c:v>
                      </c:pt>
                      <c:pt idx="199">
                        <c:v>0.60447538434065951</c:v>
                      </c:pt>
                      <c:pt idx="200">
                        <c:v>0.60447538434065951</c:v>
                      </c:pt>
                      <c:pt idx="201">
                        <c:v>0.60447538434065951</c:v>
                      </c:pt>
                      <c:pt idx="202">
                        <c:v>0.60447538434065951</c:v>
                      </c:pt>
                      <c:pt idx="203">
                        <c:v>-12.061614417608718</c:v>
                      </c:pt>
                      <c:pt idx="204">
                        <c:v>-12.061614417608718</c:v>
                      </c:pt>
                      <c:pt idx="205">
                        <c:v>-12.061614417608718</c:v>
                      </c:pt>
                      <c:pt idx="206">
                        <c:v>-12.061614417608718</c:v>
                      </c:pt>
                      <c:pt idx="207">
                        <c:v>-12.061614417608718</c:v>
                      </c:pt>
                      <c:pt idx="208">
                        <c:v>-12.061614417608718</c:v>
                      </c:pt>
                      <c:pt idx="209">
                        <c:v>-12.061614417608718</c:v>
                      </c:pt>
                      <c:pt idx="210">
                        <c:v>-12.061614417608718</c:v>
                      </c:pt>
                      <c:pt idx="211">
                        <c:v>-12.061614417608718</c:v>
                      </c:pt>
                      <c:pt idx="212">
                        <c:v>-12.061614417608718</c:v>
                      </c:pt>
                      <c:pt idx="213">
                        <c:v>-12.061614417608718</c:v>
                      </c:pt>
                      <c:pt idx="214">
                        <c:v>-12.061614417608718</c:v>
                      </c:pt>
                      <c:pt idx="215">
                        <c:v>-12.061614417608718</c:v>
                      </c:pt>
                      <c:pt idx="216">
                        <c:v>-12.061614417608718</c:v>
                      </c:pt>
                      <c:pt idx="217">
                        <c:v>-12.061614417608718</c:v>
                      </c:pt>
                      <c:pt idx="218">
                        <c:v>-12.061614417608718</c:v>
                      </c:pt>
                      <c:pt idx="219">
                        <c:v>-12.061614417608718</c:v>
                      </c:pt>
                      <c:pt idx="220">
                        <c:v>-12.061614417608718</c:v>
                      </c:pt>
                      <c:pt idx="221">
                        <c:v>-12.061614417608718</c:v>
                      </c:pt>
                      <c:pt idx="222">
                        <c:v>-12.061614417608718</c:v>
                      </c:pt>
                      <c:pt idx="223">
                        <c:v>-12.061614417608718</c:v>
                      </c:pt>
                      <c:pt idx="224">
                        <c:v>-12.061614417608718</c:v>
                      </c:pt>
                      <c:pt idx="225">
                        <c:v>-12.061614417608718</c:v>
                      </c:pt>
                      <c:pt idx="226">
                        <c:v>-12.061614417608718</c:v>
                      </c:pt>
                      <c:pt idx="227">
                        <c:v>-12.061614417608718</c:v>
                      </c:pt>
                      <c:pt idx="228">
                        <c:v>-12.061614417608718</c:v>
                      </c:pt>
                      <c:pt idx="229">
                        <c:v>-12.061614417608718</c:v>
                      </c:pt>
                      <c:pt idx="230">
                        <c:v>-12.061614417608718</c:v>
                      </c:pt>
                      <c:pt idx="231">
                        <c:v>-12.061614417608718</c:v>
                      </c:pt>
                      <c:pt idx="232">
                        <c:v>-12.061614417608718</c:v>
                      </c:pt>
                      <c:pt idx="233">
                        <c:v>-12.061614417608718</c:v>
                      </c:pt>
                      <c:pt idx="234">
                        <c:v>-12.061614417608718</c:v>
                      </c:pt>
                      <c:pt idx="235">
                        <c:v>-12.061614417608718</c:v>
                      </c:pt>
                      <c:pt idx="236">
                        <c:v>-12.061614417608718</c:v>
                      </c:pt>
                      <c:pt idx="237">
                        <c:v>-12.061614417608718</c:v>
                      </c:pt>
                      <c:pt idx="238">
                        <c:v>-12.061614417608718</c:v>
                      </c:pt>
                      <c:pt idx="239">
                        <c:v>-12.061614417608718</c:v>
                      </c:pt>
                      <c:pt idx="240">
                        <c:v>-12.061614417608718</c:v>
                      </c:pt>
                      <c:pt idx="241">
                        <c:v>-12.061614417608718</c:v>
                      </c:pt>
                      <c:pt idx="242">
                        <c:v>-12.061614417608718</c:v>
                      </c:pt>
                      <c:pt idx="243">
                        <c:v>-12.061614417608718</c:v>
                      </c:pt>
                      <c:pt idx="244">
                        <c:v>-12.061614417608718</c:v>
                      </c:pt>
                      <c:pt idx="245">
                        <c:v>-12.061614417608718</c:v>
                      </c:pt>
                      <c:pt idx="246">
                        <c:v>-12.061614417608718</c:v>
                      </c:pt>
                      <c:pt idx="247">
                        <c:v>-12.061614417608718</c:v>
                      </c:pt>
                      <c:pt idx="248">
                        <c:v>-23.930875189560165</c:v>
                      </c:pt>
                      <c:pt idx="249">
                        <c:v>-23.930875189560165</c:v>
                      </c:pt>
                      <c:pt idx="250">
                        <c:v>-23.930875189560165</c:v>
                      </c:pt>
                      <c:pt idx="251">
                        <c:v>-23.930875189560165</c:v>
                      </c:pt>
                      <c:pt idx="252">
                        <c:v>-23.930875189560165</c:v>
                      </c:pt>
                      <c:pt idx="253">
                        <c:v>-23.930875189560165</c:v>
                      </c:pt>
                      <c:pt idx="254">
                        <c:v>-23.930875189560165</c:v>
                      </c:pt>
                      <c:pt idx="255">
                        <c:v>-23.930875189560165</c:v>
                      </c:pt>
                      <c:pt idx="256">
                        <c:v>-23.930875189560165</c:v>
                      </c:pt>
                      <c:pt idx="257">
                        <c:v>-23.930875189560165</c:v>
                      </c:pt>
                      <c:pt idx="258">
                        <c:v>-23.930875189560165</c:v>
                      </c:pt>
                      <c:pt idx="259">
                        <c:v>-23.930875189560165</c:v>
                      </c:pt>
                      <c:pt idx="260">
                        <c:v>-23.930875189560165</c:v>
                      </c:pt>
                      <c:pt idx="261">
                        <c:v>-23.930875189560165</c:v>
                      </c:pt>
                      <c:pt idx="262">
                        <c:v>-23.930875189560165</c:v>
                      </c:pt>
                      <c:pt idx="263">
                        <c:v>-23.930875189560165</c:v>
                      </c:pt>
                      <c:pt idx="264">
                        <c:v>-23.930875189560165</c:v>
                      </c:pt>
                      <c:pt idx="265">
                        <c:v>-23.930875189560165</c:v>
                      </c:pt>
                      <c:pt idx="266">
                        <c:v>-23.930875189560165</c:v>
                      </c:pt>
                      <c:pt idx="267">
                        <c:v>-23.930875189560165</c:v>
                      </c:pt>
                      <c:pt idx="268">
                        <c:v>-23.930875189560165</c:v>
                      </c:pt>
                      <c:pt idx="269">
                        <c:v>-23.930875189560165</c:v>
                      </c:pt>
                      <c:pt idx="270">
                        <c:v>-23.930875189560165</c:v>
                      </c:pt>
                      <c:pt idx="271">
                        <c:v>-23.930875189560165</c:v>
                      </c:pt>
                      <c:pt idx="272">
                        <c:v>-23.930875189560165</c:v>
                      </c:pt>
                      <c:pt idx="273">
                        <c:v>-23.930875189560165</c:v>
                      </c:pt>
                      <c:pt idx="274">
                        <c:v>-23.930875189560165</c:v>
                      </c:pt>
                      <c:pt idx="275">
                        <c:v>-23.930875189560165</c:v>
                      </c:pt>
                      <c:pt idx="276">
                        <c:v>-23.930875189560165</c:v>
                      </c:pt>
                      <c:pt idx="277">
                        <c:v>-23.930875189560165</c:v>
                      </c:pt>
                      <c:pt idx="278">
                        <c:v>-23.930875189560165</c:v>
                      </c:pt>
                      <c:pt idx="279">
                        <c:v>-23.930875189560165</c:v>
                      </c:pt>
                      <c:pt idx="280">
                        <c:v>-23.930875189560165</c:v>
                      </c:pt>
                      <c:pt idx="281">
                        <c:v>-23.930875189560165</c:v>
                      </c:pt>
                      <c:pt idx="282">
                        <c:v>-23.930875189560165</c:v>
                      </c:pt>
                      <c:pt idx="283">
                        <c:v>-23.930875189560165</c:v>
                      </c:pt>
                      <c:pt idx="284">
                        <c:v>-23.930875189560165</c:v>
                      </c:pt>
                      <c:pt idx="285">
                        <c:v>-23.930875189560165</c:v>
                      </c:pt>
                      <c:pt idx="286">
                        <c:v>-23.930875189560165</c:v>
                      </c:pt>
                      <c:pt idx="287">
                        <c:v>-23.930875189560165</c:v>
                      </c:pt>
                      <c:pt idx="288">
                        <c:v>-23.930875189560165</c:v>
                      </c:pt>
                      <c:pt idx="289">
                        <c:v>-23.930875189560165</c:v>
                      </c:pt>
                      <c:pt idx="290">
                        <c:v>-23.930875189560165</c:v>
                      </c:pt>
                      <c:pt idx="291">
                        <c:v>-23.930875189560165</c:v>
                      </c:pt>
                      <c:pt idx="292">
                        <c:v>-23.930875189560165</c:v>
                      </c:pt>
                      <c:pt idx="293">
                        <c:v>-12.000232739529496</c:v>
                      </c:pt>
                      <c:pt idx="294">
                        <c:v>-12.000232739529496</c:v>
                      </c:pt>
                      <c:pt idx="295">
                        <c:v>-12.000232739529496</c:v>
                      </c:pt>
                      <c:pt idx="296">
                        <c:v>-12.000232739529496</c:v>
                      </c:pt>
                      <c:pt idx="297">
                        <c:v>-12.000232739529496</c:v>
                      </c:pt>
                      <c:pt idx="298">
                        <c:v>-12.000232739529496</c:v>
                      </c:pt>
                      <c:pt idx="299">
                        <c:v>-12.000232739529496</c:v>
                      </c:pt>
                      <c:pt idx="300">
                        <c:v>-12.000232739529496</c:v>
                      </c:pt>
                      <c:pt idx="301">
                        <c:v>-12.000232739529496</c:v>
                      </c:pt>
                      <c:pt idx="302">
                        <c:v>-12.000232739529496</c:v>
                      </c:pt>
                      <c:pt idx="303">
                        <c:v>-12.000232739529496</c:v>
                      </c:pt>
                      <c:pt idx="304">
                        <c:v>-12.000232739529496</c:v>
                      </c:pt>
                      <c:pt idx="305">
                        <c:v>-12.000232739529496</c:v>
                      </c:pt>
                      <c:pt idx="306">
                        <c:v>-12.000232739529496</c:v>
                      </c:pt>
                      <c:pt idx="307">
                        <c:v>-12.000232739529496</c:v>
                      </c:pt>
                      <c:pt idx="308">
                        <c:v>-12.000232739529496</c:v>
                      </c:pt>
                      <c:pt idx="309">
                        <c:v>-12.000232739529496</c:v>
                      </c:pt>
                      <c:pt idx="310">
                        <c:v>-12.000232739529496</c:v>
                      </c:pt>
                      <c:pt idx="311">
                        <c:v>-12.000232739529496</c:v>
                      </c:pt>
                      <c:pt idx="312">
                        <c:v>-12.000232739529496</c:v>
                      </c:pt>
                      <c:pt idx="313">
                        <c:v>-12.000232739529496</c:v>
                      </c:pt>
                      <c:pt idx="314">
                        <c:v>-12.000232739529496</c:v>
                      </c:pt>
                      <c:pt idx="315">
                        <c:v>-12.000232739529496</c:v>
                      </c:pt>
                      <c:pt idx="316">
                        <c:v>-12.000232739529496</c:v>
                      </c:pt>
                      <c:pt idx="317">
                        <c:v>-12.000232739529496</c:v>
                      </c:pt>
                      <c:pt idx="318">
                        <c:v>-12.000232739529496</c:v>
                      </c:pt>
                      <c:pt idx="319">
                        <c:v>-12.000232739529496</c:v>
                      </c:pt>
                      <c:pt idx="320">
                        <c:v>-12.000232739529496</c:v>
                      </c:pt>
                      <c:pt idx="321">
                        <c:v>-12.000232739529496</c:v>
                      </c:pt>
                      <c:pt idx="322">
                        <c:v>-12.000232739529496</c:v>
                      </c:pt>
                      <c:pt idx="323">
                        <c:v>-12.000232739529496</c:v>
                      </c:pt>
                      <c:pt idx="324">
                        <c:v>-12.000232739529496</c:v>
                      </c:pt>
                      <c:pt idx="325">
                        <c:v>-12.000232739529496</c:v>
                      </c:pt>
                      <c:pt idx="326">
                        <c:v>-12.000232739529496</c:v>
                      </c:pt>
                      <c:pt idx="327">
                        <c:v>-12.000232739529496</c:v>
                      </c:pt>
                      <c:pt idx="328">
                        <c:v>-12.000232739529496</c:v>
                      </c:pt>
                      <c:pt idx="329">
                        <c:v>-12.000232739529496</c:v>
                      </c:pt>
                      <c:pt idx="330">
                        <c:v>-12.000232739529496</c:v>
                      </c:pt>
                      <c:pt idx="331">
                        <c:v>-12.000232739529496</c:v>
                      </c:pt>
                      <c:pt idx="332">
                        <c:v>-12.000232739529496</c:v>
                      </c:pt>
                      <c:pt idx="333">
                        <c:v>-12.000232739529496</c:v>
                      </c:pt>
                      <c:pt idx="334">
                        <c:v>-12.000232739529496</c:v>
                      </c:pt>
                      <c:pt idx="335">
                        <c:v>-12.000232739529496</c:v>
                      </c:pt>
                      <c:pt idx="336">
                        <c:v>-12.000232739529496</c:v>
                      </c:pt>
                      <c:pt idx="337">
                        <c:v>-12.000232739529496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3025-45C5-934A-B86B6C722FF0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-13.620700203848758</c:v>
                      </c:pt>
                      <c:pt idx="24">
                        <c:v>-13.620700203848758</c:v>
                      </c:pt>
                      <c:pt idx="25">
                        <c:v>-13.620700203848758</c:v>
                      </c:pt>
                      <c:pt idx="26">
                        <c:v>-13.620700203848758</c:v>
                      </c:pt>
                      <c:pt idx="27">
                        <c:v>-13.620700203848758</c:v>
                      </c:pt>
                      <c:pt idx="28">
                        <c:v>-13.620700203848758</c:v>
                      </c:pt>
                      <c:pt idx="29">
                        <c:v>-13.620700203848758</c:v>
                      </c:pt>
                      <c:pt idx="30">
                        <c:v>-13.620700203848758</c:v>
                      </c:pt>
                      <c:pt idx="31">
                        <c:v>-13.620700203848758</c:v>
                      </c:pt>
                      <c:pt idx="32">
                        <c:v>-13.620700203848758</c:v>
                      </c:pt>
                      <c:pt idx="33">
                        <c:v>-13.620700203848758</c:v>
                      </c:pt>
                      <c:pt idx="34">
                        <c:v>-13.620700203848758</c:v>
                      </c:pt>
                      <c:pt idx="35">
                        <c:v>-13.620700203848758</c:v>
                      </c:pt>
                      <c:pt idx="36">
                        <c:v>-13.620700203848758</c:v>
                      </c:pt>
                      <c:pt idx="37">
                        <c:v>-13.620700203848758</c:v>
                      </c:pt>
                      <c:pt idx="38">
                        <c:v>-13.620700203848758</c:v>
                      </c:pt>
                      <c:pt idx="39">
                        <c:v>-13.620700203848758</c:v>
                      </c:pt>
                      <c:pt idx="40">
                        <c:v>-13.620700203848758</c:v>
                      </c:pt>
                      <c:pt idx="41">
                        <c:v>-13.620700203848758</c:v>
                      </c:pt>
                      <c:pt idx="42">
                        <c:v>-13.620700203848758</c:v>
                      </c:pt>
                      <c:pt idx="43">
                        <c:v>-13.620700203848758</c:v>
                      </c:pt>
                      <c:pt idx="44">
                        <c:v>-13.620700203848758</c:v>
                      </c:pt>
                      <c:pt idx="45">
                        <c:v>-13.620700203848758</c:v>
                      </c:pt>
                      <c:pt idx="46">
                        <c:v>-13.620700203848758</c:v>
                      </c:pt>
                      <c:pt idx="47">
                        <c:v>-13.620700203848758</c:v>
                      </c:pt>
                      <c:pt idx="48">
                        <c:v>-13.620700203848758</c:v>
                      </c:pt>
                      <c:pt idx="49">
                        <c:v>-13.620700203848758</c:v>
                      </c:pt>
                      <c:pt idx="50">
                        <c:v>-13.620700203848758</c:v>
                      </c:pt>
                      <c:pt idx="51">
                        <c:v>-13.620700203848758</c:v>
                      </c:pt>
                      <c:pt idx="52">
                        <c:v>-13.620700203848758</c:v>
                      </c:pt>
                      <c:pt idx="53">
                        <c:v>-13.620700203848758</c:v>
                      </c:pt>
                      <c:pt idx="54">
                        <c:v>-13.620700203848758</c:v>
                      </c:pt>
                      <c:pt idx="55">
                        <c:v>-13.620700203848758</c:v>
                      </c:pt>
                      <c:pt idx="56">
                        <c:v>-13.620700203848758</c:v>
                      </c:pt>
                      <c:pt idx="57">
                        <c:v>-13.620700203848758</c:v>
                      </c:pt>
                      <c:pt idx="58">
                        <c:v>-13.620700203848758</c:v>
                      </c:pt>
                      <c:pt idx="59">
                        <c:v>-13.620700203848758</c:v>
                      </c:pt>
                      <c:pt idx="60">
                        <c:v>-13.620700203848758</c:v>
                      </c:pt>
                      <c:pt idx="61">
                        <c:v>-13.620700203848758</c:v>
                      </c:pt>
                      <c:pt idx="62">
                        <c:v>-13.620700203848758</c:v>
                      </c:pt>
                      <c:pt idx="63">
                        <c:v>-13.620700203848758</c:v>
                      </c:pt>
                      <c:pt idx="64">
                        <c:v>-13.620700203848758</c:v>
                      </c:pt>
                      <c:pt idx="65">
                        <c:v>-13.620700203848758</c:v>
                      </c:pt>
                      <c:pt idx="66">
                        <c:v>-13.620700203848758</c:v>
                      </c:pt>
                      <c:pt idx="67">
                        <c:v>-13.620700203848758</c:v>
                      </c:pt>
                      <c:pt idx="68">
                        <c:v>-24.079873522015337</c:v>
                      </c:pt>
                      <c:pt idx="69">
                        <c:v>-24.079873522015337</c:v>
                      </c:pt>
                      <c:pt idx="70">
                        <c:v>-24.079873522015337</c:v>
                      </c:pt>
                      <c:pt idx="71">
                        <c:v>-24.079873522015337</c:v>
                      </c:pt>
                      <c:pt idx="72">
                        <c:v>-24.079873522015337</c:v>
                      </c:pt>
                      <c:pt idx="73">
                        <c:v>-24.079873522015337</c:v>
                      </c:pt>
                      <c:pt idx="74">
                        <c:v>-24.079873522015337</c:v>
                      </c:pt>
                      <c:pt idx="75">
                        <c:v>-24.079873522015337</c:v>
                      </c:pt>
                      <c:pt idx="76">
                        <c:v>-24.079873522015337</c:v>
                      </c:pt>
                      <c:pt idx="77">
                        <c:v>-24.079873522015337</c:v>
                      </c:pt>
                      <c:pt idx="78">
                        <c:v>-24.079873522015337</c:v>
                      </c:pt>
                      <c:pt idx="79">
                        <c:v>-24.079873522015337</c:v>
                      </c:pt>
                      <c:pt idx="80">
                        <c:v>-24.079873522015337</c:v>
                      </c:pt>
                      <c:pt idx="81">
                        <c:v>-24.079873522015337</c:v>
                      </c:pt>
                      <c:pt idx="82">
                        <c:v>-24.079873522015337</c:v>
                      </c:pt>
                      <c:pt idx="83">
                        <c:v>-24.079873522015337</c:v>
                      </c:pt>
                      <c:pt idx="84">
                        <c:v>-24.079873522015337</c:v>
                      </c:pt>
                      <c:pt idx="85">
                        <c:v>-24.079873522015337</c:v>
                      </c:pt>
                      <c:pt idx="86">
                        <c:v>-24.079873522015337</c:v>
                      </c:pt>
                      <c:pt idx="87">
                        <c:v>-24.079873522015337</c:v>
                      </c:pt>
                      <c:pt idx="88">
                        <c:v>-24.079873522015337</c:v>
                      </c:pt>
                      <c:pt idx="89">
                        <c:v>-24.079873522015337</c:v>
                      </c:pt>
                      <c:pt idx="90">
                        <c:v>-24.079873522015337</c:v>
                      </c:pt>
                      <c:pt idx="91">
                        <c:v>-24.079873522015337</c:v>
                      </c:pt>
                      <c:pt idx="92">
                        <c:v>-24.079873522015337</c:v>
                      </c:pt>
                      <c:pt idx="93">
                        <c:v>-24.079873522015337</c:v>
                      </c:pt>
                      <c:pt idx="94">
                        <c:v>-24.079873522015337</c:v>
                      </c:pt>
                      <c:pt idx="95">
                        <c:v>-24.079873522015337</c:v>
                      </c:pt>
                      <c:pt idx="96">
                        <c:v>-24.079873522015337</c:v>
                      </c:pt>
                      <c:pt idx="97">
                        <c:v>-24.079873522015337</c:v>
                      </c:pt>
                      <c:pt idx="98">
                        <c:v>-24.079873522015337</c:v>
                      </c:pt>
                      <c:pt idx="99">
                        <c:v>-24.079873522015337</c:v>
                      </c:pt>
                      <c:pt idx="100">
                        <c:v>-24.079873522015337</c:v>
                      </c:pt>
                      <c:pt idx="101">
                        <c:v>-24.079873522015337</c:v>
                      </c:pt>
                      <c:pt idx="102">
                        <c:v>-24.079873522015337</c:v>
                      </c:pt>
                      <c:pt idx="103">
                        <c:v>-24.079873522015337</c:v>
                      </c:pt>
                      <c:pt idx="104">
                        <c:v>-24.079873522015337</c:v>
                      </c:pt>
                      <c:pt idx="105">
                        <c:v>-24.079873522015337</c:v>
                      </c:pt>
                      <c:pt idx="106">
                        <c:v>-24.079873522015337</c:v>
                      </c:pt>
                      <c:pt idx="107">
                        <c:v>-24.079873522015337</c:v>
                      </c:pt>
                      <c:pt idx="108">
                        <c:v>-24.079873522015337</c:v>
                      </c:pt>
                      <c:pt idx="109">
                        <c:v>-24.079873522015337</c:v>
                      </c:pt>
                      <c:pt idx="110">
                        <c:v>-24.079873522015337</c:v>
                      </c:pt>
                      <c:pt idx="111">
                        <c:v>-24.079873522015337</c:v>
                      </c:pt>
                      <c:pt idx="112">
                        <c:v>-24.079873522015337</c:v>
                      </c:pt>
                      <c:pt idx="113">
                        <c:v>-13.821877964378032</c:v>
                      </c:pt>
                      <c:pt idx="114">
                        <c:v>-13.821877964378032</c:v>
                      </c:pt>
                      <c:pt idx="115">
                        <c:v>-13.821877964378032</c:v>
                      </c:pt>
                      <c:pt idx="116">
                        <c:v>-13.821877964378032</c:v>
                      </c:pt>
                      <c:pt idx="117">
                        <c:v>-13.821877964378032</c:v>
                      </c:pt>
                      <c:pt idx="118">
                        <c:v>-13.821877964378032</c:v>
                      </c:pt>
                      <c:pt idx="119">
                        <c:v>-13.821877964378032</c:v>
                      </c:pt>
                      <c:pt idx="120">
                        <c:v>-13.821877964378032</c:v>
                      </c:pt>
                      <c:pt idx="121">
                        <c:v>-13.821877964378032</c:v>
                      </c:pt>
                      <c:pt idx="122">
                        <c:v>-13.821877964378032</c:v>
                      </c:pt>
                      <c:pt idx="123">
                        <c:v>-13.821877964378032</c:v>
                      </c:pt>
                      <c:pt idx="124">
                        <c:v>-13.821877964378032</c:v>
                      </c:pt>
                      <c:pt idx="125">
                        <c:v>-13.821877964378032</c:v>
                      </c:pt>
                      <c:pt idx="126">
                        <c:v>-13.821877964378032</c:v>
                      </c:pt>
                      <c:pt idx="127">
                        <c:v>-13.821877964378032</c:v>
                      </c:pt>
                      <c:pt idx="128">
                        <c:v>-13.821877964378032</c:v>
                      </c:pt>
                      <c:pt idx="129">
                        <c:v>-13.821877964378032</c:v>
                      </c:pt>
                      <c:pt idx="130">
                        <c:v>-13.821877964378032</c:v>
                      </c:pt>
                      <c:pt idx="131">
                        <c:v>-13.821877964378032</c:v>
                      </c:pt>
                      <c:pt idx="132">
                        <c:v>-13.821877964378032</c:v>
                      </c:pt>
                      <c:pt idx="133">
                        <c:v>-13.821877964378032</c:v>
                      </c:pt>
                      <c:pt idx="134">
                        <c:v>-13.821877964378032</c:v>
                      </c:pt>
                      <c:pt idx="135">
                        <c:v>-13.821877964378032</c:v>
                      </c:pt>
                      <c:pt idx="136">
                        <c:v>-13.821877964378032</c:v>
                      </c:pt>
                      <c:pt idx="137">
                        <c:v>-13.821877964378032</c:v>
                      </c:pt>
                      <c:pt idx="138">
                        <c:v>-13.821877964378032</c:v>
                      </c:pt>
                      <c:pt idx="139">
                        <c:v>-13.821877964378032</c:v>
                      </c:pt>
                      <c:pt idx="140">
                        <c:v>-13.821877964378032</c:v>
                      </c:pt>
                      <c:pt idx="141">
                        <c:v>-13.821877964378032</c:v>
                      </c:pt>
                      <c:pt idx="142">
                        <c:v>-13.821877964378032</c:v>
                      </c:pt>
                      <c:pt idx="143">
                        <c:v>-13.821877964378032</c:v>
                      </c:pt>
                      <c:pt idx="144">
                        <c:v>-13.821877964378032</c:v>
                      </c:pt>
                      <c:pt idx="145">
                        <c:v>-13.821877964378032</c:v>
                      </c:pt>
                      <c:pt idx="146">
                        <c:v>-13.821877964378032</c:v>
                      </c:pt>
                      <c:pt idx="147">
                        <c:v>-13.821877964378032</c:v>
                      </c:pt>
                      <c:pt idx="148">
                        <c:v>-13.821877964378032</c:v>
                      </c:pt>
                      <c:pt idx="149">
                        <c:v>-13.821877964378032</c:v>
                      </c:pt>
                      <c:pt idx="150">
                        <c:v>-13.821877964378032</c:v>
                      </c:pt>
                      <c:pt idx="151">
                        <c:v>-13.821877964378032</c:v>
                      </c:pt>
                      <c:pt idx="152">
                        <c:v>-13.821877964378032</c:v>
                      </c:pt>
                      <c:pt idx="153">
                        <c:v>-13.821877964378032</c:v>
                      </c:pt>
                      <c:pt idx="154">
                        <c:v>-13.821877964378032</c:v>
                      </c:pt>
                      <c:pt idx="155">
                        <c:v>-13.821877964378032</c:v>
                      </c:pt>
                      <c:pt idx="156">
                        <c:v>-13.821877964378032</c:v>
                      </c:pt>
                      <c:pt idx="157">
                        <c:v>-13.821877964378032</c:v>
                      </c:pt>
                      <c:pt idx="158">
                        <c:v>0.60447538434065951</c:v>
                      </c:pt>
                      <c:pt idx="159">
                        <c:v>0.60447538434065951</c:v>
                      </c:pt>
                      <c:pt idx="160">
                        <c:v>0.60447538434065951</c:v>
                      </c:pt>
                      <c:pt idx="161">
                        <c:v>0.60447538434065951</c:v>
                      </c:pt>
                      <c:pt idx="162">
                        <c:v>0.60447538434065951</c:v>
                      </c:pt>
                      <c:pt idx="163">
                        <c:v>0.60447538434065951</c:v>
                      </c:pt>
                      <c:pt idx="164">
                        <c:v>0.60447538434065951</c:v>
                      </c:pt>
                      <c:pt idx="165">
                        <c:v>0.60447538434065951</c:v>
                      </c:pt>
                      <c:pt idx="166">
                        <c:v>0.60447538434065951</c:v>
                      </c:pt>
                      <c:pt idx="167">
                        <c:v>0.60447538434065951</c:v>
                      </c:pt>
                      <c:pt idx="168">
                        <c:v>0.60447538434065951</c:v>
                      </c:pt>
                      <c:pt idx="169">
                        <c:v>0.60447538434065951</c:v>
                      </c:pt>
                      <c:pt idx="170">
                        <c:v>0.60447538434065951</c:v>
                      </c:pt>
                      <c:pt idx="171">
                        <c:v>0.60447538434065951</c:v>
                      </c:pt>
                      <c:pt idx="172">
                        <c:v>0.60447538434065951</c:v>
                      </c:pt>
                      <c:pt idx="173">
                        <c:v>0.60447538434065951</c:v>
                      </c:pt>
                      <c:pt idx="174">
                        <c:v>0.60447538434065951</c:v>
                      </c:pt>
                      <c:pt idx="175">
                        <c:v>0.60447538434065951</c:v>
                      </c:pt>
                      <c:pt idx="176">
                        <c:v>0.60447538434065951</c:v>
                      </c:pt>
                      <c:pt idx="177">
                        <c:v>0.60447538434065951</c:v>
                      </c:pt>
                      <c:pt idx="178">
                        <c:v>0.60447538434065951</c:v>
                      </c:pt>
                      <c:pt idx="179">
                        <c:v>0.60447538434065951</c:v>
                      </c:pt>
                      <c:pt idx="180">
                        <c:v>0.60447538434065951</c:v>
                      </c:pt>
                      <c:pt idx="181">
                        <c:v>0.60447538434065951</c:v>
                      </c:pt>
                      <c:pt idx="182">
                        <c:v>0.60447538434065951</c:v>
                      </c:pt>
                      <c:pt idx="183">
                        <c:v>0.60447538434065951</c:v>
                      </c:pt>
                      <c:pt idx="184">
                        <c:v>0.60447538434065951</c:v>
                      </c:pt>
                      <c:pt idx="185">
                        <c:v>0.60447538434065951</c:v>
                      </c:pt>
                      <c:pt idx="186">
                        <c:v>0.60447538434065951</c:v>
                      </c:pt>
                      <c:pt idx="187">
                        <c:v>0.60447538434065951</c:v>
                      </c:pt>
                      <c:pt idx="188">
                        <c:v>0.60447538434065951</c:v>
                      </c:pt>
                      <c:pt idx="189">
                        <c:v>0.60447538434065951</c:v>
                      </c:pt>
                      <c:pt idx="190">
                        <c:v>0.60447538434065951</c:v>
                      </c:pt>
                      <c:pt idx="191">
                        <c:v>0.60447538434065951</c:v>
                      </c:pt>
                      <c:pt idx="192">
                        <c:v>0.60447538434065951</c:v>
                      </c:pt>
                      <c:pt idx="193">
                        <c:v>0.60447538434065951</c:v>
                      </c:pt>
                      <c:pt idx="194">
                        <c:v>0.60447538434065951</c:v>
                      </c:pt>
                      <c:pt idx="195">
                        <c:v>0.60447538434065951</c:v>
                      </c:pt>
                      <c:pt idx="196">
                        <c:v>0.60447538434065951</c:v>
                      </c:pt>
                      <c:pt idx="197">
                        <c:v>0.60447538434065951</c:v>
                      </c:pt>
                      <c:pt idx="198">
                        <c:v>0.60447538434065951</c:v>
                      </c:pt>
                      <c:pt idx="199">
                        <c:v>0.60447538434065951</c:v>
                      </c:pt>
                      <c:pt idx="200">
                        <c:v>0.60447538434065951</c:v>
                      </c:pt>
                      <c:pt idx="201">
                        <c:v>0.60447538434065951</c:v>
                      </c:pt>
                      <c:pt idx="202">
                        <c:v>0.60447538434065951</c:v>
                      </c:pt>
                      <c:pt idx="203">
                        <c:v>-12.061614417608718</c:v>
                      </c:pt>
                      <c:pt idx="204">
                        <c:v>-12.061614417608718</c:v>
                      </c:pt>
                      <c:pt idx="205">
                        <c:v>-12.061614417608718</c:v>
                      </c:pt>
                      <c:pt idx="206">
                        <c:v>-12.061614417608718</c:v>
                      </c:pt>
                      <c:pt idx="207">
                        <c:v>-12.061614417608718</c:v>
                      </c:pt>
                      <c:pt idx="208">
                        <c:v>-12.061614417608718</c:v>
                      </c:pt>
                      <c:pt idx="209">
                        <c:v>-12.061614417608718</c:v>
                      </c:pt>
                      <c:pt idx="210">
                        <c:v>-12.061614417608718</c:v>
                      </c:pt>
                      <c:pt idx="211">
                        <c:v>-12.061614417608718</c:v>
                      </c:pt>
                      <c:pt idx="212">
                        <c:v>-12.061614417608718</c:v>
                      </c:pt>
                      <c:pt idx="213">
                        <c:v>-12.061614417608718</c:v>
                      </c:pt>
                      <c:pt idx="214">
                        <c:v>-12.061614417608718</c:v>
                      </c:pt>
                      <c:pt idx="215">
                        <c:v>-12.061614417608718</c:v>
                      </c:pt>
                      <c:pt idx="216">
                        <c:v>-12.061614417608718</c:v>
                      </c:pt>
                      <c:pt idx="217">
                        <c:v>-12.061614417608718</c:v>
                      </c:pt>
                      <c:pt idx="218">
                        <c:v>-12.061614417608718</c:v>
                      </c:pt>
                      <c:pt idx="219">
                        <c:v>-12.061614417608718</c:v>
                      </c:pt>
                      <c:pt idx="220">
                        <c:v>-12.061614417608718</c:v>
                      </c:pt>
                      <c:pt idx="221">
                        <c:v>-12.061614417608718</c:v>
                      </c:pt>
                      <c:pt idx="222">
                        <c:v>-12.061614417608718</c:v>
                      </c:pt>
                      <c:pt idx="223">
                        <c:v>-12.061614417608718</c:v>
                      </c:pt>
                      <c:pt idx="224">
                        <c:v>-12.061614417608718</c:v>
                      </c:pt>
                      <c:pt idx="225">
                        <c:v>-12.061614417608718</c:v>
                      </c:pt>
                      <c:pt idx="226">
                        <c:v>-12.061614417608718</c:v>
                      </c:pt>
                      <c:pt idx="227">
                        <c:v>-12.061614417608718</c:v>
                      </c:pt>
                      <c:pt idx="228">
                        <c:v>-12.061614417608718</c:v>
                      </c:pt>
                      <c:pt idx="229">
                        <c:v>-12.061614417608718</c:v>
                      </c:pt>
                      <c:pt idx="230">
                        <c:v>-12.061614417608718</c:v>
                      </c:pt>
                      <c:pt idx="231">
                        <c:v>-12.061614417608718</c:v>
                      </c:pt>
                      <c:pt idx="232">
                        <c:v>-12.061614417608718</c:v>
                      </c:pt>
                      <c:pt idx="233">
                        <c:v>-12.061614417608718</c:v>
                      </c:pt>
                      <c:pt idx="234">
                        <c:v>-12.061614417608718</c:v>
                      </c:pt>
                      <c:pt idx="235">
                        <c:v>-12.061614417608718</c:v>
                      </c:pt>
                      <c:pt idx="236">
                        <c:v>-12.061614417608718</c:v>
                      </c:pt>
                      <c:pt idx="237">
                        <c:v>-12.061614417608718</c:v>
                      </c:pt>
                      <c:pt idx="238">
                        <c:v>-12.061614417608718</c:v>
                      </c:pt>
                      <c:pt idx="239">
                        <c:v>-12.061614417608718</c:v>
                      </c:pt>
                      <c:pt idx="240">
                        <c:v>-12.061614417608718</c:v>
                      </c:pt>
                      <c:pt idx="241">
                        <c:v>-12.061614417608718</c:v>
                      </c:pt>
                      <c:pt idx="242">
                        <c:v>-12.061614417608718</c:v>
                      </c:pt>
                      <c:pt idx="243">
                        <c:v>-12.061614417608718</c:v>
                      </c:pt>
                      <c:pt idx="244">
                        <c:v>-12.061614417608718</c:v>
                      </c:pt>
                      <c:pt idx="245">
                        <c:v>-12.061614417608718</c:v>
                      </c:pt>
                      <c:pt idx="246">
                        <c:v>-12.061614417608718</c:v>
                      </c:pt>
                      <c:pt idx="247">
                        <c:v>-12.061614417608718</c:v>
                      </c:pt>
                      <c:pt idx="248">
                        <c:v>-23.930875189560165</c:v>
                      </c:pt>
                      <c:pt idx="249">
                        <c:v>-23.930875189560165</c:v>
                      </c:pt>
                      <c:pt idx="250">
                        <c:v>-23.930875189560165</c:v>
                      </c:pt>
                      <c:pt idx="251">
                        <c:v>-23.930875189560165</c:v>
                      </c:pt>
                      <c:pt idx="252">
                        <c:v>-23.930875189560165</c:v>
                      </c:pt>
                      <c:pt idx="253">
                        <c:v>-23.930875189560165</c:v>
                      </c:pt>
                      <c:pt idx="254">
                        <c:v>-23.930875189560165</c:v>
                      </c:pt>
                      <c:pt idx="255">
                        <c:v>-23.930875189560165</c:v>
                      </c:pt>
                      <c:pt idx="256">
                        <c:v>-23.930875189560165</c:v>
                      </c:pt>
                      <c:pt idx="257">
                        <c:v>-23.930875189560165</c:v>
                      </c:pt>
                      <c:pt idx="258">
                        <c:v>-23.930875189560165</c:v>
                      </c:pt>
                      <c:pt idx="259">
                        <c:v>-23.930875189560165</c:v>
                      </c:pt>
                      <c:pt idx="260">
                        <c:v>-23.930875189560165</c:v>
                      </c:pt>
                      <c:pt idx="261">
                        <c:v>-23.930875189560165</c:v>
                      </c:pt>
                      <c:pt idx="262">
                        <c:v>-23.930875189560165</c:v>
                      </c:pt>
                      <c:pt idx="263">
                        <c:v>-23.930875189560165</c:v>
                      </c:pt>
                      <c:pt idx="264">
                        <c:v>-23.930875189560165</c:v>
                      </c:pt>
                      <c:pt idx="265">
                        <c:v>-23.930875189560165</c:v>
                      </c:pt>
                      <c:pt idx="266">
                        <c:v>-23.930875189560165</c:v>
                      </c:pt>
                      <c:pt idx="267">
                        <c:v>-23.930875189560165</c:v>
                      </c:pt>
                      <c:pt idx="268">
                        <c:v>-23.930875189560165</c:v>
                      </c:pt>
                      <c:pt idx="269">
                        <c:v>-23.930875189560165</c:v>
                      </c:pt>
                      <c:pt idx="270">
                        <c:v>-23.930875189560165</c:v>
                      </c:pt>
                      <c:pt idx="271">
                        <c:v>-23.930875189560165</c:v>
                      </c:pt>
                      <c:pt idx="272">
                        <c:v>-23.930875189560165</c:v>
                      </c:pt>
                      <c:pt idx="273">
                        <c:v>-23.930875189560165</c:v>
                      </c:pt>
                      <c:pt idx="274">
                        <c:v>-23.930875189560165</c:v>
                      </c:pt>
                      <c:pt idx="275">
                        <c:v>-23.930875189560165</c:v>
                      </c:pt>
                      <c:pt idx="276">
                        <c:v>-23.930875189560165</c:v>
                      </c:pt>
                      <c:pt idx="277">
                        <c:v>-23.930875189560165</c:v>
                      </c:pt>
                      <c:pt idx="278">
                        <c:v>-23.930875189560165</c:v>
                      </c:pt>
                      <c:pt idx="279">
                        <c:v>-23.930875189560165</c:v>
                      </c:pt>
                      <c:pt idx="280">
                        <c:v>-23.930875189560165</c:v>
                      </c:pt>
                      <c:pt idx="281">
                        <c:v>-23.930875189560165</c:v>
                      </c:pt>
                      <c:pt idx="282">
                        <c:v>-23.930875189560165</c:v>
                      </c:pt>
                      <c:pt idx="283">
                        <c:v>-23.930875189560165</c:v>
                      </c:pt>
                      <c:pt idx="284">
                        <c:v>-23.930875189560165</c:v>
                      </c:pt>
                      <c:pt idx="285">
                        <c:v>-23.930875189560165</c:v>
                      </c:pt>
                      <c:pt idx="286">
                        <c:v>-23.930875189560165</c:v>
                      </c:pt>
                      <c:pt idx="287">
                        <c:v>-23.930875189560165</c:v>
                      </c:pt>
                      <c:pt idx="288">
                        <c:v>-23.930875189560165</c:v>
                      </c:pt>
                      <c:pt idx="289">
                        <c:v>-23.930875189560165</c:v>
                      </c:pt>
                      <c:pt idx="290">
                        <c:v>-23.930875189560165</c:v>
                      </c:pt>
                      <c:pt idx="291">
                        <c:v>-23.930875189560165</c:v>
                      </c:pt>
                      <c:pt idx="292">
                        <c:v>-23.930875189560165</c:v>
                      </c:pt>
                      <c:pt idx="293">
                        <c:v>-12.000232739529496</c:v>
                      </c:pt>
                      <c:pt idx="294">
                        <c:v>-12.000232739529496</c:v>
                      </c:pt>
                      <c:pt idx="295">
                        <c:v>-12.000232739529496</c:v>
                      </c:pt>
                      <c:pt idx="296">
                        <c:v>-12.000232739529496</c:v>
                      </c:pt>
                      <c:pt idx="297">
                        <c:v>-12.000232739529496</c:v>
                      </c:pt>
                      <c:pt idx="298">
                        <c:v>-12.000232739529496</c:v>
                      </c:pt>
                      <c:pt idx="299">
                        <c:v>-12.000232739529496</c:v>
                      </c:pt>
                      <c:pt idx="300">
                        <c:v>-12.000232739529496</c:v>
                      </c:pt>
                      <c:pt idx="301">
                        <c:v>-12.000232739529496</c:v>
                      </c:pt>
                      <c:pt idx="302">
                        <c:v>-12.000232739529496</c:v>
                      </c:pt>
                      <c:pt idx="303">
                        <c:v>-12.000232739529496</c:v>
                      </c:pt>
                      <c:pt idx="304">
                        <c:v>-12.000232739529496</c:v>
                      </c:pt>
                      <c:pt idx="305">
                        <c:v>-12.000232739529496</c:v>
                      </c:pt>
                      <c:pt idx="306">
                        <c:v>-12.000232739529496</c:v>
                      </c:pt>
                      <c:pt idx="307">
                        <c:v>-12.000232739529496</c:v>
                      </c:pt>
                      <c:pt idx="308">
                        <c:v>-12.000232739529496</c:v>
                      </c:pt>
                      <c:pt idx="309">
                        <c:v>-12.000232739529496</c:v>
                      </c:pt>
                      <c:pt idx="310">
                        <c:v>-12.000232739529496</c:v>
                      </c:pt>
                      <c:pt idx="311">
                        <c:v>-12.000232739529496</c:v>
                      </c:pt>
                      <c:pt idx="312">
                        <c:v>-12.000232739529496</c:v>
                      </c:pt>
                      <c:pt idx="313">
                        <c:v>-12.000232739529496</c:v>
                      </c:pt>
                      <c:pt idx="314">
                        <c:v>-12.000232739529496</c:v>
                      </c:pt>
                      <c:pt idx="315">
                        <c:v>-12.000232739529496</c:v>
                      </c:pt>
                      <c:pt idx="316">
                        <c:v>-12.000232739529496</c:v>
                      </c:pt>
                      <c:pt idx="317">
                        <c:v>-12.000232739529496</c:v>
                      </c:pt>
                      <c:pt idx="318">
                        <c:v>-12.000232739529496</c:v>
                      </c:pt>
                      <c:pt idx="319">
                        <c:v>-12.000232739529496</c:v>
                      </c:pt>
                      <c:pt idx="320">
                        <c:v>-12.000232739529496</c:v>
                      </c:pt>
                      <c:pt idx="321">
                        <c:v>-12.000232739529496</c:v>
                      </c:pt>
                      <c:pt idx="322">
                        <c:v>-12.000232739529496</c:v>
                      </c:pt>
                      <c:pt idx="323">
                        <c:v>-12.000232739529496</c:v>
                      </c:pt>
                      <c:pt idx="324">
                        <c:v>-12.000232739529496</c:v>
                      </c:pt>
                      <c:pt idx="325">
                        <c:v>-12.000232739529496</c:v>
                      </c:pt>
                      <c:pt idx="326">
                        <c:v>-12.000232739529496</c:v>
                      </c:pt>
                      <c:pt idx="327">
                        <c:v>-12.000232739529496</c:v>
                      </c:pt>
                      <c:pt idx="328">
                        <c:v>-12.000232739529496</c:v>
                      </c:pt>
                      <c:pt idx="329">
                        <c:v>-12.000232739529496</c:v>
                      </c:pt>
                      <c:pt idx="330">
                        <c:v>-12.000232739529496</c:v>
                      </c:pt>
                      <c:pt idx="331">
                        <c:v>-12.000232739529496</c:v>
                      </c:pt>
                      <c:pt idx="332">
                        <c:v>-12.000232739529496</c:v>
                      </c:pt>
                      <c:pt idx="333">
                        <c:v>-12.000232739529496</c:v>
                      </c:pt>
                      <c:pt idx="334">
                        <c:v>-12.000232739529496</c:v>
                      </c:pt>
                      <c:pt idx="335">
                        <c:v>-12.000232739529496</c:v>
                      </c:pt>
                      <c:pt idx="336">
                        <c:v>-12.000232739529496</c:v>
                      </c:pt>
                      <c:pt idx="337">
                        <c:v>-12.000232739529496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3025-45C5-934A-B86B6C722FF0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Chart_Data!$AL$3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Net-Zero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Chart_Data!$AL$4:$AL$363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1192024.3837659857</c:v>
                      </c:pt>
                      <c:pt idx="1">
                        <c:v>1192024.3837659857</c:v>
                      </c:pt>
                      <c:pt idx="2">
                        <c:v>1192024.3837659857</c:v>
                      </c:pt>
                      <c:pt idx="3">
                        <c:v>1192024.3837659857</c:v>
                      </c:pt>
                      <c:pt idx="4">
                        <c:v>1192024.3837659857</c:v>
                      </c:pt>
                      <c:pt idx="5">
                        <c:v>1192024.3837659857</c:v>
                      </c:pt>
                      <c:pt idx="6">
                        <c:v>1192024.3837659857</c:v>
                      </c:pt>
                      <c:pt idx="7">
                        <c:v>1192024.3837659857</c:v>
                      </c:pt>
                      <c:pt idx="8">
                        <c:v>1192024.3837659857</c:v>
                      </c:pt>
                      <c:pt idx="9">
                        <c:v>1192024.3837659857</c:v>
                      </c:pt>
                      <c:pt idx="10">
                        <c:v>1192024.3837659857</c:v>
                      </c:pt>
                      <c:pt idx="11">
                        <c:v>1192024.3837659857</c:v>
                      </c:pt>
                      <c:pt idx="12">
                        <c:v>1192024.3837659857</c:v>
                      </c:pt>
                      <c:pt idx="13">
                        <c:v>1192024.3837659857</c:v>
                      </c:pt>
                      <c:pt idx="14">
                        <c:v>1192024.3837659857</c:v>
                      </c:pt>
                      <c:pt idx="15">
                        <c:v>1192024.3837659857</c:v>
                      </c:pt>
                      <c:pt idx="16">
                        <c:v>1192024.3837659857</c:v>
                      </c:pt>
                      <c:pt idx="17">
                        <c:v>1192024.3837659857</c:v>
                      </c:pt>
                      <c:pt idx="18">
                        <c:v>1192024.3837659857</c:v>
                      </c:pt>
                      <c:pt idx="19">
                        <c:v>1192024.3837659857</c:v>
                      </c:pt>
                      <c:pt idx="20">
                        <c:v>1192024.3837659857</c:v>
                      </c:pt>
                      <c:pt idx="21">
                        <c:v>1192024.3837659857</c:v>
                      </c:pt>
                      <c:pt idx="22">
                        <c:v>1192024.3837659857</c:v>
                      </c:pt>
                      <c:pt idx="23">
                        <c:v>1353271.3333903854</c:v>
                      </c:pt>
                      <c:pt idx="24">
                        <c:v>1353271.3333903854</c:v>
                      </c:pt>
                      <c:pt idx="25">
                        <c:v>1353271.3333903854</c:v>
                      </c:pt>
                      <c:pt idx="26">
                        <c:v>1353271.3333903854</c:v>
                      </c:pt>
                      <c:pt idx="27">
                        <c:v>1353271.3333903854</c:v>
                      </c:pt>
                      <c:pt idx="28">
                        <c:v>1353271.3333903854</c:v>
                      </c:pt>
                      <c:pt idx="29">
                        <c:v>1353271.3333903854</c:v>
                      </c:pt>
                      <c:pt idx="30">
                        <c:v>1353271.3333903854</c:v>
                      </c:pt>
                      <c:pt idx="31">
                        <c:v>1353271.3333903854</c:v>
                      </c:pt>
                      <c:pt idx="32">
                        <c:v>1353271.3333903854</c:v>
                      </c:pt>
                      <c:pt idx="33">
                        <c:v>1353271.3333903854</c:v>
                      </c:pt>
                      <c:pt idx="34">
                        <c:v>1353271.3333903854</c:v>
                      </c:pt>
                      <c:pt idx="35">
                        <c:v>1353271.3333903854</c:v>
                      </c:pt>
                      <c:pt idx="36">
                        <c:v>1353271.3333903854</c:v>
                      </c:pt>
                      <c:pt idx="37">
                        <c:v>1353271.3333903854</c:v>
                      </c:pt>
                      <c:pt idx="38">
                        <c:v>1353271.3333903854</c:v>
                      </c:pt>
                      <c:pt idx="39">
                        <c:v>1353271.3333903854</c:v>
                      </c:pt>
                      <c:pt idx="40">
                        <c:v>1353271.3333903854</c:v>
                      </c:pt>
                      <c:pt idx="41">
                        <c:v>1353271.3333903854</c:v>
                      </c:pt>
                      <c:pt idx="42">
                        <c:v>1353271.3333903854</c:v>
                      </c:pt>
                      <c:pt idx="43">
                        <c:v>1353271.3333903854</c:v>
                      </c:pt>
                      <c:pt idx="44">
                        <c:v>1353271.3333903854</c:v>
                      </c:pt>
                      <c:pt idx="45">
                        <c:v>1353271.3333903854</c:v>
                      </c:pt>
                      <c:pt idx="46">
                        <c:v>1353271.3333903854</c:v>
                      </c:pt>
                      <c:pt idx="47">
                        <c:v>1353271.3333903854</c:v>
                      </c:pt>
                      <c:pt idx="48">
                        <c:v>1353271.3333903854</c:v>
                      </c:pt>
                      <c:pt idx="49">
                        <c:v>1353271.3333903854</c:v>
                      </c:pt>
                      <c:pt idx="50">
                        <c:v>1353271.3333903854</c:v>
                      </c:pt>
                      <c:pt idx="51">
                        <c:v>1353271.3333903854</c:v>
                      </c:pt>
                      <c:pt idx="52">
                        <c:v>1353271.3333903854</c:v>
                      </c:pt>
                      <c:pt idx="53">
                        <c:v>1353271.3333903854</c:v>
                      </c:pt>
                      <c:pt idx="54">
                        <c:v>1353271.3333903854</c:v>
                      </c:pt>
                      <c:pt idx="55">
                        <c:v>1353271.3333903854</c:v>
                      </c:pt>
                      <c:pt idx="56">
                        <c:v>1353271.3333903854</c:v>
                      </c:pt>
                      <c:pt idx="57">
                        <c:v>1353271.3333903854</c:v>
                      </c:pt>
                      <c:pt idx="58">
                        <c:v>1353271.3333903854</c:v>
                      </c:pt>
                      <c:pt idx="59">
                        <c:v>1353271.3333903854</c:v>
                      </c:pt>
                      <c:pt idx="60">
                        <c:v>1353271.3333903854</c:v>
                      </c:pt>
                      <c:pt idx="61">
                        <c:v>1353271.3333903854</c:v>
                      </c:pt>
                      <c:pt idx="62">
                        <c:v>1353271.3333903854</c:v>
                      </c:pt>
                      <c:pt idx="63">
                        <c:v>1353271.3333903854</c:v>
                      </c:pt>
                      <c:pt idx="64">
                        <c:v>1353271.3333903854</c:v>
                      </c:pt>
                      <c:pt idx="65">
                        <c:v>1353271.3333903854</c:v>
                      </c:pt>
                      <c:pt idx="66">
                        <c:v>1353271.3333903854</c:v>
                      </c:pt>
                      <c:pt idx="67">
                        <c:v>1353271.3333903854</c:v>
                      </c:pt>
                      <c:pt idx="68">
                        <c:v>1477090.9438294079</c:v>
                      </c:pt>
                      <c:pt idx="69">
                        <c:v>1477090.9438294079</c:v>
                      </c:pt>
                      <c:pt idx="70">
                        <c:v>1477090.9438294079</c:v>
                      </c:pt>
                      <c:pt idx="71">
                        <c:v>1477090.9438294079</c:v>
                      </c:pt>
                      <c:pt idx="72">
                        <c:v>1477090.9438294079</c:v>
                      </c:pt>
                      <c:pt idx="73">
                        <c:v>1477090.9438294079</c:v>
                      </c:pt>
                      <c:pt idx="74">
                        <c:v>1477090.9438294079</c:v>
                      </c:pt>
                      <c:pt idx="75">
                        <c:v>1477090.9438294079</c:v>
                      </c:pt>
                      <c:pt idx="76">
                        <c:v>1477090.9438294079</c:v>
                      </c:pt>
                      <c:pt idx="77">
                        <c:v>1477090.9438294079</c:v>
                      </c:pt>
                      <c:pt idx="78">
                        <c:v>1477090.9438294079</c:v>
                      </c:pt>
                      <c:pt idx="79">
                        <c:v>1477090.9438294079</c:v>
                      </c:pt>
                      <c:pt idx="80">
                        <c:v>1477090.9438294079</c:v>
                      </c:pt>
                      <c:pt idx="81">
                        <c:v>1477090.9438294079</c:v>
                      </c:pt>
                      <c:pt idx="82">
                        <c:v>1477090.9438294079</c:v>
                      </c:pt>
                      <c:pt idx="83">
                        <c:v>1477090.9438294079</c:v>
                      </c:pt>
                      <c:pt idx="84">
                        <c:v>1477090.9438294079</c:v>
                      </c:pt>
                      <c:pt idx="85">
                        <c:v>1477090.9438294079</c:v>
                      </c:pt>
                      <c:pt idx="86">
                        <c:v>1477090.9438294079</c:v>
                      </c:pt>
                      <c:pt idx="87">
                        <c:v>1477090.9438294079</c:v>
                      </c:pt>
                      <c:pt idx="88">
                        <c:v>1477090.9438294079</c:v>
                      </c:pt>
                      <c:pt idx="89">
                        <c:v>1477090.9438294079</c:v>
                      </c:pt>
                      <c:pt idx="90">
                        <c:v>1477090.9438294079</c:v>
                      </c:pt>
                      <c:pt idx="91">
                        <c:v>1477090.9438294079</c:v>
                      </c:pt>
                      <c:pt idx="92">
                        <c:v>1477090.9438294079</c:v>
                      </c:pt>
                      <c:pt idx="93">
                        <c:v>1477090.9438294079</c:v>
                      </c:pt>
                      <c:pt idx="94">
                        <c:v>1477090.9438294079</c:v>
                      </c:pt>
                      <c:pt idx="95">
                        <c:v>1477090.9438294079</c:v>
                      </c:pt>
                      <c:pt idx="96">
                        <c:v>1477090.9438294079</c:v>
                      </c:pt>
                      <c:pt idx="97">
                        <c:v>1477090.9438294079</c:v>
                      </c:pt>
                      <c:pt idx="98">
                        <c:v>1477090.9438294079</c:v>
                      </c:pt>
                      <c:pt idx="99">
                        <c:v>1477090.9438294079</c:v>
                      </c:pt>
                      <c:pt idx="100">
                        <c:v>1477090.9438294079</c:v>
                      </c:pt>
                      <c:pt idx="101">
                        <c:v>1477090.9438294079</c:v>
                      </c:pt>
                      <c:pt idx="102">
                        <c:v>1477090.9438294079</c:v>
                      </c:pt>
                      <c:pt idx="103">
                        <c:v>1477090.9438294079</c:v>
                      </c:pt>
                      <c:pt idx="104">
                        <c:v>1477090.9438294079</c:v>
                      </c:pt>
                      <c:pt idx="105">
                        <c:v>1477090.9438294079</c:v>
                      </c:pt>
                      <c:pt idx="106">
                        <c:v>1477090.9438294079</c:v>
                      </c:pt>
                      <c:pt idx="107">
                        <c:v>1477090.9438294079</c:v>
                      </c:pt>
                      <c:pt idx="108">
                        <c:v>1477090.9438294079</c:v>
                      </c:pt>
                      <c:pt idx="109">
                        <c:v>1477090.9438294079</c:v>
                      </c:pt>
                      <c:pt idx="110">
                        <c:v>1477090.9438294079</c:v>
                      </c:pt>
                      <c:pt idx="111">
                        <c:v>1477090.9438294079</c:v>
                      </c:pt>
                      <c:pt idx="112">
                        <c:v>1477090.9438294079</c:v>
                      </c:pt>
                      <c:pt idx="113">
                        <c:v>1355652.9510555656</c:v>
                      </c:pt>
                      <c:pt idx="114">
                        <c:v>1355652.9510555656</c:v>
                      </c:pt>
                      <c:pt idx="115">
                        <c:v>1355652.9510555656</c:v>
                      </c:pt>
                      <c:pt idx="116">
                        <c:v>1355652.9510555656</c:v>
                      </c:pt>
                      <c:pt idx="117">
                        <c:v>1355652.9510555656</c:v>
                      </c:pt>
                      <c:pt idx="118">
                        <c:v>1355652.9510555656</c:v>
                      </c:pt>
                      <c:pt idx="119">
                        <c:v>1355652.9510555656</c:v>
                      </c:pt>
                      <c:pt idx="120">
                        <c:v>1355652.9510555656</c:v>
                      </c:pt>
                      <c:pt idx="121">
                        <c:v>1355652.9510555656</c:v>
                      </c:pt>
                      <c:pt idx="122">
                        <c:v>1355652.9510555656</c:v>
                      </c:pt>
                      <c:pt idx="123">
                        <c:v>1355652.9510555656</c:v>
                      </c:pt>
                      <c:pt idx="124">
                        <c:v>1355652.9510555656</c:v>
                      </c:pt>
                      <c:pt idx="125">
                        <c:v>1355652.9510555656</c:v>
                      </c:pt>
                      <c:pt idx="126">
                        <c:v>1355652.9510555656</c:v>
                      </c:pt>
                      <c:pt idx="127">
                        <c:v>1355652.9510555656</c:v>
                      </c:pt>
                      <c:pt idx="128">
                        <c:v>1355652.9510555656</c:v>
                      </c:pt>
                      <c:pt idx="129">
                        <c:v>1355652.9510555656</c:v>
                      </c:pt>
                      <c:pt idx="130">
                        <c:v>1355652.9510555656</c:v>
                      </c:pt>
                      <c:pt idx="131">
                        <c:v>1355652.9510555656</c:v>
                      </c:pt>
                      <c:pt idx="132">
                        <c:v>1355652.9510555656</c:v>
                      </c:pt>
                      <c:pt idx="133">
                        <c:v>1355652.9510555656</c:v>
                      </c:pt>
                      <c:pt idx="134">
                        <c:v>1355652.9510555656</c:v>
                      </c:pt>
                      <c:pt idx="135">
                        <c:v>1355652.9510555656</c:v>
                      </c:pt>
                      <c:pt idx="136">
                        <c:v>1355652.9510555656</c:v>
                      </c:pt>
                      <c:pt idx="137">
                        <c:v>1355652.9510555656</c:v>
                      </c:pt>
                      <c:pt idx="138">
                        <c:v>1355652.9510555656</c:v>
                      </c:pt>
                      <c:pt idx="139">
                        <c:v>1355652.9510555656</c:v>
                      </c:pt>
                      <c:pt idx="140">
                        <c:v>1355652.9510555656</c:v>
                      </c:pt>
                      <c:pt idx="141">
                        <c:v>1355652.9510555656</c:v>
                      </c:pt>
                      <c:pt idx="142">
                        <c:v>1355652.9510555656</c:v>
                      </c:pt>
                      <c:pt idx="143">
                        <c:v>1355652.9510555656</c:v>
                      </c:pt>
                      <c:pt idx="144">
                        <c:v>1355652.9510555656</c:v>
                      </c:pt>
                      <c:pt idx="145">
                        <c:v>1355652.9510555656</c:v>
                      </c:pt>
                      <c:pt idx="146">
                        <c:v>1355652.9510555656</c:v>
                      </c:pt>
                      <c:pt idx="147">
                        <c:v>1355652.9510555656</c:v>
                      </c:pt>
                      <c:pt idx="148">
                        <c:v>1355652.9510555656</c:v>
                      </c:pt>
                      <c:pt idx="149">
                        <c:v>1355652.9510555656</c:v>
                      </c:pt>
                      <c:pt idx="150">
                        <c:v>1355652.9510555656</c:v>
                      </c:pt>
                      <c:pt idx="151">
                        <c:v>1355652.9510555656</c:v>
                      </c:pt>
                      <c:pt idx="152">
                        <c:v>1355652.9510555656</c:v>
                      </c:pt>
                      <c:pt idx="153">
                        <c:v>1355652.9510555656</c:v>
                      </c:pt>
                      <c:pt idx="154">
                        <c:v>1355652.9510555656</c:v>
                      </c:pt>
                      <c:pt idx="155">
                        <c:v>1355652.9510555656</c:v>
                      </c:pt>
                      <c:pt idx="156">
                        <c:v>1355652.9510555656</c:v>
                      </c:pt>
                      <c:pt idx="157">
                        <c:v>1355652.9510555656</c:v>
                      </c:pt>
                      <c:pt idx="158">
                        <c:v>1184868.3778052619</c:v>
                      </c:pt>
                      <c:pt idx="159">
                        <c:v>1184868.3778052619</c:v>
                      </c:pt>
                      <c:pt idx="160">
                        <c:v>1184868.3778052619</c:v>
                      </c:pt>
                      <c:pt idx="161">
                        <c:v>1184868.3778052619</c:v>
                      </c:pt>
                      <c:pt idx="162">
                        <c:v>1184868.3778052619</c:v>
                      </c:pt>
                      <c:pt idx="163">
                        <c:v>1184868.3778052619</c:v>
                      </c:pt>
                      <c:pt idx="164">
                        <c:v>1184868.3778052619</c:v>
                      </c:pt>
                      <c:pt idx="165">
                        <c:v>1184868.3778052619</c:v>
                      </c:pt>
                      <c:pt idx="166">
                        <c:v>1184868.3778052619</c:v>
                      </c:pt>
                      <c:pt idx="167">
                        <c:v>1184868.3778052619</c:v>
                      </c:pt>
                      <c:pt idx="168">
                        <c:v>1184868.3778052619</c:v>
                      </c:pt>
                      <c:pt idx="169">
                        <c:v>1184868.3778052619</c:v>
                      </c:pt>
                      <c:pt idx="170">
                        <c:v>1184868.3778052619</c:v>
                      </c:pt>
                      <c:pt idx="171">
                        <c:v>1184868.3778052619</c:v>
                      </c:pt>
                      <c:pt idx="172">
                        <c:v>1184868.3778052619</c:v>
                      </c:pt>
                      <c:pt idx="173">
                        <c:v>1184868.3778052619</c:v>
                      </c:pt>
                      <c:pt idx="174">
                        <c:v>1184868.3778052619</c:v>
                      </c:pt>
                      <c:pt idx="175">
                        <c:v>1184868.3778052619</c:v>
                      </c:pt>
                      <c:pt idx="176">
                        <c:v>1184868.3778052619</c:v>
                      </c:pt>
                      <c:pt idx="177">
                        <c:v>1184868.3778052619</c:v>
                      </c:pt>
                      <c:pt idx="178">
                        <c:v>1184868.3778052619</c:v>
                      </c:pt>
                      <c:pt idx="179">
                        <c:v>1184868.3778052619</c:v>
                      </c:pt>
                      <c:pt idx="180">
                        <c:v>1184868.3778052619</c:v>
                      </c:pt>
                      <c:pt idx="181">
                        <c:v>1184868.3778052619</c:v>
                      </c:pt>
                      <c:pt idx="182">
                        <c:v>1184868.3778052619</c:v>
                      </c:pt>
                      <c:pt idx="183">
                        <c:v>1184868.3778052619</c:v>
                      </c:pt>
                      <c:pt idx="184">
                        <c:v>1184868.3778052619</c:v>
                      </c:pt>
                      <c:pt idx="185">
                        <c:v>1184868.3778052619</c:v>
                      </c:pt>
                      <c:pt idx="186">
                        <c:v>1184868.3778052619</c:v>
                      </c:pt>
                      <c:pt idx="187">
                        <c:v>1184868.3778052619</c:v>
                      </c:pt>
                      <c:pt idx="188">
                        <c:v>1184868.3778052619</c:v>
                      </c:pt>
                      <c:pt idx="189">
                        <c:v>1184868.3778052619</c:v>
                      </c:pt>
                      <c:pt idx="190">
                        <c:v>1184868.3778052619</c:v>
                      </c:pt>
                      <c:pt idx="191">
                        <c:v>1184868.3778052619</c:v>
                      </c:pt>
                      <c:pt idx="192">
                        <c:v>1184868.3778052619</c:v>
                      </c:pt>
                      <c:pt idx="193">
                        <c:v>1184868.3778052619</c:v>
                      </c:pt>
                      <c:pt idx="194">
                        <c:v>1184868.3778052619</c:v>
                      </c:pt>
                      <c:pt idx="195">
                        <c:v>1184868.3778052619</c:v>
                      </c:pt>
                      <c:pt idx="196">
                        <c:v>1184868.3778052619</c:v>
                      </c:pt>
                      <c:pt idx="197">
                        <c:v>1184868.3778052619</c:v>
                      </c:pt>
                      <c:pt idx="198">
                        <c:v>1184868.3778052619</c:v>
                      </c:pt>
                      <c:pt idx="199">
                        <c:v>1184868.3778052619</c:v>
                      </c:pt>
                      <c:pt idx="200">
                        <c:v>1184868.3778052619</c:v>
                      </c:pt>
                      <c:pt idx="201">
                        <c:v>1184868.3778052619</c:v>
                      </c:pt>
                      <c:pt idx="202">
                        <c:v>1184868.3778052619</c:v>
                      </c:pt>
                      <c:pt idx="203">
                        <c:v>1334814.2920142799</c:v>
                      </c:pt>
                      <c:pt idx="204">
                        <c:v>1334814.2920142799</c:v>
                      </c:pt>
                      <c:pt idx="205">
                        <c:v>1334814.2920142799</c:v>
                      </c:pt>
                      <c:pt idx="206">
                        <c:v>1334814.2920142799</c:v>
                      </c:pt>
                      <c:pt idx="207">
                        <c:v>1334814.2920142799</c:v>
                      </c:pt>
                      <c:pt idx="208">
                        <c:v>1334814.2920142799</c:v>
                      </c:pt>
                      <c:pt idx="209">
                        <c:v>1334814.2920142799</c:v>
                      </c:pt>
                      <c:pt idx="210">
                        <c:v>1334814.2920142799</c:v>
                      </c:pt>
                      <c:pt idx="211">
                        <c:v>1334814.2920142799</c:v>
                      </c:pt>
                      <c:pt idx="212">
                        <c:v>1334814.2920142799</c:v>
                      </c:pt>
                      <c:pt idx="213">
                        <c:v>1334814.2920142799</c:v>
                      </c:pt>
                      <c:pt idx="214">
                        <c:v>1334814.2920142799</c:v>
                      </c:pt>
                      <c:pt idx="215">
                        <c:v>1334814.2920142799</c:v>
                      </c:pt>
                      <c:pt idx="216">
                        <c:v>1334814.2920142799</c:v>
                      </c:pt>
                      <c:pt idx="217">
                        <c:v>1334814.2920142799</c:v>
                      </c:pt>
                      <c:pt idx="218">
                        <c:v>1334814.2920142799</c:v>
                      </c:pt>
                      <c:pt idx="219">
                        <c:v>1334814.2920142799</c:v>
                      </c:pt>
                      <c:pt idx="220">
                        <c:v>1334814.2920142799</c:v>
                      </c:pt>
                      <c:pt idx="221">
                        <c:v>1334814.2920142799</c:v>
                      </c:pt>
                      <c:pt idx="222">
                        <c:v>1334814.2920142799</c:v>
                      </c:pt>
                      <c:pt idx="223">
                        <c:v>1334814.2920142799</c:v>
                      </c:pt>
                      <c:pt idx="224">
                        <c:v>1334814.2920142799</c:v>
                      </c:pt>
                      <c:pt idx="225">
                        <c:v>1334814.2920142799</c:v>
                      </c:pt>
                      <c:pt idx="226">
                        <c:v>1334814.2920142799</c:v>
                      </c:pt>
                      <c:pt idx="227">
                        <c:v>1334814.2920142799</c:v>
                      </c:pt>
                      <c:pt idx="228">
                        <c:v>1334814.2920142799</c:v>
                      </c:pt>
                      <c:pt idx="229">
                        <c:v>1334814.2920142799</c:v>
                      </c:pt>
                      <c:pt idx="230">
                        <c:v>1334814.2920142799</c:v>
                      </c:pt>
                      <c:pt idx="231">
                        <c:v>1334814.2920142799</c:v>
                      </c:pt>
                      <c:pt idx="232">
                        <c:v>1334814.2920142799</c:v>
                      </c:pt>
                      <c:pt idx="233">
                        <c:v>1334814.2920142799</c:v>
                      </c:pt>
                      <c:pt idx="234">
                        <c:v>1334814.2920142799</c:v>
                      </c:pt>
                      <c:pt idx="235">
                        <c:v>1334814.2920142799</c:v>
                      </c:pt>
                      <c:pt idx="236">
                        <c:v>1334814.2920142799</c:v>
                      </c:pt>
                      <c:pt idx="237">
                        <c:v>1334814.2920142799</c:v>
                      </c:pt>
                      <c:pt idx="238">
                        <c:v>1334814.2920142799</c:v>
                      </c:pt>
                      <c:pt idx="239">
                        <c:v>1334814.2920142799</c:v>
                      </c:pt>
                      <c:pt idx="240">
                        <c:v>1334814.2920142799</c:v>
                      </c:pt>
                      <c:pt idx="241">
                        <c:v>1334814.2920142799</c:v>
                      </c:pt>
                      <c:pt idx="242">
                        <c:v>1334814.2920142799</c:v>
                      </c:pt>
                      <c:pt idx="243">
                        <c:v>1334814.2920142799</c:v>
                      </c:pt>
                      <c:pt idx="244">
                        <c:v>1334814.2920142799</c:v>
                      </c:pt>
                      <c:pt idx="245">
                        <c:v>1334814.2920142799</c:v>
                      </c:pt>
                      <c:pt idx="246">
                        <c:v>1334814.2920142799</c:v>
                      </c:pt>
                      <c:pt idx="247">
                        <c:v>1334814.2920142799</c:v>
                      </c:pt>
                      <c:pt idx="248">
                        <c:v>1475327.0457736587</c:v>
                      </c:pt>
                      <c:pt idx="249">
                        <c:v>1475327.0457736587</c:v>
                      </c:pt>
                      <c:pt idx="250">
                        <c:v>1475327.0457736587</c:v>
                      </c:pt>
                      <c:pt idx="251">
                        <c:v>1475327.0457736587</c:v>
                      </c:pt>
                      <c:pt idx="252">
                        <c:v>1475327.0457736587</c:v>
                      </c:pt>
                      <c:pt idx="253">
                        <c:v>1475327.0457736587</c:v>
                      </c:pt>
                      <c:pt idx="254">
                        <c:v>1475327.0457736587</c:v>
                      </c:pt>
                      <c:pt idx="255">
                        <c:v>1475327.0457736587</c:v>
                      </c:pt>
                      <c:pt idx="256">
                        <c:v>1475327.0457736587</c:v>
                      </c:pt>
                      <c:pt idx="257">
                        <c:v>1475327.0457736587</c:v>
                      </c:pt>
                      <c:pt idx="258">
                        <c:v>1475327.0457736587</c:v>
                      </c:pt>
                      <c:pt idx="259">
                        <c:v>1475327.0457736587</c:v>
                      </c:pt>
                      <c:pt idx="260">
                        <c:v>1475327.0457736587</c:v>
                      </c:pt>
                      <c:pt idx="261">
                        <c:v>1475327.0457736587</c:v>
                      </c:pt>
                      <c:pt idx="262">
                        <c:v>1475327.0457736587</c:v>
                      </c:pt>
                      <c:pt idx="263">
                        <c:v>1475327.0457736587</c:v>
                      </c:pt>
                      <c:pt idx="264">
                        <c:v>1475327.0457736587</c:v>
                      </c:pt>
                      <c:pt idx="265">
                        <c:v>1475327.0457736587</c:v>
                      </c:pt>
                      <c:pt idx="266">
                        <c:v>1475327.0457736587</c:v>
                      </c:pt>
                      <c:pt idx="267">
                        <c:v>1475327.0457736587</c:v>
                      </c:pt>
                      <c:pt idx="268">
                        <c:v>1475327.0457736587</c:v>
                      </c:pt>
                      <c:pt idx="269">
                        <c:v>1475327.0457736587</c:v>
                      </c:pt>
                      <c:pt idx="270">
                        <c:v>1475327.0457736587</c:v>
                      </c:pt>
                      <c:pt idx="271">
                        <c:v>1475327.0457736587</c:v>
                      </c:pt>
                      <c:pt idx="272">
                        <c:v>1475327.0457736587</c:v>
                      </c:pt>
                      <c:pt idx="273">
                        <c:v>1475327.0457736587</c:v>
                      </c:pt>
                      <c:pt idx="274">
                        <c:v>1475327.0457736587</c:v>
                      </c:pt>
                      <c:pt idx="275">
                        <c:v>1475327.0457736587</c:v>
                      </c:pt>
                      <c:pt idx="276">
                        <c:v>1475327.0457736587</c:v>
                      </c:pt>
                      <c:pt idx="277">
                        <c:v>1475327.0457736587</c:v>
                      </c:pt>
                      <c:pt idx="278">
                        <c:v>1475327.0457736587</c:v>
                      </c:pt>
                      <c:pt idx="279">
                        <c:v>1475327.0457736587</c:v>
                      </c:pt>
                      <c:pt idx="280">
                        <c:v>1475327.0457736587</c:v>
                      </c:pt>
                      <c:pt idx="281">
                        <c:v>1475327.0457736587</c:v>
                      </c:pt>
                      <c:pt idx="282">
                        <c:v>1475327.0457736587</c:v>
                      </c:pt>
                      <c:pt idx="283">
                        <c:v>1475327.0457736587</c:v>
                      </c:pt>
                      <c:pt idx="284">
                        <c:v>1475327.0457736587</c:v>
                      </c:pt>
                      <c:pt idx="285">
                        <c:v>1475327.0457736587</c:v>
                      </c:pt>
                      <c:pt idx="286">
                        <c:v>1475327.0457736587</c:v>
                      </c:pt>
                      <c:pt idx="287">
                        <c:v>1475327.0457736587</c:v>
                      </c:pt>
                      <c:pt idx="288">
                        <c:v>1475327.0457736587</c:v>
                      </c:pt>
                      <c:pt idx="289">
                        <c:v>1475327.0457736587</c:v>
                      </c:pt>
                      <c:pt idx="290">
                        <c:v>1475327.0457736587</c:v>
                      </c:pt>
                      <c:pt idx="291">
                        <c:v>1475327.0457736587</c:v>
                      </c:pt>
                      <c:pt idx="292">
                        <c:v>1475327.0457736587</c:v>
                      </c:pt>
                      <c:pt idx="293">
                        <c:v>1334087.6327232763</c:v>
                      </c:pt>
                      <c:pt idx="294">
                        <c:v>1334087.6327232763</c:v>
                      </c:pt>
                      <c:pt idx="295">
                        <c:v>1334087.6327232763</c:v>
                      </c:pt>
                      <c:pt idx="296">
                        <c:v>1334087.6327232763</c:v>
                      </c:pt>
                      <c:pt idx="297">
                        <c:v>1334087.6327232763</c:v>
                      </c:pt>
                      <c:pt idx="298">
                        <c:v>1334087.6327232763</c:v>
                      </c:pt>
                      <c:pt idx="299">
                        <c:v>1334087.6327232763</c:v>
                      </c:pt>
                      <c:pt idx="300">
                        <c:v>1334087.6327232763</c:v>
                      </c:pt>
                      <c:pt idx="301">
                        <c:v>1334087.6327232763</c:v>
                      </c:pt>
                      <c:pt idx="302">
                        <c:v>1334087.6327232763</c:v>
                      </c:pt>
                      <c:pt idx="303">
                        <c:v>1334087.6327232763</c:v>
                      </c:pt>
                      <c:pt idx="304">
                        <c:v>1334087.6327232763</c:v>
                      </c:pt>
                      <c:pt idx="305">
                        <c:v>1334087.6327232763</c:v>
                      </c:pt>
                      <c:pt idx="306">
                        <c:v>1334087.6327232763</c:v>
                      </c:pt>
                      <c:pt idx="307">
                        <c:v>1334087.6327232763</c:v>
                      </c:pt>
                      <c:pt idx="308">
                        <c:v>1334087.6327232763</c:v>
                      </c:pt>
                      <c:pt idx="309">
                        <c:v>1334087.6327232763</c:v>
                      </c:pt>
                      <c:pt idx="310">
                        <c:v>1334087.6327232763</c:v>
                      </c:pt>
                      <c:pt idx="311">
                        <c:v>1334087.6327232763</c:v>
                      </c:pt>
                      <c:pt idx="312">
                        <c:v>1334087.6327232763</c:v>
                      </c:pt>
                      <c:pt idx="313">
                        <c:v>1334087.6327232763</c:v>
                      </c:pt>
                      <c:pt idx="314">
                        <c:v>1334087.6327232763</c:v>
                      </c:pt>
                      <c:pt idx="315">
                        <c:v>1334087.6327232763</c:v>
                      </c:pt>
                      <c:pt idx="316">
                        <c:v>1334087.6327232763</c:v>
                      </c:pt>
                      <c:pt idx="317">
                        <c:v>1334087.6327232763</c:v>
                      </c:pt>
                      <c:pt idx="318">
                        <c:v>1334087.6327232763</c:v>
                      </c:pt>
                      <c:pt idx="319">
                        <c:v>1334087.6327232763</c:v>
                      </c:pt>
                      <c:pt idx="320">
                        <c:v>1334087.6327232763</c:v>
                      </c:pt>
                      <c:pt idx="321">
                        <c:v>1334087.6327232763</c:v>
                      </c:pt>
                      <c:pt idx="322">
                        <c:v>1334087.6327232763</c:v>
                      </c:pt>
                      <c:pt idx="323">
                        <c:v>1334087.6327232763</c:v>
                      </c:pt>
                      <c:pt idx="324">
                        <c:v>1334087.6327232763</c:v>
                      </c:pt>
                      <c:pt idx="325">
                        <c:v>1334087.6327232763</c:v>
                      </c:pt>
                      <c:pt idx="326">
                        <c:v>1334087.6327232763</c:v>
                      </c:pt>
                      <c:pt idx="327">
                        <c:v>1334087.6327232763</c:v>
                      </c:pt>
                      <c:pt idx="328">
                        <c:v>1334087.6327232763</c:v>
                      </c:pt>
                      <c:pt idx="329">
                        <c:v>1334087.6327232763</c:v>
                      </c:pt>
                      <c:pt idx="330">
                        <c:v>1334087.6327232763</c:v>
                      </c:pt>
                      <c:pt idx="331">
                        <c:v>1334087.6327232763</c:v>
                      </c:pt>
                      <c:pt idx="332">
                        <c:v>1334087.6327232763</c:v>
                      </c:pt>
                      <c:pt idx="333">
                        <c:v>1334087.6327232763</c:v>
                      </c:pt>
                      <c:pt idx="334">
                        <c:v>1334087.6327232763</c:v>
                      </c:pt>
                      <c:pt idx="335">
                        <c:v>1334087.6327232763</c:v>
                      </c:pt>
                      <c:pt idx="336">
                        <c:v>1334087.6327232763</c:v>
                      </c:pt>
                      <c:pt idx="337">
                        <c:v>1334087.6327232763</c:v>
                      </c:pt>
                      <c:pt idx="338">
                        <c:v>1192024.3837659857</c:v>
                      </c:pt>
                      <c:pt idx="339">
                        <c:v>1192024.3837659857</c:v>
                      </c:pt>
                      <c:pt idx="340">
                        <c:v>1192024.3837659857</c:v>
                      </c:pt>
                      <c:pt idx="341">
                        <c:v>1192024.3837659857</c:v>
                      </c:pt>
                      <c:pt idx="342">
                        <c:v>1192024.3837659857</c:v>
                      </c:pt>
                      <c:pt idx="343">
                        <c:v>1192024.3837659857</c:v>
                      </c:pt>
                      <c:pt idx="344">
                        <c:v>1192024.3837659857</c:v>
                      </c:pt>
                      <c:pt idx="345">
                        <c:v>1192024.3837659857</c:v>
                      </c:pt>
                      <c:pt idx="346">
                        <c:v>1192024.3837659857</c:v>
                      </c:pt>
                      <c:pt idx="347">
                        <c:v>1192024.3837659857</c:v>
                      </c:pt>
                      <c:pt idx="348">
                        <c:v>1192024.3837659857</c:v>
                      </c:pt>
                      <c:pt idx="349">
                        <c:v>1192024.3837659857</c:v>
                      </c:pt>
                      <c:pt idx="350">
                        <c:v>1192024.3837659857</c:v>
                      </c:pt>
                      <c:pt idx="351">
                        <c:v>1192024.3837659857</c:v>
                      </c:pt>
                      <c:pt idx="352">
                        <c:v>1192024.3837659857</c:v>
                      </c:pt>
                      <c:pt idx="353">
                        <c:v>1192024.3837659857</c:v>
                      </c:pt>
                      <c:pt idx="354">
                        <c:v>1192024.3837659857</c:v>
                      </c:pt>
                      <c:pt idx="355">
                        <c:v>1192024.3837659857</c:v>
                      </c:pt>
                      <c:pt idx="356">
                        <c:v>1192024.3837659857</c:v>
                      </c:pt>
                      <c:pt idx="357">
                        <c:v>1192024.3837659857</c:v>
                      </c:pt>
                      <c:pt idx="358">
                        <c:v>1192024.3837659857</c:v>
                      </c:pt>
                      <c:pt idx="359">
                        <c:v>1192024.3837659857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3025-45C5-934A-B86B6C722FF0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-13.527151945916495</c:v>
                      </c:pt>
                      <c:pt idx="24">
                        <c:v>-13.527151945916495</c:v>
                      </c:pt>
                      <c:pt idx="25">
                        <c:v>-13.527151945916495</c:v>
                      </c:pt>
                      <c:pt idx="26">
                        <c:v>-13.527151945916495</c:v>
                      </c:pt>
                      <c:pt idx="27">
                        <c:v>-13.527151945916495</c:v>
                      </c:pt>
                      <c:pt idx="28">
                        <c:v>-13.527151945916495</c:v>
                      </c:pt>
                      <c:pt idx="29">
                        <c:v>-13.527151945916495</c:v>
                      </c:pt>
                      <c:pt idx="30">
                        <c:v>-13.527151945916495</c:v>
                      </c:pt>
                      <c:pt idx="31">
                        <c:v>-13.527151945916495</c:v>
                      </c:pt>
                      <c:pt idx="32">
                        <c:v>-13.527151945916495</c:v>
                      </c:pt>
                      <c:pt idx="33">
                        <c:v>-13.527151945916495</c:v>
                      </c:pt>
                      <c:pt idx="34">
                        <c:v>-13.527151945916495</c:v>
                      </c:pt>
                      <c:pt idx="35">
                        <c:v>-13.527151945916495</c:v>
                      </c:pt>
                      <c:pt idx="36">
                        <c:v>-13.527151945916495</c:v>
                      </c:pt>
                      <c:pt idx="37">
                        <c:v>-13.527151945916495</c:v>
                      </c:pt>
                      <c:pt idx="38">
                        <c:v>-13.527151945916495</c:v>
                      </c:pt>
                      <c:pt idx="39">
                        <c:v>-13.527151945916495</c:v>
                      </c:pt>
                      <c:pt idx="40">
                        <c:v>-13.527151945916495</c:v>
                      </c:pt>
                      <c:pt idx="41">
                        <c:v>-13.527151945916495</c:v>
                      </c:pt>
                      <c:pt idx="42">
                        <c:v>-13.527151945916495</c:v>
                      </c:pt>
                      <c:pt idx="43">
                        <c:v>-13.527151945916495</c:v>
                      </c:pt>
                      <c:pt idx="44">
                        <c:v>-13.527151945916495</c:v>
                      </c:pt>
                      <c:pt idx="45">
                        <c:v>-13.527151945916495</c:v>
                      </c:pt>
                      <c:pt idx="46">
                        <c:v>-13.527151945916495</c:v>
                      </c:pt>
                      <c:pt idx="47">
                        <c:v>-13.527151945916495</c:v>
                      </c:pt>
                      <c:pt idx="48">
                        <c:v>-13.527151945916495</c:v>
                      </c:pt>
                      <c:pt idx="49">
                        <c:v>-13.527151945916495</c:v>
                      </c:pt>
                      <c:pt idx="50">
                        <c:v>-13.527151945916495</c:v>
                      </c:pt>
                      <c:pt idx="51">
                        <c:v>-13.527151945916495</c:v>
                      </c:pt>
                      <c:pt idx="52">
                        <c:v>-13.527151945916495</c:v>
                      </c:pt>
                      <c:pt idx="53">
                        <c:v>-13.527151945916495</c:v>
                      </c:pt>
                      <c:pt idx="54">
                        <c:v>-13.527151945916495</c:v>
                      </c:pt>
                      <c:pt idx="55">
                        <c:v>-13.527151945916495</c:v>
                      </c:pt>
                      <c:pt idx="56">
                        <c:v>-13.527151945916495</c:v>
                      </c:pt>
                      <c:pt idx="57">
                        <c:v>-13.527151945916495</c:v>
                      </c:pt>
                      <c:pt idx="58">
                        <c:v>-13.527151945916495</c:v>
                      </c:pt>
                      <c:pt idx="59">
                        <c:v>-13.527151945916495</c:v>
                      </c:pt>
                      <c:pt idx="60">
                        <c:v>-13.527151945916495</c:v>
                      </c:pt>
                      <c:pt idx="61">
                        <c:v>-13.527151945916495</c:v>
                      </c:pt>
                      <c:pt idx="62">
                        <c:v>-13.527151945916495</c:v>
                      </c:pt>
                      <c:pt idx="63">
                        <c:v>-13.527151945916495</c:v>
                      </c:pt>
                      <c:pt idx="64">
                        <c:v>-13.527151945916495</c:v>
                      </c:pt>
                      <c:pt idx="65">
                        <c:v>-13.527151945916495</c:v>
                      </c:pt>
                      <c:pt idx="66">
                        <c:v>-13.527151945916495</c:v>
                      </c:pt>
                      <c:pt idx="67">
                        <c:v>-13.527151945916495</c:v>
                      </c:pt>
                      <c:pt idx="68">
                        <c:v>-23.914490671978193</c:v>
                      </c:pt>
                      <c:pt idx="69">
                        <c:v>-23.914490671978193</c:v>
                      </c:pt>
                      <c:pt idx="70">
                        <c:v>-23.914490671978193</c:v>
                      </c:pt>
                      <c:pt idx="71">
                        <c:v>-23.914490671978193</c:v>
                      </c:pt>
                      <c:pt idx="72">
                        <c:v>-23.914490671978193</c:v>
                      </c:pt>
                      <c:pt idx="73">
                        <c:v>-23.914490671978193</c:v>
                      </c:pt>
                      <c:pt idx="74">
                        <c:v>-23.914490671978193</c:v>
                      </c:pt>
                      <c:pt idx="75">
                        <c:v>-23.914490671978193</c:v>
                      </c:pt>
                      <c:pt idx="76">
                        <c:v>-23.914490671978193</c:v>
                      </c:pt>
                      <c:pt idx="77">
                        <c:v>-23.914490671978193</c:v>
                      </c:pt>
                      <c:pt idx="78">
                        <c:v>-23.914490671978193</c:v>
                      </c:pt>
                      <c:pt idx="79">
                        <c:v>-23.914490671978193</c:v>
                      </c:pt>
                      <c:pt idx="80">
                        <c:v>-23.914490671978193</c:v>
                      </c:pt>
                      <c:pt idx="81">
                        <c:v>-23.914490671978193</c:v>
                      </c:pt>
                      <c:pt idx="82">
                        <c:v>-23.914490671978193</c:v>
                      </c:pt>
                      <c:pt idx="83">
                        <c:v>-23.914490671978193</c:v>
                      </c:pt>
                      <c:pt idx="84">
                        <c:v>-23.914490671978193</c:v>
                      </c:pt>
                      <c:pt idx="85">
                        <c:v>-23.914490671978193</c:v>
                      </c:pt>
                      <c:pt idx="86">
                        <c:v>-23.914490671978193</c:v>
                      </c:pt>
                      <c:pt idx="87">
                        <c:v>-23.914490671978193</c:v>
                      </c:pt>
                      <c:pt idx="88">
                        <c:v>-23.914490671978193</c:v>
                      </c:pt>
                      <c:pt idx="89">
                        <c:v>-23.914490671978193</c:v>
                      </c:pt>
                      <c:pt idx="90">
                        <c:v>-23.914490671978193</c:v>
                      </c:pt>
                      <c:pt idx="91">
                        <c:v>-23.914490671978193</c:v>
                      </c:pt>
                      <c:pt idx="92">
                        <c:v>-23.914490671978193</c:v>
                      </c:pt>
                      <c:pt idx="93">
                        <c:v>-23.914490671978193</c:v>
                      </c:pt>
                      <c:pt idx="94">
                        <c:v>-23.914490671978193</c:v>
                      </c:pt>
                      <c:pt idx="95">
                        <c:v>-23.914490671978193</c:v>
                      </c:pt>
                      <c:pt idx="96">
                        <c:v>-23.914490671978193</c:v>
                      </c:pt>
                      <c:pt idx="97">
                        <c:v>-23.914490671978193</c:v>
                      </c:pt>
                      <c:pt idx="98">
                        <c:v>-23.914490671978193</c:v>
                      </c:pt>
                      <c:pt idx="99">
                        <c:v>-23.914490671978193</c:v>
                      </c:pt>
                      <c:pt idx="100">
                        <c:v>-23.914490671978193</c:v>
                      </c:pt>
                      <c:pt idx="101">
                        <c:v>-23.914490671978193</c:v>
                      </c:pt>
                      <c:pt idx="102">
                        <c:v>-23.914490671978193</c:v>
                      </c:pt>
                      <c:pt idx="103">
                        <c:v>-23.914490671978193</c:v>
                      </c:pt>
                      <c:pt idx="104">
                        <c:v>-23.914490671978193</c:v>
                      </c:pt>
                      <c:pt idx="105">
                        <c:v>-23.914490671978193</c:v>
                      </c:pt>
                      <c:pt idx="106">
                        <c:v>-23.914490671978193</c:v>
                      </c:pt>
                      <c:pt idx="107">
                        <c:v>-23.914490671978193</c:v>
                      </c:pt>
                      <c:pt idx="108">
                        <c:v>-23.914490671978193</c:v>
                      </c:pt>
                      <c:pt idx="109">
                        <c:v>-23.914490671978193</c:v>
                      </c:pt>
                      <c:pt idx="110">
                        <c:v>-23.914490671978193</c:v>
                      </c:pt>
                      <c:pt idx="111">
                        <c:v>-23.914490671978193</c:v>
                      </c:pt>
                      <c:pt idx="112">
                        <c:v>-23.914490671978193</c:v>
                      </c:pt>
                      <c:pt idx="113">
                        <c:v>-13.726947998548903</c:v>
                      </c:pt>
                      <c:pt idx="114">
                        <c:v>-13.726947998548903</c:v>
                      </c:pt>
                      <c:pt idx="115">
                        <c:v>-13.726947998548903</c:v>
                      </c:pt>
                      <c:pt idx="116">
                        <c:v>-13.726947998548903</c:v>
                      </c:pt>
                      <c:pt idx="117">
                        <c:v>-13.726947998548903</c:v>
                      </c:pt>
                      <c:pt idx="118">
                        <c:v>-13.726947998548903</c:v>
                      </c:pt>
                      <c:pt idx="119">
                        <c:v>-13.726947998548903</c:v>
                      </c:pt>
                      <c:pt idx="120">
                        <c:v>-13.726947998548903</c:v>
                      </c:pt>
                      <c:pt idx="121">
                        <c:v>-13.726947998548903</c:v>
                      </c:pt>
                      <c:pt idx="122">
                        <c:v>-13.726947998548903</c:v>
                      </c:pt>
                      <c:pt idx="123">
                        <c:v>-13.726947998548903</c:v>
                      </c:pt>
                      <c:pt idx="124">
                        <c:v>-13.726947998548903</c:v>
                      </c:pt>
                      <c:pt idx="125">
                        <c:v>-13.726947998548903</c:v>
                      </c:pt>
                      <c:pt idx="126">
                        <c:v>-13.726947998548903</c:v>
                      </c:pt>
                      <c:pt idx="127">
                        <c:v>-13.726947998548903</c:v>
                      </c:pt>
                      <c:pt idx="128">
                        <c:v>-13.726947998548903</c:v>
                      </c:pt>
                      <c:pt idx="129">
                        <c:v>-13.726947998548903</c:v>
                      </c:pt>
                      <c:pt idx="130">
                        <c:v>-13.726947998548903</c:v>
                      </c:pt>
                      <c:pt idx="131">
                        <c:v>-13.726947998548903</c:v>
                      </c:pt>
                      <c:pt idx="132">
                        <c:v>-13.726947998548903</c:v>
                      </c:pt>
                      <c:pt idx="133">
                        <c:v>-13.726947998548903</c:v>
                      </c:pt>
                      <c:pt idx="134">
                        <c:v>-13.726947998548903</c:v>
                      </c:pt>
                      <c:pt idx="135">
                        <c:v>-13.726947998548903</c:v>
                      </c:pt>
                      <c:pt idx="136">
                        <c:v>-13.726947998548903</c:v>
                      </c:pt>
                      <c:pt idx="137">
                        <c:v>-13.726947998548903</c:v>
                      </c:pt>
                      <c:pt idx="138">
                        <c:v>-13.726947998548903</c:v>
                      </c:pt>
                      <c:pt idx="139">
                        <c:v>-13.726947998548903</c:v>
                      </c:pt>
                      <c:pt idx="140">
                        <c:v>-13.726947998548903</c:v>
                      </c:pt>
                      <c:pt idx="141">
                        <c:v>-13.726947998548903</c:v>
                      </c:pt>
                      <c:pt idx="142">
                        <c:v>-13.726947998548903</c:v>
                      </c:pt>
                      <c:pt idx="143">
                        <c:v>-13.726947998548903</c:v>
                      </c:pt>
                      <c:pt idx="144">
                        <c:v>-13.726947998548903</c:v>
                      </c:pt>
                      <c:pt idx="145">
                        <c:v>-13.726947998548903</c:v>
                      </c:pt>
                      <c:pt idx="146">
                        <c:v>-13.726947998548903</c:v>
                      </c:pt>
                      <c:pt idx="147">
                        <c:v>-13.726947998548903</c:v>
                      </c:pt>
                      <c:pt idx="148">
                        <c:v>-13.726947998548903</c:v>
                      </c:pt>
                      <c:pt idx="149">
                        <c:v>-13.726947998548903</c:v>
                      </c:pt>
                      <c:pt idx="150">
                        <c:v>-13.726947998548903</c:v>
                      </c:pt>
                      <c:pt idx="151">
                        <c:v>-13.726947998548903</c:v>
                      </c:pt>
                      <c:pt idx="152">
                        <c:v>-13.726947998548903</c:v>
                      </c:pt>
                      <c:pt idx="153">
                        <c:v>-13.726947998548903</c:v>
                      </c:pt>
                      <c:pt idx="154">
                        <c:v>-13.726947998548903</c:v>
                      </c:pt>
                      <c:pt idx="155">
                        <c:v>-13.726947998548903</c:v>
                      </c:pt>
                      <c:pt idx="156">
                        <c:v>-13.726947998548903</c:v>
                      </c:pt>
                      <c:pt idx="157">
                        <c:v>-13.726947998548903</c:v>
                      </c:pt>
                      <c:pt idx="158">
                        <c:v>0.60032379019930304</c:v>
                      </c:pt>
                      <c:pt idx="159">
                        <c:v>0.60032379019930304</c:v>
                      </c:pt>
                      <c:pt idx="160">
                        <c:v>0.60032379019930304</c:v>
                      </c:pt>
                      <c:pt idx="161">
                        <c:v>0.60032379019930304</c:v>
                      </c:pt>
                      <c:pt idx="162">
                        <c:v>0.60032379019930304</c:v>
                      </c:pt>
                      <c:pt idx="163">
                        <c:v>0.60032379019930304</c:v>
                      </c:pt>
                      <c:pt idx="164">
                        <c:v>0.60032379019930304</c:v>
                      </c:pt>
                      <c:pt idx="165">
                        <c:v>0.60032379019930304</c:v>
                      </c:pt>
                      <c:pt idx="166">
                        <c:v>0.60032379019930304</c:v>
                      </c:pt>
                      <c:pt idx="167">
                        <c:v>0.60032379019930304</c:v>
                      </c:pt>
                      <c:pt idx="168">
                        <c:v>0.60032379019930304</c:v>
                      </c:pt>
                      <c:pt idx="169">
                        <c:v>0.60032379019930304</c:v>
                      </c:pt>
                      <c:pt idx="170">
                        <c:v>0.60032379019930304</c:v>
                      </c:pt>
                      <c:pt idx="171">
                        <c:v>0.60032379019930304</c:v>
                      </c:pt>
                      <c:pt idx="172">
                        <c:v>0.60032379019930304</c:v>
                      </c:pt>
                      <c:pt idx="173">
                        <c:v>0.60032379019930304</c:v>
                      </c:pt>
                      <c:pt idx="174">
                        <c:v>0.60032379019930304</c:v>
                      </c:pt>
                      <c:pt idx="175">
                        <c:v>0.60032379019930304</c:v>
                      </c:pt>
                      <c:pt idx="176">
                        <c:v>0.60032379019930304</c:v>
                      </c:pt>
                      <c:pt idx="177">
                        <c:v>0.60032379019930304</c:v>
                      </c:pt>
                      <c:pt idx="178">
                        <c:v>0.60032379019930304</c:v>
                      </c:pt>
                      <c:pt idx="179">
                        <c:v>0.60032379019930304</c:v>
                      </c:pt>
                      <c:pt idx="180">
                        <c:v>0.60032379019930304</c:v>
                      </c:pt>
                      <c:pt idx="181">
                        <c:v>0.60032379019930304</c:v>
                      </c:pt>
                      <c:pt idx="182">
                        <c:v>0.60032379019930304</c:v>
                      </c:pt>
                      <c:pt idx="183">
                        <c:v>0.60032379019930304</c:v>
                      </c:pt>
                      <c:pt idx="184">
                        <c:v>0.60032379019930304</c:v>
                      </c:pt>
                      <c:pt idx="185">
                        <c:v>0.60032379019930304</c:v>
                      </c:pt>
                      <c:pt idx="186">
                        <c:v>0.60032379019930304</c:v>
                      </c:pt>
                      <c:pt idx="187">
                        <c:v>0.60032379019930304</c:v>
                      </c:pt>
                      <c:pt idx="188">
                        <c:v>0.60032379019930304</c:v>
                      </c:pt>
                      <c:pt idx="189">
                        <c:v>0.60032379019930304</c:v>
                      </c:pt>
                      <c:pt idx="190">
                        <c:v>0.60032379019930304</c:v>
                      </c:pt>
                      <c:pt idx="191">
                        <c:v>0.60032379019930304</c:v>
                      </c:pt>
                      <c:pt idx="192">
                        <c:v>0.60032379019930304</c:v>
                      </c:pt>
                      <c:pt idx="193">
                        <c:v>0.60032379019930304</c:v>
                      </c:pt>
                      <c:pt idx="194">
                        <c:v>0.60032379019930304</c:v>
                      </c:pt>
                      <c:pt idx="195">
                        <c:v>0.60032379019930304</c:v>
                      </c:pt>
                      <c:pt idx="196">
                        <c:v>0.60032379019930304</c:v>
                      </c:pt>
                      <c:pt idx="197">
                        <c:v>0.60032379019930304</c:v>
                      </c:pt>
                      <c:pt idx="198">
                        <c:v>0.60032379019930304</c:v>
                      </c:pt>
                      <c:pt idx="199">
                        <c:v>0.60032379019930304</c:v>
                      </c:pt>
                      <c:pt idx="200">
                        <c:v>0.60032379019930304</c:v>
                      </c:pt>
                      <c:pt idx="201">
                        <c:v>0.60032379019930304</c:v>
                      </c:pt>
                      <c:pt idx="202">
                        <c:v>0.60032379019930304</c:v>
                      </c:pt>
                      <c:pt idx="203">
                        <c:v>-11.978774108393255</c:v>
                      </c:pt>
                      <c:pt idx="204">
                        <c:v>-11.978774108393255</c:v>
                      </c:pt>
                      <c:pt idx="205">
                        <c:v>-11.978774108393255</c:v>
                      </c:pt>
                      <c:pt idx="206">
                        <c:v>-11.978774108393255</c:v>
                      </c:pt>
                      <c:pt idx="207">
                        <c:v>-11.978774108393255</c:v>
                      </c:pt>
                      <c:pt idx="208">
                        <c:v>-11.978774108393255</c:v>
                      </c:pt>
                      <c:pt idx="209">
                        <c:v>-11.978774108393255</c:v>
                      </c:pt>
                      <c:pt idx="210">
                        <c:v>-11.978774108393255</c:v>
                      </c:pt>
                      <c:pt idx="211">
                        <c:v>-11.978774108393255</c:v>
                      </c:pt>
                      <c:pt idx="212">
                        <c:v>-11.978774108393255</c:v>
                      </c:pt>
                      <c:pt idx="213">
                        <c:v>-11.978774108393255</c:v>
                      </c:pt>
                      <c:pt idx="214">
                        <c:v>-11.978774108393255</c:v>
                      </c:pt>
                      <c:pt idx="215">
                        <c:v>-11.978774108393255</c:v>
                      </c:pt>
                      <c:pt idx="216">
                        <c:v>-11.978774108393255</c:v>
                      </c:pt>
                      <c:pt idx="217">
                        <c:v>-11.978774108393255</c:v>
                      </c:pt>
                      <c:pt idx="218">
                        <c:v>-11.978774108393255</c:v>
                      </c:pt>
                      <c:pt idx="219">
                        <c:v>-11.978774108393255</c:v>
                      </c:pt>
                      <c:pt idx="220">
                        <c:v>-11.978774108393255</c:v>
                      </c:pt>
                      <c:pt idx="221">
                        <c:v>-11.978774108393255</c:v>
                      </c:pt>
                      <c:pt idx="222">
                        <c:v>-11.978774108393255</c:v>
                      </c:pt>
                      <c:pt idx="223">
                        <c:v>-11.978774108393255</c:v>
                      </c:pt>
                      <c:pt idx="224">
                        <c:v>-11.978774108393255</c:v>
                      </c:pt>
                      <c:pt idx="225">
                        <c:v>-11.978774108393255</c:v>
                      </c:pt>
                      <c:pt idx="226">
                        <c:v>-11.978774108393255</c:v>
                      </c:pt>
                      <c:pt idx="227">
                        <c:v>-11.978774108393255</c:v>
                      </c:pt>
                      <c:pt idx="228">
                        <c:v>-11.978774108393255</c:v>
                      </c:pt>
                      <c:pt idx="229">
                        <c:v>-11.978774108393255</c:v>
                      </c:pt>
                      <c:pt idx="230">
                        <c:v>-11.978774108393255</c:v>
                      </c:pt>
                      <c:pt idx="231">
                        <c:v>-11.978774108393255</c:v>
                      </c:pt>
                      <c:pt idx="232">
                        <c:v>-11.978774108393255</c:v>
                      </c:pt>
                      <c:pt idx="233">
                        <c:v>-11.978774108393255</c:v>
                      </c:pt>
                      <c:pt idx="234">
                        <c:v>-11.978774108393255</c:v>
                      </c:pt>
                      <c:pt idx="235">
                        <c:v>-11.978774108393255</c:v>
                      </c:pt>
                      <c:pt idx="236">
                        <c:v>-11.978774108393255</c:v>
                      </c:pt>
                      <c:pt idx="237">
                        <c:v>-11.978774108393255</c:v>
                      </c:pt>
                      <c:pt idx="238">
                        <c:v>-11.978774108393255</c:v>
                      </c:pt>
                      <c:pt idx="239">
                        <c:v>-11.978774108393255</c:v>
                      </c:pt>
                      <c:pt idx="240">
                        <c:v>-11.978774108393255</c:v>
                      </c:pt>
                      <c:pt idx="241">
                        <c:v>-11.978774108393255</c:v>
                      </c:pt>
                      <c:pt idx="242">
                        <c:v>-11.978774108393255</c:v>
                      </c:pt>
                      <c:pt idx="243">
                        <c:v>-11.978774108393255</c:v>
                      </c:pt>
                      <c:pt idx="244">
                        <c:v>-11.978774108393255</c:v>
                      </c:pt>
                      <c:pt idx="245">
                        <c:v>-11.978774108393255</c:v>
                      </c:pt>
                      <c:pt idx="246">
                        <c:v>-11.978774108393255</c:v>
                      </c:pt>
                      <c:pt idx="247">
                        <c:v>-11.978774108393255</c:v>
                      </c:pt>
                      <c:pt idx="248">
                        <c:v>-23.766515674170133</c:v>
                      </c:pt>
                      <c:pt idx="249">
                        <c:v>-23.766515674170133</c:v>
                      </c:pt>
                      <c:pt idx="250">
                        <c:v>-23.766515674170133</c:v>
                      </c:pt>
                      <c:pt idx="251">
                        <c:v>-23.766515674170133</c:v>
                      </c:pt>
                      <c:pt idx="252">
                        <c:v>-23.766515674170133</c:v>
                      </c:pt>
                      <c:pt idx="253">
                        <c:v>-23.766515674170133</c:v>
                      </c:pt>
                      <c:pt idx="254">
                        <c:v>-23.766515674170133</c:v>
                      </c:pt>
                      <c:pt idx="255">
                        <c:v>-23.766515674170133</c:v>
                      </c:pt>
                      <c:pt idx="256">
                        <c:v>-23.766515674170133</c:v>
                      </c:pt>
                      <c:pt idx="257">
                        <c:v>-23.766515674170133</c:v>
                      </c:pt>
                      <c:pt idx="258">
                        <c:v>-23.766515674170133</c:v>
                      </c:pt>
                      <c:pt idx="259">
                        <c:v>-23.766515674170133</c:v>
                      </c:pt>
                      <c:pt idx="260">
                        <c:v>-23.766515674170133</c:v>
                      </c:pt>
                      <c:pt idx="261">
                        <c:v>-23.766515674170133</c:v>
                      </c:pt>
                      <c:pt idx="262">
                        <c:v>-23.766515674170133</c:v>
                      </c:pt>
                      <c:pt idx="263">
                        <c:v>-23.766515674170133</c:v>
                      </c:pt>
                      <c:pt idx="264">
                        <c:v>-23.766515674170133</c:v>
                      </c:pt>
                      <c:pt idx="265">
                        <c:v>-23.766515674170133</c:v>
                      </c:pt>
                      <c:pt idx="266">
                        <c:v>-23.766515674170133</c:v>
                      </c:pt>
                      <c:pt idx="267">
                        <c:v>-23.766515674170133</c:v>
                      </c:pt>
                      <c:pt idx="268">
                        <c:v>-23.766515674170133</c:v>
                      </c:pt>
                      <c:pt idx="269">
                        <c:v>-23.766515674170133</c:v>
                      </c:pt>
                      <c:pt idx="270">
                        <c:v>-23.766515674170133</c:v>
                      </c:pt>
                      <c:pt idx="271">
                        <c:v>-23.766515674170133</c:v>
                      </c:pt>
                      <c:pt idx="272">
                        <c:v>-23.766515674170133</c:v>
                      </c:pt>
                      <c:pt idx="273">
                        <c:v>-23.766515674170133</c:v>
                      </c:pt>
                      <c:pt idx="274">
                        <c:v>-23.766515674170133</c:v>
                      </c:pt>
                      <c:pt idx="275">
                        <c:v>-23.766515674170133</c:v>
                      </c:pt>
                      <c:pt idx="276">
                        <c:v>-23.766515674170133</c:v>
                      </c:pt>
                      <c:pt idx="277">
                        <c:v>-23.766515674170133</c:v>
                      </c:pt>
                      <c:pt idx="278">
                        <c:v>-23.766515674170133</c:v>
                      </c:pt>
                      <c:pt idx="279">
                        <c:v>-23.766515674170133</c:v>
                      </c:pt>
                      <c:pt idx="280">
                        <c:v>-23.766515674170133</c:v>
                      </c:pt>
                      <c:pt idx="281">
                        <c:v>-23.766515674170133</c:v>
                      </c:pt>
                      <c:pt idx="282">
                        <c:v>-23.766515674170133</c:v>
                      </c:pt>
                      <c:pt idx="283">
                        <c:v>-23.766515674170133</c:v>
                      </c:pt>
                      <c:pt idx="284">
                        <c:v>-23.766515674170133</c:v>
                      </c:pt>
                      <c:pt idx="285">
                        <c:v>-23.766515674170133</c:v>
                      </c:pt>
                      <c:pt idx="286">
                        <c:v>-23.766515674170133</c:v>
                      </c:pt>
                      <c:pt idx="287">
                        <c:v>-23.766515674170133</c:v>
                      </c:pt>
                      <c:pt idx="288">
                        <c:v>-23.766515674170133</c:v>
                      </c:pt>
                      <c:pt idx="289">
                        <c:v>-23.766515674170133</c:v>
                      </c:pt>
                      <c:pt idx="290">
                        <c:v>-23.766515674170133</c:v>
                      </c:pt>
                      <c:pt idx="291">
                        <c:v>-23.766515674170133</c:v>
                      </c:pt>
                      <c:pt idx="292">
                        <c:v>-23.766515674170133</c:v>
                      </c:pt>
                      <c:pt idx="293">
                        <c:v>-11.917814005487653</c:v>
                      </c:pt>
                      <c:pt idx="294">
                        <c:v>-11.917814005487653</c:v>
                      </c:pt>
                      <c:pt idx="295">
                        <c:v>-11.917814005487653</c:v>
                      </c:pt>
                      <c:pt idx="296">
                        <c:v>-11.917814005487653</c:v>
                      </c:pt>
                      <c:pt idx="297">
                        <c:v>-11.917814005487653</c:v>
                      </c:pt>
                      <c:pt idx="298">
                        <c:v>-11.917814005487653</c:v>
                      </c:pt>
                      <c:pt idx="299">
                        <c:v>-11.917814005487653</c:v>
                      </c:pt>
                      <c:pt idx="300">
                        <c:v>-11.917814005487653</c:v>
                      </c:pt>
                      <c:pt idx="301">
                        <c:v>-11.917814005487653</c:v>
                      </c:pt>
                      <c:pt idx="302">
                        <c:v>-11.917814005487653</c:v>
                      </c:pt>
                      <c:pt idx="303">
                        <c:v>-11.917814005487653</c:v>
                      </c:pt>
                      <c:pt idx="304">
                        <c:v>-11.917814005487653</c:v>
                      </c:pt>
                      <c:pt idx="305">
                        <c:v>-11.917814005487653</c:v>
                      </c:pt>
                      <c:pt idx="306">
                        <c:v>-11.917814005487653</c:v>
                      </c:pt>
                      <c:pt idx="307">
                        <c:v>-11.917814005487653</c:v>
                      </c:pt>
                      <c:pt idx="308">
                        <c:v>-11.917814005487653</c:v>
                      </c:pt>
                      <c:pt idx="309">
                        <c:v>-11.917814005487653</c:v>
                      </c:pt>
                      <c:pt idx="310">
                        <c:v>-11.917814005487653</c:v>
                      </c:pt>
                      <c:pt idx="311">
                        <c:v>-11.917814005487653</c:v>
                      </c:pt>
                      <c:pt idx="312">
                        <c:v>-11.917814005487653</c:v>
                      </c:pt>
                      <c:pt idx="313">
                        <c:v>-11.917814005487653</c:v>
                      </c:pt>
                      <c:pt idx="314">
                        <c:v>-11.917814005487653</c:v>
                      </c:pt>
                      <c:pt idx="315">
                        <c:v>-11.917814005487653</c:v>
                      </c:pt>
                      <c:pt idx="316">
                        <c:v>-11.917814005487653</c:v>
                      </c:pt>
                      <c:pt idx="317">
                        <c:v>-11.917814005487653</c:v>
                      </c:pt>
                      <c:pt idx="318">
                        <c:v>-11.917814005487653</c:v>
                      </c:pt>
                      <c:pt idx="319">
                        <c:v>-11.917814005487653</c:v>
                      </c:pt>
                      <c:pt idx="320">
                        <c:v>-11.917814005487653</c:v>
                      </c:pt>
                      <c:pt idx="321">
                        <c:v>-11.917814005487653</c:v>
                      </c:pt>
                      <c:pt idx="322">
                        <c:v>-11.917814005487653</c:v>
                      </c:pt>
                      <c:pt idx="323">
                        <c:v>-11.917814005487653</c:v>
                      </c:pt>
                      <c:pt idx="324">
                        <c:v>-11.917814005487653</c:v>
                      </c:pt>
                      <c:pt idx="325">
                        <c:v>-11.917814005487653</c:v>
                      </c:pt>
                      <c:pt idx="326">
                        <c:v>-11.917814005487653</c:v>
                      </c:pt>
                      <c:pt idx="327">
                        <c:v>-11.917814005487653</c:v>
                      </c:pt>
                      <c:pt idx="328">
                        <c:v>-11.917814005487653</c:v>
                      </c:pt>
                      <c:pt idx="329">
                        <c:v>-11.917814005487653</c:v>
                      </c:pt>
                      <c:pt idx="330">
                        <c:v>-11.917814005487653</c:v>
                      </c:pt>
                      <c:pt idx="331">
                        <c:v>-11.917814005487653</c:v>
                      </c:pt>
                      <c:pt idx="332">
                        <c:v>-11.917814005487653</c:v>
                      </c:pt>
                      <c:pt idx="333">
                        <c:v>-11.917814005487653</c:v>
                      </c:pt>
                      <c:pt idx="334">
                        <c:v>-11.917814005487653</c:v>
                      </c:pt>
                      <c:pt idx="335">
                        <c:v>-11.917814005487653</c:v>
                      </c:pt>
                      <c:pt idx="336">
                        <c:v>-11.917814005487653</c:v>
                      </c:pt>
                      <c:pt idx="337">
                        <c:v>-11.917814005487653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3025-45C5-934A-B86B6C722FF0}"/>
                  </c:ext>
                </c:extLst>
              </c15:ser>
            </c15:filteredLineSeries>
          </c:ext>
        </c:extLst>
      </c:lineChart>
      <c:catAx>
        <c:axId val="5401946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99912"/>
        <c:crosses val="autoZero"/>
        <c:auto val="1"/>
        <c:lblAlgn val="ctr"/>
        <c:lblOffset val="100"/>
        <c:noMultiLvlLbl val="0"/>
      </c:catAx>
      <c:valAx>
        <c:axId val="540199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94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Chart_Data!$AL$3</c:f>
              <c:strCache>
                <c:ptCount val="1"/>
                <c:pt idx="0">
                  <c:v>Operational Energy (kWh/year) Variation - Net-Zero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Chart_Data!$AL$4:$AL$363</c:f>
              <c:numCache>
                <c:formatCode>General</c:formatCode>
                <c:ptCount val="360"/>
                <c:pt idx="0">
                  <c:v>1192024.3837659857</c:v>
                </c:pt>
                <c:pt idx="1">
                  <c:v>1192024.3837659857</c:v>
                </c:pt>
                <c:pt idx="2">
                  <c:v>1192024.3837659857</c:v>
                </c:pt>
                <c:pt idx="3">
                  <c:v>1192024.3837659857</c:v>
                </c:pt>
                <c:pt idx="4">
                  <c:v>1192024.3837659857</c:v>
                </c:pt>
                <c:pt idx="5">
                  <c:v>1192024.3837659857</c:v>
                </c:pt>
                <c:pt idx="6">
                  <c:v>1192024.3837659857</c:v>
                </c:pt>
                <c:pt idx="7">
                  <c:v>1192024.3837659857</c:v>
                </c:pt>
                <c:pt idx="8">
                  <c:v>1192024.3837659857</c:v>
                </c:pt>
                <c:pt idx="9">
                  <c:v>1192024.3837659857</c:v>
                </c:pt>
                <c:pt idx="10">
                  <c:v>1192024.3837659857</c:v>
                </c:pt>
                <c:pt idx="11">
                  <c:v>1192024.3837659857</c:v>
                </c:pt>
                <c:pt idx="12">
                  <c:v>1192024.3837659857</c:v>
                </c:pt>
                <c:pt idx="13">
                  <c:v>1192024.3837659857</c:v>
                </c:pt>
                <c:pt idx="14">
                  <c:v>1192024.3837659857</c:v>
                </c:pt>
                <c:pt idx="15">
                  <c:v>1192024.3837659857</c:v>
                </c:pt>
                <c:pt idx="16">
                  <c:v>1192024.3837659857</c:v>
                </c:pt>
                <c:pt idx="17">
                  <c:v>1192024.3837659857</c:v>
                </c:pt>
                <c:pt idx="18">
                  <c:v>1192024.3837659857</c:v>
                </c:pt>
                <c:pt idx="19">
                  <c:v>1192024.3837659857</c:v>
                </c:pt>
                <c:pt idx="20">
                  <c:v>1192024.3837659857</c:v>
                </c:pt>
                <c:pt idx="21">
                  <c:v>1192024.3837659857</c:v>
                </c:pt>
                <c:pt idx="22">
                  <c:v>1192024.3837659857</c:v>
                </c:pt>
                <c:pt idx="23">
                  <c:v>1353271.3333903854</c:v>
                </c:pt>
                <c:pt idx="24">
                  <c:v>1353271.3333903854</c:v>
                </c:pt>
                <c:pt idx="25">
                  <c:v>1353271.3333903854</c:v>
                </c:pt>
                <c:pt idx="26">
                  <c:v>1353271.3333903854</c:v>
                </c:pt>
                <c:pt idx="27">
                  <c:v>1353271.3333903854</c:v>
                </c:pt>
                <c:pt idx="28">
                  <c:v>1353271.3333903854</c:v>
                </c:pt>
                <c:pt idx="29">
                  <c:v>1353271.3333903854</c:v>
                </c:pt>
                <c:pt idx="30">
                  <c:v>1353271.3333903854</c:v>
                </c:pt>
                <c:pt idx="31">
                  <c:v>1353271.3333903854</c:v>
                </c:pt>
                <c:pt idx="32">
                  <c:v>1353271.3333903854</c:v>
                </c:pt>
                <c:pt idx="33">
                  <c:v>1353271.3333903854</c:v>
                </c:pt>
                <c:pt idx="34">
                  <c:v>1353271.3333903854</c:v>
                </c:pt>
                <c:pt idx="35">
                  <c:v>1353271.3333903854</c:v>
                </c:pt>
                <c:pt idx="36">
                  <c:v>1353271.3333903854</c:v>
                </c:pt>
                <c:pt idx="37">
                  <c:v>1353271.3333903854</c:v>
                </c:pt>
                <c:pt idx="38">
                  <c:v>1353271.3333903854</c:v>
                </c:pt>
                <c:pt idx="39">
                  <c:v>1353271.3333903854</c:v>
                </c:pt>
                <c:pt idx="40">
                  <c:v>1353271.3333903854</c:v>
                </c:pt>
                <c:pt idx="41">
                  <c:v>1353271.3333903854</c:v>
                </c:pt>
                <c:pt idx="42">
                  <c:v>1353271.3333903854</c:v>
                </c:pt>
                <c:pt idx="43">
                  <c:v>1353271.3333903854</c:v>
                </c:pt>
                <c:pt idx="44">
                  <c:v>1353271.3333903854</c:v>
                </c:pt>
                <c:pt idx="45">
                  <c:v>1353271.3333903854</c:v>
                </c:pt>
                <c:pt idx="46">
                  <c:v>1353271.3333903854</c:v>
                </c:pt>
                <c:pt idx="47">
                  <c:v>1353271.3333903854</c:v>
                </c:pt>
                <c:pt idx="48">
                  <c:v>1353271.3333903854</c:v>
                </c:pt>
                <c:pt idx="49">
                  <c:v>1353271.3333903854</c:v>
                </c:pt>
                <c:pt idx="50">
                  <c:v>1353271.3333903854</c:v>
                </c:pt>
                <c:pt idx="51">
                  <c:v>1353271.3333903854</c:v>
                </c:pt>
                <c:pt idx="52">
                  <c:v>1353271.3333903854</c:v>
                </c:pt>
                <c:pt idx="53">
                  <c:v>1353271.3333903854</c:v>
                </c:pt>
                <c:pt idx="54">
                  <c:v>1353271.3333903854</c:v>
                </c:pt>
                <c:pt idx="55">
                  <c:v>1353271.3333903854</c:v>
                </c:pt>
                <c:pt idx="56">
                  <c:v>1353271.3333903854</c:v>
                </c:pt>
                <c:pt idx="57">
                  <c:v>1353271.3333903854</c:v>
                </c:pt>
                <c:pt idx="58">
                  <c:v>1353271.3333903854</c:v>
                </c:pt>
                <c:pt idx="59">
                  <c:v>1353271.3333903854</c:v>
                </c:pt>
                <c:pt idx="60">
                  <c:v>1353271.3333903854</c:v>
                </c:pt>
                <c:pt idx="61">
                  <c:v>1353271.3333903854</c:v>
                </c:pt>
                <c:pt idx="62">
                  <c:v>1353271.3333903854</c:v>
                </c:pt>
                <c:pt idx="63">
                  <c:v>1353271.3333903854</c:v>
                </c:pt>
                <c:pt idx="64">
                  <c:v>1353271.3333903854</c:v>
                </c:pt>
                <c:pt idx="65">
                  <c:v>1353271.3333903854</c:v>
                </c:pt>
                <c:pt idx="66">
                  <c:v>1353271.3333903854</c:v>
                </c:pt>
                <c:pt idx="67">
                  <c:v>1353271.3333903854</c:v>
                </c:pt>
                <c:pt idx="68">
                  <c:v>1477090.9438294079</c:v>
                </c:pt>
                <c:pt idx="69">
                  <c:v>1477090.9438294079</c:v>
                </c:pt>
                <c:pt idx="70">
                  <c:v>1477090.9438294079</c:v>
                </c:pt>
                <c:pt idx="71">
                  <c:v>1477090.9438294079</c:v>
                </c:pt>
                <c:pt idx="72">
                  <c:v>1477090.9438294079</c:v>
                </c:pt>
                <c:pt idx="73">
                  <c:v>1477090.9438294079</c:v>
                </c:pt>
                <c:pt idx="74">
                  <c:v>1477090.9438294079</c:v>
                </c:pt>
                <c:pt idx="75">
                  <c:v>1477090.9438294079</c:v>
                </c:pt>
                <c:pt idx="76">
                  <c:v>1477090.9438294079</c:v>
                </c:pt>
                <c:pt idx="77">
                  <c:v>1477090.9438294079</c:v>
                </c:pt>
                <c:pt idx="78">
                  <c:v>1477090.9438294079</c:v>
                </c:pt>
                <c:pt idx="79">
                  <c:v>1477090.9438294079</c:v>
                </c:pt>
                <c:pt idx="80">
                  <c:v>1477090.9438294079</c:v>
                </c:pt>
                <c:pt idx="81">
                  <c:v>1477090.9438294079</c:v>
                </c:pt>
                <c:pt idx="82">
                  <c:v>1477090.9438294079</c:v>
                </c:pt>
                <c:pt idx="83">
                  <c:v>1477090.9438294079</c:v>
                </c:pt>
                <c:pt idx="84">
                  <c:v>1477090.9438294079</c:v>
                </c:pt>
                <c:pt idx="85">
                  <c:v>1477090.9438294079</c:v>
                </c:pt>
                <c:pt idx="86">
                  <c:v>1477090.9438294079</c:v>
                </c:pt>
                <c:pt idx="87">
                  <c:v>1477090.9438294079</c:v>
                </c:pt>
                <c:pt idx="88">
                  <c:v>1477090.9438294079</c:v>
                </c:pt>
                <c:pt idx="89">
                  <c:v>1477090.9438294079</c:v>
                </c:pt>
                <c:pt idx="90">
                  <c:v>1477090.9438294079</c:v>
                </c:pt>
                <c:pt idx="91">
                  <c:v>1477090.9438294079</c:v>
                </c:pt>
                <c:pt idx="92">
                  <c:v>1477090.9438294079</c:v>
                </c:pt>
                <c:pt idx="93">
                  <c:v>1477090.9438294079</c:v>
                </c:pt>
                <c:pt idx="94">
                  <c:v>1477090.9438294079</c:v>
                </c:pt>
                <c:pt idx="95">
                  <c:v>1477090.9438294079</c:v>
                </c:pt>
                <c:pt idx="96">
                  <c:v>1477090.9438294079</c:v>
                </c:pt>
                <c:pt idx="97">
                  <c:v>1477090.9438294079</c:v>
                </c:pt>
                <c:pt idx="98">
                  <c:v>1477090.9438294079</c:v>
                </c:pt>
                <c:pt idx="99">
                  <c:v>1477090.9438294079</c:v>
                </c:pt>
                <c:pt idx="100">
                  <c:v>1477090.9438294079</c:v>
                </c:pt>
                <c:pt idx="101">
                  <c:v>1477090.9438294079</c:v>
                </c:pt>
                <c:pt idx="102">
                  <c:v>1477090.9438294079</c:v>
                </c:pt>
                <c:pt idx="103">
                  <c:v>1477090.9438294079</c:v>
                </c:pt>
                <c:pt idx="104">
                  <c:v>1477090.9438294079</c:v>
                </c:pt>
                <c:pt idx="105">
                  <c:v>1477090.9438294079</c:v>
                </c:pt>
                <c:pt idx="106">
                  <c:v>1477090.9438294079</c:v>
                </c:pt>
                <c:pt idx="107">
                  <c:v>1477090.9438294079</c:v>
                </c:pt>
                <c:pt idx="108">
                  <c:v>1477090.9438294079</c:v>
                </c:pt>
                <c:pt idx="109">
                  <c:v>1477090.9438294079</c:v>
                </c:pt>
                <c:pt idx="110">
                  <c:v>1477090.9438294079</c:v>
                </c:pt>
                <c:pt idx="111">
                  <c:v>1477090.9438294079</c:v>
                </c:pt>
                <c:pt idx="112">
                  <c:v>1477090.9438294079</c:v>
                </c:pt>
                <c:pt idx="113">
                  <c:v>1355652.9510555656</c:v>
                </c:pt>
                <c:pt idx="114">
                  <c:v>1355652.9510555656</c:v>
                </c:pt>
                <c:pt idx="115">
                  <c:v>1355652.9510555656</c:v>
                </c:pt>
                <c:pt idx="116">
                  <c:v>1355652.9510555656</c:v>
                </c:pt>
                <c:pt idx="117">
                  <c:v>1355652.9510555656</c:v>
                </c:pt>
                <c:pt idx="118">
                  <c:v>1355652.9510555656</c:v>
                </c:pt>
                <c:pt idx="119">
                  <c:v>1355652.9510555656</c:v>
                </c:pt>
                <c:pt idx="120">
                  <c:v>1355652.9510555656</c:v>
                </c:pt>
                <c:pt idx="121">
                  <c:v>1355652.9510555656</c:v>
                </c:pt>
                <c:pt idx="122">
                  <c:v>1355652.9510555656</c:v>
                </c:pt>
                <c:pt idx="123">
                  <c:v>1355652.9510555656</c:v>
                </c:pt>
                <c:pt idx="124">
                  <c:v>1355652.9510555656</c:v>
                </c:pt>
                <c:pt idx="125">
                  <c:v>1355652.9510555656</c:v>
                </c:pt>
                <c:pt idx="126">
                  <c:v>1355652.9510555656</c:v>
                </c:pt>
                <c:pt idx="127">
                  <c:v>1355652.9510555656</c:v>
                </c:pt>
                <c:pt idx="128">
                  <c:v>1355652.9510555656</c:v>
                </c:pt>
                <c:pt idx="129">
                  <c:v>1355652.9510555656</c:v>
                </c:pt>
                <c:pt idx="130">
                  <c:v>1355652.9510555656</c:v>
                </c:pt>
                <c:pt idx="131">
                  <c:v>1355652.9510555656</c:v>
                </c:pt>
                <c:pt idx="132">
                  <c:v>1355652.9510555656</c:v>
                </c:pt>
                <c:pt idx="133">
                  <c:v>1355652.9510555656</c:v>
                </c:pt>
                <c:pt idx="134">
                  <c:v>1355652.9510555656</c:v>
                </c:pt>
                <c:pt idx="135">
                  <c:v>1355652.9510555656</c:v>
                </c:pt>
                <c:pt idx="136">
                  <c:v>1355652.9510555656</c:v>
                </c:pt>
                <c:pt idx="137">
                  <c:v>1355652.9510555656</c:v>
                </c:pt>
                <c:pt idx="138">
                  <c:v>1355652.9510555656</c:v>
                </c:pt>
                <c:pt idx="139">
                  <c:v>1355652.9510555656</c:v>
                </c:pt>
                <c:pt idx="140">
                  <c:v>1355652.9510555656</c:v>
                </c:pt>
                <c:pt idx="141">
                  <c:v>1355652.9510555656</c:v>
                </c:pt>
                <c:pt idx="142">
                  <c:v>1355652.9510555656</c:v>
                </c:pt>
                <c:pt idx="143">
                  <c:v>1355652.9510555656</c:v>
                </c:pt>
                <c:pt idx="144">
                  <c:v>1355652.9510555656</c:v>
                </c:pt>
                <c:pt idx="145">
                  <c:v>1355652.9510555656</c:v>
                </c:pt>
                <c:pt idx="146">
                  <c:v>1355652.9510555656</c:v>
                </c:pt>
                <c:pt idx="147">
                  <c:v>1355652.9510555656</c:v>
                </c:pt>
                <c:pt idx="148">
                  <c:v>1355652.9510555656</c:v>
                </c:pt>
                <c:pt idx="149">
                  <c:v>1355652.9510555656</c:v>
                </c:pt>
                <c:pt idx="150">
                  <c:v>1355652.9510555656</c:v>
                </c:pt>
                <c:pt idx="151">
                  <c:v>1355652.9510555656</c:v>
                </c:pt>
                <c:pt idx="152">
                  <c:v>1355652.9510555656</c:v>
                </c:pt>
                <c:pt idx="153">
                  <c:v>1355652.9510555656</c:v>
                </c:pt>
                <c:pt idx="154">
                  <c:v>1355652.9510555656</c:v>
                </c:pt>
                <c:pt idx="155">
                  <c:v>1355652.9510555656</c:v>
                </c:pt>
                <c:pt idx="156">
                  <c:v>1355652.9510555656</c:v>
                </c:pt>
                <c:pt idx="157">
                  <c:v>1355652.9510555656</c:v>
                </c:pt>
                <c:pt idx="158">
                  <c:v>1184868.3778052619</c:v>
                </c:pt>
                <c:pt idx="159">
                  <c:v>1184868.3778052619</c:v>
                </c:pt>
                <c:pt idx="160">
                  <c:v>1184868.3778052619</c:v>
                </c:pt>
                <c:pt idx="161">
                  <c:v>1184868.3778052619</c:v>
                </c:pt>
                <c:pt idx="162">
                  <c:v>1184868.3778052619</c:v>
                </c:pt>
                <c:pt idx="163">
                  <c:v>1184868.3778052619</c:v>
                </c:pt>
                <c:pt idx="164">
                  <c:v>1184868.3778052619</c:v>
                </c:pt>
                <c:pt idx="165">
                  <c:v>1184868.3778052619</c:v>
                </c:pt>
                <c:pt idx="166">
                  <c:v>1184868.3778052619</c:v>
                </c:pt>
                <c:pt idx="167">
                  <c:v>1184868.3778052619</c:v>
                </c:pt>
                <c:pt idx="168">
                  <c:v>1184868.3778052619</c:v>
                </c:pt>
                <c:pt idx="169">
                  <c:v>1184868.3778052619</c:v>
                </c:pt>
                <c:pt idx="170">
                  <c:v>1184868.3778052619</c:v>
                </c:pt>
                <c:pt idx="171">
                  <c:v>1184868.3778052619</c:v>
                </c:pt>
                <c:pt idx="172">
                  <c:v>1184868.3778052619</c:v>
                </c:pt>
                <c:pt idx="173">
                  <c:v>1184868.3778052619</c:v>
                </c:pt>
                <c:pt idx="174">
                  <c:v>1184868.3778052619</c:v>
                </c:pt>
                <c:pt idx="175">
                  <c:v>1184868.3778052619</c:v>
                </c:pt>
                <c:pt idx="176">
                  <c:v>1184868.3778052619</c:v>
                </c:pt>
                <c:pt idx="177">
                  <c:v>1184868.3778052619</c:v>
                </c:pt>
                <c:pt idx="178">
                  <c:v>1184868.3778052619</c:v>
                </c:pt>
                <c:pt idx="179">
                  <c:v>1184868.3778052619</c:v>
                </c:pt>
                <c:pt idx="180">
                  <c:v>1184868.3778052619</c:v>
                </c:pt>
                <c:pt idx="181">
                  <c:v>1184868.3778052619</c:v>
                </c:pt>
                <c:pt idx="182">
                  <c:v>1184868.3778052619</c:v>
                </c:pt>
                <c:pt idx="183">
                  <c:v>1184868.3778052619</c:v>
                </c:pt>
                <c:pt idx="184">
                  <c:v>1184868.3778052619</c:v>
                </c:pt>
                <c:pt idx="185">
                  <c:v>1184868.3778052619</c:v>
                </c:pt>
                <c:pt idx="186">
                  <c:v>1184868.3778052619</c:v>
                </c:pt>
                <c:pt idx="187">
                  <c:v>1184868.3778052619</c:v>
                </c:pt>
                <c:pt idx="188">
                  <c:v>1184868.3778052619</c:v>
                </c:pt>
                <c:pt idx="189">
                  <c:v>1184868.3778052619</c:v>
                </c:pt>
                <c:pt idx="190">
                  <c:v>1184868.3778052619</c:v>
                </c:pt>
                <c:pt idx="191">
                  <c:v>1184868.3778052619</c:v>
                </c:pt>
                <c:pt idx="192">
                  <c:v>1184868.3778052619</c:v>
                </c:pt>
                <c:pt idx="193">
                  <c:v>1184868.3778052619</c:v>
                </c:pt>
                <c:pt idx="194">
                  <c:v>1184868.3778052619</c:v>
                </c:pt>
                <c:pt idx="195">
                  <c:v>1184868.3778052619</c:v>
                </c:pt>
                <c:pt idx="196">
                  <c:v>1184868.3778052619</c:v>
                </c:pt>
                <c:pt idx="197">
                  <c:v>1184868.3778052619</c:v>
                </c:pt>
                <c:pt idx="198">
                  <c:v>1184868.3778052619</c:v>
                </c:pt>
                <c:pt idx="199">
                  <c:v>1184868.3778052619</c:v>
                </c:pt>
                <c:pt idx="200">
                  <c:v>1184868.3778052619</c:v>
                </c:pt>
                <c:pt idx="201">
                  <c:v>1184868.3778052619</c:v>
                </c:pt>
                <c:pt idx="202">
                  <c:v>1184868.3778052619</c:v>
                </c:pt>
                <c:pt idx="203">
                  <c:v>1334814.2920142799</c:v>
                </c:pt>
                <c:pt idx="204">
                  <c:v>1334814.2920142799</c:v>
                </c:pt>
                <c:pt idx="205">
                  <c:v>1334814.2920142799</c:v>
                </c:pt>
                <c:pt idx="206">
                  <c:v>1334814.2920142799</c:v>
                </c:pt>
                <c:pt idx="207">
                  <c:v>1334814.2920142799</c:v>
                </c:pt>
                <c:pt idx="208">
                  <c:v>1334814.2920142799</c:v>
                </c:pt>
                <c:pt idx="209">
                  <c:v>1334814.2920142799</c:v>
                </c:pt>
                <c:pt idx="210">
                  <c:v>1334814.2920142799</c:v>
                </c:pt>
                <c:pt idx="211">
                  <c:v>1334814.2920142799</c:v>
                </c:pt>
                <c:pt idx="212">
                  <c:v>1334814.2920142799</c:v>
                </c:pt>
                <c:pt idx="213">
                  <c:v>1334814.2920142799</c:v>
                </c:pt>
                <c:pt idx="214">
                  <c:v>1334814.2920142799</c:v>
                </c:pt>
                <c:pt idx="215">
                  <c:v>1334814.2920142799</c:v>
                </c:pt>
                <c:pt idx="216">
                  <c:v>1334814.2920142799</c:v>
                </c:pt>
                <c:pt idx="217">
                  <c:v>1334814.2920142799</c:v>
                </c:pt>
                <c:pt idx="218">
                  <c:v>1334814.2920142799</c:v>
                </c:pt>
                <c:pt idx="219">
                  <c:v>1334814.2920142799</c:v>
                </c:pt>
                <c:pt idx="220">
                  <c:v>1334814.2920142799</c:v>
                </c:pt>
                <c:pt idx="221">
                  <c:v>1334814.2920142799</c:v>
                </c:pt>
                <c:pt idx="222">
                  <c:v>1334814.2920142799</c:v>
                </c:pt>
                <c:pt idx="223">
                  <c:v>1334814.2920142799</c:v>
                </c:pt>
                <c:pt idx="224">
                  <c:v>1334814.2920142799</c:v>
                </c:pt>
                <c:pt idx="225">
                  <c:v>1334814.2920142799</c:v>
                </c:pt>
                <c:pt idx="226">
                  <c:v>1334814.2920142799</c:v>
                </c:pt>
                <c:pt idx="227">
                  <c:v>1334814.2920142799</c:v>
                </c:pt>
                <c:pt idx="228">
                  <c:v>1334814.2920142799</c:v>
                </c:pt>
                <c:pt idx="229">
                  <c:v>1334814.2920142799</c:v>
                </c:pt>
                <c:pt idx="230">
                  <c:v>1334814.2920142799</c:v>
                </c:pt>
                <c:pt idx="231">
                  <c:v>1334814.2920142799</c:v>
                </c:pt>
                <c:pt idx="232">
                  <c:v>1334814.2920142799</c:v>
                </c:pt>
                <c:pt idx="233">
                  <c:v>1334814.2920142799</c:v>
                </c:pt>
                <c:pt idx="234">
                  <c:v>1334814.2920142799</c:v>
                </c:pt>
                <c:pt idx="235">
                  <c:v>1334814.2920142799</c:v>
                </c:pt>
                <c:pt idx="236">
                  <c:v>1334814.2920142799</c:v>
                </c:pt>
                <c:pt idx="237">
                  <c:v>1334814.2920142799</c:v>
                </c:pt>
                <c:pt idx="238">
                  <c:v>1334814.2920142799</c:v>
                </c:pt>
                <c:pt idx="239">
                  <c:v>1334814.2920142799</c:v>
                </c:pt>
                <c:pt idx="240">
                  <c:v>1334814.2920142799</c:v>
                </c:pt>
                <c:pt idx="241">
                  <c:v>1334814.2920142799</c:v>
                </c:pt>
                <c:pt idx="242">
                  <c:v>1334814.2920142799</c:v>
                </c:pt>
                <c:pt idx="243">
                  <c:v>1334814.2920142799</c:v>
                </c:pt>
                <c:pt idx="244">
                  <c:v>1334814.2920142799</c:v>
                </c:pt>
                <c:pt idx="245">
                  <c:v>1334814.2920142799</c:v>
                </c:pt>
                <c:pt idx="246">
                  <c:v>1334814.2920142799</c:v>
                </c:pt>
                <c:pt idx="247">
                  <c:v>1334814.2920142799</c:v>
                </c:pt>
                <c:pt idx="248">
                  <c:v>1475327.0457736587</c:v>
                </c:pt>
                <c:pt idx="249">
                  <c:v>1475327.0457736587</c:v>
                </c:pt>
                <c:pt idx="250">
                  <c:v>1475327.0457736587</c:v>
                </c:pt>
                <c:pt idx="251">
                  <c:v>1475327.0457736587</c:v>
                </c:pt>
                <c:pt idx="252">
                  <c:v>1475327.0457736587</c:v>
                </c:pt>
                <c:pt idx="253">
                  <c:v>1475327.0457736587</c:v>
                </c:pt>
                <c:pt idx="254">
                  <c:v>1475327.0457736587</c:v>
                </c:pt>
                <c:pt idx="255">
                  <c:v>1475327.0457736587</c:v>
                </c:pt>
                <c:pt idx="256">
                  <c:v>1475327.0457736587</c:v>
                </c:pt>
                <c:pt idx="257">
                  <c:v>1475327.0457736587</c:v>
                </c:pt>
                <c:pt idx="258">
                  <c:v>1475327.0457736587</c:v>
                </c:pt>
                <c:pt idx="259">
                  <c:v>1475327.0457736587</c:v>
                </c:pt>
                <c:pt idx="260">
                  <c:v>1475327.0457736587</c:v>
                </c:pt>
                <c:pt idx="261">
                  <c:v>1475327.0457736587</c:v>
                </c:pt>
                <c:pt idx="262">
                  <c:v>1475327.0457736587</c:v>
                </c:pt>
                <c:pt idx="263">
                  <c:v>1475327.0457736587</c:v>
                </c:pt>
                <c:pt idx="264">
                  <c:v>1475327.0457736587</c:v>
                </c:pt>
                <c:pt idx="265">
                  <c:v>1475327.0457736587</c:v>
                </c:pt>
                <c:pt idx="266">
                  <c:v>1475327.0457736587</c:v>
                </c:pt>
                <c:pt idx="267">
                  <c:v>1475327.0457736587</c:v>
                </c:pt>
                <c:pt idx="268">
                  <c:v>1475327.0457736587</c:v>
                </c:pt>
                <c:pt idx="269">
                  <c:v>1475327.0457736587</c:v>
                </c:pt>
                <c:pt idx="270">
                  <c:v>1475327.0457736587</c:v>
                </c:pt>
                <c:pt idx="271">
                  <c:v>1475327.0457736587</c:v>
                </c:pt>
                <c:pt idx="272">
                  <c:v>1475327.0457736587</c:v>
                </c:pt>
                <c:pt idx="273">
                  <c:v>1475327.0457736587</c:v>
                </c:pt>
                <c:pt idx="274">
                  <c:v>1475327.0457736587</c:v>
                </c:pt>
                <c:pt idx="275">
                  <c:v>1475327.0457736587</c:v>
                </c:pt>
                <c:pt idx="276">
                  <c:v>1475327.0457736587</c:v>
                </c:pt>
                <c:pt idx="277">
                  <c:v>1475327.0457736587</c:v>
                </c:pt>
                <c:pt idx="278">
                  <c:v>1475327.0457736587</c:v>
                </c:pt>
                <c:pt idx="279">
                  <c:v>1475327.0457736587</c:v>
                </c:pt>
                <c:pt idx="280">
                  <c:v>1475327.0457736587</c:v>
                </c:pt>
                <c:pt idx="281">
                  <c:v>1475327.0457736587</c:v>
                </c:pt>
                <c:pt idx="282">
                  <c:v>1475327.0457736587</c:v>
                </c:pt>
                <c:pt idx="283">
                  <c:v>1475327.0457736587</c:v>
                </c:pt>
                <c:pt idx="284">
                  <c:v>1475327.0457736587</c:v>
                </c:pt>
                <c:pt idx="285">
                  <c:v>1475327.0457736587</c:v>
                </c:pt>
                <c:pt idx="286">
                  <c:v>1475327.0457736587</c:v>
                </c:pt>
                <c:pt idx="287">
                  <c:v>1475327.0457736587</c:v>
                </c:pt>
                <c:pt idx="288">
                  <c:v>1475327.0457736587</c:v>
                </c:pt>
                <c:pt idx="289">
                  <c:v>1475327.0457736587</c:v>
                </c:pt>
                <c:pt idx="290">
                  <c:v>1475327.0457736587</c:v>
                </c:pt>
                <c:pt idx="291">
                  <c:v>1475327.0457736587</c:v>
                </c:pt>
                <c:pt idx="292">
                  <c:v>1475327.0457736587</c:v>
                </c:pt>
                <c:pt idx="293">
                  <c:v>1334087.6327232763</c:v>
                </c:pt>
                <c:pt idx="294">
                  <c:v>1334087.6327232763</c:v>
                </c:pt>
                <c:pt idx="295">
                  <c:v>1334087.6327232763</c:v>
                </c:pt>
                <c:pt idx="296">
                  <c:v>1334087.6327232763</c:v>
                </c:pt>
                <c:pt idx="297">
                  <c:v>1334087.6327232763</c:v>
                </c:pt>
                <c:pt idx="298">
                  <c:v>1334087.6327232763</c:v>
                </c:pt>
                <c:pt idx="299">
                  <c:v>1334087.6327232763</c:v>
                </c:pt>
                <c:pt idx="300">
                  <c:v>1334087.6327232763</c:v>
                </c:pt>
                <c:pt idx="301">
                  <c:v>1334087.6327232763</c:v>
                </c:pt>
                <c:pt idx="302">
                  <c:v>1334087.6327232763</c:v>
                </c:pt>
                <c:pt idx="303">
                  <c:v>1334087.6327232763</c:v>
                </c:pt>
                <c:pt idx="304">
                  <c:v>1334087.6327232763</c:v>
                </c:pt>
                <c:pt idx="305">
                  <c:v>1334087.6327232763</c:v>
                </c:pt>
                <c:pt idx="306">
                  <c:v>1334087.6327232763</c:v>
                </c:pt>
                <c:pt idx="307">
                  <c:v>1334087.6327232763</c:v>
                </c:pt>
                <c:pt idx="308">
                  <c:v>1334087.6327232763</c:v>
                </c:pt>
                <c:pt idx="309">
                  <c:v>1334087.6327232763</c:v>
                </c:pt>
                <c:pt idx="310">
                  <c:v>1334087.6327232763</c:v>
                </c:pt>
                <c:pt idx="311">
                  <c:v>1334087.6327232763</c:v>
                </c:pt>
                <c:pt idx="312">
                  <c:v>1334087.6327232763</c:v>
                </c:pt>
                <c:pt idx="313">
                  <c:v>1334087.6327232763</c:v>
                </c:pt>
                <c:pt idx="314">
                  <c:v>1334087.6327232763</c:v>
                </c:pt>
                <c:pt idx="315">
                  <c:v>1334087.6327232763</c:v>
                </c:pt>
                <c:pt idx="316">
                  <c:v>1334087.6327232763</c:v>
                </c:pt>
                <c:pt idx="317">
                  <c:v>1334087.6327232763</c:v>
                </c:pt>
                <c:pt idx="318">
                  <c:v>1334087.6327232763</c:v>
                </c:pt>
                <c:pt idx="319">
                  <c:v>1334087.6327232763</c:v>
                </c:pt>
                <c:pt idx="320">
                  <c:v>1334087.6327232763</c:v>
                </c:pt>
                <c:pt idx="321">
                  <c:v>1334087.6327232763</c:v>
                </c:pt>
                <c:pt idx="322">
                  <c:v>1334087.6327232763</c:v>
                </c:pt>
                <c:pt idx="323">
                  <c:v>1334087.6327232763</c:v>
                </c:pt>
                <c:pt idx="324">
                  <c:v>1334087.6327232763</c:v>
                </c:pt>
                <c:pt idx="325">
                  <c:v>1334087.6327232763</c:v>
                </c:pt>
                <c:pt idx="326">
                  <c:v>1334087.6327232763</c:v>
                </c:pt>
                <c:pt idx="327">
                  <c:v>1334087.6327232763</c:v>
                </c:pt>
                <c:pt idx="328">
                  <c:v>1334087.6327232763</c:v>
                </c:pt>
                <c:pt idx="329">
                  <c:v>1334087.6327232763</c:v>
                </c:pt>
                <c:pt idx="330">
                  <c:v>1334087.6327232763</c:v>
                </c:pt>
                <c:pt idx="331">
                  <c:v>1334087.6327232763</c:v>
                </c:pt>
                <c:pt idx="332">
                  <c:v>1334087.6327232763</c:v>
                </c:pt>
                <c:pt idx="333">
                  <c:v>1334087.6327232763</c:v>
                </c:pt>
                <c:pt idx="334">
                  <c:v>1334087.6327232763</c:v>
                </c:pt>
                <c:pt idx="335">
                  <c:v>1334087.6327232763</c:v>
                </c:pt>
                <c:pt idx="336">
                  <c:v>1334087.6327232763</c:v>
                </c:pt>
                <c:pt idx="337">
                  <c:v>1334087.6327232763</c:v>
                </c:pt>
                <c:pt idx="338">
                  <c:v>1192024.3837659857</c:v>
                </c:pt>
                <c:pt idx="339">
                  <c:v>1192024.3837659857</c:v>
                </c:pt>
                <c:pt idx="340">
                  <c:v>1192024.3837659857</c:v>
                </c:pt>
                <c:pt idx="341">
                  <c:v>1192024.3837659857</c:v>
                </c:pt>
                <c:pt idx="342">
                  <c:v>1192024.3837659857</c:v>
                </c:pt>
                <c:pt idx="343">
                  <c:v>1192024.3837659857</c:v>
                </c:pt>
                <c:pt idx="344">
                  <c:v>1192024.3837659857</c:v>
                </c:pt>
                <c:pt idx="345">
                  <c:v>1192024.3837659857</c:v>
                </c:pt>
                <c:pt idx="346">
                  <c:v>1192024.3837659857</c:v>
                </c:pt>
                <c:pt idx="347">
                  <c:v>1192024.3837659857</c:v>
                </c:pt>
                <c:pt idx="348">
                  <c:v>1192024.3837659857</c:v>
                </c:pt>
                <c:pt idx="349">
                  <c:v>1192024.3837659857</c:v>
                </c:pt>
                <c:pt idx="350">
                  <c:v>1192024.3837659857</c:v>
                </c:pt>
                <c:pt idx="351">
                  <c:v>1192024.3837659857</c:v>
                </c:pt>
                <c:pt idx="352">
                  <c:v>1192024.3837659857</c:v>
                </c:pt>
                <c:pt idx="353">
                  <c:v>1192024.3837659857</c:v>
                </c:pt>
                <c:pt idx="354">
                  <c:v>1192024.3837659857</c:v>
                </c:pt>
                <c:pt idx="355">
                  <c:v>1192024.3837659857</c:v>
                </c:pt>
                <c:pt idx="356">
                  <c:v>1192024.3837659857</c:v>
                </c:pt>
                <c:pt idx="357">
                  <c:v>1192024.3837659857</c:v>
                </c:pt>
                <c:pt idx="358">
                  <c:v>1192024.3837659857</c:v>
                </c:pt>
                <c:pt idx="359">
                  <c:v>1192024.3837659857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AE2-4D3B-8DA7-E7104A237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0675648"/>
        <c:axId val="54066908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2AE2-4D3B-8DA7-E7104A237E8D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Chart_Data!$AH$3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Chart_Data!$AH$4:$AH$363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1183837.4474965436</c:v>
                      </c:pt>
                      <c:pt idx="1">
                        <c:v>1183837.4474965436</c:v>
                      </c:pt>
                      <c:pt idx="2">
                        <c:v>1183837.4474965436</c:v>
                      </c:pt>
                      <c:pt idx="3">
                        <c:v>1183837.4474965436</c:v>
                      </c:pt>
                      <c:pt idx="4">
                        <c:v>1183837.4474965436</c:v>
                      </c:pt>
                      <c:pt idx="5">
                        <c:v>1183837.4474965436</c:v>
                      </c:pt>
                      <c:pt idx="6">
                        <c:v>1183837.4474965436</c:v>
                      </c:pt>
                      <c:pt idx="7">
                        <c:v>1183837.4474965436</c:v>
                      </c:pt>
                      <c:pt idx="8">
                        <c:v>1183837.4474965436</c:v>
                      </c:pt>
                      <c:pt idx="9">
                        <c:v>1183837.4474965436</c:v>
                      </c:pt>
                      <c:pt idx="10">
                        <c:v>1183837.4474965436</c:v>
                      </c:pt>
                      <c:pt idx="11">
                        <c:v>1183837.4474965436</c:v>
                      </c:pt>
                      <c:pt idx="12">
                        <c:v>1183837.4474965436</c:v>
                      </c:pt>
                      <c:pt idx="13">
                        <c:v>1183837.4474965436</c:v>
                      </c:pt>
                      <c:pt idx="14">
                        <c:v>1183837.4474965436</c:v>
                      </c:pt>
                      <c:pt idx="15">
                        <c:v>1183837.4474965436</c:v>
                      </c:pt>
                      <c:pt idx="16">
                        <c:v>1183837.4474965436</c:v>
                      </c:pt>
                      <c:pt idx="17">
                        <c:v>1183837.4474965436</c:v>
                      </c:pt>
                      <c:pt idx="18">
                        <c:v>1183837.4474965436</c:v>
                      </c:pt>
                      <c:pt idx="19">
                        <c:v>1183837.4474965436</c:v>
                      </c:pt>
                      <c:pt idx="20">
                        <c:v>1183837.4474965436</c:v>
                      </c:pt>
                      <c:pt idx="21">
                        <c:v>1183837.4474965436</c:v>
                      </c:pt>
                      <c:pt idx="22">
                        <c:v>1183837.4474965436</c:v>
                      </c:pt>
                      <c:pt idx="23">
                        <c:v>1345084.3971209433</c:v>
                      </c:pt>
                      <c:pt idx="24">
                        <c:v>1345084.3971209433</c:v>
                      </c:pt>
                      <c:pt idx="25">
                        <c:v>1345084.3971209433</c:v>
                      </c:pt>
                      <c:pt idx="26">
                        <c:v>1345084.3971209433</c:v>
                      </c:pt>
                      <c:pt idx="27">
                        <c:v>1345084.3971209433</c:v>
                      </c:pt>
                      <c:pt idx="28">
                        <c:v>1345084.3971209433</c:v>
                      </c:pt>
                      <c:pt idx="29">
                        <c:v>1345084.3971209433</c:v>
                      </c:pt>
                      <c:pt idx="30">
                        <c:v>1345084.3971209433</c:v>
                      </c:pt>
                      <c:pt idx="31">
                        <c:v>1345084.3971209433</c:v>
                      </c:pt>
                      <c:pt idx="32">
                        <c:v>1345084.3971209433</c:v>
                      </c:pt>
                      <c:pt idx="33">
                        <c:v>1345084.3971209433</c:v>
                      </c:pt>
                      <c:pt idx="34">
                        <c:v>1345084.3971209433</c:v>
                      </c:pt>
                      <c:pt idx="35">
                        <c:v>1345084.3971209433</c:v>
                      </c:pt>
                      <c:pt idx="36">
                        <c:v>1345084.3971209433</c:v>
                      </c:pt>
                      <c:pt idx="37">
                        <c:v>1345084.3971209433</c:v>
                      </c:pt>
                      <c:pt idx="38">
                        <c:v>1345084.3971209433</c:v>
                      </c:pt>
                      <c:pt idx="39">
                        <c:v>1345084.3971209433</c:v>
                      </c:pt>
                      <c:pt idx="40">
                        <c:v>1345084.3971209433</c:v>
                      </c:pt>
                      <c:pt idx="41">
                        <c:v>1345084.3971209433</c:v>
                      </c:pt>
                      <c:pt idx="42">
                        <c:v>1345084.3971209433</c:v>
                      </c:pt>
                      <c:pt idx="43">
                        <c:v>1345084.3971209433</c:v>
                      </c:pt>
                      <c:pt idx="44">
                        <c:v>1345084.3971209433</c:v>
                      </c:pt>
                      <c:pt idx="45">
                        <c:v>1345084.3971209433</c:v>
                      </c:pt>
                      <c:pt idx="46">
                        <c:v>1345084.3971209433</c:v>
                      </c:pt>
                      <c:pt idx="47">
                        <c:v>1345084.3971209433</c:v>
                      </c:pt>
                      <c:pt idx="48">
                        <c:v>1345084.3971209433</c:v>
                      </c:pt>
                      <c:pt idx="49">
                        <c:v>1345084.3971209433</c:v>
                      </c:pt>
                      <c:pt idx="50">
                        <c:v>1345084.3971209433</c:v>
                      </c:pt>
                      <c:pt idx="51">
                        <c:v>1345084.3971209433</c:v>
                      </c:pt>
                      <c:pt idx="52">
                        <c:v>1345084.3971209433</c:v>
                      </c:pt>
                      <c:pt idx="53">
                        <c:v>1345084.3971209433</c:v>
                      </c:pt>
                      <c:pt idx="54">
                        <c:v>1345084.3971209433</c:v>
                      </c:pt>
                      <c:pt idx="55">
                        <c:v>1345084.3971209433</c:v>
                      </c:pt>
                      <c:pt idx="56">
                        <c:v>1345084.3971209433</c:v>
                      </c:pt>
                      <c:pt idx="57">
                        <c:v>1345084.3971209433</c:v>
                      </c:pt>
                      <c:pt idx="58">
                        <c:v>1345084.3971209433</c:v>
                      </c:pt>
                      <c:pt idx="59">
                        <c:v>1345084.3971209433</c:v>
                      </c:pt>
                      <c:pt idx="60">
                        <c:v>1345084.3971209433</c:v>
                      </c:pt>
                      <c:pt idx="61">
                        <c:v>1345084.3971209433</c:v>
                      </c:pt>
                      <c:pt idx="62">
                        <c:v>1345084.3971209433</c:v>
                      </c:pt>
                      <c:pt idx="63">
                        <c:v>1345084.3971209433</c:v>
                      </c:pt>
                      <c:pt idx="64">
                        <c:v>1345084.3971209433</c:v>
                      </c:pt>
                      <c:pt idx="65">
                        <c:v>1345084.3971209433</c:v>
                      </c:pt>
                      <c:pt idx="66">
                        <c:v>1345084.3971209433</c:v>
                      </c:pt>
                      <c:pt idx="67">
                        <c:v>1345084.3971209433</c:v>
                      </c:pt>
                      <c:pt idx="68">
                        <c:v>1468904.0075599661</c:v>
                      </c:pt>
                      <c:pt idx="69">
                        <c:v>1468904.0075599661</c:v>
                      </c:pt>
                      <c:pt idx="70">
                        <c:v>1468904.0075599661</c:v>
                      </c:pt>
                      <c:pt idx="71">
                        <c:v>1468904.0075599661</c:v>
                      </c:pt>
                      <c:pt idx="72">
                        <c:v>1468904.0075599661</c:v>
                      </c:pt>
                      <c:pt idx="73">
                        <c:v>1468904.0075599661</c:v>
                      </c:pt>
                      <c:pt idx="74">
                        <c:v>1468904.0075599661</c:v>
                      </c:pt>
                      <c:pt idx="75">
                        <c:v>1468904.0075599661</c:v>
                      </c:pt>
                      <c:pt idx="76">
                        <c:v>1468904.0075599661</c:v>
                      </c:pt>
                      <c:pt idx="77">
                        <c:v>1468904.0075599661</c:v>
                      </c:pt>
                      <c:pt idx="78">
                        <c:v>1468904.0075599661</c:v>
                      </c:pt>
                      <c:pt idx="79">
                        <c:v>1468904.0075599661</c:v>
                      </c:pt>
                      <c:pt idx="80">
                        <c:v>1468904.0075599661</c:v>
                      </c:pt>
                      <c:pt idx="81">
                        <c:v>1468904.0075599661</c:v>
                      </c:pt>
                      <c:pt idx="82">
                        <c:v>1468904.0075599661</c:v>
                      </c:pt>
                      <c:pt idx="83">
                        <c:v>1468904.0075599661</c:v>
                      </c:pt>
                      <c:pt idx="84">
                        <c:v>1468904.0075599661</c:v>
                      </c:pt>
                      <c:pt idx="85">
                        <c:v>1468904.0075599661</c:v>
                      </c:pt>
                      <c:pt idx="86">
                        <c:v>1468904.0075599661</c:v>
                      </c:pt>
                      <c:pt idx="87">
                        <c:v>1468904.0075599661</c:v>
                      </c:pt>
                      <c:pt idx="88">
                        <c:v>1468904.0075599661</c:v>
                      </c:pt>
                      <c:pt idx="89">
                        <c:v>1468904.0075599661</c:v>
                      </c:pt>
                      <c:pt idx="90">
                        <c:v>1468904.0075599661</c:v>
                      </c:pt>
                      <c:pt idx="91">
                        <c:v>1468904.0075599661</c:v>
                      </c:pt>
                      <c:pt idx="92">
                        <c:v>1468904.0075599661</c:v>
                      </c:pt>
                      <c:pt idx="93">
                        <c:v>1468904.0075599661</c:v>
                      </c:pt>
                      <c:pt idx="94">
                        <c:v>1468904.0075599661</c:v>
                      </c:pt>
                      <c:pt idx="95">
                        <c:v>1468904.0075599661</c:v>
                      </c:pt>
                      <c:pt idx="96">
                        <c:v>1468904.0075599661</c:v>
                      </c:pt>
                      <c:pt idx="97">
                        <c:v>1468904.0075599661</c:v>
                      </c:pt>
                      <c:pt idx="98">
                        <c:v>1468904.0075599661</c:v>
                      </c:pt>
                      <c:pt idx="99">
                        <c:v>1468904.0075599661</c:v>
                      </c:pt>
                      <c:pt idx="100">
                        <c:v>1468904.0075599661</c:v>
                      </c:pt>
                      <c:pt idx="101">
                        <c:v>1468904.0075599661</c:v>
                      </c:pt>
                      <c:pt idx="102">
                        <c:v>1468904.0075599661</c:v>
                      </c:pt>
                      <c:pt idx="103">
                        <c:v>1468904.0075599661</c:v>
                      </c:pt>
                      <c:pt idx="104">
                        <c:v>1468904.0075599661</c:v>
                      </c:pt>
                      <c:pt idx="105">
                        <c:v>1468904.0075599661</c:v>
                      </c:pt>
                      <c:pt idx="106">
                        <c:v>1468904.0075599661</c:v>
                      </c:pt>
                      <c:pt idx="107">
                        <c:v>1468904.0075599661</c:v>
                      </c:pt>
                      <c:pt idx="108">
                        <c:v>1468904.0075599661</c:v>
                      </c:pt>
                      <c:pt idx="109">
                        <c:v>1468904.0075599661</c:v>
                      </c:pt>
                      <c:pt idx="110">
                        <c:v>1468904.0075599661</c:v>
                      </c:pt>
                      <c:pt idx="111">
                        <c:v>1468904.0075599661</c:v>
                      </c:pt>
                      <c:pt idx="112">
                        <c:v>1468904.0075599661</c:v>
                      </c:pt>
                      <c:pt idx="113">
                        <c:v>1347466.0147861238</c:v>
                      </c:pt>
                      <c:pt idx="114">
                        <c:v>1347466.0147861238</c:v>
                      </c:pt>
                      <c:pt idx="115">
                        <c:v>1347466.0147861238</c:v>
                      </c:pt>
                      <c:pt idx="116">
                        <c:v>1347466.0147861238</c:v>
                      </c:pt>
                      <c:pt idx="117">
                        <c:v>1347466.0147861238</c:v>
                      </c:pt>
                      <c:pt idx="118">
                        <c:v>1347466.0147861238</c:v>
                      </c:pt>
                      <c:pt idx="119">
                        <c:v>1347466.0147861238</c:v>
                      </c:pt>
                      <c:pt idx="120">
                        <c:v>1347466.0147861238</c:v>
                      </c:pt>
                      <c:pt idx="121">
                        <c:v>1347466.0147861238</c:v>
                      </c:pt>
                      <c:pt idx="122">
                        <c:v>1347466.0147861238</c:v>
                      </c:pt>
                      <c:pt idx="123">
                        <c:v>1347466.0147861238</c:v>
                      </c:pt>
                      <c:pt idx="124">
                        <c:v>1347466.0147861238</c:v>
                      </c:pt>
                      <c:pt idx="125">
                        <c:v>1347466.0147861238</c:v>
                      </c:pt>
                      <c:pt idx="126">
                        <c:v>1347466.0147861238</c:v>
                      </c:pt>
                      <c:pt idx="127">
                        <c:v>1347466.0147861238</c:v>
                      </c:pt>
                      <c:pt idx="128">
                        <c:v>1347466.0147861238</c:v>
                      </c:pt>
                      <c:pt idx="129">
                        <c:v>1347466.0147861238</c:v>
                      </c:pt>
                      <c:pt idx="130">
                        <c:v>1347466.0147861238</c:v>
                      </c:pt>
                      <c:pt idx="131">
                        <c:v>1347466.0147861238</c:v>
                      </c:pt>
                      <c:pt idx="132">
                        <c:v>1347466.0147861238</c:v>
                      </c:pt>
                      <c:pt idx="133">
                        <c:v>1347466.0147861238</c:v>
                      </c:pt>
                      <c:pt idx="134">
                        <c:v>1347466.0147861238</c:v>
                      </c:pt>
                      <c:pt idx="135">
                        <c:v>1347466.0147861238</c:v>
                      </c:pt>
                      <c:pt idx="136">
                        <c:v>1347466.0147861238</c:v>
                      </c:pt>
                      <c:pt idx="137">
                        <c:v>1347466.0147861238</c:v>
                      </c:pt>
                      <c:pt idx="138">
                        <c:v>1347466.0147861238</c:v>
                      </c:pt>
                      <c:pt idx="139">
                        <c:v>1347466.0147861238</c:v>
                      </c:pt>
                      <c:pt idx="140">
                        <c:v>1347466.0147861238</c:v>
                      </c:pt>
                      <c:pt idx="141">
                        <c:v>1347466.0147861238</c:v>
                      </c:pt>
                      <c:pt idx="142">
                        <c:v>1347466.0147861238</c:v>
                      </c:pt>
                      <c:pt idx="143">
                        <c:v>1347466.0147861238</c:v>
                      </c:pt>
                      <c:pt idx="144">
                        <c:v>1347466.0147861238</c:v>
                      </c:pt>
                      <c:pt idx="145">
                        <c:v>1347466.0147861238</c:v>
                      </c:pt>
                      <c:pt idx="146">
                        <c:v>1347466.0147861238</c:v>
                      </c:pt>
                      <c:pt idx="147">
                        <c:v>1347466.0147861238</c:v>
                      </c:pt>
                      <c:pt idx="148">
                        <c:v>1347466.0147861238</c:v>
                      </c:pt>
                      <c:pt idx="149">
                        <c:v>1347466.0147861238</c:v>
                      </c:pt>
                      <c:pt idx="150">
                        <c:v>1347466.0147861238</c:v>
                      </c:pt>
                      <c:pt idx="151">
                        <c:v>1347466.0147861238</c:v>
                      </c:pt>
                      <c:pt idx="152">
                        <c:v>1347466.0147861238</c:v>
                      </c:pt>
                      <c:pt idx="153">
                        <c:v>1347466.0147861238</c:v>
                      </c:pt>
                      <c:pt idx="154">
                        <c:v>1347466.0147861238</c:v>
                      </c:pt>
                      <c:pt idx="155">
                        <c:v>1347466.0147861238</c:v>
                      </c:pt>
                      <c:pt idx="156">
                        <c:v>1347466.0147861238</c:v>
                      </c:pt>
                      <c:pt idx="157">
                        <c:v>1347466.0147861238</c:v>
                      </c:pt>
                      <c:pt idx="158">
                        <c:v>1176681.4415358203</c:v>
                      </c:pt>
                      <c:pt idx="159">
                        <c:v>1176681.4415358203</c:v>
                      </c:pt>
                      <c:pt idx="160">
                        <c:v>1176681.4415358203</c:v>
                      </c:pt>
                      <c:pt idx="161">
                        <c:v>1176681.4415358203</c:v>
                      </c:pt>
                      <c:pt idx="162">
                        <c:v>1176681.4415358203</c:v>
                      </c:pt>
                      <c:pt idx="163">
                        <c:v>1176681.4415358203</c:v>
                      </c:pt>
                      <c:pt idx="164">
                        <c:v>1176681.4415358203</c:v>
                      </c:pt>
                      <c:pt idx="165">
                        <c:v>1176681.4415358203</c:v>
                      </c:pt>
                      <c:pt idx="166">
                        <c:v>1176681.4415358203</c:v>
                      </c:pt>
                      <c:pt idx="167">
                        <c:v>1176681.4415358203</c:v>
                      </c:pt>
                      <c:pt idx="168">
                        <c:v>1176681.4415358203</c:v>
                      </c:pt>
                      <c:pt idx="169">
                        <c:v>1176681.4415358203</c:v>
                      </c:pt>
                      <c:pt idx="170">
                        <c:v>1176681.4415358203</c:v>
                      </c:pt>
                      <c:pt idx="171">
                        <c:v>1176681.4415358203</c:v>
                      </c:pt>
                      <c:pt idx="172">
                        <c:v>1176681.4415358203</c:v>
                      </c:pt>
                      <c:pt idx="173">
                        <c:v>1176681.4415358203</c:v>
                      </c:pt>
                      <c:pt idx="174">
                        <c:v>1176681.4415358203</c:v>
                      </c:pt>
                      <c:pt idx="175">
                        <c:v>1176681.4415358203</c:v>
                      </c:pt>
                      <c:pt idx="176">
                        <c:v>1176681.4415358203</c:v>
                      </c:pt>
                      <c:pt idx="177">
                        <c:v>1176681.4415358203</c:v>
                      </c:pt>
                      <c:pt idx="178">
                        <c:v>1176681.4415358203</c:v>
                      </c:pt>
                      <c:pt idx="179">
                        <c:v>1176681.4415358203</c:v>
                      </c:pt>
                      <c:pt idx="180">
                        <c:v>1176681.4415358203</c:v>
                      </c:pt>
                      <c:pt idx="181">
                        <c:v>1176681.4415358203</c:v>
                      </c:pt>
                      <c:pt idx="182">
                        <c:v>1176681.4415358203</c:v>
                      </c:pt>
                      <c:pt idx="183">
                        <c:v>1176681.4415358203</c:v>
                      </c:pt>
                      <c:pt idx="184">
                        <c:v>1176681.4415358203</c:v>
                      </c:pt>
                      <c:pt idx="185">
                        <c:v>1176681.4415358203</c:v>
                      </c:pt>
                      <c:pt idx="186">
                        <c:v>1176681.4415358203</c:v>
                      </c:pt>
                      <c:pt idx="187">
                        <c:v>1176681.4415358203</c:v>
                      </c:pt>
                      <c:pt idx="188">
                        <c:v>1176681.4415358203</c:v>
                      </c:pt>
                      <c:pt idx="189">
                        <c:v>1176681.4415358203</c:v>
                      </c:pt>
                      <c:pt idx="190">
                        <c:v>1176681.4415358203</c:v>
                      </c:pt>
                      <c:pt idx="191">
                        <c:v>1176681.4415358203</c:v>
                      </c:pt>
                      <c:pt idx="192">
                        <c:v>1176681.4415358203</c:v>
                      </c:pt>
                      <c:pt idx="193">
                        <c:v>1176681.4415358203</c:v>
                      </c:pt>
                      <c:pt idx="194">
                        <c:v>1176681.4415358203</c:v>
                      </c:pt>
                      <c:pt idx="195">
                        <c:v>1176681.4415358203</c:v>
                      </c:pt>
                      <c:pt idx="196">
                        <c:v>1176681.4415358203</c:v>
                      </c:pt>
                      <c:pt idx="197">
                        <c:v>1176681.4415358203</c:v>
                      </c:pt>
                      <c:pt idx="198">
                        <c:v>1176681.4415358203</c:v>
                      </c:pt>
                      <c:pt idx="199">
                        <c:v>1176681.4415358203</c:v>
                      </c:pt>
                      <c:pt idx="200">
                        <c:v>1176681.4415358203</c:v>
                      </c:pt>
                      <c:pt idx="201">
                        <c:v>1176681.4415358203</c:v>
                      </c:pt>
                      <c:pt idx="202">
                        <c:v>1176681.4415358203</c:v>
                      </c:pt>
                      <c:pt idx="203">
                        <c:v>1326627.3557448378</c:v>
                      </c:pt>
                      <c:pt idx="204">
                        <c:v>1326627.3557448378</c:v>
                      </c:pt>
                      <c:pt idx="205">
                        <c:v>1326627.3557448378</c:v>
                      </c:pt>
                      <c:pt idx="206">
                        <c:v>1326627.3557448378</c:v>
                      </c:pt>
                      <c:pt idx="207">
                        <c:v>1326627.3557448378</c:v>
                      </c:pt>
                      <c:pt idx="208">
                        <c:v>1326627.3557448378</c:v>
                      </c:pt>
                      <c:pt idx="209">
                        <c:v>1326627.3557448378</c:v>
                      </c:pt>
                      <c:pt idx="210">
                        <c:v>1326627.3557448378</c:v>
                      </c:pt>
                      <c:pt idx="211">
                        <c:v>1326627.3557448378</c:v>
                      </c:pt>
                      <c:pt idx="212">
                        <c:v>1326627.3557448378</c:v>
                      </c:pt>
                      <c:pt idx="213">
                        <c:v>1326627.3557448378</c:v>
                      </c:pt>
                      <c:pt idx="214">
                        <c:v>1326627.3557448378</c:v>
                      </c:pt>
                      <c:pt idx="215">
                        <c:v>1326627.3557448378</c:v>
                      </c:pt>
                      <c:pt idx="216">
                        <c:v>1326627.3557448378</c:v>
                      </c:pt>
                      <c:pt idx="217">
                        <c:v>1326627.3557448378</c:v>
                      </c:pt>
                      <c:pt idx="218">
                        <c:v>1326627.3557448378</c:v>
                      </c:pt>
                      <c:pt idx="219">
                        <c:v>1326627.3557448378</c:v>
                      </c:pt>
                      <c:pt idx="220">
                        <c:v>1326627.3557448378</c:v>
                      </c:pt>
                      <c:pt idx="221">
                        <c:v>1326627.3557448378</c:v>
                      </c:pt>
                      <c:pt idx="222">
                        <c:v>1326627.3557448378</c:v>
                      </c:pt>
                      <c:pt idx="223">
                        <c:v>1326627.3557448378</c:v>
                      </c:pt>
                      <c:pt idx="224">
                        <c:v>1326627.3557448378</c:v>
                      </c:pt>
                      <c:pt idx="225">
                        <c:v>1326627.3557448378</c:v>
                      </c:pt>
                      <c:pt idx="226">
                        <c:v>1326627.3557448378</c:v>
                      </c:pt>
                      <c:pt idx="227">
                        <c:v>1326627.3557448378</c:v>
                      </c:pt>
                      <c:pt idx="228">
                        <c:v>1326627.3557448378</c:v>
                      </c:pt>
                      <c:pt idx="229">
                        <c:v>1326627.3557448378</c:v>
                      </c:pt>
                      <c:pt idx="230">
                        <c:v>1326627.3557448378</c:v>
                      </c:pt>
                      <c:pt idx="231">
                        <c:v>1326627.3557448378</c:v>
                      </c:pt>
                      <c:pt idx="232">
                        <c:v>1326627.3557448378</c:v>
                      </c:pt>
                      <c:pt idx="233">
                        <c:v>1326627.3557448378</c:v>
                      </c:pt>
                      <c:pt idx="234">
                        <c:v>1326627.3557448378</c:v>
                      </c:pt>
                      <c:pt idx="235">
                        <c:v>1326627.3557448378</c:v>
                      </c:pt>
                      <c:pt idx="236">
                        <c:v>1326627.3557448378</c:v>
                      </c:pt>
                      <c:pt idx="237">
                        <c:v>1326627.3557448378</c:v>
                      </c:pt>
                      <c:pt idx="238">
                        <c:v>1326627.3557448378</c:v>
                      </c:pt>
                      <c:pt idx="239">
                        <c:v>1326627.3557448378</c:v>
                      </c:pt>
                      <c:pt idx="240">
                        <c:v>1326627.3557448378</c:v>
                      </c:pt>
                      <c:pt idx="241">
                        <c:v>1326627.3557448378</c:v>
                      </c:pt>
                      <c:pt idx="242">
                        <c:v>1326627.3557448378</c:v>
                      </c:pt>
                      <c:pt idx="243">
                        <c:v>1326627.3557448378</c:v>
                      </c:pt>
                      <c:pt idx="244">
                        <c:v>1326627.3557448378</c:v>
                      </c:pt>
                      <c:pt idx="245">
                        <c:v>1326627.3557448378</c:v>
                      </c:pt>
                      <c:pt idx="246">
                        <c:v>1326627.3557448378</c:v>
                      </c:pt>
                      <c:pt idx="247">
                        <c:v>1326627.3557448378</c:v>
                      </c:pt>
                      <c:pt idx="248">
                        <c:v>1467140.1095042164</c:v>
                      </c:pt>
                      <c:pt idx="249">
                        <c:v>1467140.1095042164</c:v>
                      </c:pt>
                      <c:pt idx="250">
                        <c:v>1467140.1095042164</c:v>
                      </c:pt>
                      <c:pt idx="251">
                        <c:v>1467140.1095042164</c:v>
                      </c:pt>
                      <c:pt idx="252">
                        <c:v>1467140.1095042164</c:v>
                      </c:pt>
                      <c:pt idx="253">
                        <c:v>1467140.1095042164</c:v>
                      </c:pt>
                      <c:pt idx="254">
                        <c:v>1467140.1095042164</c:v>
                      </c:pt>
                      <c:pt idx="255">
                        <c:v>1467140.1095042164</c:v>
                      </c:pt>
                      <c:pt idx="256">
                        <c:v>1467140.1095042164</c:v>
                      </c:pt>
                      <c:pt idx="257">
                        <c:v>1467140.1095042164</c:v>
                      </c:pt>
                      <c:pt idx="258">
                        <c:v>1467140.1095042164</c:v>
                      </c:pt>
                      <c:pt idx="259">
                        <c:v>1467140.1095042164</c:v>
                      </c:pt>
                      <c:pt idx="260">
                        <c:v>1467140.1095042164</c:v>
                      </c:pt>
                      <c:pt idx="261">
                        <c:v>1467140.1095042164</c:v>
                      </c:pt>
                      <c:pt idx="262">
                        <c:v>1467140.1095042164</c:v>
                      </c:pt>
                      <c:pt idx="263">
                        <c:v>1467140.1095042164</c:v>
                      </c:pt>
                      <c:pt idx="264">
                        <c:v>1467140.1095042164</c:v>
                      </c:pt>
                      <c:pt idx="265">
                        <c:v>1467140.1095042164</c:v>
                      </c:pt>
                      <c:pt idx="266">
                        <c:v>1467140.1095042164</c:v>
                      </c:pt>
                      <c:pt idx="267">
                        <c:v>1467140.1095042164</c:v>
                      </c:pt>
                      <c:pt idx="268">
                        <c:v>1467140.1095042164</c:v>
                      </c:pt>
                      <c:pt idx="269">
                        <c:v>1467140.1095042164</c:v>
                      </c:pt>
                      <c:pt idx="270">
                        <c:v>1467140.1095042164</c:v>
                      </c:pt>
                      <c:pt idx="271">
                        <c:v>1467140.1095042164</c:v>
                      </c:pt>
                      <c:pt idx="272">
                        <c:v>1467140.1095042164</c:v>
                      </c:pt>
                      <c:pt idx="273">
                        <c:v>1467140.1095042164</c:v>
                      </c:pt>
                      <c:pt idx="274">
                        <c:v>1467140.1095042164</c:v>
                      </c:pt>
                      <c:pt idx="275">
                        <c:v>1467140.1095042164</c:v>
                      </c:pt>
                      <c:pt idx="276">
                        <c:v>1467140.1095042164</c:v>
                      </c:pt>
                      <c:pt idx="277">
                        <c:v>1467140.1095042164</c:v>
                      </c:pt>
                      <c:pt idx="278">
                        <c:v>1467140.1095042164</c:v>
                      </c:pt>
                      <c:pt idx="279">
                        <c:v>1467140.1095042164</c:v>
                      </c:pt>
                      <c:pt idx="280">
                        <c:v>1467140.1095042164</c:v>
                      </c:pt>
                      <c:pt idx="281">
                        <c:v>1467140.1095042164</c:v>
                      </c:pt>
                      <c:pt idx="282">
                        <c:v>1467140.1095042164</c:v>
                      </c:pt>
                      <c:pt idx="283">
                        <c:v>1467140.1095042164</c:v>
                      </c:pt>
                      <c:pt idx="284">
                        <c:v>1467140.1095042164</c:v>
                      </c:pt>
                      <c:pt idx="285">
                        <c:v>1467140.1095042164</c:v>
                      </c:pt>
                      <c:pt idx="286">
                        <c:v>1467140.1095042164</c:v>
                      </c:pt>
                      <c:pt idx="287">
                        <c:v>1467140.1095042164</c:v>
                      </c:pt>
                      <c:pt idx="288">
                        <c:v>1467140.1095042164</c:v>
                      </c:pt>
                      <c:pt idx="289">
                        <c:v>1467140.1095042164</c:v>
                      </c:pt>
                      <c:pt idx="290">
                        <c:v>1467140.1095042164</c:v>
                      </c:pt>
                      <c:pt idx="291">
                        <c:v>1467140.1095042164</c:v>
                      </c:pt>
                      <c:pt idx="292">
                        <c:v>1467140.1095042164</c:v>
                      </c:pt>
                      <c:pt idx="293">
                        <c:v>1325900.6964538342</c:v>
                      </c:pt>
                      <c:pt idx="294">
                        <c:v>1325900.6964538342</c:v>
                      </c:pt>
                      <c:pt idx="295">
                        <c:v>1325900.6964538342</c:v>
                      </c:pt>
                      <c:pt idx="296">
                        <c:v>1325900.6964538342</c:v>
                      </c:pt>
                      <c:pt idx="297">
                        <c:v>1325900.6964538342</c:v>
                      </c:pt>
                      <c:pt idx="298">
                        <c:v>1325900.6964538342</c:v>
                      </c:pt>
                      <c:pt idx="299">
                        <c:v>1325900.6964538342</c:v>
                      </c:pt>
                      <c:pt idx="300">
                        <c:v>1325900.6964538342</c:v>
                      </c:pt>
                      <c:pt idx="301">
                        <c:v>1325900.6964538342</c:v>
                      </c:pt>
                      <c:pt idx="302">
                        <c:v>1325900.6964538342</c:v>
                      </c:pt>
                      <c:pt idx="303">
                        <c:v>1325900.6964538342</c:v>
                      </c:pt>
                      <c:pt idx="304">
                        <c:v>1325900.6964538342</c:v>
                      </c:pt>
                      <c:pt idx="305">
                        <c:v>1325900.6964538342</c:v>
                      </c:pt>
                      <c:pt idx="306">
                        <c:v>1325900.6964538342</c:v>
                      </c:pt>
                      <c:pt idx="307">
                        <c:v>1325900.6964538342</c:v>
                      </c:pt>
                      <c:pt idx="308">
                        <c:v>1325900.6964538342</c:v>
                      </c:pt>
                      <c:pt idx="309">
                        <c:v>1325900.6964538342</c:v>
                      </c:pt>
                      <c:pt idx="310">
                        <c:v>1325900.6964538342</c:v>
                      </c:pt>
                      <c:pt idx="311">
                        <c:v>1325900.6964538342</c:v>
                      </c:pt>
                      <c:pt idx="312">
                        <c:v>1325900.6964538342</c:v>
                      </c:pt>
                      <c:pt idx="313">
                        <c:v>1325900.6964538342</c:v>
                      </c:pt>
                      <c:pt idx="314">
                        <c:v>1325900.6964538342</c:v>
                      </c:pt>
                      <c:pt idx="315">
                        <c:v>1325900.6964538342</c:v>
                      </c:pt>
                      <c:pt idx="316">
                        <c:v>1325900.6964538342</c:v>
                      </c:pt>
                      <c:pt idx="317">
                        <c:v>1325900.6964538342</c:v>
                      </c:pt>
                      <c:pt idx="318">
                        <c:v>1325900.6964538342</c:v>
                      </c:pt>
                      <c:pt idx="319">
                        <c:v>1325900.6964538342</c:v>
                      </c:pt>
                      <c:pt idx="320">
                        <c:v>1325900.6964538342</c:v>
                      </c:pt>
                      <c:pt idx="321">
                        <c:v>1325900.6964538342</c:v>
                      </c:pt>
                      <c:pt idx="322">
                        <c:v>1325900.6964538342</c:v>
                      </c:pt>
                      <c:pt idx="323">
                        <c:v>1325900.6964538342</c:v>
                      </c:pt>
                      <c:pt idx="324">
                        <c:v>1325900.6964538342</c:v>
                      </c:pt>
                      <c:pt idx="325">
                        <c:v>1325900.6964538342</c:v>
                      </c:pt>
                      <c:pt idx="326">
                        <c:v>1325900.6964538342</c:v>
                      </c:pt>
                      <c:pt idx="327">
                        <c:v>1325900.6964538342</c:v>
                      </c:pt>
                      <c:pt idx="328">
                        <c:v>1325900.6964538342</c:v>
                      </c:pt>
                      <c:pt idx="329">
                        <c:v>1325900.6964538342</c:v>
                      </c:pt>
                      <c:pt idx="330">
                        <c:v>1325900.6964538342</c:v>
                      </c:pt>
                      <c:pt idx="331">
                        <c:v>1325900.6964538342</c:v>
                      </c:pt>
                      <c:pt idx="332">
                        <c:v>1325900.6964538342</c:v>
                      </c:pt>
                      <c:pt idx="333">
                        <c:v>1325900.6964538342</c:v>
                      </c:pt>
                      <c:pt idx="334">
                        <c:v>1325900.6964538342</c:v>
                      </c:pt>
                      <c:pt idx="335">
                        <c:v>1325900.6964538342</c:v>
                      </c:pt>
                      <c:pt idx="336">
                        <c:v>1325900.6964538342</c:v>
                      </c:pt>
                      <c:pt idx="337">
                        <c:v>1325900.6964538342</c:v>
                      </c:pt>
                      <c:pt idx="338">
                        <c:v>1183837.4474965436</c:v>
                      </c:pt>
                      <c:pt idx="339">
                        <c:v>1183837.4474965436</c:v>
                      </c:pt>
                      <c:pt idx="340">
                        <c:v>1183837.4474965436</c:v>
                      </c:pt>
                      <c:pt idx="341">
                        <c:v>1183837.4474965436</c:v>
                      </c:pt>
                      <c:pt idx="342">
                        <c:v>1183837.4474965436</c:v>
                      </c:pt>
                      <c:pt idx="343">
                        <c:v>1183837.4474965436</c:v>
                      </c:pt>
                      <c:pt idx="344">
                        <c:v>1183837.4474965436</c:v>
                      </c:pt>
                      <c:pt idx="345">
                        <c:v>1183837.4474965436</c:v>
                      </c:pt>
                      <c:pt idx="346">
                        <c:v>1183837.4474965436</c:v>
                      </c:pt>
                      <c:pt idx="347">
                        <c:v>1183837.4474965436</c:v>
                      </c:pt>
                      <c:pt idx="348">
                        <c:v>1183837.4474965436</c:v>
                      </c:pt>
                      <c:pt idx="349">
                        <c:v>1183837.4474965436</c:v>
                      </c:pt>
                      <c:pt idx="350">
                        <c:v>1183837.4474965436</c:v>
                      </c:pt>
                      <c:pt idx="351">
                        <c:v>1183837.4474965436</c:v>
                      </c:pt>
                      <c:pt idx="352">
                        <c:v>1183837.4474965436</c:v>
                      </c:pt>
                      <c:pt idx="353">
                        <c:v>1183837.4474965436</c:v>
                      </c:pt>
                      <c:pt idx="354">
                        <c:v>1183837.4474965436</c:v>
                      </c:pt>
                      <c:pt idx="355">
                        <c:v>1183837.4474965436</c:v>
                      </c:pt>
                      <c:pt idx="356">
                        <c:v>1183837.4474965436</c:v>
                      </c:pt>
                      <c:pt idx="357">
                        <c:v>1183837.4474965436</c:v>
                      </c:pt>
                      <c:pt idx="358">
                        <c:v>1183837.4474965436</c:v>
                      </c:pt>
                      <c:pt idx="359">
                        <c:v>1183837.4474965436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2AE2-4D3B-8DA7-E7104A237E8D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-13.620700203848758</c:v>
                      </c:pt>
                      <c:pt idx="24">
                        <c:v>-13.620700203848758</c:v>
                      </c:pt>
                      <c:pt idx="25">
                        <c:v>-13.620700203848758</c:v>
                      </c:pt>
                      <c:pt idx="26">
                        <c:v>-13.620700203848758</c:v>
                      </c:pt>
                      <c:pt idx="27">
                        <c:v>-13.620700203848758</c:v>
                      </c:pt>
                      <c:pt idx="28">
                        <c:v>-13.620700203848758</c:v>
                      </c:pt>
                      <c:pt idx="29">
                        <c:v>-13.620700203848758</c:v>
                      </c:pt>
                      <c:pt idx="30">
                        <c:v>-13.620700203848758</c:v>
                      </c:pt>
                      <c:pt idx="31">
                        <c:v>-13.620700203848758</c:v>
                      </c:pt>
                      <c:pt idx="32">
                        <c:v>-13.620700203848758</c:v>
                      </c:pt>
                      <c:pt idx="33">
                        <c:v>-13.620700203848758</c:v>
                      </c:pt>
                      <c:pt idx="34">
                        <c:v>-13.620700203848758</c:v>
                      </c:pt>
                      <c:pt idx="35">
                        <c:v>-13.620700203848758</c:v>
                      </c:pt>
                      <c:pt idx="36">
                        <c:v>-13.620700203848758</c:v>
                      </c:pt>
                      <c:pt idx="37">
                        <c:v>-13.620700203848758</c:v>
                      </c:pt>
                      <c:pt idx="38">
                        <c:v>-13.620700203848758</c:v>
                      </c:pt>
                      <c:pt idx="39">
                        <c:v>-13.620700203848758</c:v>
                      </c:pt>
                      <c:pt idx="40">
                        <c:v>-13.620700203848758</c:v>
                      </c:pt>
                      <c:pt idx="41">
                        <c:v>-13.620700203848758</c:v>
                      </c:pt>
                      <c:pt idx="42">
                        <c:v>-13.620700203848758</c:v>
                      </c:pt>
                      <c:pt idx="43">
                        <c:v>-13.620700203848758</c:v>
                      </c:pt>
                      <c:pt idx="44">
                        <c:v>-13.620700203848758</c:v>
                      </c:pt>
                      <c:pt idx="45">
                        <c:v>-13.620700203848758</c:v>
                      </c:pt>
                      <c:pt idx="46">
                        <c:v>-13.620700203848758</c:v>
                      </c:pt>
                      <c:pt idx="47">
                        <c:v>-13.620700203848758</c:v>
                      </c:pt>
                      <c:pt idx="48">
                        <c:v>-13.620700203848758</c:v>
                      </c:pt>
                      <c:pt idx="49">
                        <c:v>-13.620700203848758</c:v>
                      </c:pt>
                      <c:pt idx="50">
                        <c:v>-13.620700203848758</c:v>
                      </c:pt>
                      <c:pt idx="51">
                        <c:v>-13.620700203848758</c:v>
                      </c:pt>
                      <c:pt idx="52">
                        <c:v>-13.620700203848758</c:v>
                      </c:pt>
                      <c:pt idx="53">
                        <c:v>-13.620700203848758</c:v>
                      </c:pt>
                      <c:pt idx="54">
                        <c:v>-13.620700203848758</c:v>
                      </c:pt>
                      <c:pt idx="55">
                        <c:v>-13.620700203848758</c:v>
                      </c:pt>
                      <c:pt idx="56">
                        <c:v>-13.620700203848758</c:v>
                      </c:pt>
                      <c:pt idx="57">
                        <c:v>-13.620700203848758</c:v>
                      </c:pt>
                      <c:pt idx="58">
                        <c:v>-13.620700203848758</c:v>
                      </c:pt>
                      <c:pt idx="59">
                        <c:v>-13.620700203848758</c:v>
                      </c:pt>
                      <c:pt idx="60">
                        <c:v>-13.620700203848758</c:v>
                      </c:pt>
                      <c:pt idx="61">
                        <c:v>-13.620700203848758</c:v>
                      </c:pt>
                      <c:pt idx="62">
                        <c:v>-13.620700203848758</c:v>
                      </c:pt>
                      <c:pt idx="63">
                        <c:v>-13.620700203848758</c:v>
                      </c:pt>
                      <c:pt idx="64">
                        <c:v>-13.620700203848758</c:v>
                      </c:pt>
                      <c:pt idx="65">
                        <c:v>-13.620700203848758</c:v>
                      </c:pt>
                      <c:pt idx="66">
                        <c:v>-13.620700203848758</c:v>
                      </c:pt>
                      <c:pt idx="67">
                        <c:v>-13.620700203848758</c:v>
                      </c:pt>
                      <c:pt idx="68">
                        <c:v>-24.079873522015337</c:v>
                      </c:pt>
                      <c:pt idx="69">
                        <c:v>-24.079873522015337</c:v>
                      </c:pt>
                      <c:pt idx="70">
                        <c:v>-24.079873522015337</c:v>
                      </c:pt>
                      <c:pt idx="71">
                        <c:v>-24.079873522015337</c:v>
                      </c:pt>
                      <c:pt idx="72">
                        <c:v>-24.079873522015337</c:v>
                      </c:pt>
                      <c:pt idx="73">
                        <c:v>-24.079873522015337</c:v>
                      </c:pt>
                      <c:pt idx="74">
                        <c:v>-24.079873522015337</c:v>
                      </c:pt>
                      <c:pt idx="75">
                        <c:v>-24.079873522015337</c:v>
                      </c:pt>
                      <c:pt idx="76">
                        <c:v>-24.079873522015337</c:v>
                      </c:pt>
                      <c:pt idx="77">
                        <c:v>-24.079873522015337</c:v>
                      </c:pt>
                      <c:pt idx="78">
                        <c:v>-24.079873522015337</c:v>
                      </c:pt>
                      <c:pt idx="79">
                        <c:v>-24.079873522015337</c:v>
                      </c:pt>
                      <c:pt idx="80">
                        <c:v>-24.079873522015337</c:v>
                      </c:pt>
                      <c:pt idx="81">
                        <c:v>-24.079873522015337</c:v>
                      </c:pt>
                      <c:pt idx="82">
                        <c:v>-24.079873522015337</c:v>
                      </c:pt>
                      <c:pt idx="83">
                        <c:v>-24.079873522015337</c:v>
                      </c:pt>
                      <c:pt idx="84">
                        <c:v>-24.079873522015337</c:v>
                      </c:pt>
                      <c:pt idx="85">
                        <c:v>-24.079873522015337</c:v>
                      </c:pt>
                      <c:pt idx="86">
                        <c:v>-24.079873522015337</c:v>
                      </c:pt>
                      <c:pt idx="87">
                        <c:v>-24.079873522015337</c:v>
                      </c:pt>
                      <c:pt idx="88">
                        <c:v>-24.079873522015337</c:v>
                      </c:pt>
                      <c:pt idx="89">
                        <c:v>-24.079873522015337</c:v>
                      </c:pt>
                      <c:pt idx="90">
                        <c:v>-24.079873522015337</c:v>
                      </c:pt>
                      <c:pt idx="91">
                        <c:v>-24.079873522015337</c:v>
                      </c:pt>
                      <c:pt idx="92">
                        <c:v>-24.079873522015337</c:v>
                      </c:pt>
                      <c:pt idx="93">
                        <c:v>-24.079873522015337</c:v>
                      </c:pt>
                      <c:pt idx="94">
                        <c:v>-24.079873522015337</c:v>
                      </c:pt>
                      <c:pt idx="95">
                        <c:v>-24.079873522015337</c:v>
                      </c:pt>
                      <c:pt idx="96">
                        <c:v>-24.079873522015337</c:v>
                      </c:pt>
                      <c:pt idx="97">
                        <c:v>-24.079873522015337</c:v>
                      </c:pt>
                      <c:pt idx="98">
                        <c:v>-24.079873522015337</c:v>
                      </c:pt>
                      <c:pt idx="99">
                        <c:v>-24.079873522015337</c:v>
                      </c:pt>
                      <c:pt idx="100">
                        <c:v>-24.079873522015337</c:v>
                      </c:pt>
                      <c:pt idx="101">
                        <c:v>-24.079873522015337</c:v>
                      </c:pt>
                      <c:pt idx="102">
                        <c:v>-24.079873522015337</c:v>
                      </c:pt>
                      <c:pt idx="103">
                        <c:v>-24.079873522015337</c:v>
                      </c:pt>
                      <c:pt idx="104">
                        <c:v>-24.079873522015337</c:v>
                      </c:pt>
                      <c:pt idx="105">
                        <c:v>-24.079873522015337</c:v>
                      </c:pt>
                      <c:pt idx="106">
                        <c:v>-24.079873522015337</c:v>
                      </c:pt>
                      <c:pt idx="107">
                        <c:v>-24.079873522015337</c:v>
                      </c:pt>
                      <c:pt idx="108">
                        <c:v>-24.079873522015337</c:v>
                      </c:pt>
                      <c:pt idx="109">
                        <c:v>-24.079873522015337</c:v>
                      </c:pt>
                      <c:pt idx="110">
                        <c:v>-24.079873522015337</c:v>
                      </c:pt>
                      <c:pt idx="111">
                        <c:v>-24.079873522015337</c:v>
                      </c:pt>
                      <c:pt idx="112">
                        <c:v>-24.079873522015337</c:v>
                      </c:pt>
                      <c:pt idx="113">
                        <c:v>-13.821877964378032</c:v>
                      </c:pt>
                      <c:pt idx="114">
                        <c:v>-13.821877964378032</c:v>
                      </c:pt>
                      <c:pt idx="115">
                        <c:v>-13.821877964378032</c:v>
                      </c:pt>
                      <c:pt idx="116">
                        <c:v>-13.821877964378032</c:v>
                      </c:pt>
                      <c:pt idx="117">
                        <c:v>-13.821877964378032</c:v>
                      </c:pt>
                      <c:pt idx="118">
                        <c:v>-13.821877964378032</c:v>
                      </c:pt>
                      <c:pt idx="119">
                        <c:v>-13.821877964378032</c:v>
                      </c:pt>
                      <c:pt idx="120">
                        <c:v>-13.821877964378032</c:v>
                      </c:pt>
                      <c:pt idx="121">
                        <c:v>-13.821877964378032</c:v>
                      </c:pt>
                      <c:pt idx="122">
                        <c:v>-13.821877964378032</c:v>
                      </c:pt>
                      <c:pt idx="123">
                        <c:v>-13.821877964378032</c:v>
                      </c:pt>
                      <c:pt idx="124">
                        <c:v>-13.821877964378032</c:v>
                      </c:pt>
                      <c:pt idx="125">
                        <c:v>-13.821877964378032</c:v>
                      </c:pt>
                      <c:pt idx="126">
                        <c:v>-13.821877964378032</c:v>
                      </c:pt>
                      <c:pt idx="127">
                        <c:v>-13.821877964378032</c:v>
                      </c:pt>
                      <c:pt idx="128">
                        <c:v>-13.821877964378032</c:v>
                      </c:pt>
                      <c:pt idx="129">
                        <c:v>-13.821877964378032</c:v>
                      </c:pt>
                      <c:pt idx="130">
                        <c:v>-13.821877964378032</c:v>
                      </c:pt>
                      <c:pt idx="131">
                        <c:v>-13.821877964378032</c:v>
                      </c:pt>
                      <c:pt idx="132">
                        <c:v>-13.821877964378032</c:v>
                      </c:pt>
                      <c:pt idx="133">
                        <c:v>-13.821877964378032</c:v>
                      </c:pt>
                      <c:pt idx="134">
                        <c:v>-13.821877964378032</c:v>
                      </c:pt>
                      <c:pt idx="135">
                        <c:v>-13.821877964378032</c:v>
                      </c:pt>
                      <c:pt idx="136">
                        <c:v>-13.821877964378032</c:v>
                      </c:pt>
                      <c:pt idx="137">
                        <c:v>-13.821877964378032</c:v>
                      </c:pt>
                      <c:pt idx="138">
                        <c:v>-13.821877964378032</c:v>
                      </c:pt>
                      <c:pt idx="139">
                        <c:v>-13.821877964378032</c:v>
                      </c:pt>
                      <c:pt idx="140">
                        <c:v>-13.821877964378032</c:v>
                      </c:pt>
                      <c:pt idx="141">
                        <c:v>-13.821877964378032</c:v>
                      </c:pt>
                      <c:pt idx="142">
                        <c:v>-13.821877964378032</c:v>
                      </c:pt>
                      <c:pt idx="143">
                        <c:v>-13.821877964378032</c:v>
                      </c:pt>
                      <c:pt idx="144">
                        <c:v>-13.821877964378032</c:v>
                      </c:pt>
                      <c:pt idx="145">
                        <c:v>-13.821877964378032</c:v>
                      </c:pt>
                      <c:pt idx="146">
                        <c:v>-13.821877964378032</c:v>
                      </c:pt>
                      <c:pt idx="147">
                        <c:v>-13.821877964378032</c:v>
                      </c:pt>
                      <c:pt idx="148">
                        <c:v>-13.821877964378032</c:v>
                      </c:pt>
                      <c:pt idx="149">
                        <c:v>-13.821877964378032</c:v>
                      </c:pt>
                      <c:pt idx="150">
                        <c:v>-13.821877964378032</c:v>
                      </c:pt>
                      <c:pt idx="151">
                        <c:v>-13.821877964378032</c:v>
                      </c:pt>
                      <c:pt idx="152">
                        <c:v>-13.821877964378032</c:v>
                      </c:pt>
                      <c:pt idx="153">
                        <c:v>-13.821877964378032</c:v>
                      </c:pt>
                      <c:pt idx="154">
                        <c:v>-13.821877964378032</c:v>
                      </c:pt>
                      <c:pt idx="155">
                        <c:v>-13.821877964378032</c:v>
                      </c:pt>
                      <c:pt idx="156">
                        <c:v>-13.821877964378032</c:v>
                      </c:pt>
                      <c:pt idx="157">
                        <c:v>-13.821877964378032</c:v>
                      </c:pt>
                      <c:pt idx="158">
                        <c:v>0.60447538434065951</c:v>
                      </c:pt>
                      <c:pt idx="159">
                        <c:v>0.60447538434065951</c:v>
                      </c:pt>
                      <c:pt idx="160">
                        <c:v>0.60447538434065951</c:v>
                      </c:pt>
                      <c:pt idx="161">
                        <c:v>0.60447538434065951</c:v>
                      </c:pt>
                      <c:pt idx="162">
                        <c:v>0.60447538434065951</c:v>
                      </c:pt>
                      <c:pt idx="163">
                        <c:v>0.60447538434065951</c:v>
                      </c:pt>
                      <c:pt idx="164">
                        <c:v>0.60447538434065951</c:v>
                      </c:pt>
                      <c:pt idx="165">
                        <c:v>0.60447538434065951</c:v>
                      </c:pt>
                      <c:pt idx="166">
                        <c:v>0.60447538434065951</c:v>
                      </c:pt>
                      <c:pt idx="167">
                        <c:v>0.60447538434065951</c:v>
                      </c:pt>
                      <c:pt idx="168">
                        <c:v>0.60447538434065951</c:v>
                      </c:pt>
                      <c:pt idx="169">
                        <c:v>0.60447538434065951</c:v>
                      </c:pt>
                      <c:pt idx="170">
                        <c:v>0.60447538434065951</c:v>
                      </c:pt>
                      <c:pt idx="171">
                        <c:v>0.60447538434065951</c:v>
                      </c:pt>
                      <c:pt idx="172">
                        <c:v>0.60447538434065951</c:v>
                      </c:pt>
                      <c:pt idx="173">
                        <c:v>0.60447538434065951</c:v>
                      </c:pt>
                      <c:pt idx="174">
                        <c:v>0.60447538434065951</c:v>
                      </c:pt>
                      <c:pt idx="175">
                        <c:v>0.60447538434065951</c:v>
                      </c:pt>
                      <c:pt idx="176">
                        <c:v>0.60447538434065951</c:v>
                      </c:pt>
                      <c:pt idx="177">
                        <c:v>0.60447538434065951</c:v>
                      </c:pt>
                      <c:pt idx="178">
                        <c:v>0.60447538434065951</c:v>
                      </c:pt>
                      <c:pt idx="179">
                        <c:v>0.60447538434065951</c:v>
                      </c:pt>
                      <c:pt idx="180">
                        <c:v>0.60447538434065951</c:v>
                      </c:pt>
                      <c:pt idx="181">
                        <c:v>0.60447538434065951</c:v>
                      </c:pt>
                      <c:pt idx="182">
                        <c:v>0.60447538434065951</c:v>
                      </c:pt>
                      <c:pt idx="183">
                        <c:v>0.60447538434065951</c:v>
                      </c:pt>
                      <c:pt idx="184">
                        <c:v>0.60447538434065951</c:v>
                      </c:pt>
                      <c:pt idx="185">
                        <c:v>0.60447538434065951</c:v>
                      </c:pt>
                      <c:pt idx="186">
                        <c:v>0.60447538434065951</c:v>
                      </c:pt>
                      <c:pt idx="187">
                        <c:v>0.60447538434065951</c:v>
                      </c:pt>
                      <c:pt idx="188">
                        <c:v>0.60447538434065951</c:v>
                      </c:pt>
                      <c:pt idx="189">
                        <c:v>0.60447538434065951</c:v>
                      </c:pt>
                      <c:pt idx="190">
                        <c:v>0.60447538434065951</c:v>
                      </c:pt>
                      <c:pt idx="191">
                        <c:v>0.60447538434065951</c:v>
                      </c:pt>
                      <c:pt idx="192">
                        <c:v>0.60447538434065951</c:v>
                      </c:pt>
                      <c:pt idx="193">
                        <c:v>0.60447538434065951</c:v>
                      </c:pt>
                      <c:pt idx="194">
                        <c:v>0.60447538434065951</c:v>
                      </c:pt>
                      <c:pt idx="195">
                        <c:v>0.60447538434065951</c:v>
                      </c:pt>
                      <c:pt idx="196">
                        <c:v>0.60447538434065951</c:v>
                      </c:pt>
                      <c:pt idx="197">
                        <c:v>0.60447538434065951</c:v>
                      </c:pt>
                      <c:pt idx="198">
                        <c:v>0.60447538434065951</c:v>
                      </c:pt>
                      <c:pt idx="199">
                        <c:v>0.60447538434065951</c:v>
                      </c:pt>
                      <c:pt idx="200">
                        <c:v>0.60447538434065951</c:v>
                      </c:pt>
                      <c:pt idx="201">
                        <c:v>0.60447538434065951</c:v>
                      </c:pt>
                      <c:pt idx="202">
                        <c:v>0.60447538434065951</c:v>
                      </c:pt>
                      <c:pt idx="203">
                        <c:v>-12.061614417608718</c:v>
                      </c:pt>
                      <c:pt idx="204">
                        <c:v>-12.061614417608718</c:v>
                      </c:pt>
                      <c:pt idx="205">
                        <c:v>-12.061614417608718</c:v>
                      </c:pt>
                      <c:pt idx="206">
                        <c:v>-12.061614417608718</c:v>
                      </c:pt>
                      <c:pt idx="207">
                        <c:v>-12.061614417608718</c:v>
                      </c:pt>
                      <c:pt idx="208">
                        <c:v>-12.061614417608718</c:v>
                      </c:pt>
                      <c:pt idx="209">
                        <c:v>-12.061614417608718</c:v>
                      </c:pt>
                      <c:pt idx="210">
                        <c:v>-12.061614417608718</c:v>
                      </c:pt>
                      <c:pt idx="211">
                        <c:v>-12.061614417608718</c:v>
                      </c:pt>
                      <c:pt idx="212">
                        <c:v>-12.061614417608718</c:v>
                      </c:pt>
                      <c:pt idx="213">
                        <c:v>-12.061614417608718</c:v>
                      </c:pt>
                      <c:pt idx="214">
                        <c:v>-12.061614417608718</c:v>
                      </c:pt>
                      <c:pt idx="215">
                        <c:v>-12.061614417608718</c:v>
                      </c:pt>
                      <c:pt idx="216">
                        <c:v>-12.061614417608718</c:v>
                      </c:pt>
                      <c:pt idx="217">
                        <c:v>-12.061614417608718</c:v>
                      </c:pt>
                      <c:pt idx="218">
                        <c:v>-12.061614417608718</c:v>
                      </c:pt>
                      <c:pt idx="219">
                        <c:v>-12.061614417608718</c:v>
                      </c:pt>
                      <c:pt idx="220">
                        <c:v>-12.061614417608718</c:v>
                      </c:pt>
                      <c:pt idx="221">
                        <c:v>-12.061614417608718</c:v>
                      </c:pt>
                      <c:pt idx="222">
                        <c:v>-12.061614417608718</c:v>
                      </c:pt>
                      <c:pt idx="223">
                        <c:v>-12.061614417608718</c:v>
                      </c:pt>
                      <c:pt idx="224">
                        <c:v>-12.061614417608718</c:v>
                      </c:pt>
                      <c:pt idx="225">
                        <c:v>-12.061614417608718</c:v>
                      </c:pt>
                      <c:pt idx="226">
                        <c:v>-12.061614417608718</c:v>
                      </c:pt>
                      <c:pt idx="227">
                        <c:v>-12.061614417608718</c:v>
                      </c:pt>
                      <c:pt idx="228">
                        <c:v>-12.061614417608718</c:v>
                      </c:pt>
                      <c:pt idx="229">
                        <c:v>-12.061614417608718</c:v>
                      </c:pt>
                      <c:pt idx="230">
                        <c:v>-12.061614417608718</c:v>
                      </c:pt>
                      <c:pt idx="231">
                        <c:v>-12.061614417608718</c:v>
                      </c:pt>
                      <c:pt idx="232">
                        <c:v>-12.061614417608718</c:v>
                      </c:pt>
                      <c:pt idx="233">
                        <c:v>-12.061614417608718</c:v>
                      </c:pt>
                      <c:pt idx="234">
                        <c:v>-12.061614417608718</c:v>
                      </c:pt>
                      <c:pt idx="235">
                        <c:v>-12.061614417608718</c:v>
                      </c:pt>
                      <c:pt idx="236">
                        <c:v>-12.061614417608718</c:v>
                      </c:pt>
                      <c:pt idx="237">
                        <c:v>-12.061614417608718</c:v>
                      </c:pt>
                      <c:pt idx="238">
                        <c:v>-12.061614417608718</c:v>
                      </c:pt>
                      <c:pt idx="239">
                        <c:v>-12.061614417608718</c:v>
                      </c:pt>
                      <c:pt idx="240">
                        <c:v>-12.061614417608718</c:v>
                      </c:pt>
                      <c:pt idx="241">
                        <c:v>-12.061614417608718</c:v>
                      </c:pt>
                      <c:pt idx="242">
                        <c:v>-12.061614417608718</c:v>
                      </c:pt>
                      <c:pt idx="243">
                        <c:v>-12.061614417608718</c:v>
                      </c:pt>
                      <c:pt idx="244">
                        <c:v>-12.061614417608718</c:v>
                      </c:pt>
                      <c:pt idx="245">
                        <c:v>-12.061614417608718</c:v>
                      </c:pt>
                      <c:pt idx="246">
                        <c:v>-12.061614417608718</c:v>
                      </c:pt>
                      <c:pt idx="247">
                        <c:v>-12.061614417608718</c:v>
                      </c:pt>
                      <c:pt idx="248">
                        <c:v>-23.930875189560165</c:v>
                      </c:pt>
                      <c:pt idx="249">
                        <c:v>-23.930875189560165</c:v>
                      </c:pt>
                      <c:pt idx="250">
                        <c:v>-23.930875189560165</c:v>
                      </c:pt>
                      <c:pt idx="251">
                        <c:v>-23.930875189560165</c:v>
                      </c:pt>
                      <c:pt idx="252">
                        <c:v>-23.930875189560165</c:v>
                      </c:pt>
                      <c:pt idx="253">
                        <c:v>-23.930875189560165</c:v>
                      </c:pt>
                      <c:pt idx="254">
                        <c:v>-23.930875189560165</c:v>
                      </c:pt>
                      <c:pt idx="255">
                        <c:v>-23.930875189560165</c:v>
                      </c:pt>
                      <c:pt idx="256">
                        <c:v>-23.930875189560165</c:v>
                      </c:pt>
                      <c:pt idx="257">
                        <c:v>-23.930875189560165</c:v>
                      </c:pt>
                      <c:pt idx="258">
                        <c:v>-23.930875189560165</c:v>
                      </c:pt>
                      <c:pt idx="259">
                        <c:v>-23.930875189560165</c:v>
                      </c:pt>
                      <c:pt idx="260">
                        <c:v>-23.930875189560165</c:v>
                      </c:pt>
                      <c:pt idx="261">
                        <c:v>-23.930875189560165</c:v>
                      </c:pt>
                      <c:pt idx="262">
                        <c:v>-23.930875189560165</c:v>
                      </c:pt>
                      <c:pt idx="263">
                        <c:v>-23.930875189560165</c:v>
                      </c:pt>
                      <c:pt idx="264">
                        <c:v>-23.930875189560165</c:v>
                      </c:pt>
                      <c:pt idx="265">
                        <c:v>-23.930875189560165</c:v>
                      </c:pt>
                      <c:pt idx="266">
                        <c:v>-23.930875189560165</c:v>
                      </c:pt>
                      <c:pt idx="267">
                        <c:v>-23.930875189560165</c:v>
                      </c:pt>
                      <c:pt idx="268">
                        <c:v>-23.930875189560165</c:v>
                      </c:pt>
                      <c:pt idx="269">
                        <c:v>-23.930875189560165</c:v>
                      </c:pt>
                      <c:pt idx="270">
                        <c:v>-23.930875189560165</c:v>
                      </c:pt>
                      <c:pt idx="271">
                        <c:v>-23.930875189560165</c:v>
                      </c:pt>
                      <c:pt idx="272">
                        <c:v>-23.930875189560165</c:v>
                      </c:pt>
                      <c:pt idx="273">
                        <c:v>-23.930875189560165</c:v>
                      </c:pt>
                      <c:pt idx="274">
                        <c:v>-23.930875189560165</c:v>
                      </c:pt>
                      <c:pt idx="275">
                        <c:v>-23.930875189560165</c:v>
                      </c:pt>
                      <c:pt idx="276">
                        <c:v>-23.930875189560165</c:v>
                      </c:pt>
                      <c:pt idx="277">
                        <c:v>-23.930875189560165</c:v>
                      </c:pt>
                      <c:pt idx="278">
                        <c:v>-23.930875189560165</c:v>
                      </c:pt>
                      <c:pt idx="279">
                        <c:v>-23.930875189560165</c:v>
                      </c:pt>
                      <c:pt idx="280">
                        <c:v>-23.930875189560165</c:v>
                      </c:pt>
                      <c:pt idx="281">
                        <c:v>-23.930875189560165</c:v>
                      </c:pt>
                      <c:pt idx="282">
                        <c:v>-23.930875189560165</c:v>
                      </c:pt>
                      <c:pt idx="283">
                        <c:v>-23.930875189560165</c:v>
                      </c:pt>
                      <c:pt idx="284">
                        <c:v>-23.930875189560165</c:v>
                      </c:pt>
                      <c:pt idx="285">
                        <c:v>-23.930875189560165</c:v>
                      </c:pt>
                      <c:pt idx="286">
                        <c:v>-23.930875189560165</c:v>
                      </c:pt>
                      <c:pt idx="287">
                        <c:v>-23.930875189560165</c:v>
                      </c:pt>
                      <c:pt idx="288">
                        <c:v>-23.930875189560165</c:v>
                      </c:pt>
                      <c:pt idx="289">
                        <c:v>-23.930875189560165</c:v>
                      </c:pt>
                      <c:pt idx="290">
                        <c:v>-23.930875189560165</c:v>
                      </c:pt>
                      <c:pt idx="291">
                        <c:v>-23.930875189560165</c:v>
                      </c:pt>
                      <c:pt idx="292">
                        <c:v>-23.930875189560165</c:v>
                      </c:pt>
                      <c:pt idx="293">
                        <c:v>-12.000232739529496</c:v>
                      </c:pt>
                      <c:pt idx="294">
                        <c:v>-12.000232739529496</c:v>
                      </c:pt>
                      <c:pt idx="295">
                        <c:v>-12.000232739529496</c:v>
                      </c:pt>
                      <c:pt idx="296">
                        <c:v>-12.000232739529496</c:v>
                      </c:pt>
                      <c:pt idx="297">
                        <c:v>-12.000232739529496</c:v>
                      </c:pt>
                      <c:pt idx="298">
                        <c:v>-12.000232739529496</c:v>
                      </c:pt>
                      <c:pt idx="299">
                        <c:v>-12.000232739529496</c:v>
                      </c:pt>
                      <c:pt idx="300">
                        <c:v>-12.000232739529496</c:v>
                      </c:pt>
                      <c:pt idx="301">
                        <c:v>-12.000232739529496</c:v>
                      </c:pt>
                      <c:pt idx="302">
                        <c:v>-12.000232739529496</c:v>
                      </c:pt>
                      <c:pt idx="303">
                        <c:v>-12.000232739529496</c:v>
                      </c:pt>
                      <c:pt idx="304">
                        <c:v>-12.000232739529496</c:v>
                      </c:pt>
                      <c:pt idx="305">
                        <c:v>-12.000232739529496</c:v>
                      </c:pt>
                      <c:pt idx="306">
                        <c:v>-12.000232739529496</c:v>
                      </c:pt>
                      <c:pt idx="307">
                        <c:v>-12.000232739529496</c:v>
                      </c:pt>
                      <c:pt idx="308">
                        <c:v>-12.000232739529496</c:v>
                      </c:pt>
                      <c:pt idx="309">
                        <c:v>-12.000232739529496</c:v>
                      </c:pt>
                      <c:pt idx="310">
                        <c:v>-12.000232739529496</c:v>
                      </c:pt>
                      <c:pt idx="311">
                        <c:v>-12.000232739529496</c:v>
                      </c:pt>
                      <c:pt idx="312">
                        <c:v>-12.000232739529496</c:v>
                      </c:pt>
                      <c:pt idx="313">
                        <c:v>-12.000232739529496</c:v>
                      </c:pt>
                      <c:pt idx="314">
                        <c:v>-12.000232739529496</c:v>
                      </c:pt>
                      <c:pt idx="315">
                        <c:v>-12.000232739529496</c:v>
                      </c:pt>
                      <c:pt idx="316">
                        <c:v>-12.000232739529496</c:v>
                      </c:pt>
                      <c:pt idx="317">
                        <c:v>-12.000232739529496</c:v>
                      </c:pt>
                      <c:pt idx="318">
                        <c:v>-12.000232739529496</c:v>
                      </c:pt>
                      <c:pt idx="319">
                        <c:v>-12.000232739529496</c:v>
                      </c:pt>
                      <c:pt idx="320">
                        <c:v>-12.000232739529496</c:v>
                      </c:pt>
                      <c:pt idx="321">
                        <c:v>-12.000232739529496</c:v>
                      </c:pt>
                      <c:pt idx="322">
                        <c:v>-12.000232739529496</c:v>
                      </c:pt>
                      <c:pt idx="323">
                        <c:v>-12.000232739529496</c:v>
                      </c:pt>
                      <c:pt idx="324">
                        <c:v>-12.000232739529496</c:v>
                      </c:pt>
                      <c:pt idx="325">
                        <c:v>-12.000232739529496</c:v>
                      </c:pt>
                      <c:pt idx="326">
                        <c:v>-12.000232739529496</c:v>
                      </c:pt>
                      <c:pt idx="327">
                        <c:v>-12.000232739529496</c:v>
                      </c:pt>
                      <c:pt idx="328">
                        <c:v>-12.000232739529496</c:v>
                      </c:pt>
                      <c:pt idx="329">
                        <c:v>-12.000232739529496</c:v>
                      </c:pt>
                      <c:pt idx="330">
                        <c:v>-12.000232739529496</c:v>
                      </c:pt>
                      <c:pt idx="331">
                        <c:v>-12.000232739529496</c:v>
                      </c:pt>
                      <c:pt idx="332">
                        <c:v>-12.000232739529496</c:v>
                      </c:pt>
                      <c:pt idx="333">
                        <c:v>-12.000232739529496</c:v>
                      </c:pt>
                      <c:pt idx="334">
                        <c:v>-12.000232739529496</c:v>
                      </c:pt>
                      <c:pt idx="335">
                        <c:v>-12.000232739529496</c:v>
                      </c:pt>
                      <c:pt idx="336">
                        <c:v>-12.000232739529496</c:v>
                      </c:pt>
                      <c:pt idx="337">
                        <c:v>-12.000232739529496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2AE2-4D3B-8DA7-E7104A237E8D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Chart_Data!$AJ$3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Chart_Data!$AJ$4:$AJ$363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1183837.4474965436</c:v>
                      </c:pt>
                      <c:pt idx="1">
                        <c:v>1183837.4474965436</c:v>
                      </c:pt>
                      <c:pt idx="2">
                        <c:v>1183837.4474965436</c:v>
                      </c:pt>
                      <c:pt idx="3">
                        <c:v>1183837.4474965436</c:v>
                      </c:pt>
                      <c:pt idx="4">
                        <c:v>1183837.4474965436</c:v>
                      </c:pt>
                      <c:pt idx="5">
                        <c:v>1183837.4474965436</c:v>
                      </c:pt>
                      <c:pt idx="6">
                        <c:v>1183837.4474965436</c:v>
                      </c:pt>
                      <c:pt idx="7">
                        <c:v>1183837.4474965436</c:v>
                      </c:pt>
                      <c:pt idx="8">
                        <c:v>1183837.4474965436</c:v>
                      </c:pt>
                      <c:pt idx="9">
                        <c:v>1183837.4474965436</c:v>
                      </c:pt>
                      <c:pt idx="10">
                        <c:v>1183837.4474965436</c:v>
                      </c:pt>
                      <c:pt idx="11">
                        <c:v>1183837.4474965436</c:v>
                      </c:pt>
                      <c:pt idx="12">
                        <c:v>1183837.4474965436</c:v>
                      </c:pt>
                      <c:pt idx="13">
                        <c:v>1183837.4474965436</c:v>
                      </c:pt>
                      <c:pt idx="14">
                        <c:v>1183837.4474965436</c:v>
                      </c:pt>
                      <c:pt idx="15">
                        <c:v>1183837.4474965436</c:v>
                      </c:pt>
                      <c:pt idx="16">
                        <c:v>1183837.4474965436</c:v>
                      </c:pt>
                      <c:pt idx="17">
                        <c:v>1183837.4474965436</c:v>
                      </c:pt>
                      <c:pt idx="18">
                        <c:v>1183837.4474965436</c:v>
                      </c:pt>
                      <c:pt idx="19">
                        <c:v>1183837.4474965436</c:v>
                      </c:pt>
                      <c:pt idx="20">
                        <c:v>1183837.4474965436</c:v>
                      </c:pt>
                      <c:pt idx="21">
                        <c:v>1183837.4474965436</c:v>
                      </c:pt>
                      <c:pt idx="22">
                        <c:v>1183837.4474965436</c:v>
                      </c:pt>
                      <c:pt idx="23">
                        <c:v>1345084.3971209433</c:v>
                      </c:pt>
                      <c:pt idx="24">
                        <c:v>1345084.3971209433</c:v>
                      </c:pt>
                      <c:pt idx="25">
                        <c:v>1345084.3971209433</c:v>
                      </c:pt>
                      <c:pt idx="26">
                        <c:v>1345084.3971209433</c:v>
                      </c:pt>
                      <c:pt idx="27">
                        <c:v>1345084.3971209433</c:v>
                      </c:pt>
                      <c:pt idx="28">
                        <c:v>1345084.3971209433</c:v>
                      </c:pt>
                      <c:pt idx="29">
                        <c:v>1345084.3971209433</c:v>
                      </c:pt>
                      <c:pt idx="30">
                        <c:v>1345084.3971209433</c:v>
                      </c:pt>
                      <c:pt idx="31">
                        <c:v>1345084.3971209433</c:v>
                      </c:pt>
                      <c:pt idx="32">
                        <c:v>1345084.3971209433</c:v>
                      </c:pt>
                      <c:pt idx="33">
                        <c:v>1345084.3971209433</c:v>
                      </c:pt>
                      <c:pt idx="34">
                        <c:v>1345084.3971209433</c:v>
                      </c:pt>
                      <c:pt idx="35">
                        <c:v>1345084.3971209433</c:v>
                      </c:pt>
                      <c:pt idx="36">
                        <c:v>1345084.3971209433</c:v>
                      </c:pt>
                      <c:pt idx="37">
                        <c:v>1345084.3971209433</c:v>
                      </c:pt>
                      <c:pt idx="38">
                        <c:v>1345084.3971209433</c:v>
                      </c:pt>
                      <c:pt idx="39">
                        <c:v>1345084.3971209433</c:v>
                      </c:pt>
                      <c:pt idx="40">
                        <c:v>1345084.3971209433</c:v>
                      </c:pt>
                      <c:pt idx="41">
                        <c:v>1345084.3971209433</c:v>
                      </c:pt>
                      <c:pt idx="42">
                        <c:v>1345084.3971209433</c:v>
                      </c:pt>
                      <c:pt idx="43">
                        <c:v>1345084.3971209433</c:v>
                      </c:pt>
                      <c:pt idx="44">
                        <c:v>1345084.3971209433</c:v>
                      </c:pt>
                      <c:pt idx="45">
                        <c:v>1345084.3971209433</c:v>
                      </c:pt>
                      <c:pt idx="46">
                        <c:v>1345084.3971209433</c:v>
                      </c:pt>
                      <c:pt idx="47">
                        <c:v>1345084.3971209433</c:v>
                      </c:pt>
                      <c:pt idx="48">
                        <c:v>1345084.3971209433</c:v>
                      </c:pt>
                      <c:pt idx="49">
                        <c:v>1345084.3971209433</c:v>
                      </c:pt>
                      <c:pt idx="50">
                        <c:v>1345084.3971209433</c:v>
                      </c:pt>
                      <c:pt idx="51">
                        <c:v>1345084.3971209433</c:v>
                      </c:pt>
                      <c:pt idx="52">
                        <c:v>1345084.3971209433</c:v>
                      </c:pt>
                      <c:pt idx="53">
                        <c:v>1345084.3971209433</c:v>
                      </c:pt>
                      <c:pt idx="54">
                        <c:v>1345084.3971209433</c:v>
                      </c:pt>
                      <c:pt idx="55">
                        <c:v>1345084.3971209433</c:v>
                      </c:pt>
                      <c:pt idx="56">
                        <c:v>1345084.3971209433</c:v>
                      </c:pt>
                      <c:pt idx="57">
                        <c:v>1345084.3971209433</c:v>
                      </c:pt>
                      <c:pt idx="58">
                        <c:v>1345084.3971209433</c:v>
                      </c:pt>
                      <c:pt idx="59">
                        <c:v>1345084.3971209433</c:v>
                      </c:pt>
                      <c:pt idx="60">
                        <c:v>1345084.3971209433</c:v>
                      </c:pt>
                      <c:pt idx="61">
                        <c:v>1345084.3971209433</c:v>
                      </c:pt>
                      <c:pt idx="62">
                        <c:v>1345084.3971209433</c:v>
                      </c:pt>
                      <c:pt idx="63">
                        <c:v>1345084.3971209433</c:v>
                      </c:pt>
                      <c:pt idx="64">
                        <c:v>1345084.3971209433</c:v>
                      </c:pt>
                      <c:pt idx="65">
                        <c:v>1345084.3971209433</c:v>
                      </c:pt>
                      <c:pt idx="66">
                        <c:v>1345084.3971209433</c:v>
                      </c:pt>
                      <c:pt idx="67">
                        <c:v>1345084.3971209433</c:v>
                      </c:pt>
                      <c:pt idx="68">
                        <c:v>1468904.0075599661</c:v>
                      </c:pt>
                      <c:pt idx="69">
                        <c:v>1468904.0075599661</c:v>
                      </c:pt>
                      <c:pt idx="70">
                        <c:v>1468904.0075599661</c:v>
                      </c:pt>
                      <c:pt idx="71">
                        <c:v>1468904.0075599661</c:v>
                      </c:pt>
                      <c:pt idx="72">
                        <c:v>1468904.0075599661</c:v>
                      </c:pt>
                      <c:pt idx="73">
                        <c:v>1468904.0075599661</c:v>
                      </c:pt>
                      <c:pt idx="74">
                        <c:v>1468904.0075599661</c:v>
                      </c:pt>
                      <c:pt idx="75">
                        <c:v>1468904.0075599661</c:v>
                      </c:pt>
                      <c:pt idx="76">
                        <c:v>1468904.0075599661</c:v>
                      </c:pt>
                      <c:pt idx="77">
                        <c:v>1468904.0075599661</c:v>
                      </c:pt>
                      <c:pt idx="78">
                        <c:v>1468904.0075599661</c:v>
                      </c:pt>
                      <c:pt idx="79">
                        <c:v>1468904.0075599661</c:v>
                      </c:pt>
                      <c:pt idx="80">
                        <c:v>1468904.0075599661</c:v>
                      </c:pt>
                      <c:pt idx="81">
                        <c:v>1468904.0075599661</c:v>
                      </c:pt>
                      <c:pt idx="82">
                        <c:v>1468904.0075599661</c:v>
                      </c:pt>
                      <c:pt idx="83">
                        <c:v>1468904.0075599661</c:v>
                      </c:pt>
                      <c:pt idx="84">
                        <c:v>1468904.0075599661</c:v>
                      </c:pt>
                      <c:pt idx="85">
                        <c:v>1468904.0075599661</c:v>
                      </c:pt>
                      <c:pt idx="86">
                        <c:v>1468904.0075599661</c:v>
                      </c:pt>
                      <c:pt idx="87">
                        <c:v>1468904.0075599661</c:v>
                      </c:pt>
                      <c:pt idx="88">
                        <c:v>1468904.0075599661</c:v>
                      </c:pt>
                      <c:pt idx="89">
                        <c:v>1468904.0075599661</c:v>
                      </c:pt>
                      <c:pt idx="90">
                        <c:v>1468904.0075599661</c:v>
                      </c:pt>
                      <c:pt idx="91">
                        <c:v>1468904.0075599661</c:v>
                      </c:pt>
                      <c:pt idx="92">
                        <c:v>1468904.0075599661</c:v>
                      </c:pt>
                      <c:pt idx="93">
                        <c:v>1468904.0075599661</c:v>
                      </c:pt>
                      <c:pt idx="94">
                        <c:v>1468904.0075599661</c:v>
                      </c:pt>
                      <c:pt idx="95">
                        <c:v>1468904.0075599661</c:v>
                      </c:pt>
                      <c:pt idx="96">
                        <c:v>1468904.0075599661</c:v>
                      </c:pt>
                      <c:pt idx="97">
                        <c:v>1468904.0075599661</c:v>
                      </c:pt>
                      <c:pt idx="98">
                        <c:v>1468904.0075599661</c:v>
                      </c:pt>
                      <c:pt idx="99">
                        <c:v>1468904.0075599661</c:v>
                      </c:pt>
                      <c:pt idx="100">
                        <c:v>1468904.0075599661</c:v>
                      </c:pt>
                      <c:pt idx="101">
                        <c:v>1468904.0075599661</c:v>
                      </c:pt>
                      <c:pt idx="102">
                        <c:v>1468904.0075599661</c:v>
                      </c:pt>
                      <c:pt idx="103">
                        <c:v>1468904.0075599661</c:v>
                      </c:pt>
                      <c:pt idx="104">
                        <c:v>1468904.0075599661</c:v>
                      </c:pt>
                      <c:pt idx="105">
                        <c:v>1468904.0075599661</c:v>
                      </c:pt>
                      <c:pt idx="106">
                        <c:v>1468904.0075599661</c:v>
                      </c:pt>
                      <c:pt idx="107">
                        <c:v>1468904.0075599661</c:v>
                      </c:pt>
                      <c:pt idx="108">
                        <c:v>1468904.0075599661</c:v>
                      </c:pt>
                      <c:pt idx="109">
                        <c:v>1468904.0075599661</c:v>
                      </c:pt>
                      <c:pt idx="110">
                        <c:v>1468904.0075599661</c:v>
                      </c:pt>
                      <c:pt idx="111">
                        <c:v>1468904.0075599661</c:v>
                      </c:pt>
                      <c:pt idx="112">
                        <c:v>1468904.0075599661</c:v>
                      </c:pt>
                      <c:pt idx="113">
                        <c:v>1347466.0147861238</c:v>
                      </c:pt>
                      <c:pt idx="114">
                        <c:v>1347466.0147861238</c:v>
                      </c:pt>
                      <c:pt idx="115">
                        <c:v>1347466.0147861238</c:v>
                      </c:pt>
                      <c:pt idx="116">
                        <c:v>1347466.0147861238</c:v>
                      </c:pt>
                      <c:pt idx="117">
                        <c:v>1347466.0147861238</c:v>
                      </c:pt>
                      <c:pt idx="118">
                        <c:v>1347466.0147861238</c:v>
                      </c:pt>
                      <c:pt idx="119">
                        <c:v>1347466.0147861238</c:v>
                      </c:pt>
                      <c:pt idx="120">
                        <c:v>1347466.0147861238</c:v>
                      </c:pt>
                      <c:pt idx="121">
                        <c:v>1347466.0147861238</c:v>
                      </c:pt>
                      <c:pt idx="122">
                        <c:v>1347466.0147861238</c:v>
                      </c:pt>
                      <c:pt idx="123">
                        <c:v>1347466.0147861238</c:v>
                      </c:pt>
                      <c:pt idx="124">
                        <c:v>1347466.0147861238</c:v>
                      </c:pt>
                      <c:pt idx="125">
                        <c:v>1347466.0147861238</c:v>
                      </c:pt>
                      <c:pt idx="126">
                        <c:v>1347466.0147861238</c:v>
                      </c:pt>
                      <c:pt idx="127">
                        <c:v>1347466.0147861238</c:v>
                      </c:pt>
                      <c:pt idx="128">
                        <c:v>1347466.0147861238</c:v>
                      </c:pt>
                      <c:pt idx="129">
                        <c:v>1347466.0147861238</c:v>
                      </c:pt>
                      <c:pt idx="130">
                        <c:v>1347466.0147861238</c:v>
                      </c:pt>
                      <c:pt idx="131">
                        <c:v>1347466.0147861238</c:v>
                      </c:pt>
                      <c:pt idx="132">
                        <c:v>1347466.0147861238</c:v>
                      </c:pt>
                      <c:pt idx="133">
                        <c:v>1347466.0147861238</c:v>
                      </c:pt>
                      <c:pt idx="134">
                        <c:v>1347466.0147861238</c:v>
                      </c:pt>
                      <c:pt idx="135">
                        <c:v>1347466.0147861238</c:v>
                      </c:pt>
                      <c:pt idx="136">
                        <c:v>1347466.0147861238</c:v>
                      </c:pt>
                      <c:pt idx="137">
                        <c:v>1347466.0147861238</c:v>
                      </c:pt>
                      <c:pt idx="138">
                        <c:v>1347466.0147861238</c:v>
                      </c:pt>
                      <c:pt idx="139">
                        <c:v>1347466.0147861238</c:v>
                      </c:pt>
                      <c:pt idx="140">
                        <c:v>1347466.0147861238</c:v>
                      </c:pt>
                      <c:pt idx="141">
                        <c:v>1347466.0147861238</c:v>
                      </c:pt>
                      <c:pt idx="142">
                        <c:v>1347466.0147861238</c:v>
                      </c:pt>
                      <c:pt idx="143">
                        <c:v>1347466.0147861238</c:v>
                      </c:pt>
                      <c:pt idx="144">
                        <c:v>1347466.0147861238</c:v>
                      </c:pt>
                      <c:pt idx="145">
                        <c:v>1347466.0147861238</c:v>
                      </c:pt>
                      <c:pt idx="146">
                        <c:v>1347466.0147861238</c:v>
                      </c:pt>
                      <c:pt idx="147">
                        <c:v>1347466.0147861238</c:v>
                      </c:pt>
                      <c:pt idx="148">
                        <c:v>1347466.0147861238</c:v>
                      </c:pt>
                      <c:pt idx="149">
                        <c:v>1347466.0147861238</c:v>
                      </c:pt>
                      <c:pt idx="150">
                        <c:v>1347466.0147861238</c:v>
                      </c:pt>
                      <c:pt idx="151">
                        <c:v>1347466.0147861238</c:v>
                      </c:pt>
                      <c:pt idx="152">
                        <c:v>1347466.0147861238</c:v>
                      </c:pt>
                      <c:pt idx="153">
                        <c:v>1347466.0147861238</c:v>
                      </c:pt>
                      <c:pt idx="154">
                        <c:v>1347466.0147861238</c:v>
                      </c:pt>
                      <c:pt idx="155">
                        <c:v>1347466.0147861238</c:v>
                      </c:pt>
                      <c:pt idx="156">
                        <c:v>1347466.0147861238</c:v>
                      </c:pt>
                      <c:pt idx="157">
                        <c:v>1347466.0147861238</c:v>
                      </c:pt>
                      <c:pt idx="158">
                        <c:v>1176681.4415358203</c:v>
                      </c:pt>
                      <c:pt idx="159">
                        <c:v>1176681.4415358203</c:v>
                      </c:pt>
                      <c:pt idx="160">
                        <c:v>1176681.4415358203</c:v>
                      </c:pt>
                      <c:pt idx="161">
                        <c:v>1176681.4415358203</c:v>
                      </c:pt>
                      <c:pt idx="162">
                        <c:v>1176681.4415358203</c:v>
                      </c:pt>
                      <c:pt idx="163">
                        <c:v>1176681.4415358203</c:v>
                      </c:pt>
                      <c:pt idx="164">
                        <c:v>1176681.4415358203</c:v>
                      </c:pt>
                      <c:pt idx="165">
                        <c:v>1176681.4415358203</c:v>
                      </c:pt>
                      <c:pt idx="166">
                        <c:v>1176681.4415358203</c:v>
                      </c:pt>
                      <c:pt idx="167">
                        <c:v>1176681.4415358203</c:v>
                      </c:pt>
                      <c:pt idx="168">
                        <c:v>1176681.4415358203</c:v>
                      </c:pt>
                      <c:pt idx="169">
                        <c:v>1176681.4415358203</c:v>
                      </c:pt>
                      <c:pt idx="170">
                        <c:v>1176681.4415358203</c:v>
                      </c:pt>
                      <c:pt idx="171">
                        <c:v>1176681.4415358203</c:v>
                      </c:pt>
                      <c:pt idx="172">
                        <c:v>1176681.4415358203</c:v>
                      </c:pt>
                      <c:pt idx="173">
                        <c:v>1176681.4415358203</c:v>
                      </c:pt>
                      <c:pt idx="174">
                        <c:v>1176681.4415358203</c:v>
                      </c:pt>
                      <c:pt idx="175">
                        <c:v>1176681.4415358203</c:v>
                      </c:pt>
                      <c:pt idx="176">
                        <c:v>1176681.4415358203</c:v>
                      </c:pt>
                      <c:pt idx="177">
                        <c:v>1176681.4415358203</c:v>
                      </c:pt>
                      <c:pt idx="178">
                        <c:v>1176681.4415358203</c:v>
                      </c:pt>
                      <c:pt idx="179">
                        <c:v>1176681.4415358203</c:v>
                      </c:pt>
                      <c:pt idx="180">
                        <c:v>1176681.4415358203</c:v>
                      </c:pt>
                      <c:pt idx="181">
                        <c:v>1176681.4415358203</c:v>
                      </c:pt>
                      <c:pt idx="182">
                        <c:v>1176681.4415358203</c:v>
                      </c:pt>
                      <c:pt idx="183">
                        <c:v>1176681.4415358203</c:v>
                      </c:pt>
                      <c:pt idx="184">
                        <c:v>1176681.4415358203</c:v>
                      </c:pt>
                      <c:pt idx="185">
                        <c:v>1176681.4415358203</c:v>
                      </c:pt>
                      <c:pt idx="186">
                        <c:v>1176681.4415358203</c:v>
                      </c:pt>
                      <c:pt idx="187">
                        <c:v>1176681.4415358203</c:v>
                      </c:pt>
                      <c:pt idx="188">
                        <c:v>1176681.4415358203</c:v>
                      </c:pt>
                      <c:pt idx="189">
                        <c:v>1176681.4415358203</c:v>
                      </c:pt>
                      <c:pt idx="190">
                        <c:v>1176681.4415358203</c:v>
                      </c:pt>
                      <c:pt idx="191">
                        <c:v>1176681.4415358203</c:v>
                      </c:pt>
                      <c:pt idx="192">
                        <c:v>1176681.4415358203</c:v>
                      </c:pt>
                      <c:pt idx="193">
                        <c:v>1176681.4415358203</c:v>
                      </c:pt>
                      <c:pt idx="194">
                        <c:v>1176681.4415358203</c:v>
                      </c:pt>
                      <c:pt idx="195">
                        <c:v>1176681.4415358203</c:v>
                      </c:pt>
                      <c:pt idx="196">
                        <c:v>1176681.4415358203</c:v>
                      </c:pt>
                      <c:pt idx="197">
                        <c:v>1176681.4415358203</c:v>
                      </c:pt>
                      <c:pt idx="198">
                        <c:v>1176681.4415358203</c:v>
                      </c:pt>
                      <c:pt idx="199">
                        <c:v>1176681.4415358203</c:v>
                      </c:pt>
                      <c:pt idx="200">
                        <c:v>1176681.4415358203</c:v>
                      </c:pt>
                      <c:pt idx="201">
                        <c:v>1176681.4415358203</c:v>
                      </c:pt>
                      <c:pt idx="202">
                        <c:v>1176681.4415358203</c:v>
                      </c:pt>
                      <c:pt idx="203">
                        <c:v>1326627.3557448378</c:v>
                      </c:pt>
                      <c:pt idx="204">
                        <c:v>1326627.3557448378</c:v>
                      </c:pt>
                      <c:pt idx="205">
                        <c:v>1326627.3557448378</c:v>
                      </c:pt>
                      <c:pt idx="206">
                        <c:v>1326627.3557448378</c:v>
                      </c:pt>
                      <c:pt idx="207">
                        <c:v>1326627.3557448378</c:v>
                      </c:pt>
                      <c:pt idx="208">
                        <c:v>1326627.3557448378</c:v>
                      </c:pt>
                      <c:pt idx="209">
                        <c:v>1326627.3557448378</c:v>
                      </c:pt>
                      <c:pt idx="210">
                        <c:v>1326627.3557448378</c:v>
                      </c:pt>
                      <c:pt idx="211">
                        <c:v>1326627.3557448378</c:v>
                      </c:pt>
                      <c:pt idx="212">
                        <c:v>1326627.3557448378</c:v>
                      </c:pt>
                      <c:pt idx="213">
                        <c:v>1326627.3557448378</c:v>
                      </c:pt>
                      <c:pt idx="214">
                        <c:v>1326627.3557448378</c:v>
                      </c:pt>
                      <c:pt idx="215">
                        <c:v>1326627.3557448378</c:v>
                      </c:pt>
                      <c:pt idx="216">
                        <c:v>1326627.3557448378</c:v>
                      </c:pt>
                      <c:pt idx="217">
                        <c:v>1326627.3557448378</c:v>
                      </c:pt>
                      <c:pt idx="218">
                        <c:v>1326627.3557448378</c:v>
                      </c:pt>
                      <c:pt idx="219">
                        <c:v>1326627.3557448378</c:v>
                      </c:pt>
                      <c:pt idx="220">
                        <c:v>1326627.3557448378</c:v>
                      </c:pt>
                      <c:pt idx="221">
                        <c:v>1326627.3557448378</c:v>
                      </c:pt>
                      <c:pt idx="222">
                        <c:v>1326627.3557448378</c:v>
                      </c:pt>
                      <c:pt idx="223">
                        <c:v>1326627.3557448378</c:v>
                      </c:pt>
                      <c:pt idx="224">
                        <c:v>1326627.3557448378</c:v>
                      </c:pt>
                      <c:pt idx="225">
                        <c:v>1326627.3557448378</c:v>
                      </c:pt>
                      <c:pt idx="226">
                        <c:v>1326627.3557448378</c:v>
                      </c:pt>
                      <c:pt idx="227">
                        <c:v>1326627.3557448378</c:v>
                      </c:pt>
                      <c:pt idx="228">
                        <c:v>1326627.3557448378</c:v>
                      </c:pt>
                      <c:pt idx="229">
                        <c:v>1326627.3557448378</c:v>
                      </c:pt>
                      <c:pt idx="230">
                        <c:v>1326627.3557448378</c:v>
                      </c:pt>
                      <c:pt idx="231">
                        <c:v>1326627.3557448378</c:v>
                      </c:pt>
                      <c:pt idx="232">
                        <c:v>1326627.3557448378</c:v>
                      </c:pt>
                      <c:pt idx="233">
                        <c:v>1326627.3557448378</c:v>
                      </c:pt>
                      <c:pt idx="234">
                        <c:v>1326627.3557448378</c:v>
                      </c:pt>
                      <c:pt idx="235">
                        <c:v>1326627.3557448378</c:v>
                      </c:pt>
                      <c:pt idx="236">
                        <c:v>1326627.3557448378</c:v>
                      </c:pt>
                      <c:pt idx="237">
                        <c:v>1326627.3557448378</c:v>
                      </c:pt>
                      <c:pt idx="238">
                        <c:v>1326627.3557448378</c:v>
                      </c:pt>
                      <c:pt idx="239">
                        <c:v>1326627.3557448378</c:v>
                      </c:pt>
                      <c:pt idx="240">
                        <c:v>1326627.3557448378</c:v>
                      </c:pt>
                      <c:pt idx="241">
                        <c:v>1326627.3557448378</c:v>
                      </c:pt>
                      <c:pt idx="242">
                        <c:v>1326627.3557448378</c:v>
                      </c:pt>
                      <c:pt idx="243">
                        <c:v>1326627.3557448378</c:v>
                      </c:pt>
                      <c:pt idx="244">
                        <c:v>1326627.3557448378</c:v>
                      </c:pt>
                      <c:pt idx="245">
                        <c:v>1326627.3557448378</c:v>
                      </c:pt>
                      <c:pt idx="246">
                        <c:v>1326627.3557448378</c:v>
                      </c:pt>
                      <c:pt idx="247">
                        <c:v>1326627.3557448378</c:v>
                      </c:pt>
                      <c:pt idx="248">
                        <c:v>1467140.1095042164</c:v>
                      </c:pt>
                      <c:pt idx="249">
                        <c:v>1467140.1095042164</c:v>
                      </c:pt>
                      <c:pt idx="250">
                        <c:v>1467140.1095042164</c:v>
                      </c:pt>
                      <c:pt idx="251">
                        <c:v>1467140.1095042164</c:v>
                      </c:pt>
                      <c:pt idx="252">
                        <c:v>1467140.1095042164</c:v>
                      </c:pt>
                      <c:pt idx="253">
                        <c:v>1467140.1095042164</c:v>
                      </c:pt>
                      <c:pt idx="254">
                        <c:v>1467140.1095042164</c:v>
                      </c:pt>
                      <c:pt idx="255">
                        <c:v>1467140.1095042164</c:v>
                      </c:pt>
                      <c:pt idx="256">
                        <c:v>1467140.1095042164</c:v>
                      </c:pt>
                      <c:pt idx="257">
                        <c:v>1467140.1095042164</c:v>
                      </c:pt>
                      <c:pt idx="258">
                        <c:v>1467140.1095042164</c:v>
                      </c:pt>
                      <c:pt idx="259">
                        <c:v>1467140.1095042164</c:v>
                      </c:pt>
                      <c:pt idx="260">
                        <c:v>1467140.1095042164</c:v>
                      </c:pt>
                      <c:pt idx="261">
                        <c:v>1467140.1095042164</c:v>
                      </c:pt>
                      <c:pt idx="262">
                        <c:v>1467140.1095042164</c:v>
                      </c:pt>
                      <c:pt idx="263">
                        <c:v>1467140.1095042164</c:v>
                      </c:pt>
                      <c:pt idx="264">
                        <c:v>1467140.1095042164</c:v>
                      </c:pt>
                      <c:pt idx="265">
                        <c:v>1467140.1095042164</c:v>
                      </c:pt>
                      <c:pt idx="266">
                        <c:v>1467140.1095042164</c:v>
                      </c:pt>
                      <c:pt idx="267">
                        <c:v>1467140.1095042164</c:v>
                      </c:pt>
                      <c:pt idx="268">
                        <c:v>1467140.1095042164</c:v>
                      </c:pt>
                      <c:pt idx="269">
                        <c:v>1467140.1095042164</c:v>
                      </c:pt>
                      <c:pt idx="270">
                        <c:v>1467140.1095042164</c:v>
                      </c:pt>
                      <c:pt idx="271">
                        <c:v>1467140.1095042164</c:v>
                      </c:pt>
                      <c:pt idx="272">
                        <c:v>1467140.1095042164</c:v>
                      </c:pt>
                      <c:pt idx="273">
                        <c:v>1467140.1095042164</c:v>
                      </c:pt>
                      <c:pt idx="274">
                        <c:v>1467140.1095042164</c:v>
                      </c:pt>
                      <c:pt idx="275">
                        <c:v>1467140.1095042164</c:v>
                      </c:pt>
                      <c:pt idx="276">
                        <c:v>1467140.1095042164</c:v>
                      </c:pt>
                      <c:pt idx="277">
                        <c:v>1467140.1095042164</c:v>
                      </c:pt>
                      <c:pt idx="278">
                        <c:v>1467140.1095042164</c:v>
                      </c:pt>
                      <c:pt idx="279">
                        <c:v>1467140.1095042164</c:v>
                      </c:pt>
                      <c:pt idx="280">
                        <c:v>1467140.1095042164</c:v>
                      </c:pt>
                      <c:pt idx="281">
                        <c:v>1467140.1095042164</c:v>
                      </c:pt>
                      <c:pt idx="282">
                        <c:v>1467140.1095042164</c:v>
                      </c:pt>
                      <c:pt idx="283">
                        <c:v>1467140.1095042164</c:v>
                      </c:pt>
                      <c:pt idx="284">
                        <c:v>1467140.1095042164</c:v>
                      </c:pt>
                      <c:pt idx="285">
                        <c:v>1467140.1095042164</c:v>
                      </c:pt>
                      <c:pt idx="286">
                        <c:v>1467140.1095042164</c:v>
                      </c:pt>
                      <c:pt idx="287">
                        <c:v>1467140.1095042164</c:v>
                      </c:pt>
                      <c:pt idx="288">
                        <c:v>1467140.1095042164</c:v>
                      </c:pt>
                      <c:pt idx="289">
                        <c:v>1467140.1095042164</c:v>
                      </c:pt>
                      <c:pt idx="290">
                        <c:v>1467140.1095042164</c:v>
                      </c:pt>
                      <c:pt idx="291">
                        <c:v>1467140.1095042164</c:v>
                      </c:pt>
                      <c:pt idx="292">
                        <c:v>1467140.1095042164</c:v>
                      </c:pt>
                      <c:pt idx="293">
                        <c:v>1325900.6964538342</c:v>
                      </c:pt>
                      <c:pt idx="294">
                        <c:v>1325900.6964538342</c:v>
                      </c:pt>
                      <c:pt idx="295">
                        <c:v>1325900.6964538342</c:v>
                      </c:pt>
                      <c:pt idx="296">
                        <c:v>1325900.6964538342</c:v>
                      </c:pt>
                      <c:pt idx="297">
                        <c:v>1325900.6964538342</c:v>
                      </c:pt>
                      <c:pt idx="298">
                        <c:v>1325900.6964538342</c:v>
                      </c:pt>
                      <c:pt idx="299">
                        <c:v>1325900.6964538342</c:v>
                      </c:pt>
                      <c:pt idx="300">
                        <c:v>1325900.6964538342</c:v>
                      </c:pt>
                      <c:pt idx="301">
                        <c:v>1325900.6964538342</c:v>
                      </c:pt>
                      <c:pt idx="302">
                        <c:v>1325900.6964538342</c:v>
                      </c:pt>
                      <c:pt idx="303">
                        <c:v>1325900.6964538342</c:v>
                      </c:pt>
                      <c:pt idx="304">
                        <c:v>1325900.6964538342</c:v>
                      </c:pt>
                      <c:pt idx="305">
                        <c:v>1325900.6964538342</c:v>
                      </c:pt>
                      <c:pt idx="306">
                        <c:v>1325900.6964538342</c:v>
                      </c:pt>
                      <c:pt idx="307">
                        <c:v>1325900.6964538342</c:v>
                      </c:pt>
                      <c:pt idx="308">
                        <c:v>1325900.6964538342</c:v>
                      </c:pt>
                      <c:pt idx="309">
                        <c:v>1325900.6964538342</c:v>
                      </c:pt>
                      <c:pt idx="310">
                        <c:v>1325900.6964538342</c:v>
                      </c:pt>
                      <c:pt idx="311">
                        <c:v>1325900.6964538342</c:v>
                      </c:pt>
                      <c:pt idx="312">
                        <c:v>1325900.6964538342</c:v>
                      </c:pt>
                      <c:pt idx="313">
                        <c:v>1325900.6964538342</c:v>
                      </c:pt>
                      <c:pt idx="314">
                        <c:v>1325900.6964538342</c:v>
                      </c:pt>
                      <c:pt idx="315">
                        <c:v>1325900.6964538342</c:v>
                      </c:pt>
                      <c:pt idx="316">
                        <c:v>1325900.6964538342</c:v>
                      </c:pt>
                      <c:pt idx="317">
                        <c:v>1325900.6964538342</c:v>
                      </c:pt>
                      <c:pt idx="318">
                        <c:v>1325900.6964538342</c:v>
                      </c:pt>
                      <c:pt idx="319">
                        <c:v>1325900.6964538342</c:v>
                      </c:pt>
                      <c:pt idx="320">
                        <c:v>1325900.6964538342</c:v>
                      </c:pt>
                      <c:pt idx="321">
                        <c:v>1325900.6964538342</c:v>
                      </c:pt>
                      <c:pt idx="322">
                        <c:v>1325900.6964538342</c:v>
                      </c:pt>
                      <c:pt idx="323">
                        <c:v>1325900.6964538342</c:v>
                      </c:pt>
                      <c:pt idx="324">
                        <c:v>1325900.6964538342</c:v>
                      </c:pt>
                      <c:pt idx="325">
                        <c:v>1325900.6964538342</c:v>
                      </c:pt>
                      <c:pt idx="326">
                        <c:v>1325900.6964538342</c:v>
                      </c:pt>
                      <c:pt idx="327">
                        <c:v>1325900.6964538342</c:v>
                      </c:pt>
                      <c:pt idx="328">
                        <c:v>1325900.6964538342</c:v>
                      </c:pt>
                      <c:pt idx="329">
                        <c:v>1325900.6964538342</c:v>
                      </c:pt>
                      <c:pt idx="330">
                        <c:v>1325900.6964538342</c:v>
                      </c:pt>
                      <c:pt idx="331">
                        <c:v>1325900.6964538342</c:v>
                      </c:pt>
                      <c:pt idx="332">
                        <c:v>1325900.6964538342</c:v>
                      </c:pt>
                      <c:pt idx="333">
                        <c:v>1325900.6964538342</c:v>
                      </c:pt>
                      <c:pt idx="334">
                        <c:v>1325900.6964538342</c:v>
                      </c:pt>
                      <c:pt idx="335">
                        <c:v>1325900.6964538342</c:v>
                      </c:pt>
                      <c:pt idx="336">
                        <c:v>1325900.6964538342</c:v>
                      </c:pt>
                      <c:pt idx="337">
                        <c:v>1325900.6964538342</c:v>
                      </c:pt>
                      <c:pt idx="338">
                        <c:v>1183837.4474965436</c:v>
                      </c:pt>
                      <c:pt idx="339">
                        <c:v>1183837.4474965436</c:v>
                      </c:pt>
                      <c:pt idx="340">
                        <c:v>1183837.4474965436</c:v>
                      </c:pt>
                      <c:pt idx="341">
                        <c:v>1183837.4474965436</c:v>
                      </c:pt>
                      <c:pt idx="342">
                        <c:v>1183837.4474965436</c:v>
                      </c:pt>
                      <c:pt idx="343">
                        <c:v>1183837.4474965436</c:v>
                      </c:pt>
                      <c:pt idx="344">
                        <c:v>1183837.4474965436</c:v>
                      </c:pt>
                      <c:pt idx="345">
                        <c:v>1183837.4474965436</c:v>
                      </c:pt>
                      <c:pt idx="346">
                        <c:v>1183837.4474965436</c:v>
                      </c:pt>
                      <c:pt idx="347">
                        <c:v>1183837.4474965436</c:v>
                      </c:pt>
                      <c:pt idx="348">
                        <c:v>1183837.4474965436</c:v>
                      </c:pt>
                      <c:pt idx="349">
                        <c:v>1183837.4474965436</c:v>
                      </c:pt>
                      <c:pt idx="350">
                        <c:v>1183837.4474965436</c:v>
                      </c:pt>
                      <c:pt idx="351">
                        <c:v>1183837.4474965436</c:v>
                      </c:pt>
                      <c:pt idx="352">
                        <c:v>1183837.4474965436</c:v>
                      </c:pt>
                      <c:pt idx="353">
                        <c:v>1183837.4474965436</c:v>
                      </c:pt>
                      <c:pt idx="354">
                        <c:v>1183837.4474965436</c:v>
                      </c:pt>
                      <c:pt idx="355">
                        <c:v>1183837.4474965436</c:v>
                      </c:pt>
                      <c:pt idx="356">
                        <c:v>1183837.4474965436</c:v>
                      </c:pt>
                      <c:pt idx="357">
                        <c:v>1183837.4474965436</c:v>
                      </c:pt>
                      <c:pt idx="358">
                        <c:v>1183837.4474965436</c:v>
                      </c:pt>
                      <c:pt idx="359">
                        <c:v>1183837.4474965436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2AE2-4D3B-8DA7-E7104A237E8D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-13.620700203848758</c:v>
                      </c:pt>
                      <c:pt idx="24">
                        <c:v>-13.620700203848758</c:v>
                      </c:pt>
                      <c:pt idx="25">
                        <c:v>-13.620700203848758</c:v>
                      </c:pt>
                      <c:pt idx="26">
                        <c:v>-13.620700203848758</c:v>
                      </c:pt>
                      <c:pt idx="27">
                        <c:v>-13.620700203848758</c:v>
                      </c:pt>
                      <c:pt idx="28">
                        <c:v>-13.620700203848758</c:v>
                      </c:pt>
                      <c:pt idx="29">
                        <c:v>-13.620700203848758</c:v>
                      </c:pt>
                      <c:pt idx="30">
                        <c:v>-13.620700203848758</c:v>
                      </c:pt>
                      <c:pt idx="31">
                        <c:v>-13.620700203848758</c:v>
                      </c:pt>
                      <c:pt idx="32">
                        <c:v>-13.620700203848758</c:v>
                      </c:pt>
                      <c:pt idx="33">
                        <c:v>-13.620700203848758</c:v>
                      </c:pt>
                      <c:pt idx="34">
                        <c:v>-13.620700203848758</c:v>
                      </c:pt>
                      <c:pt idx="35">
                        <c:v>-13.620700203848758</c:v>
                      </c:pt>
                      <c:pt idx="36">
                        <c:v>-13.620700203848758</c:v>
                      </c:pt>
                      <c:pt idx="37">
                        <c:v>-13.620700203848758</c:v>
                      </c:pt>
                      <c:pt idx="38">
                        <c:v>-13.620700203848758</c:v>
                      </c:pt>
                      <c:pt idx="39">
                        <c:v>-13.620700203848758</c:v>
                      </c:pt>
                      <c:pt idx="40">
                        <c:v>-13.620700203848758</c:v>
                      </c:pt>
                      <c:pt idx="41">
                        <c:v>-13.620700203848758</c:v>
                      </c:pt>
                      <c:pt idx="42">
                        <c:v>-13.620700203848758</c:v>
                      </c:pt>
                      <c:pt idx="43">
                        <c:v>-13.620700203848758</c:v>
                      </c:pt>
                      <c:pt idx="44">
                        <c:v>-13.620700203848758</c:v>
                      </c:pt>
                      <c:pt idx="45">
                        <c:v>-13.620700203848758</c:v>
                      </c:pt>
                      <c:pt idx="46">
                        <c:v>-13.620700203848758</c:v>
                      </c:pt>
                      <c:pt idx="47">
                        <c:v>-13.620700203848758</c:v>
                      </c:pt>
                      <c:pt idx="48">
                        <c:v>-13.620700203848758</c:v>
                      </c:pt>
                      <c:pt idx="49">
                        <c:v>-13.620700203848758</c:v>
                      </c:pt>
                      <c:pt idx="50">
                        <c:v>-13.620700203848758</c:v>
                      </c:pt>
                      <c:pt idx="51">
                        <c:v>-13.620700203848758</c:v>
                      </c:pt>
                      <c:pt idx="52">
                        <c:v>-13.620700203848758</c:v>
                      </c:pt>
                      <c:pt idx="53">
                        <c:v>-13.620700203848758</c:v>
                      </c:pt>
                      <c:pt idx="54">
                        <c:v>-13.620700203848758</c:v>
                      </c:pt>
                      <c:pt idx="55">
                        <c:v>-13.620700203848758</c:v>
                      </c:pt>
                      <c:pt idx="56">
                        <c:v>-13.620700203848758</c:v>
                      </c:pt>
                      <c:pt idx="57">
                        <c:v>-13.620700203848758</c:v>
                      </c:pt>
                      <c:pt idx="58">
                        <c:v>-13.620700203848758</c:v>
                      </c:pt>
                      <c:pt idx="59">
                        <c:v>-13.620700203848758</c:v>
                      </c:pt>
                      <c:pt idx="60">
                        <c:v>-13.620700203848758</c:v>
                      </c:pt>
                      <c:pt idx="61">
                        <c:v>-13.620700203848758</c:v>
                      </c:pt>
                      <c:pt idx="62">
                        <c:v>-13.620700203848758</c:v>
                      </c:pt>
                      <c:pt idx="63">
                        <c:v>-13.620700203848758</c:v>
                      </c:pt>
                      <c:pt idx="64">
                        <c:v>-13.620700203848758</c:v>
                      </c:pt>
                      <c:pt idx="65">
                        <c:v>-13.620700203848758</c:v>
                      </c:pt>
                      <c:pt idx="66">
                        <c:v>-13.620700203848758</c:v>
                      </c:pt>
                      <c:pt idx="67">
                        <c:v>-13.620700203848758</c:v>
                      </c:pt>
                      <c:pt idx="68">
                        <c:v>-24.079873522015337</c:v>
                      </c:pt>
                      <c:pt idx="69">
                        <c:v>-24.079873522015337</c:v>
                      </c:pt>
                      <c:pt idx="70">
                        <c:v>-24.079873522015337</c:v>
                      </c:pt>
                      <c:pt idx="71">
                        <c:v>-24.079873522015337</c:v>
                      </c:pt>
                      <c:pt idx="72">
                        <c:v>-24.079873522015337</c:v>
                      </c:pt>
                      <c:pt idx="73">
                        <c:v>-24.079873522015337</c:v>
                      </c:pt>
                      <c:pt idx="74">
                        <c:v>-24.079873522015337</c:v>
                      </c:pt>
                      <c:pt idx="75">
                        <c:v>-24.079873522015337</c:v>
                      </c:pt>
                      <c:pt idx="76">
                        <c:v>-24.079873522015337</c:v>
                      </c:pt>
                      <c:pt idx="77">
                        <c:v>-24.079873522015337</c:v>
                      </c:pt>
                      <c:pt idx="78">
                        <c:v>-24.079873522015337</c:v>
                      </c:pt>
                      <c:pt idx="79">
                        <c:v>-24.079873522015337</c:v>
                      </c:pt>
                      <c:pt idx="80">
                        <c:v>-24.079873522015337</c:v>
                      </c:pt>
                      <c:pt idx="81">
                        <c:v>-24.079873522015337</c:v>
                      </c:pt>
                      <c:pt idx="82">
                        <c:v>-24.079873522015337</c:v>
                      </c:pt>
                      <c:pt idx="83">
                        <c:v>-24.079873522015337</c:v>
                      </c:pt>
                      <c:pt idx="84">
                        <c:v>-24.079873522015337</c:v>
                      </c:pt>
                      <c:pt idx="85">
                        <c:v>-24.079873522015337</c:v>
                      </c:pt>
                      <c:pt idx="86">
                        <c:v>-24.079873522015337</c:v>
                      </c:pt>
                      <c:pt idx="87">
                        <c:v>-24.079873522015337</c:v>
                      </c:pt>
                      <c:pt idx="88">
                        <c:v>-24.079873522015337</c:v>
                      </c:pt>
                      <c:pt idx="89">
                        <c:v>-24.079873522015337</c:v>
                      </c:pt>
                      <c:pt idx="90">
                        <c:v>-24.079873522015337</c:v>
                      </c:pt>
                      <c:pt idx="91">
                        <c:v>-24.079873522015337</c:v>
                      </c:pt>
                      <c:pt idx="92">
                        <c:v>-24.079873522015337</c:v>
                      </c:pt>
                      <c:pt idx="93">
                        <c:v>-24.079873522015337</c:v>
                      </c:pt>
                      <c:pt idx="94">
                        <c:v>-24.079873522015337</c:v>
                      </c:pt>
                      <c:pt idx="95">
                        <c:v>-24.079873522015337</c:v>
                      </c:pt>
                      <c:pt idx="96">
                        <c:v>-24.079873522015337</c:v>
                      </c:pt>
                      <c:pt idx="97">
                        <c:v>-24.079873522015337</c:v>
                      </c:pt>
                      <c:pt idx="98">
                        <c:v>-24.079873522015337</c:v>
                      </c:pt>
                      <c:pt idx="99">
                        <c:v>-24.079873522015337</c:v>
                      </c:pt>
                      <c:pt idx="100">
                        <c:v>-24.079873522015337</c:v>
                      </c:pt>
                      <c:pt idx="101">
                        <c:v>-24.079873522015337</c:v>
                      </c:pt>
                      <c:pt idx="102">
                        <c:v>-24.079873522015337</c:v>
                      </c:pt>
                      <c:pt idx="103">
                        <c:v>-24.079873522015337</c:v>
                      </c:pt>
                      <c:pt idx="104">
                        <c:v>-24.079873522015337</c:v>
                      </c:pt>
                      <c:pt idx="105">
                        <c:v>-24.079873522015337</c:v>
                      </c:pt>
                      <c:pt idx="106">
                        <c:v>-24.079873522015337</c:v>
                      </c:pt>
                      <c:pt idx="107">
                        <c:v>-24.079873522015337</c:v>
                      </c:pt>
                      <c:pt idx="108">
                        <c:v>-24.079873522015337</c:v>
                      </c:pt>
                      <c:pt idx="109">
                        <c:v>-24.079873522015337</c:v>
                      </c:pt>
                      <c:pt idx="110">
                        <c:v>-24.079873522015337</c:v>
                      </c:pt>
                      <c:pt idx="111">
                        <c:v>-24.079873522015337</c:v>
                      </c:pt>
                      <c:pt idx="112">
                        <c:v>-24.079873522015337</c:v>
                      </c:pt>
                      <c:pt idx="113">
                        <c:v>-13.821877964378032</c:v>
                      </c:pt>
                      <c:pt idx="114">
                        <c:v>-13.821877964378032</c:v>
                      </c:pt>
                      <c:pt idx="115">
                        <c:v>-13.821877964378032</c:v>
                      </c:pt>
                      <c:pt idx="116">
                        <c:v>-13.821877964378032</c:v>
                      </c:pt>
                      <c:pt idx="117">
                        <c:v>-13.821877964378032</c:v>
                      </c:pt>
                      <c:pt idx="118">
                        <c:v>-13.821877964378032</c:v>
                      </c:pt>
                      <c:pt idx="119">
                        <c:v>-13.821877964378032</c:v>
                      </c:pt>
                      <c:pt idx="120">
                        <c:v>-13.821877964378032</c:v>
                      </c:pt>
                      <c:pt idx="121">
                        <c:v>-13.821877964378032</c:v>
                      </c:pt>
                      <c:pt idx="122">
                        <c:v>-13.821877964378032</c:v>
                      </c:pt>
                      <c:pt idx="123">
                        <c:v>-13.821877964378032</c:v>
                      </c:pt>
                      <c:pt idx="124">
                        <c:v>-13.821877964378032</c:v>
                      </c:pt>
                      <c:pt idx="125">
                        <c:v>-13.821877964378032</c:v>
                      </c:pt>
                      <c:pt idx="126">
                        <c:v>-13.821877964378032</c:v>
                      </c:pt>
                      <c:pt idx="127">
                        <c:v>-13.821877964378032</c:v>
                      </c:pt>
                      <c:pt idx="128">
                        <c:v>-13.821877964378032</c:v>
                      </c:pt>
                      <c:pt idx="129">
                        <c:v>-13.821877964378032</c:v>
                      </c:pt>
                      <c:pt idx="130">
                        <c:v>-13.821877964378032</c:v>
                      </c:pt>
                      <c:pt idx="131">
                        <c:v>-13.821877964378032</c:v>
                      </c:pt>
                      <c:pt idx="132">
                        <c:v>-13.821877964378032</c:v>
                      </c:pt>
                      <c:pt idx="133">
                        <c:v>-13.821877964378032</c:v>
                      </c:pt>
                      <c:pt idx="134">
                        <c:v>-13.821877964378032</c:v>
                      </c:pt>
                      <c:pt idx="135">
                        <c:v>-13.821877964378032</c:v>
                      </c:pt>
                      <c:pt idx="136">
                        <c:v>-13.821877964378032</c:v>
                      </c:pt>
                      <c:pt idx="137">
                        <c:v>-13.821877964378032</c:v>
                      </c:pt>
                      <c:pt idx="138">
                        <c:v>-13.821877964378032</c:v>
                      </c:pt>
                      <c:pt idx="139">
                        <c:v>-13.821877964378032</c:v>
                      </c:pt>
                      <c:pt idx="140">
                        <c:v>-13.821877964378032</c:v>
                      </c:pt>
                      <c:pt idx="141">
                        <c:v>-13.821877964378032</c:v>
                      </c:pt>
                      <c:pt idx="142">
                        <c:v>-13.821877964378032</c:v>
                      </c:pt>
                      <c:pt idx="143">
                        <c:v>-13.821877964378032</c:v>
                      </c:pt>
                      <c:pt idx="144">
                        <c:v>-13.821877964378032</c:v>
                      </c:pt>
                      <c:pt idx="145">
                        <c:v>-13.821877964378032</c:v>
                      </c:pt>
                      <c:pt idx="146">
                        <c:v>-13.821877964378032</c:v>
                      </c:pt>
                      <c:pt idx="147">
                        <c:v>-13.821877964378032</c:v>
                      </c:pt>
                      <c:pt idx="148">
                        <c:v>-13.821877964378032</c:v>
                      </c:pt>
                      <c:pt idx="149">
                        <c:v>-13.821877964378032</c:v>
                      </c:pt>
                      <c:pt idx="150">
                        <c:v>-13.821877964378032</c:v>
                      </c:pt>
                      <c:pt idx="151">
                        <c:v>-13.821877964378032</c:v>
                      </c:pt>
                      <c:pt idx="152">
                        <c:v>-13.821877964378032</c:v>
                      </c:pt>
                      <c:pt idx="153">
                        <c:v>-13.821877964378032</c:v>
                      </c:pt>
                      <c:pt idx="154">
                        <c:v>-13.821877964378032</c:v>
                      </c:pt>
                      <c:pt idx="155">
                        <c:v>-13.821877964378032</c:v>
                      </c:pt>
                      <c:pt idx="156">
                        <c:v>-13.821877964378032</c:v>
                      </c:pt>
                      <c:pt idx="157">
                        <c:v>-13.821877964378032</c:v>
                      </c:pt>
                      <c:pt idx="158">
                        <c:v>0.60447538434065951</c:v>
                      </c:pt>
                      <c:pt idx="159">
                        <c:v>0.60447538434065951</c:v>
                      </c:pt>
                      <c:pt idx="160">
                        <c:v>0.60447538434065951</c:v>
                      </c:pt>
                      <c:pt idx="161">
                        <c:v>0.60447538434065951</c:v>
                      </c:pt>
                      <c:pt idx="162">
                        <c:v>0.60447538434065951</c:v>
                      </c:pt>
                      <c:pt idx="163">
                        <c:v>0.60447538434065951</c:v>
                      </c:pt>
                      <c:pt idx="164">
                        <c:v>0.60447538434065951</c:v>
                      </c:pt>
                      <c:pt idx="165">
                        <c:v>0.60447538434065951</c:v>
                      </c:pt>
                      <c:pt idx="166">
                        <c:v>0.60447538434065951</c:v>
                      </c:pt>
                      <c:pt idx="167">
                        <c:v>0.60447538434065951</c:v>
                      </c:pt>
                      <c:pt idx="168">
                        <c:v>0.60447538434065951</c:v>
                      </c:pt>
                      <c:pt idx="169">
                        <c:v>0.60447538434065951</c:v>
                      </c:pt>
                      <c:pt idx="170">
                        <c:v>0.60447538434065951</c:v>
                      </c:pt>
                      <c:pt idx="171">
                        <c:v>0.60447538434065951</c:v>
                      </c:pt>
                      <c:pt idx="172">
                        <c:v>0.60447538434065951</c:v>
                      </c:pt>
                      <c:pt idx="173">
                        <c:v>0.60447538434065951</c:v>
                      </c:pt>
                      <c:pt idx="174">
                        <c:v>0.60447538434065951</c:v>
                      </c:pt>
                      <c:pt idx="175">
                        <c:v>0.60447538434065951</c:v>
                      </c:pt>
                      <c:pt idx="176">
                        <c:v>0.60447538434065951</c:v>
                      </c:pt>
                      <c:pt idx="177">
                        <c:v>0.60447538434065951</c:v>
                      </c:pt>
                      <c:pt idx="178">
                        <c:v>0.60447538434065951</c:v>
                      </c:pt>
                      <c:pt idx="179">
                        <c:v>0.60447538434065951</c:v>
                      </c:pt>
                      <c:pt idx="180">
                        <c:v>0.60447538434065951</c:v>
                      </c:pt>
                      <c:pt idx="181">
                        <c:v>0.60447538434065951</c:v>
                      </c:pt>
                      <c:pt idx="182">
                        <c:v>0.60447538434065951</c:v>
                      </c:pt>
                      <c:pt idx="183">
                        <c:v>0.60447538434065951</c:v>
                      </c:pt>
                      <c:pt idx="184">
                        <c:v>0.60447538434065951</c:v>
                      </c:pt>
                      <c:pt idx="185">
                        <c:v>0.60447538434065951</c:v>
                      </c:pt>
                      <c:pt idx="186">
                        <c:v>0.60447538434065951</c:v>
                      </c:pt>
                      <c:pt idx="187">
                        <c:v>0.60447538434065951</c:v>
                      </c:pt>
                      <c:pt idx="188">
                        <c:v>0.60447538434065951</c:v>
                      </c:pt>
                      <c:pt idx="189">
                        <c:v>0.60447538434065951</c:v>
                      </c:pt>
                      <c:pt idx="190">
                        <c:v>0.60447538434065951</c:v>
                      </c:pt>
                      <c:pt idx="191">
                        <c:v>0.60447538434065951</c:v>
                      </c:pt>
                      <c:pt idx="192">
                        <c:v>0.60447538434065951</c:v>
                      </c:pt>
                      <c:pt idx="193">
                        <c:v>0.60447538434065951</c:v>
                      </c:pt>
                      <c:pt idx="194">
                        <c:v>0.60447538434065951</c:v>
                      </c:pt>
                      <c:pt idx="195">
                        <c:v>0.60447538434065951</c:v>
                      </c:pt>
                      <c:pt idx="196">
                        <c:v>0.60447538434065951</c:v>
                      </c:pt>
                      <c:pt idx="197">
                        <c:v>0.60447538434065951</c:v>
                      </c:pt>
                      <c:pt idx="198">
                        <c:v>0.60447538434065951</c:v>
                      </c:pt>
                      <c:pt idx="199">
                        <c:v>0.60447538434065951</c:v>
                      </c:pt>
                      <c:pt idx="200">
                        <c:v>0.60447538434065951</c:v>
                      </c:pt>
                      <c:pt idx="201">
                        <c:v>0.60447538434065951</c:v>
                      </c:pt>
                      <c:pt idx="202">
                        <c:v>0.60447538434065951</c:v>
                      </c:pt>
                      <c:pt idx="203">
                        <c:v>-12.061614417608718</c:v>
                      </c:pt>
                      <c:pt idx="204">
                        <c:v>-12.061614417608718</c:v>
                      </c:pt>
                      <c:pt idx="205">
                        <c:v>-12.061614417608718</c:v>
                      </c:pt>
                      <c:pt idx="206">
                        <c:v>-12.061614417608718</c:v>
                      </c:pt>
                      <c:pt idx="207">
                        <c:v>-12.061614417608718</c:v>
                      </c:pt>
                      <c:pt idx="208">
                        <c:v>-12.061614417608718</c:v>
                      </c:pt>
                      <c:pt idx="209">
                        <c:v>-12.061614417608718</c:v>
                      </c:pt>
                      <c:pt idx="210">
                        <c:v>-12.061614417608718</c:v>
                      </c:pt>
                      <c:pt idx="211">
                        <c:v>-12.061614417608718</c:v>
                      </c:pt>
                      <c:pt idx="212">
                        <c:v>-12.061614417608718</c:v>
                      </c:pt>
                      <c:pt idx="213">
                        <c:v>-12.061614417608718</c:v>
                      </c:pt>
                      <c:pt idx="214">
                        <c:v>-12.061614417608718</c:v>
                      </c:pt>
                      <c:pt idx="215">
                        <c:v>-12.061614417608718</c:v>
                      </c:pt>
                      <c:pt idx="216">
                        <c:v>-12.061614417608718</c:v>
                      </c:pt>
                      <c:pt idx="217">
                        <c:v>-12.061614417608718</c:v>
                      </c:pt>
                      <c:pt idx="218">
                        <c:v>-12.061614417608718</c:v>
                      </c:pt>
                      <c:pt idx="219">
                        <c:v>-12.061614417608718</c:v>
                      </c:pt>
                      <c:pt idx="220">
                        <c:v>-12.061614417608718</c:v>
                      </c:pt>
                      <c:pt idx="221">
                        <c:v>-12.061614417608718</c:v>
                      </c:pt>
                      <c:pt idx="222">
                        <c:v>-12.061614417608718</c:v>
                      </c:pt>
                      <c:pt idx="223">
                        <c:v>-12.061614417608718</c:v>
                      </c:pt>
                      <c:pt idx="224">
                        <c:v>-12.061614417608718</c:v>
                      </c:pt>
                      <c:pt idx="225">
                        <c:v>-12.061614417608718</c:v>
                      </c:pt>
                      <c:pt idx="226">
                        <c:v>-12.061614417608718</c:v>
                      </c:pt>
                      <c:pt idx="227">
                        <c:v>-12.061614417608718</c:v>
                      </c:pt>
                      <c:pt idx="228">
                        <c:v>-12.061614417608718</c:v>
                      </c:pt>
                      <c:pt idx="229">
                        <c:v>-12.061614417608718</c:v>
                      </c:pt>
                      <c:pt idx="230">
                        <c:v>-12.061614417608718</c:v>
                      </c:pt>
                      <c:pt idx="231">
                        <c:v>-12.061614417608718</c:v>
                      </c:pt>
                      <c:pt idx="232">
                        <c:v>-12.061614417608718</c:v>
                      </c:pt>
                      <c:pt idx="233">
                        <c:v>-12.061614417608718</c:v>
                      </c:pt>
                      <c:pt idx="234">
                        <c:v>-12.061614417608718</c:v>
                      </c:pt>
                      <c:pt idx="235">
                        <c:v>-12.061614417608718</c:v>
                      </c:pt>
                      <c:pt idx="236">
                        <c:v>-12.061614417608718</c:v>
                      </c:pt>
                      <c:pt idx="237">
                        <c:v>-12.061614417608718</c:v>
                      </c:pt>
                      <c:pt idx="238">
                        <c:v>-12.061614417608718</c:v>
                      </c:pt>
                      <c:pt idx="239">
                        <c:v>-12.061614417608718</c:v>
                      </c:pt>
                      <c:pt idx="240">
                        <c:v>-12.061614417608718</c:v>
                      </c:pt>
                      <c:pt idx="241">
                        <c:v>-12.061614417608718</c:v>
                      </c:pt>
                      <c:pt idx="242">
                        <c:v>-12.061614417608718</c:v>
                      </c:pt>
                      <c:pt idx="243">
                        <c:v>-12.061614417608718</c:v>
                      </c:pt>
                      <c:pt idx="244">
                        <c:v>-12.061614417608718</c:v>
                      </c:pt>
                      <c:pt idx="245">
                        <c:v>-12.061614417608718</c:v>
                      </c:pt>
                      <c:pt idx="246">
                        <c:v>-12.061614417608718</c:v>
                      </c:pt>
                      <c:pt idx="247">
                        <c:v>-12.061614417608718</c:v>
                      </c:pt>
                      <c:pt idx="248">
                        <c:v>-23.930875189560165</c:v>
                      </c:pt>
                      <c:pt idx="249">
                        <c:v>-23.930875189560165</c:v>
                      </c:pt>
                      <c:pt idx="250">
                        <c:v>-23.930875189560165</c:v>
                      </c:pt>
                      <c:pt idx="251">
                        <c:v>-23.930875189560165</c:v>
                      </c:pt>
                      <c:pt idx="252">
                        <c:v>-23.930875189560165</c:v>
                      </c:pt>
                      <c:pt idx="253">
                        <c:v>-23.930875189560165</c:v>
                      </c:pt>
                      <c:pt idx="254">
                        <c:v>-23.930875189560165</c:v>
                      </c:pt>
                      <c:pt idx="255">
                        <c:v>-23.930875189560165</c:v>
                      </c:pt>
                      <c:pt idx="256">
                        <c:v>-23.930875189560165</c:v>
                      </c:pt>
                      <c:pt idx="257">
                        <c:v>-23.930875189560165</c:v>
                      </c:pt>
                      <c:pt idx="258">
                        <c:v>-23.930875189560165</c:v>
                      </c:pt>
                      <c:pt idx="259">
                        <c:v>-23.930875189560165</c:v>
                      </c:pt>
                      <c:pt idx="260">
                        <c:v>-23.930875189560165</c:v>
                      </c:pt>
                      <c:pt idx="261">
                        <c:v>-23.930875189560165</c:v>
                      </c:pt>
                      <c:pt idx="262">
                        <c:v>-23.930875189560165</c:v>
                      </c:pt>
                      <c:pt idx="263">
                        <c:v>-23.930875189560165</c:v>
                      </c:pt>
                      <c:pt idx="264">
                        <c:v>-23.930875189560165</c:v>
                      </c:pt>
                      <c:pt idx="265">
                        <c:v>-23.930875189560165</c:v>
                      </c:pt>
                      <c:pt idx="266">
                        <c:v>-23.930875189560165</c:v>
                      </c:pt>
                      <c:pt idx="267">
                        <c:v>-23.930875189560165</c:v>
                      </c:pt>
                      <c:pt idx="268">
                        <c:v>-23.930875189560165</c:v>
                      </c:pt>
                      <c:pt idx="269">
                        <c:v>-23.930875189560165</c:v>
                      </c:pt>
                      <c:pt idx="270">
                        <c:v>-23.930875189560165</c:v>
                      </c:pt>
                      <c:pt idx="271">
                        <c:v>-23.930875189560165</c:v>
                      </c:pt>
                      <c:pt idx="272">
                        <c:v>-23.930875189560165</c:v>
                      </c:pt>
                      <c:pt idx="273">
                        <c:v>-23.930875189560165</c:v>
                      </c:pt>
                      <c:pt idx="274">
                        <c:v>-23.930875189560165</c:v>
                      </c:pt>
                      <c:pt idx="275">
                        <c:v>-23.930875189560165</c:v>
                      </c:pt>
                      <c:pt idx="276">
                        <c:v>-23.930875189560165</c:v>
                      </c:pt>
                      <c:pt idx="277">
                        <c:v>-23.930875189560165</c:v>
                      </c:pt>
                      <c:pt idx="278">
                        <c:v>-23.930875189560165</c:v>
                      </c:pt>
                      <c:pt idx="279">
                        <c:v>-23.930875189560165</c:v>
                      </c:pt>
                      <c:pt idx="280">
                        <c:v>-23.930875189560165</c:v>
                      </c:pt>
                      <c:pt idx="281">
                        <c:v>-23.930875189560165</c:v>
                      </c:pt>
                      <c:pt idx="282">
                        <c:v>-23.930875189560165</c:v>
                      </c:pt>
                      <c:pt idx="283">
                        <c:v>-23.930875189560165</c:v>
                      </c:pt>
                      <c:pt idx="284">
                        <c:v>-23.930875189560165</c:v>
                      </c:pt>
                      <c:pt idx="285">
                        <c:v>-23.930875189560165</c:v>
                      </c:pt>
                      <c:pt idx="286">
                        <c:v>-23.930875189560165</c:v>
                      </c:pt>
                      <c:pt idx="287">
                        <c:v>-23.930875189560165</c:v>
                      </c:pt>
                      <c:pt idx="288">
                        <c:v>-23.930875189560165</c:v>
                      </c:pt>
                      <c:pt idx="289">
                        <c:v>-23.930875189560165</c:v>
                      </c:pt>
                      <c:pt idx="290">
                        <c:v>-23.930875189560165</c:v>
                      </c:pt>
                      <c:pt idx="291">
                        <c:v>-23.930875189560165</c:v>
                      </c:pt>
                      <c:pt idx="292">
                        <c:v>-23.930875189560165</c:v>
                      </c:pt>
                      <c:pt idx="293">
                        <c:v>-12.000232739529496</c:v>
                      </c:pt>
                      <c:pt idx="294">
                        <c:v>-12.000232739529496</c:v>
                      </c:pt>
                      <c:pt idx="295">
                        <c:v>-12.000232739529496</c:v>
                      </c:pt>
                      <c:pt idx="296">
                        <c:v>-12.000232739529496</c:v>
                      </c:pt>
                      <c:pt idx="297">
                        <c:v>-12.000232739529496</c:v>
                      </c:pt>
                      <c:pt idx="298">
                        <c:v>-12.000232739529496</c:v>
                      </c:pt>
                      <c:pt idx="299">
                        <c:v>-12.000232739529496</c:v>
                      </c:pt>
                      <c:pt idx="300">
                        <c:v>-12.000232739529496</c:v>
                      </c:pt>
                      <c:pt idx="301">
                        <c:v>-12.000232739529496</c:v>
                      </c:pt>
                      <c:pt idx="302">
                        <c:v>-12.000232739529496</c:v>
                      </c:pt>
                      <c:pt idx="303">
                        <c:v>-12.000232739529496</c:v>
                      </c:pt>
                      <c:pt idx="304">
                        <c:v>-12.000232739529496</c:v>
                      </c:pt>
                      <c:pt idx="305">
                        <c:v>-12.000232739529496</c:v>
                      </c:pt>
                      <c:pt idx="306">
                        <c:v>-12.000232739529496</c:v>
                      </c:pt>
                      <c:pt idx="307">
                        <c:v>-12.000232739529496</c:v>
                      </c:pt>
                      <c:pt idx="308">
                        <c:v>-12.000232739529496</c:v>
                      </c:pt>
                      <c:pt idx="309">
                        <c:v>-12.000232739529496</c:v>
                      </c:pt>
                      <c:pt idx="310">
                        <c:v>-12.000232739529496</c:v>
                      </c:pt>
                      <c:pt idx="311">
                        <c:v>-12.000232739529496</c:v>
                      </c:pt>
                      <c:pt idx="312">
                        <c:v>-12.000232739529496</c:v>
                      </c:pt>
                      <c:pt idx="313">
                        <c:v>-12.000232739529496</c:v>
                      </c:pt>
                      <c:pt idx="314">
                        <c:v>-12.000232739529496</c:v>
                      </c:pt>
                      <c:pt idx="315">
                        <c:v>-12.000232739529496</c:v>
                      </c:pt>
                      <c:pt idx="316">
                        <c:v>-12.000232739529496</c:v>
                      </c:pt>
                      <c:pt idx="317">
                        <c:v>-12.000232739529496</c:v>
                      </c:pt>
                      <c:pt idx="318">
                        <c:v>-12.000232739529496</c:v>
                      </c:pt>
                      <c:pt idx="319">
                        <c:v>-12.000232739529496</c:v>
                      </c:pt>
                      <c:pt idx="320">
                        <c:v>-12.000232739529496</c:v>
                      </c:pt>
                      <c:pt idx="321">
                        <c:v>-12.000232739529496</c:v>
                      </c:pt>
                      <c:pt idx="322">
                        <c:v>-12.000232739529496</c:v>
                      </c:pt>
                      <c:pt idx="323">
                        <c:v>-12.000232739529496</c:v>
                      </c:pt>
                      <c:pt idx="324">
                        <c:v>-12.000232739529496</c:v>
                      </c:pt>
                      <c:pt idx="325">
                        <c:v>-12.000232739529496</c:v>
                      </c:pt>
                      <c:pt idx="326">
                        <c:v>-12.000232739529496</c:v>
                      </c:pt>
                      <c:pt idx="327">
                        <c:v>-12.000232739529496</c:v>
                      </c:pt>
                      <c:pt idx="328">
                        <c:v>-12.000232739529496</c:v>
                      </c:pt>
                      <c:pt idx="329">
                        <c:v>-12.000232739529496</c:v>
                      </c:pt>
                      <c:pt idx="330">
                        <c:v>-12.000232739529496</c:v>
                      </c:pt>
                      <c:pt idx="331">
                        <c:v>-12.000232739529496</c:v>
                      </c:pt>
                      <c:pt idx="332">
                        <c:v>-12.000232739529496</c:v>
                      </c:pt>
                      <c:pt idx="333">
                        <c:v>-12.000232739529496</c:v>
                      </c:pt>
                      <c:pt idx="334">
                        <c:v>-12.000232739529496</c:v>
                      </c:pt>
                      <c:pt idx="335">
                        <c:v>-12.000232739529496</c:v>
                      </c:pt>
                      <c:pt idx="336">
                        <c:v>-12.000232739529496</c:v>
                      </c:pt>
                      <c:pt idx="337">
                        <c:v>-12.000232739529496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2AE2-4D3B-8DA7-E7104A237E8D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-13.527151945916495</c:v>
                      </c:pt>
                      <c:pt idx="24">
                        <c:v>-13.527151945916495</c:v>
                      </c:pt>
                      <c:pt idx="25">
                        <c:v>-13.527151945916495</c:v>
                      </c:pt>
                      <c:pt idx="26">
                        <c:v>-13.527151945916495</c:v>
                      </c:pt>
                      <c:pt idx="27">
                        <c:v>-13.527151945916495</c:v>
                      </c:pt>
                      <c:pt idx="28">
                        <c:v>-13.527151945916495</c:v>
                      </c:pt>
                      <c:pt idx="29">
                        <c:v>-13.527151945916495</c:v>
                      </c:pt>
                      <c:pt idx="30">
                        <c:v>-13.527151945916495</c:v>
                      </c:pt>
                      <c:pt idx="31">
                        <c:v>-13.527151945916495</c:v>
                      </c:pt>
                      <c:pt idx="32">
                        <c:v>-13.527151945916495</c:v>
                      </c:pt>
                      <c:pt idx="33">
                        <c:v>-13.527151945916495</c:v>
                      </c:pt>
                      <c:pt idx="34">
                        <c:v>-13.527151945916495</c:v>
                      </c:pt>
                      <c:pt idx="35">
                        <c:v>-13.527151945916495</c:v>
                      </c:pt>
                      <c:pt idx="36">
                        <c:v>-13.527151945916495</c:v>
                      </c:pt>
                      <c:pt idx="37">
                        <c:v>-13.527151945916495</c:v>
                      </c:pt>
                      <c:pt idx="38">
                        <c:v>-13.527151945916495</c:v>
                      </c:pt>
                      <c:pt idx="39">
                        <c:v>-13.527151945916495</c:v>
                      </c:pt>
                      <c:pt idx="40">
                        <c:v>-13.527151945916495</c:v>
                      </c:pt>
                      <c:pt idx="41">
                        <c:v>-13.527151945916495</c:v>
                      </c:pt>
                      <c:pt idx="42">
                        <c:v>-13.527151945916495</c:v>
                      </c:pt>
                      <c:pt idx="43">
                        <c:v>-13.527151945916495</c:v>
                      </c:pt>
                      <c:pt idx="44">
                        <c:v>-13.527151945916495</c:v>
                      </c:pt>
                      <c:pt idx="45">
                        <c:v>-13.527151945916495</c:v>
                      </c:pt>
                      <c:pt idx="46">
                        <c:v>-13.527151945916495</c:v>
                      </c:pt>
                      <c:pt idx="47">
                        <c:v>-13.527151945916495</c:v>
                      </c:pt>
                      <c:pt idx="48">
                        <c:v>-13.527151945916495</c:v>
                      </c:pt>
                      <c:pt idx="49">
                        <c:v>-13.527151945916495</c:v>
                      </c:pt>
                      <c:pt idx="50">
                        <c:v>-13.527151945916495</c:v>
                      </c:pt>
                      <c:pt idx="51">
                        <c:v>-13.527151945916495</c:v>
                      </c:pt>
                      <c:pt idx="52">
                        <c:v>-13.527151945916495</c:v>
                      </c:pt>
                      <c:pt idx="53">
                        <c:v>-13.527151945916495</c:v>
                      </c:pt>
                      <c:pt idx="54">
                        <c:v>-13.527151945916495</c:v>
                      </c:pt>
                      <c:pt idx="55">
                        <c:v>-13.527151945916495</c:v>
                      </c:pt>
                      <c:pt idx="56">
                        <c:v>-13.527151945916495</c:v>
                      </c:pt>
                      <c:pt idx="57">
                        <c:v>-13.527151945916495</c:v>
                      </c:pt>
                      <c:pt idx="58">
                        <c:v>-13.527151945916495</c:v>
                      </c:pt>
                      <c:pt idx="59">
                        <c:v>-13.527151945916495</c:v>
                      </c:pt>
                      <c:pt idx="60">
                        <c:v>-13.527151945916495</c:v>
                      </c:pt>
                      <c:pt idx="61">
                        <c:v>-13.527151945916495</c:v>
                      </c:pt>
                      <c:pt idx="62">
                        <c:v>-13.527151945916495</c:v>
                      </c:pt>
                      <c:pt idx="63">
                        <c:v>-13.527151945916495</c:v>
                      </c:pt>
                      <c:pt idx="64">
                        <c:v>-13.527151945916495</c:v>
                      </c:pt>
                      <c:pt idx="65">
                        <c:v>-13.527151945916495</c:v>
                      </c:pt>
                      <c:pt idx="66">
                        <c:v>-13.527151945916495</c:v>
                      </c:pt>
                      <c:pt idx="67">
                        <c:v>-13.527151945916495</c:v>
                      </c:pt>
                      <c:pt idx="68">
                        <c:v>-23.914490671978193</c:v>
                      </c:pt>
                      <c:pt idx="69">
                        <c:v>-23.914490671978193</c:v>
                      </c:pt>
                      <c:pt idx="70">
                        <c:v>-23.914490671978193</c:v>
                      </c:pt>
                      <c:pt idx="71">
                        <c:v>-23.914490671978193</c:v>
                      </c:pt>
                      <c:pt idx="72">
                        <c:v>-23.914490671978193</c:v>
                      </c:pt>
                      <c:pt idx="73">
                        <c:v>-23.914490671978193</c:v>
                      </c:pt>
                      <c:pt idx="74">
                        <c:v>-23.914490671978193</c:v>
                      </c:pt>
                      <c:pt idx="75">
                        <c:v>-23.914490671978193</c:v>
                      </c:pt>
                      <c:pt idx="76">
                        <c:v>-23.914490671978193</c:v>
                      </c:pt>
                      <c:pt idx="77">
                        <c:v>-23.914490671978193</c:v>
                      </c:pt>
                      <c:pt idx="78">
                        <c:v>-23.914490671978193</c:v>
                      </c:pt>
                      <c:pt idx="79">
                        <c:v>-23.914490671978193</c:v>
                      </c:pt>
                      <c:pt idx="80">
                        <c:v>-23.914490671978193</c:v>
                      </c:pt>
                      <c:pt idx="81">
                        <c:v>-23.914490671978193</c:v>
                      </c:pt>
                      <c:pt idx="82">
                        <c:v>-23.914490671978193</c:v>
                      </c:pt>
                      <c:pt idx="83">
                        <c:v>-23.914490671978193</c:v>
                      </c:pt>
                      <c:pt idx="84">
                        <c:v>-23.914490671978193</c:v>
                      </c:pt>
                      <c:pt idx="85">
                        <c:v>-23.914490671978193</c:v>
                      </c:pt>
                      <c:pt idx="86">
                        <c:v>-23.914490671978193</c:v>
                      </c:pt>
                      <c:pt idx="87">
                        <c:v>-23.914490671978193</c:v>
                      </c:pt>
                      <c:pt idx="88">
                        <c:v>-23.914490671978193</c:v>
                      </c:pt>
                      <c:pt idx="89">
                        <c:v>-23.914490671978193</c:v>
                      </c:pt>
                      <c:pt idx="90">
                        <c:v>-23.914490671978193</c:v>
                      </c:pt>
                      <c:pt idx="91">
                        <c:v>-23.914490671978193</c:v>
                      </c:pt>
                      <c:pt idx="92">
                        <c:v>-23.914490671978193</c:v>
                      </c:pt>
                      <c:pt idx="93">
                        <c:v>-23.914490671978193</c:v>
                      </c:pt>
                      <c:pt idx="94">
                        <c:v>-23.914490671978193</c:v>
                      </c:pt>
                      <c:pt idx="95">
                        <c:v>-23.914490671978193</c:v>
                      </c:pt>
                      <c:pt idx="96">
                        <c:v>-23.914490671978193</c:v>
                      </c:pt>
                      <c:pt idx="97">
                        <c:v>-23.914490671978193</c:v>
                      </c:pt>
                      <c:pt idx="98">
                        <c:v>-23.914490671978193</c:v>
                      </c:pt>
                      <c:pt idx="99">
                        <c:v>-23.914490671978193</c:v>
                      </c:pt>
                      <c:pt idx="100">
                        <c:v>-23.914490671978193</c:v>
                      </c:pt>
                      <c:pt idx="101">
                        <c:v>-23.914490671978193</c:v>
                      </c:pt>
                      <c:pt idx="102">
                        <c:v>-23.914490671978193</c:v>
                      </c:pt>
                      <c:pt idx="103">
                        <c:v>-23.914490671978193</c:v>
                      </c:pt>
                      <c:pt idx="104">
                        <c:v>-23.914490671978193</c:v>
                      </c:pt>
                      <c:pt idx="105">
                        <c:v>-23.914490671978193</c:v>
                      </c:pt>
                      <c:pt idx="106">
                        <c:v>-23.914490671978193</c:v>
                      </c:pt>
                      <c:pt idx="107">
                        <c:v>-23.914490671978193</c:v>
                      </c:pt>
                      <c:pt idx="108">
                        <c:v>-23.914490671978193</c:v>
                      </c:pt>
                      <c:pt idx="109">
                        <c:v>-23.914490671978193</c:v>
                      </c:pt>
                      <c:pt idx="110">
                        <c:v>-23.914490671978193</c:v>
                      </c:pt>
                      <c:pt idx="111">
                        <c:v>-23.914490671978193</c:v>
                      </c:pt>
                      <c:pt idx="112">
                        <c:v>-23.914490671978193</c:v>
                      </c:pt>
                      <c:pt idx="113">
                        <c:v>-13.726947998548903</c:v>
                      </c:pt>
                      <c:pt idx="114">
                        <c:v>-13.726947998548903</c:v>
                      </c:pt>
                      <c:pt idx="115">
                        <c:v>-13.726947998548903</c:v>
                      </c:pt>
                      <c:pt idx="116">
                        <c:v>-13.726947998548903</c:v>
                      </c:pt>
                      <c:pt idx="117">
                        <c:v>-13.726947998548903</c:v>
                      </c:pt>
                      <c:pt idx="118">
                        <c:v>-13.726947998548903</c:v>
                      </c:pt>
                      <c:pt idx="119">
                        <c:v>-13.726947998548903</c:v>
                      </c:pt>
                      <c:pt idx="120">
                        <c:v>-13.726947998548903</c:v>
                      </c:pt>
                      <c:pt idx="121">
                        <c:v>-13.726947998548903</c:v>
                      </c:pt>
                      <c:pt idx="122">
                        <c:v>-13.726947998548903</c:v>
                      </c:pt>
                      <c:pt idx="123">
                        <c:v>-13.726947998548903</c:v>
                      </c:pt>
                      <c:pt idx="124">
                        <c:v>-13.726947998548903</c:v>
                      </c:pt>
                      <c:pt idx="125">
                        <c:v>-13.726947998548903</c:v>
                      </c:pt>
                      <c:pt idx="126">
                        <c:v>-13.726947998548903</c:v>
                      </c:pt>
                      <c:pt idx="127">
                        <c:v>-13.726947998548903</c:v>
                      </c:pt>
                      <c:pt idx="128">
                        <c:v>-13.726947998548903</c:v>
                      </c:pt>
                      <c:pt idx="129">
                        <c:v>-13.726947998548903</c:v>
                      </c:pt>
                      <c:pt idx="130">
                        <c:v>-13.726947998548903</c:v>
                      </c:pt>
                      <c:pt idx="131">
                        <c:v>-13.726947998548903</c:v>
                      </c:pt>
                      <c:pt idx="132">
                        <c:v>-13.726947998548903</c:v>
                      </c:pt>
                      <c:pt idx="133">
                        <c:v>-13.726947998548903</c:v>
                      </c:pt>
                      <c:pt idx="134">
                        <c:v>-13.726947998548903</c:v>
                      </c:pt>
                      <c:pt idx="135">
                        <c:v>-13.726947998548903</c:v>
                      </c:pt>
                      <c:pt idx="136">
                        <c:v>-13.726947998548903</c:v>
                      </c:pt>
                      <c:pt idx="137">
                        <c:v>-13.726947998548903</c:v>
                      </c:pt>
                      <c:pt idx="138">
                        <c:v>-13.726947998548903</c:v>
                      </c:pt>
                      <c:pt idx="139">
                        <c:v>-13.726947998548903</c:v>
                      </c:pt>
                      <c:pt idx="140">
                        <c:v>-13.726947998548903</c:v>
                      </c:pt>
                      <c:pt idx="141">
                        <c:v>-13.726947998548903</c:v>
                      </c:pt>
                      <c:pt idx="142">
                        <c:v>-13.726947998548903</c:v>
                      </c:pt>
                      <c:pt idx="143">
                        <c:v>-13.726947998548903</c:v>
                      </c:pt>
                      <c:pt idx="144">
                        <c:v>-13.726947998548903</c:v>
                      </c:pt>
                      <c:pt idx="145">
                        <c:v>-13.726947998548903</c:v>
                      </c:pt>
                      <c:pt idx="146">
                        <c:v>-13.726947998548903</c:v>
                      </c:pt>
                      <c:pt idx="147">
                        <c:v>-13.726947998548903</c:v>
                      </c:pt>
                      <c:pt idx="148">
                        <c:v>-13.726947998548903</c:v>
                      </c:pt>
                      <c:pt idx="149">
                        <c:v>-13.726947998548903</c:v>
                      </c:pt>
                      <c:pt idx="150">
                        <c:v>-13.726947998548903</c:v>
                      </c:pt>
                      <c:pt idx="151">
                        <c:v>-13.726947998548903</c:v>
                      </c:pt>
                      <c:pt idx="152">
                        <c:v>-13.726947998548903</c:v>
                      </c:pt>
                      <c:pt idx="153">
                        <c:v>-13.726947998548903</c:v>
                      </c:pt>
                      <c:pt idx="154">
                        <c:v>-13.726947998548903</c:v>
                      </c:pt>
                      <c:pt idx="155">
                        <c:v>-13.726947998548903</c:v>
                      </c:pt>
                      <c:pt idx="156">
                        <c:v>-13.726947998548903</c:v>
                      </c:pt>
                      <c:pt idx="157">
                        <c:v>-13.726947998548903</c:v>
                      </c:pt>
                      <c:pt idx="158">
                        <c:v>0.60032379019930304</c:v>
                      </c:pt>
                      <c:pt idx="159">
                        <c:v>0.60032379019930304</c:v>
                      </c:pt>
                      <c:pt idx="160">
                        <c:v>0.60032379019930304</c:v>
                      </c:pt>
                      <c:pt idx="161">
                        <c:v>0.60032379019930304</c:v>
                      </c:pt>
                      <c:pt idx="162">
                        <c:v>0.60032379019930304</c:v>
                      </c:pt>
                      <c:pt idx="163">
                        <c:v>0.60032379019930304</c:v>
                      </c:pt>
                      <c:pt idx="164">
                        <c:v>0.60032379019930304</c:v>
                      </c:pt>
                      <c:pt idx="165">
                        <c:v>0.60032379019930304</c:v>
                      </c:pt>
                      <c:pt idx="166">
                        <c:v>0.60032379019930304</c:v>
                      </c:pt>
                      <c:pt idx="167">
                        <c:v>0.60032379019930304</c:v>
                      </c:pt>
                      <c:pt idx="168">
                        <c:v>0.60032379019930304</c:v>
                      </c:pt>
                      <c:pt idx="169">
                        <c:v>0.60032379019930304</c:v>
                      </c:pt>
                      <c:pt idx="170">
                        <c:v>0.60032379019930304</c:v>
                      </c:pt>
                      <c:pt idx="171">
                        <c:v>0.60032379019930304</c:v>
                      </c:pt>
                      <c:pt idx="172">
                        <c:v>0.60032379019930304</c:v>
                      </c:pt>
                      <c:pt idx="173">
                        <c:v>0.60032379019930304</c:v>
                      </c:pt>
                      <c:pt idx="174">
                        <c:v>0.60032379019930304</c:v>
                      </c:pt>
                      <c:pt idx="175">
                        <c:v>0.60032379019930304</c:v>
                      </c:pt>
                      <c:pt idx="176">
                        <c:v>0.60032379019930304</c:v>
                      </c:pt>
                      <c:pt idx="177">
                        <c:v>0.60032379019930304</c:v>
                      </c:pt>
                      <c:pt idx="178">
                        <c:v>0.60032379019930304</c:v>
                      </c:pt>
                      <c:pt idx="179">
                        <c:v>0.60032379019930304</c:v>
                      </c:pt>
                      <c:pt idx="180">
                        <c:v>0.60032379019930304</c:v>
                      </c:pt>
                      <c:pt idx="181">
                        <c:v>0.60032379019930304</c:v>
                      </c:pt>
                      <c:pt idx="182">
                        <c:v>0.60032379019930304</c:v>
                      </c:pt>
                      <c:pt idx="183">
                        <c:v>0.60032379019930304</c:v>
                      </c:pt>
                      <c:pt idx="184">
                        <c:v>0.60032379019930304</c:v>
                      </c:pt>
                      <c:pt idx="185">
                        <c:v>0.60032379019930304</c:v>
                      </c:pt>
                      <c:pt idx="186">
                        <c:v>0.60032379019930304</c:v>
                      </c:pt>
                      <c:pt idx="187">
                        <c:v>0.60032379019930304</c:v>
                      </c:pt>
                      <c:pt idx="188">
                        <c:v>0.60032379019930304</c:v>
                      </c:pt>
                      <c:pt idx="189">
                        <c:v>0.60032379019930304</c:v>
                      </c:pt>
                      <c:pt idx="190">
                        <c:v>0.60032379019930304</c:v>
                      </c:pt>
                      <c:pt idx="191">
                        <c:v>0.60032379019930304</c:v>
                      </c:pt>
                      <c:pt idx="192">
                        <c:v>0.60032379019930304</c:v>
                      </c:pt>
                      <c:pt idx="193">
                        <c:v>0.60032379019930304</c:v>
                      </c:pt>
                      <c:pt idx="194">
                        <c:v>0.60032379019930304</c:v>
                      </c:pt>
                      <c:pt idx="195">
                        <c:v>0.60032379019930304</c:v>
                      </c:pt>
                      <c:pt idx="196">
                        <c:v>0.60032379019930304</c:v>
                      </c:pt>
                      <c:pt idx="197">
                        <c:v>0.60032379019930304</c:v>
                      </c:pt>
                      <c:pt idx="198">
                        <c:v>0.60032379019930304</c:v>
                      </c:pt>
                      <c:pt idx="199">
                        <c:v>0.60032379019930304</c:v>
                      </c:pt>
                      <c:pt idx="200">
                        <c:v>0.60032379019930304</c:v>
                      </c:pt>
                      <c:pt idx="201">
                        <c:v>0.60032379019930304</c:v>
                      </c:pt>
                      <c:pt idx="202">
                        <c:v>0.60032379019930304</c:v>
                      </c:pt>
                      <c:pt idx="203">
                        <c:v>-11.978774108393255</c:v>
                      </c:pt>
                      <c:pt idx="204">
                        <c:v>-11.978774108393255</c:v>
                      </c:pt>
                      <c:pt idx="205">
                        <c:v>-11.978774108393255</c:v>
                      </c:pt>
                      <c:pt idx="206">
                        <c:v>-11.978774108393255</c:v>
                      </c:pt>
                      <c:pt idx="207">
                        <c:v>-11.978774108393255</c:v>
                      </c:pt>
                      <c:pt idx="208">
                        <c:v>-11.978774108393255</c:v>
                      </c:pt>
                      <c:pt idx="209">
                        <c:v>-11.978774108393255</c:v>
                      </c:pt>
                      <c:pt idx="210">
                        <c:v>-11.978774108393255</c:v>
                      </c:pt>
                      <c:pt idx="211">
                        <c:v>-11.978774108393255</c:v>
                      </c:pt>
                      <c:pt idx="212">
                        <c:v>-11.978774108393255</c:v>
                      </c:pt>
                      <c:pt idx="213">
                        <c:v>-11.978774108393255</c:v>
                      </c:pt>
                      <c:pt idx="214">
                        <c:v>-11.978774108393255</c:v>
                      </c:pt>
                      <c:pt idx="215">
                        <c:v>-11.978774108393255</c:v>
                      </c:pt>
                      <c:pt idx="216">
                        <c:v>-11.978774108393255</c:v>
                      </c:pt>
                      <c:pt idx="217">
                        <c:v>-11.978774108393255</c:v>
                      </c:pt>
                      <c:pt idx="218">
                        <c:v>-11.978774108393255</c:v>
                      </c:pt>
                      <c:pt idx="219">
                        <c:v>-11.978774108393255</c:v>
                      </c:pt>
                      <c:pt idx="220">
                        <c:v>-11.978774108393255</c:v>
                      </c:pt>
                      <c:pt idx="221">
                        <c:v>-11.978774108393255</c:v>
                      </c:pt>
                      <c:pt idx="222">
                        <c:v>-11.978774108393255</c:v>
                      </c:pt>
                      <c:pt idx="223">
                        <c:v>-11.978774108393255</c:v>
                      </c:pt>
                      <c:pt idx="224">
                        <c:v>-11.978774108393255</c:v>
                      </c:pt>
                      <c:pt idx="225">
                        <c:v>-11.978774108393255</c:v>
                      </c:pt>
                      <c:pt idx="226">
                        <c:v>-11.978774108393255</c:v>
                      </c:pt>
                      <c:pt idx="227">
                        <c:v>-11.978774108393255</c:v>
                      </c:pt>
                      <c:pt idx="228">
                        <c:v>-11.978774108393255</c:v>
                      </c:pt>
                      <c:pt idx="229">
                        <c:v>-11.978774108393255</c:v>
                      </c:pt>
                      <c:pt idx="230">
                        <c:v>-11.978774108393255</c:v>
                      </c:pt>
                      <c:pt idx="231">
                        <c:v>-11.978774108393255</c:v>
                      </c:pt>
                      <c:pt idx="232">
                        <c:v>-11.978774108393255</c:v>
                      </c:pt>
                      <c:pt idx="233">
                        <c:v>-11.978774108393255</c:v>
                      </c:pt>
                      <c:pt idx="234">
                        <c:v>-11.978774108393255</c:v>
                      </c:pt>
                      <c:pt idx="235">
                        <c:v>-11.978774108393255</c:v>
                      </c:pt>
                      <c:pt idx="236">
                        <c:v>-11.978774108393255</c:v>
                      </c:pt>
                      <c:pt idx="237">
                        <c:v>-11.978774108393255</c:v>
                      </c:pt>
                      <c:pt idx="238">
                        <c:v>-11.978774108393255</c:v>
                      </c:pt>
                      <c:pt idx="239">
                        <c:v>-11.978774108393255</c:v>
                      </c:pt>
                      <c:pt idx="240">
                        <c:v>-11.978774108393255</c:v>
                      </c:pt>
                      <c:pt idx="241">
                        <c:v>-11.978774108393255</c:v>
                      </c:pt>
                      <c:pt idx="242">
                        <c:v>-11.978774108393255</c:v>
                      </c:pt>
                      <c:pt idx="243">
                        <c:v>-11.978774108393255</c:v>
                      </c:pt>
                      <c:pt idx="244">
                        <c:v>-11.978774108393255</c:v>
                      </c:pt>
                      <c:pt idx="245">
                        <c:v>-11.978774108393255</c:v>
                      </c:pt>
                      <c:pt idx="246">
                        <c:v>-11.978774108393255</c:v>
                      </c:pt>
                      <c:pt idx="247">
                        <c:v>-11.978774108393255</c:v>
                      </c:pt>
                      <c:pt idx="248">
                        <c:v>-23.766515674170133</c:v>
                      </c:pt>
                      <c:pt idx="249">
                        <c:v>-23.766515674170133</c:v>
                      </c:pt>
                      <c:pt idx="250">
                        <c:v>-23.766515674170133</c:v>
                      </c:pt>
                      <c:pt idx="251">
                        <c:v>-23.766515674170133</c:v>
                      </c:pt>
                      <c:pt idx="252">
                        <c:v>-23.766515674170133</c:v>
                      </c:pt>
                      <c:pt idx="253">
                        <c:v>-23.766515674170133</c:v>
                      </c:pt>
                      <c:pt idx="254">
                        <c:v>-23.766515674170133</c:v>
                      </c:pt>
                      <c:pt idx="255">
                        <c:v>-23.766515674170133</c:v>
                      </c:pt>
                      <c:pt idx="256">
                        <c:v>-23.766515674170133</c:v>
                      </c:pt>
                      <c:pt idx="257">
                        <c:v>-23.766515674170133</c:v>
                      </c:pt>
                      <c:pt idx="258">
                        <c:v>-23.766515674170133</c:v>
                      </c:pt>
                      <c:pt idx="259">
                        <c:v>-23.766515674170133</c:v>
                      </c:pt>
                      <c:pt idx="260">
                        <c:v>-23.766515674170133</c:v>
                      </c:pt>
                      <c:pt idx="261">
                        <c:v>-23.766515674170133</c:v>
                      </c:pt>
                      <c:pt idx="262">
                        <c:v>-23.766515674170133</c:v>
                      </c:pt>
                      <c:pt idx="263">
                        <c:v>-23.766515674170133</c:v>
                      </c:pt>
                      <c:pt idx="264">
                        <c:v>-23.766515674170133</c:v>
                      </c:pt>
                      <c:pt idx="265">
                        <c:v>-23.766515674170133</c:v>
                      </c:pt>
                      <c:pt idx="266">
                        <c:v>-23.766515674170133</c:v>
                      </c:pt>
                      <c:pt idx="267">
                        <c:v>-23.766515674170133</c:v>
                      </c:pt>
                      <c:pt idx="268">
                        <c:v>-23.766515674170133</c:v>
                      </c:pt>
                      <c:pt idx="269">
                        <c:v>-23.766515674170133</c:v>
                      </c:pt>
                      <c:pt idx="270">
                        <c:v>-23.766515674170133</c:v>
                      </c:pt>
                      <c:pt idx="271">
                        <c:v>-23.766515674170133</c:v>
                      </c:pt>
                      <c:pt idx="272">
                        <c:v>-23.766515674170133</c:v>
                      </c:pt>
                      <c:pt idx="273">
                        <c:v>-23.766515674170133</c:v>
                      </c:pt>
                      <c:pt idx="274">
                        <c:v>-23.766515674170133</c:v>
                      </c:pt>
                      <c:pt idx="275">
                        <c:v>-23.766515674170133</c:v>
                      </c:pt>
                      <c:pt idx="276">
                        <c:v>-23.766515674170133</c:v>
                      </c:pt>
                      <c:pt idx="277">
                        <c:v>-23.766515674170133</c:v>
                      </c:pt>
                      <c:pt idx="278">
                        <c:v>-23.766515674170133</c:v>
                      </c:pt>
                      <c:pt idx="279">
                        <c:v>-23.766515674170133</c:v>
                      </c:pt>
                      <c:pt idx="280">
                        <c:v>-23.766515674170133</c:v>
                      </c:pt>
                      <c:pt idx="281">
                        <c:v>-23.766515674170133</c:v>
                      </c:pt>
                      <c:pt idx="282">
                        <c:v>-23.766515674170133</c:v>
                      </c:pt>
                      <c:pt idx="283">
                        <c:v>-23.766515674170133</c:v>
                      </c:pt>
                      <c:pt idx="284">
                        <c:v>-23.766515674170133</c:v>
                      </c:pt>
                      <c:pt idx="285">
                        <c:v>-23.766515674170133</c:v>
                      </c:pt>
                      <c:pt idx="286">
                        <c:v>-23.766515674170133</c:v>
                      </c:pt>
                      <c:pt idx="287">
                        <c:v>-23.766515674170133</c:v>
                      </c:pt>
                      <c:pt idx="288">
                        <c:v>-23.766515674170133</c:v>
                      </c:pt>
                      <c:pt idx="289">
                        <c:v>-23.766515674170133</c:v>
                      </c:pt>
                      <c:pt idx="290">
                        <c:v>-23.766515674170133</c:v>
                      </c:pt>
                      <c:pt idx="291">
                        <c:v>-23.766515674170133</c:v>
                      </c:pt>
                      <c:pt idx="292">
                        <c:v>-23.766515674170133</c:v>
                      </c:pt>
                      <c:pt idx="293">
                        <c:v>-11.917814005487653</c:v>
                      </c:pt>
                      <c:pt idx="294">
                        <c:v>-11.917814005487653</c:v>
                      </c:pt>
                      <c:pt idx="295">
                        <c:v>-11.917814005487653</c:v>
                      </c:pt>
                      <c:pt idx="296">
                        <c:v>-11.917814005487653</c:v>
                      </c:pt>
                      <c:pt idx="297">
                        <c:v>-11.917814005487653</c:v>
                      </c:pt>
                      <c:pt idx="298">
                        <c:v>-11.917814005487653</c:v>
                      </c:pt>
                      <c:pt idx="299">
                        <c:v>-11.917814005487653</c:v>
                      </c:pt>
                      <c:pt idx="300">
                        <c:v>-11.917814005487653</c:v>
                      </c:pt>
                      <c:pt idx="301">
                        <c:v>-11.917814005487653</c:v>
                      </c:pt>
                      <c:pt idx="302">
                        <c:v>-11.917814005487653</c:v>
                      </c:pt>
                      <c:pt idx="303">
                        <c:v>-11.917814005487653</c:v>
                      </c:pt>
                      <c:pt idx="304">
                        <c:v>-11.917814005487653</c:v>
                      </c:pt>
                      <c:pt idx="305">
                        <c:v>-11.917814005487653</c:v>
                      </c:pt>
                      <c:pt idx="306">
                        <c:v>-11.917814005487653</c:v>
                      </c:pt>
                      <c:pt idx="307">
                        <c:v>-11.917814005487653</c:v>
                      </c:pt>
                      <c:pt idx="308">
                        <c:v>-11.917814005487653</c:v>
                      </c:pt>
                      <c:pt idx="309">
                        <c:v>-11.917814005487653</c:v>
                      </c:pt>
                      <c:pt idx="310">
                        <c:v>-11.917814005487653</c:v>
                      </c:pt>
                      <c:pt idx="311">
                        <c:v>-11.917814005487653</c:v>
                      </c:pt>
                      <c:pt idx="312">
                        <c:v>-11.917814005487653</c:v>
                      </c:pt>
                      <c:pt idx="313">
                        <c:v>-11.917814005487653</c:v>
                      </c:pt>
                      <c:pt idx="314">
                        <c:v>-11.917814005487653</c:v>
                      </c:pt>
                      <c:pt idx="315">
                        <c:v>-11.917814005487653</c:v>
                      </c:pt>
                      <c:pt idx="316">
                        <c:v>-11.917814005487653</c:v>
                      </c:pt>
                      <c:pt idx="317">
                        <c:v>-11.917814005487653</c:v>
                      </c:pt>
                      <c:pt idx="318">
                        <c:v>-11.917814005487653</c:v>
                      </c:pt>
                      <c:pt idx="319">
                        <c:v>-11.917814005487653</c:v>
                      </c:pt>
                      <c:pt idx="320">
                        <c:v>-11.917814005487653</c:v>
                      </c:pt>
                      <c:pt idx="321">
                        <c:v>-11.917814005487653</c:v>
                      </c:pt>
                      <c:pt idx="322">
                        <c:v>-11.917814005487653</c:v>
                      </c:pt>
                      <c:pt idx="323">
                        <c:v>-11.917814005487653</c:v>
                      </c:pt>
                      <c:pt idx="324">
                        <c:v>-11.917814005487653</c:v>
                      </c:pt>
                      <c:pt idx="325">
                        <c:v>-11.917814005487653</c:v>
                      </c:pt>
                      <c:pt idx="326">
                        <c:v>-11.917814005487653</c:v>
                      </c:pt>
                      <c:pt idx="327">
                        <c:v>-11.917814005487653</c:v>
                      </c:pt>
                      <c:pt idx="328">
                        <c:v>-11.917814005487653</c:v>
                      </c:pt>
                      <c:pt idx="329">
                        <c:v>-11.917814005487653</c:v>
                      </c:pt>
                      <c:pt idx="330">
                        <c:v>-11.917814005487653</c:v>
                      </c:pt>
                      <c:pt idx="331">
                        <c:v>-11.917814005487653</c:v>
                      </c:pt>
                      <c:pt idx="332">
                        <c:v>-11.917814005487653</c:v>
                      </c:pt>
                      <c:pt idx="333">
                        <c:v>-11.917814005487653</c:v>
                      </c:pt>
                      <c:pt idx="334">
                        <c:v>-11.917814005487653</c:v>
                      </c:pt>
                      <c:pt idx="335">
                        <c:v>-11.917814005487653</c:v>
                      </c:pt>
                      <c:pt idx="336">
                        <c:v>-11.917814005487653</c:v>
                      </c:pt>
                      <c:pt idx="337">
                        <c:v>-11.917814005487653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2AE2-4D3B-8DA7-E7104A237E8D}"/>
                  </c:ext>
                </c:extLst>
              </c15:ser>
            </c15:filteredLineSeries>
          </c:ext>
        </c:extLst>
      </c:lineChart>
      <c:catAx>
        <c:axId val="5406756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669088"/>
        <c:crosses val="autoZero"/>
        <c:auto val="1"/>
        <c:lblAlgn val="ctr"/>
        <c:lblOffset val="100"/>
        <c:noMultiLvlLbl val="0"/>
      </c:catAx>
      <c:valAx>
        <c:axId val="54066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67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Chart_Data!$B$3</c:f>
              <c:strCache>
                <c:ptCount val="1"/>
                <c:pt idx="0">
                  <c:v>Total Energy (MJ) Variation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Chart_Data!$B$4:$B$543</c:f>
              <c:numCache>
                <c:formatCode>General</c:formatCode>
                <c:ptCount val="540"/>
                <c:pt idx="0">
                  <c:v>213139539.8999415</c:v>
                </c:pt>
                <c:pt idx="1">
                  <c:v>213140644.82321668</c:v>
                </c:pt>
                <c:pt idx="2">
                  <c:v>213139539.8999415</c:v>
                </c:pt>
                <c:pt idx="3">
                  <c:v>213140644.82321668</c:v>
                </c:pt>
                <c:pt idx="4">
                  <c:v>213327770.9759773</c:v>
                </c:pt>
                <c:pt idx="5">
                  <c:v>213328875.89925253</c:v>
                </c:pt>
                <c:pt idx="6">
                  <c:v>213327770.9759773</c:v>
                </c:pt>
                <c:pt idx="7">
                  <c:v>213328875.89925253</c:v>
                </c:pt>
                <c:pt idx="8">
                  <c:v>213139539.8999415</c:v>
                </c:pt>
                <c:pt idx="9">
                  <c:v>213140644.82321668</c:v>
                </c:pt>
                <c:pt idx="10">
                  <c:v>213327770.9759773</c:v>
                </c:pt>
                <c:pt idx="11">
                  <c:v>213328875.89925253</c:v>
                </c:pt>
                <c:pt idx="12">
                  <c:v>213674882.13289061</c:v>
                </c:pt>
                <c:pt idx="13">
                  <c:v>213675987.05616575</c:v>
                </c:pt>
                <c:pt idx="14">
                  <c:v>213863113.20892644</c:v>
                </c:pt>
                <c:pt idx="15">
                  <c:v>213864218.13220164</c:v>
                </c:pt>
                <c:pt idx="16">
                  <c:v>213674882.13289061</c:v>
                </c:pt>
                <c:pt idx="17">
                  <c:v>213675987.05616575</c:v>
                </c:pt>
                <c:pt idx="18">
                  <c:v>213863113.20892644</c:v>
                </c:pt>
                <c:pt idx="19">
                  <c:v>213864218.13220164</c:v>
                </c:pt>
                <c:pt idx="20">
                  <c:v>213674882.13289061</c:v>
                </c:pt>
                <c:pt idx="21">
                  <c:v>213675987.05616575</c:v>
                </c:pt>
                <c:pt idx="22">
                  <c:v>214613375.13250223</c:v>
                </c:pt>
                <c:pt idx="23">
                  <c:v>214614480.05577743</c:v>
                </c:pt>
                <c:pt idx="24">
                  <c:v>214613375.13250223</c:v>
                </c:pt>
                <c:pt idx="25">
                  <c:v>214614480.05577743</c:v>
                </c:pt>
                <c:pt idx="26">
                  <c:v>213863113.20892644</c:v>
                </c:pt>
                <c:pt idx="27">
                  <c:v>213864218.13220164</c:v>
                </c:pt>
                <c:pt idx="28">
                  <c:v>214613375.13250223</c:v>
                </c:pt>
                <c:pt idx="29">
                  <c:v>214614480.05577743</c:v>
                </c:pt>
                <c:pt idx="30">
                  <c:v>215148717.36545131</c:v>
                </c:pt>
                <c:pt idx="31">
                  <c:v>215149822.28872651</c:v>
                </c:pt>
                <c:pt idx="32">
                  <c:v>215148717.36545131</c:v>
                </c:pt>
                <c:pt idx="33">
                  <c:v>215149822.28872651</c:v>
                </c:pt>
                <c:pt idx="34">
                  <c:v>215148717.36545131</c:v>
                </c:pt>
                <c:pt idx="35">
                  <c:v>215149822.28872651</c:v>
                </c:pt>
                <c:pt idx="36">
                  <c:v>216336592.53211403</c:v>
                </c:pt>
                <c:pt idx="37">
                  <c:v>216337697.45538923</c:v>
                </c:pt>
                <c:pt idx="38">
                  <c:v>216524823.60814989</c:v>
                </c:pt>
                <c:pt idx="39">
                  <c:v>216525928.53142509</c:v>
                </c:pt>
                <c:pt idx="40">
                  <c:v>216336592.53211403</c:v>
                </c:pt>
                <c:pt idx="41">
                  <c:v>216337697.45538923</c:v>
                </c:pt>
                <c:pt idx="42">
                  <c:v>216524823.60814989</c:v>
                </c:pt>
                <c:pt idx="43">
                  <c:v>216525928.53142509</c:v>
                </c:pt>
                <c:pt idx="44">
                  <c:v>216336592.53211403</c:v>
                </c:pt>
                <c:pt idx="45">
                  <c:v>216337697.45538923</c:v>
                </c:pt>
                <c:pt idx="46">
                  <c:v>216871934.7650632</c:v>
                </c:pt>
                <c:pt idx="47">
                  <c:v>216873039.68833837</c:v>
                </c:pt>
                <c:pt idx="48">
                  <c:v>216871934.7650632</c:v>
                </c:pt>
                <c:pt idx="49">
                  <c:v>216873039.68833837</c:v>
                </c:pt>
                <c:pt idx="50">
                  <c:v>216524823.60814989</c:v>
                </c:pt>
                <c:pt idx="51">
                  <c:v>216525928.53142509</c:v>
                </c:pt>
                <c:pt idx="52">
                  <c:v>217060165.84109899</c:v>
                </c:pt>
                <c:pt idx="53">
                  <c:v>217061270.76437417</c:v>
                </c:pt>
                <c:pt idx="54">
                  <c:v>217060165.84109899</c:v>
                </c:pt>
                <c:pt idx="55">
                  <c:v>217061270.76437417</c:v>
                </c:pt>
                <c:pt idx="56">
                  <c:v>216871934.7650632</c:v>
                </c:pt>
                <c:pt idx="57">
                  <c:v>216873039.68833837</c:v>
                </c:pt>
                <c:pt idx="58">
                  <c:v>217060165.84109899</c:v>
                </c:pt>
                <c:pt idx="59">
                  <c:v>217061270.76437417</c:v>
                </c:pt>
                <c:pt idx="60">
                  <c:v>217810427.76467481</c:v>
                </c:pt>
                <c:pt idx="61">
                  <c:v>217811532.68795002</c:v>
                </c:pt>
                <c:pt idx="62">
                  <c:v>217810427.76467481</c:v>
                </c:pt>
                <c:pt idx="63">
                  <c:v>217811532.68795002</c:v>
                </c:pt>
                <c:pt idx="64">
                  <c:v>217810427.76467481</c:v>
                </c:pt>
                <c:pt idx="65">
                  <c:v>217811532.68795002</c:v>
                </c:pt>
                <c:pt idx="66">
                  <c:v>218345769.99762392</c:v>
                </c:pt>
                <c:pt idx="67">
                  <c:v>218346874.92089909</c:v>
                </c:pt>
                <c:pt idx="68">
                  <c:v>218345769.99762392</c:v>
                </c:pt>
                <c:pt idx="69">
                  <c:v>218346874.92089909</c:v>
                </c:pt>
                <c:pt idx="70">
                  <c:v>218345769.99762392</c:v>
                </c:pt>
                <c:pt idx="71">
                  <c:v>218346874.92089909</c:v>
                </c:pt>
                <c:pt idx="72">
                  <c:v>220581200.13623542</c:v>
                </c:pt>
                <c:pt idx="73">
                  <c:v>220582305.05951068</c:v>
                </c:pt>
                <c:pt idx="74">
                  <c:v>220581200.13623542</c:v>
                </c:pt>
                <c:pt idx="75">
                  <c:v>220582305.05951068</c:v>
                </c:pt>
                <c:pt idx="76">
                  <c:v>220769431.21227127</c:v>
                </c:pt>
                <c:pt idx="77">
                  <c:v>220770536.13554648</c:v>
                </c:pt>
                <c:pt idx="78">
                  <c:v>220769431.21227127</c:v>
                </c:pt>
                <c:pt idx="79">
                  <c:v>220770536.13554648</c:v>
                </c:pt>
                <c:pt idx="80">
                  <c:v>220581200.13623542</c:v>
                </c:pt>
                <c:pt idx="81">
                  <c:v>220582305.05951068</c:v>
                </c:pt>
                <c:pt idx="82">
                  <c:v>220769431.21227127</c:v>
                </c:pt>
                <c:pt idx="83">
                  <c:v>220770536.13554648</c:v>
                </c:pt>
                <c:pt idx="84">
                  <c:v>221116542.36918449</c:v>
                </c:pt>
                <c:pt idx="85">
                  <c:v>221117647.29245976</c:v>
                </c:pt>
                <c:pt idx="86">
                  <c:v>221304773.44522035</c:v>
                </c:pt>
                <c:pt idx="87">
                  <c:v>221305878.36849561</c:v>
                </c:pt>
                <c:pt idx="88">
                  <c:v>221116542.36918449</c:v>
                </c:pt>
                <c:pt idx="89">
                  <c:v>221117647.29245976</c:v>
                </c:pt>
                <c:pt idx="90">
                  <c:v>221304773.44522035</c:v>
                </c:pt>
                <c:pt idx="91">
                  <c:v>221305878.36849561</c:v>
                </c:pt>
                <c:pt idx="92">
                  <c:v>221116542.36918449</c:v>
                </c:pt>
                <c:pt idx="93">
                  <c:v>221117647.29245976</c:v>
                </c:pt>
                <c:pt idx="94">
                  <c:v>222055035.3687962</c:v>
                </c:pt>
                <c:pt idx="95">
                  <c:v>222056140.2920714</c:v>
                </c:pt>
                <c:pt idx="96">
                  <c:v>222055035.3687962</c:v>
                </c:pt>
                <c:pt idx="97">
                  <c:v>222056140.2920714</c:v>
                </c:pt>
                <c:pt idx="98">
                  <c:v>221304773.44522035</c:v>
                </c:pt>
                <c:pt idx="99">
                  <c:v>221305878.36849561</c:v>
                </c:pt>
                <c:pt idx="100">
                  <c:v>222055035.3687962</c:v>
                </c:pt>
                <c:pt idx="101">
                  <c:v>222056140.2920714</c:v>
                </c:pt>
                <c:pt idx="102">
                  <c:v>222590377.60174525</c:v>
                </c:pt>
                <c:pt idx="103">
                  <c:v>222591482.52502048</c:v>
                </c:pt>
                <c:pt idx="104">
                  <c:v>222590377.60174525</c:v>
                </c:pt>
                <c:pt idx="105">
                  <c:v>222591482.52502048</c:v>
                </c:pt>
                <c:pt idx="106">
                  <c:v>222590377.60174525</c:v>
                </c:pt>
                <c:pt idx="107">
                  <c:v>222591482.52502048</c:v>
                </c:pt>
                <c:pt idx="108">
                  <c:v>226172640.65470228</c:v>
                </c:pt>
                <c:pt idx="109">
                  <c:v>226173745.57797742</c:v>
                </c:pt>
                <c:pt idx="110">
                  <c:v>226360871.73073813</c:v>
                </c:pt>
                <c:pt idx="111">
                  <c:v>226361976.65401331</c:v>
                </c:pt>
                <c:pt idx="112">
                  <c:v>226172640.65470228</c:v>
                </c:pt>
                <c:pt idx="113">
                  <c:v>226173745.57797742</c:v>
                </c:pt>
                <c:pt idx="114">
                  <c:v>226360871.73073813</c:v>
                </c:pt>
                <c:pt idx="115">
                  <c:v>226361976.65401331</c:v>
                </c:pt>
                <c:pt idx="116">
                  <c:v>226707982.88765135</c:v>
                </c:pt>
                <c:pt idx="117">
                  <c:v>226709087.81092659</c:v>
                </c:pt>
                <c:pt idx="118">
                  <c:v>226896213.96368718</c:v>
                </c:pt>
                <c:pt idx="119">
                  <c:v>226897318.88696235</c:v>
                </c:pt>
                <c:pt idx="120">
                  <c:v>226172640.65470228</c:v>
                </c:pt>
                <c:pt idx="121">
                  <c:v>226173745.57797742</c:v>
                </c:pt>
                <c:pt idx="122">
                  <c:v>226707982.88765135</c:v>
                </c:pt>
                <c:pt idx="123">
                  <c:v>226709087.81092659</c:v>
                </c:pt>
                <c:pt idx="124">
                  <c:v>226360871.73073813</c:v>
                </c:pt>
                <c:pt idx="125">
                  <c:v>226361976.65401331</c:v>
                </c:pt>
                <c:pt idx="126">
                  <c:v>226896213.96368718</c:v>
                </c:pt>
                <c:pt idx="127">
                  <c:v>226897318.88696235</c:v>
                </c:pt>
                <c:pt idx="128">
                  <c:v>226707982.88765135</c:v>
                </c:pt>
                <c:pt idx="129">
                  <c:v>226709087.81092659</c:v>
                </c:pt>
                <c:pt idx="130">
                  <c:v>226896213.96368718</c:v>
                </c:pt>
                <c:pt idx="131">
                  <c:v>226897318.88696235</c:v>
                </c:pt>
                <c:pt idx="132">
                  <c:v>227646475.88726303</c:v>
                </c:pt>
                <c:pt idx="133">
                  <c:v>227647580.81053817</c:v>
                </c:pt>
                <c:pt idx="134">
                  <c:v>227646475.88726303</c:v>
                </c:pt>
                <c:pt idx="135">
                  <c:v>227647580.81053817</c:v>
                </c:pt>
                <c:pt idx="136">
                  <c:v>228181818.12021208</c:v>
                </c:pt>
                <c:pt idx="137">
                  <c:v>228182923.04348737</c:v>
                </c:pt>
                <c:pt idx="138">
                  <c:v>227646475.88726303</c:v>
                </c:pt>
                <c:pt idx="139">
                  <c:v>227647580.81053817</c:v>
                </c:pt>
                <c:pt idx="140">
                  <c:v>228181818.12021208</c:v>
                </c:pt>
                <c:pt idx="141">
                  <c:v>228182923.04348737</c:v>
                </c:pt>
                <c:pt idx="142">
                  <c:v>228181818.12021208</c:v>
                </c:pt>
                <c:pt idx="143">
                  <c:v>228182923.04348737</c:v>
                </c:pt>
                <c:pt idx="144">
                  <c:v>229131958.20925334</c:v>
                </c:pt>
                <c:pt idx="145">
                  <c:v>229133063.13252857</c:v>
                </c:pt>
                <c:pt idx="146">
                  <c:v>229320189.2852892</c:v>
                </c:pt>
                <c:pt idx="147">
                  <c:v>229321294.20856443</c:v>
                </c:pt>
                <c:pt idx="148">
                  <c:v>229673324.79837853</c:v>
                </c:pt>
                <c:pt idx="149">
                  <c:v>229674429.72165376</c:v>
                </c:pt>
                <c:pt idx="150">
                  <c:v>229131958.20925334</c:v>
                </c:pt>
                <c:pt idx="151">
                  <c:v>229133063.13252857</c:v>
                </c:pt>
                <c:pt idx="152">
                  <c:v>229673324.79837853</c:v>
                </c:pt>
                <c:pt idx="153">
                  <c:v>229674429.72165376</c:v>
                </c:pt>
                <c:pt idx="154">
                  <c:v>229861555.87441438</c:v>
                </c:pt>
                <c:pt idx="155">
                  <c:v>229862660.79768956</c:v>
                </c:pt>
                <c:pt idx="156">
                  <c:v>229320189.2852892</c:v>
                </c:pt>
                <c:pt idx="157">
                  <c:v>229321294.20856443</c:v>
                </c:pt>
                <c:pt idx="158">
                  <c:v>229861555.87441438</c:v>
                </c:pt>
                <c:pt idx="159">
                  <c:v>229862660.79768956</c:v>
                </c:pt>
                <c:pt idx="160">
                  <c:v>229667300.44220254</c:v>
                </c:pt>
                <c:pt idx="161">
                  <c:v>229668405.36547765</c:v>
                </c:pt>
                <c:pt idx="162">
                  <c:v>229131958.20925334</c:v>
                </c:pt>
                <c:pt idx="163">
                  <c:v>229133063.13252857</c:v>
                </c:pt>
                <c:pt idx="164">
                  <c:v>229673324.79837853</c:v>
                </c:pt>
                <c:pt idx="165">
                  <c:v>229674429.72165376</c:v>
                </c:pt>
                <c:pt idx="166">
                  <c:v>229667300.44220254</c:v>
                </c:pt>
                <c:pt idx="167">
                  <c:v>229668405.36547765</c:v>
                </c:pt>
                <c:pt idx="168">
                  <c:v>229855531.51823837</c:v>
                </c:pt>
                <c:pt idx="169">
                  <c:v>229856636.44151351</c:v>
                </c:pt>
                <c:pt idx="170">
                  <c:v>229320189.2852892</c:v>
                </c:pt>
                <c:pt idx="171">
                  <c:v>229321294.20856443</c:v>
                </c:pt>
                <c:pt idx="172">
                  <c:v>229861555.87441438</c:v>
                </c:pt>
                <c:pt idx="173">
                  <c:v>229862660.79768956</c:v>
                </c:pt>
                <c:pt idx="174">
                  <c:v>229855531.51823837</c:v>
                </c:pt>
                <c:pt idx="175">
                  <c:v>229856636.44151351</c:v>
                </c:pt>
                <c:pt idx="176">
                  <c:v>230208667.03132764</c:v>
                </c:pt>
                <c:pt idx="177">
                  <c:v>230209771.95460284</c:v>
                </c:pt>
                <c:pt idx="178">
                  <c:v>230396898.10736349</c:v>
                </c:pt>
                <c:pt idx="179">
                  <c:v>230398003.03063861</c:v>
                </c:pt>
                <c:pt idx="180">
                  <c:v>229667300.44220254</c:v>
                </c:pt>
                <c:pt idx="181">
                  <c:v>229668405.36547765</c:v>
                </c:pt>
                <c:pt idx="182">
                  <c:v>230208667.03132764</c:v>
                </c:pt>
                <c:pt idx="183">
                  <c:v>230209771.95460284</c:v>
                </c:pt>
                <c:pt idx="184">
                  <c:v>229855531.51823837</c:v>
                </c:pt>
                <c:pt idx="185">
                  <c:v>229856636.44151351</c:v>
                </c:pt>
                <c:pt idx="186">
                  <c:v>230396898.10736349</c:v>
                </c:pt>
                <c:pt idx="187">
                  <c:v>230398003.03063861</c:v>
                </c:pt>
                <c:pt idx="188">
                  <c:v>230605793.44181415</c:v>
                </c:pt>
                <c:pt idx="189">
                  <c:v>230606898.36508936</c:v>
                </c:pt>
                <c:pt idx="190">
                  <c:v>230208667.03132764</c:v>
                </c:pt>
                <c:pt idx="191">
                  <c:v>230209771.95460284</c:v>
                </c:pt>
                <c:pt idx="192">
                  <c:v>231147160.03093928</c:v>
                </c:pt>
                <c:pt idx="193">
                  <c:v>231148264.95421448</c:v>
                </c:pt>
                <c:pt idx="194">
                  <c:v>230605793.44181415</c:v>
                </c:pt>
                <c:pt idx="195">
                  <c:v>230606898.36508936</c:v>
                </c:pt>
                <c:pt idx="196">
                  <c:v>231147160.03093928</c:v>
                </c:pt>
                <c:pt idx="197">
                  <c:v>231148264.95421448</c:v>
                </c:pt>
                <c:pt idx="198">
                  <c:v>230396898.10736349</c:v>
                </c:pt>
                <c:pt idx="199">
                  <c:v>230398003.03063861</c:v>
                </c:pt>
                <c:pt idx="200">
                  <c:v>231141135.67476323</c:v>
                </c:pt>
                <c:pt idx="201">
                  <c:v>231142240.59803843</c:v>
                </c:pt>
                <c:pt idx="202">
                  <c:v>230605793.44181415</c:v>
                </c:pt>
                <c:pt idx="203">
                  <c:v>230606898.36508936</c:v>
                </c:pt>
                <c:pt idx="204">
                  <c:v>231147160.03093928</c:v>
                </c:pt>
                <c:pt idx="205">
                  <c:v>231148264.95421448</c:v>
                </c:pt>
                <c:pt idx="206">
                  <c:v>231141135.67476323</c:v>
                </c:pt>
                <c:pt idx="207">
                  <c:v>231142240.59803843</c:v>
                </c:pt>
                <c:pt idx="208">
                  <c:v>231682502.26388833</c:v>
                </c:pt>
                <c:pt idx="209">
                  <c:v>231683607.18716356</c:v>
                </c:pt>
                <c:pt idx="210">
                  <c:v>231141135.67476323</c:v>
                </c:pt>
                <c:pt idx="211">
                  <c:v>231142240.59803843</c:v>
                </c:pt>
                <c:pt idx="212">
                  <c:v>231682502.26388833</c:v>
                </c:pt>
                <c:pt idx="213">
                  <c:v>231683607.18716356</c:v>
                </c:pt>
                <c:pt idx="214">
                  <c:v>231682502.26388833</c:v>
                </c:pt>
                <c:pt idx="215">
                  <c:v>231683607.18716356</c:v>
                </c:pt>
                <c:pt idx="216">
                  <c:v>232870377.43055114</c:v>
                </c:pt>
                <c:pt idx="217">
                  <c:v>232871482.35382634</c:v>
                </c:pt>
                <c:pt idx="218">
                  <c:v>233058608.50658694</c:v>
                </c:pt>
                <c:pt idx="219">
                  <c:v>233059713.42986214</c:v>
                </c:pt>
                <c:pt idx="220">
                  <c:v>232870377.43055114</c:v>
                </c:pt>
                <c:pt idx="221">
                  <c:v>232871482.35382634</c:v>
                </c:pt>
                <c:pt idx="222">
                  <c:v>233058608.50658694</c:v>
                </c:pt>
                <c:pt idx="223">
                  <c:v>233059713.42986214</c:v>
                </c:pt>
                <c:pt idx="224">
                  <c:v>233405719.66350016</c:v>
                </c:pt>
                <c:pt idx="225">
                  <c:v>233406824.58677539</c:v>
                </c:pt>
                <c:pt idx="226">
                  <c:v>232870377.43055114</c:v>
                </c:pt>
                <c:pt idx="227">
                  <c:v>232871482.35382634</c:v>
                </c:pt>
                <c:pt idx="228">
                  <c:v>233405719.66350016</c:v>
                </c:pt>
                <c:pt idx="229">
                  <c:v>233406824.58677539</c:v>
                </c:pt>
                <c:pt idx="230">
                  <c:v>233593950.73953596</c:v>
                </c:pt>
                <c:pt idx="231">
                  <c:v>233595055.66281125</c:v>
                </c:pt>
                <c:pt idx="232">
                  <c:v>233058608.50658694</c:v>
                </c:pt>
                <c:pt idx="233">
                  <c:v>233059713.42986214</c:v>
                </c:pt>
                <c:pt idx="234">
                  <c:v>233593950.73953596</c:v>
                </c:pt>
                <c:pt idx="235">
                  <c:v>233595055.66281125</c:v>
                </c:pt>
                <c:pt idx="236">
                  <c:v>233405719.66350016</c:v>
                </c:pt>
                <c:pt idx="237">
                  <c:v>233406824.58677539</c:v>
                </c:pt>
                <c:pt idx="238">
                  <c:v>233593950.73953596</c:v>
                </c:pt>
                <c:pt idx="239">
                  <c:v>233595055.66281125</c:v>
                </c:pt>
                <c:pt idx="240">
                  <c:v>234344212.66311187</c:v>
                </c:pt>
                <c:pt idx="241">
                  <c:v>234345317.58638701</c:v>
                </c:pt>
                <c:pt idx="242">
                  <c:v>234344212.66311187</c:v>
                </c:pt>
                <c:pt idx="243">
                  <c:v>234345317.58638701</c:v>
                </c:pt>
                <c:pt idx="244">
                  <c:v>234879554.89606091</c:v>
                </c:pt>
                <c:pt idx="245">
                  <c:v>234880659.81933618</c:v>
                </c:pt>
                <c:pt idx="246">
                  <c:v>234344212.66311187</c:v>
                </c:pt>
                <c:pt idx="247">
                  <c:v>234345317.58638701</c:v>
                </c:pt>
                <c:pt idx="248">
                  <c:v>234879554.89606091</c:v>
                </c:pt>
                <c:pt idx="249">
                  <c:v>234880659.81933618</c:v>
                </c:pt>
                <c:pt idx="250">
                  <c:v>234879554.89606091</c:v>
                </c:pt>
                <c:pt idx="251">
                  <c:v>234880659.81933618</c:v>
                </c:pt>
                <c:pt idx="252">
                  <c:v>237114985.03467244</c:v>
                </c:pt>
                <c:pt idx="253">
                  <c:v>237116089.95794773</c:v>
                </c:pt>
                <c:pt idx="254">
                  <c:v>237114985.03467244</c:v>
                </c:pt>
                <c:pt idx="255">
                  <c:v>237116089.95794773</c:v>
                </c:pt>
                <c:pt idx="256">
                  <c:v>237303216.11070836</c:v>
                </c:pt>
                <c:pt idx="257">
                  <c:v>237304321.03398353</c:v>
                </c:pt>
                <c:pt idx="258">
                  <c:v>237303216.11070836</c:v>
                </c:pt>
                <c:pt idx="259">
                  <c:v>237304321.03398353</c:v>
                </c:pt>
                <c:pt idx="260">
                  <c:v>237114985.03467244</c:v>
                </c:pt>
                <c:pt idx="261">
                  <c:v>237116089.95794773</c:v>
                </c:pt>
                <c:pt idx="262">
                  <c:v>237650327.26762155</c:v>
                </c:pt>
                <c:pt idx="263">
                  <c:v>237651432.19089681</c:v>
                </c:pt>
                <c:pt idx="264">
                  <c:v>237303216.11070836</c:v>
                </c:pt>
                <c:pt idx="265">
                  <c:v>237304321.03398353</c:v>
                </c:pt>
                <c:pt idx="266">
                  <c:v>237838558.3436574</c:v>
                </c:pt>
                <c:pt idx="267">
                  <c:v>237839663.26693258</c:v>
                </c:pt>
                <c:pt idx="268">
                  <c:v>237650327.26762155</c:v>
                </c:pt>
                <c:pt idx="269">
                  <c:v>237651432.19089681</c:v>
                </c:pt>
                <c:pt idx="270">
                  <c:v>237838558.3436574</c:v>
                </c:pt>
                <c:pt idx="271">
                  <c:v>237839663.26693258</c:v>
                </c:pt>
                <c:pt idx="272">
                  <c:v>237650327.26762155</c:v>
                </c:pt>
                <c:pt idx="273">
                  <c:v>237651432.19089681</c:v>
                </c:pt>
                <c:pt idx="274">
                  <c:v>238588820.26723319</c:v>
                </c:pt>
                <c:pt idx="275">
                  <c:v>238589925.1905084</c:v>
                </c:pt>
                <c:pt idx="276">
                  <c:v>238588820.26723319</c:v>
                </c:pt>
                <c:pt idx="277">
                  <c:v>238589925.1905084</c:v>
                </c:pt>
                <c:pt idx="278">
                  <c:v>237838558.3436574</c:v>
                </c:pt>
                <c:pt idx="279">
                  <c:v>237839663.26693258</c:v>
                </c:pt>
                <c:pt idx="280">
                  <c:v>238588820.26723319</c:v>
                </c:pt>
                <c:pt idx="281">
                  <c:v>238589925.1905084</c:v>
                </c:pt>
                <c:pt idx="282">
                  <c:v>239124162.50018233</c:v>
                </c:pt>
                <c:pt idx="283">
                  <c:v>239125267.42345753</c:v>
                </c:pt>
                <c:pt idx="284">
                  <c:v>239124162.50018233</c:v>
                </c:pt>
                <c:pt idx="285">
                  <c:v>239125267.42345753</c:v>
                </c:pt>
                <c:pt idx="286">
                  <c:v>239124162.50018233</c:v>
                </c:pt>
                <c:pt idx="287">
                  <c:v>239125267.42345753</c:v>
                </c:pt>
                <c:pt idx="288">
                  <c:v>242706425.55313933</c:v>
                </c:pt>
                <c:pt idx="289">
                  <c:v>242707530.47641447</c:v>
                </c:pt>
                <c:pt idx="290">
                  <c:v>242894656.6291751</c:v>
                </c:pt>
                <c:pt idx="291">
                  <c:v>242895761.5524503</c:v>
                </c:pt>
                <c:pt idx="292">
                  <c:v>242706425.55313933</c:v>
                </c:pt>
                <c:pt idx="293">
                  <c:v>242707530.47641447</c:v>
                </c:pt>
                <c:pt idx="294">
                  <c:v>242894656.6291751</c:v>
                </c:pt>
                <c:pt idx="295">
                  <c:v>242895761.5524503</c:v>
                </c:pt>
                <c:pt idx="296">
                  <c:v>243241767.78608835</c:v>
                </c:pt>
                <c:pt idx="297">
                  <c:v>243242872.70936355</c:v>
                </c:pt>
                <c:pt idx="298">
                  <c:v>243429998.8621242</c:v>
                </c:pt>
                <c:pt idx="299">
                  <c:v>243431103.78539944</c:v>
                </c:pt>
                <c:pt idx="300">
                  <c:v>243241767.78608835</c:v>
                </c:pt>
                <c:pt idx="301">
                  <c:v>243242872.70936355</c:v>
                </c:pt>
                <c:pt idx="302">
                  <c:v>242706425.55313933</c:v>
                </c:pt>
                <c:pt idx="303">
                  <c:v>242707530.47641447</c:v>
                </c:pt>
                <c:pt idx="304">
                  <c:v>243429998.8621242</c:v>
                </c:pt>
                <c:pt idx="305">
                  <c:v>243431103.78539944</c:v>
                </c:pt>
                <c:pt idx="306">
                  <c:v>242894656.6291751</c:v>
                </c:pt>
                <c:pt idx="307">
                  <c:v>242895761.5524503</c:v>
                </c:pt>
                <c:pt idx="308">
                  <c:v>243241767.78608835</c:v>
                </c:pt>
                <c:pt idx="309">
                  <c:v>243242872.70936355</c:v>
                </c:pt>
                <c:pt idx="310">
                  <c:v>243429998.8621242</c:v>
                </c:pt>
                <c:pt idx="311">
                  <c:v>243431103.78539944</c:v>
                </c:pt>
                <c:pt idx="312">
                  <c:v>244180260.78570005</c:v>
                </c:pt>
                <c:pt idx="313">
                  <c:v>244181365.70897526</c:v>
                </c:pt>
                <c:pt idx="314">
                  <c:v>244180260.78570005</c:v>
                </c:pt>
                <c:pt idx="315">
                  <c:v>244181365.70897526</c:v>
                </c:pt>
                <c:pt idx="316">
                  <c:v>244715603.01864913</c:v>
                </c:pt>
                <c:pt idx="317">
                  <c:v>244716707.94192433</c:v>
                </c:pt>
                <c:pt idx="318">
                  <c:v>245314933.42912915</c:v>
                </c:pt>
                <c:pt idx="319">
                  <c:v>245316038.35240442</c:v>
                </c:pt>
                <c:pt idx="320">
                  <c:v>244715603.01864913</c:v>
                </c:pt>
                <c:pt idx="321">
                  <c:v>244716707.94192433</c:v>
                </c:pt>
                <c:pt idx="322">
                  <c:v>244180260.78570005</c:v>
                </c:pt>
                <c:pt idx="323">
                  <c:v>244181365.70897526</c:v>
                </c:pt>
                <c:pt idx="324">
                  <c:v>245503164.50516501</c:v>
                </c:pt>
                <c:pt idx="325">
                  <c:v>245504269.42844024</c:v>
                </c:pt>
                <c:pt idx="326">
                  <c:v>245314933.42912915</c:v>
                </c:pt>
                <c:pt idx="327">
                  <c:v>245316038.35240442</c:v>
                </c:pt>
                <c:pt idx="328">
                  <c:v>245503164.50516501</c:v>
                </c:pt>
                <c:pt idx="329">
                  <c:v>245504269.42844024</c:v>
                </c:pt>
                <c:pt idx="330">
                  <c:v>244715603.01864913</c:v>
                </c:pt>
                <c:pt idx="331">
                  <c:v>244716707.94192433</c:v>
                </c:pt>
                <c:pt idx="332">
                  <c:v>245850275.6620782</c:v>
                </c:pt>
                <c:pt idx="333">
                  <c:v>245851380.58535349</c:v>
                </c:pt>
                <c:pt idx="334">
                  <c:v>245314933.42912915</c:v>
                </c:pt>
                <c:pt idx="335">
                  <c:v>245316038.35240442</c:v>
                </c:pt>
                <c:pt idx="336">
                  <c:v>245850275.6620782</c:v>
                </c:pt>
                <c:pt idx="337">
                  <c:v>245851380.58535349</c:v>
                </c:pt>
                <c:pt idx="338">
                  <c:v>245665743.10769042</c:v>
                </c:pt>
                <c:pt idx="339">
                  <c:v>245666848.03096557</c:v>
                </c:pt>
                <c:pt idx="340">
                  <c:v>246038506.73811409</c:v>
                </c:pt>
                <c:pt idx="341">
                  <c:v>246039611.66138923</c:v>
                </c:pt>
                <c:pt idx="342">
                  <c:v>245503164.50516501</c:v>
                </c:pt>
                <c:pt idx="343">
                  <c:v>245504269.42844024</c:v>
                </c:pt>
                <c:pt idx="344">
                  <c:v>246038506.73811409</c:v>
                </c:pt>
                <c:pt idx="345">
                  <c:v>246039611.66138923</c:v>
                </c:pt>
                <c:pt idx="346">
                  <c:v>245853974.18372625</c:v>
                </c:pt>
                <c:pt idx="347">
                  <c:v>245855079.10700139</c:v>
                </c:pt>
                <c:pt idx="348">
                  <c:v>245665743.10769042</c:v>
                </c:pt>
                <c:pt idx="349">
                  <c:v>245666848.03096557</c:v>
                </c:pt>
                <c:pt idx="350">
                  <c:v>245850275.6620782</c:v>
                </c:pt>
                <c:pt idx="351">
                  <c:v>245851380.58535349</c:v>
                </c:pt>
                <c:pt idx="352">
                  <c:v>245853974.18372625</c:v>
                </c:pt>
                <c:pt idx="353">
                  <c:v>245855079.10700139</c:v>
                </c:pt>
                <c:pt idx="354">
                  <c:v>246038506.73811409</c:v>
                </c:pt>
                <c:pt idx="355">
                  <c:v>246039611.66138923</c:v>
                </c:pt>
                <c:pt idx="356">
                  <c:v>246201085.34063956</c:v>
                </c:pt>
                <c:pt idx="357">
                  <c:v>246202190.2639147</c:v>
                </c:pt>
                <c:pt idx="358">
                  <c:v>246788768.66168994</c:v>
                </c:pt>
                <c:pt idx="359">
                  <c:v>246789873.58496508</c:v>
                </c:pt>
                <c:pt idx="360">
                  <c:v>246201085.34063956</c:v>
                </c:pt>
                <c:pt idx="361">
                  <c:v>246202190.2639147</c:v>
                </c:pt>
                <c:pt idx="362">
                  <c:v>245665743.10769042</c:v>
                </c:pt>
                <c:pt idx="363">
                  <c:v>245666848.03096557</c:v>
                </c:pt>
                <c:pt idx="364">
                  <c:v>246389316.41667536</c:v>
                </c:pt>
                <c:pt idx="365">
                  <c:v>246390421.33995059</c:v>
                </c:pt>
                <c:pt idx="366">
                  <c:v>246389316.41667536</c:v>
                </c:pt>
                <c:pt idx="367">
                  <c:v>246390421.33995059</c:v>
                </c:pt>
                <c:pt idx="368">
                  <c:v>245853974.18372625</c:v>
                </c:pt>
                <c:pt idx="369">
                  <c:v>245855079.10700139</c:v>
                </c:pt>
                <c:pt idx="370">
                  <c:v>246788768.66168994</c:v>
                </c:pt>
                <c:pt idx="371">
                  <c:v>246789873.58496508</c:v>
                </c:pt>
                <c:pt idx="372">
                  <c:v>246201085.34063956</c:v>
                </c:pt>
                <c:pt idx="373">
                  <c:v>246202190.2639147</c:v>
                </c:pt>
                <c:pt idx="374">
                  <c:v>247324110.89463899</c:v>
                </c:pt>
                <c:pt idx="375">
                  <c:v>247325215.81791416</c:v>
                </c:pt>
                <c:pt idx="376">
                  <c:v>246389316.41667536</c:v>
                </c:pt>
                <c:pt idx="377">
                  <c:v>246390421.33995059</c:v>
                </c:pt>
                <c:pt idx="378">
                  <c:v>246788768.66168994</c:v>
                </c:pt>
                <c:pt idx="379">
                  <c:v>246789873.58496508</c:v>
                </c:pt>
                <c:pt idx="380">
                  <c:v>247324110.89463899</c:v>
                </c:pt>
                <c:pt idx="381">
                  <c:v>247325215.81791416</c:v>
                </c:pt>
                <c:pt idx="382">
                  <c:v>247139578.34025109</c:v>
                </c:pt>
                <c:pt idx="383">
                  <c:v>247140683.26352635</c:v>
                </c:pt>
                <c:pt idx="384">
                  <c:v>247139578.34025109</c:v>
                </c:pt>
                <c:pt idx="385">
                  <c:v>247140683.26352635</c:v>
                </c:pt>
                <c:pt idx="386">
                  <c:v>247324110.89463899</c:v>
                </c:pt>
                <c:pt idx="387">
                  <c:v>247325215.81791416</c:v>
                </c:pt>
                <c:pt idx="388">
                  <c:v>247674920.57320029</c:v>
                </c:pt>
                <c:pt idx="389">
                  <c:v>247676025.49647549</c:v>
                </c:pt>
                <c:pt idx="390">
                  <c:v>247674920.57320029</c:v>
                </c:pt>
                <c:pt idx="391">
                  <c:v>247676025.49647549</c:v>
                </c:pt>
                <c:pt idx="392">
                  <c:v>247139578.34025109</c:v>
                </c:pt>
                <c:pt idx="393">
                  <c:v>247140683.26352635</c:v>
                </c:pt>
                <c:pt idx="394">
                  <c:v>248511986.06130171</c:v>
                </c:pt>
                <c:pt idx="395">
                  <c:v>248513090.98457691</c:v>
                </c:pt>
                <c:pt idx="396">
                  <c:v>247674920.57320029</c:v>
                </c:pt>
                <c:pt idx="397">
                  <c:v>247676025.49647549</c:v>
                </c:pt>
                <c:pt idx="398">
                  <c:v>248511986.06130171</c:v>
                </c:pt>
                <c:pt idx="399">
                  <c:v>248513090.98457691</c:v>
                </c:pt>
                <c:pt idx="400">
                  <c:v>248700217.13733754</c:v>
                </c:pt>
                <c:pt idx="401">
                  <c:v>248701322.06061277</c:v>
                </c:pt>
                <c:pt idx="402">
                  <c:v>248700217.13733754</c:v>
                </c:pt>
                <c:pt idx="403">
                  <c:v>248701322.06061277</c:v>
                </c:pt>
                <c:pt idx="404">
                  <c:v>248511986.06130171</c:v>
                </c:pt>
                <c:pt idx="405">
                  <c:v>248513090.98457691</c:v>
                </c:pt>
                <c:pt idx="406">
                  <c:v>249047328.29425082</c:v>
                </c:pt>
                <c:pt idx="407">
                  <c:v>249048433.21752602</c:v>
                </c:pt>
                <c:pt idx="408">
                  <c:v>248700217.13733754</c:v>
                </c:pt>
                <c:pt idx="409">
                  <c:v>248701322.06061277</c:v>
                </c:pt>
                <c:pt idx="410">
                  <c:v>249235559.37028664</c:v>
                </c:pt>
                <c:pt idx="411">
                  <c:v>249236664.29356185</c:v>
                </c:pt>
                <c:pt idx="412">
                  <c:v>249047328.29425082</c:v>
                </c:pt>
                <c:pt idx="413">
                  <c:v>249048433.21752602</c:v>
                </c:pt>
                <c:pt idx="414">
                  <c:v>249235559.37028664</c:v>
                </c:pt>
                <c:pt idx="415">
                  <c:v>249236664.29356185</c:v>
                </c:pt>
                <c:pt idx="416">
                  <c:v>249047328.29425082</c:v>
                </c:pt>
                <c:pt idx="417">
                  <c:v>249048433.21752602</c:v>
                </c:pt>
                <c:pt idx="418">
                  <c:v>249985821.29386243</c:v>
                </c:pt>
                <c:pt idx="419">
                  <c:v>249986926.21713769</c:v>
                </c:pt>
                <c:pt idx="420">
                  <c:v>249985821.29386243</c:v>
                </c:pt>
                <c:pt idx="421">
                  <c:v>249986926.21713769</c:v>
                </c:pt>
                <c:pt idx="422">
                  <c:v>249235559.37028664</c:v>
                </c:pt>
                <c:pt idx="423">
                  <c:v>249236664.29356185</c:v>
                </c:pt>
                <c:pt idx="424">
                  <c:v>249985821.29386243</c:v>
                </c:pt>
                <c:pt idx="425">
                  <c:v>249986926.21713769</c:v>
                </c:pt>
                <c:pt idx="426">
                  <c:v>250521163.5268116</c:v>
                </c:pt>
                <c:pt idx="427">
                  <c:v>250522268.45008674</c:v>
                </c:pt>
                <c:pt idx="428">
                  <c:v>250521163.5268116</c:v>
                </c:pt>
                <c:pt idx="429">
                  <c:v>250522268.45008674</c:v>
                </c:pt>
                <c:pt idx="430">
                  <c:v>250521163.5268116</c:v>
                </c:pt>
                <c:pt idx="431">
                  <c:v>250522268.45008674</c:v>
                </c:pt>
                <c:pt idx="432">
                  <c:v>252756593.66542307</c:v>
                </c:pt>
                <c:pt idx="433">
                  <c:v>252757698.5886983</c:v>
                </c:pt>
                <c:pt idx="434">
                  <c:v>252944824.74145895</c:v>
                </c:pt>
                <c:pt idx="435">
                  <c:v>252945929.66473413</c:v>
                </c:pt>
                <c:pt idx="436">
                  <c:v>252756593.66542307</c:v>
                </c:pt>
                <c:pt idx="437">
                  <c:v>252757698.5886983</c:v>
                </c:pt>
                <c:pt idx="438">
                  <c:v>252944824.74145895</c:v>
                </c:pt>
                <c:pt idx="439">
                  <c:v>252945929.66473413</c:v>
                </c:pt>
                <c:pt idx="440">
                  <c:v>253291935.8983722</c:v>
                </c:pt>
                <c:pt idx="441">
                  <c:v>253293040.82164738</c:v>
                </c:pt>
                <c:pt idx="442">
                  <c:v>253291935.8983722</c:v>
                </c:pt>
                <c:pt idx="443">
                  <c:v>253293040.82164738</c:v>
                </c:pt>
                <c:pt idx="444">
                  <c:v>252756593.66542307</c:v>
                </c:pt>
                <c:pt idx="445">
                  <c:v>252757698.5886983</c:v>
                </c:pt>
                <c:pt idx="446">
                  <c:v>253480166.97440797</c:v>
                </c:pt>
                <c:pt idx="447">
                  <c:v>253481271.89768326</c:v>
                </c:pt>
                <c:pt idx="448">
                  <c:v>253480166.97440797</c:v>
                </c:pt>
                <c:pt idx="449">
                  <c:v>253481271.89768326</c:v>
                </c:pt>
                <c:pt idx="450">
                  <c:v>252944824.74145895</c:v>
                </c:pt>
                <c:pt idx="451">
                  <c:v>252945929.66473413</c:v>
                </c:pt>
                <c:pt idx="452">
                  <c:v>253291935.8983722</c:v>
                </c:pt>
                <c:pt idx="453">
                  <c:v>253293040.82164738</c:v>
                </c:pt>
                <c:pt idx="454">
                  <c:v>253480166.97440797</c:v>
                </c:pt>
                <c:pt idx="455">
                  <c:v>253481271.89768326</c:v>
                </c:pt>
                <c:pt idx="456">
                  <c:v>254230428.89798382</c:v>
                </c:pt>
                <c:pt idx="457">
                  <c:v>254231533.82125908</c:v>
                </c:pt>
                <c:pt idx="458">
                  <c:v>254230428.89798382</c:v>
                </c:pt>
                <c:pt idx="459">
                  <c:v>254231533.82125908</c:v>
                </c:pt>
                <c:pt idx="460">
                  <c:v>254765771.13093296</c:v>
                </c:pt>
                <c:pt idx="461">
                  <c:v>254766876.05420816</c:v>
                </c:pt>
                <c:pt idx="462">
                  <c:v>254765771.13093296</c:v>
                </c:pt>
                <c:pt idx="463">
                  <c:v>254766876.05420816</c:v>
                </c:pt>
                <c:pt idx="464">
                  <c:v>254230428.89798382</c:v>
                </c:pt>
                <c:pt idx="465">
                  <c:v>254231533.82125908</c:v>
                </c:pt>
                <c:pt idx="466">
                  <c:v>254765771.13093296</c:v>
                </c:pt>
                <c:pt idx="467">
                  <c:v>254766876.05420816</c:v>
                </c:pt>
                <c:pt idx="468">
                  <c:v>258348034.18388987</c:v>
                </c:pt>
                <c:pt idx="469">
                  <c:v>258349139.10716507</c:v>
                </c:pt>
                <c:pt idx="470">
                  <c:v>258348034.18388987</c:v>
                </c:pt>
                <c:pt idx="471">
                  <c:v>258349139.10716507</c:v>
                </c:pt>
                <c:pt idx="472">
                  <c:v>258536265.25992578</c:v>
                </c:pt>
                <c:pt idx="473">
                  <c:v>258537370.18320096</c:v>
                </c:pt>
                <c:pt idx="474">
                  <c:v>258536265.25992578</c:v>
                </c:pt>
                <c:pt idx="475">
                  <c:v>258537370.18320096</c:v>
                </c:pt>
                <c:pt idx="476">
                  <c:v>258883376.41683906</c:v>
                </c:pt>
                <c:pt idx="477">
                  <c:v>258884481.34011421</c:v>
                </c:pt>
                <c:pt idx="478">
                  <c:v>258883376.41683906</c:v>
                </c:pt>
                <c:pt idx="479">
                  <c:v>258884481.34011421</c:v>
                </c:pt>
                <c:pt idx="480">
                  <c:v>258348034.18388987</c:v>
                </c:pt>
                <c:pt idx="481">
                  <c:v>258349139.10716507</c:v>
                </c:pt>
                <c:pt idx="482">
                  <c:v>259071607.4928748</c:v>
                </c:pt>
                <c:pt idx="483">
                  <c:v>259072712.41614997</c:v>
                </c:pt>
                <c:pt idx="484">
                  <c:v>259071607.4928748</c:v>
                </c:pt>
                <c:pt idx="485">
                  <c:v>259072712.41614997</c:v>
                </c:pt>
                <c:pt idx="486">
                  <c:v>258536265.25992578</c:v>
                </c:pt>
                <c:pt idx="487">
                  <c:v>258537370.18320096</c:v>
                </c:pt>
                <c:pt idx="488">
                  <c:v>258883376.41683906</c:v>
                </c:pt>
                <c:pt idx="489">
                  <c:v>258884481.34011421</c:v>
                </c:pt>
                <c:pt idx="490">
                  <c:v>259071607.4928748</c:v>
                </c:pt>
                <c:pt idx="491">
                  <c:v>259072712.41614997</c:v>
                </c:pt>
                <c:pt idx="492">
                  <c:v>259821869.41645065</c:v>
                </c:pt>
                <c:pt idx="493">
                  <c:v>259822974.33972579</c:v>
                </c:pt>
                <c:pt idx="494">
                  <c:v>259821869.41645065</c:v>
                </c:pt>
                <c:pt idx="495">
                  <c:v>259822974.33972579</c:v>
                </c:pt>
                <c:pt idx="496">
                  <c:v>260357211.64939979</c:v>
                </c:pt>
                <c:pt idx="497">
                  <c:v>260358316.57267499</c:v>
                </c:pt>
                <c:pt idx="498">
                  <c:v>260357211.64939979</c:v>
                </c:pt>
                <c:pt idx="499">
                  <c:v>260358316.57267499</c:v>
                </c:pt>
                <c:pt idx="500">
                  <c:v>259821869.41645065</c:v>
                </c:pt>
                <c:pt idx="501">
                  <c:v>259822974.33972579</c:v>
                </c:pt>
                <c:pt idx="502">
                  <c:v>260357211.64939979</c:v>
                </c:pt>
                <c:pt idx="503">
                  <c:v>260358316.57267499</c:v>
                </c:pt>
                <c:pt idx="504">
                  <c:v>261307351.73844099</c:v>
                </c:pt>
                <c:pt idx="505">
                  <c:v>261308456.66171619</c:v>
                </c:pt>
                <c:pt idx="506">
                  <c:v>261307351.73844099</c:v>
                </c:pt>
                <c:pt idx="507">
                  <c:v>261308456.66171619</c:v>
                </c:pt>
                <c:pt idx="508">
                  <c:v>261495582.81447688</c:v>
                </c:pt>
                <c:pt idx="509">
                  <c:v>261496687.73775211</c:v>
                </c:pt>
                <c:pt idx="510">
                  <c:v>261495582.81447688</c:v>
                </c:pt>
                <c:pt idx="511">
                  <c:v>261496687.73775211</c:v>
                </c:pt>
                <c:pt idx="512">
                  <c:v>261307351.73844099</c:v>
                </c:pt>
                <c:pt idx="513">
                  <c:v>261308456.66171619</c:v>
                </c:pt>
                <c:pt idx="514">
                  <c:v>261842693.9713901</c:v>
                </c:pt>
                <c:pt idx="515">
                  <c:v>261843798.89466536</c:v>
                </c:pt>
                <c:pt idx="516">
                  <c:v>261495582.81447688</c:v>
                </c:pt>
                <c:pt idx="517">
                  <c:v>261496687.73775211</c:v>
                </c:pt>
                <c:pt idx="518">
                  <c:v>262030925.04742596</c:v>
                </c:pt>
                <c:pt idx="519">
                  <c:v>262032029.97070113</c:v>
                </c:pt>
                <c:pt idx="520">
                  <c:v>261842693.9713901</c:v>
                </c:pt>
                <c:pt idx="521">
                  <c:v>261843798.89466536</c:v>
                </c:pt>
                <c:pt idx="522">
                  <c:v>262030925.04742596</c:v>
                </c:pt>
                <c:pt idx="523">
                  <c:v>262032029.97070113</c:v>
                </c:pt>
                <c:pt idx="524">
                  <c:v>262781186.9710018</c:v>
                </c:pt>
                <c:pt idx="525">
                  <c:v>262782291.89427707</c:v>
                </c:pt>
                <c:pt idx="526">
                  <c:v>261842693.9713901</c:v>
                </c:pt>
                <c:pt idx="527">
                  <c:v>261843798.89466536</c:v>
                </c:pt>
                <c:pt idx="528">
                  <c:v>262781186.9710018</c:v>
                </c:pt>
                <c:pt idx="529">
                  <c:v>262782291.89427707</c:v>
                </c:pt>
                <c:pt idx="530">
                  <c:v>262030925.04742596</c:v>
                </c:pt>
                <c:pt idx="531">
                  <c:v>262032029.97070113</c:v>
                </c:pt>
                <c:pt idx="532">
                  <c:v>262781186.9710018</c:v>
                </c:pt>
                <c:pt idx="533">
                  <c:v>262782291.89427707</c:v>
                </c:pt>
                <c:pt idx="534">
                  <c:v>263316529.20395088</c:v>
                </c:pt>
                <c:pt idx="535">
                  <c:v>263317634.12722602</c:v>
                </c:pt>
                <c:pt idx="536">
                  <c:v>263316529.20395088</c:v>
                </c:pt>
                <c:pt idx="537">
                  <c:v>263317634.12722602</c:v>
                </c:pt>
                <c:pt idx="538">
                  <c:v>263316529.20395088</c:v>
                </c:pt>
                <c:pt idx="539">
                  <c:v>263317634.12722602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84-484D-9D5F-003AFD7F6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9241112"/>
        <c:axId val="52924898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F84-484D-9D5F-003AFD7F6350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1867.0750273470883</c:v>
                      </c:pt>
                      <c:pt idx="1">
                        <c:v>1867.0834675285478</c:v>
                      </c:pt>
                      <c:pt idx="2">
                        <c:v>1867.4936273470882</c:v>
                      </c:pt>
                      <c:pt idx="3">
                        <c:v>1867.5020675285477</c:v>
                      </c:pt>
                      <c:pt idx="4">
                        <c:v>1868.6640891417048</c:v>
                      </c:pt>
                      <c:pt idx="5">
                        <c:v>1868.672529323165</c:v>
                      </c:pt>
                      <c:pt idx="6">
                        <c:v>1869.0826891417048</c:v>
                      </c:pt>
                      <c:pt idx="7">
                        <c:v>1869.091129323165</c:v>
                      </c:pt>
                      <c:pt idx="8">
                        <c:v>1871.0310273470884</c:v>
                      </c:pt>
                      <c:pt idx="9">
                        <c:v>1871.0394675285477</c:v>
                      </c:pt>
                      <c:pt idx="10">
                        <c:v>1872.6200891417047</c:v>
                      </c:pt>
                      <c:pt idx="11">
                        <c:v>1872.6285293231649</c:v>
                      </c:pt>
                      <c:pt idx="12">
                        <c:v>1872.83161555727</c:v>
                      </c:pt>
                      <c:pt idx="13">
                        <c:v>1872.8400557387299</c:v>
                      </c:pt>
                      <c:pt idx="14">
                        <c:v>1874.4206773518872</c:v>
                      </c:pt>
                      <c:pt idx="15">
                        <c:v>1874.4291175333469</c:v>
                      </c:pt>
                      <c:pt idx="16">
                        <c:v>1875.13241555727</c:v>
                      </c:pt>
                      <c:pt idx="17">
                        <c:v>1875.1408557387299</c:v>
                      </c:pt>
                      <c:pt idx="18">
                        <c:v>1876.7214773518872</c:v>
                      </c:pt>
                      <c:pt idx="19">
                        <c:v>1876.7299175333469</c:v>
                      </c:pt>
                      <c:pt idx="20">
                        <c:v>1878.8236155572702</c:v>
                      </c:pt>
                      <c:pt idx="21">
                        <c:v>1878.8320557387299</c:v>
                      </c:pt>
                      <c:pt idx="22">
                        <c:v>1879.3242364275186</c:v>
                      </c:pt>
                      <c:pt idx="23">
                        <c:v>1879.3326766089785</c:v>
                      </c:pt>
                      <c:pt idx="24">
                        <c:v>1879.7428364275186</c:v>
                      </c:pt>
                      <c:pt idx="25">
                        <c:v>1879.7512766089785</c:v>
                      </c:pt>
                      <c:pt idx="26">
                        <c:v>1880.4126773518872</c:v>
                      </c:pt>
                      <c:pt idx="27">
                        <c:v>1880.4211175333469</c:v>
                      </c:pt>
                      <c:pt idx="28">
                        <c:v>1883.2802364275185</c:v>
                      </c:pt>
                      <c:pt idx="29">
                        <c:v>1883.2886766089784</c:v>
                      </c:pt>
                      <c:pt idx="30">
                        <c:v>1885.0808246377003</c:v>
                      </c:pt>
                      <c:pt idx="31">
                        <c:v>1885.0892648191602</c:v>
                      </c:pt>
                      <c:pt idx="32">
                        <c:v>1887.3816246377003</c:v>
                      </c:pt>
                      <c:pt idx="33">
                        <c:v>1887.3900648191602</c:v>
                      </c:pt>
                      <c:pt idx="34">
                        <c:v>1891.0728246377003</c:v>
                      </c:pt>
                      <c:pt idx="35">
                        <c:v>1891.0812648191602</c:v>
                      </c:pt>
                      <c:pt idx="36">
                        <c:v>1895.9744281151927</c:v>
                      </c:pt>
                      <c:pt idx="37">
                        <c:v>1895.9828682966529</c:v>
                      </c:pt>
                      <c:pt idx="38">
                        <c:v>1897.5634899098097</c:v>
                      </c:pt>
                      <c:pt idx="39">
                        <c:v>1897.5719300912697</c:v>
                      </c:pt>
                      <c:pt idx="40">
                        <c:v>1898.2752281151927</c:v>
                      </c:pt>
                      <c:pt idx="41">
                        <c:v>1898.2836682966529</c:v>
                      </c:pt>
                      <c:pt idx="42">
                        <c:v>1899.8642899098099</c:v>
                      </c:pt>
                      <c:pt idx="43">
                        <c:v>1899.8727300912697</c:v>
                      </c:pt>
                      <c:pt idx="44">
                        <c:v>1901.9664281151927</c:v>
                      </c:pt>
                      <c:pt idx="45">
                        <c:v>1901.9748682966529</c:v>
                      </c:pt>
                      <c:pt idx="46">
                        <c:v>1901.7310163253751</c:v>
                      </c:pt>
                      <c:pt idx="47">
                        <c:v>1901.7394565068348</c:v>
                      </c:pt>
                      <c:pt idx="48">
                        <c:v>1902.167816325375</c:v>
                      </c:pt>
                      <c:pt idx="49">
                        <c:v>1902.1762565068348</c:v>
                      </c:pt>
                      <c:pt idx="50">
                        <c:v>1903.5554899098099</c:v>
                      </c:pt>
                      <c:pt idx="51">
                        <c:v>1903.5639300912696</c:v>
                      </c:pt>
                      <c:pt idx="52">
                        <c:v>1903.3200781199916</c:v>
                      </c:pt>
                      <c:pt idx="53">
                        <c:v>1903.3285183014511</c:v>
                      </c:pt>
                      <c:pt idx="54">
                        <c:v>1903.7568781199916</c:v>
                      </c:pt>
                      <c:pt idx="55">
                        <c:v>1903.7653183014513</c:v>
                      </c:pt>
                      <c:pt idx="56">
                        <c:v>1905.859016325375</c:v>
                      </c:pt>
                      <c:pt idx="57">
                        <c:v>1905.8674565068347</c:v>
                      </c:pt>
                      <c:pt idx="58">
                        <c:v>1907.4480781199916</c:v>
                      </c:pt>
                      <c:pt idx="59">
                        <c:v>1907.4565183014513</c:v>
                      </c:pt>
                      <c:pt idx="60">
                        <c:v>1908.2236371956235</c:v>
                      </c:pt>
                      <c:pt idx="61">
                        <c:v>1908.2320773770834</c:v>
                      </c:pt>
                      <c:pt idx="62">
                        <c:v>1910.5244371956235</c:v>
                      </c:pt>
                      <c:pt idx="63">
                        <c:v>1910.5328773770837</c:v>
                      </c:pt>
                      <c:pt idx="64">
                        <c:v>1914.2156371956235</c:v>
                      </c:pt>
                      <c:pt idx="65">
                        <c:v>1914.2240773770836</c:v>
                      </c:pt>
                      <c:pt idx="66">
                        <c:v>1913.9802254058056</c:v>
                      </c:pt>
                      <c:pt idx="67">
                        <c:v>1913.9886655872649</c:v>
                      </c:pt>
                      <c:pt idx="68">
                        <c:v>1914.4170254058056</c:v>
                      </c:pt>
                      <c:pt idx="69">
                        <c:v>1914.4254655872651</c:v>
                      </c:pt>
                      <c:pt idx="70">
                        <c:v>1918.1082254058056</c:v>
                      </c:pt>
                      <c:pt idx="71">
                        <c:v>1918.1166655872651</c:v>
                      </c:pt>
                      <c:pt idx="72">
                        <c:v>1932.9681301495375</c:v>
                      </c:pt>
                      <c:pt idx="73">
                        <c:v>1932.9765703309979</c:v>
                      </c:pt>
                      <c:pt idx="74">
                        <c:v>1933.4049301495377</c:v>
                      </c:pt>
                      <c:pt idx="75">
                        <c:v>1933.4133703309979</c:v>
                      </c:pt>
                      <c:pt idx="76">
                        <c:v>1934.5571919441545</c:v>
                      </c:pt>
                      <c:pt idx="77">
                        <c:v>1934.5656321256147</c:v>
                      </c:pt>
                      <c:pt idx="78">
                        <c:v>1934.9939919441545</c:v>
                      </c:pt>
                      <c:pt idx="79">
                        <c:v>1935.0024321256146</c:v>
                      </c:pt>
                      <c:pt idx="80">
                        <c:v>1937.0961301495377</c:v>
                      </c:pt>
                      <c:pt idx="81">
                        <c:v>1937.1045703309978</c:v>
                      </c:pt>
                      <c:pt idx="82">
                        <c:v>1938.6851919441544</c:v>
                      </c:pt>
                      <c:pt idx="83">
                        <c:v>1938.6936321256146</c:v>
                      </c:pt>
                      <c:pt idx="84">
                        <c:v>1938.7247183597192</c:v>
                      </c:pt>
                      <c:pt idx="85">
                        <c:v>1938.7331585411796</c:v>
                      </c:pt>
                      <c:pt idx="86">
                        <c:v>1940.3137801543364</c:v>
                      </c:pt>
                      <c:pt idx="87">
                        <c:v>1940.3222203357964</c:v>
                      </c:pt>
                      <c:pt idx="88">
                        <c:v>1941.0437183597194</c:v>
                      </c:pt>
                      <c:pt idx="89">
                        <c:v>1941.0521585411796</c:v>
                      </c:pt>
                      <c:pt idx="90">
                        <c:v>1942.6327801543364</c:v>
                      </c:pt>
                      <c:pt idx="91">
                        <c:v>1942.6412203357963</c:v>
                      </c:pt>
                      <c:pt idx="92">
                        <c:v>1944.8887183597192</c:v>
                      </c:pt>
                      <c:pt idx="93">
                        <c:v>1944.8971585411796</c:v>
                      </c:pt>
                      <c:pt idx="94">
                        <c:v>1945.2173392299683</c:v>
                      </c:pt>
                      <c:pt idx="95">
                        <c:v>1945.2257794114284</c:v>
                      </c:pt>
                      <c:pt idx="96">
                        <c:v>1945.6541392299682</c:v>
                      </c:pt>
                      <c:pt idx="97">
                        <c:v>1945.6625794114284</c:v>
                      </c:pt>
                      <c:pt idx="98">
                        <c:v>1946.4777801543364</c:v>
                      </c:pt>
                      <c:pt idx="99">
                        <c:v>1946.4862203357964</c:v>
                      </c:pt>
                      <c:pt idx="100">
                        <c:v>1949.3453392299682</c:v>
                      </c:pt>
                      <c:pt idx="101">
                        <c:v>1949.3537794114284</c:v>
                      </c:pt>
                      <c:pt idx="102">
                        <c:v>1950.9739274401497</c:v>
                      </c:pt>
                      <c:pt idx="103">
                        <c:v>1950.9823676216099</c:v>
                      </c:pt>
                      <c:pt idx="104">
                        <c:v>1953.2929274401497</c:v>
                      </c:pt>
                      <c:pt idx="105">
                        <c:v>1953.3013676216099</c:v>
                      </c:pt>
                      <c:pt idx="106">
                        <c:v>1957.1379274401497</c:v>
                      </c:pt>
                      <c:pt idx="107">
                        <c:v>1957.1463676216099</c:v>
                      </c:pt>
                      <c:pt idx="108">
                        <c:v>1985.1615185034279</c:v>
                      </c:pt>
                      <c:pt idx="109">
                        <c:v>1985.1699586848877</c:v>
                      </c:pt>
                      <c:pt idx="110">
                        <c:v>1986.750580298045</c:v>
                      </c:pt>
                      <c:pt idx="111">
                        <c:v>1986.7590204795049</c:v>
                      </c:pt>
                      <c:pt idx="112">
                        <c:v>1987.4987185034279</c:v>
                      </c:pt>
                      <c:pt idx="113">
                        <c:v>1987.5071586848876</c:v>
                      </c:pt>
                      <c:pt idx="114">
                        <c:v>1989.0877802980449</c:v>
                      </c:pt>
                      <c:pt idx="115">
                        <c:v>1989.0962204795048</c:v>
                      </c:pt>
                      <c:pt idx="116">
                        <c:v>1989.0541067136098</c:v>
                      </c:pt>
                      <c:pt idx="117">
                        <c:v>1989.0625468950698</c:v>
                      </c:pt>
                      <c:pt idx="118">
                        <c:v>1990.6431685082266</c:v>
                      </c:pt>
                      <c:pt idx="119">
                        <c:v>1990.6516086896861</c:v>
                      </c:pt>
                      <c:pt idx="120">
                        <c:v>1991.497518503428</c:v>
                      </c:pt>
                      <c:pt idx="121">
                        <c:v>1991.5059586848877</c:v>
                      </c:pt>
                      <c:pt idx="122">
                        <c:v>1991.39130671361</c:v>
                      </c:pt>
                      <c:pt idx="123">
                        <c:v>1991.3997468950699</c:v>
                      </c:pt>
                      <c:pt idx="124">
                        <c:v>1993.086580298045</c:v>
                      </c:pt>
                      <c:pt idx="125">
                        <c:v>1993.0950204795049</c:v>
                      </c:pt>
                      <c:pt idx="126">
                        <c:v>1992.9803685082265</c:v>
                      </c:pt>
                      <c:pt idx="127">
                        <c:v>1992.988808689686</c:v>
                      </c:pt>
                      <c:pt idx="128">
                        <c:v>1995.3901067136098</c:v>
                      </c:pt>
                      <c:pt idx="129">
                        <c:v>1995.3985468950698</c:v>
                      </c:pt>
                      <c:pt idx="130">
                        <c:v>1996.9791685082266</c:v>
                      </c:pt>
                      <c:pt idx="131">
                        <c:v>1996.9876086896861</c:v>
                      </c:pt>
                      <c:pt idx="132">
                        <c:v>1997.4107275838585</c:v>
                      </c:pt>
                      <c:pt idx="133">
                        <c:v>1997.4191677653182</c:v>
                      </c:pt>
                      <c:pt idx="134">
                        <c:v>1999.7479275838584</c:v>
                      </c:pt>
                      <c:pt idx="135">
                        <c:v>1999.7563677653181</c:v>
                      </c:pt>
                      <c:pt idx="136">
                        <c:v>2001.3033157940397</c:v>
                      </c:pt>
                      <c:pt idx="137">
                        <c:v>2001.3117559755005</c:v>
                      </c:pt>
                      <c:pt idx="138">
                        <c:v>2003.7467275838585</c:v>
                      </c:pt>
                      <c:pt idx="139">
                        <c:v>2003.7551677653182</c:v>
                      </c:pt>
                      <c:pt idx="140">
                        <c:v>2003.6405157940396</c:v>
                      </c:pt>
                      <c:pt idx="141">
                        <c:v>2003.6489559755005</c:v>
                      </c:pt>
                      <c:pt idx="142">
                        <c:v>2007.6393157940397</c:v>
                      </c:pt>
                      <c:pt idx="143">
                        <c:v>2007.6477559755006</c:v>
                      </c:pt>
                      <c:pt idx="144">
                        <c:v>2009.9374614246869</c:v>
                      </c:pt>
                      <c:pt idx="145">
                        <c:v>2009.9459016061471</c:v>
                      </c:pt>
                      <c:pt idx="146">
                        <c:v>2011.5265232193042</c:v>
                      </c:pt>
                      <c:pt idx="147">
                        <c:v>2011.5349634007639</c:v>
                      </c:pt>
                      <c:pt idx="148">
                        <c:v>2011.8388568573971</c:v>
                      </c:pt>
                      <c:pt idx="149">
                        <c:v>2011.8472970388571</c:v>
                      </c:pt>
                      <c:pt idx="150">
                        <c:v>2012.2746614246869</c:v>
                      </c:pt>
                      <c:pt idx="151">
                        <c:v>2012.2831016061471</c:v>
                      </c:pt>
                      <c:pt idx="152">
                        <c:v>2012.293856857397</c:v>
                      </c:pt>
                      <c:pt idx="153">
                        <c:v>2012.302297038857</c:v>
                      </c:pt>
                      <c:pt idx="154">
                        <c:v>2013.4279186520139</c:v>
                      </c:pt>
                      <c:pt idx="155">
                        <c:v>2013.4363588334736</c:v>
                      </c:pt>
                      <c:pt idx="156">
                        <c:v>2013.8637232193041</c:v>
                      </c:pt>
                      <c:pt idx="157">
                        <c:v>2013.8721634007641</c:v>
                      </c:pt>
                      <c:pt idx="158">
                        <c:v>2013.8829186520138</c:v>
                      </c:pt>
                      <c:pt idx="159">
                        <c:v>2013.8913588334738</c:v>
                      </c:pt>
                      <c:pt idx="160">
                        <c:v>2015.6940496348695</c:v>
                      </c:pt>
                      <c:pt idx="161">
                        <c:v>2015.702489816329</c:v>
                      </c:pt>
                      <c:pt idx="162">
                        <c:v>2016.273461424687</c:v>
                      </c:pt>
                      <c:pt idx="163">
                        <c:v>2016.2819016061471</c:v>
                      </c:pt>
                      <c:pt idx="164">
                        <c:v>2016.1388568573971</c:v>
                      </c:pt>
                      <c:pt idx="165">
                        <c:v>2016.147297038857</c:v>
                      </c:pt>
                      <c:pt idx="166">
                        <c:v>2016.1672496348697</c:v>
                      </c:pt>
                      <c:pt idx="167">
                        <c:v>2016.1756898163289</c:v>
                      </c:pt>
                      <c:pt idx="168">
                        <c:v>2017.2831114294863</c:v>
                      </c:pt>
                      <c:pt idx="169">
                        <c:v>2017.291551610946</c:v>
                      </c:pt>
                      <c:pt idx="170">
                        <c:v>2017.8625232193042</c:v>
                      </c:pt>
                      <c:pt idx="171">
                        <c:v>2017.8709634007639</c:v>
                      </c:pt>
                      <c:pt idx="172">
                        <c:v>2017.7279186520138</c:v>
                      </c:pt>
                      <c:pt idx="173">
                        <c:v>2017.7363588334738</c:v>
                      </c:pt>
                      <c:pt idx="174">
                        <c:v>2017.7563114294862</c:v>
                      </c:pt>
                      <c:pt idx="175">
                        <c:v>2017.764751610946</c:v>
                      </c:pt>
                      <c:pt idx="176">
                        <c:v>2017.5954450675788</c:v>
                      </c:pt>
                      <c:pt idx="177">
                        <c:v>2017.6038852490387</c:v>
                      </c:pt>
                      <c:pt idx="178">
                        <c:v>2019.184506862196</c:v>
                      </c:pt>
                      <c:pt idx="179">
                        <c:v>2019.1929470436548</c:v>
                      </c:pt>
                      <c:pt idx="180">
                        <c:v>2020.1660496348695</c:v>
                      </c:pt>
                      <c:pt idx="181">
                        <c:v>2020.174489816329</c:v>
                      </c:pt>
                      <c:pt idx="182">
                        <c:v>2019.9326450675787</c:v>
                      </c:pt>
                      <c:pt idx="183">
                        <c:v>2019.9410852490387</c:v>
                      </c:pt>
                      <c:pt idx="184">
                        <c:v>2021.7551114294863</c:v>
                      </c:pt>
                      <c:pt idx="185">
                        <c:v>2021.763551610946</c:v>
                      </c:pt>
                      <c:pt idx="186">
                        <c:v>2021.521706862196</c:v>
                      </c:pt>
                      <c:pt idx="187">
                        <c:v>2021.530147043655</c:v>
                      </c:pt>
                      <c:pt idx="188">
                        <c:v>2022.1866705051177</c:v>
                      </c:pt>
                      <c:pt idx="189">
                        <c:v>2022.1951106865781</c:v>
                      </c:pt>
                      <c:pt idx="190">
                        <c:v>2023.9314450675788</c:v>
                      </c:pt>
                      <c:pt idx="191">
                        <c:v>2023.9398852490388</c:v>
                      </c:pt>
                      <c:pt idx="192">
                        <c:v>2024.0880659378274</c:v>
                      </c:pt>
                      <c:pt idx="193">
                        <c:v>2024.0965061192871</c:v>
                      </c:pt>
                      <c:pt idx="194">
                        <c:v>2024.5238705051177</c:v>
                      </c:pt>
                      <c:pt idx="195">
                        <c:v>2024.5323106865781</c:v>
                      </c:pt>
                      <c:pt idx="196">
                        <c:v>2024.5430659378274</c:v>
                      </c:pt>
                      <c:pt idx="197">
                        <c:v>2024.5515061192873</c:v>
                      </c:pt>
                      <c:pt idx="198">
                        <c:v>2025.520506862196</c:v>
                      </c:pt>
                      <c:pt idx="199">
                        <c:v>2025.5289470436549</c:v>
                      </c:pt>
                      <c:pt idx="200">
                        <c:v>2027.9432587152999</c:v>
                      </c:pt>
                      <c:pt idx="201">
                        <c:v>2027.9516988967598</c:v>
                      </c:pt>
                      <c:pt idx="202">
                        <c:v>2028.5226705051177</c:v>
                      </c:pt>
                      <c:pt idx="203">
                        <c:v>2028.5311106865781</c:v>
                      </c:pt>
                      <c:pt idx="204">
                        <c:v>2028.3880659378274</c:v>
                      </c:pt>
                      <c:pt idx="205">
                        <c:v>2028.3965061192873</c:v>
                      </c:pt>
                      <c:pt idx="206">
                        <c:v>2028.4164587152998</c:v>
                      </c:pt>
                      <c:pt idx="207">
                        <c:v>2028.4248988967597</c:v>
                      </c:pt>
                      <c:pt idx="208">
                        <c:v>2029.8446541480087</c:v>
                      </c:pt>
                      <c:pt idx="209">
                        <c:v>2029.8530943294693</c:v>
                      </c:pt>
                      <c:pt idx="210">
                        <c:v>2032.4152587152998</c:v>
                      </c:pt>
                      <c:pt idx="211">
                        <c:v>2032.4236988967598</c:v>
                      </c:pt>
                      <c:pt idx="212">
                        <c:v>2032.1818541480086</c:v>
                      </c:pt>
                      <c:pt idx="213">
                        <c:v>2032.1902943294692</c:v>
                      </c:pt>
                      <c:pt idx="214">
                        <c:v>2036.1806541480087</c:v>
                      </c:pt>
                      <c:pt idx="215">
                        <c:v>2036.1890943294693</c:v>
                      </c:pt>
                      <c:pt idx="216">
                        <c:v>2040.7382576255018</c:v>
                      </c:pt>
                      <c:pt idx="217">
                        <c:v>2040.7466978069619</c:v>
                      </c:pt>
                      <c:pt idx="218">
                        <c:v>2042.3273194201183</c:v>
                      </c:pt>
                      <c:pt idx="219">
                        <c:v>2042.3357596015785</c:v>
                      </c:pt>
                      <c:pt idx="220">
                        <c:v>2043.0754576255019</c:v>
                      </c:pt>
                      <c:pt idx="221">
                        <c:v>2043.0838978069621</c:v>
                      </c:pt>
                      <c:pt idx="222">
                        <c:v>2044.6645194201183</c:v>
                      </c:pt>
                      <c:pt idx="223">
                        <c:v>2044.6729596015784</c:v>
                      </c:pt>
                      <c:pt idx="224">
                        <c:v>2046.4948458356832</c:v>
                      </c:pt>
                      <c:pt idx="225">
                        <c:v>2046.5032860171432</c:v>
                      </c:pt>
                      <c:pt idx="226">
                        <c:v>2047.0742576255018</c:v>
                      </c:pt>
                      <c:pt idx="227">
                        <c:v>2047.082697806962</c:v>
                      </c:pt>
                      <c:pt idx="228">
                        <c:v>2046.9680458356834</c:v>
                      </c:pt>
                      <c:pt idx="229">
                        <c:v>2046.9764860171433</c:v>
                      </c:pt>
                      <c:pt idx="230">
                        <c:v>2048.0839076303</c:v>
                      </c:pt>
                      <c:pt idx="231">
                        <c:v>2048.0923478117606</c:v>
                      </c:pt>
                      <c:pt idx="232">
                        <c:v>2048.6633194201181</c:v>
                      </c:pt>
                      <c:pt idx="233">
                        <c:v>2048.6717596015783</c:v>
                      </c:pt>
                      <c:pt idx="234">
                        <c:v>2048.5571076302999</c:v>
                      </c:pt>
                      <c:pt idx="235">
                        <c:v>2048.5655478117606</c:v>
                      </c:pt>
                      <c:pt idx="236">
                        <c:v>2050.9668458356832</c:v>
                      </c:pt>
                      <c:pt idx="237">
                        <c:v>2050.9752860171434</c:v>
                      </c:pt>
                      <c:pt idx="238">
                        <c:v>2052.5559076302998</c:v>
                      </c:pt>
                      <c:pt idx="239">
                        <c:v>2052.5643478117604</c:v>
                      </c:pt>
                      <c:pt idx="240">
                        <c:v>2052.9874667059321</c:v>
                      </c:pt>
                      <c:pt idx="241">
                        <c:v>2052.9959068873923</c:v>
                      </c:pt>
                      <c:pt idx="242">
                        <c:v>2055.324666705932</c:v>
                      </c:pt>
                      <c:pt idx="243">
                        <c:v>2055.3331068873922</c:v>
                      </c:pt>
                      <c:pt idx="244">
                        <c:v>2058.7440549161138</c:v>
                      </c:pt>
                      <c:pt idx="245">
                        <c:v>2058.752495097574</c:v>
                      </c:pt>
                      <c:pt idx="246">
                        <c:v>2059.3234667059323</c:v>
                      </c:pt>
                      <c:pt idx="247">
                        <c:v>2059.3319068873921</c:v>
                      </c:pt>
                      <c:pt idx="248">
                        <c:v>2059.2172549161137</c:v>
                      </c:pt>
                      <c:pt idx="249">
                        <c:v>2059.2256950975739</c:v>
                      </c:pt>
                      <c:pt idx="250">
                        <c:v>2063.2160549161135</c:v>
                      </c:pt>
                      <c:pt idx="251">
                        <c:v>2063.2244950975742</c:v>
                      </c:pt>
                      <c:pt idx="252">
                        <c:v>2077.7319596598463</c:v>
                      </c:pt>
                      <c:pt idx="253">
                        <c:v>2077.7403998413065</c:v>
                      </c:pt>
                      <c:pt idx="254">
                        <c:v>2078.2051596598462</c:v>
                      </c:pt>
                      <c:pt idx="255">
                        <c:v>2078.2135998413069</c:v>
                      </c:pt>
                      <c:pt idx="256">
                        <c:v>2079.3210214544633</c:v>
                      </c:pt>
                      <c:pt idx="257">
                        <c:v>2079.3294616359235</c:v>
                      </c:pt>
                      <c:pt idx="258">
                        <c:v>2079.7942214544637</c:v>
                      </c:pt>
                      <c:pt idx="259">
                        <c:v>2079.8026616359234</c:v>
                      </c:pt>
                      <c:pt idx="260">
                        <c:v>2082.2039596598465</c:v>
                      </c:pt>
                      <c:pt idx="261">
                        <c:v>2082.2123998413067</c:v>
                      </c:pt>
                      <c:pt idx="262">
                        <c:v>2083.488547870028</c:v>
                      </c:pt>
                      <c:pt idx="263">
                        <c:v>2083.4969880514886</c:v>
                      </c:pt>
                      <c:pt idx="264">
                        <c:v>2083.7930214544635</c:v>
                      </c:pt>
                      <c:pt idx="265">
                        <c:v>2083.8014616359233</c:v>
                      </c:pt>
                      <c:pt idx="266">
                        <c:v>2085.077609664645</c:v>
                      </c:pt>
                      <c:pt idx="267">
                        <c:v>2085.0860498461047</c:v>
                      </c:pt>
                      <c:pt idx="268">
                        <c:v>2085.8439478700279</c:v>
                      </c:pt>
                      <c:pt idx="269">
                        <c:v>2085.8523880514886</c:v>
                      </c:pt>
                      <c:pt idx="270">
                        <c:v>2087.4330096646454</c:v>
                      </c:pt>
                      <c:pt idx="271">
                        <c:v>2087.4414498461047</c:v>
                      </c:pt>
                      <c:pt idx="272">
                        <c:v>2089.9965478700278</c:v>
                      </c:pt>
                      <c:pt idx="273">
                        <c:v>2090.0049880514885</c:v>
                      </c:pt>
                      <c:pt idx="274">
                        <c:v>2089.9811687402766</c:v>
                      </c:pt>
                      <c:pt idx="275">
                        <c:v>2089.9896089217368</c:v>
                      </c:pt>
                      <c:pt idx="276">
                        <c:v>2090.4543687402765</c:v>
                      </c:pt>
                      <c:pt idx="277">
                        <c:v>2090.4628089217367</c:v>
                      </c:pt>
                      <c:pt idx="278">
                        <c:v>2091.5856096646453</c:v>
                      </c:pt>
                      <c:pt idx="279">
                        <c:v>2091.5940498461046</c:v>
                      </c:pt>
                      <c:pt idx="280">
                        <c:v>2094.4531687402764</c:v>
                      </c:pt>
                      <c:pt idx="281">
                        <c:v>2094.4616089217366</c:v>
                      </c:pt>
                      <c:pt idx="282">
                        <c:v>2095.7377569504588</c:v>
                      </c:pt>
                      <c:pt idx="283">
                        <c:v>2095.746197131919</c:v>
                      </c:pt>
                      <c:pt idx="284">
                        <c:v>2098.0931569504587</c:v>
                      </c:pt>
                      <c:pt idx="285">
                        <c:v>2098.1015971319189</c:v>
                      </c:pt>
                      <c:pt idx="286">
                        <c:v>2102.2457569504586</c:v>
                      </c:pt>
                      <c:pt idx="287">
                        <c:v>2102.2541971319188</c:v>
                      </c:pt>
                      <c:pt idx="288">
                        <c:v>2129.9253480137363</c:v>
                      </c:pt>
                      <c:pt idx="289">
                        <c:v>2129.9337881951965</c:v>
                      </c:pt>
                      <c:pt idx="290">
                        <c:v>2131.5144098083529</c:v>
                      </c:pt>
                      <c:pt idx="291">
                        <c:v>2131.5228499898135</c:v>
                      </c:pt>
                      <c:pt idx="292">
                        <c:v>2132.2989480137367</c:v>
                      </c:pt>
                      <c:pt idx="293">
                        <c:v>2132.3073881951964</c:v>
                      </c:pt>
                      <c:pt idx="294">
                        <c:v>2133.8880098083528</c:v>
                      </c:pt>
                      <c:pt idx="295">
                        <c:v>2133.8964499898134</c:v>
                      </c:pt>
                      <c:pt idx="296">
                        <c:v>2133.817936223918</c:v>
                      </c:pt>
                      <c:pt idx="297">
                        <c:v>2133.8263764053781</c:v>
                      </c:pt>
                      <c:pt idx="298">
                        <c:v>2135.406998018535</c:v>
                      </c:pt>
                      <c:pt idx="299">
                        <c:v>2135.4154381999952</c:v>
                      </c:pt>
                      <c:pt idx="300">
                        <c:v>2136.1915362239179</c:v>
                      </c:pt>
                      <c:pt idx="301">
                        <c:v>2136.199976405378</c:v>
                      </c:pt>
                      <c:pt idx="302">
                        <c:v>2136.6053480137366</c:v>
                      </c:pt>
                      <c:pt idx="303">
                        <c:v>2136.6137881951963</c:v>
                      </c:pt>
                      <c:pt idx="304">
                        <c:v>2137.7805980185349</c:v>
                      </c:pt>
                      <c:pt idx="305">
                        <c:v>2137.7890381999955</c:v>
                      </c:pt>
                      <c:pt idx="306">
                        <c:v>2138.1944098083532</c:v>
                      </c:pt>
                      <c:pt idx="307">
                        <c:v>2138.2028499898133</c:v>
                      </c:pt>
                      <c:pt idx="308">
                        <c:v>2140.4979362239178</c:v>
                      </c:pt>
                      <c:pt idx="309">
                        <c:v>2140.506376405378</c:v>
                      </c:pt>
                      <c:pt idx="310">
                        <c:v>2142.0869980185348</c:v>
                      </c:pt>
                      <c:pt idx="311">
                        <c:v>2142.0954381999954</c:v>
                      </c:pt>
                      <c:pt idx="312">
                        <c:v>2142.1745570941671</c:v>
                      </c:pt>
                      <c:pt idx="313">
                        <c:v>2142.1829972756273</c:v>
                      </c:pt>
                      <c:pt idx="314">
                        <c:v>2144.548157094167</c:v>
                      </c:pt>
                      <c:pt idx="315">
                        <c:v>2144.5565972756272</c:v>
                      </c:pt>
                      <c:pt idx="316">
                        <c:v>2146.0671453043487</c:v>
                      </c:pt>
                      <c:pt idx="317">
                        <c:v>2146.0755854858089</c:v>
                      </c:pt>
                      <c:pt idx="318">
                        <c:v>2148.0169979369848</c:v>
                      </c:pt>
                      <c:pt idx="319">
                        <c:v>2148.0254381184459</c:v>
                      </c:pt>
                      <c:pt idx="320">
                        <c:v>2148.4407453043491</c:v>
                      </c:pt>
                      <c:pt idx="321">
                        <c:v>2148.4491854858088</c:v>
                      </c:pt>
                      <c:pt idx="322">
                        <c:v>2148.8545570941669</c:v>
                      </c:pt>
                      <c:pt idx="323">
                        <c:v>2148.8629972756271</c:v>
                      </c:pt>
                      <c:pt idx="324">
                        <c:v>2149.6060597316027</c:v>
                      </c:pt>
                      <c:pt idx="325">
                        <c:v>2149.614499913062</c:v>
                      </c:pt>
                      <c:pt idx="326">
                        <c:v>2150.3723979369852</c:v>
                      </c:pt>
                      <c:pt idx="327">
                        <c:v>2150.3808381184458</c:v>
                      </c:pt>
                      <c:pt idx="328">
                        <c:v>2151.9614597316026</c:v>
                      </c:pt>
                      <c:pt idx="329">
                        <c:v>2151.9698999130619</c:v>
                      </c:pt>
                      <c:pt idx="330">
                        <c:v>2152.747145304349</c:v>
                      </c:pt>
                      <c:pt idx="331">
                        <c:v>2152.7555854858088</c:v>
                      </c:pt>
                      <c:pt idx="332">
                        <c:v>2153.7735861471674</c:v>
                      </c:pt>
                      <c:pt idx="333">
                        <c:v>2153.7820263286276</c:v>
                      </c:pt>
                      <c:pt idx="334">
                        <c:v>2154.5249979369851</c:v>
                      </c:pt>
                      <c:pt idx="335">
                        <c:v>2154.5334381184457</c:v>
                      </c:pt>
                      <c:pt idx="336">
                        <c:v>2154.2649861471673</c:v>
                      </c:pt>
                      <c:pt idx="337">
                        <c:v>2154.2734263286275</c:v>
                      </c:pt>
                      <c:pt idx="338">
                        <c:v>2154.7012909349955</c:v>
                      </c:pt>
                      <c:pt idx="339">
                        <c:v>2154.7097311164557</c:v>
                      </c:pt>
                      <c:pt idx="340">
                        <c:v>2155.362647941784</c:v>
                      </c:pt>
                      <c:pt idx="341">
                        <c:v>2155.3710881232437</c:v>
                      </c:pt>
                      <c:pt idx="342">
                        <c:v>2156.1140597316025</c:v>
                      </c:pt>
                      <c:pt idx="343">
                        <c:v>2156.1224999130623</c:v>
                      </c:pt>
                      <c:pt idx="344">
                        <c:v>2155.8540479417838</c:v>
                      </c:pt>
                      <c:pt idx="345">
                        <c:v>2155.862488123244</c:v>
                      </c:pt>
                      <c:pt idx="346">
                        <c:v>2156.2903527296126</c:v>
                      </c:pt>
                      <c:pt idx="347">
                        <c:v>2156.2987929110723</c:v>
                      </c:pt>
                      <c:pt idx="348">
                        <c:v>2157.0748909349954</c:v>
                      </c:pt>
                      <c:pt idx="349">
                        <c:v>2157.0833311164556</c:v>
                      </c:pt>
                      <c:pt idx="350">
                        <c:v>2158.4175861471672</c:v>
                      </c:pt>
                      <c:pt idx="351">
                        <c:v>2158.4260263286278</c:v>
                      </c:pt>
                      <c:pt idx="352">
                        <c:v>2158.6639527296124</c:v>
                      </c:pt>
                      <c:pt idx="353">
                        <c:v>2158.6723929110722</c:v>
                      </c:pt>
                      <c:pt idx="354">
                        <c:v>2160.0066479417837</c:v>
                      </c:pt>
                      <c:pt idx="355">
                        <c:v>2160.0150881232439</c:v>
                      </c:pt>
                      <c:pt idx="356">
                        <c:v>2160.4578791451777</c:v>
                      </c:pt>
                      <c:pt idx="357">
                        <c:v>2160.4663193266374</c:v>
                      </c:pt>
                      <c:pt idx="358">
                        <c:v>2160.266207017416</c:v>
                      </c:pt>
                      <c:pt idx="359">
                        <c:v>2160.2746471988753</c:v>
                      </c:pt>
                      <c:pt idx="360">
                        <c:v>2160.967479145178</c:v>
                      </c:pt>
                      <c:pt idx="361">
                        <c:v>2160.9759193266373</c:v>
                      </c:pt>
                      <c:pt idx="362">
                        <c:v>2161.3812909349958</c:v>
                      </c:pt>
                      <c:pt idx="363">
                        <c:v>2161.3897311164556</c:v>
                      </c:pt>
                      <c:pt idx="364">
                        <c:v>2162.0469409397947</c:v>
                      </c:pt>
                      <c:pt idx="365">
                        <c:v>2162.0553811212549</c:v>
                      </c:pt>
                      <c:pt idx="366">
                        <c:v>2162.5565409397946</c:v>
                      </c:pt>
                      <c:pt idx="367">
                        <c:v>2162.5649811212547</c:v>
                      </c:pt>
                      <c:pt idx="368">
                        <c:v>2162.9703527296124</c:v>
                      </c:pt>
                      <c:pt idx="369">
                        <c:v>2162.9787929110721</c:v>
                      </c:pt>
                      <c:pt idx="370">
                        <c:v>2162.621607017416</c:v>
                      </c:pt>
                      <c:pt idx="371">
                        <c:v>2162.6300471988752</c:v>
                      </c:pt>
                      <c:pt idx="372">
                        <c:v>2165.2738791451779</c:v>
                      </c:pt>
                      <c:pt idx="373">
                        <c:v>2165.2823193266372</c:v>
                      </c:pt>
                      <c:pt idx="374">
                        <c:v>2166.0227952275977</c:v>
                      </c:pt>
                      <c:pt idx="375">
                        <c:v>2166.031235409057</c:v>
                      </c:pt>
                      <c:pt idx="376">
                        <c:v>2166.8629409397945</c:v>
                      </c:pt>
                      <c:pt idx="377">
                        <c:v>2166.8713811212551</c:v>
                      </c:pt>
                      <c:pt idx="378">
                        <c:v>2166.7742070174158</c:v>
                      </c:pt>
                      <c:pt idx="379">
                        <c:v>2166.7826471988756</c:v>
                      </c:pt>
                      <c:pt idx="380">
                        <c:v>2166.5141952275976</c:v>
                      </c:pt>
                      <c:pt idx="381">
                        <c:v>2166.5226354090573</c:v>
                      </c:pt>
                      <c:pt idx="382">
                        <c:v>2166.9505000154259</c:v>
                      </c:pt>
                      <c:pt idx="383">
                        <c:v>2166.9589401968865</c:v>
                      </c:pt>
                      <c:pt idx="384">
                        <c:v>2169.3241000154258</c:v>
                      </c:pt>
                      <c:pt idx="385">
                        <c:v>2169.3325401968864</c:v>
                      </c:pt>
                      <c:pt idx="386">
                        <c:v>2170.6667952275975</c:v>
                      </c:pt>
                      <c:pt idx="387">
                        <c:v>2170.6752354090572</c:v>
                      </c:pt>
                      <c:pt idx="388">
                        <c:v>2172.7070882256085</c:v>
                      </c:pt>
                      <c:pt idx="389">
                        <c:v>2172.7155284070682</c:v>
                      </c:pt>
                      <c:pt idx="390">
                        <c:v>2173.2166882256083</c:v>
                      </c:pt>
                      <c:pt idx="391">
                        <c:v>2173.225128407068</c:v>
                      </c:pt>
                      <c:pt idx="392">
                        <c:v>2173.6305000154257</c:v>
                      </c:pt>
                      <c:pt idx="393">
                        <c:v>2173.6389401968863</c:v>
                      </c:pt>
                      <c:pt idx="394">
                        <c:v>2176.9163987050902</c:v>
                      </c:pt>
                      <c:pt idx="395">
                        <c:v>2176.9248388865499</c:v>
                      </c:pt>
                      <c:pt idx="396">
                        <c:v>2177.5230882256083</c:v>
                      </c:pt>
                      <c:pt idx="397">
                        <c:v>2177.5315284070684</c:v>
                      </c:pt>
                      <c:pt idx="398">
                        <c:v>2177.40779870509</c:v>
                      </c:pt>
                      <c:pt idx="399">
                        <c:v>2177.4162388865498</c:v>
                      </c:pt>
                      <c:pt idx="400">
                        <c:v>2178.5054604997067</c:v>
                      </c:pt>
                      <c:pt idx="401">
                        <c:v>2178.5139006811664</c:v>
                      </c:pt>
                      <c:pt idx="402">
                        <c:v>2178.9968604997066</c:v>
                      </c:pt>
                      <c:pt idx="403">
                        <c:v>2179.0053006811668</c:v>
                      </c:pt>
                      <c:pt idx="404">
                        <c:v>2181.5603987050899</c:v>
                      </c:pt>
                      <c:pt idx="405">
                        <c:v>2181.5688388865501</c:v>
                      </c:pt>
                      <c:pt idx="406">
                        <c:v>2182.6729869152718</c:v>
                      </c:pt>
                      <c:pt idx="407">
                        <c:v>2182.681427096732</c:v>
                      </c:pt>
                      <c:pt idx="408">
                        <c:v>2183.1494604997069</c:v>
                      </c:pt>
                      <c:pt idx="409">
                        <c:v>2183.1579006811667</c:v>
                      </c:pt>
                      <c:pt idx="410">
                        <c:v>2184.2620487098884</c:v>
                      </c:pt>
                      <c:pt idx="411">
                        <c:v>2184.270488891349</c:v>
                      </c:pt>
                      <c:pt idx="412">
                        <c:v>2185.0465869152717</c:v>
                      </c:pt>
                      <c:pt idx="413">
                        <c:v>2185.0550270967319</c:v>
                      </c:pt>
                      <c:pt idx="414">
                        <c:v>2186.6356487098883</c:v>
                      </c:pt>
                      <c:pt idx="415">
                        <c:v>2186.6440888913489</c:v>
                      </c:pt>
                      <c:pt idx="416">
                        <c:v>2189.3529869152717</c:v>
                      </c:pt>
                      <c:pt idx="417">
                        <c:v>2189.3614270967323</c:v>
                      </c:pt>
                      <c:pt idx="418">
                        <c:v>2189.1656077855205</c:v>
                      </c:pt>
                      <c:pt idx="419">
                        <c:v>2189.1740479669807</c:v>
                      </c:pt>
                      <c:pt idx="420">
                        <c:v>2189.6570077855204</c:v>
                      </c:pt>
                      <c:pt idx="421">
                        <c:v>2189.6654479669805</c:v>
                      </c:pt>
                      <c:pt idx="422">
                        <c:v>2190.9420487098882</c:v>
                      </c:pt>
                      <c:pt idx="423">
                        <c:v>2190.9504888913489</c:v>
                      </c:pt>
                      <c:pt idx="424">
                        <c:v>2193.8096077855207</c:v>
                      </c:pt>
                      <c:pt idx="425">
                        <c:v>2193.8180479669804</c:v>
                      </c:pt>
                      <c:pt idx="426">
                        <c:v>2194.9221959957026</c:v>
                      </c:pt>
                      <c:pt idx="427">
                        <c:v>2194.9306361771623</c:v>
                      </c:pt>
                      <c:pt idx="428">
                        <c:v>2197.2957959957025</c:v>
                      </c:pt>
                      <c:pt idx="429">
                        <c:v>2197.3042361771622</c:v>
                      </c:pt>
                      <c:pt idx="430">
                        <c:v>2201.6021959957029</c:v>
                      </c:pt>
                      <c:pt idx="431">
                        <c:v>2201.6106361771622</c:v>
                      </c:pt>
                      <c:pt idx="432">
                        <c:v>2213.9101007394347</c:v>
                      </c:pt>
                      <c:pt idx="433">
                        <c:v>2213.9185409208944</c:v>
                      </c:pt>
                      <c:pt idx="434">
                        <c:v>2215.4991625340517</c:v>
                      </c:pt>
                      <c:pt idx="435">
                        <c:v>2215.5076027155114</c:v>
                      </c:pt>
                      <c:pt idx="436">
                        <c:v>2216.2837007394346</c:v>
                      </c:pt>
                      <c:pt idx="437">
                        <c:v>2216.2921409208948</c:v>
                      </c:pt>
                      <c:pt idx="438">
                        <c:v>2217.8727625340521</c:v>
                      </c:pt>
                      <c:pt idx="439">
                        <c:v>2217.8812027155113</c:v>
                      </c:pt>
                      <c:pt idx="440">
                        <c:v>2219.6666889496169</c:v>
                      </c:pt>
                      <c:pt idx="441">
                        <c:v>2219.675129131077</c:v>
                      </c:pt>
                      <c:pt idx="442">
                        <c:v>2220.1762889496167</c:v>
                      </c:pt>
                      <c:pt idx="443">
                        <c:v>2220.1847291310769</c:v>
                      </c:pt>
                      <c:pt idx="444">
                        <c:v>2220.5901007394345</c:v>
                      </c:pt>
                      <c:pt idx="445">
                        <c:v>2220.5985409208947</c:v>
                      </c:pt>
                      <c:pt idx="446">
                        <c:v>2221.255750744233</c:v>
                      </c:pt>
                      <c:pt idx="447">
                        <c:v>2221.2641909256936</c:v>
                      </c:pt>
                      <c:pt idx="448">
                        <c:v>2221.7653507442333</c:v>
                      </c:pt>
                      <c:pt idx="449">
                        <c:v>2221.7737909256934</c:v>
                      </c:pt>
                      <c:pt idx="450">
                        <c:v>2222.179162534052</c:v>
                      </c:pt>
                      <c:pt idx="451">
                        <c:v>2222.1876027155113</c:v>
                      </c:pt>
                      <c:pt idx="452">
                        <c:v>2224.4826889496171</c:v>
                      </c:pt>
                      <c:pt idx="453">
                        <c:v>2224.4911291310768</c:v>
                      </c:pt>
                      <c:pt idx="454">
                        <c:v>2226.0717507442332</c:v>
                      </c:pt>
                      <c:pt idx="455">
                        <c:v>2226.0801909256934</c:v>
                      </c:pt>
                      <c:pt idx="456">
                        <c:v>2226.159309819865</c:v>
                      </c:pt>
                      <c:pt idx="457">
                        <c:v>2226.1677500013257</c:v>
                      </c:pt>
                      <c:pt idx="458">
                        <c:v>2228.5329098198654</c:v>
                      </c:pt>
                      <c:pt idx="459">
                        <c:v>2228.5413500013256</c:v>
                      </c:pt>
                      <c:pt idx="460">
                        <c:v>2231.9158980300476</c:v>
                      </c:pt>
                      <c:pt idx="461">
                        <c:v>2231.9243382115069</c:v>
                      </c:pt>
                      <c:pt idx="462">
                        <c:v>2232.4254980300475</c:v>
                      </c:pt>
                      <c:pt idx="463">
                        <c:v>2232.4339382115068</c:v>
                      </c:pt>
                      <c:pt idx="464">
                        <c:v>2232.8393098198653</c:v>
                      </c:pt>
                      <c:pt idx="465">
                        <c:v>2232.8477500013255</c:v>
                      </c:pt>
                      <c:pt idx="466">
                        <c:v>2236.7318980300474</c:v>
                      </c:pt>
                      <c:pt idx="467">
                        <c:v>2236.7403382115067</c:v>
                      </c:pt>
                      <c:pt idx="468">
                        <c:v>2266.1034890933247</c:v>
                      </c:pt>
                      <c:pt idx="469">
                        <c:v>2266.1119292747844</c:v>
                      </c:pt>
                      <c:pt idx="470">
                        <c:v>2266.6312890933245</c:v>
                      </c:pt>
                      <c:pt idx="471">
                        <c:v>2266.6397292747847</c:v>
                      </c:pt>
                      <c:pt idx="472">
                        <c:v>2267.6925508879417</c:v>
                      </c:pt>
                      <c:pt idx="473">
                        <c:v>2267.7009910694019</c:v>
                      </c:pt>
                      <c:pt idx="474">
                        <c:v>2268.220350887942</c:v>
                      </c:pt>
                      <c:pt idx="475">
                        <c:v>2268.2287910694017</c:v>
                      </c:pt>
                      <c:pt idx="476">
                        <c:v>2269.9960773035068</c:v>
                      </c:pt>
                      <c:pt idx="477">
                        <c:v>2270.004517484967</c:v>
                      </c:pt>
                      <c:pt idx="478">
                        <c:v>2270.5238773035067</c:v>
                      </c:pt>
                      <c:pt idx="479">
                        <c:v>2270.5323174849668</c:v>
                      </c:pt>
                      <c:pt idx="480">
                        <c:v>2271.0914890933245</c:v>
                      </c:pt>
                      <c:pt idx="481">
                        <c:v>2271.0999292747847</c:v>
                      </c:pt>
                      <c:pt idx="482">
                        <c:v>2271.5851390981234</c:v>
                      </c:pt>
                      <c:pt idx="483">
                        <c:v>2271.5935792795831</c:v>
                      </c:pt>
                      <c:pt idx="484">
                        <c:v>2272.1129390981237</c:v>
                      </c:pt>
                      <c:pt idx="485">
                        <c:v>2272.1213792795829</c:v>
                      </c:pt>
                      <c:pt idx="486">
                        <c:v>2272.680550887942</c:v>
                      </c:pt>
                      <c:pt idx="487">
                        <c:v>2272.6889910694017</c:v>
                      </c:pt>
                      <c:pt idx="488">
                        <c:v>2274.9840773035066</c:v>
                      </c:pt>
                      <c:pt idx="489">
                        <c:v>2274.9925174849668</c:v>
                      </c:pt>
                      <c:pt idx="490">
                        <c:v>2276.5731390981236</c:v>
                      </c:pt>
                      <c:pt idx="491">
                        <c:v>2276.5815792795829</c:v>
                      </c:pt>
                      <c:pt idx="492">
                        <c:v>2278.352698173755</c:v>
                      </c:pt>
                      <c:pt idx="493">
                        <c:v>2278.3611383552152</c:v>
                      </c:pt>
                      <c:pt idx="494">
                        <c:v>2278.8804981737553</c:v>
                      </c:pt>
                      <c:pt idx="495">
                        <c:v>2278.888938355215</c:v>
                      </c:pt>
                      <c:pt idx="496">
                        <c:v>2282.2452863839376</c:v>
                      </c:pt>
                      <c:pt idx="497">
                        <c:v>2282.2537265653978</c:v>
                      </c:pt>
                      <c:pt idx="498">
                        <c:v>2282.7730863839374</c:v>
                      </c:pt>
                      <c:pt idx="499">
                        <c:v>2282.7815265653976</c:v>
                      </c:pt>
                      <c:pt idx="500">
                        <c:v>2283.3406981737553</c:v>
                      </c:pt>
                      <c:pt idx="501">
                        <c:v>2283.349138355215</c:v>
                      </c:pt>
                      <c:pt idx="502">
                        <c:v>2287.2332863839374</c:v>
                      </c:pt>
                      <c:pt idx="503">
                        <c:v>2287.2417265653976</c:v>
                      </c:pt>
                      <c:pt idx="504">
                        <c:v>2290.8794320145839</c:v>
                      </c:pt>
                      <c:pt idx="505">
                        <c:v>2290.8878721960441</c:v>
                      </c:pt>
                      <c:pt idx="506">
                        <c:v>2291.4072320145842</c:v>
                      </c:pt>
                      <c:pt idx="507">
                        <c:v>2291.4156721960439</c:v>
                      </c:pt>
                      <c:pt idx="508">
                        <c:v>2292.4684938092014</c:v>
                      </c:pt>
                      <c:pt idx="509">
                        <c:v>2292.4769339906616</c:v>
                      </c:pt>
                      <c:pt idx="510">
                        <c:v>2292.9962938092012</c:v>
                      </c:pt>
                      <c:pt idx="511">
                        <c:v>2293.0047339906614</c:v>
                      </c:pt>
                      <c:pt idx="512">
                        <c:v>2295.8674320145842</c:v>
                      </c:pt>
                      <c:pt idx="513">
                        <c:v>2295.8758721960439</c:v>
                      </c:pt>
                      <c:pt idx="514">
                        <c:v>2296.6360202247656</c:v>
                      </c:pt>
                      <c:pt idx="515">
                        <c:v>2296.6444604062262</c:v>
                      </c:pt>
                      <c:pt idx="516">
                        <c:v>2297.4564938092012</c:v>
                      </c:pt>
                      <c:pt idx="517">
                        <c:v>2297.4649339906618</c:v>
                      </c:pt>
                      <c:pt idx="518">
                        <c:v>2298.2250820193831</c:v>
                      </c:pt>
                      <c:pt idx="519">
                        <c:v>2298.2335222008423</c:v>
                      </c:pt>
                      <c:pt idx="520">
                        <c:v>2299.0460202247659</c:v>
                      </c:pt>
                      <c:pt idx="521">
                        <c:v>2299.0544604062261</c:v>
                      </c:pt>
                      <c:pt idx="522">
                        <c:v>2300.6350820193829</c:v>
                      </c:pt>
                      <c:pt idx="523">
                        <c:v>2300.6435222008422</c:v>
                      </c:pt>
                      <c:pt idx="524">
                        <c:v>2303.1286410950152</c:v>
                      </c:pt>
                      <c:pt idx="525">
                        <c:v>2303.1370812764758</c:v>
                      </c:pt>
                      <c:pt idx="526">
                        <c:v>2303.660020224766</c:v>
                      </c:pt>
                      <c:pt idx="527">
                        <c:v>2303.6684604062261</c:v>
                      </c:pt>
                      <c:pt idx="528">
                        <c:v>2303.656441095015</c:v>
                      </c:pt>
                      <c:pt idx="529">
                        <c:v>2303.6648812764761</c:v>
                      </c:pt>
                      <c:pt idx="530">
                        <c:v>2305.249082019383</c:v>
                      </c:pt>
                      <c:pt idx="531">
                        <c:v>2305.2575222008422</c:v>
                      </c:pt>
                      <c:pt idx="532">
                        <c:v>2308.116641095015</c:v>
                      </c:pt>
                      <c:pt idx="533">
                        <c:v>2308.1250812764761</c:v>
                      </c:pt>
                      <c:pt idx="534">
                        <c:v>2308.8852293051968</c:v>
                      </c:pt>
                      <c:pt idx="535">
                        <c:v>2308.8936694866561</c:v>
                      </c:pt>
                      <c:pt idx="536">
                        <c:v>2311.2952293051967</c:v>
                      </c:pt>
                      <c:pt idx="537">
                        <c:v>2311.303669486656</c:v>
                      </c:pt>
                      <c:pt idx="538">
                        <c:v>2315.9092293051967</c:v>
                      </c:pt>
                      <c:pt idx="539">
                        <c:v>2315.917669486656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EF84-484D-9D5F-003AFD7F6350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17722.206863541513</c:v>
                      </c:pt>
                      <c:pt idx="1">
                        <c:v>17722.286348241225</c:v>
                      </c:pt>
                      <c:pt idx="2">
                        <c:v>17722.206863541513</c:v>
                      </c:pt>
                      <c:pt idx="3">
                        <c:v>17722.286348241225</c:v>
                      </c:pt>
                      <c:pt idx="4">
                        <c:v>17737.499569334668</c:v>
                      </c:pt>
                      <c:pt idx="5">
                        <c:v>17737.579054034388</c:v>
                      </c:pt>
                      <c:pt idx="6">
                        <c:v>17737.499569334668</c:v>
                      </c:pt>
                      <c:pt idx="7">
                        <c:v>17737.579054034388</c:v>
                      </c:pt>
                      <c:pt idx="8">
                        <c:v>17722.206863541513</c:v>
                      </c:pt>
                      <c:pt idx="9">
                        <c:v>17722.286348241225</c:v>
                      </c:pt>
                      <c:pt idx="10">
                        <c:v>17737.499569334668</c:v>
                      </c:pt>
                      <c:pt idx="11">
                        <c:v>17737.579054034388</c:v>
                      </c:pt>
                      <c:pt idx="12">
                        <c:v>17769.172595324198</c:v>
                      </c:pt>
                      <c:pt idx="13">
                        <c:v>17769.252080023914</c:v>
                      </c:pt>
                      <c:pt idx="14">
                        <c:v>17784.465301117369</c:v>
                      </c:pt>
                      <c:pt idx="15">
                        <c:v>17784.544785817085</c:v>
                      </c:pt>
                      <c:pt idx="16">
                        <c:v>17769.172595324198</c:v>
                      </c:pt>
                      <c:pt idx="17">
                        <c:v>17769.252080023914</c:v>
                      </c:pt>
                      <c:pt idx="18">
                        <c:v>17784.465301117369</c:v>
                      </c:pt>
                      <c:pt idx="19">
                        <c:v>17784.544785817085</c:v>
                      </c:pt>
                      <c:pt idx="20">
                        <c:v>17769.172595324198</c:v>
                      </c:pt>
                      <c:pt idx="21">
                        <c:v>17769.252080023914</c:v>
                      </c:pt>
                      <c:pt idx="22">
                        <c:v>17843.744066390405</c:v>
                      </c:pt>
                      <c:pt idx="23">
                        <c:v>17843.823551090121</c:v>
                      </c:pt>
                      <c:pt idx="24">
                        <c:v>17843.744066390405</c:v>
                      </c:pt>
                      <c:pt idx="25">
                        <c:v>17843.823551090121</c:v>
                      </c:pt>
                      <c:pt idx="26">
                        <c:v>17784.465301117369</c:v>
                      </c:pt>
                      <c:pt idx="27">
                        <c:v>17784.544785817085</c:v>
                      </c:pt>
                      <c:pt idx="28">
                        <c:v>17843.744066390405</c:v>
                      </c:pt>
                      <c:pt idx="29">
                        <c:v>17843.823551090121</c:v>
                      </c:pt>
                      <c:pt idx="30">
                        <c:v>17890.709798173095</c:v>
                      </c:pt>
                      <c:pt idx="31">
                        <c:v>17890.789282872811</c:v>
                      </c:pt>
                      <c:pt idx="32">
                        <c:v>17890.709798173095</c:v>
                      </c:pt>
                      <c:pt idx="33">
                        <c:v>17890.789282872811</c:v>
                      </c:pt>
                      <c:pt idx="34">
                        <c:v>17890.709798173095</c:v>
                      </c:pt>
                      <c:pt idx="35">
                        <c:v>17890.789282872811</c:v>
                      </c:pt>
                      <c:pt idx="36">
                        <c:v>17988.404414596953</c:v>
                      </c:pt>
                      <c:pt idx="37">
                        <c:v>17988.483899296672</c:v>
                      </c:pt>
                      <c:pt idx="38">
                        <c:v>18003.697120390116</c:v>
                      </c:pt>
                      <c:pt idx="39">
                        <c:v>18003.776605089835</c:v>
                      </c:pt>
                      <c:pt idx="40">
                        <c:v>17988.404414596953</c:v>
                      </c:pt>
                      <c:pt idx="41">
                        <c:v>17988.483899296672</c:v>
                      </c:pt>
                      <c:pt idx="42">
                        <c:v>18003.697120390116</c:v>
                      </c:pt>
                      <c:pt idx="43">
                        <c:v>18003.776605089835</c:v>
                      </c:pt>
                      <c:pt idx="44">
                        <c:v>17988.404414596953</c:v>
                      </c:pt>
                      <c:pt idx="45">
                        <c:v>17988.483899296672</c:v>
                      </c:pt>
                      <c:pt idx="46">
                        <c:v>18035.370146379646</c:v>
                      </c:pt>
                      <c:pt idx="47">
                        <c:v>18035.449631079358</c:v>
                      </c:pt>
                      <c:pt idx="48">
                        <c:v>18035.370146379646</c:v>
                      </c:pt>
                      <c:pt idx="49">
                        <c:v>18035.449631079358</c:v>
                      </c:pt>
                      <c:pt idx="50">
                        <c:v>18003.697120390116</c:v>
                      </c:pt>
                      <c:pt idx="51">
                        <c:v>18003.776605089835</c:v>
                      </c:pt>
                      <c:pt idx="52">
                        <c:v>18050.662852172813</c:v>
                      </c:pt>
                      <c:pt idx="53">
                        <c:v>18050.742336872525</c:v>
                      </c:pt>
                      <c:pt idx="54">
                        <c:v>18050.662852172813</c:v>
                      </c:pt>
                      <c:pt idx="55">
                        <c:v>18050.742336872525</c:v>
                      </c:pt>
                      <c:pt idx="56">
                        <c:v>18035.370146379646</c:v>
                      </c:pt>
                      <c:pt idx="57">
                        <c:v>18035.449631079358</c:v>
                      </c:pt>
                      <c:pt idx="58">
                        <c:v>18050.662852172813</c:v>
                      </c:pt>
                      <c:pt idx="59">
                        <c:v>18050.742336872525</c:v>
                      </c:pt>
                      <c:pt idx="60">
                        <c:v>18109.941617445853</c:v>
                      </c:pt>
                      <c:pt idx="61">
                        <c:v>18110.021102145569</c:v>
                      </c:pt>
                      <c:pt idx="62">
                        <c:v>18109.941617445853</c:v>
                      </c:pt>
                      <c:pt idx="63">
                        <c:v>18110.021102145569</c:v>
                      </c:pt>
                      <c:pt idx="64">
                        <c:v>18109.941617445853</c:v>
                      </c:pt>
                      <c:pt idx="65">
                        <c:v>18110.021102145569</c:v>
                      </c:pt>
                      <c:pt idx="66">
                        <c:v>18156.907349228539</c:v>
                      </c:pt>
                      <c:pt idx="67">
                        <c:v>18156.986833928255</c:v>
                      </c:pt>
                      <c:pt idx="68">
                        <c:v>18156.907349228539</c:v>
                      </c:pt>
                      <c:pt idx="69">
                        <c:v>18156.986833928255</c:v>
                      </c:pt>
                      <c:pt idx="70">
                        <c:v>18156.907349228539</c:v>
                      </c:pt>
                      <c:pt idx="71">
                        <c:v>18156.986833928255</c:v>
                      </c:pt>
                      <c:pt idx="72">
                        <c:v>18339.79201582259</c:v>
                      </c:pt>
                      <c:pt idx="73">
                        <c:v>18339.871500522313</c:v>
                      </c:pt>
                      <c:pt idx="74">
                        <c:v>18339.79201582259</c:v>
                      </c:pt>
                      <c:pt idx="75">
                        <c:v>18339.871500522313</c:v>
                      </c:pt>
                      <c:pt idx="76">
                        <c:v>18355.084721615756</c:v>
                      </c:pt>
                      <c:pt idx="77">
                        <c:v>18355.164206315472</c:v>
                      </c:pt>
                      <c:pt idx="78">
                        <c:v>18355.084721615756</c:v>
                      </c:pt>
                      <c:pt idx="79">
                        <c:v>18355.164206315472</c:v>
                      </c:pt>
                      <c:pt idx="80">
                        <c:v>18339.79201582259</c:v>
                      </c:pt>
                      <c:pt idx="81">
                        <c:v>18339.871500522313</c:v>
                      </c:pt>
                      <c:pt idx="82">
                        <c:v>18355.084721615756</c:v>
                      </c:pt>
                      <c:pt idx="83">
                        <c:v>18355.164206315472</c:v>
                      </c:pt>
                      <c:pt idx="84">
                        <c:v>18386.757747605279</c:v>
                      </c:pt>
                      <c:pt idx="85">
                        <c:v>18386.837232304999</c:v>
                      </c:pt>
                      <c:pt idx="86">
                        <c:v>18402.050453398446</c:v>
                      </c:pt>
                      <c:pt idx="87">
                        <c:v>18402.129938098165</c:v>
                      </c:pt>
                      <c:pt idx="88">
                        <c:v>18386.757747605279</c:v>
                      </c:pt>
                      <c:pt idx="89">
                        <c:v>18386.837232304999</c:v>
                      </c:pt>
                      <c:pt idx="90">
                        <c:v>18402.050453398446</c:v>
                      </c:pt>
                      <c:pt idx="91">
                        <c:v>18402.129938098165</c:v>
                      </c:pt>
                      <c:pt idx="92">
                        <c:v>18386.757747605279</c:v>
                      </c:pt>
                      <c:pt idx="93">
                        <c:v>18386.837232304999</c:v>
                      </c:pt>
                      <c:pt idx="94">
                        <c:v>18461.329218671486</c:v>
                      </c:pt>
                      <c:pt idx="95">
                        <c:v>18461.408703371206</c:v>
                      </c:pt>
                      <c:pt idx="96">
                        <c:v>18461.329218671486</c:v>
                      </c:pt>
                      <c:pt idx="97">
                        <c:v>18461.408703371206</c:v>
                      </c:pt>
                      <c:pt idx="98">
                        <c:v>18402.050453398446</c:v>
                      </c:pt>
                      <c:pt idx="99">
                        <c:v>18402.129938098165</c:v>
                      </c:pt>
                      <c:pt idx="100">
                        <c:v>18461.329218671486</c:v>
                      </c:pt>
                      <c:pt idx="101">
                        <c:v>18461.408703371206</c:v>
                      </c:pt>
                      <c:pt idx="102">
                        <c:v>18508.294950454172</c:v>
                      </c:pt>
                      <c:pt idx="103">
                        <c:v>18508.374435153892</c:v>
                      </c:pt>
                      <c:pt idx="104">
                        <c:v>18508.294950454172</c:v>
                      </c:pt>
                      <c:pt idx="105">
                        <c:v>18508.374435153892</c:v>
                      </c:pt>
                      <c:pt idx="106">
                        <c:v>18508.294950454172</c:v>
                      </c:pt>
                      <c:pt idx="107">
                        <c:v>18508.374435153892</c:v>
                      </c:pt>
                      <c:pt idx="108">
                        <c:v>18806.247435539699</c:v>
                      </c:pt>
                      <c:pt idx="109">
                        <c:v>18806.326920239411</c:v>
                      </c:pt>
                      <c:pt idx="110">
                        <c:v>18821.540141332862</c:v>
                      </c:pt>
                      <c:pt idx="111">
                        <c:v>18821.619626032581</c:v>
                      </c:pt>
                      <c:pt idx="112">
                        <c:v>18806.247435539699</c:v>
                      </c:pt>
                      <c:pt idx="113">
                        <c:v>18806.326920239411</c:v>
                      </c:pt>
                      <c:pt idx="114">
                        <c:v>18821.540141332862</c:v>
                      </c:pt>
                      <c:pt idx="115">
                        <c:v>18821.619626032581</c:v>
                      </c:pt>
                      <c:pt idx="116">
                        <c:v>18853.213167322388</c:v>
                      </c:pt>
                      <c:pt idx="117">
                        <c:v>18853.292652022104</c:v>
                      </c:pt>
                      <c:pt idx="118">
                        <c:v>18868.505873115551</c:v>
                      </c:pt>
                      <c:pt idx="119">
                        <c:v>18868.585357815264</c:v>
                      </c:pt>
                      <c:pt idx="120">
                        <c:v>18806.247435539699</c:v>
                      </c:pt>
                      <c:pt idx="121">
                        <c:v>18806.326920239411</c:v>
                      </c:pt>
                      <c:pt idx="122">
                        <c:v>18853.213167322388</c:v>
                      </c:pt>
                      <c:pt idx="123">
                        <c:v>18853.292652022104</c:v>
                      </c:pt>
                      <c:pt idx="124">
                        <c:v>18821.540141332862</c:v>
                      </c:pt>
                      <c:pt idx="125">
                        <c:v>18821.619626032581</c:v>
                      </c:pt>
                      <c:pt idx="126">
                        <c:v>18868.505873115551</c:v>
                      </c:pt>
                      <c:pt idx="127">
                        <c:v>18868.585357815264</c:v>
                      </c:pt>
                      <c:pt idx="128">
                        <c:v>18853.213167322388</c:v>
                      </c:pt>
                      <c:pt idx="129">
                        <c:v>18853.292652022104</c:v>
                      </c:pt>
                      <c:pt idx="130">
                        <c:v>18868.505873115551</c:v>
                      </c:pt>
                      <c:pt idx="131">
                        <c:v>18868.585357815264</c:v>
                      </c:pt>
                      <c:pt idx="132">
                        <c:v>18927.784638388592</c:v>
                      </c:pt>
                      <c:pt idx="133">
                        <c:v>18927.864123088304</c:v>
                      </c:pt>
                      <c:pt idx="134">
                        <c:v>18927.784638388592</c:v>
                      </c:pt>
                      <c:pt idx="135">
                        <c:v>18927.864123088304</c:v>
                      </c:pt>
                      <c:pt idx="136">
                        <c:v>18974.750370171278</c:v>
                      </c:pt>
                      <c:pt idx="137">
                        <c:v>18974.829854871004</c:v>
                      </c:pt>
                      <c:pt idx="138">
                        <c:v>18927.784638388592</c:v>
                      </c:pt>
                      <c:pt idx="139">
                        <c:v>18927.864123088304</c:v>
                      </c:pt>
                      <c:pt idx="140">
                        <c:v>18974.750370171278</c:v>
                      </c:pt>
                      <c:pt idx="141">
                        <c:v>18974.829854871004</c:v>
                      </c:pt>
                      <c:pt idx="142">
                        <c:v>18974.750370171278</c:v>
                      </c:pt>
                      <c:pt idx="143">
                        <c:v>18974.829854871004</c:v>
                      </c:pt>
                      <c:pt idx="144">
                        <c:v>19051.007588548244</c:v>
                      </c:pt>
                      <c:pt idx="145">
                        <c:v>19051.087073247963</c:v>
                      </c:pt>
                      <c:pt idx="146">
                        <c:v>19066.30029434141</c:v>
                      </c:pt>
                      <c:pt idx="147">
                        <c:v>19066.379779041134</c:v>
                      </c:pt>
                      <c:pt idx="148">
                        <c:v>19093.136892850252</c:v>
                      </c:pt>
                      <c:pt idx="149">
                        <c:v>19093.216377549972</c:v>
                      </c:pt>
                      <c:pt idx="150">
                        <c:v>19051.007588548244</c:v>
                      </c:pt>
                      <c:pt idx="151">
                        <c:v>19051.087073247963</c:v>
                      </c:pt>
                      <c:pt idx="152">
                        <c:v>19093.136892850252</c:v>
                      </c:pt>
                      <c:pt idx="153">
                        <c:v>19093.216377549972</c:v>
                      </c:pt>
                      <c:pt idx="154">
                        <c:v>19108.429598643419</c:v>
                      </c:pt>
                      <c:pt idx="155">
                        <c:v>19108.509083343131</c:v>
                      </c:pt>
                      <c:pt idx="156">
                        <c:v>19066.30029434141</c:v>
                      </c:pt>
                      <c:pt idx="157">
                        <c:v>19066.379779041134</c:v>
                      </c:pt>
                      <c:pt idx="158">
                        <c:v>19108.429598643419</c:v>
                      </c:pt>
                      <c:pt idx="159">
                        <c:v>19108.509083343131</c:v>
                      </c:pt>
                      <c:pt idx="160">
                        <c:v>19097.973320330941</c:v>
                      </c:pt>
                      <c:pt idx="161">
                        <c:v>19098.052805030653</c:v>
                      </c:pt>
                      <c:pt idx="162">
                        <c:v>19051.007588548244</c:v>
                      </c:pt>
                      <c:pt idx="163">
                        <c:v>19051.087073247963</c:v>
                      </c:pt>
                      <c:pt idx="164">
                        <c:v>19093.136892850252</c:v>
                      </c:pt>
                      <c:pt idx="165">
                        <c:v>19093.216377549972</c:v>
                      </c:pt>
                      <c:pt idx="166">
                        <c:v>19097.973320330941</c:v>
                      </c:pt>
                      <c:pt idx="167">
                        <c:v>19098.052805030653</c:v>
                      </c:pt>
                      <c:pt idx="168">
                        <c:v>19113.266026124107</c:v>
                      </c:pt>
                      <c:pt idx="169">
                        <c:v>19113.345510823819</c:v>
                      </c:pt>
                      <c:pt idx="170">
                        <c:v>19066.30029434141</c:v>
                      </c:pt>
                      <c:pt idx="171">
                        <c:v>19066.379779041134</c:v>
                      </c:pt>
                      <c:pt idx="172">
                        <c:v>19108.429598643419</c:v>
                      </c:pt>
                      <c:pt idx="173">
                        <c:v>19108.509083343131</c:v>
                      </c:pt>
                      <c:pt idx="174">
                        <c:v>19113.266026124107</c:v>
                      </c:pt>
                      <c:pt idx="175">
                        <c:v>19113.345510823819</c:v>
                      </c:pt>
                      <c:pt idx="176">
                        <c:v>19140.102624632942</c:v>
                      </c:pt>
                      <c:pt idx="177">
                        <c:v>19140.182109332662</c:v>
                      </c:pt>
                      <c:pt idx="178">
                        <c:v>19155.395330426109</c:v>
                      </c:pt>
                      <c:pt idx="179">
                        <c:v>19155.474815125821</c:v>
                      </c:pt>
                      <c:pt idx="180">
                        <c:v>19097.973320330941</c:v>
                      </c:pt>
                      <c:pt idx="181">
                        <c:v>19098.052805030653</c:v>
                      </c:pt>
                      <c:pt idx="182">
                        <c:v>19140.102624632942</c:v>
                      </c:pt>
                      <c:pt idx="183">
                        <c:v>19140.182109332662</c:v>
                      </c:pt>
                      <c:pt idx="184">
                        <c:v>19113.266026124107</c:v>
                      </c:pt>
                      <c:pt idx="185">
                        <c:v>19113.345510823819</c:v>
                      </c:pt>
                      <c:pt idx="186">
                        <c:v>19155.395330426109</c:v>
                      </c:pt>
                      <c:pt idx="187">
                        <c:v>19155.474815125821</c:v>
                      </c:pt>
                      <c:pt idx="188">
                        <c:v>19172.544791397144</c:v>
                      </c:pt>
                      <c:pt idx="189">
                        <c:v>19172.62427609686</c:v>
                      </c:pt>
                      <c:pt idx="190">
                        <c:v>19140.102624632942</c:v>
                      </c:pt>
                      <c:pt idx="191">
                        <c:v>19140.182109332662</c:v>
                      </c:pt>
                      <c:pt idx="192">
                        <c:v>19214.674095699153</c:v>
                      </c:pt>
                      <c:pt idx="193">
                        <c:v>19214.753580398865</c:v>
                      </c:pt>
                      <c:pt idx="194">
                        <c:v>19172.544791397144</c:v>
                      </c:pt>
                      <c:pt idx="195">
                        <c:v>19172.62427609686</c:v>
                      </c:pt>
                      <c:pt idx="196">
                        <c:v>19214.674095699153</c:v>
                      </c:pt>
                      <c:pt idx="197">
                        <c:v>19214.753580398865</c:v>
                      </c:pt>
                      <c:pt idx="198">
                        <c:v>19155.395330426109</c:v>
                      </c:pt>
                      <c:pt idx="199">
                        <c:v>19155.474815125821</c:v>
                      </c:pt>
                      <c:pt idx="200">
                        <c:v>19219.510523179833</c:v>
                      </c:pt>
                      <c:pt idx="201">
                        <c:v>19219.590007879553</c:v>
                      </c:pt>
                      <c:pt idx="202">
                        <c:v>19172.544791397144</c:v>
                      </c:pt>
                      <c:pt idx="203">
                        <c:v>19172.62427609686</c:v>
                      </c:pt>
                      <c:pt idx="204">
                        <c:v>19214.674095699153</c:v>
                      </c:pt>
                      <c:pt idx="205">
                        <c:v>19214.753580398865</c:v>
                      </c:pt>
                      <c:pt idx="206">
                        <c:v>19219.510523179833</c:v>
                      </c:pt>
                      <c:pt idx="207">
                        <c:v>19219.590007879553</c:v>
                      </c:pt>
                      <c:pt idx="208">
                        <c:v>19261.639827481835</c:v>
                      </c:pt>
                      <c:pt idx="209">
                        <c:v>19261.719312181554</c:v>
                      </c:pt>
                      <c:pt idx="210">
                        <c:v>19219.510523179833</c:v>
                      </c:pt>
                      <c:pt idx="211">
                        <c:v>19219.590007879553</c:v>
                      </c:pt>
                      <c:pt idx="212">
                        <c:v>19261.639827481835</c:v>
                      </c:pt>
                      <c:pt idx="213">
                        <c:v>19261.719312181554</c:v>
                      </c:pt>
                      <c:pt idx="214">
                        <c:v>19261.639827481835</c:v>
                      </c:pt>
                      <c:pt idx="215">
                        <c:v>19261.719312181554</c:v>
                      </c:pt>
                      <c:pt idx="216">
                        <c:v>19359.3344439057</c:v>
                      </c:pt>
                      <c:pt idx="217">
                        <c:v>19359.413928605416</c:v>
                      </c:pt>
                      <c:pt idx="218">
                        <c:v>19374.627149698859</c:v>
                      </c:pt>
                      <c:pt idx="219">
                        <c:v>19374.706634398579</c:v>
                      </c:pt>
                      <c:pt idx="220">
                        <c:v>19359.3344439057</c:v>
                      </c:pt>
                      <c:pt idx="221">
                        <c:v>19359.413928605416</c:v>
                      </c:pt>
                      <c:pt idx="222">
                        <c:v>19374.627149698859</c:v>
                      </c:pt>
                      <c:pt idx="223">
                        <c:v>19374.706634398579</c:v>
                      </c:pt>
                      <c:pt idx="224">
                        <c:v>19406.300175688386</c:v>
                      </c:pt>
                      <c:pt idx="225">
                        <c:v>19406.379660388106</c:v>
                      </c:pt>
                      <c:pt idx="226">
                        <c:v>19359.3344439057</c:v>
                      </c:pt>
                      <c:pt idx="227">
                        <c:v>19359.413928605416</c:v>
                      </c:pt>
                      <c:pt idx="228">
                        <c:v>19406.300175688386</c:v>
                      </c:pt>
                      <c:pt idx="229">
                        <c:v>19406.379660388106</c:v>
                      </c:pt>
                      <c:pt idx="230">
                        <c:v>19421.592881481549</c:v>
                      </c:pt>
                      <c:pt idx="231">
                        <c:v>19421.672366181272</c:v>
                      </c:pt>
                      <c:pt idx="232">
                        <c:v>19374.627149698859</c:v>
                      </c:pt>
                      <c:pt idx="233">
                        <c:v>19374.706634398579</c:v>
                      </c:pt>
                      <c:pt idx="234">
                        <c:v>19421.592881481549</c:v>
                      </c:pt>
                      <c:pt idx="235">
                        <c:v>19421.672366181272</c:v>
                      </c:pt>
                      <c:pt idx="236">
                        <c:v>19406.300175688386</c:v>
                      </c:pt>
                      <c:pt idx="237">
                        <c:v>19406.379660388106</c:v>
                      </c:pt>
                      <c:pt idx="238">
                        <c:v>19421.592881481549</c:v>
                      </c:pt>
                      <c:pt idx="239">
                        <c:v>19421.672366181272</c:v>
                      </c:pt>
                      <c:pt idx="240">
                        <c:v>19480.871646754593</c:v>
                      </c:pt>
                      <c:pt idx="241">
                        <c:v>19480.951131454309</c:v>
                      </c:pt>
                      <c:pt idx="242">
                        <c:v>19480.871646754593</c:v>
                      </c:pt>
                      <c:pt idx="243">
                        <c:v>19480.951131454309</c:v>
                      </c:pt>
                      <c:pt idx="244">
                        <c:v>19527.837378537279</c:v>
                      </c:pt>
                      <c:pt idx="245">
                        <c:v>19527.916863237002</c:v>
                      </c:pt>
                      <c:pt idx="246">
                        <c:v>19480.871646754593</c:v>
                      </c:pt>
                      <c:pt idx="247">
                        <c:v>19480.951131454309</c:v>
                      </c:pt>
                      <c:pt idx="248">
                        <c:v>19527.837378537279</c:v>
                      </c:pt>
                      <c:pt idx="249">
                        <c:v>19527.916863237002</c:v>
                      </c:pt>
                      <c:pt idx="250">
                        <c:v>19527.837378537279</c:v>
                      </c:pt>
                      <c:pt idx="251">
                        <c:v>19527.916863237002</c:v>
                      </c:pt>
                      <c:pt idx="252">
                        <c:v>19710.72204513133</c:v>
                      </c:pt>
                      <c:pt idx="253">
                        <c:v>19710.801529831053</c:v>
                      </c:pt>
                      <c:pt idx="254">
                        <c:v>19710.72204513133</c:v>
                      </c:pt>
                      <c:pt idx="255">
                        <c:v>19710.801529831053</c:v>
                      </c:pt>
                      <c:pt idx="256">
                        <c:v>19726.014750924503</c:v>
                      </c:pt>
                      <c:pt idx="257">
                        <c:v>19726.094235624219</c:v>
                      </c:pt>
                      <c:pt idx="258">
                        <c:v>19726.014750924503</c:v>
                      </c:pt>
                      <c:pt idx="259">
                        <c:v>19726.094235624219</c:v>
                      </c:pt>
                      <c:pt idx="260">
                        <c:v>19710.72204513133</c:v>
                      </c:pt>
                      <c:pt idx="261">
                        <c:v>19710.801529831053</c:v>
                      </c:pt>
                      <c:pt idx="262">
                        <c:v>19757.687776914023</c:v>
                      </c:pt>
                      <c:pt idx="263">
                        <c:v>19757.767261613746</c:v>
                      </c:pt>
                      <c:pt idx="264">
                        <c:v>19726.014750924503</c:v>
                      </c:pt>
                      <c:pt idx="265">
                        <c:v>19726.094235624219</c:v>
                      </c:pt>
                      <c:pt idx="266">
                        <c:v>19772.980482707186</c:v>
                      </c:pt>
                      <c:pt idx="267">
                        <c:v>19773.059967406902</c:v>
                      </c:pt>
                      <c:pt idx="268">
                        <c:v>19757.687776914023</c:v>
                      </c:pt>
                      <c:pt idx="269">
                        <c:v>19757.767261613746</c:v>
                      </c:pt>
                      <c:pt idx="270">
                        <c:v>19772.980482707186</c:v>
                      </c:pt>
                      <c:pt idx="271">
                        <c:v>19773.059967406902</c:v>
                      </c:pt>
                      <c:pt idx="272">
                        <c:v>19757.687776914023</c:v>
                      </c:pt>
                      <c:pt idx="273">
                        <c:v>19757.767261613746</c:v>
                      </c:pt>
                      <c:pt idx="274">
                        <c:v>19832.259247980222</c:v>
                      </c:pt>
                      <c:pt idx="275">
                        <c:v>19832.338732679942</c:v>
                      </c:pt>
                      <c:pt idx="276">
                        <c:v>19832.259247980222</c:v>
                      </c:pt>
                      <c:pt idx="277">
                        <c:v>19832.338732679942</c:v>
                      </c:pt>
                      <c:pt idx="278">
                        <c:v>19772.980482707186</c:v>
                      </c:pt>
                      <c:pt idx="279">
                        <c:v>19773.059967406902</c:v>
                      </c:pt>
                      <c:pt idx="280">
                        <c:v>19832.259247980222</c:v>
                      </c:pt>
                      <c:pt idx="281">
                        <c:v>19832.338732679942</c:v>
                      </c:pt>
                      <c:pt idx="282">
                        <c:v>19879.224979762923</c:v>
                      </c:pt>
                      <c:pt idx="283">
                        <c:v>19879.304464462639</c:v>
                      </c:pt>
                      <c:pt idx="284">
                        <c:v>19879.224979762923</c:v>
                      </c:pt>
                      <c:pt idx="285">
                        <c:v>19879.304464462639</c:v>
                      </c:pt>
                      <c:pt idx="286">
                        <c:v>19879.224979762923</c:v>
                      </c:pt>
                      <c:pt idx="287">
                        <c:v>19879.304464462639</c:v>
                      </c:pt>
                      <c:pt idx="288">
                        <c:v>20177.177464848439</c:v>
                      </c:pt>
                      <c:pt idx="289">
                        <c:v>20177.256949548151</c:v>
                      </c:pt>
                      <c:pt idx="290">
                        <c:v>20192.470170641602</c:v>
                      </c:pt>
                      <c:pt idx="291">
                        <c:v>20192.549655341321</c:v>
                      </c:pt>
                      <c:pt idx="292">
                        <c:v>20177.177464848439</c:v>
                      </c:pt>
                      <c:pt idx="293">
                        <c:v>20177.256949548151</c:v>
                      </c:pt>
                      <c:pt idx="294">
                        <c:v>20192.470170641602</c:v>
                      </c:pt>
                      <c:pt idx="295">
                        <c:v>20192.549655341321</c:v>
                      </c:pt>
                      <c:pt idx="296">
                        <c:v>20224.143196631125</c:v>
                      </c:pt>
                      <c:pt idx="297">
                        <c:v>20224.222681330844</c:v>
                      </c:pt>
                      <c:pt idx="298">
                        <c:v>20239.435902424291</c:v>
                      </c:pt>
                      <c:pt idx="299">
                        <c:v>20239.515387124011</c:v>
                      </c:pt>
                      <c:pt idx="300">
                        <c:v>20224.143196631125</c:v>
                      </c:pt>
                      <c:pt idx="301">
                        <c:v>20224.222681330844</c:v>
                      </c:pt>
                      <c:pt idx="302">
                        <c:v>20177.177464848439</c:v>
                      </c:pt>
                      <c:pt idx="303">
                        <c:v>20177.256949548151</c:v>
                      </c:pt>
                      <c:pt idx="304">
                        <c:v>20239.435902424291</c:v>
                      </c:pt>
                      <c:pt idx="305">
                        <c:v>20239.515387124011</c:v>
                      </c:pt>
                      <c:pt idx="306">
                        <c:v>20192.470170641602</c:v>
                      </c:pt>
                      <c:pt idx="307">
                        <c:v>20192.549655341321</c:v>
                      </c:pt>
                      <c:pt idx="308">
                        <c:v>20224.143196631125</c:v>
                      </c:pt>
                      <c:pt idx="309">
                        <c:v>20224.222681330844</c:v>
                      </c:pt>
                      <c:pt idx="310">
                        <c:v>20239.435902424291</c:v>
                      </c:pt>
                      <c:pt idx="311">
                        <c:v>20239.515387124011</c:v>
                      </c:pt>
                      <c:pt idx="312">
                        <c:v>20298.714667697332</c:v>
                      </c:pt>
                      <c:pt idx="313">
                        <c:v>20298.794152397055</c:v>
                      </c:pt>
                      <c:pt idx="314">
                        <c:v>20298.714667697332</c:v>
                      </c:pt>
                      <c:pt idx="315">
                        <c:v>20298.794152397055</c:v>
                      </c:pt>
                      <c:pt idx="316">
                        <c:v>20345.680399480025</c:v>
                      </c:pt>
                      <c:pt idx="317">
                        <c:v>20345.759884179744</c:v>
                      </c:pt>
                      <c:pt idx="318">
                        <c:v>20393.431101348819</c:v>
                      </c:pt>
                      <c:pt idx="319">
                        <c:v>20393.510586048542</c:v>
                      </c:pt>
                      <c:pt idx="320">
                        <c:v>20345.680399480025</c:v>
                      </c:pt>
                      <c:pt idx="321">
                        <c:v>20345.759884179744</c:v>
                      </c:pt>
                      <c:pt idx="322">
                        <c:v>20298.714667697332</c:v>
                      </c:pt>
                      <c:pt idx="323">
                        <c:v>20298.794152397055</c:v>
                      </c:pt>
                      <c:pt idx="324">
                        <c:v>20408.723807141985</c:v>
                      </c:pt>
                      <c:pt idx="325">
                        <c:v>20408.803291841705</c:v>
                      </c:pt>
                      <c:pt idx="326">
                        <c:v>20393.431101348819</c:v>
                      </c:pt>
                      <c:pt idx="327">
                        <c:v>20393.510586048542</c:v>
                      </c:pt>
                      <c:pt idx="328">
                        <c:v>20408.723807141985</c:v>
                      </c:pt>
                      <c:pt idx="329">
                        <c:v>20408.803291841705</c:v>
                      </c:pt>
                      <c:pt idx="330">
                        <c:v>20345.680399480025</c:v>
                      </c:pt>
                      <c:pt idx="331">
                        <c:v>20345.759884179744</c:v>
                      </c:pt>
                      <c:pt idx="332">
                        <c:v>20440.396833131501</c:v>
                      </c:pt>
                      <c:pt idx="333">
                        <c:v>20440.476317831228</c:v>
                      </c:pt>
                      <c:pt idx="334">
                        <c:v>20393.431101348819</c:v>
                      </c:pt>
                      <c:pt idx="335">
                        <c:v>20393.510586048542</c:v>
                      </c:pt>
                      <c:pt idx="336">
                        <c:v>20440.396833131501</c:v>
                      </c:pt>
                      <c:pt idx="337">
                        <c:v>20440.476317831228</c:v>
                      </c:pt>
                      <c:pt idx="338">
                        <c:v>20421.937617856991</c:v>
                      </c:pt>
                      <c:pt idx="339">
                        <c:v>20422.017102556707</c:v>
                      </c:pt>
                      <c:pt idx="340">
                        <c:v>20455.689538924675</c:v>
                      </c:pt>
                      <c:pt idx="341">
                        <c:v>20455.769023624387</c:v>
                      </c:pt>
                      <c:pt idx="342">
                        <c:v>20408.723807141985</c:v>
                      </c:pt>
                      <c:pt idx="343">
                        <c:v>20408.803291841705</c:v>
                      </c:pt>
                      <c:pt idx="344">
                        <c:v>20455.689538924675</c:v>
                      </c:pt>
                      <c:pt idx="345">
                        <c:v>20455.769023624387</c:v>
                      </c:pt>
                      <c:pt idx="346">
                        <c:v>20437.23032365015</c:v>
                      </c:pt>
                      <c:pt idx="347">
                        <c:v>20437.309808349866</c:v>
                      </c:pt>
                      <c:pt idx="348">
                        <c:v>20421.937617856991</c:v>
                      </c:pt>
                      <c:pt idx="349">
                        <c:v>20422.017102556707</c:v>
                      </c:pt>
                      <c:pt idx="350">
                        <c:v>20440.396833131501</c:v>
                      </c:pt>
                      <c:pt idx="351">
                        <c:v>20440.476317831228</c:v>
                      </c:pt>
                      <c:pt idx="352">
                        <c:v>20437.23032365015</c:v>
                      </c:pt>
                      <c:pt idx="353">
                        <c:v>20437.309808349866</c:v>
                      </c:pt>
                      <c:pt idx="354">
                        <c:v>20455.689538924675</c:v>
                      </c:pt>
                      <c:pt idx="355">
                        <c:v>20455.769023624387</c:v>
                      </c:pt>
                      <c:pt idx="356">
                        <c:v>20468.903349639681</c:v>
                      </c:pt>
                      <c:pt idx="357">
                        <c:v>20468.982834339397</c:v>
                      </c:pt>
                      <c:pt idx="358">
                        <c:v>20514.968304197715</c:v>
                      </c:pt>
                      <c:pt idx="359">
                        <c:v>20515.047788897431</c:v>
                      </c:pt>
                      <c:pt idx="360">
                        <c:v>20468.903349639681</c:v>
                      </c:pt>
                      <c:pt idx="361">
                        <c:v>20468.982834339397</c:v>
                      </c:pt>
                      <c:pt idx="362">
                        <c:v>20421.937617856991</c:v>
                      </c:pt>
                      <c:pt idx="363">
                        <c:v>20422.017102556707</c:v>
                      </c:pt>
                      <c:pt idx="364">
                        <c:v>20484.196055432847</c:v>
                      </c:pt>
                      <c:pt idx="365">
                        <c:v>20484.275540132567</c:v>
                      </c:pt>
                      <c:pt idx="366">
                        <c:v>20484.196055432847</c:v>
                      </c:pt>
                      <c:pt idx="367">
                        <c:v>20484.275540132567</c:v>
                      </c:pt>
                      <c:pt idx="368">
                        <c:v>20437.23032365015</c:v>
                      </c:pt>
                      <c:pt idx="369">
                        <c:v>20437.309808349866</c:v>
                      </c:pt>
                      <c:pt idx="370">
                        <c:v>20514.968304197715</c:v>
                      </c:pt>
                      <c:pt idx="371">
                        <c:v>20515.047788897431</c:v>
                      </c:pt>
                      <c:pt idx="372">
                        <c:v>20468.903349639681</c:v>
                      </c:pt>
                      <c:pt idx="373">
                        <c:v>20468.982834339397</c:v>
                      </c:pt>
                      <c:pt idx="374">
                        <c:v>20561.934035980405</c:v>
                      </c:pt>
                      <c:pt idx="375">
                        <c:v>20562.013520680121</c:v>
                      </c:pt>
                      <c:pt idx="376">
                        <c:v>20484.196055432847</c:v>
                      </c:pt>
                      <c:pt idx="377">
                        <c:v>20484.275540132567</c:v>
                      </c:pt>
                      <c:pt idx="378">
                        <c:v>20514.968304197715</c:v>
                      </c:pt>
                      <c:pt idx="379">
                        <c:v>20515.047788897431</c:v>
                      </c:pt>
                      <c:pt idx="380">
                        <c:v>20561.934035980405</c:v>
                      </c:pt>
                      <c:pt idx="381">
                        <c:v>20562.013520680121</c:v>
                      </c:pt>
                      <c:pt idx="382">
                        <c:v>20543.47482070588</c:v>
                      </c:pt>
                      <c:pt idx="383">
                        <c:v>20543.554305405603</c:v>
                      </c:pt>
                      <c:pt idx="384">
                        <c:v>20543.47482070588</c:v>
                      </c:pt>
                      <c:pt idx="385">
                        <c:v>20543.554305405603</c:v>
                      </c:pt>
                      <c:pt idx="386">
                        <c:v>20561.934035980405</c:v>
                      </c:pt>
                      <c:pt idx="387">
                        <c:v>20562.013520680121</c:v>
                      </c:pt>
                      <c:pt idx="388">
                        <c:v>20590.440552488573</c:v>
                      </c:pt>
                      <c:pt idx="389">
                        <c:v>20590.520037188297</c:v>
                      </c:pt>
                      <c:pt idx="390">
                        <c:v>20590.440552488573</c:v>
                      </c:pt>
                      <c:pt idx="391">
                        <c:v>20590.520037188297</c:v>
                      </c:pt>
                      <c:pt idx="392">
                        <c:v>20543.47482070588</c:v>
                      </c:pt>
                      <c:pt idx="393">
                        <c:v>20543.554305405603</c:v>
                      </c:pt>
                      <c:pt idx="394">
                        <c:v>20659.628652404259</c:v>
                      </c:pt>
                      <c:pt idx="395">
                        <c:v>20659.708137103975</c:v>
                      </c:pt>
                      <c:pt idx="396">
                        <c:v>20590.440552488573</c:v>
                      </c:pt>
                      <c:pt idx="397">
                        <c:v>20590.520037188297</c:v>
                      </c:pt>
                      <c:pt idx="398">
                        <c:v>20659.628652404259</c:v>
                      </c:pt>
                      <c:pt idx="399">
                        <c:v>20659.708137103975</c:v>
                      </c:pt>
                      <c:pt idx="400">
                        <c:v>20674.921358197425</c:v>
                      </c:pt>
                      <c:pt idx="401">
                        <c:v>20675.000842897145</c:v>
                      </c:pt>
                      <c:pt idx="402">
                        <c:v>20674.921358197425</c:v>
                      </c:pt>
                      <c:pt idx="403">
                        <c:v>20675.000842897145</c:v>
                      </c:pt>
                      <c:pt idx="404">
                        <c:v>20659.628652404259</c:v>
                      </c:pt>
                      <c:pt idx="405">
                        <c:v>20659.708137103975</c:v>
                      </c:pt>
                      <c:pt idx="406">
                        <c:v>20706.594384186948</c:v>
                      </c:pt>
                      <c:pt idx="407">
                        <c:v>20706.673868886672</c:v>
                      </c:pt>
                      <c:pt idx="408">
                        <c:v>20674.921358197425</c:v>
                      </c:pt>
                      <c:pt idx="409">
                        <c:v>20675.000842897145</c:v>
                      </c:pt>
                      <c:pt idx="410">
                        <c:v>20721.887089980111</c:v>
                      </c:pt>
                      <c:pt idx="411">
                        <c:v>20721.966574679831</c:v>
                      </c:pt>
                      <c:pt idx="412">
                        <c:v>20706.594384186948</c:v>
                      </c:pt>
                      <c:pt idx="413">
                        <c:v>20706.673868886672</c:v>
                      </c:pt>
                      <c:pt idx="414">
                        <c:v>20721.887089980111</c:v>
                      </c:pt>
                      <c:pt idx="415">
                        <c:v>20721.966574679831</c:v>
                      </c:pt>
                      <c:pt idx="416">
                        <c:v>20706.594384186948</c:v>
                      </c:pt>
                      <c:pt idx="417">
                        <c:v>20706.673868886672</c:v>
                      </c:pt>
                      <c:pt idx="418">
                        <c:v>20781.165855253155</c:v>
                      </c:pt>
                      <c:pt idx="419">
                        <c:v>20781.245339952875</c:v>
                      </c:pt>
                      <c:pt idx="420">
                        <c:v>20781.165855253155</c:v>
                      </c:pt>
                      <c:pt idx="421">
                        <c:v>20781.245339952875</c:v>
                      </c:pt>
                      <c:pt idx="422">
                        <c:v>20721.887089980111</c:v>
                      </c:pt>
                      <c:pt idx="423">
                        <c:v>20721.966574679831</c:v>
                      </c:pt>
                      <c:pt idx="424">
                        <c:v>20781.165855253155</c:v>
                      </c:pt>
                      <c:pt idx="425">
                        <c:v>20781.245339952875</c:v>
                      </c:pt>
                      <c:pt idx="426">
                        <c:v>20828.131587035852</c:v>
                      </c:pt>
                      <c:pt idx="427">
                        <c:v>20828.211071735564</c:v>
                      </c:pt>
                      <c:pt idx="428">
                        <c:v>20828.131587035852</c:v>
                      </c:pt>
                      <c:pt idx="429">
                        <c:v>20828.211071735564</c:v>
                      </c:pt>
                      <c:pt idx="430">
                        <c:v>20828.131587035852</c:v>
                      </c:pt>
                      <c:pt idx="431">
                        <c:v>20828.211071735564</c:v>
                      </c:pt>
                      <c:pt idx="432">
                        <c:v>21011.016253629892</c:v>
                      </c:pt>
                      <c:pt idx="433">
                        <c:v>21011.095738329612</c:v>
                      </c:pt>
                      <c:pt idx="434">
                        <c:v>21026.308959423066</c:v>
                      </c:pt>
                      <c:pt idx="435">
                        <c:v>21026.388444122778</c:v>
                      </c:pt>
                      <c:pt idx="436">
                        <c:v>21011.016253629892</c:v>
                      </c:pt>
                      <c:pt idx="437">
                        <c:v>21011.095738329612</c:v>
                      </c:pt>
                      <c:pt idx="438">
                        <c:v>21026.308959423066</c:v>
                      </c:pt>
                      <c:pt idx="439">
                        <c:v>21026.388444122778</c:v>
                      </c:pt>
                      <c:pt idx="440">
                        <c:v>21057.981985412589</c:v>
                      </c:pt>
                      <c:pt idx="441">
                        <c:v>21058.061470112305</c:v>
                      </c:pt>
                      <c:pt idx="442">
                        <c:v>21057.981985412589</c:v>
                      </c:pt>
                      <c:pt idx="443">
                        <c:v>21058.061470112305</c:v>
                      </c:pt>
                      <c:pt idx="444">
                        <c:v>21011.016253629892</c:v>
                      </c:pt>
                      <c:pt idx="445">
                        <c:v>21011.095738329612</c:v>
                      </c:pt>
                      <c:pt idx="446">
                        <c:v>21073.274691205748</c:v>
                      </c:pt>
                      <c:pt idx="447">
                        <c:v>21073.354175905471</c:v>
                      </c:pt>
                      <c:pt idx="448">
                        <c:v>21073.274691205748</c:v>
                      </c:pt>
                      <c:pt idx="449">
                        <c:v>21073.354175905471</c:v>
                      </c:pt>
                      <c:pt idx="450">
                        <c:v>21026.308959423066</c:v>
                      </c:pt>
                      <c:pt idx="451">
                        <c:v>21026.388444122778</c:v>
                      </c:pt>
                      <c:pt idx="452">
                        <c:v>21057.981985412589</c:v>
                      </c:pt>
                      <c:pt idx="453">
                        <c:v>21058.061470112305</c:v>
                      </c:pt>
                      <c:pt idx="454">
                        <c:v>21073.274691205748</c:v>
                      </c:pt>
                      <c:pt idx="455">
                        <c:v>21073.354175905471</c:v>
                      </c:pt>
                      <c:pt idx="456">
                        <c:v>21132.553456478789</c:v>
                      </c:pt>
                      <c:pt idx="457">
                        <c:v>21132.632941178515</c:v>
                      </c:pt>
                      <c:pt idx="458">
                        <c:v>21132.553456478789</c:v>
                      </c:pt>
                      <c:pt idx="459">
                        <c:v>21132.632941178515</c:v>
                      </c:pt>
                      <c:pt idx="460">
                        <c:v>21179.519188261485</c:v>
                      </c:pt>
                      <c:pt idx="461">
                        <c:v>21179.598672961201</c:v>
                      </c:pt>
                      <c:pt idx="462">
                        <c:v>21179.519188261485</c:v>
                      </c:pt>
                      <c:pt idx="463">
                        <c:v>21179.598672961201</c:v>
                      </c:pt>
                      <c:pt idx="464">
                        <c:v>21132.553456478789</c:v>
                      </c:pt>
                      <c:pt idx="465">
                        <c:v>21132.632941178515</c:v>
                      </c:pt>
                      <c:pt idx="466">
                        <c:v>21179.519188261485</c:v>
                      </c:pt>
                      <c:pt idx="467">
                        <c:v>21179.598672961201</c:v>
                      </c:pt>
                      <c:pt idx="468">
                        <c:v>21477.471673346994</c:v>
                      </c:pt>
                      <c:pt idx="469">
                        <c:v>21477.551158046714</c:v>
                      </c:pt>
                      <c:pt idx="470">
                        <c:v>21477.471673346994</c:v>
                      </c:pt>
                      <c:pt idx="471">
                        <c:v>21477.551158046714</c:v>
                      </c:pt>
                      <c:pt idx="472">
                        <c:v>21492.764379140172</c:v>
                      </c:pt>
                      <c:pt idx="473">
                        <c:v>21492.843863839884</c:v>
                      </c:pt>
                      <c:pt idx="474">
                        <c:v>21492.764379140172</c:v>
                      </c:pt>
                      <c:pt idx="475">
                        <c:v>21492.843863839884</c:v>
                      </c:pt>
                      <c:pt idx="476">
                        <c:v>21524.437405129695</c:v>
                      </c:pt>
                      <c:pt idx="477">
                        <c:v>21524.516889829411</c:v>
                      </c:pt>
                      <c:pt idx="478">
                        <c:v>21524.437405129695</c:v>
                      </c:pt>
                      <c:pt idx="479">
                        <c:v>21524.516889829411</c:v>
                      </c:pt>
                      <c:pt idx="480">
                        <c:v>21477.471673346994</c:v>
                      </c:pt>
                      <c:pt idx="481">
                        <c:v>21477.551158046714</c:v>
                      </c:pt>
                      <c:pt idx="482">
                        <c:v>21539.730110922857</c:v>
                      </c:pt>
                      <c:pt idx="483">
                        <c:v>21539.80959562257</c:v>
                      </c:pt>
                      <c:pt idx="484">
                        <c:v>21539.730110922857</c:v>
                      </c:pt>
                      <c:pt idx="485">
                        <c:v>21539.80959562257</c:v>
                      </c:pt>
                      <c:pt idx="486">
                        <c:v>21492.764379140172</c:v>
                      </c:pt>
                      <c:pt idx="487">
                        <c:v>21492.843863839884</c:v>
                      </c:pt>
                      <c:pt idx="488">
                        <c:v>21524.437405129695</c:v>
                      </c:pt>
                      <c:pt idx="489">
                        <c:v>21524.516889829411</c:v>
                      </c:pt>
                      <c:pt idx="490">
                        <c:v>21539.730110922857</c:v>
                      </c:pt>
                      <c:pt idx="491">
                        <c:v>21539.80959562257</c:v>
                      </c:pt>
                      <c:pt idx="492">
                        <c:v>21599.008876195898</c:v>
                      </c:pt>
                      <c:pt idx="493">
                        <c:v>21599.08836089561</c:v>
                      </c:pt>
                      <c:pt idx="494">
                        <c:v>21599.008876195898</c:v>
                      </c:pt>
                      <c:pt idx="495">
                        <c:v>21599.08836089561</c:v>
                      </c:pt>
                      <c:pt idx="496">
                        <c:v>21645.974607978591</c:v>
                      </c:pt>
                      <c:pt idx="497">
                        <c:v>21646.054092678311</c:v>
                      </c:pt>
                      <c:pt idx="498">
                        <c:v>21645.974607978591</c:v>
                      </c:pt>
                      <c:pt idx="499">
                        <c:v>21646.054092678311</c:v>
                      </c:pt>
                      <c:pt idx="500">
                        <c:v>21599.008876195898</c:v>
                      </c:pt>
                      <c:pt idx="501">
                        <c:v>21599.08836089561</c:v>
                      </c:pt>
                      <c:pt idx="502">
                        <c:v>21645.974607978591</c:v>
                      </c:pt>
                      <c:pt idx="503">
                        <c:v>21646.054092678311</c:v>
                      </c:pt>
                      <c:pt idx="504">
                        <c:v>21722.231826355553</c:v>
                      </c:pt>
                      <c:pt idx="505">
                        <c:v>21722.311311055266</c:v>
                      </c:pt>
                      <c:pt idx="506">
                        <c:v>21722.231826355553</c:v>
                      </c:pt>
                      <c:pt idx="507">
                        <c:v>21722.311311055266</c:v>
                      </c:pt>
                      <c:pt idx="508">
                        <c:v>21737.52453214872</c:v>
                      </c:pt>
                      <c:pt idx="509">
                        <c:v>21737.60401684844</c:v>
                      </c:pt>
                      <c:pt idx="510">
                        <c:v>21737.52453214872</c:v>
                      </c:pt>
                      <c:pt idx="511">
                        <c:v>21737.60401684844</c:v>
                      </c:pt>
                      <c:pt idx="512">
                        <c:v>21722.231826355553</c:v>
                      </c:pt>
                      <c:pt idx="513">
                        <c:v>21722.311311055266</c:v>
                      </c:pt>
                      <c:pt idx="514">
                        <c:v>21769.197558138239</c:v>
                      </c:pt>
                      <c:pt idx="515">
                        <c:v>21769.277042837963</c:v>
                      </c:pt>
                      <c:pt idx="516">
                        <c:v>21737.52453214872</c:v>
                      </c:pt>
                      <c:pt idx="517">
                        <c:v>21737.60401684844</c:v>
                      </c:pt>
                      <c:pt idx="518">
                        <c:v>21784.49026393141</c:v>
                      </c:pt>
                      <c:pt idx="519">
                        <c:v>21784.569748631122</c:v>
                      </c:pt>
                      <c:pt idx="520">
                        <c:v>21769.197558138239</c:v>
                      </c:pt>
                      <c:pt idx="521">
                        <c:v>21769.277042837963</c:v>
                      </c:pt>
                      <c:pt idx="522">
                        <c:v>21784.49026393141</c:v>
                      </c:pt>
                      <c:pt idx="523">
                        <c:v>21784.569748631122</c:v>
                      </c:pt>
                      <c:pt idx="524">
                        <c:v>21843.76902920445</c:v>
                      </c:pt>
                      <c:pt idx="525">
                        <c:v>21843.848513904173</c:v>
                      </c:pt>
                      <c:pt idx="526">
                        <c:v>21769.197558138239</c:v>
                      </c:pt>
                      <c:pt idx="527">
                        <c:v>21769.277042837963</c:v>
                      </c:pt>
                      <c:pt idx="528">
                        <c:v>21843.76902920445</c:v>
                      </c:pt>
                      <c:pt idx="529">
                        <c:v>21843.848513904173</c:v>
                      </c:pt>
                      <c:pt idx="530">
                        <c:v>21784.49026393141</c:v>
                      </c:pt>
                      <c:pt idx="531">
                        <c:v>21784.569748631122</c:v>
                      </c:pt>
                      <c:pt idx="532">
                        <c:v>21843.76902920445</c:v>
                      </c:pt>
                      <c:pt idx="533">
                        <c:v>21843.848513904173</c:v>
                      </c:pt>
                      <c:pt idx="534">
                        <c:v>21890.734760987143</c:v>
                      </c:pt>
                      <c:pt idx="535">
                        <c:v>21890.814245686859</c:v>
                      </c:pt>
                      <c:pt idx="536">
                        <c:v>21890.734760987143</c:v>
                      </c:pt>
                      <c:pt idx="537">
                        <c:v>21890.814245686859</c:v>
                      </c:pt>
                      <c:pt idx="538">
                        <c:v>21890.734760987143</c:v>
                      </c:pt>
                      <c:pt idx="539">
                        <c:v>21890.814245686859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EF84-484D-9D5F-003AFD7F6350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0.99998098631578969</c:v>
                      </c:pt>
                      <c:pt idx="2">
                        <c:v>0.9991008507146123</c:v>
                      </c:pt>
                      <c:pt idx="3">
                        <c:v>0.99908270260548848</c:v>
                      </c:pt>
                      <c:pt idx="4">
                        <c:v>0.99644532874571745</c:v>
                      </c:pt>
                      <c:pt idx="5">
                        <c:v>0.99642632156193855</c:v>
                      </c:pt>
                      <c:pt idx="6">
                        <c:v>0.99557477971542563</c:v>
                      </c:pt>
                      <c:pt idx="7">
                        <c:v>0.99555582746975679</c:v>
                      </c:pt>
                      <c:pt idx="8">
                        <c:v>0.99150488137648363</c:v>
                      </c:pt>
                      <c:pt idx="9">
                        <c:v>0.99148674760736211</c:v>
                      </c:pt>
                      <c:pt idx="10">
                        <c:v>0.98805009863627813</c:v>
                      </c:pt>
                      <c:pt idx="11">
                        <c:v>0.98803155366926498</c:v>
                      </c:pt>
                      <c:pt idx="12">
                        <c:v>0.98730896391848766</c:v>
                      </c:pt>
                      <c:pt idx="13">
                        <c:v>0.98729001223691726</c:v>
                      </c:pt>
                      <c:pt idx="14">
                        <c:v>0.98375866314818405</c:v>
                      </c:pt>
                      <c:pt idx="15">
                        <c:v>0.98373969415858098</c:v>
                      </c:pt>
                      <c:pt idx="16">
                        <c:v>0.98245980840323843</c:v>
                      </c:pt>
                      <c:pt idx="17">
                        <c:v>0.98244098816268433</c:v>
                      </c:pt>
                      <c:pt idx="18">
                        <c:v>0.97892611757252579</c:v>
                      </c:pt>
                      <c:pt idx="19">
                        <c:v>0.97890724684766672</c:v>
                      </c:pt>
                      <c:pt idx="20">
                        <c:v>0.97461018081083073</c:v>
                      </c:pt>
                      <c:pt idx="21">
                        <c:v>0.97459151993064097</c:v>
                      </c:pt>
                      <c:pt idx="22">
                        <c:v>0.97256025214585429</c:v>
                      </c:pt>
                      <c:pt idx="23">
                        <c:v>0.97254124384158891</c:v>
                      </c:pt>
                      <c:pt idx="24">
                        <c:v>0.97169678282153027</c:v>
                      </c:pt>
                      <c:pt idx="25">
                        <c:v>0.9716777782055408</c:v>
                      </c:pt>
                      <c:pt idx="26">
                        <c:v>0.97110042748175041</c:v>
                      </c:pt>
                      <c:pt idx="27">
                        <c:v>0.97108169466238536</c:v>
                      </c:pt>
                      <c:pt idx="28">
                        <c:v>0.96433162073866086</c:v>
                      </c:pt>
                      <c:pt idx="29">
                        <c:v>0.96431267745543925</c:v>
                      </c:pt>
                      <c:pt idx="30">
                        <c:v>0.95988504586441259</c:v>
                      </c:pt>
                      <c:pt idx="31">
                        <c:v>0.95986604770718686</c:v>
                      </c:pt>
                      <c:pt idx="32">
                        <c:v>0.95510163733335374</c:v>
                      </c:pt>
                      <c:pt idx="33">
                        <c:v>0.95508266694006616</c:v>
                      </c:pt>
                      <c:pt idx="34">
                        <c:v>0.9473703700384789</c:v>
                      </c:pt>
                      <c:pt idx="35">
                        <c:v>0.9473514552596517</c:v>
                      </c:pt>
                      <c:pt idx="36">
                        <c:v>0.93565909613654663</c:v>
                      </c:pt>
                      <c:pt idx="37">
                        <c:v>0.93564009947557869</c:v>
                      </c:pt>
                      <c:pt idx="38">
                        <c:v>0.93210490370357213</c:v>
                      </c:pt>
                      <c:pt idx="39">
                        <c:v>0.93208590638854705</c:v>
                      </c:pt>
                      <c:pt idx="40">
                        <c:v>0.93087963144212549</c:v>
                      </c:pt>
                      <c:pt idx="41">
                        <c:v>0.93086065133945783</c:v>
                      </c:pt>
                      <c:pt idx="42">
                        <c:v>0.92732704085995432</c:v>
                      </c:pt>
                      <c:pt idx="43">
                        <c:v>0.92730805885117662</c:v>
                      </c:pt>
                      <c:pt idx="44">
                        <c:v>0.92317306024932688</c:v>
                      </c:pt>
                      <c:pt idx="45">
                        <c:v>0.92315411275097603</c:v>
                      </c:pt>
                      <c:pt idx="46">
                        <c:v>0.92297633936034007</c:v>
                      </c:pt>
                      <c:pt idx="47">
                        <c:v>0.92295734773419869</c:v>
                      </c:pt>
                      <c:pt idx="48">
                        <c:v>0.92206935318884908</c:v>
                      </c:pt>
                      <c:pt idx="49">
                        <c:v>0.92205036417209085</c:v>
                      </c:pt>
                      <c:pt idx="50">
                        <c:v>0.91962452565940678</c:v>
                      </c:pt>
                      <c:pt idx="51">
                        <c:v>0.91960557394920406</c:v>
                      </c:pt>
                      <c:pt idx="52">
                        <c:v>0.91942256735989236</c:v>
                      </c:pt>
                      <c:pt idx="53">
                        <c:v>0.91940357484098334</c:v>
                      </c:pt>
                      <c:pt idx="54">
                        <c:v>0.91851582933961906</c:v>
                      </c:pt>
                      <c:pt idx="55">
                        <c:v>0.91849683925678183</c:v>
                      </c:pt>
                      <c:pt idx="56">
                        <c:v>0.9143808076162302</c:v>
                      </c:pt>
                      <c:pt idx="57">
                        <c:v>0.91436184424655575</c:v>
                      </c:pt>
                      <c:pt idx="58">
                        <c:v>0.91083024303740545</c:v>
                      </c:pt>
                      <c:pt idx="59">
                        <c:v>0.91081127695606534</c:v>
                      </c:pt>
                      <c:pt idx="60">
                        <c:v>0.90822379269206699</c:v>
                      </c:pt>
                      <c:pt idx="61">
                        <c:v>0.90820479186997238</c:v>
                      </c:pt>
                      <c:pt idx="62">
                        <c:v>0.9034551734923052</c:v>
                      </c:pt>
                      <c:pt idx="63">
                        <c:v>0.90343618215746058</c:v>
                      </c:pt>
                      <c:pt idx="64">
                        <c:v>0.89577512653018987</c:v>
                      </c:pt>
                      <c:pt idx="65">
                        <c:v>0.89575615460731461</c:v>
                      </c:pt>
                      <c:pt idx="66">
                        <c:v>0.89554422628630481</c:v>
                      </c:pt>
                      <c:pt idx="67">
                        <c:v>0.89552522897382447</c:v>
                      </c:pt>
                      <c:pt idx="68">
                        <c:v>0.89463898491661986</c:v>
                      </c:pt>
                      <c:pt idx="69">
                        <c:v>0.89461998919024532</c:v>
                      </c:pt>
                      <c:pt idx="70">
                        <c:v>0.88697053473982157</c:v>
                      </c:pt>
                      <c:pt idx="71">
                        <c:v>0.88695155492472799</c:v>
                      </c:pt>
                      <c:pt idx="72">
                        <c:v>0.85308906399033713</c:v>
                      </c:pt>
                      <c:pt idx="73">
                        <c:v>0.85307006405534858</c:v>
                      </c:pt>
                      <c:pt idx="74">
                        <c:v>0.85218479118080526</c:v>
                      </c:pt>
                      <c:pt idx="75">
                        <c:v>0.85216579218224819</c:v>
                      </c:pt>
                      <c:pt idx="76">
                        <c:v>0.84953466095436692</c:v>
                      </c:pt>
                      <c:pt idx="77">
                        <c:v>0.8495156608712785</c:v>
                      </c:pt>
                      <c:pt idx="78">
                        <c:v>0.84863044703341295</c:v>
                      </c:pt>
                      <c:pt idx="79">
                        <c:v>0.84861144785061238</c:v>
                      </c:pt>
                      <c:pt idx="80">
                        <c:v>0.84452998933463552</c:v>
                      </c:pt>
                      <c:pt idx="81">
                        <c:v>0.84451099973547472</c:v>
                      </c:pt>
                      <c:pt idx="82">
                        <c:v>0.84097648060828178</c:v>
                      </c:pt>
                      <c:pt idx="83">
                        <c:v>0.84095749046465207</c:v>
                      </c:pt>
                      <c:pt idx="84">
                        <c:v>0.84040934375710363</c:v>
                      </c:pt>
                      <c:pt idx="85">
                        <c:v>0.84039034589120276</c:v>
                      </c:pt>
                      <c:pt idx="86">
                        <c:v>0.83685507592334096</c:v>
                      </c:pt>
                      <c:pt idx="87">
                        <c:v>0.83683607784789127</c:v>
                      </c:pt>
                      <c:pt idx="88">
                        <c:v>0.83560137392393385</c:v>
                      </c:pt>
                      <c:pt idx="89">
                        <c:v>0.83558238137382923</c:v>
                      </c:pt>
                      <c:pt idx="90">
                        <c:v>0.83204756676009073</c:v>
                      </c:pt>
                      <c:pt idx="91">
                        <c:v>0.83202857380555117</c:v>
                      </c:pt>
                      <c:pt idx="92">
                        <c:v>0.82761270479273286</c:v>
                      </c:pt>
                      <c:pt idx="93">
                        <c:v>0.82759372271956955</c:v>
                      </c:pt>
                      <c:pt idx="94">
                        <c:v>0.82565274689828339</c:v>
                      </c:pt>
                      <c:pt idx="95">
                        <c:v>0.825633745765876</c:v>
                      </c:pt>
                      <c:pt idx="96">
                        <c:v>0.82474900077352697</c:v>
                      </c:pt>
                      <c:pt idx="97">
                        <c:v>0.82473000032258414</c:v>
                      </c:pt>
                      <c:pt idx="98">
                        <c:v>0.82406005004880822</c:v>
                      </c:pt>
                      <c:pt idx="99">
                        <c:v>0.82404106719972203</c:v>
                      </c:pt>
                      <c:pt idx="100">
                        <c:v>0.81710088096924915</c:v>
                      </c:pt>
                      <c:pt idx="101">
                        <c:v>0.81708188742459198</c:v>
                      </c:pt>
                      <c:pt idx="102">
                        <c:v>0.81297424000694452</c:v>
                      </c:pt>
                      <c:pt idx="103">
                        <c:v>0.81295524051255397</c:v>
                      </c:pt>
                      <c:pt idx="104">
                        <c:v>0.80817000859950883</c:v>
                      </c:pt>
                      <c:pt idx="105">
                        <c:v>0.80815101305365344</c:v>
                      </c:pt>
                      <c:pt idx="106">
                        <c:v>0.8001901501207479</c:v>
                      </c:pt>
                      <c:pt idx="107">
                        <c:v>0.80017116247793185</c:v>
                      </c:pt>
                      <c:pt idx="108">
                        <c:v>0.73714088071123018</c:v>
                      </c:pt>
                      <c:pt idx="109">
                        <c:v>0.73712188382731059</c:v>
                      </c:pt>
                      <c:pt idx="110">
                        <c:v>0.73358669867131987</c:v>
                      </c:pt>
                      <c:pt idx="111">
                        <c:v>0.73356770164675711</c:v>
                      </c:pt>
                      <c:pt idx="112">
                        <c:v>0.73229571271806682</c:v>
                      </c:pt>
                      <c:pt idx="113">
                        <c:v>0.73227671861593024</c:v>
                      </c:pt>
                      <c:pt idx="114">
                        <c:v>0.72874179515152471</c:v>
                      </c:pt>
                      <c:pt idx="115">
                        <c:v>0.72872280082790986</c:v>
                      </c:pt>
                      <c:pt idx="116">
                        <c:v>0.72832198532649051</c:v>
                      </c:pt>
                      <c:pt idx="117">
                        <c:v>0.72830298742984689</c:v>
                      </c:pt>
                      <c:pt idx="118">
                        <c:v>0.72476771985345456</c:v>
                      </c:pt>
                      <c:pt idx="119">
                        <c:v>0.72474872185326555</c:v>
                      </c:pt>
                      <c:pt idx="120">
                        <c:v>0.72399740620957798</c:v>
                      </c:pt>
                      <c:pt idx="121">
                        <c:v>0.72397841763847137</c:v>
                      </c:pt>
                      <c:pt idx="122">
                        <c:v>0.72347865813115797</c:v>
                      </c:pt>
                      <c:pt idx="123">
                        <c:v>0.72345966268623108</c:v>
                      </c:pt>
                      <c:pt idx="124">
                        <c:v>0.720444121248623</c:v>
                      </c:pt>
                      <c:pt idx="125">
                        <c:v>0.72042513230585137</c:v>
                      </c:pt>
                      <c:pt idx="126">
                        <c:v>0.7199246074201362</c:v>
                      </c:pt>
                      <c:pt idx="127">
                        <c:v>0.71990561179887747</c:v>
                      </c:pt>
                      <c:pt idx="128">
                        <c:v>0.71518376417424356</c:v>
                      </c:pt>
                      <c:pt idx="129">
                        <c:v>0.7151647736853437</c:v>
                      </c:pt>
                      <c:pt idx="130">
                        <c:v>0.71163025741297514</c:v>
                      </c:pt>
                      <c:pt idx="131">
                        <c:v>0.71161126661146734</c:v>
                      </c:pt>
                      <c:pt idx="132">
                        <c:v>0.70970677347246458</c:v>
                      </c:pt>
                      <c:pt idx="133">
                        <c:v>0.70968777547773787</c:v>
                      </c:pt>
                      <c:pt idx="134">
                        <c:v>0.70486376255756589</c:v>
                      </c:pt>
                      <c:pt idx="135">
                        <c:v>0.70484476673544383</c:v>
                      </c:pt>
                      <c:pt idx="136">
                        <c:v>0.70088717992944871</c:v>
                      </c:pt>
                      <c:pt idx="137">
                        <c:v>0.70086818120868111</c:v>
                      </c:pt>
                      <c:pt idx="138">
                        <c:v>0.69657041274010734</c:v>
                      </c:pt>
                      <c:pt idx="139">
                        <c:v>0.69655142132871994</c:v>
                      </c:pt>
                      <c:pt idx="140">
                        <c:v>0.69604564026449489</c:v>
                      </c:pt>
                      <c:pt idx="141">
                        <c:v>0.69602664344125464</c:v>
                      </c:pt>
                      <c:pt idx="142">
                        <c:v>0.68775504733048309</c:v>
                      </c:pt>
                      <c:pt idx="143">
                        <c:v>0.68773605443791097</c:v>
                      </c:pt>
                      <c:pt idx="144">
                        <c:v>0.68167899233051588</c:v>
                      </c:pt>
                      <c:pt idx="145">
                        <c:v>0.68165999372848907</c:v>
                      </c:pt>
                      <c:pt idx="146">
                        <c:v>0.67812467894000572</c:v>
                      </c:pt>
                      <c:pt idx="147">
                        <c:v>0.67810568028072737</c:v>
                      </c:pt>
                      <c:pt idx="148">
                        <c:v>0.67698623490126619</c:v>
                      </c:pt>
                      <c:pt idx="149">
                        <c:v>0.67696723473538967</c:v>
                      </c:pt>
                      <c:pt idx="150">
                        <c:v>0.67683737321074344</c:v>
                      </c:pt>
                      <c:pt idx="151">
                        <c:v>0.67681837629796837</c:v>
                      </c:pt>
                      <c:pt idx="152">
                        <c:v>0.67604461108589664</c:v>
                      </c:pt>
                      <c:pt idx="153">
                        <c:v>0.67602561113245008</c:v>
                      </c:pt>
                      <c:pt idx="154">
                        <c:v>0.67343185328136113</c:v>
                      </c:pt>
                      <c:pt idx="155">
                        <c:v>0.67341285312236454</c:v>
                      </c:pt>
                      <c:pt idx="156">
                        <c:v>0.67328319729523745</c:v>
                      </c:pt>
                      <c:pt idx="157">
                        <c:v>0.6732642002708642</c:v>
                      </c:pt>
                      <c:pt idx="158">
                        <c:v>0.67249023330769753</c:v>
                      </c:pt>
                      <c:pt idx="159">
                        <c:v>0.67247123335232595</c:v>
                      </c:pt>
                      <c:pt idx="160">
                        <c:v>0.66899880674385825</c:v>
                      </c:pt>
                      <c:pt idx="161">
                        <c:v>0.66897980876436802</c:v>
                      </c:pt>
                      <c:pt idx="162">
                        <c:v>0.6685476012582483</c:v>
                      </c:pt>
                      <c:pt idx="163">
                        <c:v>0.66852860786234192</c:v>
                      </c:pt>
                      <c:pt idx="164">
                        <c:v>0.66808293070475089</c:v>
                      </c:pt>
                      <c:pt idx="165">
                        <c:v>0.66806393299430566</c:v>
                      </c:pt>
                      <c:pt idx="166">
                        <c:v>0.66801856832953177</c:v>
                      </c:pt>
                      <c:pt idx="167">
                        <c:v>0.66799957066681459</c:v>
                      </c:pt>
                      <c:pt idx="168">
                        <c:v>0.66544453812263493</c:v>
                      </c:pt>
                      <c:pt idx="169">
                        <c:v>0.66542554006954313</c:v>
                      </c:pt>
                      <c:pt idx="170">
                        <c:v>0.66499380502637551</c:v>
                      </c:pt>
                      <c:pt idx="171">
                        <c:v>0.66497481141840042</c:v>
                      </c:pt>
                      <c:pt idx="172">
                        <c:v>0.66452868695538791</c:v>
                      </c:pt>
                      <c:pt idx="173">
                        <c:v>0.66450968916227138</c:v>
                      </c:pt>
                      <c:pt idx="174">
                        <c:v>0.66446432559044533</c:v>
                      </c:pt>
                      <c:pt idx="175">
                        <c:v>0.66444532784365307</c:v>
                      </c:pt>
                      <c:pt idx="176">
                        <c:v>0.66430756676151126</c:v>
                      </c:pt>
                      <c:pt idx="177">
                        <c:v>0.66428856716509666</c:v>
                      </c:pt>
                      <c:pt idx="178">
                        <c:v>0.66075320267855608</c:v>
                      </c:pt>
                      <c:pt idx="179">
                        <c:v>0.66073420307282482</c:v>
                      </c:pt>
                      <c:pt idx="180">
                        <c:v>0.65973100969538734</c:v>
                      </c:pt>
                      <c:pt idx="181">
                        <c:v>0.65971201513773525</c:v>
                      </c:pt>
                      <c:pt idx="182">
                        <c:v>0.65946825565256917</c:v>
                      </c:pt>
                      <c:pt idx="183">
                        <c:v>0.65944925727762871</c:v>
                      </c:pt>
                      <c:pt idx="184">
                        <c:v>0.65617708423639332</c:v>
                      </c:pt>
                      <c:pt idx="185">
                        <c:v>0.65615808950131538</c:v>
                      </c:pt>
                      <c:pt idx="186">
                        <c:v>0.65591395859457491</c:v>
                      </c:pt>
                      <c:pt idx="187">
                        <c:v>0.65589496016366033</c:v>
                      </c:pt>
                      <c:pt idx="188">
                        <c:v>0.65424384977733918</c:v>
                      </c:pt>
                      <c:pt idx="189">
                        <c:v>0.65422485072662329</c:v>
                      </c:pt>
                      <c:pt idx="190">
                        <c:v>0.65118283935363397</c:v>
                      </c:pt>
                      <c:pt idx="191">
                        <c:v>0.65116384368071401</c:v>
                      </c:pt>
                      <c:pt idx="192">
                        <c:v>0.64955043512175592</c:v>
                      </c:pt>
                      <c:pt idx="193">
                        <c:v>0.64953143502107835</c:v>
                      </c:pt>
                      <c:pt idx="194">
                        <c:v>0.64940338247886986</c:v>
                      </c:pt>
                      <c:pt idx="195">
                        <c:v>0.64938438469234228</c:v>
                      </c:pt>
                      <c:pt idx="196">
                        <c:v>0.64860886885161173</c:v>
                      </c:pt>
                      <c:pt idx="197">
                        <c:v>0.64858986889261283</c:v>
                      </c:pt>
                      <c:pt idx="198">
                        <c:v>0.64762879702613196</c:v>
                      </c:pt>
                      <c:pt idx="199">
                        <c:v>0.64760980121027778</c:v>
                      </c:pt>
                      <c:pt idx="200">
                        <c:v>0.64156405661021843</c:v>
                      </c:pt>
                      <c:pt idx="201">
                        <c:v>0.64154505805834294</c:v>
                      </c:pt>
                      <c:pt idx="202">
                        <c:v>0.64111661143888754</c:v>
                      </c:pt>
                      <c:pt idx="203">
                        <c:v>0.64109761639271734</c:v>
                      </c:pt>
                      <c:pt idx="204">
                        <c:v>0.64064839649717786</c:v>
                      </c:pt>
                      <c:pt idx="205">
                        <c:v>0.64062939814121544</c:v>
                      </c:pt>
                      <c:pt idx="206">
                        <c:v>0.64058403372530803</c:v>
                      </c:pt>
                      <c:pt idx="207">
                        <c:v>0.64056503540789222</c:v>
                      </c:pt>
                      <c:pt idx="208">
                        <c:v>0.63687198157961156</c:v>
                      </c:pt>
                      <c:pt idx="209">
                        <c:v>0.63685298192473916</c:v>
                      </c:pt>
                      <c:pt idx="210">
                        <c:v>0.63229900099846337</c:v>
                      </c:pt>
                      <c:pt idx="211">
                        <c:v>0.63228000505870297</c:v>
                      </c:pt>
                      <c:pt idx="212">
                        <c:v>0.63203328247056467</c:v>
                      </c:pt>
                      <c:pt idx="213">
                        <c:v>0.63201428366527013</c:v>
                      </c:pt>
                      <c:pt idx="214">
                        <c:v>0.62374991476750108</c:v>
                      </c:pt>
                      <c:pt idx="215">
                        <c:v>0.62373091798086999</c:v>
                      </c:pt>
                      <c:pt idx="216">
                        <c:v>0.61264683551901089</c:v>
                      </c:pt>
                      <c:pt idx="217">
                        <c:v>0.61262783618932337</c:v>
                      </c:pt>
                      <c:pt idx="218">
                        <c:v>0.60909249944868482</c:v>
                      </c:pt>
                      <c:pt idx="219">
                        <c:v>0.60907350013402262</c:v>
                      </c:pt>
                      <c:pt idx="220">
                        <c:v>0.60780758831623583</c:v>
                      </c:pt>
                      <c:pt idx="221">
                        <c:v>0.60778858966842852</c:v>
                      </c:pt>
                      <c:pt idx="222">
                        <c:v>0.60425327400308815</c:v>
                      </c:pt>
                      <c:pt idx="223">
                        <c:v>0.60423427533111951</c:v>
                      </c:pt>
                      <c:pt idx="224">
                        <c:v>0.59996750936582932</c:v>
                      </c:pt>
                      <c:pt idx="225">
                        <c:v>0.59994851036438712</c:v>
                      </c:pt>
                      <c:pt idx="226">
                        <c:v>0.59952427782958018</c:v>
                      </c:pt>
                      <c:pt idx="227">
                        <c:v>0.59950528087251753</c:v>
                      </c:pt>
                      <c:pt idx="228">
                        <c:v>0.59898770778437482</c:v>
                      </c:pt>
                      <c:pt idx="229">
                        <c:v>0.598968708903166</c:v>
                      </c:pt>
                      <c:pt idx="230">
                        <c:v>0.59641318080680616</c:v>
                      </c:pt>
                      <c:pt idx="231">
                        <c:v>0.59639418180741</c:v>
                      </c:pt>
                      <c:pt idx="232">
                        <c:v>0.59597012063017851</c:v>
                      </c:pt>
                      <c:pt idx="233">
                        <c:v>0.595951123577799</c:v>
                      </c:pt>
                      <c:pt idx="234">
                        <c:v>0.59543338249824918</c:v>
                      </c:pt>
                      <c:pt idx="235">
                        <c:v>0.59541438361132792</c:v>
                      </c:pt>
                      <c:pt idx="236">
                        <c:v>0.59070549010850959</c:v>
                      </c:pt>
                      <c:pt idx="237">
                        <c:v>0.59068649260546691</c:v>
                      </c:pt>
                      <c:pt idx="238">
                        <c:v>0.58715127529509403</c:v>
                      </c:pt>
                      <c:pt idx="239">
                        <c:v>0.58713227771816889</c:v>
                      </c:pt>
                      <c:pt idx="240">
                        <c:v>0.5852115879191393</c:v>
                      </c:pt>
                      <c:pt idx="241">
                        <c:v>0.58519258875420044</c:v>
                      </c:pt>
                      <c:pt idx="242">
                        <c:v>0.58037253687604318</c:v>
                      </c:pt>
                      <c:pt idx="243">
                        <c:v>0.58035353807361401</c:v>
                      </c:pt>
                      <c:pt idx="244">
                        <c:v>0.57253235511883738</c:v>
                      </c:pt>
                      <c:pt idx="245">
                        <c:v>0.57251335618197308</c:v>
                      </c:pt>
                      <c:pt idx="246">
                        <c:v>0.57209043026560502</c:v>
                      </c:pt>
                      <c:pt idx="247">
                        <c:v>0.57207143258079218</c:v>
                      </c:pt>
                      <c:pt idx="248">
                        <c:v>0.57155258147221577</c:v>
                      </c:pt>
                      <c:pt idx="249">
                        <c:v>0.57153358259212517</c:v>
                      </c:pt>
                      <c:pt idx="250">
                        <c:v>0.56327120094103278</c:v>
                      </c:pt>
                      <c:pt idx="251">
                        <c:v>0.56325220288595645</c:v>
                      </c:pt>
                      <c:pt idx="252">
                        <c:v>0.5300776573568613</c:v>
                      </c:pt>
                      <c:pt idx="253">
                        <c:v>0.53005865886387571</c:v>
                      </c:pt>
                      <c:pt idx="254">
                        <c:v>0.52909778815858211</c:v>
                      </c:pt>
                      <c:pt idx="255">
                        <c:v>0.52907878963895749</c:v>
                      </c:pt>
                      <c:pt idx="256">
                        <c:v>0.52652339707823248</c:v>
                      </c:pt>
                      <c:pt idx="257">
                        <c:v>0.52650439863710408</c:v>
                      </c:pt>
                      <c:pt idx="258">
                        <c:v>0.52554351601448868</c:v>
                      </c:pt>
                      <c:pt idx="259">
                        <c:v>0.52552451753965468</c:v>
                      </c:pt>
                      <c:pt idx="260">
                        <c:v>0.52081652917298893</c:v>
                      </c:pt>
                      <c:pt idx="261">
                        <c:v>0.52079753075608259</c:v>
                      </c:pt>
                      <c:pt idx="262">
                        <c:v>0.51739796953641548</c:v>
                      </c:pt>
                      <c:pt idx="263">
                        <c:v>0.51737897109992637</c:v>
                      </c:pt>
                      <c:pt idx="264">
                        <c:v>0.51726223185215447</c:v>
                      </c:pt>
                      <c:pt idx="265">
                        <c:v>0.5172432334193946</c:v>
                      </c:pt>
                      <c:pt idx="266">
                        <c:v>0.51384369479345726</c:v>
                      </c:pt>
                      <c:pt idx="267">
                        <c:v>0.51382469639765871</c:v>
                      </c:pt>
                      <c:pt idx="268">
                        <c:v>0.51252003206178631</c:v>
                      </c:pt>
                      <c:pt idx="269">
                        <c:v>0.51250103357266652</c:v>
                      </c:pt>
                      <c:pt idx="270">
                        <c:v>0.50896572954510688</c:v>
                      </c:pt>
                      <c:pt idx="271">
                        <c:v>0.50894673106103616</c:v>
                      </c:pt>
                      <c:pt idx="272">
                        <c:v>0.50391978920102509</c:v>
                      </c:pt>
                      <c:pt idx="273">
                        <c:v>0.50390079110749164</c:v>
                      </c:pt>
                      <c:pt idx="274">
                        <c:v>0.50264325603149429</c:v>
                      </c:pt>
                      <c:pt idx="275">
                        <c:v>0.50262425805507205</c:v>
                      </c:pt>
                      <c:pt idx="276">
                        <c:v>0.5016632794404573</c:v>
                      </c:pt>
                      <c:pt idx="277">
                        <c:v>0.50164428137787986</c:v>
                      </c:pt>
                      <c:pt idx="278">
                        <c:v>0.50036554982797909</c:v>
                      </c:pt>
                      <c:pt idx="279">
                        <c:v>0.50034655167633246</c:v>
                      </c:pt>
                      <c:pt idx="280">
                        <c:v>0.49338166600392019</c:v>
                      </c:pt>
                      <c:pt idx="281">
                        <c:v>0.49336266753600488</c:v>
                      </c:pt>
                      <c:pt idx="282">
                        <c:v>0.48996345424491766</c:v>
                      </c:pt>
                      <c:pt idx="283">
                        <c:v>0.48994445623789368</c:v>
                      </c:pt>
                      <c:pt idx="284">
                        <c:v>0.48508519457450894</c:v>
                      </c:pt>
                      <c:pt idx="285">
                        <c:v>0.48506619621496483</c:v>
                      </c:pt>
                      <c:pt idx="286">
                        <c:v>0.47648521467107335</c:v>
                      </c:pt>
                      <c:pt idx="287">
                        <c:v>0.47646621617851193</c:v>
                      </c:pt>
                      <c:pt idx="288">
                        <c:v>0.41413079709828832</c:v>
                      </c:pt>
                      <c:pt idx="289">
                        <c:v>0.41411179915522067</c:v>
                      </c:pt>
                      <c:pt idx="290">
                        <c:v>0.41057654305252889</c:v>
                      </c:pt>
                      <c:pt idx="291">
                        <c:v>0.41055754516647808</c:v>
                      </c:pt>
                      <c:pt idx="292">
                        <c:v>0.40921476700394666</c:v>
                      </c:pt>
                      <c:pt idx="293">
                        <c:v>0.40919576831900351</c:v>
                      </c:pt>
                      <c:pt idx="294">
                        <c:v>0.40566045140296519</c:v>
                      </c:pt>
                      <c:pt idx="295">
                        <c:v>0.40564145273490537</c:v>
                      </c:pt>
                      <c:pt idx="296">
                        <c:v>0.40531167411672392</c:v>
                      </c:pt>
                      <c:pt idx="297">
                        <c:v>0.40529267661630247</c:v>
                      </c:pt>
                      <c:pt idx="298">
                        <c:v>0.40175746594369655</c:v>
                      </c:pt>
                      <c:pt idx="299">
                        <c:v>0.40173846852083234</c:v>
                      </c:pt>
                      <c:pt idx="300">
                        <c:v>0.40039504672340293</c:v>
                      </c:pt>
                      <c:pt idx="301">
                        <c:v>0.40037604829872547</c:v>
                      </c:pt>
                      <c:pt idx="302">
                        <c:v>0.4002994714313271</c:v>
                      </c:pt>
                      <c:pt idx="303">
                        <c:v>0.40028047198554584</c:v>
                      </c:pt>
                      <c:pt idx="304">
                        <c:v>0.3968407495338831</c:v>
                      </c:pt>
                      <c:pt idx="305">
                        <c:v>0.39682175114492751</c:v>
                      </c:pt>
                      <c:pt idx="306">
                        <c:v>0.3967451786766491</c:v>
                      </c:pt>
                      <c:pt idx="307">
                        <c:v>0.39672617917945507</c:v>
                      </c:pt>
                      <c:pt idx="308">
                        <c:v>0.39147887735563353</c:v>
                      </c:pt>
                      <c:pt idx="309">
                        <c:v>0.39145987784513436</c:v>
                      </c:pt>
                      <c:pt idx="310">
                        <c:v>0.38792455479771626</c:v>
                      </c:pt>
                      <c:pt idx="311">
                        <c:v>0.38790555525175169</c:v>
                      </c:pt>
                      <c:pt idx="312">
                        <c:v>0.38669661163593849</c:v>
                      </c:pt>
                      <c:pt idx="313">
                        <c:v>0.38667761432789283</c:v>
                      </c:pt>
                      <c:pt idx="314">
                        <c:v>0.38177982066296628</c:v>
                      </c:pt>
                      <c:pt idx="315">
                        <c:v>0.38176082226340469</c:v>
                      </c:pt>
                      <c:pt idx="316">
                        <c:v>0.37787799213631235</c:v>
                      </c:pt>
                      <c:pt idx="317">
                        <c:v>0.37785899545952328</c:v>
                      </c:pt>
                      <c:pt idx="318">
                        <c:v>0.37301012801474631</c:v>
                      </c:pt>
                      <c:pt idx="319">
                        <c:v>0.37299113394249017</c:v>
                      </c:pt>
                      <c:pt idx="320">
                        <c:v>0.37296037253650305</c:v>
                      </c:pt>
                      <c:pt idx="321">
                        <c:v>0.37294137456982995</c:v>
                      </c:pt>
                      <c:pt idx="322">
                        <c:v>0.37286416975573922</c:v>
                      </c:pt>
                      <c:pt idx="323">
                        <c:v>0.37284516999833994</c:v>
                      </c:pt>
                      <c:pt idx="324">
                        <c:v>0.36945631291294312</c:v>
                      </c:pt>
                      <c:pt idx="325">
                        <c:v>0.36943731903245286</c:v>
                      </c:pt>
                      <c:pt idx="326">
                        <c:v>0.36812746579189448</c:v>
                      </c:pt>
                      <c:pt idx="327">
                        <c:v>0.36810846998662222</c:v>
                      </c:pt>
                      <c:pt idx="328">
                        <c:v>0.36457343194675135</c:v>
                      </c:pt>
                      <c:pt idx="329">
                        <c:v>0.3645544362821499</c:v>
                      </c:pt>
                      <c:pt idx="330">
                        <c:v>0.36404344106989012</c:v>
                      </c:pt>
                      <c:pt idx="331">
                        <c:v>0.36402444139277101</c:v>
                      </c:pt>
                      <c:pt idx="332">
                        <c:v>0.36032869933329253</c:v>
                      </c:pt>
                      <c:pt idx="333">
                        <c:v>0.36030970482764929</c:v>
                      </c:pt>
                      <c:pt idx="334">
                        <c:v>0.35952361006510336</c:v>
                      </c:pt>
                      <c:pt idx="335">
                        <c:v>0.35950461176939891</c:v>
                      </c:pt>
                      <c:pt idx="336">
                        <c:v>0.3593099460810848</c:v>
                      </c:pt>
                      <c:pt idx="337">
                        <c:v>0.35929095118737819</c:v>
                      </c:pt>
                      <c:pt idx="338">
                        <c:v>0.35866989611567301</c:v>
                      </c:pt>
                      <c:pt idx="339">
                        <c:v>0.35865089962030522</c:v>
                      </c:pt>
                      <c:pt idx="340">
                        <c:v>0.35677481744500172</c:v>
                      </c:pt>
                      <c:pt idx="341">
                        <c:v>0.35675582312014759</c:v>
                      </c:pt>
                      <c:pt idx="342">
                        <c:v>0.35596932227593575</c:v>
                      </c:pt>
                      <c:pt idx="343">
                        <c:v>0.35595032403546162</c:v>
                      </c:pt>
                      <c:pt idx="344">
                        <c:v>0.35575601592849476</c:v>
                      </c:pt>
                      <c:pt idx="345">
                        <c:v>0.35573702120437856</c:v>
                      </c:pt>
                      <c:pt idx="346">
                        <c:v>0.35511577962179297</c:v>
                      </c:pt>
                      <c:pt idx="347">
                        <c:v>0.35509678324649802</c:v>
                      </c:pt>
                      <c:pt idx="348">
                        <c:v>0.35375211193940842</c:v>
                      </c:pt>
                      <c:pt idx="349">
                        <c:v>0.3537331139777885</c:v>
                      </c:pt>
                      <c:pt idx="350">
                        <c:v>0.35070427805993754</c:v>
                      </c:pt>
                      <c:pt idx="351">
                        <c:v>0.3506852802989644</c:v>
                      </c:pt>
                      <c:pt idx="352">
                        <c:v>0.35019785128105407</c:v>
                      </c:pt>
                      <c:pt idx="353">
                        <c:v>0.35017885338955146</c:v>
                      </c:pt>
                      <c:pt idx="354">
                        <c:v>0.3471500363525743</c:v>
                      </c:pt>
                      <c:pt idx="355">
                        <c:v>0.3471310386701843</c:v>
                      </c:pt>
                      <c:pt idx="356">
                        <c:v>0.34598891202864035</c:v>
                      </c:pt>
                      <c:pt idx="357">
                        <c:v>0.34596991502444363</c:v>
                      </c:pt>
                      <c:pt idx="358">
                        <c:v>0.34558035144794941</c:v>
                      </c:pt>
                      <c:pt idx="359">
                        <c:v>0.34556135924513737</c:v>
                      </c:pt>
                      <c:pt idx="360">
                        <c:v>0.34493304604804531</c:v>
                      </c:pt>
                      <c:pt idx="361">
                        <c:v>0.34491404870312592</c:v>
                      </c:pt>
                      <c:pt idx="362">
                        <c:v>0.34483581959709675</c:v>
                      </c:pt>
                      <c:pt idx="363">
                        <c:v>0.34481681964946487</c:v>
                      </c:pt>
                      <c:pt idx="364">
                        <c:v>0.34243474098485793</c:v>
                      </c:pt>
                      <c:pt idx="365">
                        <c:v>0.34241574408687886</c:v>
                      </c:pt>
                      <c:pt idx="366">
                        <c:v>0.34137884181609351</c:v>
                      </c:pt>
                      <c:pt idx="367">
                        <c:v>0.34135984456615187</c:v>
                      </c:pt>
                      <c:pt idx="368">
                        <c:v>0.34128145319931524</c:v>
                      </c:pt>
                      <c:pt idx="369">
                        <c:v>0.34126245323884846</c:v>
                      </c:pt>
                      <c:pt idx="370">
                        <c:v>0.34069561112267954</c:v>
                      </c:pt>
                      <c:pt idx="371">
                        <c:v>0.34067661673652327</c:v>
                      </c:pt>
                      <c:pt idx="372">
                        <c:v>0.33601503385920473</c:v>
                      </c:pt>
                      <c:pt idx="373">
                        <c:v>0.33599603413630963</c:v>
                      </c:pt>
                      <c:pt idx="374">
                        <c:v>0.3328983471859564</c:v>
                      </c:pt>
                      <c:pt idx="375">
                        <c:v>0.33287935446902306</c:v>
                      </c:pt>
                      <c:pt idx="376">
                        <c:v>0.33246066521746398</c:v>
                      </c:pt>
                      <c:pt idx="377">
                        <c:v>0.33244166550062826</c:v>
                      </c:pt>
                      <c:pt idx="378">
                        <c:v>0.33208909519245927</c:v>
                      </c:pt>
                      <c:pt idx="379">
                        <c:v>0.33207009755894318</c:v>
                      </c:pt>
                      <c:pt idx="380">
                        <c:v>0.33187913374380756</c:v>
                      </c:pt>
                      <c:pt idx="381">
                        <c:v>0.33186014053980517</c:v>
                      </c:pt>
                      <c:pt idx="382">
                        <c:v>0.33123723751388223</c:v>
                      </c:pt>
                      <c:pt idx="383">
                        <c:v>0.3312182422635695</c:v>
                      </c:pt>
                      <c:pt idx="384">
                        <c:v>0.32631792088893646</c:v>
                      </c:pt>
                      <c:pt idx="385">
                        <c:v>0.32629892372840713</c:v>
                      </c:pt>
                      <c:pt idx="386">
                        <c:v>0.32327031183053911</c:v>
                      </c:pt>
                      <c:pt idx="387">
                        <c:v>0.32325131495132942</c:v>
                      </c:pt>
                      <c:pt idx="388">
                        <c:v>0.31855571801010824</c:v>
                      </c:pt>
                      <c:pt idx="389">
                        <c:v>0.31853672214170192</c:v>
                      </c:pt>
                      <c:pt idx="390">
                        <c:v>0.31749949918806308</c:v>
                      </c:pt>
                      <c:pt idx="391">
                        <c:v>0.31748050287865026</c:v>
                      </c:pt>
                      <c:pt idx="392">
                        <c:v>0.31740004959127471</c:v>
                      </c:pt>
                      <c:pt idx="393">
                        <c:v>0.31738104970153647</c:v>
                      </c:pt>
                      <c:pt idx="394">
                        <c:v>0.30867365917340328</c:v>
                      </c:pt>
                      <c:pt idx="395">
                        <c:v>0.30865466709682815</c:v>
                      </c:pt>
                      <c:pt idx="396">
                        <c:v>0.3085794018796158</c:v>
                      </c:pt>
                      <c:pt idx="397">
                        <c:v>0.3085604023937128</c:v>
                      </c:pt>
                      <c:pt idx="398">
                        <c:v>0.30765422559173194</c:v>
                      </c:pt>
                      <c:pt idx="399">
                        <c:v>0.30763523295889877</c:v>
                      </c:pt>
                      <c:pt idx="400">
                        <c:v>0.30512002126498322</c:v>
                      </c:pt>
                      <c:pt idx="401">
                        <c:v>0.30510102945348527</c:v>
                      </c:pt>
                      <c:pt idx="402">
                        <c:v>0.30410051987131598</c:v>
                      </c:pt>
                      <c:pt idx="403">
                        <c:v>0.3040815274884735</c:v>
                      </c:pt>
                      <c:pt idx="404">
                        <c:v>0.29904441992984881</c:v>
                      </c:pt>
                      <c:pt idx="405">
                        <c:v>0.2990254230834487</c:v>
                      </c:pt>
                      <c:pt idx="406">
                        <c:v>0.29599116281318927</c:v>
                      </c:pt>
                      <c:pt idx="407">
                        <c:v>0.29597217005514798</c:v>
                      </c:pt>
                      <c:pt idx="408">
                        <c:v>0.29549025624497616</c:v>
                      </c:pt>
                      <c:pt idx="409">
                        <c:v>0.29547125952711778</c:v>
                      </c:pt>
                      <c:pt idx="410">
                        <c:v>0.29243743539831984</c:v>
                      </c:pt>
                      <c:pt idx="411">
                        <c:v>0.29241844289272884</c:v>
                      </c:pt>
                      <c:pt idx="412">
                        <c:v>0.29106877633728878</c:v>
                      </c:pt>
                      <c:pt idx="413">
                        <c:v>0.29104978093662065</c:v>
                      </c:pt>
                      <c:pt idx="414">
                        <c:v>0.28751475532781229</c:v>
                      </c:pt>
                      <c:pt idx="415">
                        <c:v>0.28749576010442568</c:v>
                      </c:pt>
                      <c:pt idx="416">
                        <c:v>0.28214700259545045</c:v>
                      </c:pt>
                      <c:pt idx="417">
                        <c:v>0.28212800323493542</c:v>
                      </c:pt>
                      <c:pt idx="418">
                        <c:v>0.2812458944356403</c:v>
                      </c:pt>
                      <c:pt idx="419">
                        <c:v>0.28122690499426678</c:v>
                      </c:pt>
                      <c:pt idx="420">
                        <c:v>0.28022581100446675</c:v>
                      </c:pt>
                      <c:pt idx="421">
                        <c:v>0.28020682087129989</c:v>
                      </c:pt>
                      <c:pt idx="422">
                        <c:v>0.27859264451692339</c:v>
                      </c:pt>
                      <c:pt idx="423">
                        <c:v>0.27857364521022565</c:v>
                      </c:pt>
                      <c:pt idx="424">
                        <c:v>0.27161140128032824</c:v>
                      </c:pt>
                      <c:pt idx="425">
                        <c:v>0.27159240583526689</c:v>
                      </c:pt>
                      <c:pt idx="426">
                        <c:v>0.2685626052159239</c:v>
                      </c:pt>
                      <c:pt idx="427">
                        <c:v>0.26854361500623897</c:v>
                      </c:pt>
                      <c:pt idx="428">
                        <c:v>0.26363729335178021</c:v>
                      </c:pt>
                      <c:pt idx="429">
                        <c:v>0.26361829981763552</c:v>
                      </c:pt>
                      <c:pt idx="430">
                        <c:v>0.25471173811072861</c:v>
                      </c:pt>
                      <c:pt idx="431">
                        <c:v>0.2546927394828486</c:v>
                      </c:pt>
                      <c:pt idx="432">
                        <c:v>0.22611995041356456</c:v>
                      </c:pt>
                      <c:pt idx="433">
                        <c:v>0.22610096511277214</c:v>
                      </c:pt>
                      <c:pt idx="434">
                        <c:v>0.22256704748426878</c:v>
                      </c:pt>
                      <c:pt idx="435">
                        <c:v>0.22254806273447222</c:v>
                      </c:pt>
                      <c:pt idx="436">
                        <c:v>0.22118935784658</c:v>
                      </c:pt>
                      <c:pt idx="437">
                        <c:v>0.22117036788657307</c:v>
                      </c:pt>
                      <c:pt idx="438">
                        <c:v>0.21763589235475511</c:v>
                      </c:pt>
                      <c:pt idx="439">
                        <c:v>0.21761690280433973</c:v>
                      </c:pt>
                      <c:pt idx="440">
                        <c:v>0.21343524765788285</c:v>
                      </c:pt>
                      <c:pt idx="441">
                        <c:v>0.21341626134741634</c:v>
                      </c:pt>
                      <c:pt idx="442">
                        <c:v>0.21237642623728259</c:v>
                      </c:pt>
                      <c:pt idx="443">
                        <c:v>0.21235743884440092</c:v>
                      </c:pt>
                      <c:pt idx="444">
                        <c:v>0.21225721536315537</c:v>
                      </c:pt>
                      <c:pt idx="445">
                        <c:v>0.21223821812655219</c:v>
                      </c:pt>
                      <c:pt idx="446">
                        <c:v>0.20988221102958252</c:v>
                      </c:pt>
                      <c:pt idx="447">
                        <c:v>0.20986322526306686</c:v>
                      </c:pt>
                      <c:pt idx="448">
                        <c:v>0.20882325836961504</c:v>
                      </c:pt>
                      <c:pt idx="449">
                        <c:v>0.20880427148682165</c:v>
                      </c:pt>
                      <c:pt idx="450">
                        <c:v>0.20870301202364683</c:v>
                      </c:pt>
                      <c:pt idx="451">
                        <c:v>0.2086840149642252</c:v>
                      </c:pt>
                      <c:pt idx="452">
                        <c:v>0.20343901825415486</c:v>
                      </c:pt>
                      <c:pt idx="453">
                        <c:v>0.20342002260861644</c:v>
                      </c:pt>
                      <c:pt idx="454">
                        <c:v>0.19988495770480669</c:v>
                      </c:pt>
                      <c:pt idx="455">
                        <c:v>0.19986596230197867</c:v>
                      </c:pt>
                      <c:pt idx="456">
                        <c:v>0.19870005687773237</c:v>
                      </c:pt>
                      <c:pt idx="457">
                        <c:v>0.19868107717895278</c:v>
                      </c:pt>
                      <c:pt idx="458">
                        <c:v>0.19376394383854392</c:v>
                      </c:pt>
                      <c:pt idx="459">
                        <c:v>0.19374495815772652</c:v>
                      </c:pt>
                      <c:pt idx="460">
                        <c:v>0.18601423137971798</c:v>
                      </c:pt>
                      <c:pt idx="461">
                        <c:v>0.1859952506907826</c:v>
                      </c:pt>
                      <c:pt idx="462">
                        <c:v>0.18495411782992441</c:v>
                      </c:pt>
                      <c:pt idx="463">
                        <c:v>0.18493513573950027</c:v>
                      </c:pt>
                      <c:pt idx="464">
                        <c:v>0.18482402188969005</c:v>
                      </c:pt>
                      <c:pt idx="465">
                        <c:v>0.18480502671923654</c:v>
                      </c:pt>
                      <c:pt idx="466">
                        <c:v>0.17600750281165609</c:v>
                      </c:pt>
                      <c:pt idx="467">
                        <c:v>0.1759885099154252</c:v>
                      </c:pt>
                      <c:pt idx="468">
                        <c:v>0.1101806687628762</c:v>
                      </c:pt>
                      <c:pt idx="469">
                        <c:v>0.11016169483383424</c:v>
                      </c:pt>
                      <c:pt idx="470">
                        <c:v>0.10908098497715076</c:v>
                      </c:pt>
                      <c:pt idx="471">
                        <c:v>0.10906200827351846</c:v>
                      </c:pt>
                      <c:pt idx="472">
                        <c:v>0.10662908449800854</c:v>
                      </c:pt>
                      <c:pt idx="473">
                        <c:v>0.10661011230164977</c:v>
                      </c:pt>
                      <c:pt idx="474">
                        <c:v>0.10552904430889969</c:v>
                      </c:pt>
                      <c:pt idx="475">
                        <c:v>0.10551006918797158</c:v>
                      </c:pt>
                      <c:pt idx="476">
                        <c:v>0.10138028053817102</c:v>
                      </c:pt>
                      <c:pt idx="477">
                        <c:v>0.10136131613102166</c:v>
                      </c:pt>
                      <c:pt idx="478">
                        <c:v>0.10027873062159467</c:v>
                      </c:pt>
                      <c:pt idx="479">
                        <c:v>0.10025976289472299</c:v>
                      </c:pt>
                      <c:pt idx="480">
                        <c:v>9.9813510626000329E-2</c:v>
                      </c:pt>
                      <c:pt idx="481">
                        <c:v>9.9794513531339307E-2</c:v>
                      </c:pt>
                      <c:pt idx="482">
                        <c:v>9.782997595215448E-2</c:v>
                      </c:pt>
                      <c:pt idx="483">
                        <c:v>9.7811014048198752E-2</c:v>
                      </c:pt>
                      <c:pt idx="484">
                        <c:v>9.6727975256310994E-2</c:v>
                      </c:pt>
                      <c:pt idx="485">
                        <c:v>9.6709009839879984E-2</c:v>
                      </c:pt>
                      <c:pt idx="486">
                        <c:v>9.62593272067752E-2</c:v>
                      </c:pt>
                      <c:pt idx="487">
                        <c:v>9.6240330549078254E-2</c:v>
                      </c:pt>
                      <c:pt idx="488">
                        <c:v>9.0996403582026208E-2</c:v>
                      </c:pt>
                      <c:pt idx="489">
                        <c:v>9.0977410803043973E-2</c:v>
                      </c:pt>
                      <c:pt idx="490">
                        <c:v>8.7442624917336925E-2</c:v>
                      </c:pt>
                      <c:pt idx="491">
                        <c:v>8.7423632911309182E-2</c:v>
                      </c:pt>
                      <c:pt idx="492">
                        <c:v>8.2779042901483885E-2</c:v>
                      </c:pt>
                      <c:pt idx="493">
                        <c:v>8.2760090125669039E-2</c:v>
                      </c:pt>
                      <c:pt idx="494">
                        <c:v>8.1675500072372301E-2</c:v>
                      </c:pt>
                      <c:pt idx="495">
                        <c:v>8.1656542868451434E-2</c:v>
                      </c:pt>
                      <c:pt idx="496">
                        <c:v>7.3994210426012785E-2</c:v>
                      </c:pt>
                      <c:pt idx="497">
                        <c:v>7.3975277432146117E-2</c:v>
                      </c:pt>
                      <c:pt idx="498">
                        <c:v>7.2887786069019148E-2</c:v>
                      </c:pt>
                      <c:pt idx="499">
                        <c:v>7.2868847596552114E-2</c:v>
                      </c:pt>
                      <c:pt idx="500">
                        <c:v>7.2381858316805159E-2</c:v>
                      </c:pt>
                      <c:pt idx="501">
                        <c:v>7.2362867519720084E-2</c:v>
                      </c:pt>
                      <c:pt idx="502">
                        <c:v>6.3570554971476623E-2</c:v>
                      </c:pt>
                      <c:pt idx="503">
                        <c:v>6.3551573289699209E-2</c:v>
                      </c:pt>
                      <c:pt idx="504">
                        <c:v>5.4819047128561775E-2</c:v>
                      </c:pt>
                      <c:pt idx="505">
                        <c:v>5.4800148416768821E-2</c:v>
                      </c:pt>
                      <c:pt idx="506">
                        <c:v>5.3708576506604128E-2</c:v>
                      </c:pt>
                      <c:pt idx="507">
                        <c:v>5.3689669585547779E-2</c:v>
                      </c:pt>
                      <c:pt idx="508">
                        <c:v>5.1278716075737488E-2</c:v>
                      </c:pt>
                      <c:pt idx="509">
                        <c:v>5.125983040742435E-2</c:v>
                      </c:pt>
                      <c:pt idx="510">
                        <c:v>5.0166948529518175E-2</c:v>
                      </c:pt>
                      <c:pt idx="511">
                        <c:v>5.0148053854360344E-2</c:v>
                      </c:pt>
                      <c:pt idx="512">
                        <c:v>4.4365140454506145E-2</c:v>
                      </c:pt>
                      <c:pt idx="513">
                        <c:v>4.4346166425623279E-2</c:v>
                      </c:pt>
                      <c:pt idx="514">
                        <c:v>4.2138380611643655E-2</c:v>
                      </c:pt>
                      <c:pt idx="515">
                        <c:v>4.2119502705846447E-2</c:v>
                      </c:pt>
                      <c:pt idx="516">
                        <c:v>4.0813593400207057E-2</c:v>
                      </c:pt>
                      <c:pt idx="517">
                        <c:v>4.0794623781617037E-2</c:v>
                      </c:pt>
                      <c:pt idx="518">
                        <c:v>3.8601761452740371E-2</c:v>
                      </c:pt>
                      <c:pt idx="519">
                        <c:v>3.8582904559110488E-2</c:v>
                      </c:pt>
                      <c:pt idx="520">
                        <c:v>3.706718294461183E-2</c:v>
                      </c:pt>
                      <c:pt idx="521">
                        <c:v>3.704825359966199E-2</c:v>
                      </c:pt>
                      <c:pt idx="522">
                        <c:v>3.3522341263259654E-2</c:v>
                      </c:pt>
                      <c:pt idx="523">
                        <c:v>3.3503425914093367E-2</c:v>
                      </c:pt>
                      <c:pt idx="524">
                        <c:v>2.760970189675933E-2</c:v>
                      </c:pt>
                      <c:pt idx="525">
                        <c:v>2.7591074237710567E-2</c:v>
                      </c:pt>
                      <c:pt idx="526">
                        <c:v>2.7458756158410789E-2</c:v>
                      </c:pt>
                      <c:pt idx="527">
                        <c:v>2.7439747854144284E-2</c:v>
                      </c:pt>
                      <c:pt idx="528">
                        <c:v>2.6483697966706271E-2</c:v>
                      </c:pt>
                      <c:pt idx="529">
                        <c:v>2.646505382627018E-2</c:v>
                      </c:pt>
                      <c:pt idx="530">
                        <c:v>2.3904162635080866E-2</c:v>
                      </c:pt>
                      <c:pt idx="531">
                        <c:v>2.3885154107611811E-2</c:v>
                      </c:pt>
                      <c:pt idx="532">
                        <c:v>1.699833793347556E-2</c:v>
                      </c:pt>
                      <c:pt idx="533">
                        <c:v>1.6979503434882883E-2</c:v>
                      </c:pt>
                      <c:pt idx="534">
                        <c:v>1.5097832899303004E-2</c:v>
                      </c:pt>
                      <c:pt idx="535">
                        <c:v>1.5079698611502382E-2</c:v>
                      </c:pt>
                      <c:pt idx="536">
                        <c:v>9.9257311208549477E-3</c:v>
                      </c:pt>
                      <c:pt idx="537">
                        <c:v>9.907597330628487E-3</c:v>
                      </c:pt>
                      <c:pt idx="538">
                        <c:v>1.9013684209903868E-5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EF84-484D-9D5F-003AFD7F6350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0.99997879433590531</c:v>
                      </c:pt>
                      <c:pt idx="2">
                        <c:v>0.99975656333420271</c:v>
                      </c:pt>
                      <c:pt idx="3">
                        <c:v>0.99975079606309547</c:v>
                      </c:pt>
                      <c:pt idx="4">
                        <c:v>0.99770288720957501</c:v>
                      </c:pt>
                      <c:pt idx="5">
                        <c:v>0.99769785702345604</c:v>
                      </c:pt>
                      <c:pt idx="6">
                        <c:v>0.99628055157779927</c:v>
                      </c:pt>
                      <c:pt idx="7">
                        <c:v>0.99625937307772827</c:v>
                      </c:pt>
                      <c:pt idx="8">
                        <c:v>0.99621271260944066</c:v>
                      </c:pt>
                      <c:pt idx="9">
                        <c:v>0.99619159744096863</c:v>
                      </c:pt>
                      <c:pt idx="10">
                        <c:v>0.99516694623830704</c:v>
                      </c:pt>
                      <c:pt idx="11">
                        <c:v>0.99514830678775013</c:v>
                      </c:pt>
                      <c:pt idx="12">
                        <c:v>0.98904046976121862</c:v>
                      </c:pt>
                      <c:pt idx="13">
                        <c:v>0.98901939137484063</c:v>
                      </c:pt>
                      <c:pt idx="14">
                        <c:v>0.9885619344201797</c:v>
                      </c:pt>
                      <c:pt idx="15">
                        <c:v>0.98854116480496601</c:v>
                      </c:pt>
                      <c:pt idx="16">
                        <c:v>0.98753376875704457</c:v>
                      </c:pt>
                      <c:pt idx="17">
                        <c:v>0.98751387281547187</c:v>
                      </c:pt>
                      <c:pt idx="18">
                        <c:v>0.98532724873103139</c:v>
                      </c:pt>
                      <c:pt idx="19">
                        <c:v>0.98530613595701455</c:v>
                      </c:pt>
                      <c:pt idx="20">
                        <c:v>0.98488469904127562</c:v>
                      </c:pt>
                      <c:pt idx="21">
                        <c:v>0.98486377067005693</c:v>
                      </c:pt>
                      <c:pt idx="22">
                        <c:v>0.98396938277212986</c:v>
                      </c:pt>
                      <c:pt idx="23">
                        <c:v>0.9839489970720503</c:v>
                      </c:pt>
                      <c:pt idx="24">
                        <c:v>0.97081220261088719</c:v>
                      </c:pt>
                      <c:pt idx="25">
                        <c:v>0.97079102968285147</c:v>
                      </c:pt>
                      <c:pt idx="26">
                        <c:v>0.97075172023564738</c:v>
                      </c:pt>
                      <c:pt idx="27">
                        <c:v>0.97073054999655362</c:v>
                      </c:pt>
                      <c:pt idx="28">
                        <c:v>0.97016832417214072</c:v>
                      </c:pt>
                      <c:pt idx="29">
                        <c:v>0.97014722905557971</c:v>
                      </c:pt>
                      <c:pt idx="30">
                        <c:v>0.95987122133228464</c:v>
                      </c:pt>
                      <c:pt idx="31">
                        <c:v>0.95985006399646</c:v>
                      </c:pt>
                      <c:pt idx="32">
                        <c:v>0.95950220316500645</c:v>
                      </c:pt>
                      <c:pt idx="33">
                        <c:v>0.95948107598007826</c:v>
                      </c:pt>
                      <c:pt idx="34">
                        <c:v>0.95882981995851724</c:v>
                      </c:pt>
                      <c:pt idx="35">
                        <c:v>0.95880878302484718</c:v>
                      </c:pt>
                      <c:pt idx="36">
                        <c:v>0.93620877943785474</c:v>
                      </c:pt>
                      <c:pt idx="37">
                        <c:v>0.93618762014768586</c:v>
                      </c:pt>
                      <c:pt idx="38">
                        <c:v>0.93584425966119156</c:v>
                      </c:pt>
                      <c:pt idx="39">
                        <c:v>0.93582311769257664</c:v>
                      </c:pt>
                      <c:pt idx="40">
                        <c:v>0.93520973694291809</c:v>
                      </c:pt>
                      <c:pt idx="41">
                        <c:v>0.93518863982269773</c:v>
                      </c:pt>
                      <c:pt idx="42">
                        <c:v>0.93248991878539733</c:v>
                      </c:pt>
                      <c:pt idx="43">
                        <c:v>0.93246875831983234</c:v>
                      </c:pt>
                      <c:pt idx="44">
                        <c:v>0.93212714561869281</c:v>
                      </c:pt>
                      <c:pt idx="45">
                        <c:v>0.93210600091772067</c:v>
                      </c:pt>
                      <c:pt idx="46">
                        <c:v>0.93149829679511409</c:v>
                      </c:pt>
                      <c:pt idx="47">
                        <c:v>0.93147719268660389</c:v>
                      </c:pt>
                      <c:pt idx="48">
                        <c:v>0.92526049884254424</c:v>
                      </c:pt>
                      <c:pt idx="49">
                        <c:v>0.92523934769833061</c:v>
                      </c:pt>
                      <c:pt idx="50">
                        <c:v>0.92519178542914304</c:v>
                      </c:pt>
                      <c:pt idx="51">
                        <c:v>0.92517063693325707</c:v>
                      </c:pt>
                      <c:pt idx="52">
                        <c:v>0.92458205352103351</c:v>
                      </c:pt>
                      <c:pt idx="53">
                        <c:v>0.92456093612232704</c:v>
                      </c:pt>
                      <c:pt idx="54">
                        <c:v>0.92154216330265304</c:v>
                      </c:pt>
                      <c:pt idx="55">
                        <c:v>0.92152101058673463</c:v>
                      </c:pt>
                      <c:pt idx="56">
                        <c:v>0.92147371099812436</c:v>
                      </c:pt>
                      <c:pt idx="57">
                        <c:v>0.92145256072436921</c:v>
                      </c:pt>
                      <c:pt idx="58">
                        <c:v>0.92086766364063577</c:v>
                      </c:pt>
                      <c:pt idx="59">
                        <c:v>0.92084654194093518</c:v>
                      </c:pt>
                      <c:pt idx="60">
                        <c:v>0.90702508162189277</c:v>
                      </c:pt>
                      <c:pt idx="61">
                        <c:v>0.90700391737988517</c:v>
                      </c:pt>
                      <c:pt idx="62">
                        <c:v>0.90667203583898781</c:v>
                      </c:pt>
                      <c:pt idx="63">
                        <c:v>0.90665088045762743</c:v>
                      </c:pt>
                      <c:pt idx="64">
                        <c:v>0.90607243003999816</c:v>
                      </c:pt>
                      <c:pt idx="65">
                        <c:v>0.90605129714579669</c:v>
                      </c:pt>
                      <c:pt idx="66">
                        <c:v>0.89608020305050251</c:v>
                      </c:pt>
                      <c:pt idx="67">
                        <c:v>0.89605904427495464</c:v>
                      </c:pt>
                      <c:pt idx="68">
                        <c:v>0.89601328939525993</c:v>
                      </c:pt>
                      <c:pt idx="69">
                        <c:v>0.89599213208267525</c:v>
                      </c:pt>
                      <c:pt idx="70">
                        <c:v>0.89542757882247836</c:v>
                      </c:pt>
                      <c:pt idx="71">
                        <c:v>0.89540643848714352</c:v>
                      </c:pt>
                      <c:pt idx="72">
                        <c:v>0.85182999530035997</c:v>
                      </c:pt>
                      <c:pt idx="73">
                        <c:v>0.85180883175352451</c:v>
                      </c:pt>
                      <c:pt idx="74">
                        <c:v>0.85176400218247295</c:v>
                      </c:pt>
                      <c:pt idx="75">
                        <c:v>0.85174283944785512</c:v>
                      </c:pt>
                      <c:pt idx="76">
                        <c:v>0.85119298952985056</c:v>
                      </c:pt>
                      <c:pt idx="77">
                        <c:v>0.85117183598888257</c:v>
                      </c:pt>
                      <c:pt idx="78">
                        <c:v>0.84811090662222022</c:v>
                      </c:pt>
                      <c:pt idx="79">
                        <c:v>0.8480897427599341</c:v>
                      </c:pt>
                      <c:pt idx="80">
                        <c:v>0.84804496728891898</c:v>
                      </c:pt>
                      <c:pt idx="81">
                        <c:v>0.84802380420397216</c:v>
                      </c:pt>
                      <c:pt idx="82">
                        <c:v>0.84747481294394478</c:v>
                      </c:pt>
                      <c:pt idx="83">
                        <c:v>0.84745365865040012</c:v>
                      </c:pt>
                      <c:pt idx="84">
                        <c:v>0.84088507485803177</c:v>
                      </c:pt>
                      <c:pt idx="85">
                        <c:v>0.84086391455932064</c:v>
                      </c:pt>
                      <c:pt idx="86">
                        <c:v>0.84052769489607115</c:v>
                      </c:pt>
                      <c:pt idx="87">
                        <c:v>0.84050653969794664</c:v>
                      </c:pt>
                      <c:pt idx="88">
                        <c:v>0.83991631974770997</c:v>
                      </c:pt>
                      <c:pt idx="89">
                        <c:v>0.83989517613004094</c:v>
                      </c:pt>
                      <c:pt idx="90">
                        <c:v>0.83716615023937502</c:v>
                      </c:pt>
                      <c:pt idx="91">
                        <c:v>0.83714498953186023</c:v>
                      </c:pt>
                      <c:pt idx="92">
                        <c:v>0.83680923300836707</c:v>
                      </c:pt>
                      <c:pt idx="93">
                        <c:v>0.83678807718950499</c:v>
                      </c:pt>
                      <c:pt idx="94">
                        <c:v>0.83619916775144409</c:v>
                      </c:pt>
                      <c:pt idx="95">
                        <c:v>0.83617802302901267</c:v>
                      </c:pt>
                      <c:pt idx="96">
                        <c:v>0.82264530627275145</c:v>
                      </c:pt>
                      <c:pt idx="97">
                        <c:v>0.82262414138254625</c:v>
                      </c:pt>
                      <c:pt idx="98">
                        <c:v>0.82257979932149217</c:v>
                      </c:pt>
                      <c:pt idx="99">
                        <c:v>0.82255863499312121</c:v>
                      </c:pt>
                      <c:pt idx="100">
                        <c:v>0.82201562386856308</c:v>
                      </c:pt>
                      <c:pt idx="101">
                        <c:v>0.82199446594752523</c:v>
                      </c:pt>
                      <c:pt idx="102">
                        <c:v>0.81170159461047142</c:v>
                      </c:pt>
                      <c:pt idx="103">
                        <c:v>0.81168043225948439</c:v>
                      </c:pt>
                      <c:pt idx="104">
                        <c:v>0.81134796952764809</c:v>
                      </c:pt>
                      <c:pt idx="105">
                        <c:v>0.81132681078250612</c:v>
                      </c:pt>
                      <c:pt idx="106">
                        <c:v>0.81074652821821336</c:v>
                      </c:pt>
                      <c:pt idx="107">
                        <c:v>0.81072537773579401</c:v>
                      </c:pt>
                      <c:pt idx="108">
                        <c:v>0.73996618092016109</c:v>
                      </c:pt>
                      <c:pt idx="109">
                        <c:v>0.73994502085627489</c:v>
                      </c:pt>
                      <c:pt idx="110">
                        <c:v>0.73960642846186764</c:v>
                      </c:pt>
                      <c:pt idx="111">
                        <c:v>0.73958527115797335</c:v>
                      </c:pt>
                      <c:pt idx="112">
                        <c:v>0.7389810726575704</c:v>
                      </c:pt>
                      <c:pt idx="113">
                        <c:v>0.73895992143923139</c:v>
                      </c:pt>
                      <c:pt idx="114">
                        <c:v>0.73624732215668598</c:v>
                      </c:pt>
                      <c:pt idx="115">
                        <c:v>0.73622616186014833</c:v>
                      </c:pt>
                      <c:pt idx="116">
                        <c:v>0.7358878418374325</c:v>
                      </c:pt>
                      <c:pt idx="117">
                        <c:v>0.73586668421257773</c:v>
                      </c:pt>
                      <c:pt idx="118">
                        <c:v>0.73526319082033087</c:v>
                      </c:pt>
                      <c:pt idx="119">
                        <c:v>0.73524203909812758</c:v>
                      </c:pt>
                      <c:pt idx="120">
                        <c:v>0.72930467517004816</c:v>
                      </c:pt>
                      <c:pt idx="121">
                        <c:v>0.72928351478721098</c:v>
                      </c:pt>
                      <c:pt idx="122">
                        <c:v>0.72894689016626746</c:v>
                      </c:pt>
                      <c:pt idx="123">
                        <c:v>0.72892573212523393</c:v>
                      </c:pt>
                      <c:pt idx="124">
                        <c:v>0.72832555771192742</c:v>
                      </c:pt>
                      <c:pt idx="125">
                        <c:v>0.72830440495534898</c:v>
                      </c:pt>
                      <c:pt idx="126">
                        <c:v>0.72558575393968638</c:v>
                      </c:pt>
                      <c:pt idx="127">
                        <c:v>0.72556459335043633</c:v>
                      </c:pt>
                      <c:pt idx="128">
                        <c:v>0.7252281827532987</c:v>
                      </c:pt>
                      <c:pt idx="129">
                        <c:v>0.72520702442927398</c:v>
                      </c:pt>
                      <c:pt idx="130">
                        <c:v>0.72460744040850633</c:v>
                      </c:pt>
                      <c:pt idx="131">
                        <c:v>0.72458628720978757</c:v>
                      </c:pt>
                      <c:pt idx="132">
                        <c:v>0.71078363680441925</c:v>
                      </c:pt>
                      <c:pt idx="133">
                        <c:v>0.71076247544383631</c:v>
                      </c:pt>
                      <c:pt idx="134">
                        <c:v>0.71042611806251055</c:v>
                      </c:pt>
                      <c:pt idx="135">
                        <c:v>0.7104049587872352</c:v>
                      </c:pt>
                      <c:pt idx="136">
                        <c:v>0.70980631990240273</c:v>
                      </c:pt>
                      <c:pt idx="137">
                        <c:v>0.70978516534283054</c:v>
                      </c:pt>
                      <c:pt idx="138">
                        <c:v>0.70012149449633709</c:v>
                      </c:pt>
                      <c:pt idx="139">
                        <c:v>0.70010033300822339</c:v>
                      </c:pt>
                      <c:pt idx="140">
                        <c:v>0.69976550230149781</c:v>
                      </c:pt>
                      <c:pt idx="141">
                        <c:v>0.69974434256140661</c:v>
                      </c:pt>
                      <c:pt idx="142">
                        <c:v>0.6991488721091943</c:v>
                      </c:pt>
                      <c:pt idx="143">
                        <c:v>0.69912771644646243</c:v>
                      </c:pt>
                      <c:pt idx="144">
                        <c:v>0.68130469586465126</c:v>
                      </c:pt>
                      <c:pt idx="145">
                        <c:v>0.6812835339083837</c:v>
                      </c:pt>
                      <c:pt idx="146">
                        <c:v>0.68094858949521775</c:v>
                      </c:pt>
                      <c:pt idx="147">
                        <c:v>0.68092742911458404</c:v>
                      </c:pt>
                      <c:pt idx="148">
                        <c:v>0.68033270522383404</c:v>
                      </c:pt>
                      <c:pt idx="149">
                        <c:v>0.6803115485302853</c:v>
                      </c:pt>
                      <c:pt idx="150">
                        <c:v>0.6775857022917664</c:v>
                      </c:pt>
                      <c:pt idx="151">
                        <c:v>0.67756454022304713</c:v>
                      </c:pt>
                      <c:pt idx="152">
                        <c:v>0.67722973044775214</c:v>
                      </c:pt>
                      <c:pt idx="153">
                        <c:v>0.67720856989914369</c:v>
                      </c:pt>
                      <c:pt idx="154">
                        <c:v>0.67661425077670667</c:v>
                      </c:pt>
                      <c:pt idx="155">
                        <c:v>0.67659309380377886</c:v>
                      </c:pt>
                      <c:pt idx="156">
                        <c:v>0.67110779296827916</c:v>
                      </c:pt>
                      <c:pt idx="157">
                        <c:v>0.67108662927137763</c:v>
                      </c:pt>
                      <c:pt idx="158">
                        <c:v>0.67103933166885155</c:v>
                      </c:pt>
                      <c:pt idx="159">
                        <c:v>0.67101816812660919</c:v>
                      </c:pt>
                      <c:pt idx="160">
                        <c:v>0.67045674914997888</c:v>
                      </c:pt>
                      <c:pt idx="161">
                        <c:v>0.67043558753738697</c:v>
                      </c:pt>
                      <c:pt idx="162">
                        <c:v>0.67035935288703485</c:v>
                      </c:pt>
                      <c:pt idx="163">
                        <c:v>0.67033819191463395</c:v>
                      </c:pt>
                      <c:pt idx="164">
                        <c:v>0.67028727825431023</c:v>
                      </c:pt>
                      <c:pt idx="165">
                        <c:v>0.67026611757661847</c:v>
                      </c:pt>
                      <c:pt idx="166">
                        <c:v>0.66967389306178693</c:v>
                      </c:pt>
                      <c:pt idx="167">
                        <c:v>0.66965273554200244</c:v>
                      </c:pt>
                      <c:pt idx="168">
                        <c:v>0.66738873234721152</c:v>
                      </c:pt>
                      <c:pt idx="169">
                        <c:v>0.66736756861878677</c:v>
                      </c:pt>
                      <c:pt idx="170">
                        <c:v>0.6673202724938706</c:v>
                      </c:pt>
                      <c:pt idx="171">
                        <c:v>0.66729910891186195</c:v>
                      </c:pt>
                      <c:pt idx="172">
                        <c:v>0.66673781177395464</c:v>
                      </c:pt>
                      <c:pt idx="173">
                        <c:v>0.66671665004217939</c:v>
                      </c:pt>
                      <c:pt idx="174">
                        <c:v>0.66664041382876316</c:v>
                      </c:pt>
                      <c:pt idx="175">
                        <c:v>0.66661925271849731</c:v>
                      </c:pt>
                      <c:pt idx="176">
                        <c:v>0.66656836436986078</c:v>
                      </c:pt>
                      <c:pt idx="177">
                        <c:v>0.6665472035436415</c:v>
                      </c:pt>
                      <c:pt idx="178">
                        <c:v>0.66595530942641401</c:v>
                      </c:pt>
                      <c:pt idx="179">
                        <c:v>0.66593415165769188</c:v>
                      </c:pt>
                      <c:pt idx="180">
                        <c:v>0.6601639139646428</c:v>
                      </c:pt>
                      <c:pt idx="181">
                        <c:v>0.66014275112490572</c:v>
                      </c:pt>
                      <c:pt idx="182">
                        <c:v>0.65981004488232009</c:v>
                      </c:pt>
                      <c:pt idx="183">
                        <c:v>0.65978888306771266</c:v>
                      </c:pt>
                      <c:pt idx="184">
                        <c:v>0.65919892398484048</c:v>
                      </c:pt>
                      <c:pt idx="185">
                        <c:v>0.65917776483225765</c:v>
                      </c:pt>
                      <c:pt idx="186">
                        <c:v>0.6564448758032031</c:v>
                      </c:pt>
                      <c:pt idx="187">
                        <c:v>0.65642371290780899</c:v>
                      </c:pt>
                      <c:pt idx="188">
                        <c:v>0.65609106515305349</c:v>
                      </c:pt>
                      <c:pt idx="189">
                        <c:v>0.6560699032372308</c:v>
                      </c:pt>
                      <c:pt idx="190">
                        <c:v>0.65548020416460817</c:v>
                      </c:pt>
                      <c:pt idx="191">
                        <c:v>0.65545904481973838</c:v>
                      </c:pt>
                      <c:pt idx="192">
                        <c:v>0.65212113036527886</c:v>
                      </c:pt>
                      <c:pt idx="193">
                        <c:v>0.65209996788620495</c:v>
                      </c:pt>
                      <c:pt idx="194">
                        <c:v>0.65176615865537735</c:v>
                      </c:pt>
                      <c:pt idx="195">
                        <c:v>0.65174499730710145</c:v>
                      </c:pt>
                      <c:pt idx="196">
                        <c:v>0.65115351033883018</c:v>
                      </c:pt>
                      <c:pt idx="197">
                        <c:v>0.65113235180419848</c:v>
                      </c:pt>
                      <c:pt idx="198">
                        <c:v>0.64192367427602492</c:v>
                      </c:pt>
                      <c:pt idx="199">
                        <c:v>0.64190251067427051</c:v>
                      </c:pt>
                      <c:pt idx="200">
                        <c:v>0.64185524657227999</c:v>
                      </c:pt>
                      <c:pt idx="201">
                        <c:v>0.64183408305633094</c:v>
                      </c:pt>
                      <c:pt idx="202">
                        <c:v>0.64127376370261291</c:v>
                      </c:pt>
                      <c:pt idx="203">
                        <c:v>0.64125260146764362</c:v>
                      </c:pt>
                      <c:pt idx="204">
                        <c:v>0.64117618877286242</c:v>
                      </c:pt>
                      <c:pt idx="205">
                        <c:v>0.64115502706673566</c:v>
                      </c:pt>
                      <c:pt idx="206">
                        <c:v>0.64110432532156048</c:v>
                      </c:pt>
                      <c:pt idx="207">
                        <c:v>0.6410831638242247</c:v>
                      </c:pt>
                      <c:pt idx="208">
                        <c:v>0.64049360013607126</c:v>
                      </c:pt>
                      <c:pt idx="209">
                        <c:v>0.64047244100001488</c:v>
                      </c:pt>
                      <c:pt idx="210">
                        <c:v>0.63097997123181881</c:v>
                      </c:pt>
                      <c:pt idx="211">
                        <c:v>0.63095880828551543</c:v>
                      </c:pt>
                      <c:pt idx="212">
                        <c:v>0.63062663716671163</c:v>
                      </c:pt>
                      <c:pt idx="213">
                        <c:v>0.63060547487058982</c:v>
                      </c:pt>
                      <c:pt idx="214">
                        <c:v>0.63001762704075548</c:v>
                      </c:pt>
                      <c:pt idx="215">
                        <c:v>0.62999646667537801</c:v>
                      </c:pt>
                      <c:pt idx="216">
                        <c:v>0.6073180213131707</c:v>
                      </c:pt>
                      <c:pt idx="217">
                        <c:v>0.60729685856121474</c:v>
                      </c:pt>
                      <c:pt idx="218">
                        <c:v>0.60696417749605747</c:v>
                      </c:pt>
                      <c:pt idx="219">
                        <c:v>0.60694301526749339</c:v>
                      </c:pt>
                      <c:pt idx="220">
                        <c:v>0.60635519623858958</c:v>
                      </c:pt>
                      <c:pt idx="221">
                        <c:v>0.60633403566912214</c:v>
                      </c:pt>
                      <c:pt idx="222">
                        <c:v>0.60359900726162341</c:v>
                      </c:pt>
                      <c:pt idx="223">
                        <c:v>0.60357784450376573</c:v>
                      </c:pt>
                      <c:pt idx="224">
                        <c:v>0.60324517804504207</c:v>
                      </c:pt>
                      <c:pt idx="225">
                        <c:v>0.60322401577228957</c:v>
                      </c:pt>
                      <c:pt idx="226">
                        <c:v>0.6026363565891194</c:v>
                      </c:pt>
                      <c:pt idx="227">
                        <c:v>0.60261519590277679</c:v>
                      </c:pt>
                      <c:pt idx="228">
                        <c:v>0.59637351400349148</c:v>
                      </c:pt>
                      <c:pt idx="229">
                        <c:v>0.59635235173266843</c:v>
                      </c:pt>
                      <c:pt idx="230">
                        <c:v>0.59630185267438218</c:v>
                      </c:pt>
                      <c:pt idx="231">
                        <c:v>0.59628069049323718</c:v>
                      </c:pt>
                      <c:pt idx="232">
                        <c:v>0.59569402250689907</c:v>
                      </c:pt>
                      <c:pt idx="233">
                        <c:v>0.59567286160852961</c:v>
                      </c:pt>
                      <c:pt idx="234">
                        <c:v>0.59265450962490762</c:v>
                      </c:pt>
                      <c:pt idx="235">
                        <c:v>0.59263334732846185</c:v>
                      </c:pt>
                      <c:pt idx="236">
                        <c:v>0.59258285008351541</c:v>
                      </c:pt>
                      <c:pt idx="237">
                        <c:v>0.59256168786915842</c:v>
                      </c:pt>
                      <c:pt idx="238">
                        <c:v>0.5919751277524542</c:v>
                      </c:pt>
                      <c:pt idx="239">
                        <c:v>0.59195396675231826</c:v>
                      </c:pt>
                      <c:pt idx="240">
                        <c:v>0.57813441866256987</c:v>
                      </c:pt>
                      <c:pt idx="241">
                        <c:v>0.57811325611164144</c:v>
                      </c:pt>
                      <c:pt idx="242">
                        <c:v>0.57778069859461878</c:v>
                      </c:pt>
                      <c:pt idx="243">
                        <c:v>0.57775953624363818</c:v>
                      </c:pt>
                      <c:pt idx="244">
                        <c:v>0.57717295397139956</c:v>
                      </c:pt>
                      <c:pt idx="245">
                        <c:v>0.57715179267817152</c:v>
                      </c:pt>
                      <c:pt idx="246">
                        <c:v>0.56718997404240312</c:v>
                      </c:pt>
                      <c:pt idx="247">
                        <c:v>0.56716881180497314</c:v>
                      </c:pt>
                      <c:pt idx="248">
                        <c:v>0.56711832565191034</c:v>
                      </c:pt>
                      <c:pt idx="249">
                        <c:v>0.56709716343976957</c:v>
                      </c:pt>
                      <c:pt idx="250">
                        <c:v>0.5665113120863019</c:v>
                      </c:pt>
                      <c:pt idx="251">
                        <c:v>0.56649015058362229</c:v>
                      </c:pt>
                      <c:pt idx="252">
                        <c:v>0.52294011420161635</c:v>
                      </c:pt>
                      <c:pt idx="253">
                        <c:v>0.52291895238527908</c:v>
                      </c:pt>
                      <c:pt idx="254">
                        <c:v>0.52286835386806918</c:v>
                      </c:pt>
                      <c:pt idx="255">
                        <c:v>0.52284719199517538</c:v>
                      </c:pt>
                      <c:pt idx="256">
                        <c:v>0.5222614126153573</c:v>
                      </c:pt>
                      <c:pt idx="257">
                        <c:v>0.52224025073704861</c:v>
                      </c:pt>
                      <c:pt idx="258">
                        <c:v>0.5192211799930474</c:v>
                      </c:pt>
                      <c:pt idx="259">
                        <c:v>0.51920001823571349</c:v>
                      </c:pt>
                      <c:pt idx="260">
                        <c:v>0.51914940614295657</c:v>
                      </c:pt>
                      <c:pt idx="261">
                        <c:v>0.51912824432202453</c:v>
                      </c:pt>
                      <c:pt idx="262">
                        <c:v>0.51854243440623793</c:v>
                      </c:pt>
                      <c:pt idx="263">
                        <c:v>0.51852127251948055</c:v>
                      </c:pt>
                      <c:pt idx="264">
                        <c:v>0.5119952280945439</c:v>
                      </c:pt>
                      <c:pt idx="265">
                        <c:v>0.51197406632022902</c:v>
                      </c:pt>
                      <c:pt idx="266">
                        <c:v>0.51163766997684457</c:v>
                      </c:pt>
                      <c:pt idx="267">
                        <c:v>0.51161650807781933</c:v>
                      </c:pt>
                      <c:pt idx="268">
                        <c:v>0.51100689821282397</c:v>
                      </c:pt>
                      <c:pt idx="269">
                        <c:v>0.51098573680449388</c:v>
                      </c:pt>
                      <c:pt idx="270">
                        <c:v>0.50827627650406193</c:v>
                      </c:pt>
                      <c:pt idx="271">
                        <c:v>0.50825511477131402</c:v>
                      </c:pt>
                      <c:pt idx="272">
                        <c:v>0.50791868643319582</c:v>
                      </c:pt>
                      <c:pt idx="273">
                        <c:v>0.507897524540184</c:v>
                      </c:pt>
                      <c:pt idx="274">
                        <c:v>0.50728798432906097</c:v>
                      </c:pt>
                      <c:pt idx="275">
                        <c:v>0.50726682286345626</c:v>
                      </c:pt>
                      <c:pt idx="276">
                        <c:v>0.49375738432291733</c:v>
                      </c:pt>
                      <c:pt idx="277">
                        <c:v>0.49373622313671905</c:v>
                      </c:pt>
                      <c:pt idx="278">
                        <c:v>0.49368549625026475</c:v>
                      </c:pt>
                      <c:pt idx="279">
                        <c:v>0.49366433494564144</c:v>
                      </c:pt>
                      <c:pt idx="280">
                        <c:v>0.49307812852620064</c:v>
                      </c:pt>
                      <c:pt idx="281">
                        <c:v>0.49305696669039256</c:v>
                      </c:pt>
                      <c:pt idx="282">
                        <c:v>0.48281233778652932</c:v>
                      </c:pt>
                      <c:pt idx="283">
                        <c:v>0.4827911764911042</c:v>
                      </c:pt>
                      <c:pt idx="284">
                        <c:v>0.48245440303302928</c:v>
                      </c:pt>
                      <c:pt idx="285">
                        <c:v>0.48243324130171744</c:v>
                      </c:pt>
                      <c:pt idx="286">
                        <c:v>0.48182395330032179</c:v>
                      </c:pt>
                      <c:pt idx="287">
                        <c:v>0.4818027915125439</c:v>
                      </c:pt>
                      <c:pt idx="288">
                        <c:v>0.41107749397182214</c:v>
                      </c:pt>
                      <c:pt idx="289">
                        <c:v>0.41105633270147934</c:v>
                      </c:pt>
                      <c:pt idx="290">
                        <c:v>0.41071683290733407</c:v>
                      </c:pt>
                      <c:pt idx="291">
                        <c:v>0.41069567095576842</c:v>
                      </c:pt>
                      <c:pt idx="292">
                        <c:v>0.41006585560886566</c:v>
                      </c:pt>
                      <c:pt idx="293">
                        <c:v>0.41004469325382281</c:v>
                      </c:pt>
                      <c:pt idx="294">
                        <c:v>0.40735856166727347</c:v>
                      </c:pt>
                      <c:pt idx="295">
                        <c:v>0.40733740048553824</c:v>
                      </c:pt>
                      <c:pt idx="296">
                        <c:v>0.40699784118222182</c:v>
                      </c:pt>
                      <c:pt idx="297">
                        <c:v>0.40697667927900533</c:v>
                      </c:pt>
                      <c:pt idx="298">
                        <c:v>0.40634690434507181</c:v>
                      </c:pt>
                      <c:pt idx="299">
                        <c:v>0.40632574197220994</c:v>
                      </c:pt>
                      <c:pt idx="300">
                        <c:v>0.40041592766228462</c:v>
                      </c:pt>
                      <c:pt idx="301">
                        <c:v>0.40039476662335161</c:v>
                      </c:pt>
                      <c:pt idx="302">
                        <c:v>0.40005464259522261</c:v>
                      </c:pt>
                      <c:pt idx="303">
                        <c:v>0.40003348065624283</c:v>
                      </c:pt>
                      <c:pt idx="304">
                        <c:v>0.39940295283002653</c:v>
                      </c:pt>
                      <c:pt idx="305">
                        <c:v>0.39938179011071889</c:v>
                      </c:pt>
                      <c:pt idx="306">
                        <c:v>0.39669703678093354</c:v>
                      </c:pt>
                      <c:pt idx="307">
                        <c:v>0.39667587584458669</c:v>
                      </c:pt>
                      <c:pt idx="308">
                        <c:v>0.39633566176633389</c:v>
                      </c:pt>
                      <c:pt idx="309">
                        <c:v>0.39631449988734208</c:v>
                      </c:pt>
                      <c:pt idx="310">
                        <c:v>0.39568396074461026</c:v>
                      </c:pt>
                      <c:pt idx="311">
                        <c:v>0.39566279801586529</c:v>
                      </c:pt>
                      <c:pt idx="312">
                        <c:v>0.38189489293135792</c:v>
                      </c:pt>
                      <c:pt idx="313">
                        <c:v>0.3818737324146626</c:v>
                      </c:pt>
                      <c:pt idx="314">
                        <c:v>0.38153346833518753</c:v>
                      </c:pt>
                      <c:pt idx="315">
                        <c:v>0.38151230677153036</c:v>
                      </c:pt>
                      <c:pt idx="316">
                        <c:v>0.38088230309939791</c:v>
                      </c:pt>
                      <c:pt idx="317">
                        <c:v>0.3808611405322001</c:v>
                      </c:pt>
                      <c:pt idx="318">
                        <c:v>0.37123384256585679</c:v>
                      </c:pt>
                      <c:pt idx="319">
                        <c:v>0.37121268241170097</c:v>
                      </c:pt>
                      <c:pt idx="320">
                        <c:v>0.37087152620083602</c:v>
                      </c:pt>
                      <c:pt idx="321">
                        <c:v>0.37085036475776645</c:v>
                      </c:pt>
                      <c:pt idx="322">
                        <c:v>0.37021919639842177</c:v>
                      </c:pt>
                      <c:pt idx="323">
                        <c:v>0.37019803354152259</c:v>
                      </c:pt>
                      <c:pt idx="324">
                        <c:v>0.35992050304406104</c:v>
                      </c:pt>
                      <c:pt idx="325">
                        <c:v>0.35989934597062728</c:v>
                      </c:pt>
                      <c:pt idx="326">
                        <c:v>0.35955774270429469</c:v>
                      </c:pt>
                      <c:pt idx="327">
                        <c:v>0.35953658371178315</c:v>
                      </c:pt>
                      <c:pt idx="328">
                        <c:v>0.35892334033176237</c:v>
                      </c:pt>
                      <c:pt idx="329">
                        <c:v>0.3589021788540484</c:v>
                      </c:pt>
                      <c:pt idx="330">
                        <c:v>0.35620204068199596</c:v>
                      </c:pt>
                      <c:pt idx="331">
                        <c:v>0.35618088386179675</c:v>
                      </c:pt>
                      <c:pt idx="332">
                        <c:v>0.35583904146777551</c:v>
                      </c:pt>
                      <c:pt idx="333">
                        <c:v>0.35581788267108189</c:v>
                      </c:pt>
                      <c:pt idx="334">
                        <c:v>0.35520437835684887</c:v>
                      </c:pt>
                      <c:pt idx="335">
                        <c:v>0.35518321698537708</c:v>
                      </c:pt>
                      <c:pt idx="336">
                        <c:v>0.35241704900616005</c:v>
                      </c:pt>
                      <c:pt idx="337">
                        <c:v>0.3523958893808421</c:v>
                      </c:pt>
                      <c:pt idx="338">
                        <c:v>0.3520546046072256</c:v>
                      </c:pt>
                      <c:pt idx="339">
                        <c:v>0.35203344354245858</c:v>
                      </c:pt>
                      <c:pt idx="340">
                        <c:v>0.35140290812172154</c:v>
                      </c:pt>
                      <c:pt idx="341">
                        <c:v>0.35138174543187045</c:v>
                      </c:pt>
                      <c:pt idx="342">
                        <c:v>0.34897372527105552</c:v>
                      </c:pt>
                      <c:pt idx="343">
                        <c:v>0.34895256733186897</c:v>
                      </c:pt>
                      <c:pt idx="344">
                        <c:v>0.34889794035491295</c:v>
                      </c:pt>
                      <c:pt idx="345">
                        <c:v>0.34887678198710509</c:v>
                      </c:pt>
                      <c:pt idx="346">
                        <c:v>0.3486982627759927</c:v>
                      </c:pt>
                      <c:pt idx="347">
                        <c:v>0.348677103329815</c:v>
                      </c:pt>
                      <c:pt idx="348">
                        <c:v>0.34833567210712846</c:v>
                      </c:pt>
                      <c:pt idx="349">
                        <c:v>0.34831451116942003</c:v>
                      </c:pt>
                      <c:pt idx="350">
                        <c:v>0.34826152456112786</c:v>
                      </c:pt>
                      <c:pt idx="351">
                        <c:v>0.34824036323710089</c:v>
                      </c:pt>
                      <c:pt idx="352">
                        <c:v>0.34768388645233228</c:v>
                      </c:pt>
                      <c:pt idx="353">
                        <c:v>0.34766272380872498</c:v>
                      </c:pt>
                      <c:pt idx="354">
                        <c:v>0.34525517914359871</c:v>
                      </c:pt>
                      <c:pt idx="355">
                        <c:v>0.34523402143668441</c:v>
                      </c:pt>
                      <c:pt idx="356">
                        <c:v>0.34517934137481071</c:v>
                      </c:pt>
                      <c:pt idx="357">
                        <c:v>0.34515818322658248</c:v>
                      </c:pt>
                      <c:pt idx="358">
                        <c:v>0.34454259792897668</c:v>
                      </c:pt>
                      <c:pt idx="359">
                        <c:v>0.34452143672662083</c:v>
                      </c:pt>
                      <c:pt idx="360">
                        <c:v>0.34147090134770686</c:v>
                      </c:pt>
                      <c:pt idx="361">
                        <c:v>0.34144974084623669</c:v>
                      </c:pt>
                      <c:pt idx="362">
                        <c:v>0.34139304187732322</c:v>
                      </c:pt>
                      <c:pt idx="363">
                        <c:v>0.34137188104150468</c:v>
                      </c:pt>
                      <c:pt idx="364">
                        <c:v>0.34073969939072185</c:v>
                      </c:pt>
                      <c:pt idx="365">
                        <c:v>0.34071853647029415</c:v>
                      </c:pt>
                      <c:pt idx="366">
                        <c:v>0.3377520482370327</c:v>
                      </c:pt>
                      <c:pt idx="367">
                        <c:v>0.33773088789152689</c:v>
                      </c:pt>
                      <c:pt idx="368">
                        <c:v>0.3376741550130164</c:v>
                      </c:pt>
                      <c:pt idx="369">
                        <c:v>0.33765299432139678</c:v>
                      </c:pt>
                      <c:pt idx="370">
                        <c:v>0.33702065968597356</c:v>
                      </c:pt>
                      <c:pt idx="371">
                        <c:v>0.33699949682140412</c:v>
                      </c:pt>
                      <c:pt idx="372">
                        <c:v>0.33074272019917339</c:v>
                      </c:pt>
                      <c:pt idx="373">
                        <c:v>0.33072156531548758</c:v>
                      </c:pt>
                      <c:pt idx="374">
                        <c:v>0.33037761915497071</c:v>
                      </c:pt>
                      <c:pt idx="375">
                        <c:v>0.33035646182112383</c:v>
                      </c:pt>
                      <c:pt idx="376">
                        <c:v>0.3297404067562768</c:v>
                      </c:pt>
                      <c:pt idx="377">
                        <c:v>0.32971924610606673</c:v>
                      </c:pt>
                      <c:pt idx="378">
                        <c:v>0.32323605068871175</c:v>
                      </c:pt>
                      <c:pt idx="379">
                        <c:v>0.32321489255110819</c:v>
                      </c:pt>
                      <c:pt idx="380">
                        <c:v>0.3228720049797803</c:v>
                      </c:pt>
                      <c:pt idx="381">
                        <c:v>0.32285084491785865</c:v>
                      </c:pt>
                      <c:pt idx="382">
                        <c:v>0.32221885430954511</c:v>
                      </c:pt>
                      <c:pt idx="383">
                        <c:v>0.32219769186621472</c:v>
                      </c:pt>
                      <c:pt idx="384">
                        <c:v>0.31979524909302803</c:v>
                      </c:pt>
                      <c:pt idx="385">
                        <c:v>0.31977409315930805</c:v>
                      </c:pt>
                      <c:pt idx="386">
                        <c:v>0.31971894463222816</c:v>
                      </c:pt>
                      <c:pt idx="387">
                        <c:v>0.31969778815205979</c:v>
                      </c:pt>
                      <c:pt idx="388">
                        <c:v>0.3190791187426355</c:v>
                      </c:pt>
                      <c:pt idx="389">
                        <c:v>0.31905795839485485</c:v>
                      </c:pt>
                      <c:pt idx="390">
                        <c:v>0.31228930027465207</c:v>
                      </c:pt>
                      <c:pt idx="391">
                        <c:v>0.31226814105195361</c:v>
                      </c:pt>
                      <c:pt idx="392">
                        <c:v>0.31221107145790206</c:v>
                      </c:pt>
                      <c:pt idx="393">
                        <c:v>0.3121899117908134</c:v>
                      </c:pt>
                      <c:pt idx="394">
                        <c:v>0.31155570226681234</c:v>
                      </c:pt>
                      <c:pt idx="395">
                        <c:v>0.31153453968514022</c:v>
                      </c:pt>
                      <c:pt idx="396">
                        <c:v>0.29613373937838156</c:v>
                      </c:pt>
                      <c:pt idx="397">
                        <c:v>0.29611258426347731</c:v>
                      </c:pt>
                      <c:pt idx="398">
                        <c:v>0.29605721861732159</c:v>
                      </c:pt>
                      <c:pt idx="399">
                        <c:v>0.29603606288460405</c:v>
                      </c:pt>
                      <c:pt idx="400">
                        <c:v>0.29541647230899704</c:v>
                      </c:pt>
                      <c:pt idx="401">
                        <c:v>0.29539531219825604</c:v>
                      </c:pt>
                      <c:pt idx="402">
                        <c:v>0.29241546255382483</c:v>
                      </c:pt>
                      <c:pt idx="403">
                        <c:v>0.29239430779878495</c:v>
                      </c:pt>
                      <c:pt idx="404">
                        <c:v>0.2923388662317466</c:v>
                      </c:pt>
                      <c:pt idx="405">
                        <c:v>0.29231771084076164</c:v>
                      </c:pt>
                      <c:pt idx="406">
                        <c:v>0.29169763245571934</c:v>
                      </c:pt>
                      <c:pt idx="407">
                        <c:v>0.29167647255018575</c:v>
                      </c:pt>
                      <c:pt idx="408">
                        <c:v>0.28518592575686968</c:v>
                      </c:pt>
                      <c:pt idx="409">
                        <c:v>0.28516476931133966</c:v>
                      </c:pt>
                      <c:pt idx="410">
                        <c:v>0.28481848925423581</c:v>
                      </c:pt>
                      <c:pt idx="411">
                        <c:v>0.28479733002138335</c:v>
                      </c:pt>
                      <c:pt idx="412">
                        <c:v>0.28416138737721697</c:v>
                      </c:pt>
                      <c:pt idx="413">
                        <c:v>0.28414022442941911</c:v>
                      </c:pt>
                      <c:pt idx="414">
                        <c:v>0.28146753469023622</c:v>
                      </c:pt>
                      <c:pt idx="415">
                        <c:v>0.28144637857751625</c:v>
                      </c:pt>
                      <c:pt idx="416">
                        <c:v>0.2810997816189581</c:v>
                      </c:pt>
                      <c:pt idx="417">
                        <c:v>0.28107862263259303</c:v>
                      </c:pt>
                      <c:pt idx="418">
                        <c:v>0.28044234604550267</c:v>
                      </c:pt>
                      <c:pt idx="419">
                        <c:v>0.28042118321614445</c:v>
                      </c:pt>
                      <c:pt idx="420">
                        <c:v>0.26695811310201978</c:v>
                      </c:pt>
                      <c:pt idx="421">
                        <c:v>0.26693696110621068</c:v>
                      </c:pt>
                      <c:pt idx="422">
                        <c:v>0.2668808446711069</c:v>
                      </c:pt>
                      <c:pt idx="423">
                        <c:v>0.26685969188578662</c:v>
                      </c:pt>
                      <c:pt idx="424">
                        <c:v>0.2662350504987534</c:v>
                      </c:pt>
                      <c:pt idx="425">
                        <c:v>0.26621389203609142</c:v>
                      </c:pt>
                      <c:pt idx="426">
                        <c:v>0.25600934818121468</c:v>
                      </c:pt>
                      <c:pt idx="427">
                        <c:v>0.2559881946176284</c:v>
                      </c:pt>
                      <c:pt idx="428">
                        <c:v>0.25563866129644552</c:v>
                      </c:pt>
                      <c:pt idx="429">
                        <c:v>0.25561750412053363</c:v>
                      </c:pt>
                      <c:pt idx="430">
                        <c:v>0.25497769686347649</c:v>
                      </c:pt>
                      <c:pt idx="431">
                        <c:v>0.25495653473634672</c:v>
                      </c:pt>
                      <c:pt idx="432">
                        <c:v>0.211772491640842</c:v>
                      </c:pt>
                      <c:pt idx="433">
                        <c:v>0.2117513444697571</c:v>
                      </c:pt>
                      <c:pt idx="434">
                        <c:v>0.21139583009839938</c:v>
                      </c:pt>
                      <c:pt idx="435">
                        <c:v>0.21137467763701007</c:v>
                      </c:pt>
                      <c:pt idx="436">
                        <c:v>0.2107280162657115</c:v>
                      </c:pt>
                      <c:pt idx="437">
                        <c:v>0.2107068564413368</c:v>
                      </c:pt>
                      <c:pt idx="438">
                        <c:v>0.20805506051484904</c:v>
                      </c:pt>
                      <c:pt idx="439">
                        <c:v>0.20803391412318939</c:v>
                      </c:pt>
                      <c:pt idx="440">
                        <c:v>0.207677748068751</c:v>
                      </c:pt>
                      <c:pt idx="441">
                        <c:v>0.20765659619980759</c:v>
                      </c:pt>
                      <c:pt idx="442">
                        <c:v>0.20700915650390289</c:v>
                      </c:pt>
                      <c:pt idx="443">
                        <c:v>0.20698799700532522</c:v>
                      </c:pt>
                      <c:pt idx="444">
                        <c:v>0.20082216189211796</c:v>
                      </c:pt>
                      <c:pt idx="445">
                        <c:v>0.20080101255851757</c:v>
                      </c:pt>
                      <c:pt idx="446">
                        <c:v>0.20074100526794053</c:v>
                      </c:pt>
                      <c:pt idx="447">
                        <c:v>0.20071985469501336</c:v>
                      </c:pt>
                      <c:pt idx="448">
                        <c:v>0.20006727004645711</c:v>
                      </c:pt>
                      <c:pt idx="449">
                        <c:v>0.20004611077113832</c:v>
                      </c:pt>
                      <c:pt idx="450">
                        <c:v>0.19710454585910731</c:v>
                      </c:pt>
                      <c:pt idx="451">
                        <c:v>0.19708339727058585</c:v>
                      </c:pt>
                      <c:pt idx="452">
                        <c:v>0.1970232358959296</c:v>
                      </c:pt>
                      <c:pt idx="453">
                        <c:v>0.19700208602249525</c:v>
                      </c:pt>
                      <c:pt idx="454">
                        <c:v>0.19634852461990232</c:v>
                      </c:pt>
                      <c:pt idx="455">
                        <c:v>0.19632736572015838</c:v>
                      </c:pt>
                      <c:pt idx="456">
                        <c:v>0.18260605547060876</c:v>
                      </c:pt>
                      <c:pt idx="457">
                        <c:v>0.18258491546367323</c:v>
                      </c:pt>
                      <c:pt idx="458">
                        <c:v>0.18222275868926344</c:v>
                      </c:pt>
                      <c:pt idx="459">
                        <c:v>0.18220161152348882</c:v>
                      </c:pt>
                      <c:pt idx="460">
                        <c:v>0.18154645807623279</c:v>
                      </c:pt>
                      <c:pt idx="461">
                        <c:v>0.18152530084996993</c:v>
                      </c:pt>
                      <c:pt idx="462">
                        <c:v>0.17165425784309946</c:v>
                      </c:pt>
                      <c:pt idx="463">
                        <c:v>0.17163311541444187</c:v>
                      </c:pt>
                      <c:pt idx="464">
                        <c:v>0.1715715306742196</c:v>
                      </c:pt>
                      <c:pt idx="465">
                        <c:v>0.17155038654595811</c:v>
                      </c:pt>
                      <c:pt idx="466">
                        <c:v>0.17088736267077625</c:v>
                      </c:pt>
                      <c:pt idx="467">
                        <c:v>0.17086620654168441</c:v>
                      </c:pt>
                      <c:pt idx="468">
                        <c:v>9.9918761153371116E-2</c:v>
                      </c:pt>
                      <c:pt idx="469">
                        <c:v>9.9897626512912077E-2</c:v>
                      </c:pt>
                      <c:pt idx="470">
                        <c:v>9.9831115067435083E-2</c:v>
                      </c:pt>
                      <c:pt idx="471">
                        <c:v>9.9809976959174304E-2</c:v>
                      </c:pt>
                      <c:pt idx="472">
                        <c:v>9.9121368161857584E-2</c:v>
                      </c:pt>
                      <c:pt idx="473">
                        <c:v>9.9100208011421637E-2</c:v>
                      </c:pt>
                      <c:pt idx="474">
                        <c:v>9.6202922295077584E-2</c:v>
                      </c:pt>
                      <c:pt idx="475">
                        <c:v>9.6181790185423208E-2</c:v>
                      </c:pt>
                      <c:pt idx="476">
                        <c:v>9.6114815815425331E-2</c:v>
                      </c:pt>
                      <c:pt idx="477">
                        <c:v>9.6093679994111378E-2</c:v>
                      </c:pt>
                      <c:pt idx="478">
                        <c:v>9.5402516357566303E-2</c:v>
                      </c:pt>
                      <c:pt idx="479">
                        <c:v>9.5381356985813043E-2</c:v>
                      </c:pt>
                      <c:pt idx="480">
                        <c:v>8.9280062574567415E-2</c:v>
                      </c:pt>
                      <c:pt idx="481">
                        <c:v>8.9258938000717408E-2</c:v>
                      </c:pt>
                      <c:pt idx="482">
                        <c:v>8.9189809746820642E-2</c:v>
                      </c:pt>
                      <c:pt idx="483">
                        <c:v>8.916868061681664E-2</c:v>
                      </c:pt>
                      <c:pt idx="484">
                        <c:v>8.8462047936089999E-2</c:v>
                      </c:pt>
                      <c:pt idx="485">
                        <c:v>8.844088927965639E-2</c:v>
                      </c:pt>
                      <c:pt idx="486">
                        <c:v>8.5565930395661696E-2</c:v>
                      </c:pt>
                      <c:pt idx="487">
                        <c:v>8.5544809536888908E-2</c:v>
                      </c:pt>
                      <c:pt idx="488">
                        <c:v>8.5475038997116198E-2</c:v>
                      </c:pt>
                      <c:pt idx="489">
                        <c:v>8.5453913218785552E-2</c:v>
                      </c:pt>
                      <c:pt idx="490">
                        <c:v>8.4743542339779945E-2</c:v>
                      </c:pt>
                      <c:pt idx="491">
                        <c:v>8.4722384729809253E-2</c:v>
                      </c:pt>
                      <c:pt idx="492">
                        <c:v>7.0776112653106071E-2</c:v>
                      </c:pt>
                      <c:pt idx="493">
                        <c:v>7.0755008488212243E-2</c:v>
                      </c:pt>
                      <c:pt idx="494">
                        <c:v>7.0683024634393368E-2</c:v>
                      </c:pt>
                      <c:pt idx="495">
                        <c:v>7.0661913859247236E-2</c:v>
                      </c:pt>
                      <c:pt idx="496">
                        <c:v>6.9941357511376173E-2</c:v>
                      </c:pt>
                      <c:pt idx="497">
                        <c:v>6.9920204983989237E-2</c:v>
                      </c:pt>
                      <c:pt idx="498">
                        <c:v>6.0161202912793324E-2</c:v>
                      </c:pt>
                      <c:pt idx="499">
                        <c:v>6.0140127553237145E-2</c:v>
                      </c:pt>
                      <c:pt idx="500">
                        <c:v>6.0063209102822049E-2</c:v>
                      </c:pt>
                      <c:pt idx="501">
                        <c:v>6.004212419603451E-2</c:v>
                      </c:pt>
                      <c:pt idx="502">
                        <c:v>5.9288229093761385E-2</c:v>
                      </c:pt>
                      <c:pt idx="503">
                        <c:v>5.9267082584446552E-2</c:v>
                      </c:pt>
                      <c:pt idx="504">
                        <c:v>4.1396307572382086E-2</c:v>
                      </c:pt>
                      <c:pt idx="505">
                        <c:v>4.1375304450499063E-2</c:v>
                      </c:pt>
                      <c:pt idx="506">
                        <c:v>4.1290501523518069E-2</c:v>
                      </c:pt>
                      <c:pt idx="507">
                        <c:v>4.1269480662848038E-2</c:v>
                      </c:pt>
                      <c:pt idx="508">
                        <c:v>4.047446461087327E-2</c:v>
                      </c:pt>
                      <c:pt idx="509">
                        <c:v>4.0453332895969175E-2</c:v>
                      </c:pt>
                      <c:pt idx="510">
                        <c:v>3.7700941523942544E-2</c:v>
                      </c:pt>
                      <c:pt idx="511">
                        <c:v>3.7679969413961525E-2</c:v>
                      </c:pt>
                      <c:pt idx="512">
                        <c:v>3.7592179774414314E-2</c:v>
                      </c:pt>
                      <c:pt idx="513">
                        <c:v>3.7571186596590436E-2</c:v>
                      </c:pt>
                      <c:pt idx="514">
                        <c:v>3.6758757037165739E-2</c:v>
                      </c:pt>
                      <c:pt idx="515">
                        <c:v>3.6737632264148765E-2</c:v>
                      </c:pt>
                      <c:pt idx="516">
                        <c:v>3.0458987575107538E-2</c:v>
                      </c:pt>
                      <c:pt idx="517">
                        <c:v>3.043802683881815E-2</c:v>
                      </c:pt>
                      <c:pt idx="518">
                        <c:v>2.9975148744534195E-2</c:v>
                      </c:pt>
                      <c:pt idx="519">
                        <c:v>2.9954077358421198E-2</c:v>
                      </c:pt>
                      <c:pt idx="520">
                        <c:v>2.9208970317148537E-2</c:v>
                      </c:pt>
                      <c:pt idx="521">
                        <c:v>2.9187797389111429E-2</c:v>
                      </c:pt>
                      <c:pt idx="522">
                        <c:v>2.677295438077815E-2</c:v>
                      </c:pt>
                      <c:pt idx="523">
                        <c:v>2.6752050399738922E-2</c:v>
                      </c:pt>
                      <c:pt idx="524">
                        <c:v>2.6270075114538702E-2</c:v>
                      </c:pt>
                      <c:pt idx="525">
                        <c:v>2.6249030609906444E-2</c:v>
                      </c:pt>
                      <c:pt idx="526">
                        <c:v>2.5489668385792412E-2</c:v>
                      </c:pt>
                      <c:pt idx="527">
                        <c:v>2.5468496218890527E-2</c:v>
                      </c:pt>
                      <c:pt idx="528">
                        <c:v>1.2821948446065087E-2</c:v>
                      </c:pt>
                      <c:pt idx="529">
                        <c:v>1.2802347097638589E-2</c:v>
                      </c:pt>
                      <c:pt idx="530">
                        <c:v>1.2647820219281347E-2</c:v>
                      </c:pt>
                      <c:pt idx="531">
                        <c:v>1.2628066408887511E-2</c:v>
                      </c:pt>
                      <c:pt idx="532">
                        <c:v>1.139691282594758E-2</c:v>
                      </c:pt>
                      <c:pt idx="533">
                        <c:v>1.1376096264271419E-2</c:v>
                      </c:pt>
                      <c:pt idx="534">
                        <c:v>4.0782232509067517E-3</c:v>
                      </c:pt>
                      <c:pt idx="535">
                        <c:v>4.0732110539214803E-3</c:v>
                      </c:pt>
                      <c:pt idx="536">
                        <c:v>2.6834539639466752E-3</c:v>
                      </c:pt>
                      <c:pt idx="537">
                        <c:v>2.6784321250138735E-3</c:v>
                      </c:pt>
                      <c:pt idx="538">
                        <c:v>2.1205664094437717E-5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EF84-484D-9D5F-003AFD7F6350}"/>
                  </c:ext>
                </c:extLst>
              </c15:ser>
            </c15:filteredLineSeries>
          </c:ext>
        </c:extLst>
      </c:lineChart>
      <c:catAx>
        <c:axId val="5292411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248984"/>
        <c:crosses val="autoZero"/>
        <c:auto val="1"/>
        <c:lblAlgn val="ctr"/>
        <c:lblOffset val="100"/>
        <c:noMultiLvlLbl val="0"/>
      </c:catAx>
      <c:valAx>
        <c:axId val="529248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241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Chart_Data!$C$3</c:f>
              <c:strCache>
                <c:ptCount val="1"/>
                <c:pt idx="0">
                  <c:v>Total Cost (LKR Millions) Variation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Chart_Data!$C$4:$C$543</c:f>
              <c:numCache>
                <c:formatCode>General</c:formatCode>
                <c:ptCount val="540"/>
                <c:pt idx="0">
                  <c:v>1867.0750273470883</c:v>
                </c:pt>
                <c:pt idx="1">
                  <c:v>1867.0834675285478</c:v>
                </c:pt>
                <c:pt idx="2">
                  <c:v>1867.4936273470882</c:v>
                </c:pt>
                <c:pt idx="3">
                  <c:v>1867.5020675285477</c:v>
                </c:pt>
                <c:pt idx="4">
                  <c:v>1868.6640891417048</c:v>
                </c:pt>
                <c:pt idx="5">
                  <c:v>1868.672529323165</c:v>
                </c:pt>
                <c:pt idx="6">
                  <c:v>1869.0826891417048</c:v>
                </c:pt>
                <c:pt idx="7">
                  <c:v>1869.091129323165</c:v>
                </c:pt>
                <c:pt idx="8">
                  <c:v>1871.0310273470884</c:v>
                </c:pt>
                <c:pt idx="9">
                  <c:v>1871.0394675285477</c:v>
                </c:pt>
                <c:pt idx="10">
                  <c:v>1872.6200891417047</c:v>
                </c:pt>
                <c:pt idx="11">
                  <c:v>1872.6285293231649</c:v>
                </c:pt>
                <c:pt idx="12">
                  <c:v>1872.83161555727</c:v>
                </c:pt>
                <c:pt idx="13">
                  <c:v>1872.8400557387299</c:v>
                </c:pt>
                <c:pt idx="14">
                  <c:v>1874.4206773518872</c:v>
                </c:pt>
                <c:pt idx="15">
                  <c:v>1874.4291175333469</c:v>
                </c:pt>
                <c:pt idx="16">
                  <c:v>1875.13241555727</c:v>
                </c:pt>
                <c:pt idx="17">
                  <c:v>1875.1408557387299</c:v>
                </c:pt>
                <c:pt idx="18">
                  <c:v>1876.7214773518872</c:v>
                </c:pt>
                <c:pt idx="19">
                  <c:v>1876.7299175333469</c:v>
                </c:pt>
                <c:pt idx="20">
                  <c:v>1878.8236155572702</c:v>
                </c:pt>
                <c:pt idx="21">
                  <c:v>1878.8320557387299</c:v>
                </c:pt>
                <c:pt idx="22">
                  <c:v>1879.3242364275186</c:v>
                </c:pt>
                <c:pt idx="23">
                  <c:v>1879.3326766089785</c:v>
                </c:pt>
                <c:pt idx="24">
                  <c:v>1879.7428364275186</c:v>
                </c:pt>
                <c:pt idx="25">
                  <c:v>1879.7512766089785</c:v>
                </c:pt>
                <c:pt idx="26">
                  <c:v>1880.4126773518872</c:v>
                </c:pt>
                <c:pt idx="27">
                  <c:v>1880.4211175333469</c:v>
                </c:pt>
                <c:pt idx="28">
                  <c:v>1883.2802364275185</c:v>
                </c:pt>
                <c:pt idx="29">
                  <c:v>1883.2886766089784</c:v>
                </c:pt>
                <c:pt idx="30">
                  <c:v>1885.0808246377003</c:v>
                </c:pt>
                <c:pt idx="31">
                  <c:v>1885.0892648191602</c:v>
                </c:pt>
                <c:pt idx="32">
                  <c:v>1887.3816246377003</c:v>
                </c:pt>
                <c:pt idx="33">
                  <c:v>1887.3900648191602</c:v>
                </c:pt>
                <c:pt idx="34">
                  <c:v>1891.0728246377003</c:v>
                </c:pt>
                <c:pt idx="35">
                  <c:v>1891.0812648191602</c:v>
                </c:pt>
                <c:pt idx="36">
                  <c:v>1895.9744281151927</c:v>
                </c:pt>
                <c:pt idx="37">
                  <c:v>1895.9828682966529</c:v>
                </c:pt>
                <c:pt idx="38">
                  <c:v>1897.5634899098097</c:v>
                </c:pt>
                <c:pt idx="39">
                  <c:v>1897.5719300912697</c:v>
                </c:pt>
                <c:pt idx="40">
                  <c:v>1898.2752281151927</c:v>
                </c:pt>
                <c:pt idx="41">
                  <c:v>1898.2836682966529</c:v>
                </c:pt>
                <c:pt idx="42">
                  <c:v>1899.8642899098099</c:v>
                </c:pt>
                <c:pt idx="43">
                  <c:v>1899.8727300912697</c:v>
                </c:pt>
                <c:pt idx="44">
                  <c:v>1901.9664281151927</c:v>
                </c:pt>
                <c:pt idx="45">
                  <c:v>1901.9748682966529</c:v>
                </c:pt>
                <c:pt idx="46">
                  <c:v>1901.7310163253751</c:v>
                </c:pt>
                <c:pt idx="47">
                  <c:v>1901.7394565068348</c:v>
                </c:pt>
                <c:pt idx="48">
                  <c:v>1902.167816325375</c:v>
                </c:pt>
                <c:pt idx="49">
                  <c:v>1902.1762565068348</c:v>
                </c:pt>
                <c:pt idx="50">
                  <c:v>1903.5554899098099</c:v>
                </c:pt>
                <c:pt idx="51">
                  <c:v>1903.5639300912696</c:v>
                </c:pt>
                <c:pt idx="52">
                  <c:v>1903.3200781199916</c:v>
                </c:pt>
                <c:pt idx="53">
                  <c:v>1903.3285183014511</c:v>
                </c:pt>
                <c:pt idx="54">
                  <c:v>1903.7568781199916</c:v>
                </c:pt>
                <c:pt idx="55">
                  <c:v>1903.7653183014513</c:v>
                </c:pt>
                <c:pt idx="56">
                  <c:v>1905.859016325375</c:v>
                </c:pt>
                <c:pt idx="57">
                  <c:v>1905.8674565068347</c:v>
                </c:pt>
                <c:pt idx="58">
                  <c:v>1907.4480781199916</c:v>
                </c:pt>
                <c:pt idx="59">
                  <c:v>1907.4565183014513</c:v>
                </c:pt>
                <c:pt idx="60">
                  <c:v>1908.2236371956235</c:v>
                </c:pt>
                <c:pt idx="61">
                  <c:v>1908.2320773770834</c:v>
                </c:pt>
                <c:pt idx="62">
                  <c:v>1910.5244371956235</c:v>
                </c:pt>
                <c:pt idx="63">
                  <c:v>1910.5328773770837</c:v>
                </c:pt>
                <c:pt idx="64">
                  <c:v>1914.2156371956235</c:v>
                </c:pt>
                <c:pt idx="65">
                  <c:v>1914.2240773770836</c:v>
                </c:pt>
                <c:pt idx="66">
                  <c:v>1913.9802254058056</c:v>
                </c:pt>
                <c:pt idx="67">
                  <c:v>1913.9886655872649</c:v>
                </c:pt>
                <c:pt idx="68">
                  <c:v>1914.4170254058056</c:v>
                </c:pt>
                <c:pt idx="69">
                  <c:v>1914.4254655872651</c:v>
                </c:pt>
                <c:pt idx="70">
                  <c:v>1918.1082254058056</c:v>
                </c:pt>
                <c:pt idx="71">
                  <c:v>1918.1166655872651</c:v>
                </c:pt>
                <c:pt idx="72">
                  <c:v>1932.9681301495375</c:v>
                </c:pt>
                <c:pt idx="73">
                  <c:v>1932.9765703309979</c:v>
                </c:pt>
                <c:pt idx="74">
                  <c:v>1933.4049301495377</c:v>
                </c:pt>
                <c:pt idx="75">
                  <c:v>1933.4133703309979</c:v>
                </c:pt>
                <c:pt idx="76">
                  <c:v>1934.5571919441545</c:v>
                </c:pt>
                <c:pt idx="77">
                  <c:v>1934.5656321256147</c:v>
                </c:pt>
                <c:pt idx="78">
                  <c:v>1934.9939919441545</c:v>
                </c:pt>
                <c:pt idx="79">
                  <c:v>1935.0024321256146</c:v>
                </c:pt>
                <c:pt idx="80">
                  <c:v>1937.0961301495377</c:v>
                </c:pt>
                <c:pt idx="81">
                  <c:v>1937.1045703309978</c:v>
                </c:pt>
                <c:pt idx="82">
                  <c:v>1938.6851919441544</c:v>
                </c:pt>
                <c:pt idx="83">
                  <c:v>1938.6936321256146</c:v>
                </c:pt>
                <c:pt idx="84">
                  <c:v>1938.7247183597192</c:v>
                </c:pt>
                <c:pt idx="85">
                  <c:v>1938.7331585411796</c:v>
                </c:pt>
                <c:pt idx="86">
                  <c:v>1940.3137801543364</c:v>
                </c:pt>
                <c:pt idx="87">
                  <c:v>1940.3222203357964</c:v>
                </c:pt>
                <c:pt idx="88">
                  <c:v>1941.0437183597194</c:v>
                </c:pt>
                <c:pt idx="89">
                  <c:v>1941.0521585411796</c:v>
                </c:pt>
                <c:pt idx="90">
                  <c:v>1942.6327801543364</c:v>
                </c:pt>
                <c:pt idx="91">
                  <c:v>1942.6412203357963</c:v>
                </c:pt>
                <c:pt idx="92">
                  <c:v>1944.8887183597192</c:v>
                </c:pt>
                <c:pt idx="93">
                  <c:v>1944.8971585411796</c:v>
                </c:pt>
                <c:pt idx="94">
                  <c:v>1945.2173392299683</c:v>
                </c:pt>
                <c:pt idx="95">
                  <c:v>1945.2257794114284</c:v>
                </c:pt>
                <c:pt idx="96">
                  <c:v>1945.6541392299682</c:v>
                </c:pt>
                <c:pt idx="97">
                  <c:v>1945.6625794114284</c:v>
                </c:pt>
                <c:pt idx="98">
                  <c:v>1946.4777801543364</c:v>
                </c:pt>
                <c:pt idx="99">
                  <c:v>1946.4862203357964</c:v>
                </c:pt>
                <c:pt idx="100">
                  <c:v>1949.3453392299682</c:v>
                </c:pt>
                <c:pt idx="101">
                  <c:v>1949.3537794114284</c:v>
                </c:pt>
                <c:pt idx="102">
                  <c:v>1950.9739274401497</c:v>
                </c:pt>
                <c:pt idx="103">
                  <c:v>1950.9823676216099</c:v>
                </c:pt>
                <c:pt idx="104">
                  <c:v>1953.2929274401497</c:v>
                </c:pt>
                <c:pt idx="105">
                  <c:v>1953.3013676216099</c:v>
                </c:pt>
                <c:pt idx="106">
                  <c:v>1957.1379274401497</c:v>
                </c:pt>
                <c:pt idx="107">
                  <c:v>1957.1463676216099</c:v>
                </c:pt>
                <c:pt idx="108">
                  <c:v>1985.1615185034279</c:v>
                </c:pt>
                <c:pt idx="109">
                  <c:v>1985.1699586848877</c:v>
                </c:pt>
                <c:pt idx="110">
                  <c:v>1986.750580298045</c:v>
                </c:pt>
                <c:pt idx="111">
                  <c:v>1986.7590204795049</c:v>
                </c:pt>
                <c:pt idx="112">
                  <c:v>1987.4987185034279</c:v>
                </c:pt>
                <c:pt idx="113">
                  <c:v>1987.5071586848876</c:v>
                </c:pt>
                <c:pt idx="114">
                  <c:v>1989.0877802980449</c:v>
                </c:pt>
                <c:pt idx="115">
                  <c:v>1989.0962204795048</c:v>
                </c:pt>
                <c:pt idx="116">
                  <c:v>1989.0541067136098</c:v>
                </c:pt>
                <c:pt idx="117">
                  <c:v>1989.0625468950698</c:v>
                </c:pt>
                <c:pt idx="118">
                  <c:v>1990.6431685082266</c:v>
                </c:pt>
                <c:pt idx="119">
                  <c:v>1990.6516086896861</c:v>
                </c:pt>
                <c:pt idx="120">
                  <c:v>1991.497518503428</c:v>
                </c:pt>
                <c:pt idx="121">
                  <c:v>1991.5059586848877</c:v>
                </c:pt>
                <c:pt idx="122">
                  <c:v>1991.39130671361</c:v>
                </c:pt>
                <c:pt idx="123">
                  <c:v>1991.3997468950699</c:v>
                </c:pt>
                <c:pt idx="124">
                  <c:v>1993.086580298045</c:v>
                </c:pt>
                <c:pt idx="125">
                  <c:v>1993.0950204795049</c:v>
                </c:pt>
                <c:pt idx="126">
                  <c:v>1992.9803685082265</c:v>
                </c:pt>
                <c:pt idx="127">
                  <c:v>1992.988808689686</c:v>
                </c:pt>
                <c:pt idx="128">
                  <c:v>1995.3901067136098</c:v>
                </c:pt>
                <c:pt idx="129">
                  <c:v>1995.3985468950698</c:v>
                </c:pt>
                <c:pt idx="130">
                  <c:v>1996.9791685082266</c:v>
                </c:pt>
                <c:pt idx="131">
                  <c:v>1996.9876086896861</c:v>
                </c:pt>
                <c:pt idx="132">
                  <c:v>1997.4107275838585</c:v>
                </c:pt>
                <c:pt idx="133">
                  <c:v>1997.4191677653182</c:v>
                </c:pt>
                <c:pt idx="134">
                  <c:v>1999.7479275838584</c:v>
                </c:pt>
                <c:pt idx="135">
                  <c:v>1999.7563677653181</c:v>
                </c:pt>
                <c:pt idx="136">
                  <c:v>2001.3033157940397</c:v>
                </c:pt>
                <c:pt idx="137">
                  <c:v>2001.3117559755005</c:v>
                </c:pt>
                <c:pt idx="138">
                  <c:v>2003.7467275838585</c:v>
                </c:pt>
                <c:pt idx="139">
                  <c:v>2003.7551677653182</c:v>
                </c:pt>
                <c:pt idx="140">
                  <c:v>2003.6405157940396</c:v>
                </c:pt>
                <c:pt idx="141">
                  <c:v>2003.6489559755005</c:v>
                </c:pt>
                <c:pt idx="142">
                  <c:v>2007.6393157940397</c:v>
                </c:pt>
                <c:pt idx="143">
                  <c:v>2007.6477559755006</c:v>
                </c:pt>
                <c:pt idx="144">
                  <c:v>2009.9374614246869</c:v>
                </c:pt>
                <c:pt idx="145">
                  <c:v>2009.9459016061471</c:v>
                </c:pt>
                <c:pt idx="146">
                  <c:v>2011.5265232193042</c:v>
                </c:pt>
                <c:pt idx="147">
                  <c:v>2011.5349634007639</c:v>
                </c:pt>
                <c:pt idx="148">
                  <c:v>2011.8388568573971</c:v>
                </c:pt>
                <c:pt idx="149">
                  <c:v>2011.8472970388571</c:v>
                </c:pt>
                <c:pt idx="150">
                  <c:v>2012.2746614246869</c:v>
                </c:pt>
                <c:pt idx="151">
                  <c:v>2012.2831016061471</c:v>
                </c:pt>
                <c:pt idx="152">
                  <c:v>2012.293856857397</c:v>
                </c:pt>
                <c:pt idx="153">
                  <c:v>2012.302297038857</c:v>
                </c:pt>
                <c:pt idx="154">
                  <c:v>2013.4279186520139</c:v>
                </c:pt>
                <c:pt idx="155">
                  <c:v>2013.4363588334736</c:v>
                </c:pt>
                <c:pt idx="156">
                  <c:v>2013.8637232193041</c:v>
                </c:pt>
                <c:pt idx="157">
                  <c:v>2013.8721634007641</c:v>
                </c:pt>
                <c:pt idx="158">
                  <c:v>2013.8829186520138</c:v>
                </c:pt>
                <c:pt idx="159">
                  <c:v>2013.8913588334738</c:v>
                </c:pt>
                <c:pt idx="160">
                  <c:v>2015.6940496348695</c:v>
                </c:pt>
                <c:pt idx="161">
                  <c:v>2015.702489816329</c:v>
                </c:pt>
                <c:pt idx="162">
                  <c:v>2016.273461424687</c:v>
                </c:pt>
                <c:pt idx="163">
                  <c:v>2016.2819016061471</c:v>
                </c:pt>
                <c:pt idx="164">
                  <c:v>2016.1388568573971</c:v>
                </c:pt>
                <c:pt idx="165">
                  <c:v>2016.147297038857</c:v>
                </c:pt>
                <c:pt idx="166">
                  <c:v>2016.1672496348697</c:v>
                </c:pt>
                <c:pt idx="167">
                  <c:v>2016.1756898163289</c:v>
                </c:pt>
                <c:pt idx="168">
                  <c:v>2017.2831114294863</c:v>
                </c:pt>
                <c:pt idx="169">
                  <c:v>2017.291551610946</c:v>
                </c:pt>
                <c:pt idx="170">
                  <c:v>2017.8625232193042</c:v>
                </c:pt>
                <c:pt idx="171">
                  <c:v>2017.8709634007639</c:v>
                </c:pt>
                <c:pt idx="172">
                  <c:v>2017.7279186520138</c:v>
                </c:pt>
                <c:pt idx="173">
                  <c:v>2017.7363588334738</c:v>
                </c:pt>
                <c:pt idx="174">
                  <c:v>2017.7563114294862</c:v>
                </c:pt>
                <c:pt idx="175">
                  <c:v>2017.764751610946</c:v>
                </c:pt>
                <c:pt idx="176">
                  <c:v>2017.5954450675788</c:v>
                </c:pt>
                <c:pt idx="177">
                  <c:v>2017.6038852490387</c:v>
                </c:pt>
                <c:pt idx="178">
                  <c:v>2019.184506862196</c:v>
                </c:pt>
                <c:pt idx="179">
                  <c:v>2019.1929470436548</c:v>
                </c:pt>
                <c:pt idx="180">
                  <c:v>2020.1660496348695</c:v>
                </c:pt>
                <c:pt idx="181">
                  <c:v>2020.174489816329</c:v>
                </c:pt>
                <c:pt idx="182">
                  <c:v>2019.9326450675787</c:v>
                </c:pt>
                <c:pt idx="183">
                  <c:v>2019.9410852490387</c:v>
                </c:pt>
                <c:pt idx="184">
                  <c:v>2021.7551114294863</c:v>
                </c:pt>
                <c:pt idx="185">
                  <c:v>2021.763551610946</c:v>
                </c:pt>
                <c:pt idx="186">
                  <c:v>2021.521706862196</c:v>
                </c:pt>
                <c:pt idx="187">
                  <c:v>2021.530147043655</c:v>
                </c:pt>
                <c:pt idx="188">
                  <c:v>2022.1866705051177</c:v>
                </c:pt>
                <c:pt idx="189">
                  <c:v>2022.1951106865781</c:v>
                </c:pt>
                <c:pt idx="190">
                  <c:v>2023.9314450675788</c:v>
                </c:pt>
                <c:pt idx="191">
                  <c:v>2023.9398852490388</c:v>
                </c:pt>
                <c:pt idx="192">
                  <c:v>2024.0880659378274</c:v>
                </c:pt>
                <c:pt idx="193">
                  <c:v>2024.0965061192871</c:v>
                </c:pt>
                <c:pt idx="194">
                  <c:v>2024.5238705051177</c:v>
                </c:pt>
                <c:pt idx="195">
                  <c:v>2024.5323106865781</c:v>
                </c:pt>
                <c:pt idx="196">
                  <c:v>2024.5430659378274</c:v>
                </c:pt>
                <c:pt idx="197">
                  <c:v>2024.5515061192873</c:v>
                </c:pt>
                <c:pt idx="198">
                  <c:v>2025.520506862196</c:v>
                </c:pt>
                <c:pt idx="199">
                  <c:v>2025.5289470436549</c:v>
                </c:pt>
                <c:pt idx="200">
                  <c:v>2027.9432587152999</c:v>
                </c:pt>
                <c:pt idx="201">
                  <c:v>2027.9516988967598</c:v>
                </c:pt>
                <c:pt idx="202">
                  <c:v>2028.5226705051177</c:v>
                </c:pt>
                <c:pt idx="203">
                  <c:v>2028.5311106865781</c:v>
                </c:pt>
                <c:pt idx="204">
                  <c:v>2028.3880659378274</c:v>
                </c:pt>
                <c:pt idx="205">
                  <c:v>2028.3965061192873</c:v>
                </c:pt>
                <c:pt idx="206">
                  <c:v>2028.4164587152998</c:v>
                </c:pt>
                <c:pt idx="207">
                  <c:v>2028.4248988967597</c:v>
                </c:pt>
                <c:pt idx="208">
                  <c:v>2029.8446541480087</c:v>
                </c:pt>
                <c:pt idx="209">
                  <c:v>2029.8530943294693</c:v>
                </c:pt>
                <c:pt idx="210">
                  <c:v>2032.4152587152998</c:v>
                </c:pt>
                <c:pt idx="211">
                  <c:v>2032.4236988967598</c:v>
                </c:pt>
                <c:pt idx="212">
                  <c:v>2032.1818541480086</c:v>
                </c:pt>
                <c:pt idx="213">
                  <c:v>2032.1902943294692</c:v>
                </c:pt>
                <c:pt idx="214">
                  <c:v>2036.1806541480087</c:v>
                </c:pt>
                <c:pt idx="215">
                  <c:v>2036.1890943294693</c:v>
                </c:pt>
                <c:pt idx="216">
                  <c:v>2040.7382576255018</c:v>
                </c:pt>
                <c:pt idx="217">
                  <c:v>2040.7466978069619</c:v>
                </c:pt>
                <c:pt idx="218">
                  <c:v>2042.3273194201183</c:v>
                </c:pt>
                <c:pt idx="219">
                  <c:v>2042.3357596015785</c:v>
                </c:pt>
                <c:pt idx="220">
                  <c:v>2043.0754576255019</c:v>
                </c:pt>
                <c:pt idx="221">
                  <c:v>2043.0838978069621</c:v>
                </c:pt>
                <c:pt idx="222">
                  <c:v>2044.6645194201183</c:v>
                </c:pt>
                <c:pt idx="223">
                  <c:v>2044.6729596015784</c:v>
                </c:pt>
                <c:pt idx="224">
                  <c:v>2046.4948458356832</c:v>
                </c:pt>
                <c:pt idx="225">
                  <c:v>2046.5032860171432</c:v>
                </c:pt>
                <c:pt idx="226">
                  <c:v>2047.0742576255018</c:v>
                </c:pt>
                <c:pt idx="227">
                  <c:v>2047.082697806962</c:v>
                </c:pt>
                <c:pt idx="228">
                  <c:v>2046.9680458356834</c:v>
                </c:pt>
                <c:pt idx="229">
                  <c:v>2046.9764860171433</c:v>
                </c:pt>
                <c:pt idx="230">
                  <c:v>2048.0839076303</c:v>
                </c:pt>
                <c:pt idx="231">
                  <c:v>2048.0923478117606</c:v>
                </c:pt>
                <c:pt idx="232">
                  <c:v>2048.6633194201181</c:v>
                </c:pt>
                <c:pt idx="233">
                  <c:v>2048.6717596015783</c:v>
                </c:pt>
                <c:pt idx="234">
                  <c:v>2048.5571076302999</c:v>
                </c:pt>
                <c:pt idx="235">
                  <c:v>2048.5655478117606</c:v>
                </c:pt>
                <c:pt idx="236">
                  <c:v>2050.9668458356832</c:v>
                </c:pt>
                <c:pt idx="237">
                  <c:v>2050.9752860171434</c:v>
                </c:pt>
                <c:pt idx="238">
                  <c:v>2052.5559076302998</c:v>
                </c:pt>
                <c:pt idx="239">
                  <c:v>2052.5643478117604</c:v>
                </c:pt>
                <c:pt idx="240">
                  <c:v>2052.9874667059321</c:v>
                </c:pt>
                <c:pt idx="241">
                  <c:v>2052.9959068873923</c:v>
                </c:pt>
                <c:pt idx="242">
                  <c:v>2055.324666705932</c:v>
                </c:pt>
                <c:pt idx="243">
                  <c:v>2055.3331068873922</c:v>
                </c:pt>
                <c:pt idx="244">
                  <c:v>2058.7440549161138</c:v>
                </c:pt>
                <c:pt idx="245">
                  <c:v>2058.752495097574</c:v>
                </c:pt>
                <c:pt idx="246">
                  <c:v>2059.3234667059323</c:v>
                </c:pt>
                <c:pt idx="247">
                  <c:v>2059.3319068873921</c:v>
                </c:pt>
                <c:pt idx="248">
                  <c:v>2059.2172549161137</c:v>
                </c:pt>
                <c:pt idx="249">
                  <c:v>2059.2256950975739</c:v>
                </c:pt>
                <c:pt idx="250">
                  <c:v>2063.2160549161135</c:v>
                </c:pt>
                <c:pt idx="251">
                  <c:v>2063.2244950975742</c:v>
                </c:pt>
                <c:pt idx="252">
                  <c:v>2077.7319596598463</c:v>
                </c:pt>
                <c:pt idx="253">
                  <c:v>2077.7403998413065</c:v>
                </c:pt>
                <c:pt idx="254">
                  <c:v>2078.2051596598462</c:v>
                </c:pt>
                <c:pt idx="255">
                  <c:v>2078.2135998413069</c:v>
                </c:pt>
                <c:pt idx="256">
                  <c:v>2079.3210214544633</c:v>
                </c:pt>
                <c:pt idx="257">
                  <c:v>2079.3294616359235</c:v>
                </c:pt>
                <c:pt idx="258">
                  <c:v>2079.7942214544637</c:v>
                </c:pt>
                <c:pt idx="259">
                  <c:v>2079.8026616359234</c:v>
                </c:pt>
                <c:pt idx="260">
                  <c:v>2082.2039596598465</c:v>
                </c:pt>
                <c:pt idx="261">
                  <c:v>2082.2123998413067</c:v>
                </c:pt>
                <c:pt idx="262">
                  <c:v>2083.488547870028</c:v>
                </c:pt>
                <c:pt idx="263">
                  <c:v>2083.4969880514886</c:v>
                </c:pt>
                <c:pt idx="264">
                  <c:v>2083.7930214544635</c:v>
                </c:pt>
                <c:pt idx="265">
                  <c:v>2083.8014616359233</c:v>
                </c:pt>
                <c:pt idx="266">
                  <c:v>2085.077609664645</c:v>
                </c:pt>
                <c:pt idx="267">
                  <c:v>2085.0860498461047</c:v>
                </c:pt>
                <c:pt idx="268">
                  <c:v>2085.8439478700279</c:v>
                </c:pt>
                <c:pt idx="269">
                  <c:v>2085.8523880514886</c:v>
                </c:pt>
                <c:pt idx="270">
                  <c:v>2087.4330096646454</c:v>
                </c:pt>
                <c:pt idx="271">
                  <c:v>2087.4414498461047</c:v>
                </c:pt>
                <c:pt idx="272">
                  <c:v>2089.9965478700278</c:v>
                </c:pt>
                <c:pt idx="273">
                  <c:v>2090.0049880514885</c:v>
                </c:pt>
                <c:pt idx="274">
                  <c:v>2089.9811687402766</c:v>
                </c:pt>
                <c:pt idx="275">
                  <c:v>2089.9896089217368</c:v>
                </c:pt>
                <c:pt idx="276">
                  <c:v>2090.4543687402765</c:v>
                </c:pt>
                <c:pt idx="277">
                  <c:v>2090.4628089217367</c:v>
                </c:pt>
                <c:pt idx="278">
                  <c:v>2091.5856096646453</c:v>
                </c:pt>
                <c:pt idx="279">
                  <c:v>2091.5940498461046</c:v>
                </c:pt>
                <c:pt idx="280">
                  <c:v>2094.4531687402764</c:v>
                </c:pt>
                <c:pt idx="281">
                  <c:v>2094.4616089217366</c:v>
                </c:pt>
                <c:pt idx="282">
                  <c:v>2095.7377569504588</c:v>
                </c:pt>
                <c:pt idx="283">
                  <c:v>2095.746197131919</c:v>
                </c:pt>
                <c:pt idx="284">
                  <c:v>2098.0931569504587</c:v>
                </c:pt>
                <c:pt idx="285">
                  <c:v>2098.1015971319189</c:v>
                </c:pt>
                <c:pt idx="286">
                  <c:v>2102.2457569504586</c:v>
                </c:pt>
                <c:pt idx="287">
                  <c:v>2102.2541971319188</c:v>
                </c:pt>
                <c:pt idx="288">
                  <c:v>2129.9253480137363</c:v>
                </c:pt>
                <c:pt idx="289">
                  <c:v>2129.9337881951965</c:v>
                </c:pt>
                <c:pt idx="290">
                  <c:v>2131.5144098083529</c:v>
                </c:pt>
                <c:pt idx="291">
                  <c:v>2131.5228499898135</c:v>
                </c:pt>
                <c:pt idx="292">
                  <c:v>2132.2989480137367</c:v>
                </c:pt>
                <c:pt idx="293">
                  <c:v>2132.3073881951964</c:v>
                </c:pt>
                <c:pt idx="294">
                  <c:v>2133.8880098083528</c:v>
                </c:pt>
                <c:pt idx="295">
                  <c:v>2133.8964499898134</c:v>
                </c:pt>
                <c:pt idx="296">
                  <c:v>2133.817936223918</c:v>
                </c:pt>
                <c:pt idx="297">
                  <c:v>2133.8263764053781</c:v>
                </c:pt>
                <c:pt idx="298">
                  <c:v>2135.406998018535</c:v>
                </c:pt>
                <c:pt idx="299">
                  <c:v>2135.4154381999952</c:v>
                </c:pt>
                <c:pt idx="300">
                  <c:v>2136.1915362239179</c:v>
                </c:pt>
                <c:pt idx="301">
                  <c:v>2136.199976405378</c:v>
                </c:pt>
                <c:pt idx="302">
                  <c:v>2136.6053480137366</c:v>
                </c:pt>
                <c:pt idx="303">
                  <c:v>2136.6137881951963</c:v>
                </c:pt>
                <c:pt idx="304">
                  <c:v>2137.7805980185349</c:v>
                </c:pt>
                <c:pt idx="305">
                  <c:v>2137.7890381999955</c:v>
                </c:pt>
                <c:pt idx="306">
                  <c:v>2138.1944098083532</c:v>
                </c:pt>
                <c:pt idx="307">
                  <c:v>2138.2028499898133</c:v>
                </c:pt>
                <c:pt idx="308">
                  <c:v>2140.4979362239178</c:v>
                </c:pt>
                <c:pt idx="309">
                  <c:v>2140.506376405378</c:v>
                </c:pt>
                <c:pt idx="310">
                  <c:v>2142.0869980185348</c:v>
                </c:pt>
                <c:pt idx="311">
                  <c:v>2142.0954381999954</c:v>
                </c:pt>
                <c:pt idx="312">
                  <c:v>2142.1745570941671</c:v>
                </c:pt>
                <c:pt idx="313">
                  <c:v>2142.1829972756273</c:v>
                </c:pt>
                <c:pt idx="314">
                  <c:v>2144.548157094167</c:v>
                </c:pt>
                <c:pt idx="315">
                  <c:v>2144.5565972756272</c:v>
                </c:pt>
                <c:pt idx="316">
                  <c:v>2146.0671453043487</c:v>
                </c:pt>
                <c:pt idx="317">
                  <c:v>2146.0755854858089</c:v>
                </c:pt>
                <c:pt idx="318">
                  <c:v>2148.0169979369848</c:v>
                </c:pt>
                <c:pt idx="319">
                  <c:v>2148.0254381184459</c:v>
                </c:pt>
                <c:pt idx="320">
                  <c:v>2148.4407453043491</c:v>
                </c:pt>
                <c:pt idx="321">
                  <c:v>2148.4491854858088</c:v>
                </c:pt>
                <c:pt idx="322">
                  <c:v>2148.8545570941669</c:v>
                </c:pt>
                <c:pt idx="323">
                  <c:v>2148.8629972756271</c:v>
                </c:pt>
                <c:pt idx="324">
                  <c:v>2149.6060597316027</c:v>
                </c:pt>
                <c:pt idx="325">
                  <c:v>2149.614499913062</c:v>
                </c:pt>
                <c:pt idx="326">
                  <c:v>2150.3723979369852</c:v>
                </c:pt>
                <c:pt idx="327">
                  <c:v>2150.3808381184458</c:v>
                </c:pt>
                <c:pt idx="328">
                  <c:v>2151.9614597316026</c:v>
                </c:pt>
                <c:pt idx="329">
                  <c:v>2151.9698999130619</c:v>
                </c:pt>
                <c:pt idx="330">
                  <c:v>2152.747145304349</c:v>
                </c:pt>
                <c:pt idx="331">
                  <c:v>2152.7555854858088</c:v>
                </c:pt>
                <c:pt idx="332">
                  <c:v>2153.7735861471674</c:v>
                </c:pt>
                <c:pt idx="333">
                  <c:v>2153.7820263286276</c:v>
                </c:pt>
                <c:pt idx="334">
                  <c:v>2154.5249979369851</c:v>
                </c:pt>
                <c:pt idx="335">
                  <c:v>2154.5334381184457</c:v>
                </c:pt>
                <c:pt idx="336">
                  <c:v>2154.2649861471673</c:v>
                </c:pt>
                <c:pt idx="337">
                  <c:v>2154.2734263286275</c:v>
                </c:pt>
                <c:pt idx="338">
                  <c:v>2154.7012909349955</c:v>
                </c:pt>
                <c:pt idx="339">
                  <c:v>2154.7097311164557</c:v>
                </c:pt>
                <c:pt idx="340">
                  <c:v>2155.362647941784</c:v>
                </c:pt>
                <c:pt idx="341">
                  <c:v>2155.3710881232437</c:v>
                </c:pt>
                <c:pt idx="342">
                  <c:v>2156.1140597316025</c:v>
                </c:pt>
                <c:pt idx="343">
                  <c:v>2156.1224999130623</c:v>
                </c:pt>
                <c:pt idx="344">
                  <c:v>2155.8540479417838</c:v>
                </c:pt>
                <c:pt idx="345">
                  <c:v>2155.862488123244</c:v>
                </c:pt>
                <c:pt idx="346">
                  <c:v>2156.2903527296126</c:v>
                </c:pt>
                <c:pt idx="347">
                  <c:v>2156.2987929110723</c:v>
                </c:pt>
                <c:pt idx="348">
                  <c:v>2157.0748909349954</c:v>
                </c:pt>
                <c:pt idx="349">
                  <c:v>2157.0833311164556</c:v>
                </c:pt>
                <c:pt idx="350">
                  <c:v>2158.4175861471672</c:v>
                </c:pt>
                <c:pt idx="351">
                  <c:v>2158.4260263286278</c:v>
                </c:pt>
                <c:pt idx="352">
                  <c:v>2158.6639527296124</c:v>
                </c:pt>
                <c:pt idx="353">
                  <c:v>2158.6723929110722</c:v>
                </c:pt>
                <c:pt idx="354">
                  <c:v>2160.0066479417837</c:v>
                </c:pt>
                <c:pt idx="355">
                  <c:v>2160.0150881232439</c:v>
                </c:pt>
                <c:pt idx="356">
                  <c:v>2160.4578791451777</c:v>
                </c:pt>
                <c:pt idx="357">
                  <c:v>2160.4663193266374</c:v>
                </c:pt>
                <c:pt idx="358">
                  <c:v>2160.266207017416</c:v>
                </c:pt>
                <c:pt idx="359">
                  <c:v>2160.2746471988753</c:v>
                </c:pt>
                <c:pt idx="360">
                  <c:v>2160.967479145178</c:v>
                </c:pt>
                <c:pt idx="361">
                  <c:v>2160.9759193266373</c:v>
                </c:pt>
                <c:pt idx="362">
                  <c:v>2161.3812909349958</c:v>
                </c:pt>
                <c:pt idx="363">
                  <c:v>2161.3897311164556</c:v>
                </c:pt>
                <c:pt idx="364">
                  <c:v>2162.0469409397947</c:v>
                </c:pt>
                <c:pt idx="365">
                  <c:v>2162.0553811212549</c:v>
                </c:pt>
                <c:pt idx="366">
                  <c:v>2162.5565409397946</c:v>
                </c:pt>
                <c:pt idx="367">
                  <c:v>2162.5649811212547</c:v>
                </c:pt>
                <c:pt idx="368">
                  <c:v>2162.9703527296124</c:v>
                </c:pt>
                <c:pt idx="369">
                  <c:v>2162.9787929110721</c:v>
                </c:pt>
                <c:pt idx="370">
                  <c:v>2162.621607017416</c:v>
                </c:pt>
                <c:pt idx="371">
                  <c:v>2162.6300471988752</c:v>
                </c:pt>
                <c:pt idx="372">
                  <c:v>2165.2738791451779</c:v>
                </c:pt>
                <c:pt idx="373">
                  <c:v>2165.2823193266372</c:v>
                </c:pt>
                <c:pt idx="374">
                  <c:v>2166.0227952275977</c:v>
                </c:pt>
                <c:pt idx="375">
                  <c:v>2166.031235409057</c:v>
                </c:pt>
                <c:pt idx="376">
                  <c:v>2166.8629409397945</c:v>
                </c:pt>
                <c:pt idx="377">
                  <c:v>2166.8713811212551</c:v>
                </c:pt>
                <c:pt idx="378">
                  <c:v>2166.7742070174158</c:v>
                </c:pt>
                <c:pt idx="379">
                  <c:v>2166.7826471988756</c:v>
                </c:pt>
                <c:pt idx="380">
                  <c:v>2166.5141952275976</c:v>
                </c:pt>
                <c:pt idx="381">
                  <c:v>2166.5226354090573</c:v>
                </c:pt>
                <c:pt idx="382">
                  <c:v>2166.9505000154259</c:v>
                </c:pt>
                <c:pt idx="383">
                  <c:v>2166.9589401968865</c:v>
                </c:pt>
                <c:pt idx="384">
                  <c:v>2169.3241000154258</c:v>
                </c:pt>
                <c:pt idx="385">
                  <c:v>2169.3325401968864</c:v>
                </c:pt>
                <c:pt idx="386">
                  <c:v>2170.6667952275975</c:v>
                </c:pt>
                <c:pt idx="387">
                  <c:v>2170.6752354090572</c:v>
                </c:pt>
                <c:pt idx="388">
                  <c:v>2172.7070882256085</c:v>
                </c:pt>
                <c:pt idx="389">
                  <c:v>2172.7155284070682</c:v>
                </c:pt>
                <c:pt idx="390">
                  <c:v>2173.2166882256083</c:v>
                </c:pt>
                <c:pt idx="391">
                  <c:v>2173.225128407068</c:v>
                </c:pt>
                <c:pt idx="392">
                  <c:v>2173.6305000154257</c:v>
                </c:pt>
                <c:pt idx="393">
                  <c:v>2173.6389401968863</c:v>
                </c:pt>
                <c:pt idx="394">
                  <c:v>2176.9163987050902</c:v>
                </c:pt>
                <c:pt idx="395">
                  <c:v>2176.9248388865499</c:v>
                </c:pt>
                <c:pt idx="396">
                  <c:v>2177.5230882256083</c:v>
                </c:pt>
                <c:pt idx="397">
                  <c:v>2177.5315284070684</c:v>
                </c:pt>
                <c:pt idx="398">
                  <c:v>2177.40779870509</c:v>
                </c:pt>
                <c:pt idx="399">
                  <c:v>2177.4162388865498</c:v>
                </c:pt>
                <c:pt idx="400">
                  <c:v>2178.5054604997067</c:v>
                </c:pt>
                <c:pt idx="401">
                  <c:v>2178.5139006811664</c:v>
                </c:pt>
                <c:pt idx="402">
                  <c:v>2178.9968604997066</c:v>
                </c:pt>
                <c:pt idx="403">
                  <c:v>2179.0053006811668</c:v>
                </c:pt>
                <c:pt idx="404">
                  <c:v>2181.5603987050899</c:v>
                </c:pt>
                <c:pt idx="405">
                  <c:v>2181.5688388865501</c:v>
                </c:pt>
                <c:pt idx="406">
                  <c:v>2182.6729869152718</c:v>
                </c:pt>
                <c:pt idx="407">
                  <c:v>2182.681427096732</c:v>
                </c:pt>
                <c:pt idx="408">
                  <c:v>2183.1494604997069</c:v>
                </c:pt>
                <c:pt idx="409">
                  <c:v>2183.1579006811667</c:v>
                </c:pt>
                <c:pt idx="410">
                  <c:v>2184.2620487098884</c:v>
                </c:pt>
                <c:pt idx="411">
                  <c:v>2184.270488891349</c:v>
                </c:pt>
                <c:pt idx="412">
                  <c:v>2185.0465869152717</c:v>
                </c:pt>
                <c:pt idx="413">
                  <c:v>2185.0550270967319</c:v>
                </c:pt>
                <c:pt idx="414">
                  <c:v>2186.6356487098883</c:v>
                </c:pt>
                <c:pt idx="415">
                  <c:v>2186.6440888913489</c:v>
                </c:pt>
                <c:pt idx="416">
                  <c:v>2189.3529869152717</c:v>
                </c:pt>
                <c:pt idx="417">
                  <c:v>2189.3614270967323</c:v>
                </c:pt>
                <c:pt idx="418">
                  <c:v>2189.1656077855205</c:v>
                </c:pt>
                <c:pt idx="419">
                  <c:v>2189.1740479669807</c:v>
                </c:pt>
                <c:pt idx="420">
                  <c:v>2189.6570077855204</c:v>
                </c:pt>
                <c:pt idx="421">
                  <c:v>2189.6654479669805</c:v>
                </c:pt>
                <c:pt idx="422">
                  <c:v>2190.9420487098882</c:v>
                </c:pt>
                <c:pt idx="423">
                  <c:v>2190.9504888913489</c:v>
                </c:pt>
                <c:pt idx="424">
                  <c:v>2193.8096077855207</c:v>
                </c:pt>
                <c:pt idx="425">
                  <c:v>2193.8180479669804</c:v>
                </c:pt>
                <c:pt idx="426">
                  <c:v>2194.9221959957026</c:v>
                </c:pt>
                <c:pt idx="427">
                  <c:v>2194.9306361771623</c:v>
                </c:pt>
                <c:pt idx="428">
                  <c:v>2197.2957959957025</c:v>
                </c:pt>
                <c:pt idx="429">
                  <c:v>2197.3042361771622</c:v>
                </c:pt>
                <c:pt idx="430">
                  <c:v>2201.6021959957029</c:v>
                </c:pt>
                <c:pt idx="431">
                  <c:v>2201.6106361771622</c:v>
                </c:pt>
                <c:pt idx="432">
                  <c:v>2213.9101007394347</c:v>
                </c:pt>
                <c:pt idx="433">
                  <c:v>2213.9185409208944</c:v>
                </c:pt>
                <c:pt idx="434">
                  <c:v>2215.4991625340517</c:v>
                </c:pt>
                <c:pt idx="435">
                  <c:v>2215.5076027155114</c:v>
                </c:pt>
                <c:pt idx="436">
                  <c:v>2216.2837007394346</c:v>
                </c:pt>
                <c:pt idx="437">
                  <c:v>2216.2921409208948</c:v>
                </c:pt>
                <c:pt idx="438">
                  <c:v>2217.8727625340521</c:v>
                </c:pt>
                <c:pt idx="439">
                  <c:v>2217.8812027155113</c:v>
                </c:pt>
                <c:pt idx="440">
                  <c:v>2219.6666889496169</c:v>
                </c:pt>
                <c:pt idx="441">
                  <c:v>2219.675129131077</c:v>
                </c:pt>
                <c:pt idx="442">
                  <c:v>2220.1762889496167</c:v>
                </c:pt>
                <c:pt idx="443">
                  <c:v>2220.1847291310769</c:v>
                </c:pt>
                <c:pt idx="444">
                  <c:v>2220.5901007394345</c:v>
                </c:pt>
                <c:pt idx="445">
                  <c:v>2220.5985409208947</c:v>
                </c:pt>
                <c:pt idx="446">
                  <c:v>2221.255750744233</c:v>
                </c:pt>
                <c:pt idx="447">
                  <c:v>2221.2641909256936</c:v>
                </c:pt>
                <c:pt idx="448">
                  <c:v>2221.7653507442333</c:v>
                </c:pt>
                <c:pt idx="449">
                  <c:v>2221.7737909256934</c:v>
                </c:pt>
                <c:pt idx="450">
                  <c:v>2222.179162534052</c:v>
                </c:pt>
                <c:pt idx="451">
                  <c:v>2222.1876027155113</c:v>
                </c:pt>
                <c:pt idx="452">
                  <c:v>2224.4826889496171</c:v>
                </c:pt>
                <c:pt idx="453">
                  <c:v>2224.4911291310768</c:v>
                </c:pt>
                <c:pt idx="454">
                  <c:v>2226.0717507442332</c:v>
                </c:pt>
                <c:pt idx="455">
                  <c:v>2226.0801909256934</c:v>
                </c:pt>
                <c:pt idx="456">
                  <c:v>2226.159309819865</c:v>
                </c:pt>
                <c:pt idx="457">
                  <c:v>2226.1677500013257</c:v>
                </c:pt>
                <c:pt idx="458">
                  <c:v>2228.5329098198654</c:v>
                </c:pt>
                <c:pt idx="459">
                  <c:v>2228.5413500013256</c:v>
                </c:pt>
                <c:pt idx="460">
                  <c:v>2231.9158980300476</c:v>
                </c:pt>
                <c:pt idx="461">
                  <c:v>2231.9243382115069</c:v>
                </c:pt>
                <c:pt idx="462">
                  <c:v>2232.4254980300475</c:v>
                </c:pt>
                <c:pt idx="463">
                  <c:v>2232.4339382115068</c:v>
                </c:pt>
                <c:pt idx="464">
                  <c:v>2232.8393098198653</c:v>
                </c:pt>
                <c:pt idx="465">
                  <c:v>2232.8477500013255</c:v>
                </c:pt>
                <c:pt idx="466">
                  <c:v>2236.7318980300474</c:v>
                </c:pt>
                <c:pt idx="467">
                  <c:v>2236.7403382115067</c:v>
                </c:pt>
                <c:pt idx="468">
                  <c:v>2266.1034890933247</c:v>
                </c:pt>
                <c:pt idx="469">
                  <c:v>2266.1119292747844</c:v>
                </c:pt>
                <c:pt idx="470">
                  <c:v>2266.6312890933245</c:v>
                </c:pt>
                <c:pt idx="471">
                  <c:v>2266.6397292747847</c:v>
                </c:pt>
                <c:pt idx="472">
                  <c:v>2267.6925508879417</c:v>
                </c:pt>
                <c:pt idx="473">
                  <c:v>2267.7009910694019</c:v>
                </c:pt>
                <c:pt idx="474">
                  <c:v>2268.220350887942</c:v>
                </c:pt>
                <c:pt idx="475">
                  <c:v>2268.2287910694017</c:v>
                </c:pt>
                <c:pt idx="476">
                  <c:v>2269.9960773035068</c:v>
                </c:pt>
                <c:pt idx="477">
                  <c:v>2270.004517484967</c:v>
                </c:pt>
                <c:pt idx="478">
                  <c:v>2270.5238773035067</c:v>
                </c:pt>
                <c:pt idx="479">
                  <c:v>2270.5323174849668</c:v>
                </c:pt>
                <c:pt idx="480">
                  <c:v>2271.0914890933245</c:v>
                </c:pt>
                <c:pt idx="481">
                  <c:v>2271.0999292747847</c:v>
                </c:pt>
                <c:pt idx="482">
                  <c:v>2271.5851390981234</c:v>
                </c:pt>
                <c:pt idx="483">
                  <c:v>2271.5935792795831</c:v>
                </c:pt>
                <c:pt idx="484">
                  <c:v>2272.1129390981237</c:v>
                </c:pt>
                <c:pt idx="485">
                  <c:v>2272.1213792795829</c:v>
                </c:pt>
                <c:pt idx="486">
                  <c:v>2272.680550887942</c:v>
                </c:pt>
                <c:pt idx="487">
                  <c:v>2272.6889910694017</c:v>
                </c:pt>
                <c:pt idx="488">
                  <c:v>2274.9840773035066</c:v>
                </c:pt>
                <c:pt idx="489">
                  <c:v>2274.9925174849668</c:v>
                </c:pt>
                <c:pt idx="490">
                  <c:v>2276.5731390981236</c:v>
                </c:pt>
                <c:pt idx="491">
                  <c:v>2276.5815792795829</c:v>
                </c:pt>
                <c:pt idx="492">
                  <c:v>2278.352698173755</c:v>
                </c:pt>
                <c:pt idx="493">
                  <c:v>2278.3611383552152</c:v>
                </c:pt>
                <c:pt idx="494">
                  <c:v>2278.8804981737553</c:v>
                </c:pt>
                <c:pt idx="495">
                  <c:v>2278.888938355215</c:v>
                </c:pt>
                <c:pt idx="496">
                  <c:v>2282.2452863839376</c:v>
                </c:pt>
                <c:pt idx="497">
                  <c:v>2282.2537265653978</c:v>
                </c:pt>
                <c:pt idx="498">
                  <c:v>2282.7730863839374</c:v>
                </c:pt>
                <c:pt idx="499">
                  <c:v>2282.7815265653976</c:v>
                </c:pt>
                <c:pt idx="500">
                  <c:v>2283.3406981737553</c:v>
                </c:pt>
                <c:pt idx="501">
                  <c:v>2283.349138355215</c:v>
                </c:pt>
                <c:pt idx="502">
                  <c:v>2287.2332863839374</c:v>
                </c:pt>
                <c:pt idx="503">
                  <c:v>2287.2417265653976</c:v>
                </c:pt>
                <c:pt idx="504">
                  <c:v>2290.8794320145839</c:v>
                </c:pt>
                <c:pt idx="505">
                  <c:v>2290.8878721960441</c:v>
                </c:pt>
                <c:pt idx="506">
                  <c:v>2291.4072320145842</c:v>
                </c:pt>
                <c:pt idx="507">
                  <c:v>2291.4156721960439</c:v>
                </c:pt>
                <c:pt idx="508">
                  <c:v>2292.4684938092014</c:v>
                </c:pt>
                <c:pt idx="509">
                  <c:v>2292.4769339906616</c:v>
                </c:pt>
                <c:pt idx="510">
                  <c:v>2292.9962938092012</c:v>
                </c:pt>
                <c:pt idx="511">
                  <c:v>2293.0047339906614</c:v>
                </c:pt>
                <c:pt idx="512">
                  <c:v>2295.8674320145842</c:v>
                </c:pt>
                <c:pt idx="513">
                  <c:v>2295.8758721960439</c:v>
                </c:pt>
                <c:pt idx="514">
                  <c:v>2296.6360202247656</c:v>
                </c:pt>
                <c:pt idx="515">
                  <c:v>2296.6444604062262</c:v>
                </c:pt>
                <c:pt idx="516">
                  <c:v>2297.4564938092012</c:v>
                </c:pt>
                <c:pt idx="517">
                  <c:v>2297.4649339906618</c:v>
                </c:pt>
                <c:pt idx="518">
                  <c:v>2298.2250820193831</c:v>
                </c:pt>
                <c:pt idx="519">
                  <c:v>2298.2335222008423</c:v>
                </c:pt>
                <c:pt idx="520">
                  <c:v>2299.0460202247659</c:v>
                </c:pt>
                <c:pt idx="521">
                  <c:v>2299.0544604062261</c:v>
                </c:pt>
                <c:pt idx="522">
                  <c:v>2300.6350820193829</c:v>
                </c:pt>
                <c:pt idx="523">
                  <c:v>2300.6435222008422</c:v>
                </c:pt>
                <c:pt idx="524">
                  <c:v>2303.1286410950152</c:v>
                </c:pt>
                <c:pt idx="525">
                  <c:v>2303.1370812764758</c:v>
                </c:pt>
                <c:pt idx="526">
                  <c:v>2303.660020224766</c:v>
                </c:pt>
                <c:pt idx="527">
                  <c:v>2303.6684604062261</c:v>
                </c:pt>
                <c:pt idx="528">
                  <c:v>2303.656441095015</c:v>
                </c:pt>
                <c:pt idx="529">
                  <c:v>2303.6648812764761</c:v>
                </c:pt>
                <c:pt idx="530">
                  <c:v>2305.249082019383</c:v>
                </c:pt>
                <c:pt idx="531">
                  <c:v>2305.2575222008422</c:v>
                </c:pt>
                <c:pt idx="532">
                  <c:v>2308.116641095015</c:v>
                </c:pt>
                <c:pt idx="533">
                  <c:v>2308.1250812764761</c:v>
                </c:pt>
                <c:pt idx="534">
                  <c:v>2308.8852293051968</c:v>
                </c:pt>
                <c:pt idx="535">
                  <c:v>2308.8936694866561</c:v>
                </c:pt>
                <c:pt idx="536">
                  <c:v>2311.2952293051967</c:v>
                </c:pt>
                <c:pt idx="537">
                  <c:v>2311.303669486656</c:v>
                </c:pt>
                <c:pt idx="538">
                  <c:v>2315.9092293051967</c:v>
                </c:pt>
                <c:pt idx="539">
                  <c:v>2315.917669486656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94-444D-A9A8-44B4154D4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9267024"/>
        <c:axId val="52926341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994-444D-A9A8-44B4154D4EBD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213139539.8999415</c:v>
                      </c:pt>
                      <c:pt idx="1">
                        <c:v>213140644.82321668</c:v>
                      </c:pt>
                      <c:pt idx="2">
                        <c:v>213139539.8999415</c:v>
                      </c:pt>
                      <c:pt idx="3">
                        <c:v>213140644.82321668</c:v>
                      </c:pt>
                      <c:pt idx="4">
                        <c:v>213327770.9759773</c:v>
                      </c:pt>
                      <c:pt idx="5">
                        <c:v>213328875.89925253</c:v>
                      </c:pt>
                      <c:pt idx="6">
                        <c:v>213327770.9759773</c:v>
                      </c:pt>
                      <c:pt idx="7">
                        <c:v>213328875.89925253</c:v>
                      </c:pt>
                      <c:pt idx="8">
                        <c:v>213139539.8999415</c:v>
                      </c:pt>
                      <c:pt idx="9">
                        <c:v>213140644.82321668</c:v>
                      </c:pt>
                      <c:pt idx="10">
                        <c:v>213327770.9759773</c:v>
                      </c:pt>
                      <c:pt idx="11">
                        <c:v>213328875.89925253</c:v>
                      </c:pt>
                      <c:pt idx="12">
                        <c:v>213674882.13289061</c:v>
                      </c:pt>
                      <c:pt idx="13">
                        <c:v>213675987.05616575</c:v>
                      </c:pt>
                      <c:pt idx="14">
                        <c:v>213863113.20892644</c:v>
                      </c:pt>
                      <c:pt idx="15">
                        <c:v>213864218.13220164</c:v>
                      </c:pt>
                      <c:pt idx="16">
                        <c:v>213674882.13289061</c:v>
                      </c:pt>
                      <c:pt idx="17">
                        <c:v>213675987.05616575</c:v>
                      </c:pt>
                      <c:pt idx="18">
                        <c:v>213863113.20892644</c:v>
                      </c:pt>
                      <c:pt idx="19">
                        <c:v>213864218.13220164</c:v>
                      </c:pt>
                      <c:pt idx="20">
                        <c:v>213674882.13289061</c:v>
                      </c:pt>
                      <c:pt idx="21">
                        <c:v>213675987.05616575</c:v>
                      </c:pt>
                      <c:pt idx="22">
                        <c:v>214613375.13250223</c:v>
                      </c:pt>
                      <c:pt idx="23">
                        <c:v>214614480.05577743</c:v>
                      </c:pt>
                      <c:pt idx="24">
                        <c:v>214613375.13250223</c:v>
                      </c:pt>
                      <c:pt idx="25">
                        <c:v>214614480.05577743</c:v>
                      </c:pt>
                      <c:pt idx="26">
                        <c:v>213863113.20892644</c:v>
                      </c:pt>
                      <c:pt idx="27">
                        <c:v>213864218.13220164</c:v>
                      </c:pt>
                      <c:pt idx="28">
                        <c:v>214613375.13250223</c:v>
                      </c:pt>
                      <c:pt idx="29">
                        <c:v>214614480.05577743</c:v>
                      </c:pt>
                      <c:pt idx="30">
                        <c:v>215148717.36545131</c:v>
                      </c:pt>
                      <c:pt idx="31">
                        <c:v>215149822.28872651</c:v>
                      </c:pt>
                      <c:pt idx="32">
                        <c:v>215148717.36545131</c:v>
                      </c:pt>
                      <c:pt idx="33">
                        <c:v>215149822.28872651</c:v>
                      </c:pt>
                      <c:pt idx="34">
                        <c:v>215148717.36545131</c:v>
                      </c:pt>
                      <c:pt idx="35">
                        <c:v>215149822.28872651</c:v>
                      </c:pt>
                      <c:pt idx="36">
                        <c:v>216336592.53211403</c:v>
                      </c:pt>
                      <c:pt idx="37">
                        <c:v>216337697.45538923</c:v>
                      </c:pt>
                      <c:pt idx="38">
                        <c:v>216524823.60814989</c:v>
                      </c:pt>
                      <c:pt idx="39">
                        <c:v>216525928.53142509</c:v>
                      </c:pt>
                      <c:pt idx="40">
                        <c:v>216336592.53211403</c:v>
                      </c:pt>
                      <c:pt idx="41">
                        <c:v>216337697.45538923</c:v>
                      </c:pt>
                      <c:pt idx="42">
                        <c:v>216524823.60814989</c:v>
                      </c:pt>
                      <c:pt idx="43">
                        <c:v>216525928.53142509</c:v>
                      </c:pt>
                      <c:pt idx="44">
                        <c:v>216336592.53211403</c:v>
                      </c:pt>
                      <c:pt idx="45">
                        <c:v>216337697.45538923</c:v>
                      </c:pt>
                      <c:pt idx="46">
                        <c:v>216871934.7650632</c:v>
                      </c:pt>
                      <c:pt idx="47">
                        <c:v>216873039.68833837</c:v>
                      </c:pt>
                      <c:pt idx="48">
                        <c:v>216871934.7650632</c:v>
                      </c:pt>
                      <c:pt idx="49">
                        <c:v>216873039.68833837</c:v>
                      </c:pt>
                      <c:pt idx="50">
                        <c:v>216524823.60814989</c:v>
                      </c:pt>
                      <c:pt idx="51">
                        <c:v>216525928.53142509</c:v>
                      </c:pt>
                      <c:pt idx="52">
                        <c:v>217060165.84109899</c:v>
                      </c:pt>
                      <c:pt idx="53">
                        <c:v>217061270.76437417</c:v>
                      </c:pt>
                      <c:pt idx="54">
                        <c:v>217060165.84109899</c:v>
                      </c:pt>
                      <c:pt idx="55">
                        <c:v>217061270.76437417</c:v>
                      </c:pt>
                      <c:pt idx="56">
                        <c:v>216871934.7650632</c:v>
                      </c:pt>
                      <c:pt idx="57">
                        <c:v>216873039.68833837</c:v>
                      </c:pt>
                      <c:pt idx="58">
                        <c:v>217060165.84109899</c:v>
                      </c:pt>
                      <c:pt idx="59">
                        <c:v>217061270.76437417</c:v>
                      </c:pt>
                      <c:pt idx="60">
                        <c:v>217810427.76467481</c:v>
                      </c:pt>
                      <c:pt idx="61">
                        <c:v>217811532.68795002</c:v>
                      </c:pt>
                      <c:pt idx="62">
                        <c:v>217810427.76467481</c:v>
                      </c:pt>
                      <c:pt idx="63">
                        <c:v>217811532.68795002</c:v>
                      </c:pt>
                      <c:pt idx="64">
                        <c:v>217810427.76467481</c:v>
                      </c:pt>
                      <c:pt idx="65">
                        <c:v>217811532.68795002</c:v>
                      </c:pt>
                      <c:pt idx="66">
                        <c:v>218345769.99762392</c:v>
                      </c:pt>
                      <c:pt idx="67">
                        <c:v>218346874.92089909</c:v>
                      </c:pt>
                      <c:pt idx="68">
                        <c:v>218345769.99762392</c:v>
                      </c:pt>
                      <c:pt idx="69">
                        <c:v>218346874.92089909</c:v>
                      </c:pt>
                      <c:pt idx="70">
                        <c:v>218345769.99762392</c:v>
                      </c:pt>
                      <c:pt idx="71">
                        <c:v>218346874.92089909</c:v>
                      </c:pt>
                      <c:pt idx="72">
                        <c:v>220581200.13623542</c:v>
                      </c:pt>
                      <c:pt idx="73">
                        <c:v>220582305.05951068</c:v>
                      </c:pt>
                      <c:pt idx="74">
                        <c:v>220581200.13623542</c:v>
                      </c:pt>
                      <c:pt idx="75">
                        <c:v>220582305.05951068</c:v>
                      </c:pt>
                      <c:pt idx="76">
                        <c:v>220769431.21227127</c:v>
                      </c:pt>
                      <c:pt idx="77">
                        <c:v>220770536.13554648</c:v>
                      </c:pt>
                      <c:pt idx="78">
                        <c:v>220769431.21227127</c:v>
                      </c:pt>
                      <c:pt idx="79">
                        <c:v>220770536.13554648</c:v>
                      </c:pt>
                      <c:pt idx="80">
                        <c:v>220581200.13623542</c:v>
                      </c:pt>
                      <c:pt idx="81">
                        <c:v>220582305.05951068</c:v>
                      </c:pt>
                      <c:pt idx="82">
                        <c:v>220769431.21227127</c:v>
                      </c:pt>
                      <c:pt idx="83">
                        <c:v>220770536.13554648</c:v>
                      </c:pt>
                      <c:pt idx="84">
                        <c:v>221116542.36918449</c:v>
                      </c:pt>
                      <c:pt idx="85">
                        <c:v>221117647.29245976</c:v>
                      </c:pt>
                      <c:pt idx="86">
                        <c:v>221304773.44522035</c:v>
                      </c:pt>
                      <c:pt idx="87">
                        <c:v>221305878.36849561</c:v>
                      </c:pt>
                      <c:pt idx="88">
                        <c:v>221116542.36918449</c:v>
                      </c:pt>
                      <c:pt idx="89">
                        <c:v>221117647.29245976</c:v>
                      </c:pt>
                      <c:pt idx="90">
                        <c:v>221304773.44522035</c:v>
                      </c:pt>
                      <c:pt idx="91">
                        <c:v>221305878.36849561</c:v>
                      </c:pt>
                      <c:pt idx="92">
                        <c:v>221116542.36918449</c:v>
                      </c:pt>
                      <c:pt idx="93">
                        <c:v>221117647.29245976</c:v>
                      </c:pt>
                      <c:pt idx="94">
                        <c:v>222055035.3687962</c:v>
                      </c:pt>
                      <c:pt idx="95">
                        <c:v>222056140.2920714</c:v>
                      </c:pt>
                      <c:pt idx="96">
                        <c:v>222055035.3687962</c:v>
                      </c:pt>
                      <c:pt idx="97">
                        <c:v>222056140.2920714</c:v>
                      </c:pt>
                      <c:pt idx="98">
                        <c:v>221304773.44522035</c:v>
                      </c:pt>
                      <c:pt idx="99">
                        <c:v>221305878.36849561</c:v>
                      </c:pt>
                      <c:pt idx="100">
                        <c:v>222055035.3687962</c:v>
                      </c:pt>
                      <c:pt idx="101">
                        <c:v>222056140.2920714</c:v>
                      </c:pt>
                      <c:pt idx="102">
                        <c:v>222590377.60174525</c:v>
                      </c:pt>
                      <c:pt idx="103">
                        <c:v>222591482.52502048</c:v>
                      </c:pt>
                      <c:pt idx="104">
                        <c:v>222590377.60174525</c:v>
                      </c:pt>
                      <c:pt idx="105">
                        <c:v>222591482.52502048</c:v>
                      </c:pt>
                      <c:pt idx="106">
                        <c:v>222590377.60174525</c:v>
                      </c:pt>
                      <c:pt idx="107">
                        <c:v>222591482.52502048</c:v>
                      </c:pt>
                      <c:pt idx="108">
                        <c:v>226172640.65470228</c:v>
                      </c:pt>
                      <c:pt idx="109">
                        <c:v>226173745.57797742</c:v>
                      </c:pt>
                      <c:pt idx="110">
                        <c:v>226360871.73073813</c:v>
                      </c:pt>
                      <c:pt idx="111">
                        <c:v>226361976.65401331</c:v>
                      </c:pt>
                      <c:pt idx="112">
                        <c:v>226172640.65470228</c:v>
                      </c:pt>
                      <c:pt idx="113">
                        <c:v>226173745.57797742</c:v>
                      </c:pt>
                      <c:pt idx="114">
                        <c:v>226360871.73073813</c:v>
                      </c:pt>
                      <c:pt idx="115">
                        <c:v>226361976.65401331</c:v>
                      </c:pt>
                      <c:pt idx="116">
                        <c:v>226707982.88765135</c:v>
                      </c:pt>
                      <c:pt idx="117">
                        <c:v>226709087.81092659</c:v>
                      </c:pt>
                      <c:pt idx="118">
                        <c:v>226896213.96368718</c:v>
                      </c:pt>
                      <c:pt idx="119">
                        <c:v>226897318.88696235</c:v>
                      </c:pt>
                      <c:pt idx="120">
                        <c:v>226172640.65470228</c:v>
                      </c:pt>
                      <c:pt idx="121">
                        <c:v>226173745.57797742</c:v>
                      </c:pt>
                      <c:pt idx="122">
                        <c:v>226707982.88765135</c:v>
                      </c:pt>
                      <c:pt idx="123">
                        <c:v>226709087.81092659</c:v>
                      </c:pt>
                      <c:pt idx="124">
                        <c:v>226360871.73073813</c:v>
                      </c:pt>
                      <c:pt idx="125">
                        <c:v>226361976.65401331</c:v>
                      </c:pt>
                      <c:pt idx="126">
                        <c:v>226896213.96368718</c:v>
                      </c:pt>
                      <c:pt idx="127">
                        <c:v>226897318.88696235</c:v>
                      </c:pt>
                      <c:pt idx="128">
                        <c:v>226707982.88765135</c:v>
                      </c:pt>
                      <c:pt idx="129">
                        <c:v>226709087.81092659</c:v>
                      </c:pt>
                      <c:pt idx="130">
                        <c:v>226896213.96368718</c:v>
                      </c:pt>
                      <c:pt idx="131">
                        <c:v>226897318.88696235</c:v>
                      </c:pt>
                      <c:pt idx="132">
                        <c:v>227646475.88726303</c:v>
                      </c:pt>
                      <c:pt idx="133">
                        <c:v>227647580.81053817</c:v>
                      </c:pt>
                      <c:pt idx="134">
                        <c:v>227646475.88726303</c:v>
                      </c:pt>
                      <c:pt idx="135">
                        <c:v>227647580.81053817</c:v>
                      </c:pt>
                      <c:pt idx="136">
                        <c:v>228181818.12021208</c:v>
                      </c:pt>
                      <c:pt idx="137">
                        <c:v>228182923.04348737</c:v>
                      </c:pt>
                      <c:pt idx="138">
                        <c:v>227646475.88726303</c:v>
                      </c:pt>
                      <c:pt idx="139">
                        <c:v>227647580.81053817</c:v>
                      </c:pt>
                      <c:pt idx="140">
                        <c:v>228181818.12021208</c:v>
                      </c:pt>
                      <c:pt idx="141">
                        <c:v>228182923.04348737</c:v>
                      </c:pt>
                      <c:pt idx="142">
                        <c:v>228181818.12021208</c:v>
                      </c:pt>
                      <c:pt idx="143">
                        <c:v>228182923.04348737</c:v>
                      </c:pt>
                      <c:pt idx="144">
                        <c:v>229131958.20925334</c:v>
                      </c:pt>
                      <c:pt idx="145">
                        <c:v>229133063.13252857</c:v>
                      </c:pt>
                      <c:pt idx="146">
                        <c:v>229320189.2852892</c:v>
                      </c:pt>
                      <c:pt idx="147">
                        <c:v>229321294.20856443</c:v>
                      </c:pt>
                      <c:pt idx="148">
                        <c:v>229673324.79837853</c:v>
                      </c:pt>
                      <c:pt idx="149">
                        <c:v>229674429.72165376</c:v>
                      </c:pt>
                      <c:pt idx="150">
                        <c:v>229131958.20925334</c:v>
                      </c:pt>
                      <c:pt idx="151">
                        <c:v>229133063.13252857</c:v>
                      </c:pt>
                      <c:pt idx="152">
                        <c:v>229673324.79837853</c:v>
                      </c:pt>
                      <c:pt idx="153">
                        <c:v>229674429.72165376</c:v>
                      </c:pt>
                      <c:pt idx="154">
                        <c:v>229861555.87441438</c:v>
                      </c:pt>
                      <c:pt idx="155">
                        <c:v>229862660.79768956</c:v>
                      </c:pt>
                      <c:pt idx="156">
                        <c:v>229320189.2852892</c:v>
                      </c:pt>
                      <c:pt idx="157">
                        <c:v>229321294.20856443</c:v>
                      </c:pt>
                      <c:pt idx="158">
                        <c:v>229861555.87441438</c:v>
                      </c:pt>
                      <c:pt idx="159">
                        <c:v>229862660.79768956</c:v>
                      </c:pt>
                      <c:pt idx="160">
                        <c:v>229667300.44220254</c:v>
                      </c:pt>
                      <c:pt idx="161">
                        <c:v>229668405.36547765</c:v>
                      </c:pt>
                      <c:pt idx="162">
                        <c:v>229131958.20925334</c:v>
                      </c:pt>
                      <c:pt idx="163">
                        <c:v>229133063.13252857</c:v>
                      </c:pt>
                      <c:pt idx="164">
                        <c:v>229673324.79837853</c:v>
                      </c:pt>
                      <c:pt idx="165">
                        <c:v>229674429.72165376</c:v>
                      </c:pt>
                      <c:pt idx="166">
                        <c:v>229667300.44220254</c:v>
                      </c:pt>
                      <c:pt idx="167">
                        <c:v>229668405.36547765</c:v>
                      </c:pt>
                      <c:pt idx="168">
                        <c:v>229855531.51823837</c:v>
                      </c:pt>
                      <c:pt idx="169">
                        <c:v>229856636.44151351</c:v>
                      </c:pt>
                      <c:pt idx="170">
                        <c:v>229320189.2852892</c:v>
                      </c:pt>
                      <c:pt idx="171">
                        <c:v>229321294.20856443</c:v>
                      </c:pt>
                      <c:pt idx="172">
                        <c:v>229861555.87441438</c:v>
                      </c:pt>
                      <c:pt idx="173">
                        <c:v>229862660.79768956</c:v>
                      </c:pt>
                      <c:pt idx="174">
                        <c:v>229855531.51823837</c:v>
                      </c:pt>
                      <c:pt idx="175">
                        <c:v>229856636.44151351</c:v>
                      </c:pt>
                      <c:pt idx="176">
                        <c:v>230208667.03132764</c:v>
                      </c:pt>
                      <c:pt idx="177">
                        <c:v>230209771.95460284</c:v>
                      </c:pt>
                      <c:pt idx="178">
                        <c:v>230396898.10736349</c:v>
                      </c:pt>
                      <c:pt idx="179">
                        <c:v>230398003.03063861</c:v>
                      </c:pt>
                      <c:pt idx="180">
                        <c:v>229667300.44220254</c:v>
                      </c:pt>
                      <c:pt idx="181">
                        <c:v>229668405.36547765</c:v>
                      </c:pt>
                      <c:pt idx="182">
                        <c:v>230208667.03132764</c:v>
                      </c:pt>
                      <c:pt idx="183">
                        <c:v>230209771.95460284</c:v>
                      </c:pt>
                      <c:pt idx="184">
                        <c:v>229855531.51823837</c:v>
                      </c:pt>
                      <c:pt idx="185">
                        <c:v>229856636.44151351</c:v>
                      </c:pt>
                      <c:pt idx="186">
                        <c:v>230396898.10736349</c:v>
                      </c:pt>
                      <c:pt idx="187">
                        <c:v>230398003.03063861</c:v>
                      </c:pt>
                      <c:pt idx="188">
                        <c:v>230605793.44181415</c:v>
                      </c:pt>
                      <c:pt idx="189">
                        <c:v>230606898.36508936</c:v>
                      </c:pt>
                      <c:pt idx="190">
                        <c:v>230208667.03132764</c:v>
                      </c:pt>
                      <c:pt idx="191">
                        <c:v>230209771.95460284</c:v>
                      </c:pt>
                      <c:pt idx="192">
                        <c:v>231147160.03093928</c:v>
                      </c:pt>
                      <c:pt idx="193">
                        <c:v>231148264.95421448</c:v>
                      </c:pt>
                      <c:pt idx="194">
                        <c:v>230605793.44181415</c:v>
                      </c:pt>
                      <c:pt idx="195">
                        <c:v>230606898.36508936</c:v>
                      </c:pt>
                      <c:pt idx="196">
                        <c:v>231147160.03093928</c:v>
                      </c:pt>
                      <c:pt idx="197">
                        <c:v>231148264.95421448</c:v>
                      </c:pt>
                      <c:pt idx="198">
                        <c:v>230396898.10736349</c:v>
                      </c:pt>
                      <c:pt idx="199">
                        <c:v>230398003.03063861</c:v>
                      </c:pt>
                      <c:pt idx="200">
                        <c:v>231141135.67476323</c:v>
                      </c:pt>
                      <c:pt idx="201">
                        <c:v>231142240.59803843</c:v>
                      </c:pt>
                      <c:pt idx="202">
                        <c:v>230605793.44181415</c:v>
                      </c:pt>
                      <c:pt idx="203">
                        <c:v>230606898.36508936</c:v>
                      </c:pt>
                      <c:pt idx="204">
                        <c:v>231147160.03093928</c:v>
                      </c:pt>
                      <c:pt idx="205">
                        <c:v>231148264.95421448</c:v>
                      </c:pt>
                      <c:pt idx="206">
                        <c:v>231141135.67476323</c:v>
                      </c:pt>
                      <c:pt idx="207">
                        <c:v>231142240.59803843</c:v>
                      </c:pt>
                      <c:pt idx="208">
                        <c:v>231682502.26388833</c:v>
                      </c:pt>
                      <c:pt idx="209">
                        <c:v>231683607.18716356</c:v>
                      </c:pt>
                      <c:pt idx="210">
                        <c:v>231141135.67476323</c:v>
                      </c:pt>
                      <c:pt idx="211">
                        <c:v>231142240.59803843</c:v>
                      </c:pt>
                      <c:pt idx="212">
                        <c:v>231682502.26388833</c:v>
                      </c:pt>
                      <c:pt idx="213">
                        <c:v>231683607.18716356</c:v>
                      </c:pt>
                      <c:pt idx="214">
                        <c:v>231682502.26388833</c:v>
                      </c:pt>
                      <c:pt idx="215">
                        <c:v>231683607.18716356</c:v>
                      </c:pt>
                      <c:pt idx="216">
                        <c:v>232870377.43055114</c:v>
                      </c:pt>
                      <c:pt idx="217">
                        <c:v>232871482.35382634</c:v>
                      </c:pt>
                      <c:pt idx="218">
                        <c:v>233058608.50658694</c:v>
                      </c:pt>
                      <c:pt idx="219">
                        <c:v>233059713.42986214</c:v>
                      </c:pt>
                      <c:pt idx="220">
                        <c:v>232870377.43055114</c:v>
                      </c:pt>
                      <c:pt idx="221">
                        <c:v>232871482.35382634</c:v>
                      </c:pt>
                      <c:pt idx="222">
                        <c:v>233058608.50658694</c:v>
                      </c:pt>
                      <c:pt idx="223">
                        <c:v>233059713.42986214</c:v>
                      </c:pt>
                      <c:pt idx="224">
                        <c:v>233405719.66350016</c:v>
                      </c:pt>
                      <c:pt idx="225">
                        <c:v>233406824.58677539</c:v>
                      </c:pt>
                      <c:pt idx="226">
                        <c:v>232870377.43055114</c:v>
                      </c:pt>
                      <c:pt idx="227">
                        <c:v>232871482.35382634</c:v>
                      </c:pt>
                      <c:pt idx="228">
                        <c:v>233405719.66350016</c:v>
                      </c:pt>
                      <c:pt idx="229">
                        <c:v>233406824.58677539</c:v>
                      </c:pt>
                      <c:pt idx="230">
                        <c:v>233593950.73953596</c:v>
                      </c:pt>
                      <c:pt idx="231">
                        <c:v>233595055.66281125</c:v>
                      </c:pt>
                      <c:pt idx="232">
                        <c:v>233058608.50658694</c:v>
                      </c:pt>
                      <c:pt idx="233">
                        <c:v>233059713.42986214</c:v>
                      </c:pt>
                      <c:pt idx="234">
                        <c:v>233593950.73953596</c:v>
                      </c:pt>
                      <c:pt idx="235">
                        <c:v>233595055.66281125</c:v>
                      </c:pt>
                      <c:pt idx="236">
                        <c:v>233405719.66350016</c:v>
                      </c:pt>
                      <c:pt idx="237">
                        <c:v>233406824.58677539</c:v>
                      </c:pt>
                      <c:pt idx="238">
                        <c:v>233593950.73953596</c:v>
                      </c:pt>
                      <c:pt idx="239">
                        <c:v>233595055.66281125</c:v>
                      </c:pt>
                      <c:pt idx="240">
                        <c:v>234344212.66311187</c:v>
                      </c:pt>
                      <c:pt idx="241">
                        <c:v>234345317.58638701</c:v>
                      </c:pt>
                      <c:pt idx="242">
                        <c:v>234344212.66311187</c:v>
                      </c:pt>
                      <c:pt idx="243">
                        <c:v>234345317.58638701</c:v>
                      </c:pt>
                      <c:pt idx="244">
                        <c:v>234879554.89606091</c:v>
                      </c:pt>
                      <c:pt idx="245">
                        <c:v>234880659.81933618</c:v>
                      </c:pt>
                      <c:pt idx="246">
                        <c:v>234344212.66311187</c:v>
                      </c:pt>
                      <c:pt idx="247">
                        <c:v>234345317.58638701</c:v>
                      </c:pt>
                      <c:pt idx="248">
                        <c:v>234879554.89606091</c:v>
                      </c:pt>
                      <c:pt idx="249">
                        <c:v>234880659.81933618</c:v>
                      </c:pt>
                      <c:pt idx="250">
                        <c:v>234879554.89606091</c:v>
                      </c:pt>
                      <c:pt idx="251">
                        <c:v>234880659.81933618</c:v>
                      </c:pt>
                      <c:pt idx="252">
                        <c:v>237114985.03467244</c:v>
                      </c:pt>
                      <c:pt idx="253">
                        <c:v>237116089.95794773</c:v>
                      </c:pt>
                      <c:pt idx="254">
                        <c:v>237114985.03467244</c:v>
                      </c:pt>
                      <c:pt idx="255">
                        <c:v>237116089.95794773</c:v>
                      </c:pt>
                      <c:pt idx="256">
                        <c:v>237303216.11070836</c:v>
                      </c:pt>
                      <c:pt idx="257">
                        <c:v>237304321.03398353</c:v>
                      </c:pt>
                      <c:pt idx="258">
                        <c:v>237303216.11070836</c:v>
                      </c:pt>
                      <c:pt idx="259">
                        <c:v>237304321.03398353</c:v>
                      </c:pt>
                      <c:pt idx="260">
                        <c:v>237114985.03467244</c:v>
                      </c:pt>
                      <c:pt idx="261">
                        <c:v>237116089.95794773</c:v>
                      </c:pt>
                      <c:pt idx="262">
                        <c:v>237650327.26762155</c:v>
                      </c:pt>
                      <c:pt idx="263">
                        <c:v>237651432.19089681</c:v>
                      </c:pt>
                      <c:pt idx="264">
                        <c:v>237303216.11070836</c:v>
                      </c:pt>
                      <c:pt idx="265">
                        <c:v>237304321.03398353</c:v>
                      </c:pt>
                      <c:pt idx="266">
                        <c:v>237838558.3436574</c:v>
                      </c:pt>
                      <c:pt idx="267">
                        <c:v>237839663.26693258</c:v>
                      </c:pt>
                      <c:pt idx="268">
                        <c:v>237650327.26762155</c:v>
                      </c:pt>
                      <c:pt idx="269">
                        <c:v>237651432.19089681</c:v>
                      </c:pt>
                      <c:pt idx="270">
                        <c:v>237838558.3436574</c:v>
                      </c:pt>
                      <c:pt idx="271">
                        <c:v>237839663.26693258</c:v>
                      </c:pt>
                      <c:pt idx="272">
                        <c:v>237650327.26762155</c:v>
                      </c:pt>
                      <c:pt idx="273">
                        <c:v>237651432.19089681</c:v>
                      </c:pt>
                      <c:pt idx="274">
                        <c:v>238588820.26723319</c:v>
                      </c:pt>
                      <c:pt idx="275">
                        <c:v>238589925.1905084</c:v>
                      </c:pt>
                      <c:pt idx="276">
                        <c:v>238588820.26723319</c:v>
                      </c:pt>
                      <c:pt idx="277">
                        <c:v>238589925.1905084</c:v>
                      </c:pt>
                      <c:pt idx="278">
                        <c:v>237838558.3436574</c:v>
                      </c:pt>
                      <c:pt idx="279">
                        <c:v>237839663.26693258</c:v>
                      </c:pt>
                      <c:pt idx="280">
                        <c:v>238588820.26723319</c:v>
                      </c:pt>
                      <c:pt idx="281">
                        <c:v>238589925.1905084</c:v>
                      </c:pt>
                      <c:pt idx="282">
                        <c:v>239124162.50018233</c:v>
                      </c:pt>
                      <c:pt idx="283">
                        <c:v>239125267.42345753</c:v>
                      </c:pt>
                      <c:pt idx="284">
                        <c:v>239124162.50018233</c:v>
                      </c:pt>
                      <c:pt idx="285">
                        <c:v>239125267.42345753</c:v>
                      </c:pt>
                      <c:pt idx="286">
                        <c:v>239124162.50018233</c:v>
                      </c:pt>
                      <c:pt idx="287">
                        <c:v>239125267.42345753</c:v>
                      </c:pt>
                      <c:pt idx="288">
                        <c:v>242706425.55313933</c:v>
                      </c:pt>
                      <c:pt idx="289">
                        <c:v>242707530.47641447</c:v>
                      </c:pt>
                      <c:pt idx="290">
                        <c:v>242894656.6291751</c:v>
                      </c:pt>
                      <c:pt idx="291">
                        <c:v>242895761.5524503</c:v>
                      </c:pt>
                      <c:pt idx="292">
                        <c:v>242706425.55313933</c:v>
                      </c:pt>
                      <c:pt idx="293">
                        <c:v>242707530.47641447</c:v>
                      </c:pt>
                      <c:pt idx="294">
                        <c:v>242894656.6291751</c:v>
                      </c:pt>
                      <c:pt idx="295">
                        <c:v>242895761.5524503</c:v>
                      </c:pt>
                      <c:pt idx="296">
                        <c:v>243241767.78608835</c:v>
                      </c:pt>
                      <c:pt idx="297">
                        <c:v>243242872.70936355</c:v>
                      </c:pt>
                      <c:pt idx="298">
                        <c:v>243429998.8621242</c:v>
                      </c:pt>
                      <c:pt idx="299">
                        <c:v>243431103.78539944</c:v>
                      </c:pt>
                      <c:pt idx="300">
                        <c:v>243241767.78608835</c:v>
                      </c:pt>
                      <c:pt idx="301">
                        <c:v>243242872.70936355</c:v>
                      </c:pt>
                      <c:pt idx="302">
                        <c:v>242706425.55313933</c:v>
                      </c:pt>
                      <c:pt idx="303">
                        <c:v>242707530.47641447</c:v>
                      </c:pt>
                      <c:pt idx="304">
                        <c:v>243429998.8621242</c:v>
                      </c:pt>
                      <c:pt idx="305">
                        <c:v>243431103.78539944</c:v>
                      </c:pt>
                      <c:pt idx="306">
                        <c:v>242894656.6291751</c:v>
                      </c:pt>
                      <c:pt idx="307">
                        <c:v>242895761.5524503</c:v>
                      </c:pt>
                      <c:pt idx="308">
                        <c:v>243241767.78608835</c:v>
                      </c:pt>
                      <c:pt idx="309">
                        <c:v>243242872.70936355</c:v>
                      </c:pt>
                      <c:pt idx="310">
                        <c:v>243429998.8621242</c:v>
                      </c:pt>
                      <c:pt idx="311">
                        <c:v>243431103.78539944</c:v>
                      </c:pt>
                      <c:pt idx="312">
                        <c:v>244180260.78570005</c:v>
                      </c:pt>
                      <c:pt idx="313">
                        <c:v>244181365.70897526</c:v>
                      </c:pt>
                      <c:pt idx="314">
                        <c:v>244180260.78570005</c:v>
                      </c:pt>
                      <c:pt idx="315">
                        <c:v>244181365.70897526</c:v>
                      </c:pt>
                      <c:pt idx="316">
                        <c:v>244715603.01864913</c:v>
                      </c:pt>
                      <c:pt idx="317">
                        <c:v>244716707.94192433</c:v>
                      </c:pt>
                      <c:pt idx="318">
                        <c:v>245314933.42912915</c:v>
                      </c:pt>
                      <c:pt idx="319">
                        <c:v>245316038.35240442</c:v>
                      </c:pt>
                      <c:pt idx="320">
                        <c:v>244715603.01864913</c:v>
                      </c:pt>
                      <c:pt idx="321">
                        <c:v>244716707.94192433</c:v>
                      </c:pt>
                      <c:pt idx="322">
                        <c:v>244180260.78570005</c:v>
                      </c:pt>
                      <c:pt idx="323">
                        <c:v>244181365.70897526</c:v>
                      </c:pt>
                      <c:pt idx="324">
                        <c:v>245503164.50516501</c:v>
                      </c:pt>
                      <c:pt idx="325">
                        <c:v>245504269.42844024</c:v>
                      </c:pt>
                      <c:pt idx="326">
                        <c:v>245314933.42912915</c:v>
                      </c:pt>
                      <c:pt idx="327">
                        <c:v>245316038.35240442</c:v>
                      </c:pt>
                      <c:pt idx="328">
                        <c:v>245503164.50516501</c:v>
                      </c:pt>
                      <c:pt idx="329">
                        <c:v>245504269.42844024</c:v>
                      </c:pt>
                      <c:pt idx="330">
                        <c:v>244715603.01864913</c:v>
                      </c:pt>
                      <c:pt idx="331">
                        <c:v>244716707.94192433</c:v>
                      </c:pt>
                      <c:pt idx="332">
                        <c:v>245850275.6620782</c:v>
                      </c:pt>
                      <c:pt idx="333">
                        <c:v>245851380.58535349</c:v>
                      </c:pt>
                      <c:pt idx="334">
                        <c:v>245314933.42912915</c:v>
                      </c:pt>
                      <c:pt idx="335">
                        <c:v>245316038.35240442</c:v>
                      </c:pt>
                      <c:pt idx="336">
                        <c:v>245850275.6620782</c:v>
                      </c:pt>
                      <c:pt idx="337">
                        <c:v>245851380.58535349</c:v>
                      </c:pt>
                      <c:pt idx="338">
                        <c:v>245665743.10769042</c:v>
                      </c:pt>
                      <c:pt idx="339">
                        <c:v>245666848.03096557</c:v>
                      </c:pt>
                      <c:pt idx="340">
                        <c:v>246038506.73811409</c:v>
                      </c:pt>
                      <c:pt idx="341">
                        <c:v>246039611.66138923</c:v>
                      </c:pt>
                      <c:pt idx="342">
                        <c:v>245503164.50516501</c:v>
                      </c:pt>
                      <c:pt idx="343">
                        <c:v>245504269.42844024</c:v>
                      </c:pt>
                      <c:pt idx="344">
                        <c:v>246038506.73811409</c:v>
                      </c:pt>
                      <c:pt idx="345">
                        <c:v>246039611.66138923</c:v>
                      </c:pt>
                      <c:pt idx="346">
                        <c:v>245853974.18372625</c:v>
                      </c:pt>
                      <c:pt idx="347">
                        <c:v>245855079.10700139</c:v>
                      </c:pt>
                      <c:pt idx="348">
                        <c:v>245665743.10769042</c:v>
                      </c:pt>
                      <c:pt idx="349">
                        <c:v>245666848.03096557</c:v>
                      </c:pt>
                      <c:pt idx="350">
                        <c:v>245850275.6620782</c:v>
                      </c:pt>
                      <c:pt idx="351">
                        <c:v>245851380.58535349</c:v>
                      </c:pt>
                      <c:pt idx="352">
                        <c:v>245853974.18372625</c:v>
                      </c:pt>
                      <c:pt idx="353">
                        <c:v>245855079.10700139</c:v>
                      </c:pt>
                      <c:pt idx="354">
                        <c:v>246038506.73811409</c:v>
                      </c:pt>
                      <c:pt idx="355">
                        <c:v>246039611.66138923</c:v>
                      </c:pt>
                      <c:pt idx="356">
                        <c:v>246201085.34063956</c:v>
                      </c:pt>
                      <c:pt idx="357">
                        <c:v>246202190.2639147</c:v>
                      </c:pt>
                      <c:pt idx="358">
                        <c:v>246788768.66168994</c:v>
                      </c:pt>
                      <c:pt idx="359">
                        <c:v>246789873.58496508</c:v>
                      </c:pt>
                      <c:pt idx="360">
                        <c:v>246201085.34063956</c:v>
                      </c:pt>
                      <c:pt idx="361">
                        <c:v>246202190.2639147</c:v>
                      </c:pt>
                      <c:pt idx="362">
                        <c:v>245665743.10769042</c:v>
                      </c:pt>
                      <c:pt idx="363">
                        <c:v>245666848.03096557</c:v>
                      </c:pt>
                      <c:pt idx="364">
                        <c:v>246389316.41667536</c:v>
                      </c:pt>
                      <c:pt idx="365">
                        <c:v>246390421.33995059</c:v>
                      </c:pt>
                      <c:pt idx="366">
                        <c:v>246389316.41667536</c:v>
                      </c:pt>
                      <c:pt idx="367">
                        <c:v>246390421.33995059</c:v>
                      </c:pt>
                      <c:pt idx="368">
                        <c:v>245853974.18372625</c:v>
                      </c:pt>
                      <c:pt idx="369">
                        <c:v>245855079.10700139</c:v>
                      </c:pt>
                      <c:pt idx="370">
                        <c:v>246788768.66168994</c:v>
                      </c:pt>
                      <c:pt idx="371">
                        <c:v>246789873.58496508</c:v>
                      </c:pt>
                      <c:pt idx="372">
                        <c:v>246201085.34063956</c:v>
                      </c:pt>
                      <c:pt idx="373">
                        <c:v>246202190.2639147</c:v>
                      </c:pt>
                      <c:pt idx="374">
                        <c:v>247324110.89463899</c:v>
                      </c:pt>
                      <c:pt idx="375">
                        <c:v>247325215.81791416</c:v>
                      </c:pt>
                      <c:pt idx="376">
                        <c:v>246389316.41667536</c:v>
                      </c:pt>
                      <c:pt idx="377">
                        <c:v>246390421.33995059</c:v>
                      </c:pt>
                      <c:pt idx="378">
                        <c:v>246788768.66168994</c:v>
                      </c:pt>
                      <c:pt idx="379">
                        <c:v>246789873.58496508</c:v>
                      </c:pt>
                      <c:pt idx="380">
                        <c:v>247324110.89463899</c:v>
                      </c:pt>
                      <c:pt idx="381">
                        <c:v>247325215.81791416</c:v>
                      </c:pt>
                      <c:pt idx="382">
                        <c:v>247139578.34025109</c:v>
                      </c:pt>
                      <c:pt idx="383">
                        <c:v>247140683.26352635</c:v>
                      </c:pt>
                      <c:pt idx="384">
                        <c:v>247139578.34025109</c:v>
                      </c:pt>
                      <c:pt idx="385">
                        <c:v>247140683.26352635</c:v>
                      </c:pt>
                      <c:pt idx="386">
                        <c:v>247324110.89463899</c:v>
                      </c:pt>
                      <c:pt idx="387">
                        <c:v>247325215.81791416</c:v>
                      </c:pt>
                      <c:pt idx="388">
                        <c:v>247674920.57320029</c:v>
                      </c:pt>
                      <c:pt idx="389">
                        <c:v>247676025.49647549</c:v>
                      </c:pt>
                      <c:pt idx="390">
                        <c:v>247674920.57320029</c:v>
                      </c:pt>
                      <c:pt idx="391">
                        <c:v>247676025.49647549</c:v>
                      </c:pt>
                      <c:pt idx="392">
                        <c:v>247139578.34025109</c:v>
                      </c:pt>
                      <c:pt idx="393">
                        <c:v>247140683.26352635</c:v>
                      </c:pt>
                      <c:pt idx="394">
                        <c:v>248511986.06130171</c:v>
                      </c:pt>
                      <c:pt idx="395">
                        <c:v>248513090.98457691</c:v>
                      </c:pt>
                      <c:pt idx="396">
                        <c:v>247674920.57320029</c:v>
                      </c:pt>
                      <c:pt idx="397">
                        <c:v>247676025.49647549</c:v>
                      </c:pt>
                      <c:pt idx="398">
                        <c:v>248511986.06130171</c:v>
                      </c:pt>
                      <c:pt idx="399">
                        <c:v>248513090.98457691</c:v>
                      </c:pt>
                      <c:pt idx="400">
                        <c:v>248700217.13733754</c:v>
                      </c:pt>
                      <c:pt idx="401">
                        <c:v>248701322.06061277</c:v>
                      </c:pt>
                      <c:pt idx="402">
                        <c:v>248700217.13733754</c:v>
                      </c:pt>
                      <c:pt idx="403">
                        <c:v>248701322.06061277</c:v>
                      </c:pt>
                      <c:pt idx="404">
                        <c:v>248511986.06130171</c:v>
                      </c:pt>
                      <c:pt idx="405">
                        <c:v>248513090.98457691</c:v>
                      </c:pt>
                      <c:pt idx="406">
                        <c:v>249047328.29425082</c:v>
                      </c:pt>
                      <c:pt idx="407">
                        <c:v>249048433.21752602</c:v>
                      </c:pt>
                      <c:pt idx="408">
                        <c:v>248700217.13733754</c:v>
                      </c:pt>
                      <c:pt idx="409">
                        <c:v>248701322.06061277</c:v>
                      </c:pt>
                      <c:pt idx="410">
                        <c:v>249235559.37028664</c:v>
                      </c:pt>
                      <c:pt idx="411">
                        <c:v>249236664.29356185</c:v>
                      </c:pt>
                      <c:pt idx="412">
                        <c:v>249047328.29425082</c:v>
                      </c:pt>
                      <c:pt idx="413">
                        <c:v>249048433.21752602</c:v>
                      </c:pt>
                      <c:pt idx="414">
                        <c:v>249235559.37028664</c:v>
                      </c:pt>
                      <c:pt idx="415">
                        <c:v>249236664.29356185</c:v>
                      </c:pt>
                      <c:pt idx="416">
                        <c:v>249047328.29425082</c:v>
                      </c:pt>
                      <c:pt idx="417">
                        <c:v>249048433.21752602</c:v>
                      </c:pt>
                      <c:pt idx="418">
                        <c:v>249985821.29386243</c:v>
                      </c:pt>
                      <c:pt idx="419">
                        <c:v>249986926.21713769</c:v>
                      </c:pt>
                      <c:pt idx="420">
                        <c:v>249985821.29386243</c:v>
                      </c:pt>
                      <c:pt idx="421">
                        <c:v>249986926.21713769</c:v>
                      </c:pt>
                      <c:pt idx="422">
                        <c:v>249235559.37028664</c:v>
                      </c:pt>
                      <c:pt idx="423">
                        <c:v>249236664.29356185</c:v>
                      </c:pt>
                      <c:pt idx="424">
                        <c:v>249985821.29386243</c:v>
                      </c:pt>
                      <c:pt idx="425">
                        <c:v>249986926.21713769</c:v>
                      </c:pt>
                      <c:pt idx="426">
                        <c:v>250521163.5268116</c:v>
                      </c:pt>
                      <c:pt idx="427">
                        <c:v>250522268.45008674</c:v>
                      </c:pt>
                      <c:pt idx="428">
                        <c:v>250521163.5268116</c:v>
                      </c:pt>
                      <c:pt idx="429">
                        <c:v>250522268.45008674</c:v>
                      </c:pt>
                      <c:pt idx="430">
                        <c:v>250521163.5268116</c:v>
                      </c:pt>
                      <c:pt idx="431">
                        <c:v>250522268.45008674</c:v>
                      </c:pt>
                      <c:pt idx="432">
                        <c:v>252756593.66542307</c:v>
                      </c:pt>
                      <c:pt idx="433">
                        <c:v>252757698.5886983</c:v>
                      </c:pt>
                      <c:pt idx="434">
                        <c:v>252944824.74145895</c:v>
                      </c:pt>
                      <c:pt idx="435">
                        <c:v>252945929.66473413</c:v>
                      </c:pt>
                      <c:pt idx="436">
                        <c:v>252756593.66542307</c:v>
                      </c:pt>
                      <c:pt idx="437">
                        <c:v>252757698.5886983</c:v>
                      </c:pt>
                      <c:pt idx="438">
                        <c:v>252944824.74145895</c:v>
                      </c:pt>
                      <c:pt idx="439">
                        <c:v>252945929.66473413</c:v>
                      </c:pt>
                      <c:pt idx="440">
                        <c:v>253291935.8983722</c:v>
                      </c:pt>
                      <c:pt idx="441">
                        <c:v>253293040.82164738</c:v>
                      </c:pt>
                      <c:pt idx="442">
                        <c:v>253291935.8983722</c:v>
                      </c:pt>
                      <c:pt idx="443">
                        <c:v>253293040.82164738</c:v>
                      </c:pt>
                      <c:pt idx="444">
                        <c:v>252756593.66542307</c:v>
                      </c:pt>
                      <c:pt idx="445">
                        <c:v>252757698.5886983</c:v>
                      </c:pt>
                      <c:pt idx="446">
                        <c:v>253480166.97440797</c:v>
                      </c:pt>
                      <c:pt idx="447">
                        <c:v>253481271.89768326</c:v>
                      </c:pt>
                      <c:pt idx="448">
                        <c:v>253480166.97440797</c:v>
                      </c:pt>
                      <c:pt idx="449">
                        <c:v>253481271.89768326</c:v>
                      </c:pt>
                      <c:pt idx="450">
                        <c:v>252944824.74145895</c:v>
                      </c:pt>
                      <c:pt idx="451">
                        <c:v>252945929.66473413</c:v>
                      </c:pt>
                      <c:pt idx="452">
                        <c:v>253291935.8983722</c:v>
                      </c:pt>
                      <c:pt idx="453">
                        <c:v>253293040.82164738</c:v>
                      </c:pt>
                      <c:pt idx="454">
                        <c:v>253480166.97440797</c:v>
                      </c:pt>
                      <c:pt idx="455">
                        <c:v>253481271.89768326</c:v>
                      </c:pt>
                      <c:pt idx="456">
                        <c:v>254230428.89798382</c:v>
                      </c:pt>
                      <c:pt idx="457">
                        <c:v>254231533.82125908</c:v>
                      </c:pt>
                      <c:pt idx="458">
                        <c:v>254230428.89798382</c:v>
                      </c:pt>
                      <c:pt idx="459">
                        <c:v>254231533.82125908</c:v>
                      </c:pt>
                      <c:pt idx="460">
                        <c:v>254765771.13093296</c:v>
                      </c:pt>
                      <c:pt idx="461">
                        <c:v>254766876.05420816</c:v>
                      </c:pt>
                      <c:pt idx="462">
                        <c:v>254765771.13093296</c:v>
                      </c:pt>
                      <c:pt idx="463">
                        <c:v>254766876.05420816</c:v>
                      </c:pt>
                      <c:pt idx="464">
                        <c:v>254230428.89798382</c:v>
                      </c:pt>
                      <c:pt idx="465">
                        <c:v>254231533.82125908</c:v>
                      </c:pt>
                      <c:pt idx="466">
                        <c:v>254765771.13093296</c:v>
                      </c:pt>
                      <c:pt idx="467">
                        <c:v>254766876.05420816</c:v>
                      </c:pt>
                      <c:pt idx="468">
                        <c:v>258348034.18388987</c:v>
                      </c:pt>
                      <c:pt idx="469">
                        <c:v>258349139.10716507</c:v>
                      </c:pt>
                      <c:pt idx="470">
                        <c:v>258348034.18388987</c:v>
                      </c:pt>
                      <c:pt idx="471">
                        <c:v>258349139.10716507</c:v>
                      </c:pt>
                      <c:pt idx="472">
                        <c:v>258536265.25992578</c:v>
                      </c:pt>
                      <c:pt idx="473">
                        <c:v>258537370.18320096</c:v>
                      </c:pt>
                      <c:pt idx="474">
                        <c:v>258536265.25992578</c:v>
                      </c:pt>
                      <c:pt idx="475">
                        <c:v>258537370.18320096</c:v>
                      </c:pt>
                      <c:pt idx="476">
                        <c:v>258883376.41683906</c:v>
                      </c:pt>
                      <c:pt idx="477">
                        <c:v>258884481.34011421</c:v>
                      </c:pt>
                      <c:pt idx="478">
                        <c:v>258883376.41683906</c:v>
                      </c:pt>
                      <c:pt idx="479">
                        <c:v>258884481.34011421</c:v>
                      </c:pt>
                      <c:pt idx="480">
                        <c:v>258348034.18388987</c:v>
                      </c:pt>
                      <c:pt idx="481">
                        <c:v>258349139.10716507</c:v>
                      </c:pt>
                      <c:pt idx="482">
                        <c:v>259071607.4928748</c:v>
                      </c:pt>
                      <c:pt idx="483">
                        <c:v>259072712.41614997</c:v>
                      </c:pt>
                      <c:pt idx="484">
                        <c:v>259071607.4928748</c:v>
                      </c:pt>
                      <c:pt idx="485">
                        <c:v>259072712.41614997</c:v>
                      </c:pt>
                      <c:pt idx="486">
                        <c:v>258536265.25992578</c:v>
                      </c:pt>
                      <c:pt idx="487">
                        <c:v>258537370.18320096</c:v>
                      </c:pt>
                      <c:pt idx="488">
                        <c:v>258883376.41683906</c:v>
                      </c:pt>
                      <c:pt idx="489">
                        <c:v>258884481.34011421</c:v>
                      </c:pt>
                      <c:pt idx="490">
                        <c:v>259071607.4928748</c:v>
                      </c:pt>
                      <c:pt idx="491">
                        <c:v>259072712.41614997</c:v>
                      </c:pt>
                      <c:pt idx="492">
                        <c:v>259821869.41645065</c:v>
                      </c:pt>
                      <c:pt idx="493">
                        <c:v>259822974.33972579</c:v>
                      </c:pt>
                      <c:pt idx="494">
                        <c:v>259821869.41645065</c:v>
                      </c:pt>
                      <c:pt idx="495">
                        <c:v>259822974.33972579</c:v>
                      </c:pt>
                      <c:pt idx="496">
                        <c:v>260357211.64939979</c:v>
                      </c:pt>
                      <c:pt idx="497">
                        <c:v>260358316.57267499</c:v>
                      </c:pt>
                      <c:pt idx="498">
                        <c:v>260357211.64939979</c:v>
                      </c:pt>
                      <c:pt idx="499">
                        <c:v>260358316.57267499</c:v>
                      </c:pt>
                      <c:pt idx="500">
                        <c:v>259821869.41645065</c:v>
                      </c:pt>
                      <c:pt idx="501">
                        <c:v>259822974.33972579</c:v>
                      </c:pt>
                      <c:pt idx="502">
                        <c:v>260357211.64939979</c:v>
                      </c:pt>
                      <c:pt idx="503">
                        <c:v>260358316.57267499</c:v>
                      </c:pt>
                      <c:pt idx="504">
                        <c:v>261307351.73844099</c:v>
                      </c:pt>
                      <c:pt idx="505">
                        <c:v>261308456.66171619</c:v>
                      </c:pt>
                      <c:pt idx="506">
                        <c:v>261307351.73844099</c:v>
                      </c:pt>
                      <c:pt idx="507">
                        <c:v>261308456.66171619</c:v>
                      </c:pt>
                      <c:pt idx="508">
                        <c:v>261495582.81447688</c:v>
                      </c:pt>
                      <c:pt idx="509">
                        <c:v>261496687.73775211</c:v>
                      </c:pt>
                      <c:pt idx="510">
                        <c:v>261495582.81447688</c:v>
                      </c:pt>
                      <c:pt idx="511">
                        <c:v>261496687.73775211</c:v>
                      </c:pt>
                      <c:pt idx="512">
                        <c:v>261307351.73844099</c:v>
                      </c:pt>
                      <c:pt idx="513">
                        <c:v>261308456.66171619</c:v>
                      </c:pt>
                      <c:pt idx="514">
                        <c:v>261842693.9713901</c:v>
                      </c:pt>
                      <c:pt idx="515">
                        <c:v>261843798.89466536</c:v>
                      </c:pt>
                      <c:pt idx="516">
                        <c:v>261495582.81447688</c:v>
                      </c:pt>
                      <c:pt idx="517">
                        <c:v>261496687.73775211</c:v>
                      </c:pt>
                      <c:pt idx="518">
                        <c:v>262030925.04742596</c:v>
                      </c:pt>
                      <c:pt idx="519">
                        <c:v>262032029.97070113</c:v>
                      </c:pt>
                      <c:pt idx="520">
                        <c:v>261842693.9713901</c:v>
                      </c:pt>
                      <c:pt idx="521">
                        <c:v>261843798.89466536</c:v>
                      </c:pt>
                      <c:pt idx="522">
                        <c:v>262030925.04742596</c:v>
                      </c:pt>
                      <c:pt idx="523">
                        <c:v>262032029.97070113</c:v>
                      </c:pt>
                      <c:pt idx="524">
                        <c:v>262781186.9710018</c:v>
                      </c:pt>
                      <c:pt idx="525">
                        <c:v>262782291.89427707</c:v>
                      </c:pt>
                      <c:pt idx="526">
                        <c:v>261842693.9713901</c:v>
                      </c:pt>
                      <c:pt idx="527">
                        <c:v>261843798.89466536</c:v>
                      </c:pt>
                      <c:pt idx="528">
                        <c:v>262781186.9710018</c:v>
                      </c:pt>
                      <c:pt idx="529">
                        <c:v>262782291.89427707</c:v>
                      </c:pt>
                      <c:pt idx="530">
                        <c:v>262030925.04742596</c:v>
                      </c:pt>
                      <c:pt idx="531">
                        <c:v>262032029.97070113</c:v>
                      </c:pt>
                      <c:pt idx="532">
                        <c:v>262781186.9710018</c:v>
                      </c:pt>
                      <c:pt idx="533">
                        <c:v>262782291.89427707</c:v>
                      </c:pt>
                      <c:pt idx="534">
                        <c:v>263316529.20395088</c:v>
                      </c:pt>
                      <c:pt idx="535">
                        <c:v>263317634.12722602</c:v>
                      </c:pt>
                      <c:pt idx="536">
                        <c:v>263316529.20395088</c:v>
                      </c:pt>
                      <c:pt idx="537">
                        <c:v>263317634.12722602</c:v>
                      </c:pt>
                      <c:pt idx="538">
                        <c:v>263316529.20395088</c:v>
                      </c:pt>
                      <c:pt idx="539">
                        <c:v>263317634.12722602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5994-444D-A9A8-44B4154D4EBD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17722.206863541513</c:v>
                      </c:pt>
                      <c:pt idx="1">
                        <c:v>17722.286348241225</c:v>
                      </c:pt>
                      <c:pt idx="2">
                        <c:v>17722.206863541513</c:v>
                      </c:pt>
                      <c:pt idx="3">
                        <c:v>17722.286348241225</c:v>
                      </c:pt>
                      <c:pt idx="4">
                        <c:v>17737.499569334668</c:v>
                      </c:pt>
                      <c:pt idx="5">
                        <c:v>17737.579054034388</c:v>
                      </c:pt>
                      <c:pt idx="6">
                        <c:v>17737.499569334668</c:v>
                      </c:pt>
                      <c:pt idx="7">
                        <c:v>17737.579054034388</c:v>
                      </c:pt>
                      <c:pt idx="8">
                        <c:v>17722.206863541513</c:v>
                      </c:pt>
                      <c:pt idx="9">
                        <c:v>17722.286348241225</c:v>
                      </c:pt>
                      <c:pt idx="10">
                        <c:v>17737.499569334668</c:v>
                      </c:pt>
                      <c:pt idx="11">
                        <c:v>17737.579054034388</c:v>
                      </c:pt>
                      <c:pt idx="12">
                        <c:v>17769.172595324198</c:v>
                      </c:pt>
                      <c:pt idx="13">
                        <c:v>17769.252080023914</c:v>
                      </c:pt>
                      <c:pt idx="14">
                        <c:v>17784.465301117369</c:v>
                      </c:pt>
                      <c:pt idx="15">
                        <c:v>17784.544785817085</c:v>
                      </c:pt>
                      <c:pt idx="16">
                        <c:v>17769.172595324198</c:v>
                      </c:pt>
                      <c:pt idx="17">
                        <c:v>17769.252080023914</c:v>
                      </c:pt>
                      <c:pt idx="18">
                        <c:v>17784.465301117369</c:v>
                      </c:pt>
                      <c:pt idx="19">
                        <c:v>17784.544785817085</c:v>
                      </c:pt>
                      <c:pt idx="20">
                        <c:v>17769.172595324198</c:v>
                      </c:pt>
                      <c:pt idx="21">
                        <c:v>17769.252080023914</c:v>
                      </c:pt>
                      <c:pt idx="22">
                        <c:v>17843.744066390405</c:v>
                      </c:pt>
                      <c:pt idx="23">
                        <c:v>17843.823551090121</c:v>
                      </c:pt>
                      <c:pt idx="24">
                        <c:v>17843.744066390405</c:v>
                      </c:pt>
                      <c:pt idx="25">
                        <c:v>17843.823551090121</c:v>
                      </c:pt>
                      <c:pt idx="26">
                        <c:v>17784.465301117369</c:v>
                      </c:pt>
                      <c:pt idx="27">
                        <c:v>17784.544785817085</c:v>
                      </c:pt>
                      <c:pt idx="28">
                        <c:v>17843.744066390405</c:v>
                      </c:pt>
                      <c:pt idx="29">
                        <c:v>17843.823551090121</c:v>
                      </c:pt>
                      <c:pt idx="30">
                        <c:v>17890.709798173095</c:v>
                      </c:pt>
                      <c:pt idx="31">
                        <c:v>17890.789282872811</c:v>
                      </c:pt>
                      <c:pt idx="32">
                        <c:v>17890.709798173095</c:v>
                      </c:pt>
                      <c:pt idx="33">
                        <c:v>17890.789282872811</c:v>
                      </c:pt>
                      <c:pt idx="34">
                        <c:v>17890.709798173095</c:v>
                      </c:pt>
                      <c:pt idx="35">
                        <c:v>17890.789282872811</c:v>
                      </c:pt>
                      <c:pt idx="36">
                        <c:v>17988.404414596953</c:v>
                      </c:pt>
                      <c:pt idx="37">
                        <c:v>17988.483899296672</c:v>
                      </c:pt>
                      <c:pt idx="38">
                        <c:v>18003.697120390116</c:v>
                      </c:pt>
                      <c:pt idx="39">
                        <c:v>18003.776605089835</c:v>
                      </c:pt>
                      <c:pt idx="40">
                        <c:v>17988.404414596953</c:v>
                      </c:pt>
                      <c:pt idx="41">
                        <c:v>17988.483899296672</c:v>
                      </c:pt>
                      <c:pt idx="42">
                        <c:v>18003.697120390116</c:v>
                      </c:pt>
                      <c:pt idx="43">
                        <c:v>18003.776605089835</c:v>
                      </c:pt>
                      <c:pt idx="44">
                        <c:v>17988.404414596953</c:v>
                      </c:pt>
                      <c:pt idx="45">
                        <c:v>17988.483899296672</c:v>
                      </c:pt>
                      <c:pt idx="46">
                        <c:v>18035.370146379646</c:v>
                      </c:pt>
                      <c:pt idx="47">
                        <c:v>18035.449631079358</c:v>
                      </c:pt>
                      <c:pt idx="48">
                        <c:v>18035.370146379646</c:v>
                      </c:pt>
                      <c:pt idx="49">
                        <c:v>18035.449631079358</c:v>
                      </c:pt>
                      <c:pt idx="50">
                        <c:v>18003.697120390116</c:v>
                      </c:pt>
                      <c:pt idx="51">
                        <c:v>18003.776605089835</c:v>
                      </c:pt>
                      <c:pt idx="52">
                        <c:v>18050.662852172813</c:v>
                      </c:pt>
                      <c:pt idx="53">
                        <c:v>18050.742336872525</c:v>
                      </c:pt>
                      <c:pt idx="54">
                        <c:v>18050.662852172813</c:v>
                      </c:pt>
                      <c:pt idx="55">
                        <c:v>18050.742336872525</c:v>
                      </c:pt>
                      <c:pt idx="56">
                        <c:v>18035.370146379646</c:v>
                      </c:pt>
                      <c:pt idx="57">
                        <c:v>18035.449631079358</c:v>
                      </c:pt>
                      <c:pt idx="58">
                        <c:v>18050.662852172813</c:v>
                      </c:pt>
                      <c:pt idx="59">
                        <c:v>18050.742336872525</c:v>
                      </c:pt>
                      <c:pt idx="60">
                        <c:v>18109.941617445853</c:v>
                      </c:pt>
                      <c:pt idx="61">
                        <c:v>18110.021102145569</c:v>
                      </c:pt>
                      <c:pt idx="62">
                        <c:v>18109.941617445853</c:v>
                      </c:pt>
                      <c:pt idx="63">
                        <c:v>18110.021102145569</c:v>
                      </c:pt>
                      <c:pt idx="64">
                        <c:v>18109.941617445853</c:v>
                      </c:pt>
                      <c:pt idx="65">
                        <c:v>18110.021102145569</c:v>
                      </c:pt>
                      <c:pt idx="66">
                        <c:v>18156.907349228539</c:v>
                      </c:pt>
                      <c:pt idx="67">
                        <c:v>18156.986833928255</c:v>
                      </c:pt>
                      <c:pt idx="68">
                        <c:v>18156.907349228539</c:v>
                      </c:pt>
                      <c:pt idx="69">
                        <c:v>18156.986833928255</c:v>
                      </c:pt>
                      <c:pt idx="70">
                        <c:v>18156.907349228539</c:v>
                      </c:pt>
                      <c:pt idx="71">
                        <c:v>18156.986833928255</c:v>
                      </c:pt>
                      <c:pt idx="72">
                        <c:v>18339.79201582259</c:v>
                      </c:pt>
                      <c:pt idx="73">
                        <c:v>18339.871500522313</c:v>
                      </c:pt>
                      <c:pt idx="74">
                        <c:v>18339.79201582259</c:v>
                      </c:pt>
                      <c:pt idx="75">
                        <c:v>18339.871500522313</c:v>
                      </c:pt>
                      <c:pt idx="76">
                        <c:v>18355.084721615756</c:v>
                      </c:pt>
                      <c:pt idx="77">
                        <c:v>18355.164206315472</c:v>
                      </c:pt>
                      <c:pt idx="78">
                        <c:v>18355.084721615756</c:v>
                      </c:pt>
                      <c:pt idx="79">
                        <c:v>18355.164206315472</c:v>
                      </c:pt>
                      <c:pt idx="80">
                        <c:v>18339.79201582259</c:v>
                      </c:pt>
                      <c:pt idx="81">
                        <c:v>18339.871500522313</c:v>
                      </c:pt>
                      <c:pt idx="82">
                        <c:v>18355.084721615756</c:v>
                      </c:pt>
                      <c:pt idx="83">
                        <c:v>18355.164206315472</c:v>
                      </c:pt>
                      <c:pt idx="84">
                        <c:v>18386.757747605279</c:v>
                      </c:pt>
                      <c:pt idx="85">
                        <c:v>18386.837232304999</c:v>
                      </c:pt>
                      <c:pt idx="86">
                        <c:v>18402.050453398446</c:v>
                      </c:pt>
                      <c:pt idx="87">
                        <c:v>18402.129938098165</c:v>
                      </c:pt>
                      <c:pt idx="88">
                        <c:v>18386.757747605279</c:v>
                      </c:pt>
                      <c:pt idx="89">
                        <c:v>18386.837232304999</c:v>
                      </c:pt>
                      <c:pt idx="90">
                        <c:v>18402.050453398446</c:v>
                      </c:pt>
                      <c:pt idx="91">
                        <c:v>18402.129938098165</c:v>
                      </c:pt>
                      <c:pt idx="92">
                        <c:v>18386.757747605279</c:v>
                      </c:pt>
                      <c:pt idx="93">
                        <c:v>18386.837232304999</c:v>
                      </c:pt>
                      <c:pt idx="94">
                        <c:v>18461.329218671486</c:v>
                      </c:pt>
                      <c:pt idx="95">
                        <c:v>18461.408703371206</c:v>
                      </c:pt>
                      <c:pt idx="96">
                        <c:v>18461.329218671486</c:v>
                      </c:pt>
                      <c:pt idx="97">
                        <c:v>18461.408703371206</c:v>
                      </c:pt>
                      <c:pt idx="98">
                        <c:v>18402.050453398446</c:v>
                      </c:pt>
                      <c:pt idx="99">
                        <c:v>18402.129938098165</c:v>
                      </c:pt>
                      <c:pt idx="100">
                        <c:v>18461.329218671486</c:v>
                      </c:pt>
                      <c:pt idx="101">
                        <c:v>18461.408703371206</c:v>
                      </c:pt>
                      <c:pt idx="102">
                        <c:v>18508.294950454172</c:v>
                      </c:pt>
                      <c:pt idx="103">
                        <c:v>18508.374435153892</c:v>
                      </c:pt>
                      <c:pt idx="104">
                        <c:v>18508.294950454172</c:v>
                      </c:pt>
                      <c:pt idx="105">
                        <c:v>18508.374435153892</c:v>
                      </c:pt>
                      <c:pt idx="106">
                        <c:v>18508.294950454172</c:v>
                      </c:pt>
                      <c:pt idx="107">
                        <c:v>18508.374435153892</c:v>
                      </c:pt>
                      <c:pt idx="108">
                        <c:v>18806.247435539699</c:v>
                      </c:pt>
                      <c:pt idx="109">
                        <c:v>18806.326920239411</c:v>
                      </c:pt>
                      <c:pt idx="110">
                        <c:v>18821.540141332862</c:v>
                      </c:pt>
                      <c:pt idx="111">
                        <c:v>18821.619626032581</c:v>
                      </c:pt>
                      <c:pt idx="112">
                        <c:v>18806.247435539699</c:v>
                      </c:pt>
                      <c:pt idx="113">
                        <c:v>18806.326920239411</c:v>
                      </c:pt>
                      <c:pt idx="114">
                        <c:v>18821.540141332862</c:v>
                      </c:pt>
                      <c:pt idx="115">
                        <c:v>18821.619626032581</c:v>
                      </c:pt>
                      <c:pt idx="116">
                        <c:v>18853.213167322388</c:v>
                      </c:pt>
                      <c:pt idx="117">
                        <c:v>18853.292652022104</c:v>
                      </c:pt>
                      <c:pt idx="118">
                        <c:v>18868.505873115551</c:v>
                      </c:pt>
                      <c:pt idx="119">
                        <c:v>18868.585357815264</c:v>
                      </c:pt>
                      <c:pt idx="120">
                        <c:v>18806.247435539699</c:v>
                      </c:pt>
                      <c:pt idx="121">
                        <c:v>18806.326920239411</c:v>
                      </c:pt>
                      <c:pt idx="122">
                        <c:v>18853.213167322388</c:v>
                      </c:pt>
                      <c:pt idx="123">
                        <c:v>18853.292652022104</c:v>
                      </c:pt>
                      <c:pt idx="124">
                        <c:v>18821.540141332862</c:v>
                      </c:pt>
                      <c:pt idx="125">
                        <c:v>18821.619626032581</c:v>
                      </c:pt>
                      <c:pt idx="126">
                        <c:v>18868.505873115551</c:v>
                      </c:pt>
                      <c:pt idx="127">
                        <c:v>18868.585357815264</c:v>
                      </c:pt>
                      <c:pt idx="128">
                        <c:v>18853.213167322388</c:v>
                      </c:pt>
                      <c:pt idx="129">
                        <c:v>18853.292652022104</c:v>
                      </c:pt>
                      <c:pt idx="130">
                        <c:v>18868.505873115551</c:v>
                      </c:pt>
                      <c:pt idx="131">
                        <c:v>18868.585357815264</c:v>
                      </c:pt>
                      <c:pt idx="132">
                        <c:v>18927.784638388592</c:v>
                      </c:pt>
                      <c:pt idx="133">
                        <c:v>18927.864123088304</c:v>
                      </c:pt>
                      <c:pt idx="134">
                        <c:v>18927.784638388592</c:v>
                      </c:pt>
                      <c:pt idx="135">
                        <c:v>18927.864123088304</c:v>
                      </c:pt>
                      <c:pt idx="136">
                        <c:v>18974.750370171278</c:v>
                      </c:pt>
                      <c:pt idx="137">
                        <c:v>18974.829854871004</c:v>
                      </c:pt>
                      <c:pt idx="138">
                        <c:v>18927.784638388592</c:v>
                      </c:pt>
                      <c:pt idx="139">
                        <c:v>18927.864123088304</c:v>
                      </c:pt>
                      <c:pt idx="140">
                        <c:v>18974.750370171278</c:v>
                      </c:pt>
                      <c:pt idx="141">
                        <c:v>18974.829854871004</c:v>
                      </c:pt>
                      <c:pt idx="142">
                        <c:v>18974.750370171278</c:v>
                      </c:pt>
                      <c:pt idx="143">
                        <c:v>18974.829854871004</c:v>
                      </c:pt>
                      <c:pt idx="144">
                        <c:v>19051.007588548244</c:v>
                      </c:pt>
                      <c:pt idx="145">
                        <c:v>19051.087073247963</c:v>
                      </c:pt>
                      <c:pt idx="146">
                        <c:v>19066.30029434141</c:v>
                      </c:pt>
                      <c:pt idx="147">
                        <c:v>19066.379779041134</c:v>
                      </c:pt>
                      <c:pt idx="148">
                        <c:v>19093.136892850252</c:v>
                      </c:pt>
                      <c:pt idx="149">
                        <c:v>19093.216377549972</c:v>
                      </c:pt>
                      <c:pt idx="150">
                        <c:v>19051.007588548244</c:v>
                      </c:pt>
                      <c:pt idx="151">
                        <c:v>19051.087073247963</c:v>
                      </c:pt>
                      <c:pt idx="152">
                        <c:v>19093.136892850252</c:v>
                      </c:pt>
                      <c:pt idx="153">
                        <c:v>19093.216377549972</c:v>
                      </c:pt>
                      <c:pt idx="154">
                        <c:v>19108.429598643419</c:v>
                      </c:pt>
                      <c:pt idx="155">
                        <c:v>19108.509083343131</c:v>
                      </c:pt>
                      <c:pt idx="156">
                        <c:v>19066.30029434141</c:v>
                      </c:pt>
                      <c:pt idx="157">
                        <c:v>19066.379779041134</c:v>
                      </c:pt>
                      <c:pt idx="158">
                        <c:v>19108.429598643419</c:v>
                      </c:pt>
                      <c:pt idx="159">
                        <c:v>19108.509083343131</c:v>
                      </c:pt>
                      <c:pt idx="160">
                        <c:v>19097.973320330941</c:v>
                      </c:pt>
                      <c:pt idx="161">
                        <c:v>19098.052805030653</c:v>
                      </c:pt>
                      <c:pt idx="162">
                        <c:v>19051.007588548244</c:v>
                      </c:pt>
                      <c:pt idx="163">
                        <c:v>19051.087073247963</c:v>
                      </c:pt>
                      <c:pt idx="164">
                        <c:v>19093.136892850252</c:v>
                      </c:pt>
                      <c:pt idx="165">
                        <c:v>19093.216377549972</c:v>
                      </c:pt>
                      <c:pt idx="166">
                        <c:v>19097.973320330941</c:v>
                      </c:pt>
                      <c:pt idx="167">
                        <c:v>19098.052805030653</c:v>
                      </c:pt>
                      <c:pt idx="168">
                        <c:v>19113.266026124107</c:v>
                      </c:pt>
                      <c:pt idx="169">
                        <c:v>19113.345510823819</c:v>
                      </c:pt>
                      <c:pt idx="170">
                        <c:v>19066.30029434141</c:v>
                      </c:pt>
                      <c:pt idx="171">
                        <c:v>19066.379779041134</c:v>
                      </c:pt>
                      <c:pt idx="172">
                        <c:v>19108.429598643419</c:v>
                      </c:pt>
                      <c:pt idx="173">
                        <c:v>19108.509083343131</c:v>
                      </c:pt>
                      <c:pt idx="174">
                        <c:v>19113.266026124107</c:v>
                      </c:pt>
                      <c:pt idx="175">
                        <c:v>19113.345510823819</c:v>
                      </c:pt>
                      <c:pt idx="176">
                        <c:v>19140.102624632942</c:v>
                      </c:pt>
                      <c:pt idx="177">
                        <c:v>19140.182109332662</c:v>
                      </c:pt>
                      <c:pt idx="178">
                        <c:v>19155.395330426109</c:v>
                      </c:pt>
                      <c:pt idx="179">
                        <c:v>19155.474815125821</c:v>
                      </c:pt>
                      <c:pt idx="180">
                        <c:v>19097.973320330941</c:v>
                      </c:pt>
                      <c:pt idx="181">
                        <c:v>19098.052805030653</c:v>
                      </c:pt>
                      <c:pt idx="182">
                        <c:v>19140.102624632942</c:v>
                      </c:pt>
                      <c:pt idx="183">
                        <c:v>19140.182109332662</c:v>
                      </c:pt>
                      <c:pt idx="184">
                        <c:v>19113.266026124107</c:v>
                      </c:pt>
                      <c:pt idx="185">
                        <c:v>19113.345510823819</c:v>
                      </c:pt>
                      <c:pt idx="186">
                        <c:v>19155.395330426109</c:v>
                      </c:pt>
                      <c:pt idx="187">
                        <c:v>19155.474815125821</c:v>
                      </c:pt>
                      <c:pt idx="188">
                        <c:v>19172.544791397144</c:v>
                      </c:pt>
                      <c:pt idx="189">
                        <c:v>19172.62427609686</c:v>
                      </c:pt>
                      <c:pt idx="190">
                        <c:v>19140.102624632942</c:v>
                      </c:pt>
                      <c:pt idx="191">
                        <c:v>19140.182109332662</c:v>
                      </c:pt>
                      <c:pt idx="192">
                        <c:v>19214.674095699153</c:v>
                      </c:pt>
                      <c:pt idx="193">
                        <c:v>19214.753580398865</c:v>
                      </c:pt>
                      <c:pt idx="194">
                        <c:v>19172.544791397144</c:v>
                      </c:pt>
                      <c:pt idx="195">
                        <c:v>19172.62427609686</c:v>
                      </c:pt>
                      <c:pt idx="196">
                        <c:v>19214.674095699153</c:v>
                      </c:pt>
                      <c:pt idx="197">
                        <c:v>19214.753580398865</c:v>
                      </c:pt>
                      <c:pt idx="198">
                        <c:v>19155.395330426109</c:v>
                      </c:pt>
                      <c:pt idx="199">
                        <c:v>19155.474815125821</c:v>
                      </c:pt>
                      <c:pt idx="200">
                        <c:v>19219.510523179833</c:v>
                      </c:pt>
                      <c:pt idx="201">
                        <c:v>19219.590007879553</c:v>
                      </c:pt>
                      <c:pt idx="202">
                        <c:v>19172.544791397144</c:v>
                      </c:pt>
                      <c:pt idx="203">
                        <c:v>19172.62427609686</c:v>
                      </c:pt>
                      <c:pt idx="204">
                        <c:v>19214.674095699153</c:v>
                      </c:pt>
                      <c:pt idx="205">
                        <c:v>19214.753580398865</c:v>
                      </c:pt>
                      <c:pt idx="206">
                        <c:v>19219.510523179833</c:v>
                      </c:pt>
                      <c:pt idx="207">
                        <c:v>19219.590007879553</c:v>
                      </c:pt>
                      <c:pt idx="208">
                        <c:v>19261.639827481835</c:v>
                      </c:pt>
                      <c:pt idx="209">
                        <c:v>19261.719312181554</c:v>
                      </c:pt>
                      <c:pt idx="210">
                        <c:v>19219.510523179833</c:v>
                      </c:pt>
                      <c:pt idx="211">
                        <c:v>19219.590007879553</c:v>
                      </c:pt>
                      <c:pt idx="212">
                        <c:v>19261.639827481835</c:v>
                      </c:pt>
                      <c:pt idx="213">
                        <c:v>19261.719312181554</c:v>
                      </c:pt>
                      <c:pt idx="214">
                        <c:v>19261.639827481835</c:v>
                      </c:pt>
                      <c:pt idx="215">
                        <c:v>19261.719312181554</c:v>
                      </c:pt>
                      <c:pt idx="216">
                        <c:v>19359.3344439057</c:v>
                      </c:pt>
                      <c:pt idx="217">
                        <c:v>19359.413928605416</c:v>
                      </c:pt>
                      <c:pt idx="218">
                        <c:v>19374.627149698859</c:v>
                      </c:pt>
                      <c:pt idx="219">
                        <c:v>19374.706634398579</c:v>
                      </c:pt>
                      <c:pt idx="220">
                        <c:v>19359.3344439057</c:v>
                      </c:pt>
                      <c:pt idx="221">
                        <c:v>19359.413928605416</c:v>
                      </c:pt>
                      <c:pt idx="222">
                        <c:v>19374.627149698859</c:v>
                      </c:pt>
                      <c:pt idx="223">
                        <c:v>19374.706634398579</c:v>
                      </c:pt>
                      <c:pt idx="224">
                        <c:v>19406.300175688386</c:v>
                      </c:pt>
                      <c:pt idx="225">
                        <c:v>19406.379660388106</c:v>
                      </c:pt>
                      <c:pt idx="226">
                        <c:v>19359.3344439057</c:v>
                      </c:pt>
                      <c:pt idx="227">
                        <c:v>19359.413928605416</c:v>
                      </c:pt>
                      <c:pt idx="228">
                        <c:v>19406.300175688386</c:v>
                      </c:pt>
                      <c:pt idx="229">
                        <c:v>19406.379660388106</c:v>
                      </c:pt>
                      <c:pt idx="230">
                        <c:v>19421.592881481549</c:v>
                      </c:pt>
                      <c:pt idx="231">
                        <c:v>19421.672366181272</c:v>
                      </c:pt>
                      <c:pt idx="232">
                        <c:v>19374.627149698859</c:v>
                      </c:pt>
                      <c:pt idx="233">
                        <c:v>19374.706634398579</c:v>
                      </c:pt>
                      <c:pt idx="234">
                        <c:v>19421.592881481549</c:v>
                      </c:pt>
                      <c:pt idx="235">
                        <c:v>19421.672366181272</c:v>
                      </c:pt>
                      <c:pt idx="236">
                        <c:v>19406.300175688386</c:v>
                      </c:pt>
                      <c:pt idx="237">
                        <c:v>19406.379660388106</c:v>
                      </c:pt>
                      <c:pt idx="238">
                        <c:v>19421.592881481549</c:v>
                      </c:pt>
                      <c:pt idx="239">
                        <c:v>19421.672366181272</c:v>
                      </c:pt>
                      <c:pt idx="240">
                        <c:v>19480.871646754593</c:v>
                      </c:pt>
                      <c:pt idx="241">
                        <c:v>19480.951131454309</c:v>
                      </c:pt>
                      <c:pt idx="242">
                        <c:v>19480.871646754593</c:v>
                      </c:pt>
                      <c:pt idx="243">
                        <c:v>19480.951131454309</c:v>
                      </c:pt>
                      <c:pt idx="244">
                        <c:v>19527.837378537279</c:v>
                      </c:pt>
                      <c:pt idx="245">
                        <c:v>19527.916863237002</c:v>
                      </c:pt>
                      <c:pt idx="246">
                        <c:v>19480.871646754593</c:v>
                      </c:pt>
                      <c:pt idx="247">
                        <c:v>19480.951131454309</c:v>
                      </c:pt>
                      <c:pt idx="248">
                        <c:v>19527.837378537279</c:v>
                      </c:pt>
                      <c:pt idx="249">
                        <c:v>19527.916863237002</c:v>
                      </c:pt>
                      <c:pt idx="250">
                        <c:v>19527.837378537279</c:v>
                      </c:pt>
                      <c:pt idx="251">
                        <c:v>19527.916863237002</c:v>
                      </c:pt>
                      <c:pt idx="252">
                        <c:v>19710.72204513133</c:v>
                      </c:pt>
                      <c:pt idx="253">
                        <c:v>19710.801529831053</c:v>
                      </c:pt>
                      <c:pt idx="254">
                        <c:v>19710.72204513133</c:v>
                      </c:pt>
                      <c:pt idx="255">
                        <c:v>19710.801529831053</c:v>
                      </c:pt>
                      <c:pt idx="256">
                        <c:v>19726.014750924503</c:v>
                      </c:pt>
                      <c:pt idx="257">
                        <c:v>19726.094235624219</c:v>
                      </c:pt>
                      <c:pt idx="258">
                        <c:v>19726.014750924503</c:v>
                      </c:pt>
                      <c:pt idx="259">
                        <c:v>19726.094235624219</c:v>
                      </c:pt>
                      <c:pt idx="260">
                        <c:v>19710.72204513133</c:v>
                      </c:pt>
                      <c:pt idx="261">
                        <c:v>19710.801529831053</c:v>
                      </c:pt>
                      <c:pt idx="262">
                        <c:v>19757.687776914023</c:v>
                      </c:pt>
                      <c:pt idx="263">
                        <c:v>19757.767261613746</c:v>
                      </c:pt>
                      <c:pt idx="264">
                        <c:v>19726.014750924503</c:v>
                      </c:pt>
                      <c:pt idx="265">
                        <c:v>19726.094235624219</c:v>
                      </c:pt>
                      <c:pt idx="266">
                        <c:v>19772.980482707186</c:v>
                      </c:pt>
                      <c:pt idx="267">
                        <c:v>19773.059967406902</c:v>
                      </c:pt>
                      <c:pt idx="268">
                        <c:v>19757.687776914023</c:v>
                      </c:pt>
                      <c:pt idx="269">
                        <c:v>19757.767261613746</c:v>
                      </c:pt>
                      <c:pt idx="270">
                        <c:v>19772.980482707186</c:v>
                      </c:pt>
                      <c:pt idx="271">
                        <c:v>19773.059967406902</c:v>
                      </c:pt>
                      <c:pt idx="272">
                        <c:v>19757.687776914023</c:v>
                      </c:pt>
                      <c:pt idx="273">
                        <c:v>19757.767261613746</c:v>
                      </c:pt>
                      <c:pt idx="274">
                        <c:v>19832.259247980222</c:v>
                      </c:pt>
                      <c:pt idx="275">
                        <c:v>19832.338732679942</c:v>
                      </c:pt>
                      <c:pt idx="276">
                        <c:v>19832.259247980222</c:v>
                      </c:pt>
                      <c:pt idx="277">
                        <c:v>19832.338732679942</c:v>
                      </c:pt>
                      <c:pt idx="278">
                        <c:v>19772.980482707186</c:v>
                      </c:pt>
                      <c:pt idx="279">
                        <c:v>19773.059967406902</c:v>
                      </c:pt>
                      <c:pt idx="280">
                        <c:v>19832.259247980222</c:v>
                      </c:pt>
                      <c:pt idx="281">
                        <c:v>19832.338732679942</c:v>
                      </c:pt>
                      <c:pt idx="282">
                        <c:v>19879.224979762923</c:v>
                      </c:pt>
                      <c:pt idx="283">
                        <c:v>19879.304464462639</c:v>
                      </c:pt>
                      <c:pt idx="284">
                        <c:v>19879.224979762923</c:v>
                      </c:pt>
                      <c:pt idx="285">
                        <c:v>19879.304464462639</c:v>
                      </c:pt>
                      <c:pt idx="286">
                        <c:v>19879.224979762923</c:v>
                      </c:pt>
                      <c:pt idx="287">
                        <c:v>19879.304464462639</c:v>
                      </c:pt>
                      <c:pt idx="288">
                        <c:v>20177.177464848439</c:v>
                      </c:pt>
                      <c:pt idx="289">
                        <c:v>20177.256949548151</c:v>
                      </c:pt>
                      <c:pt idx="290">
                        <c:v>20192.470170641602</c:v>
                      </c:pt>
                      <c:pt idx="291">
                        <c:v>20192.549655341321</c:v>
                      </c:pt>
                      <c:pt idx="292">
                        <c:v>20177.177464848439</c:v>
                      </c:pt>
                      <c:pt idx="293">
                        <c:v>20177.256949548151</c:v>
                      </c:pt>
                      <c:pt idx="294">
                        <c:v>20192.470170641602</c:v>
                      </c:pt>
                      <c:pt idx="295">
                        <c:v>20192.549655341321</c:v>
                      </c:pt>
                      <c:pt idx="296">
                        <c:v>20224.143196631125</c:v>
                      </c:pt>
                      <c:pt idx="297">
                        <c:v>20224.222681330844</c:v>
                      </c:pt>
                      <c:pt idx="298">
                        <c:v>20239.435902424291</c:v>
                      </c:pt>
                      <c:pt idx="299">
                        <c:v>20239.515387124011</c:v>
                      </c:pt>
                      <c:pt idx="300">
                        <c:v>20224.143196631125</c:v>
                      </c:pt>
                      <c:pt idx="301">
                        <c:v>20224.222681330844</c:v>
                      </c:pt>
                      <c:pt idx="302">
                        <c:v>20177.177464848439</c:v>
                      </c:pt>
                      <c:pt idx="303">
                        <c:v>20177.256949548151</c:v>
                      </c:pt>
                      <c:pt idx="304">
                        <c:v>20239.435902424291</c:v>
                      </c:pt>
                      <c:pt idx="305">
                        <c:v>20239.515387124011</c:v>
                      </c:pt>
                      <c:pt idx="306">
                        <c:v>20192.470170641602</c:v>
                      </c:pt>
                      <c:pt idx="307">
                        <c:v>20192.549655341321</c:v>
                      </c:pt>
                      <c:pt idx="308">
                        <c:v>20224.143196631125</c:v>
                      </c:pt>
                      <c:pt idx="309">
                        <c:v>20224.222681330844</c:v>
                      </c:pt>
                      <c:pt idx="310">
                        <c:v>20239.435902424291</c:v>
                      </c:pt>
                      <c:pt idx="311">
                        <c:v>20239.515387124011</c:v>
                      </c:pt>
                      <c:pt idx="312">
                        <c:v>20298.714667697332</c:v>
                      </c:pt>
                      <c:pt idx="313">
                        <c:v>20298.794152397055</c:v>
                      </c:pt>
                      <c:pt idx="314">
                        <c:v>20298.714667697332</c:v>
                      </c:pt>
                      <c:pt idx="315">
                        <c:v>20298.794152397055</c:v>
                      </c:pt>
                      <c:pt idx="316">
                        <c:v>20345.680399480025</c:v>
                      </c:pt>
                      <c:pt idx="317">
                        <c:v>20345.759884179744</c:v>
                      </c:pt>
                      <c:pt idx="318">
                        <c:v>20393.431101348819</c:v>
                      </c:pt>
                      <c:pt idx="319">
                        <c:v>20393.510586048542</c:v>
                      </c:pt>
                      <c:pt idx="320">
                        <c:v>20345.680399480025</c:v>
                      </c:pt>
                      <c:pt idx="321">
                        <c:v>20345.759884179744</c:v>
                      </c:pt>
                      <c:pt idx="322">
                        <c:v>20298.714667697332</c:v>
                      </c:pt>
                      <c:pt idx="323">
                        <c:v>20298.794152397055</c:v>
                      </c:pt>
                      <c:pt idx="324">
                        <c:v>20408.723807141985</c:v>
                      </c:pt>
                      <c:pt idx="325">
                        <c:v>20408.803291841705</c:v>
                      </c:pt>
                      <c:pt idx="326">
                        <c:v>20393.431101348819</c:v>
                      </c:pt>
                      <c:pt idx="327">
                        <c:v>20393.510586048542</c:v>
                      </c:pt>
                      <c:pt idx="328">
                        <c:v>20408.723807141985</c:v>
                      </c:pt>
                      <c:pt idx="329">
                        <c:v>20408.803291841705</c:v>
                      </c:pt>
                      <c:pt idx="330">
                        <c:v>20345.680399480025</c:v>
                      </c:pt>
                      <c:pt idx="331">
                        <c:v>20345.759884179744</c:v>
                      </c:pt>
                      <c:pt idx="332">
                        <c:v>20440.396833131501</c:v>
                      </c:pt>
                      <c:pt idx="333">
                        <c:v>20440.476317831228</c:v>
                      </c:pt>
                      <c:pt idx="334">
                        <c:v>20393.431101348819</c:v>
                      </c:pt>
                      <c:pt idx="335">
                        <c:v>20393.510586048542</c:v>
                      </c:pt>
                      <c:pt idx="336">
                        <c:v>20440.396833131501</c:v>
                      </c:pt>
                      <c:pt idx="337">
                        <c:v>20440.476317831228</c:v>
                      </c:pt>
                      <c:pt idx="338">
                        <c:v>20421.937617856991</c:v>
                      </c:pt>
                      <c:pt idx="339">
                        <c:v>20422.017102556707</c:v>
                      </c:pt>
                      <c:pt idx="340">
                        <c:v>20455.689538924675</c:v>
                      </c:pt>
                      <c:pt idx="341">
                        <c:v>20455.769023624387</c:v>
                      </c:pt>
                      <c:pt idx="342">
                        <c:v>20408.723807141985</c:v>
                      </c:pt>
                      <c:pt idx="343">
                        <c:v>20408.803291841705</c:v>
                      </c:pt>
                      <c:pt idx="344">
                        <c:v>20455.689538924675</c:v>
                      </c:pt>
                      <c:pt idx="345">
                        <c:v>20455.769023624387</c:v>
                      </c:pt>
                      <c:pt idx="346">
                        <c:v>20437.23032365015</c:v>
                      </c:pt>
                      <c:pt idx="347">
                        <c:v>20437.309808349866</c:v>
                      </c:pt>
                      <c:pt idx="348">
                        <c:v>20421.937617856991</c:v>
                      </c:pt>
                      <c:pt idx="349">
                        <c:v>20422.017102556707</c:v>
                      </c:pt>
                      <c:pt idx="350">
                        <c:v>20440.396833131501</c:v>
                      </c:pt>
                      <c:pt idx="351">
                        <c:v>20440.476317831228</c:v>
                      </c:pt>
                      <c:pt idx="352">
                        <c:v>20437.23032365015</c:v>
                      </c:pt>
                      <c:pt idx="353">
                        <c:v>20437.309808349866</c:v>
                      </c:pt>
                      <c:pt idx="354">
                        <c:v>20455.689538924675</c:v>
                      </c:pt>
                      <c:pt idx="355">
                        <c:v>20455.769023624387</c:v>
                      </c:pt>
                      <c:pt idx="356">
                        <c:v>20468.903349639681</c:v>
                      </c:pt>
                      <c:pt idx="357">
                        <c:v>20468.982834339397</c:v>
                      </c:pt>
                      <c:pt idx="358">
                        <c:v>20514.968304197715</c:v>
                      </c:pt>
                      <c:pt idx="359">
                        <c:v>20515.047788897431</c:v>
                      </c:pt>
                      <c:pt idx="360">
                        <c:v>20468.903349639681</c:v>
                      </c:pt>
                      <c:pt idx="361">
                        <c:v>20468.982834339397</c:v>
                      </c:pt>
                      <c:pt idx="362">
                        <c:v>20421.937617856991</c:v>
                      </c:pt>
                      <c:pt idx="363">
                        <c:v>20422.017102556707</c:v>
                      </c:pt>
                      <c:pt idx="364">
                        <c:v>20484.196055432847</c:v>
                      </c:pt>
                      <c:pt idx="365">
                        <c:v>20484.275540132567</c:v>
                      </c:pt>
                      <c:pt idx="366">
                        <c:v>20484.196055432847</c:v>
                      </c:pt>
                      <c:pt idx="367">
                        <c:v>20484.275540132567</c:v>
                      </c:pt>
                      <c:pt idx="368">
                        <c:v>20437.23032365015</c:v>
                      </c:pt>
                      <c:pt idx="369">
                        <c:v>20437.309808349866</c:v>
                      </c:pt>
                      <c:pt idx="370">
                        <c:v>20514.968304197715</c:v>
                      </c:pt>
                      <c:pt idx="371">
                        <c:v>20515.047788897431</c:v>
                      </c:pt>
                      <c:pt idx="372">
                        <c:v>20468.903349639681</c:v>
                      </c:pt>
                      <c:pt idx="373">
                        <c:v>20468.982834339397</c:v>
                      </c:pt>
                      <c:pt idx="374">
                        <c:v>20561.934035980405</c:v>
                      </c:pt>
                      <c:pt idx="375">
                        <c:v>20562.013520680121</c:v>
                      </c:pt>
                      <c:pt idx="376">
                        <c:v>20484.196055432847</c:v>
                      </c:pt>
                      <c:pt idx="377">
                        <c:v>20484.275540132567</c:v>
                      </c:pt>
                      <c:pt idx="378">
                        <c:v>20514.968304197715</c:v>
                      </c:pt>
                      <c:pt idx="379">
                        <c:v>20515.047788897431</c:v>
                      </c:pt>
                      <c:pt idx="380">
                        <c:v>20561.934035980405</c:v>
                      </c:pt>
                      <c:pt idx="381">
                        <c:v>20562.013520680121</c:v>
                      </c:pt>
                      <c:pt idx="382">
                        <c:v>20543.47482070588</c:v>
                      </c:pt>
                      <c:pt idx="383">
                        <c:v>20543.554305405603</c:v>
                      </c:pt>
                      <c:pt idx="384">
                        <c:v>20543.47482070588</c:v>
                      </c:pt>
                      <c:pt idx="385">
                        <c:v>20543.554305405603</c:v>
                      </c:pt>
                      <c:pt idx="386">
                        <c:v>20561.934035980405</c:v>
                      </c:pt>
                      <c:pt idx="387">
                        <c:v>20562.013520680121</c:v>
                      </c:pt>
                      <c:pt idx="388">
                        <c:v>20590.440552488573</c:v>
                      </c:pt>
                      <c:pt idx="389">
                        <c:v>20590.520037188297</c:v>
                      </c:pt>
                      <c:pt idx="390">
                        <c:v>20590.440552488573</c:v>
                      </c:pt>
                      <c:pt idx="391">
                        <c:v>20590.520037188297</c:v>
                      </c:pt>
                      <c:pt idx="392">
                        <c:v>20543.47482070588</c:v>
                      </c:pt>
                      <c:pt idx="393">
                        <c:v>20543.554305405603</c:v>
                      </c:pt>
                      <c:pt idx="394">
                        <c:v>20659.628652404259</c:v>
                      </c:pt>
                      <c:pt idx="395">
                        <c:v>20659.708137103975</c:v>
                      </c:pt>
                      <c:pt idx="396">
                        <c:v>20590.440552488573</c:v>
                      </c:pt>
                      <c:pt idx="397">
                        <c:v>20590.520037188297</c:v>
                      </c:pt>
                      <c:pt idx="398">
                        <c:v>20659.628652404259</c:v>
                      </c:pt>
                      <c:pt idx="399">
                        <c:v>20659.708137103975</c:v>
                      </c:pt>
                      <c:pt idx="400">
                        <c:v>20674.921358197425</c:v>
                      </c:pt>
                      <c:pt idx="401">
                        <c:v>20675.000842897145</c:v>
                      </c:pt>
                      <c:pt idx="402">
                        <c:v>20674.921358197425</c:v>
                      </c:pt>
                      <c:pt idx="403">
                        <c:v>20675.000842897145</c:v>
                      </c:pt>
                      <c:pt idx="404">
                        <c:v>20659.628652404259</c:v>
                      </c:pt>
                      <c:pt idx="405">
                        <c:v>20659.708137103975</c:v>
                      </c:pt>
                      <c:pt idx="406">
                        <c:v>20706.594384186948</c:v>
                      </c:pt>
                      <c:pt idx="407">
                        <c:v>20706.673868886672</c:v>
                      </c:pt>
                      <c:pt idx="408">
                        <c:v>20674.921358197425</c:v>
                      </c:pt>
                      <c:pt idx="409">
                        <c:v>20675.000842897145</c:v>
                      </c:pt>
                      <c:pt idx="410">
                        <c:v>20721.887089980111</c:v>
                      </c:pt>
                      <c:pt idx="411">
                        <c:v>20721.966574679831</c:v>
                      </c:pt>
                      <c:pt idx="412">
                        <c:v>20706.594384186948</c:v>
                      </c:pt>
                      <c:pt idx="413">
                        <c:v>20706.673868886672</c:v>
                      </c:pt>
                      <c:pt idx="414">
                        <c:v>20721.887089980111</c:v>
                      </c:pt>
                      <c:pt idx="415">
                        <c:v>20721.966574679831</c:v>
                      </c:pt>
                      <c:pt idx="416">
                        <c:v>20706.594384186948</c:v>
                      </c:pt>
                      <c:pt idx="417">
                        <c:v>20706.673868886672</c:v>
                      </c:pt>
                      <c:pt idx="418">
                        <c:v>20781.165855253155</c:v>
                      </c:pt>
                      <c:pt idx="419">
                        <c:v>20781.245339952875</c:v>
                      </c:pt>
                      <c:pt idx="420">
                        <c:v>20781.165855253155</c:v>
                      </c:pt>
                      <c:pt idx="421">
                        <c:v>20781.245339952875</c:v>
                      </c:pt>
                      <c:pt idx="422">
                        <c:v>20721.887089980111</c:v>
                      </c:pt>
                      <c:pt idx="423">
                        <c:v>20721.966574679831</c:v>
                      </c:pt>
                      <c:pt idx="424">
                        <c:v>20781.165855253155</c:v>
                      </c:pt>
                      <c:pt idx="425">
                        <c:v>20781.245339952875</c:v>
                      </c:pt>
                      <c:pt idx="426">
                        <c:v>20828.131587035852</c:v>
                      </c:pt>
                      <c:pt idx="427">
                        <c:v>20828.211071735564</c:v>
                      </c:pt>
                      <c:pt idx="428">
                        <c:v>20828.131587035852</c:v>
                      </c:pt>
                      <c:pt idx="429">
                        <c:v>20828.211071735564</c:v>
                      </c:pt>
                      <c:pt idx="430">
                        <c:v>20828.131587035852</c:v>
                      </c:pt>
                      <c:pt idx="431">
                        <c:v>20828.211071735564</c:v>
                      </c:pt>
                      <c:pt idx="432">
                        <c:v>21011.016253629892</c:v>
                      </c:pt>
                      <c:pt idx="433">
                        <c:v>21011.095738329612</c:v>
                      </c:pt>
                      <c:pt idx="434">
                        <c:v>21026.308959423066</c:v>
                      </c:pt>
                      <c:pt idx="435">
                        <c:v>21026.388444122778</c:v>
                      </c:pt>
                      <c:pt idx="436">
                        <c:v>21011.016253629892</c:v>
                      </c:pt>
                      <c:pt idx="437">
                        <c:v>21011.095738329612</c:v>
                      </c:pt>
                      <c:pt idx="438">
                        <c:v>21026.308959423066</c:v>
                      </c:pt>
                      <c:pt idx="439">
                        <c:v>21026.388444122778</c:v>
                      </c:pt>
                      <c:pt idx="440">
                        <c:v>21057.981985412589</c:v>
                      </c:pt>
                      <c:pt idx="441">
                        <c:v>21058.061470112305</c:v>
                      </c:pt>
                      <c:pt idx="442">
                        <c:v>21057.981985412589</c:v>
                      </c:pt>
                      <c:pt idx="443">
                        <c:v>21058.061470112305</c:v>
                      </c:pt>
                      <c:pt idx="444">
                        <c:v>21011.016253629892</c:v>
                      </c:pt>
                      <c:pt idx="445">
                        <c:v>21011.095738329612</c:v>
                      </c:pt>
                      <c:pt idx="446">
                        <c:v>21073.274691205748</c:v>
                      </c:pt>
                      <c:pt idx="447">
                        <c:v>21073.354175905471</c:v>
                      </c:pt>
                      <c:pt idx="448">
                        <c:v>21073.274691205748</c:v>
                      </c:pt>
                      <c:pt idx="449">
                        <c:v>21073.354175905471</c:v>
                      </c:pt>
                      <c:pt idx="450">
                        <c:v>21026.308959423066</c:v>
                      </c:pt>
                      <c:pt idx="451">
                        <c:v>21026.388444122778</c:v>
                      </c:pt>
                      <c:pt idx="452">
                        <c:v>21057.981985412589</c:v>
                      </c:pt>
                      <c:pt idx="453">
                        <c:v>21058.061470112305</c:v>
                      </c:pt>
                      <c:pt idx="454">
                        <c:v>21073.274691205748</c:v>
                      </c:pt>
                      <c:pt idx="455">
                        <c:v>21073.354175905471</c:v>
                      </c:pt>
                      <c:pt idx="456">
                        <c:v>21132.553456478789</c:v>
                      </c:pt>
                      <c:pt idx="457">
                        <c:v>21132.632941178515</c:v>
                      </c:pt>
                      <c:pt idx="458">
                        <c:v>21132.553456478789</c:v>
                      </c:pt>
                      <c:pt idx="459">
                        <c:v>21132.632941178515</c:v>
                      </c:pt>
                      <c:pt idx="460">
                        <c:v>21179.519188261485</c:v>
                      </c:pt>
                      <c:pt idx="461">
                        <c:v>21179.598672961201</c:v>
                      </c:pt>
                      <c:pt idx="462">
                        <c:v>21179.519188261485</c:v>
                      </c:pt>
                      <c:pt idx="463">
                        <c:v>21179.598672961201</c:v>
                      </c:pt>
                      <c:pt idx="464">
                        <c:v>21132.553456478789</c:v>
                      </c:pt>
                      <c:pt idx="465">
                        <c:v>21132.632941178515</c:v>
                      </c:pt>
                      <c:pt idx="466">
                        <c:v>21179.519188261485</c:v>
                      </c:pt>
                      <c:pt idx="467">
                        <c:v>21179.598672961201</c:v>
                      </c:pt>
                      <c:pt idx="468">
                        <c:v>21477.471673346994</c:v>
                      </c:pt>
                      <c:pt idx="469">
                        <c:v>21477.551158046714</c:v>
                      </c:pt>
                      <c:pt idx="470">
                        <c:v>21477.471673346994</c:v>
                      </c:pt>
                      <c:pt idx="471">
                        <c:v>21477.551158046714</c:v>
                      </c:pt>
                      <c:pt idx="472">
                        <c:v>21492.764379140172</c:v>
                      </c:pt>
                      <c:pt idx="473">
                        <c:v>21492.843863839884</c:v>
                      </c:pt>
                      <c:pt idx="474">
                        <c:v>21492.764379140172</c:v>
                      </c:pt>
                      <c:pt idx="475">
                        <c:v>21492.843863839884</c:v>
                      </c:pt>
                      <c:pt idx="476">
                        <c:v>21524.437405129695</c:v>
                      </c:pt>
                      <c:pt idx="477">
                        <c:v>21524.516889829411</c:v>
                      </c:pt>
                      <c:pt idx="478">
                        <c:v>21524.437405129695</c:v>
                      </c:pt>
                      <c:pt idx="479">
                        <c:v>21524.516889829411</c:v>
                      </c:pt>
                      <c:pt idx="480">
                        <c:v>21477.471673346994</c:v>
                      </c:pt>
                      <c:pt idx="481">
                        <c:v>21477.551158046714</c:v>
                      </c:pt>
                      <c:pt idx="482">
                        <c:v>21539.730110922857</c:v>
                      </c:pt>
                      <c:pt idx="483">
                        <c:v>21539.80959562257</c:v>
                      </c:pt>
                      <c:pt idx="484">
                        <c:v>21539.730110922857</c:v>
                      </c:pt>
                      <c:pt idx="485">
                        <c:v>21539.80959562257</c:v>
                      </c:pt>
                      <c:pt idx="486">
                        <c:v>21492.764379140172</c:v>
                      </c:pt>
                      <c:pt idx="487">
                        <c:v>21492.843863839884</c:v>
                      </c:pt>
                      <c:pt idx="488">
                        <c:v>21524.437405129695</c:v>
                      </c:pt>
                      <c:pt idx="489">
                        <c:v>21524.516889829411</c:v>
                      </c:pt>
                      <c:pt idx="490">
                        <c:v>21539.730110922857</c:v>
                      </c:pt>
                      <c:pt idx="491">
                        <c:v>21539.80959562257</c:v>
                      </c:pt>
                      <c:pt idx="492">
                        <c:v>21599.008876195898</c:v>
                      </c:pt>
                      <c:pt idx="493">
                        <c:v>21599.08836089561</c:v>
                      </c:pt>
                      <c:pt idx="494">
                        <c:v>21599.008876195898</c:v>
                      </c:pt>
                      <c:pt idx="495">
                        <c:v>21599.08836089561</c:v>
                      </c:pt>
                      <c:pt idx="496">
                        <c:v>21645.974607978591</c:v>
                      </c:pt>
                      <c:pt idx="497">
                        <c:v>21646.054092678311</c:v>
                      </c:pt>
                      <c:pt idx="498">
                        <c:v>21645.974607978591</c:v>
                      </c:pt>
                      <c:pt idx="499">
                        <c:v>21646.054092678311</c:v>
                      </c:pt>
                      <c:pt idx="500">
                        <c:v>21599.008876195898</c:v>
                      </c:pt>
                      <c:pt idx="501">
                        <c:v>21599.08836089561</c:v>
                      </c:pt>
                      <c:pt idx="502">
                        <c:v>21645.974607978591</c:v>
                      </c:pt>
                      <c:pt idx="503">
                        <c:v>21646.054092678311</c:v>
                      </c:pt>
                      <c:pt idx="504">
                        <c:v>21722.231826355553</c:v>
                      </c:pt>
                      <c:pt idx="505">
                        <c:v>21722.311311055266</c:v>
                      </c:pt>
                      <c:pt idx="506">
                        <c:v>21722.231826355553</c:v>
                      </c:pt>
                      <c:pt idx="507">
                        <c:v>21722.311311055266</c:v>
                      </c:pt>
                      <c:pt idx="508">
                        <c:v>21737.52453214872</c:v>
                      </c:pt>
                      <c:pt idx="509">
                        <c:v>21737.60401684844</c:v>
                      </c:pt>
                      <c:pt idx="510">
                        <c:v>21737.52453214872</c:v>
                      </c:pt>
                      <c:pt idx="511">
                        <c:v>21737.60401684844</c:v>
                      </c:pt>
                      <c:pt idx="512">
                        <c:v>21722.231826355553</c:v>
                      </c:pt>
                      <c:pt idx="513">
                        <c:v>21722.311311055266</c:v>
                      </c:pt>
                      <c:pt idx="514">
                        <c:v>21769.197558138239</c:v>
                      </c:pt>
                      <c:pt idx="515">
                        <c:v>21769.277042837963</c:v>
                      </c:pt>
                      <c:pt idx="516">
                        <c:v>21737.52453214872</c:v>
                      </c:pt>
                      <c:pt idx="517">
                        <c:v>21737.60401684844</c:v>
                      </c:pt>
                      <c:pt idx="518">
                        <c:v>21784.49026393141</c:v>
                      </c:pt>
                      <c:pt idx="519">
                        <c:v>21784.569748631122</c:v>
                      </c:pt>
                      <c:pt idx="520">
                        <c:v>21769.197558138239</c:v>
                      </c:pt>
                      <c:pt idx="521">
                        <c:v>21769.277042837963</c:v>
                      </c:pt>
                      <c:pt idx="522">
                        <c:v>21784.49026393141</c:v>
                      </c:pt>
                      <c:pt idx="523">
                        <c:v>21784.569748631122</c:v>
                      </c:pt>
                      <c:pt idx="524">
                        <c:v>21843.76902920445</c:v>
                      </c:pt>
                      <c:pt idx="525">
                        <c:v>21843.848513904173</c:v>
                      </c:pt>
                      <c:pt idx="526">
                        <c:v>21769.197558138239</c:v>
                      </c:pt>
                      <c:pt idx="527">
                        <c:v>21769.277042837963</c:v>
                      </c:pt>
                      <c:pt idx="528">
                        <c:v>21843.76902920445</c:v>
                      </c:pt>
                      <c:pt idx="529">
                        <c:v>21843.848513904173</c:v>
                      </c:pt>
                      <c:pt idx="530">
                        <c:v>21784.49026393141</c:v>
                      </c:pt>
                      <c:pt idx="531">
                        <c:v>21784.569748631122</c:v>
                      </c:pt>
                      <c:pt idx="532">
                        <c:v>21843.76902920445</c:v>
                      </c:pt>
                      <c:pt idx="533">
                        <c:v>21843.848513904173</c:v>
                      </c:pt>
                      <c:pt idx="534">
                        <c:v>21890.734760987143</c:v>
                      </c:pt>
                      <c:pt idx="535">
                        <c:v>21890.814245686859</c:v>
                      </c:pt>
                      <c:pt idx="536">
                        <c:v>21890.734760987143</c:v>
                      </c:pt>
                      <c:pt idx="537">
                        <c:v>21890.814245686859</c:v>
                      </c:pt>
                      <c:pt idx="538">
                        <c:v>21890.734760987143</c:v>
                      </c:pt>
                      <c:pt idx="539">
                        <c:v>21890.814245686859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5994-444D-A9A8-44B4154D4EBD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0.99998098631578969</c:v>
                      </c:pt>
                      <c:pt idx="2">
                        <c:v>0.9991008507146123</c:v>
                      </c:pt>
                      <c:pt idx="3">
                        <c:v>0.99908270260548848</c:v>
                      </c:pt>
                      <c:pt idx="4">
                        <c:v>0.99644532874571745</c:v>
                      </c:pt>
                      <c:pt idx="5">
                        <c:v>0.99642632156193855</c:v>
                      </c:pt>
                      <c:pt idx="6">
                        <c:v>0.99557477971542563</c:v>
                      </c:pt>
                      <c:pt idx="7">
                        <c:v>0.99555582746975679</c:v>
                      </c:pt>
                      <c:pt idx="8">
                        <c:v>0.99150488137648363</c:v>
                      </c:pt>
                      <c:pt idx="9">
                        <c:v>0.99148674760736211</c:v>
                      </c:pt>
                      <c:pt idx="10">
                        <c:v>0.98805009863627813</c:v>
                      </c:pt>
                      <c:pt idx="11">
                        <c:v>0.98803155366926498</c:v>
                      </c:pt>
                      <c:pt idx="12">
                        <c:v>0.98730896391848766</c:v>
                      </c:pt>
                      <c:pt idx="13">
                        <c:v>0.98729001223691726</c:v>
                      </c:pt>
                      <c:pt idx="14">
                        <c:v>0.98375866314818405</c:v>
                      </c:pt>
                      <c:pt idx="15">
                        <c:v>0.98373969415858098</c:v>
                      </c:pt>
                      <c:pt idx="16">
                        <c:v>0.98245980840323843</c:v>
                      </c:pt>
                      <c:pt idx="17">
                        <c:v>0.98244098816268433</c:v>
                      </c:pt>
                      <c:pt idx="18">
                        <c:v>0.97892611757252579</c:v>
                      </c:pt>
                      <c:pt idx="19">
                        <c:v>0.97890724684766672</c:v>
                      </c:pt>
                      <c:pt idx="20">
                        <c:v>0.97461018081083073</c:v>
                      </c:pt>
                      <c:pt idx="21">
                        <c:v>0.97459151993064097</c:v>
                      </c:pt>
                      <c:pt idx="22">
                        <c:v>0.97256025214585429</c:v>
                      </c:pt>
                      <c:pt idx="23">
                        <c:v>0.97254124384158891</c:v>
                      </c:pt>
                      <c:pt idx="24">
                        <c:v>0.97169678282153027</c:v>
                      </c:pt>
                      <c:pt idx="25">
                        <c:v>0.9716777782055408</c:v>
                      </c:pt>
                      <c:pt idx="26">
                        <c:v>0.97110042748175041</c:v>
                      </c:pt>
                      <c:pt idx="27">
                        <c:v>0.97108169466238536</c:v>
                      </c:pt>
                      <c:pt idx="28">
                        <c:v>0.96433162073866086</c:v>
                      </c:pt>
                      <c:pt idx="29">
                        <c:v>0.96431267745543925</c:v>
                      </c:pt>
                      <c:pt idx="30">
                        <c:v>0.95988504586441259</c:v>
                      </c:pt>
                      <c:pt idx="31">
                        <c:v>0.95986604770718686</c:v>
                      </c:pt>
                      <c:pt idx="32">
                        <c:v>0.95510163733335374</c:v>
                      </c:pt>
                      <c:pt idx="33">
                        <c:v>0.95508266694006616</c:v>
                      </c:pt>
                      <c:pt idx="34">
                        <c:v>0.9473703700384789</c:v>
                      </c:pt>
                      <c:pt idx="35">
                        <c:v>0.9473514552596517</c:v>
                      </c:pt>
                      <c:pt idx="36">
                        <c:v>0.93565909613654663</c:v>
                      </c:pt>
                      <c:pt idx="37">
                        <c:v>0.93564009947557869</c:v>
                      </c:pt>
                      <c:pt idx="38">
                        <c:v>0.93210490370357213</c:v>
                      </c:pt>
                      <c:pt idx="39">
                        <c:v>0.93208590638854705</c:v>
                      </c:pt>
                      <c:pt idx="40">
                        <c:v>0.93087963144212549</c:v>
                      </c:pt>
                      <c:pt idx="41">
                        <c:v>0.93086065133945783</c:v>
                      </c:pt>
                      <c:pt idx="42">
                        <c:v>0.92732704085995432</c:v>
                      </c:pt>
                      <c:pt idx="43">
                        <c:v>0.92730805885117662</c:v>
                      </c:pt>
                      <c:pt idx="44">
                        <c:v>0.92317306024932688</c:v>
                      </c:pt>
                      <c:pt idx="45">
                        <c:v>0.92315411275097603</c:v>
                      </c:pt>
                      <c:pt idx="46">
                        <c:v>0.92297633936034007</c:v>
                      </c:pt>
                      <c:pt idx="47">
                        <c:v>0.92295734773419869</c:v>
                      </c:pt>
                      <c:pt idx="48">
                        <c:v>0.92206935318884908</c:v>
                      </c:pt>
                      <c:pt idx="49">
                        <c:v>0.92205036417209085</c:v>
                      </c:pt>
                      <c:pt idx="50">
                        <c:v>0.91962452565940678</c:v>
                      </c:pt>
                      <c:pt idx="51">
                        <c:v>0.91960557394920406</c:v>
                      </c:pt>
                      <c:pt idx="52">
                        <c:v>0.91942256735989236</c:v>
                      </c:pt>
                      <c:pt idx="53">
                        <c:v>0.91940357484098334</c:v>
                      </c:pt>
                      <c:pt idx="54">
                        <c:v>0.91851582933961906</c:v>
                      </c:pt>
                      <c:pt idx="55">
                        <c:v>0.91849683925678183</c:v>
                      </c:pt>
                      <c:pt idx="56">
                        <c:v>0.9143808076162302</c:v>
                      </c:pt>
                      <c:pt idx="57">
                        <c:v>0.91436184424655575</c:v>
                      </c:pt>
                      <c:pt idx="58">
                        <c:v>0.91083024303740545</c:v>
                      </c:pt>
                      <c:pt idx="59">
                        <c:v>0.91081127695606534</c:v>
                      </c:pt>
                      <c:pt idx="60">
                        <c:v>0.90822379269206699</c:v>
                      </c:pt>
                      <c:pt idx="61">
                        <c:v>0.90820479186997238</c:v>
                      </c:pt>
                      <c:pt idx="62">
                        <c:v>0.9034551734923052</c:v>
                      </c:pt>
                      <c:pt idx="63">
                        <c:v>0.90343618215746058</c:v>
                      </c:pt>
                      <c:pt idx="64">
                        <c:v>0.89577512653018987</c:v>
                      </c:pt>
                      <c:pt idx="65">
                        <c:v>0.89575615460731461</c:v>
                      </c:pt>
                      <c:pt idx="66">
                        <c:v>0.89554422628630481</c:v>
                      </c:pt>
                      <c:pt idx="67">
                        <c:v>0.89552522897382447</c:v>
                      </c:pt>
                      <c:pt idx="68">
                        <c:v>0.89463898491661986</c:v>
                      </c:pt>
                      <c:pt idx="69">
                        <c:v>0.89461998919024532</c:v>
                      </c:pt>
                      <c:pt idx="70">
                        <c:v>0.88697053473982157</c:v>
                      </c:pt>
                      <c:pt idx="71">
                        <c:v>0.88695155492472799</c:v>
                      </c:pt>
                      <c:pt idx="72">
                        <c:v>0.85308906399033713</c:v>
                      </c:pt>
                      <c:pt idx="73">
                        <c:v>0.85307006405534858</c:v>
                      </c:pt>
                      <c:pt idx="74">
                        <c:v>0.85218479118080526</c:v>
                      </c:pt>
                      <c:pt idx="75">
                        <c:v>0.85216579218224819</c:v>
                      </c:pt>
                      <c:pt idx="76">
                        <c:v>0.84953466095436692</c:v>
                      </c:pt>
                      <c:pt idx="77">
                        <c:v>0.8495156608712785</c:v>
                      </c:pt>
                      <c:pt idx="78">
                        <c:v>0.84863044703341295</c:v>
                      </c:pt>
                      <c:pt idx="79">
                        <c:v>0.84861144785061238</c:v>
                      </c:pt>
                      <c:pt idx="80">
                        <c:v>0.84452998933463552</c:v>
                      </c:pt>
                      <c:pt idx="81">
                        <c:v>0.84451099973547472</c:v>
                      </c:pt>
                      <c:pt idx="82">
                        <c:v>0.84097648060828178</c:v>
                      </c:pt>
                      <c:pt idx="83">
                        <c:v>0.84095749046465207</c:v>
                      </c:pt>
                      <c:pt idx="84">
                        <c:v>0.84040934375710363</c:v>
                      </c:pt>
                      <c:pt idx="85">
                        <c:v>0.84039034589120276</c:v>
                      </c:pt>
                      <c:pt idx="86">
                        <c:v>0.83685507592334096</c:v>
                      </c:pt>
                      <c:pt idx="87">
                        <c:v>0.83683607784789127</c:v>
                      </c:pt>
                      <c:pt idx="88">
                        <c:v>0.83560137392393385</c:v>
                      </c:pt>
                      <c:pt idx="89">
                        <c:v>0.83558238137382923</c:v>
                      </c:pt>
                      <c:pt idx="90">
                        <c:v>0.83204756676009073</c:v>
                      </c:pt>
                      <c:pt idx="91">
                        <c:v>0.83202857380555117</c:v>
                      </c:pt>
                      <c:pt idx="92">
                        <c:v>0.82761270479273286</c:v>
                      </c:pt>
                      <c:pt idx="93">
                        <c:v>0.82759372271956955</c:v>
                      </c:pt>
                      <c:pt idx="94">
                        <c:v>0.82565274689828339</c:v>
                      </c:pt>
                      <c:pt idx="95">
                        <c:v>0.825633745765876</c:v>
                      </c:pt>
                      <c:pt idx="96">
                        <c:v>0.82474900077352697</c:v>
                      </c:pt>
                      <c:pt idx="97">
                        <c:v>0.82473000032258414</c:v>
                      </c:pt>
                      <c:pt idx="98">
                        <c:v>0.82406005004880822</c:v>
                      </c:pt>
                      <c:pt idx="99">
                        <c:v>0.82404106719972203</c:v>
                      </c:pt>
                      <c:pt idx="100">
                        <c:v>0.81710088096924915</c:v>
                      </c:pt>
                      <c:pt idx="101">
                        <c:v>0.81708188742459198</c:v>
                      </c:pt>
                      <c:pt idx="102">
                        <c:v>0.81297424000694452</c:v>
                      </c:pt>
                      <c:pt idx="103">
                        <c:v>0.81295524051255397</c:v>
                      </c:pt>
                      <c:pt idx="104">
                        <c:v>0.80817000859950883</c:v>
                      </c:pt>
                      <c:pt idx="105">
                        <c:v>0.80815101305365344</c:v>
                      </c:pt>
                      <c:pt idx="106">
                        <c:v>0.8001901501207479</c:v>
                      </c:pt>
                      <c:pt idx="107">
                        <c:v>0.80017116247793185</c:v>
                      </c:pt>
                      <c:pt idx="108">
                        <c:v>0.73714088071123018</c:v>
                      </c:pt>
                      <c:pt idx="109">
                        <c:v>0.73712188382731059</c:v>
                      </c:pt>
                      <c:pt idx="110">
                        <c:v>0.73358669867131987</c:v>
                      </c:pt>
                      <c:pt idx="111">
                        <c:v>0.73356770164675711</c:v>
                      </c:pt>
                      <c:pt idx="112">
                        <c:v>0.73229571271806682</c:v>
                      </c:pt>
                      <c:pt idx="113">
                        <c:v>0.73227671861593024</c:v>
                      </c:pt>
                      <c:pt idx="114">
                        <c:v>0.72874179515152471</c:v>
                      </c:pt>
                      <c:pt idx="115">
                        <c:v>0.72872280082790986</c:v>
                      </c:pt>
                      <c:pt idx="116">
                        <c:v>0.72832198532649051</c:v>
                      </c:pt>
                      <c:pt idx="117">
                        <c:v>0.72830298742984689</c:v>
                      </c:pt>
                      <c:pt idx="118">
                        <c:v>0.72476771985345456</c:v>
                      </c:pt>
                      <c:pt idx="119">
                        <c:v>0.72474872185326555</c:v>
                      </c:pt>
                      <c:pt idx="120">
                        <c:v>0.72399740620957798</c:v>
                      </c:pt>
                      <c:pt idx="121">
                        <c:v>0.72397841763847137</c:v>
                      </c:pt>
                      <c:pt idx="122">
                        <c:v>0.72347865813115797</c:v>
                      </c:pt>
                      <c:pt idx="123">
                        <c:v>0.72345966268623108</c:v>
                      </c:pt>
                      <c:pt idx="124">
                        <c:v>0.720444121248623</c:v>
                      </c:pt>
                      <c:pt idx="125">
                        <c:v>0.72042513230585137</c:v>
                      </c:pt>
                      <c:pt idx="126">
                        <c:v>0.7199246074201362</c:v>
                      </c:pt>
                      <c:pt idx="127">
                        <c:v>0.71990561179887747</c:v>
                      </c:pt>
                      <c:pt idx="128">
                        <c:v>0.71518376417424356</c:v>
                      </c:pt>
                      <c:pt idx="129">
                        <c:v>0.7151647736853437</c:v>
                      </c:pt>
                      <c:pt idx="130">
                        <c:v>0.71163025741297514</c:v>
                      </c:pt>
                      <c:pt idx="131">
                        <c:v>0.71161126661146734</c:v>
                      </c:pt>
                      <c:pt idx="132">
                        <c:v>0.70970677347246458</c:v>
                      </c:pt>
                      <c:pt idx="133">
                        <c:v>0.70968777547773787</c:v>
                      </c:pt>
                      <c:pt idx="134">
                        <c:v>0.70486376255756589</c:v>
                      </c:pt>
                      <c:pt idx="135">
                        <c:v>0.70484476673544383</c:v>
                      </c:pt>
                      <c:pt idx="136">
                        <c:v>0.70088717992944871</c:v>
                      </c:pt>
                      <c:pt idx="137">
                        <c:v>0.70086818120868111</c:v>
                      </c:pt>
                      <c:pt idx="138">
                        <c:v>0.69657041274010734</c:v>
                      </c:pt>
                      <c:pt idx="139">
                        <c:v>0.69655142132871994</c:v>
                      </c:pt>
                      <c:pt idx="140">
                        <c:v>0.69604564026449489</c:v>
                      </c:pt>
                      <c:pt idx="141">
                        <c:v>0.69602664344125464</c:v>
                      </c:pt>
                      <c:pt idx="142">
                        <c:v>0.68775504733048309</c:v>
                      </c:pt>
                      <c:pt idx="143">
                        <c:v>0.68773605443791097</c:v>
                      </c:pt>
                      <c:pt idx="144">
                        <c:v>0.68167899233051588</c:v>
                      </c:pt>
                      <c:pt idx="145">
                        <c:v>0.68165999372848907</c:v>
                      </c:pt>
                      <c:pt idx="146">
                        <c:v>0.67812467894000572</c:v>
                      </c:pt>
                      <c:pt idx="147">
                        <c:v>0.67810568028072737</c:v>
                      </c:pt>
                      <c:pt idx="148">
                        <c:v>0.67698623490126619</c:v>
                      </c:pt>
                      <c:pt idx="149">
                        <c:v>0.67696723473538967</c:v>
                      </c:pt>
                      <c:pt idx="150">
                        <c:v>0.67683737321074344</c:v>
                      </c:pt>
                      <c:pt idx="151">
                        <c:v>0.67681837629796837</c:v>
                      </c:pt>
                      <c:pt idx="152">
                        <c:v>0.67604461108589664</c:v>
                      </c:pt>
                      <c:pt idx="153">
                        <c:v>0.67602561113245008</c:v>
                      </c:pt>
                      <c:pt idx="154">
                        <c:v>0.67343185328136113</c:v>
                      </c:pt>
                      <c:pt idx="155">
                        <c:v>0.67341285312236454</c:v>
                      </c:pt>
                      <c:pt idx="156">
                        <c:v>0.67328319729523745</c:v>
                      </c:pt>
                      <c:pt idx="157">
                        <c:v>0.6732642002708642</c:v>
                      </c:pt>
                      <c:pt idx="158">
                        <c:v>0.67249023330769753</c:v>
                      </c:pt>
                      <c:pt idx="159">
                        <c:v>0.67247123335232595</c:v>
                      </c:pt>
                      <c:pt idx="160">
                        <c:v>0.66899880674385825</c:v>
                      </c:pt>
                      <c:pt idx="161">
                        <c:v>0.66897980876436802</c:v>
                      </c:pt>
                      <c:pt idx="162">
                        <c:v>0.6685476012582483</c:v>
                      </c:pt>
                      <c:pt idx="163">
                        <c:v>0.66852860786234192</c:v>
                      </c:pt>
                      <c:pt idx="164">
                        <c:v>0.66808293070475089</c:v>
                      </c:pt>
                      <c:pt idx="165">
                        <c:v>0.66806393299430566</c:v>
                      </c:pt>
                      <c:pt idx="166">
                        <c:v>0.66801856832953177</c:v>
                      </c:pt>
                      <c:pt idx="167">
                        <c:v>0.66799957066681459</c:v>
                      </c:pt>
                      <c:pt idx="168">
                        <c:v>0.66544453812263493</c:v>
                      </c:pt>
                      <c:pt idx="169">
                        <c:v>0.66542554006954313</c:v>
                      </c:pt>
                      <c:pt idx="170">
                        <c:v>0.66499380502637551</c:v>
                      </c:pt>
                      <c:pt idx="171">
                        <c:v>0.66497481141840042</c:v>
                      </c:pt>
                      <c:pt idx="172">
                        <c:v>0.66452868695538791</c:v>
                      </c:pt>
                      <c:pt idx="173">
                        <c:v>0.66450968916227138</c:v>
                      </c:pt>
                      <c:pt idx="174">
                        <c:v>0.66446432559044533</c:v>
                      </c:pt>
                      <c:pt idx="175">
                        <c:v>0.66444532784365307</c:v>
                      </c:pt>
                      <c:pt idx="176">
                        <c:v>0.66430756676151126</c:v>
                      </c:pt>
                      <c:pt idx="177">
                        <c:v>0.66428856716509666</c:v>
                      </c:pt>
                      <c:pt idx="178">
                        <c:v>0.66075320267855608</c:v>
                      </c:pt>
                      <c:pt idx="179">
                        <c:v>0.66073420307282482</c:v>
                      </c:pt>
                      <c:pt idx="180">
                        <c:v>0.65973100969538734</c:v>
                      </c:pt>
                      <c:pt idx="181">
                        <c:v>0.65971201513773525</c:v>
                      </c:pt>
                      <c:pt idx="182">
                        <c:v>0.65946825565256917</c:v>
                      </c:pt>
                      <c:pt idx="183">
                        <c:v>0.65944925727762871</c:v>
                      </c:pt>
                      <c:pt idx="184">
                        <c:v>0.65617708423639332</c:v>
                      </c:pt>
                      <c:pt idx="185">
                        <c:v>0.65615808950131538</c:v>
                      </c:pt>
                      <c:pt idx="186">
                        <c:v>0.65591395859457491</c:v>
                      </c:pt>
                      <c:pt idx="187">
                        <c:v>0.65589496016366033</c:v>
                      </c:pt>
                      <c:pt idx="188">
                        <c:v>0.65424384977733918</c:v>
                      </c:pt>
                      <c:pt idx="189">
                        <c:v>0.65422485072662329</c:v>
                      </c:pt>
                      <c:pt idx="190">
                        <c:v>0.65118283935363397</c:v>
                      </c:pt>
                      <c:pt idx="191">
                        <c:v>0.65116384368071401</c:v>
                      </c:pt>
                      <c:pt idx="192">
                        <c:v>0.64955043512175592</c:v>
                      </c:pt>
                      <c:pt idx="193">
                        <c:v>0.64953143502107835</c:v>
                      </c:pt>
                      <c:pt idx="194">
                        <c:v>0.64940338247886986</c:v>
                      </c:pt>
                      <c:pt idx="195">
                        <c:v>0.64938438469234228</c:v>
                      </c:pt>
                      <c:pt idx="196">
                        <c:v>0.64860886885161173</c:v>
                      </c:pt>
                      <c:pt idx="197">
                        <c:v>0.64858986889261283</c:v>
                      </c:pt>
                      <c:pt idx="198">
                        <c:v>0.64762879702613196</c:v>
                      </c:pt>
                      <c:pt idx="199">
                        <c:v>0.64760980121027778</c:v>
                      </c:pt>
                      <c:pt idx="200">
                        <c:v>0.64156405661021843</c:v>
                      </c:pt>
                      <c:pt idx="201">
                        <c:v>0.64154505805834294</c:v>
                      </c:pt>
                      <c:pt idx="202">
                        <c:v>0.64111661143888754</c:v>
                      </c:pt>
                      <c:pt idx="203">
                        <c:v>0.64109761639271734</c:v>
                      </c:pt>
                      <c:pt idx="204">
                        <c:v>0.64064839649717786</c:v>
                      </c:pt>
                      <c:pt idx="205">
                        <c:v>0.64062939814121544</c:v>
                      </c:pt>
                      <c:pt idx="206">
                        <c:v>0.64058403372530803</c:v>
                      </c:pt>
                      <c:pt idx="207">
                        <c:v>0.64056503540789222</c:v>
                      </c:pt>
                      <c:pt idx="208">
                        <c:v>0.63687198157961156</c:v>
                      </c:pt>
                      <c:pt idx="209">
                        <c:v>0.63685298192473916</c:v>
                      </c:pt>
                      <c:pt idx="210">
                        <c:v>0.63229900099846337</c:v>
                      </c:pt>
                      <c:pt idx="211">
                        <c:v>0.63228000505870297</c:v>
                      </c:pt>
                      <c:pt idx="212">
                        <c:v>0.63203328247056467</c:v>
                      </c:pt>
                      <c:pt idx="213">
                        <c:v>0.63201428366527013</c:v>
                      </c:pt>
                      <c:pt idx="214">
                        <c:v>0.62374991476750108</c:v>
                      </c:pt>
                      <c:pt idx="215">
                        <c:v>0.62373091798086999</c:v>
                      </c:pt>
                      <c:pt idx="216">
                        <c:v>0.61264683551901089</c:v>
                      </c:pt>
                      <c:pt idx="217">
                        <c:v>0.61262783618932337</c:v>
                      </c:pt>
                      <c:pt idx="218">
                        <c:v>0.60909249944868482</c:v>
                      </c:pt>
                      <c:pt idx="219">
                        <c:v>0.60907350013402262</c:v>
                      </c:pt>
                      <c:pt idx="220">
                        <c:v>0.60780758831623583</c:v>
                      </c:pt>
                      <c:pt idx="221">
                        <c:v>0.60778858966842852</c:v>
                      </c:pt>
                      <c:pt idx="222">
                        <c:v>0.60425327400308815</c:v>
                      </c:pt>
                      <c:pt idx="223">
                        <c:v>0.60423427533111951</c:v>
                      </c:pt>
                      <c:pt idx="224">
                        <c:v>0.59996750936582932</c:v>
                      </c:pt>
                      <c:pt idx="225">
                        <c:v>0.59994851036438712</c:v>
                      </c:pt>
                      <c:pt idx="226">
                        <c:v>0.59952427782958018</c:v>
                      </c:pt>
                      <c:pt idx="227">
                        <c:v>0.59950528087251753</c:v>
                      </c:pt>
                      <c:pt idx="228">
                        <c:v>0.59898770778437482</c:v>
                      </c:pt>
                      <c:pt idx="229">
                        <c:v>0.598968708903166</c:v>
                      </c:pt>
                      <c:pt idx="230">
                        <c:v>0.59641318080680616</c:v>
                      </c:pt>
                      <c:pt idx="231">
                        <c:v>0.59639418180741</c:v>
                      </c:pt>
                      <c:pt idx="232">
                        <c:v>0.59597012063017851</c:v>
                      </c:pt>
                      <c:pt idx="233">
                        <c:v>0.595951123577799</c:v>
                      </c:pt>
                      <c:pt idx="234">
                        <c:v>0.59543338249824918</c:v>
                      </c:pt>
                      <c:pt idx="235">
                        <c:v>0.59541438361132792</c:v>
                      </c:pt>
                      <c:pt idx="236">
                        <c:v>0.59070549010850959</c:v>
                      </c:pt>
                      <c:pt idx="237">
                        <c:v>0.59068649260546691</c:v>
                      </c:pt>
                      <c:pt idx="238">
                        <c:v>0.58715127529509403</c:v>
                      </c:pt>
                      <c:pt idx="239">
                        <c:v>0.58713227771816889</c:v>
                      </c:pt>
                      <c:pt idx="240">
                        <c:v>0.5852115879191393</c:v>
                      </c:pt>
                      <c:pt idx="241">
                        <c:v>0.58519258875420044</c:v>
                      </c:pt>
                      <c:pt idx="242">
                        <c:v>0.58037253687604318</c:v>
                      </c:pt>
                      <c:pt idx="243">
                        <c:v>0.58035353807361401</c:v>
                      </c:pt>
                      <c:pt idx="244">
                        <c:v>0.57253235511883738</c:v>
                      </c:pt>
                      <c:pt idx="245">
                        <c:v>0.57251335618197308</c:v>
                      </c:pt>
                      <c:pt idx="246">
                        <c:v>0.57209043026560502</c:v>
                      </c:pt>
                      <c:pt idx="247">
                        <c:v>0.57207143258079218</c:v>
                      </c:pt>
                      <c:pt idx="248">
                        <c:v>0.57155258147221577</c:v>
                      </c:pt>
                      <c:pt idx="249">
                        <c:v>0.57153358259212517</c:v>
                      </c:pt>
                      <c:pt idx="250">
                        <c:v>0.56327120094103278</c:v>
                      </c:pt>
                      <c:pt idx="251">
                        <c:v>0.56325220288595645</c:v>
                      </c:pt>
                      <c:pt idx="252">
                        <c:v>0.5300776573568613</c:v>
                      </c:pt>
                      <c:pt idx="253">
                        <c:v>0.53005865886387571</c:v>
                      </c:pt>
                      <c:pt idx="254">
                        <c:v>0.52909778815858211</c:v>
                      </c:pt>
                      <c:pt idx="255">
                        <c:v>0.52907878963895749</c:v>
                      </c:pt>
                      <c:pt idx="256">
                        <c:v>0.52652339707823248</c:v>
                      </c:pt>
                      <c:pt idx="257">
                        <c:v>0.52650439863710408</c:v>
                      </c:pt>
                      <c:pt idx="258">
                        <c:v>0.52554351601448868</c:v>
                      </c:pt>
                      <c:pt idx="259">
                        <c:v>0.52552451753965468</c:v>
                      </c:pt>
                      <c:pt idx="260">
                        <c:v>0.52081652917298893</c:v>
                      </c:pt>
                      <c:pt idx="261">
                        <c:v>0.52079753075608259</c:v>
                      </c:pt>
                      <c:pt idx="262">
                        <c:v>0.51739796953641548</c:v>
                      </c:pt>
                      <c:pt idx="263">
                        <c:v>0.51737897109992637</c:v>
                      </c:pt>
                      <c:pt idx="264">
                        <c:v>0.51726223185215447</c:v>
                      </c:pt>
                      <c:pt idx="265">
                        <c:v>0.5172432334193946</c:v>
                      </c:pt>
                      <c:pt idx="266">
                        <c:v>0.51384369479345726</c:v>
                      </c:pt>
                      <c:pt idx="267">
                        <c:v>0.51382469639765871</c:v>
                      </c:pt>
                      <c:pt idx="268">
                        <c:v>0.51252003206178631</c:v>
                      </c:pt>
                      <c:pt idx="269">
                        <c:v>0.51250103357266652</c:v>
                      </c:pt>
                      <c:pt idx="270">
                        <c:v>0.50896572954510688</c:v>
                      </c:pt>
                      <c:pt idx="271">
                        <c:v>0.50894673106103616</c:v>
                      </c:pt>
                      <c:pt idx="272">
                        <c:v>0.50391978920102509</c:v>
                      </c:pt>
                      <c:pt idx="273">
                        <c:v>0.50390079110749164</c:v>
                      </c:pt>
                      <c:pt idx="274">
                        <c:v>0.50264325603149429</c:v>
                      </c:pt>
                      <c:pt idx="275">
                        <c:v>0.50262425805507205</c:v>
                      </c:pt>
                      <c:pt idx="276">
                        <c:v>0.5016632794404573</c:v>
                      </c:pt>
                      <c:pt idx="277">
                        <c:v>0.50164428137787986</c:v>
                      </c:pt>
                      <c:pt idx="278">
                        <c:v>0.50036554982797909</c:v>
                      </c:pt>
                      <c:pt idx="279">
                        <c:v>0.50034655167633246</c:v>
                      </c:pt>
                      <c:pt idx="280">
                        <c:v>0.49338166600392019</c:v>
                      </c:pt>
                      <c:pt idx="281">
                        <c:v>0.49336266753600488</c:v>
                      </c:pt>
                      <c:pt idx="282">
                        <c:v>0.48996345424491766</c:v>
                      </c:pt>
                      <c:pt idx="283">
                        <c:v>0.48994445623789368</c:v>
                      </c:pt>
                      <c:pt idx="284">
                        <c:v>0.48508519457450894</c:v>
                      </c:pt>
                      <c:pt idx="285">
                        <c:v>0.48506619621496483</c:v>
                      </c:pt>
                      <c:pt idx="286">
                        <c:v>0.47648521467107335</c:v>
                      </c:pt>
                      <c:pt idx="287">
                        <c:v>0.47646621617851193</c:v>
                      </c:pt>
                      <c:pt idx="288">
                        <c:v>0.41413079709828832</c:v>
                      </c:pt>
                      <c:pt idx="289">
                        <c:v>0.41411179915522067</c:v>
                      </c:pt>
                      <c:pt idx="290">
                        <c:v>0.41057654305252889</c:v>
                      </c:pt>
                      <c:pt idx="291">
                        <c:v>0.41055754516647808</c:v>
                      </c:pt>
                      <c:pt idx="292">
                        <c:v>0.40921476700394666</c:v>
                      </c:pt>
                      <c:pt idx="293">
                        <c:v>0.40919576831900351</c:v>
                      </c:pt>
                      <c:pt idx="294">
                        <c:v>0.40566045140296519</c:v>
                      </c:pt>
                      <c:pt idx="295">
                        <c:v>0.40564145273490537</c:v>
                      </c:pt>
                      <c:pt idx="296">
                        <c:v>0.40531167411672392</c:v>
                      </c:pt>
                      <c:pt idx="297">
                        <c:v>0.40529267661630247</c:v>
                      </c:pt>
                      <c:pt idx="298">
                        <c:v>0.40175746594369655</c:v>
                      </c:pt>
                      <c:pt idx="299">
                        <c:v>0.40173846852083234</c:v>
                      </c:pt>
                      <c:pt idx="300">
                        <c:v>0.40039504672340293</c:v>
                      </c:pt>
                      <c:pt idx="301">
                        <c:v>0.40037604829872547</c:v>
                      </c:pt>
                      <c:pt idx="302">
                        <c:v>0.4002994714313271</c:v>
                      </c:pt>
                      <c:pt idx="303">
                        <c:v>0.40028047198554584</c:v>
                      </c:pt>
                      <c:pt idx="304">
                        <c:v>0.3968407495338831</c:v>
                      </c:pt>
                      <c:pt idx="305">
                        <c:v>0.39682175114492751</c:v>
                      </c:pt>
                      <c:pt idx="306">
                        <c:v>0.3967451786766491</c:v>
                      </c:pt>
                      <c:pt idx="307">
                        <c:v>0.39672617917945507</c:v>
                      </c:pt>
                      <c:pt idx="308">
                        <c:v>0.39147887735563353</c:v>
                      </c:pt>
                      <c:pt idx="309">
                        <c:v>0.39145987784513436</c:v>
                      </c:pt>
                      <c:pt idx="310">
                        <c:v>0.38792455479771626</c:v>
                      </c:pt>
                      <c:pt idx="311">
                        <c:v>0.38790555525175169</c:v>
                      </c:pt>
                      <c:pt idx="312">
                        <c:v>0.38669661163593849</c:v>
                      </c:pt>
                      <c:pt idx="313">
                        <c:v>0.38667761432789283</c:v>
                      </c:pt>
                      <c:pt idx="314">
                        <c:v>0.38177982066296628</c:v>
                      </c:pt>
                      <c:pt idx="315">
                        <c:v>0.38176082226340469</c:v>
                      </c:pt>
                      <c:pt idx="316">
                        <c:v>0.37787799213631235</c:v>
                      </c:pt>
                      <c:pt idx="317">
                        <c:v>0.37785899545952328</c:v>
                      </c:pt>
                      <c:pt idx="318">
                        <c:v>0.37301012801474631</c:v>
                      </c:pt>
                      <c:pt idx="319">
                        <c:v>0.37299113394249017</c:v>
                      </c:pt>
                      <c:pt idx="320">
                        <c:v>0.37296037253650305</c:v>
                      </c:pt>
                      <c:pt idx="321">
                        <c:v>0.37294137456982995</c:v>
                      </c:pt>
                      <c:pt idx="322">
                        <c:v>0.37286416975573922</c:v>
                      </c:pt>
                      <c:pt idx="323">
                        <c:v>0.37284516999833994</c:v>
                      </c:pt>
                      <c:pt idx="324">
                        <c:v>0.36945631291294312</c:v>
                      </c:pt>
                      <c:pt idx="325">
                        <c:v>0.36943731903245286</c:v>
                      </c:pt>
                      <c:pt idx="326">
                        <c:v>0.36812746579189448</c:v>
                      </c:pt>
                      <c:pt idx="327">
                        <c:v>0.36810846998662222</c:v>
                      </c:pt>
                      <c:pt idx="328">
                        <c:v>0.36457343194675135</c:v>
                      </c:pt>
                      <c:pt idx="329">
                        <c:v>0.3645544362821499</c:v>
                      </c:pt>
                      <c:pt idx="330">
                        <c:v>0.36404344106989012</c:v>
                      </c:pt>
                      <c:pt idx="331">
                        <c:v>0.36402444139277101</c:v>
                      </c:pt>
                      <c:pt idx="332">
                        <c:v>0.36032869933329253</c:v>
                      </c:pt>
                      <c:pt idx="333">
                        <c:v>0.36030970482764929</c:v>
                      </c:pt>
                      <c:pt idx="334">
                        <c:v>0.35952361006510336</c:v>
                      </c:pt>
                      <c:pt idx="335">
                        <c:v>0.35950461176939891</c:v>
                      </c:pt>
                      <c:pt idx="336">
                        <c:v>0.3593099460810848</c:v>
                      </c:pt>
                      <c:pt idx="337">
                        <c:v>0.35929095118737819</c:v>
                      </c:pt>
                      <c:pt idx="338">
                        <c:v>0.35866989611567301</c:v>
                      </c:pt>
                      <c:pt idx="339">
                        <c:v>0.35865089962030522</c:v>
                      </c:pt>
                      <c:pt idx="340">
                        <c:v>0.35677481744500172</c:v>
                      </c:pt>
                      <c:pt idx="341">
                        <c:v>0.35675582312014759</c:v>
                      </c:pt>
                      <c:pt idx="342">
                        <c:v>0.35596932227593575</c:v>
                      </c:pt>
                      <c:pt idx="343">
                        <c:v>0.35595032403546162</c:v>
                      </c:pt>
                      <c:pt idx="344">
                        <c:v>0.35575601592849476</c:v>
                      </c:pt>
                      <c:pt idx="345">
                        <c:v>0.35573702120437856</c:v>
                      </c:pt>
                      <c:pt idx="346">
                        <c:v>0.35511577962179297</c:v>
                      </c:pt>
                      <c:pt idx="347">
                        <c:v>0.35509678324649802</c:v>
                      </c:pt>
                      <c:pt idx="348">
                        <c:v>0.35375211193940842</c:v>
                      </c:pt>
                      <c:pt idx="349">
                        <c:v>0.3537331139777885</c:v>
                      </c:pt>
                      <c:pt idx="350">
                        <c:v>0.35070427805993754</c:v>
                      </c:pt>
                      <c:pt idx="351">
                        <c:v>0.3506852802989644</c:v>
                      </c:pt>
                      <c:pt idx="352">
                        <c:v>0.35019785128105407</c:v>
                      </c:pt>
                      <c:pt idx="353">
                        <c:v>0.35017885338955146</c:v>
                      </c:pt>
                      <c:pt idx="354">
                        <c:v>0.3471500363525743</c:v>
                      </c:pt>
                      <c:pt idx="355">
                        <c:v>0.3471310386701843</c:v>
                      </c:pt>
                      <c:pt idx="356">
                        <c:v>0.34598891202864035</c:v>
                      </c:pt>
                      <c:pt idx="357">
                        <c:v>0.34596991502444363</c:v>
                      </c:pt>
                      <c:pt idx="358">
                        <c:v>0.34558035144794941</c:v>
                      </c:pt>
                      <c:pt idx="359">
                        <c:v>0.34556135924513737</c:v>
                      </c:pt>
                      <c:pt idx="360">
                        <c:v>0.34493304604804531</c:v>
                      </c:pt>
                      <c:pt idx="361">
                        <c:v>0.34491404870312592</c:v>
                      </c:pt>
                      <c:pt idx="362">
                        <c:v>0.34483581959709675</c:v>
                      </c:pt>
                      <c:pt idx="363">
                        <c:v>0.34481681964946487</c:v>
                      </c:pt>
                      <c:pt idx="364">
                        <c:v>0.34243474098485793</c:v>
                      </c:pt>
                      <c:pt idx="365">
                        <c:v>0.34241574408687886</c:v>
                      </c:pt>
                      <c:pt idx="366">
                        <c:v>0.34137884181609351</c:v>
                      </c:pt>
                      <c:pt idx="367">
                        <c:v>0.34135984456615187</c:v>
                      </c:pt>
                      <c:pt idx="368">
                        <c:v>0.34128145319931524</c:v>
                      </c:pt>
                      <c:pt idx="369">
                        <c:v>0.34126245323884846</c:v>
                      </c:pt>
                      <c:pt idx="370">
                        <c:v>0.34069561112267954</c:v>
                      </c:pt>
                      <c:pt idx="371">
                        <c:v>0.34067661673652327</c:v>
                      </c:pt>
                      <c:pt idx="372">
                        <c:v>0.33601503385920473</c:v>
                      </c:pt>
                      <c:pt idx="373">
                        <c:v>0.33599603413630963</c:v>
                      </c:pt>
                      <c:pt idx="374">
                        <c:v>0.3328983471859564</c:v>
                      </c:pt>
                      <c:pt idx="375">
                        <c:v>0.33287935446902306</c:v>
                      </c:pt>
                      <c:pt idx="376">
                        <c:v>0.33246066521746398</c:v>
                      </c:pt>
                      <c:pt idx="377">
                        <c:v>0.33244166550062826</c:v>
                      </c:pt>
                      <c:pt idx="378">
                        <c:v>0.33208909519245927</c:v>
                      </c:pt>
                      <c:pt idx="379">
                        <c:v>0.33207009755894318</c:v>
                      </c:pt>
                      <c:pt idx="380">
                        <c:v>0.33187913374380756</c:v>
                      </c:pt>
                      <c:pt idx="381">
                        <c:v>0.33186014053980517</c:v>
                      </c:pt>
                      <c:pt idx="382">
                        <c:v>0.33123723751388223</c:v>
                      </c:pt>
                      <c:pt idx="383">
                        <c:v>0.3312182422635695</c:v>
                      </c:pt>
                      <c:pt idx="384">
                        <c:v>0.32631792088893646</c:v>
                      </c:pt>
                      <c:pt idx="385">
                        <c:v>0.32629892372840713</c:v>
                      </c:pt>
                      <c:pt idx="386">
                        <c:v>0.32327031183053911</c:v>
                      </c:pt>
                      <c:pt idx="387">
                        <c:v>0.32325131495132942</c:v>
                      </c:pt>
                      <c:pt idx="388">
                        <c:v>0.31855571801010824</c:v>
                      </c:pt>
                      <c:pt idx="389">
                        <c:v>0.31853672214170192</c:v>
                      </c:pt>
                      <c:pt idx="390">
                        <c:v>0.31749949918806308</c:v>
                      </c:pt>
                      <c:pt idx="391">
                        <c:v>0.31748050287865026</c:v>
                      </c:pt>
                      <c:pt idx="392">
                        <c:v>0.31740004959127471</c:v>
                      </c:pt>
                      <c:pt idx="393">
                        <c:v>0.31738104970153647</c:v>
                      </c:pt>
                      <c:pt idx="394">
                        <c:v>0.30867365917340328</c:v>
                      </c:pt>
                      <c:pt idx="395">
                        <c:v>0.30865466709682815</c:v>
                      </c:pt>
                      <c:pt idx="396">
                        <c:v>0.3085794018796158</c:v>
                      </c:pt>
                      <c:pt idx="397">
                        <c:v>0.3085604023937128</c:v>
                      </c:pt>
                      <c:pt idx="398">
                        <c:v>0.30765422559173194</c:v>
                      </c:pt>
                      <c:pt idx="399">
                        <c:v>0.30763523295889877</c:v>
                      </c:pt>
                      <c:pt idx="400">
                        <c:v>0.30512002126498322</c:v>
                      </c:pt>
                      <c:pt idx="401">
                        <c:v>0.30510102945348527</c:v>
                      </c:pt>
                      <c:pt idx="402">
                        <c:v>0.30410051987131598</c:v>
                      </c:pt>
                      <c:pt idx="403">
                        <c:v>0.3040815274884735</c:v>
                      </c:pt>
                      <c:pt idx="404">
                        <c:v>0.29904441992984881</c:v>
                      </c:pt>
                      <c:pt idx="405">
                        <c:v>0.2990254230834487</c:v>
                      </c:pt>
                      <c:pt idx="406">
                        <c:v>0.29599116281318927</c:v>
                      </c:pt>
                      <c:pt idx="407">
                        <c:v>0.29597217005514798</c:v>
                      </c:pt>
                      <c:pt idx="408">
                        <c:v>0.29549025624497616</c:v>
                      </c:pt>
                      <c:pt idx="409">
                        <c:v>0.29547125952711778</c:v>
                      </c:pt>
                      <c:pt idx="410">
                        <c:v>0.29243743539831984</c:v>
                      </c:pt>
                      <c:pt idx="411">
                        <c:v>0.29241844289272884</c:v>
                      </c:pt>
                      <c:pt idx="412">
                        <c:v>0.29106877633728878</c:v>
                      </c:pt>
                      <c:pt idx="413">
                        <c:v>0.29104978093662065</c:v>
                      </c:pt>
                      <c:pt idx="414">
                        <c:v>0.28751475532781229</c:v>
                      </c:pt>
                      <c:pt idx="415">
                        <c:v>0.28749576010442568</c:v>
                      </c:pt>
                      <c:pt idx="416">
                        <c:v>0.28214700259545045</c:v>
                      </c:pt>
                      <c:pt idx="417">
                        <c:v>0.28212800323493542</c:v>
                      </c:pt>
                      <c:pt idx="418">
                        <c:v>0.2812458944356403</c:v>
                      </c:pt>
                      <c:pt idx="419">
                        <c:v>0.28122690499426678</c:v>
                      </c:pt>
                      <c:pt idx="420">
                        <c:v>0.28022581100446675</c:v>
                      </c:pt>
                      <c:pt idx="421">
                        <c:v>0.28020682087129989</c:v>
                      </c:pt>
                      <c:pt idx="422">
                        <c:v>0.27859264451692339</c:v>
                      </c:pt>
                      <c:pt idx="423">
                        <c:v>0.27857364521022565</c:v>
                      </c:pt>
                      <c:pt idx="424">
                        <c:v>0.27161140128032824</c:v>
                      </c:pt>
                      <c:pt idx="425">
                        <c:v>0.27159240583526689</c:v>
                      </c:pt>
                      <c:pt idx="426">
                        <c:v>0.2685626052159239</c:v>
                      </c:pt>
                      <c:pt idx="427">
                        <c:v>0.26854361500623897</c:v>
                      </c:pt>
                      <c:pt idx="428">
                        <c:v>0.26363729335178021</c:v>
                      </c:pt>
                      <c:pt idx="429">
                        <c:v>0.26361829981763552</c:v>
                      </c:pt>
                      <c:pt idx="430">
                        <c:v>0.25471173811072861</c:v>
                      </c:pt>
                      <c:pt idx="431">
                        <c:v>0.2546927394828486</c:v>
                      </c:pt>
                      <c:pt idx="432">
                        <c:v>0.22611995041356456</c:v>
                      </c:pt>
                      <c:pt idx="433">
                        <c:v>0.22610096511277214</c:v>
                      </c:pt>
                      <c:pt idx="434">
                        <c:v>0.22256704748426878</c:v>
                      </c:pt>
                      <c:pt idx="435">
                        <c:v>0.22254806273447222</c:v>
                      </c:pt>
                      <c:pt idx="436">
                        <c:v>0.22118935784658</c:v>
                      </c:pt>
                      <c:pt idx="437">
                        <c:v>0.22117036788657307</c:v>
                      </c:pt>
                      <c:pt idx="438">
                        <c:v>0.21763589235475511</c:v>
                      </c:pt>
                      <c:pt idx="439">
                        <c:v>0.21761690280433973</c:v>
                      </c:pt>
                      <c:pt idx="440">
                        <c:v>0.21343524765788285</c:v>
                      </c:pt>
                      <c:pt idx="441">
                        <c:v>0.21341626134741634</c:v>
                      </c:pt>
                      <c:pt idx="442">
                        <c:v>0.21237642623728259</c:v>
                      </c:pt>
                      <c:pt idx="443">
                        <c:v>0.21235743884440092</c:v>
                      </c:pt>
                      <c:pt idx="444">
                        <c:v>0.21225721536315537</c:v>
                      </c:pt>
                      <c:pt idx="445">
                        <c:v>0.21223821812655219</c:v>
                      </c:pt>
                      <c:pt idx="446">
                        <c:v>0.20988221102958252</c:v>
                      </c:pt>
                      <c:pt idx="447">
                        <c:v>0.20986322526306686</c:v>
                      </c:pt>
                      <c:pt idx="448">
                        <c:v>0.20882325836961504</c:v>
                      </c:pt>
                      <c:pt idx="449">
                        <c:v>0.20880427148682165</c:v>
                      </c:pt>
                      <c:pt idx="450">
                        <c:v>0.20870301202364683</c:v>
                      </c:pt>
                      <c:pt idx="451">
                        <c:v>0.2086840149642252</c:v>
                      </c:pt>
                      <c:pt idx="452">
                        <c:v>0.20343901825415486</c:v>
                      </c:pt>
                      <c:pt idx="453">
                        <c:v>0.20342002260861644</c:v>
                      </c:pt>
                      <c:pt idx="454">
                        <c:v>0.19988495770480669</c:v>
                      </c:pt>
                      <c:pt idx="455">
                        <c:v>0.19986596230197867</c:v>
                      </c:pt>
                      <c:pt idx="456">
                        <c:v>0.19870005687773237</c:v>
                      </c:pt>
                      <c:pt idx="457">
                        <c:v>0.19868107717895278</c:v>
                      </c:pt>
                      <c:pt idx="458">
                        <c:v>0.19376394383854392</c:v>
                      </c:pt>
                      <c:pt idx="459">
                        <c:v>0.19374495815772652</c:v>
                      </c:pt>
                      <c:pt idx="460">
                        <c:v>0.18601423137971798</c:v>
                      </c:pt>
                      <c:pt idx="461">
                        <c:v>0.1859952506907826</c:v>
                      </c:pt>
                      <c:pt idx="462">
                        <c:v>0.18495411782992441</c:v>
                      </c:pt>
                      <c:pt idx="463">
                        <c:v>0.18493513573950027</c:v>
                      </c:pt>
                      <c:pt idx="464">
                        <c:v>0.18482402188969005</c:v>
                      </c:pt>
                      <c:pt idx="465">
                        <c:v>0.18480502671923654</c:v>
                      </c:pt>
                      <c:pt idx="466">
                        <c:v>0.17600750281165609</c:v>
                      </c:pt>
                      <c:pt idx="467">
                        <c:v>0.1759885099154252</c:v>
                      </c:pt>
                      <c:pt idx="468">
                        <c:v>0.1101806687628762</c:v>
                      </c:pt>
                      <c:pt idx="469">
                        <c:v>0.11016169483383424</c:v>
                      </c:pt>
                      <c:pt idx="470">
                        <c:v>0.10908098497715076</c:v>
                      </c:pt>
                      <c:pt idx="471">
                        <c:v>0.10906200827351846</c:v>
                      </c:pt>
                      <c:pt idx="472">
                        <c:v>0.10662908449800854</c:v>
                      </c:pt>
                      <c:pt idx="473">
                        <c:v>0.10661011230164977</c:v>
                      </c:pt>
                      <c:pt idx="474">
                        <c:v>0.10552904430889969</c:v>
                      </c:pt>
                      <c:pt idx="475">
                        <c:v>0.10551006918797158</c:v>
                      </c:pt>
                      <c:pt idx="476">
                        <c:v>0.10138028053817102</c:v>
                      </c:pt>
                      <c:pt idx="477">
                        <c:v>0.10136131613102166</c:v>
                      </c:pt>
                      <c:pt idx="478">
                        <c:v>0.10027873062159467</c:v>
                      </c:pt>
                      <c:pt idx="479">
                        <c:v>0.10025976289472299</c:v>
                      </c:pt>
                      <c:pt idx="480">
                        <c:v>9.9813510626000329E-2</c:v>
                      </c:pt>
                      <c:pt idx="481">
                        <c:v>9.9794513531339307E-2</c:v>
                      </c:pt>
                      <c:pt idx="482">
                        <c:v>9.782997595215448E-2</c:v>
                      </c:pt>
                      <c:pt idx="483">
                        <c:v>9.7811014048198752E-2</c:v>
                      </c:pt>
                      <c:pt idx="484">
                        <c:v>9.6727975256310994E-2</c:v>
                      </c:pt>
                      <c:pt idx="485">
                        <c:v>9.6709009839879984E-2</c:v>
                      </c:pt>
                      <c:pt idx="486">
                        <c:v>9.62593272067752E-2</c:v>
                      </c:pt>
                      <c:pt idx="487">
                        <c:v>9.6240330549078254E-2</c:v>
                      </c:pt>
                      <c:pt idx="488">
                        <c:v>9.0996403582026208E-2</c:v>
                      </c:pt>
                      <c:pt idx="489">
                        <c:v>9.0977410803043973E-2</c:v>
                      </c:pt>
                      <c:pt idx="490">
                        <c:v>8.7442624917336925E-2</c:v>
                      </c:pt>
                      <c:pt idx="491">
                        <c:v>8.7423632911309182E-2</c:v>
                      </c:pt>
                      <c:pt idx="492">
                        <c:v>8.2779042901483885E-2</c:v>
                      </c:pt>
                      <c:pt idx="493">
                        <c:v>8.2760090125669039E-2</c:v>
                      </c:pt>
                      <c:pt idx="494">
                        <c:v>8.1675500072372301E-2</c:v>
                      </c:pt>
                      <c:pt idx="495">
                        <c:v>8.1656542868451434E-2</c:v>
                      </c:pt>
                      <c:pt idx="496">
                        <c:v>7.3994210426012785E-2</c:v>
                      </c:pt>
                      <c:pt idx="497">
                        <c:v>7.3975277432146117E-2</c:v>
                      </c:pt>
                      <c:pt idx="498">
                        <c:v>7.2887786069019148E-2</c:v>
                      </c:pt>
                      <c:pt idx="499">
                        <c:v>7.2868847596552114E-2</c:v>
                      </c:pt>
                      <c:pt idx="500">
                        <c:v>7.2381858316805159E-2</c:v>
                      </c:pt>
                      <c:pt idx="501">
                        <c:v>7.2362867519720084E-2</c:v>
                      </c:pt>
                      <c:pt idx="502">
                        <c:v>6.3570554971476623E-2</c:v>
                      </c:pt>
                      <c:pt idx="503">
                        <c:v>6.3551573289699209E-2</c:v>
                      </c:pt>
                      <c:pt idx="504">
                        <c:v>5.4819047128561775E-2</c:v>
                      </c:pt>
                      <c:pt idx="505">
                        <c:v>5.4800148416768821E-2</c:v>
                      </c:pt>
                      <c:pt idx="506">
                        <c:v>5.3708576506604128E-2</c:v>
                      </c:pt>
                      <c:pt idx="507">
                        <c:v>5.3689669585547779E-2</c:v>
                      </c:pt>
                      <c:pt idx="508">
                        <c:v>5.1278716075737488E-2</c:v>
                      </c:pt>
                      <c:pt idx="509">
                        <c:v>5.125983040742435E-2</c:v>
                      </c:pt>
                      <c:pt idx="510">
                        <c:v>5.0166948529518175E-2</c:v>
                      </c:pt>
                      <c:pt idx="511">
                        <c:v>5.0148053854360344E-2</c:v>
                      </c:pt>
                      <c:pt idx="512">
                        <c:v>4.4365140454506145E-2</c:v>
                      </c:pt>
                      <c:pt idx="513">
                        <c:v>4.4346166425623279E-2</c:v>
                      </c:pt>
                      <c:pt idx="514">
                        <c:v>4.2138380611643655E-2</c:v>
                      </c:pt>
                      <c:pt idx="515">
                        <c:v>4.2119502705846447E-2</c:v>
                      </c:pt>
                      <c:pt idx="516">
                        <c:v>4.0813593400207057E-2</c:v>
                      </c:pt>
                      <c:pt idx="517">
                        <c:v>4.0794623781617037E-2</c:v>
                      </c:pt>
                      <c:pt idx="518">
                        <c:v>3.8601761452740371E-2</c:v>
                      </c:pt>
                      <c:pt idx="519">
                        <c:v>3.8582904559110488E-2</c:v>
                      </c:pt>
                      <c:pt idx="520">
                        <c:v>3.706718294461183E-2</c:v>
                      </c:pt>
                      <c:pt idx="521">
                        <c:v>3.704825359966199E-2</c:v>
                      </c:pt>
                      <c:pt idx="522">
                        <c:v>3.3522341263259654E-2</c:v>
                      </c:pt>
                      <c:pt idx="523">
                        <c:v>3.3503425914093367E-2</c:v>
                      </c:pt>
                      <c:pt idx="524">
                        <c:v>2.760970189675933E-2</c:v>
                      </c:pt>
                      <c:pt idx="525">
                        <c:v>2.7591074237710567E-2</c:v>
                      </c:pt>
                      <c:pt idx="526">
                        <c:v>2.7458756158410789E-2</c:v>
                      </c:pt>
                      <c:pt idx="527">
                        <c:v>2.7439747854144284E-2</c:v>
                      </c:pt>
                      <c:pt idx="528">
                        <c:v>2.6483697966706271E-2</c:v>
                      </c:pt>
                      <c:pt idx="529">
                        <c:v>2.646505382627018E-2</c:v>
                      </c:pt>
                      <c:pt idx="530">
                        <c:v>2.3904162635080866E-2</c:v>
                      </c:pt>
                      <c:pt idx="531">
                        <c:v>2.3885154107611811E-2</c:v>
                      </c:pt>
                      <c:pt idx="532">
                        <c:v>1.699833793347556E-2</c:v>
                      </c:pt>
                      <c:pt idx="533">
                        <c:v>1.6979503434882883E-2</c:v>
                      </c:pt>
                      <c:pt idx="534">
                        <c:v>1.5097832899303004E-2</c:v>
                      </c:pt>
                      <c:pt idx="535">
                        <c:v>1.5079698611502382E-2</c:v>
                      </c:pt>
                      <c:pt idx="536">
                        <c:v>9.9257311208549477E-3</c:v>
                      </c:pt>
                      <c:pt idx="537">
                        <c:v>9.907597330628487E-3</c:v>
                      </c:pt>
                      <c:pt idx="538">
                        <c:v>1.9013684209903868E-5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5994-444D-A9A8-44B4154D4EBD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0.99997879433590531</c:v>
                      </c:pt>
                      <c:pt idx="2">
                        <c:v>0.99975656333420271</c:v>
                      </c:pt>
                      <c:pt idx="3">
                        <c:v>0.99975079606309547</c:v>
                      </c:pt>
                      <c:pt idx="4">
                        <c:v>0.99770288720957501</c:v>
                      </c:pt>
                      <c:pt idx="5">
                        <c:v>0.99769785702345604</c:v>
                      </c:pt>
                      <c:pt idx="6">
                        <c:v>0.99628055157779927</c:v>
                      </c:pt>
                      <c:pt idx="7">
                        <c:v>0.99625937307772827</c:v>
                      </c:pt>
                      <c:pt idx="8">
                        <c:v>0.99621271260944066</c:v>
                      </c:pt>
                      <c:pt idx="9">
                        <c:v>0.99619159744096863</c:v>
                      </c:pt>
                      <c:pt idx="10">
                        <c:v>0.99516694623830704</c:v>
                      </c:pt>
                      <c:pt idx="11">
                        <c:v>0.99514830678775013</c:v>
                      </c:pt>
                      <c:pt idx="12">
                        <c:v>0.98904046976121862</c:v>
                      </c:pt>
                      <c:pt idx="13">
                        <c:v>0.98901939137484063</c:v>
                      </c:pt>
                      <c:pt idx="14">
                        <c:v>0.9885619344201797</c:v>
                      </c:pt>
                      <c:pt idx="15">
                        <c:v>0.98854116480496601</c:v>
                      </c:pt>
                      <c:pt idx="16">
                        <c:v>0.98753376875704457</c:v>
                      </c:pt>
                      <c:pt idx="17">
                        <c:v>0.98751387281547187</c:v>
                      </c:pt>
                      <c:pt idx="18">
                        <c:v>0.98532724873103139</c:v>
                      </c:pt>
                      <c:pt idx="19">
                        <c:v>0.98530613595701455</c:v>
                      </c:pt>
                      <c:pt idx="20">
                        <c:v>0.98488469904127562</c:v>
                      </c:pt>
                      <c:pt idx="21">
                        <c:v>0.98486377067005693</c:v>
                      </c:pt>
                      <c:pt idx="22">
                        <c:v>0.98396938277212986</c:v>
                      </c:pt>
                      <c:pt idx="23">
                        <c:v>0.9839489970720503</c:v>
                      </c:pt>
                      <c:pt idx="24">
                        <c:v>0.97081220261088719</c:v>
                      </c:pt>
                      <c:pt idx="25">
                        <c:v>0.97079102968285147</c:v>
                      </c:pt>
                      <c:pt idx="26">
                        <c:v>0.97075172023564738</c:v>
                      </c:pt>
                      <c:pt idx="27">
                        <c:v>0.97073054999655362</c:v>
                      </c:pt>
                      <c:pt idx="28">
                        <c:v>0.97016832417214072</c:v>
                      </c:pt>
                      <c:pt idx="29">
                        <c:v>0.97014722905557971</c:v>
                      </c:pt>
                      <c:pt idx="30">
                        <c:v>0.95987122133228464</c:v>
                      </c:pt>
                      <c:pt idx="31">
                        <c:v>0.95985006399646</c:v>
                      </c:pt>
                      <c:pt idx="32">
                        <c:v>0.95950220316500645</c:v>
                      </c:pt>
                      <c:pt idx="33">
                        <c:v>0.95948107598007826</c:v>
                      </c:pt>
                      <c:pt idx="34">
                        <c:v>0.95882981995851724</c:v>
                      </c:pt>
                      <c:pt idx="35">
                        <c:v>0.95880878302484718</c:v>
                      </c:pt>
                      <c:pt idx="36">
                        <c:v>0.93620877943785474</c:v>
                      </c:pt>
                      <c:pt idx="37">
                        <c:v>0.93618762014768586</c:v>
                      </c:pt>
                      <c:pt idx="38">
                        <c:v>0.93584425966119156</c:v>
                      </c:pt>
                      <c:pt idx="39">
                        <c:v>0.93582311769257664</c:v>
                      </c:pt>
                      <c:pt idx="40">
                        <c:v>0.93520973694291809</c:v>
                      </c:pt>
                      <c:pt idx="41">
                        <c:v>0.93518863982269773</c:v>
                      </c:pt>
                      <c:pt idx="42">
                        <c:v>0.93248991878539733</c:v>
                      </c:pt>
                      <c:pt idx="43">
                        <c:v>0.93246875831983234</c:v>
                      </c:pt>
                      <c:pt idx="44">
                        <c:v>0.93212714561869281</c:v>
                      </c:pt>
                      <c:pt idx="45">
                        <c:v>0.93210600091772067</c:v>
                      </c:pt>
                      <c:pt idx="46">
                        <c:v>0.93149829679511409</c:v>
                      </c:pt>
                      <c:pt idx="47">
                        <c:v>0.93147719268660389</c:v>
                      </c:pt>
                      <c:pt idx="48">
                        <c:v>0.92526049884254424</c:v>
                      </c:pt>
                      <c:pt idx="49">
                        <c:v>0.92523934769833061</c:v>
                      </c:pt>
                      <c:pt idx="50">
                        <c:v>0.92519178542914304</c:v>
                      </c:pt>
                      <c:pt idx="51">
                        <c:v>0.92517063693325707</c:v>
                      </c:pt>
                      <c:pt idx="52">
                        <c:v>0.92458205352103351</c:v>
                      </c:pt>
                      <c:pt idx="53">
                        <c:v>0.92456093612232704</c:v>
                      </c:pt>
                      <c:pt idx="54">
                        <c:v>0.92154216330265304</c:v>
                      </c:pt>
                      <c:pt idx="55">
                        <c:v>0.92152101058673463</c:v>
                      </c:pt>
                      <c:pt idx="56">
                        <c:v>0.92147371099812436</c:v>
                      </c:pt>
                      <c:pt idx="57">
                        <c:v>0.92145256072436921</c:v>
                      </c:pt>
                      <c:pt idx="58">
                        <c:v>0.92086766364063577</c:v>
                      </c:pt>
                      <c:pt idx="59">
                        <c:v>0.92084654194093518</c:v>
                      </c:pt>
                      <c:pt idx="60">
                        <c:v>0.90702508162189277</c:v>
                      </c:pt>
                      <c:pt idx="61">
                        <c:v>0.90700391737988517</c:v>
                      </c:pt>
                      <c:pt idx="62">
                        <c:v>0.90667203583898781</c:v>
                      </c:pt>
                      <c:pt idx="63">
                        <c:v>0.90665088045762743</c:v>
                      </c:pt>
                      <c:pt idx="64">
                        <c:v>0.90607243003999816</c:v>
                      </c:pt>
                      <c:pt idx="65">
                        <c:v>0.90605129714579669</c:v>
                      </c:pt>
                      <c:pt idx="66">
                        <c:v>0.89608020305050251</c:v>
                      </c:pt>
                      <c:pt idx="67">
                        <c:v>0.89605904427495464</c:v>
                      </c:pt>
                      <c:pt idx="68">
                        <c:v>0.89601328939525993</c:v>
                      </c:pt>
                      <c:pt idx="69">
                        <c:v>0.89599213208267525</c:v>
                      </c:pt>
                      <c:pt idx="70">
                        <c:v>0.89542757882247836</c:v>
                      </c:pt>
                      <c:pt idx="71">
                        <c:v>0.89540643848714352</c:v>
                      </c:pt>
                      <c:pt idx="72">
                        <c:v>0.85182999530035997</c:v>
                      </c:pt>
                      <c:pt idx="73">
                        <c:v>0.85180883175352451</c:v>
                      </c:pt>
                      <c:pt idx="74">
                        <c:v>0.85176400218247295</c:v>
                      </c:pt>
                      <c:pt idx="75">
                        <c:v>0.85174283944785512</c:v>
                      </c:pt>
                      <c:pt idx="76">
                        <c:v>0.85119298952985056</c:v>
                      </c:pt>
                      <c:pt idx="77">
                        <c:v>0.85117183598888257</c:v>
                      </c:pt>
                      <c:pt idx="78">
                        <c:v>0.84811090662222022</c:v>
                      </c:pt>
                      <c:pt idx="79">
                        <c:v>0.8480897427599341</c:v>
                      </c:pt>
                      <c:pt idx="80">
                        <c:v>0.84804496728891898</c:v>
                      </c:pt>
                      <c:pt idx="81">
                        <c:v>0.84802380420397216</c:v>
                      </c:pt>
                      <c:pt idx="82">
                        <c:v>0.84747481294394478</c:v>
                      </c:pt>
                      <c:pt idx="83">
                        <c:v>0.84745365865040012</c:v>
                      </c:pt>
                      <c:pt idx="84">
                        <c:v>0.84088507485803177</c:v>
                      </c:pt>
                      <c:pt idx="85">
                        <c:v>0.84086391455932064</c:v>
                      </c:pt>
                      <c:pt idx="86">
                        <c:v>0.84052769489607115</c:v>
                      </c:pt>
                      <c:pt idx="87">
                        <c:v>0.84050653969794664</c:v>
                      </c:pt>
                      <c:pt idx="88">
                        <c:v>0.83991631974770997</c:v>
                      </c:pt>
                      <c:pt idx="89">
                        <c:v>0.83989517613004094</c:v>
                      </c:pt>
                      <c:pt idx="90">
                        <c:v>0.83716615023937502</c:v>
                      </c:pt>
                      <c:pt idx="91">
                        <c:v>0.83714498953186023</c:v>
                      </c:pt>
                      <c:pt idx="92">
                        <c:v>0.83680923300836707</c:v>
                      </c:pt>
                      <c:pt idx="93">
                        <c:v>0.83678807718950499</c:v>
                      </c:pt>
                      <c:pt idx="94">
                        <c:v>0.83619916775144409</c:v>
                      </c:pt>
                      <c:pt idx="95">
                        <c:v>0.83617802302901267</c:v>
                      </c:pt>
                      <c:pt idx="96">
                        <c:v>0.82264530627275145</c:v>
                      </c:pt>
                      <c:pt idx="97">
                        <c:v>0.82262414138254625</c:v>
                      </c:pt>
                      <c:pt idx="98">
                        <c:v>0.82257979932149217</c:v>
                      </c:pt>
                      <c:pt idx="99">
                        <c:v>0.82255863499312121</c:v>
                      </c:pt>
                      <c:pt idx="100">
                        <c:v>0.82201562386856308</c:v>
                      </c:pt>
                      <c:pt idx="101">
                        <c:v>0.82199446594752523</c:v>
                      </c:pt>
                      <c:pt idx="102">
                        <c:v>0.81170159461047142</c:v>
                      </c:pt>
                      <c:pt idx="103">
                        <c:v>0.81168043225948439</c:v>
                      </c:pt>
                      <c:pt idx="104">
                        <c:v>0.81134796952764809</c:v>
                      </c:pt>
                      <c:pt idx="105">
                        <c:v>0.81132681078250612</c:v>
                      </c:pt>
                      <c:pt idx="106">
                        <c:v>0.81074652821821336</c:v>
                      </c:pt>
                      <c:pt idx="107">
                        <c:v>0.81072537773579401</c:v>
                      </c:pt>
                      <c:pt idx="108">
                        <c:v>0.73996618092016109</c:v>
                      </c:pt>
                      <c:pt idx="109">
                        <c:v>0.73994502085627489</c:v>
                      </c:pt>
                      <c:pt idx="110">
                        <c:v>0.73960642846186764</c:v>
                      </c:pt>
                      <c:pt idx="111">
                        <c:v>0.73958527115797335</c:v>
                      </c:pt>
                      <c:pt idx="112">
                        <c:v>0.7389810726575704</c:v>
                      </c:pt>
                      <c:pt idx="113">
                        <c:v>0.73895992143923139</c:v>
                      </c:pt>
                      <c:pt idx="114">
                        <c:v>0.73624732215668598</c:v>
                      </c:pt>
                      <c:pt idx="115">
                        <c:v>0.73622616186014833</c:v>
                      </c:pt>
                      <c:pt idx="116">
                        <c:v>0.7358878418374325</c:v>
                      </c:pt>
                      <c:pt idx="117">
                        <c:v>0.73586668421257773</c:v>
                      </c:pt>
                      <c:pt idx="118">
                        <c:v>0.73526319082033087</c:v>
                      </c:pt>
                      <c:pt idx="119">
                        <c:v>0.73524203909812758</c:v>
                      </c:pt>
                      <c:pt idx="120">
                        <c:v>0.72930467517004816</c:v>
                      </c:pt>
                      <c:pt idx="121">
                        <c:v>0.72928351478721098</c:v>
                      </c:pt>
                      <c:pt idx="122">
                        <c:v>0.72894689016626746</c:v>
                      </c:pt>
                      <c:pt idx="123">
                        <c:v>0.72892573212523393</c:v>
                      </c:pt>
                      <c:pt idx="124">
                        <c:v>0.72832555771192742</c:v>
                      </c:pt>
                      <c:pt idx="125">
                        <c:v>0.72830440495534898</c:v>
                      </c:pt>
                      <c:pt idx="126">
                        <c:v>0.72558575393968638</c:v>
                      </c:pt>
                      <c:pt idx="127">
                        <c:v>0.72556459335043633</c:v>
                      </c:pt>
                      <c:pt idx="128">
                        <c:v>0.7252281827532987</c:v>
                      </c:pt>
                      <c:pt idx="129">
                        <c:v>0.72520702442927398</c:v>
                      </c:pt>
                      <c:pt idx="130">
                        <c:v>0.72460744040850633</c:v>
                      </c:pt>
                      <c:pt idx="131">
                        <c:v>0.72458628720978757</c:v>
                      </c:pt>
                      <c:pt idx="132">
                        <c:v>0.71078363680441925</c:v>
                      </c:pt>
                      <c:pt idx="133">
                        <c:v>0.71076247544383631</c:v>
                      </c:pt>
                      <c:pt idx="134">
                        <c:v>0.71042611806251055</c:v>
                      </c:pt>
                      <c:pt idx="135">
                        <c:v>0.7104049587872352</c:v>
                      </c:pt>
                      <c:pt idx="136">
                        <c:v>0.70980631990240273</c:v>
                      </c:pt>
                      <c:pt idx="137">
                        <c:v>0.70978516534283054</c:v>
                      </c:pt>
                      <c:pt idx="138">
                        <c:v>0.70012149449633709</c:v>
                      </c:pt>
                      <c:pt idx="139">
                        <c:v>0.70010033300822339</c:v>
                      </c:pt>
                      <c:pt idx="140">
                        <c:v>0.69976550230149781</c:v>
                      </c:pt>
                      <c:pt idx="141">
                        <c:v>0.69974434256140661</c:v>
                      </c:pt>
                      <c:pt idx="142">
                        <c:v>0.6991488721091943</c:v>
                      </c:pt>
                      <c:pt idx="143">
                        <c:v>0.69912771644646243</c:v>
                      </c:pt>
                      <c:pt idx="144">
                        <c:v>0.68130469586465126</c:v>
                      </c:pt>
                      <c:pt idx="145">
                        <c:v>0.6812835339083837</c:v>
                      </c:pt>
                      <c:pt idx="146">
                        <c:v>0.68094858949521775</c:v>
                      </c:pt>
                      <c:pt idx="147">
                        <c:v>0.68092742911458404</c:v>
                      </c:pt>
                      <c:pt idx="148">
                        <c:v>0.68033270522383404</c:v>
                      </c:pt>
                      <c:pt idx="149">
                        <c:v>0.6803115485302853</c:v>
                      </c:pt>
                      <c:pt idx="150">
                        <c:v>0.6775857022917664</c:v>
                      </c:pt>
                      <c:pt idx="151">
                        <c:v>0.67756454022304713</c:v>
                      </c:pt>
                      <c:pt idx="152">
                        <c:v>0.67722973044775214</c:v>
                      </c:pt>
                      <c:pt idx="153">
                        <c:v>0.67720856989914369</c:v>
                      </c:pt>
                      <c:pt idx="154">
                        <c:v>0.67661425077670667</c:v>
                      </c:pt>
                      <c:pt idx="155">
                        <c:v>0.67659309380377886</c:v>
                      </c:pt>
                      <c:pt idx="156">
                        <c:v>0.67110779296827916</c:v>
                      </c:pt>
                      <c:pt idx="157">
                        <c:v>0.67108662927137763</c:v>
                      </c:pt>
                      <c:pt idx="158">
                        <c:v>0.67103933166885155</c:v>
                      </c:pt>
                      <c:pt idx="159">
                        <c:v>0.67101816812660919</c:v>
                      </c:pt>
                      <c:pt idx="160">
                        <c:v>0.67045674914997888</c:v>
                      </c:pt>
                      <c:pt idx="161">
                        <c:v>0.67043558753738697</c:v>
                      </c:pt>
                      <c:pt idx="162">
                        <c:v>0.67035935288703485</c:v>
                      </c:pt>
                      <c:pt idx="163">
                        <c:v>0.67033819191463395</c:v>
                      </c:pt>
                      <c:pt idx="164">
                        <c:v>0.67028727825431023</c:v>
                      </c:pt>
                      <c:pt idx="165">
                        <c:v>0.67026611757661847</c:v>
                      </c:pt>
                      <c:pt idx="166">
                        <c:v>0.66967389306178693</c:v>
                      </c:pt>
                      <c:pt idx="167">
                        <c:v>0.66965273554200244</c:v>
                      </c:pt>
                      <c:pt idx="168">
                        <c:v>0.66738873234721152</c:v>
                      </c:pt>
                      <c:pt idx="169">
                        <c:v>0.66736756861878677</c:v>
                      </c:pt>
                      <c:pt idx="170">
                        <c:v>0.6673202724938706</c:v>
                      </c:pt>
                      <c:pt idx="171">
                        <c:v>0.66729910891186195</c:v>
                      </c:pt>
                      <c:pt idx="172">
                        <c:v>0.66673781177395464</c:v>
                      </c:pt>
                      <c:pt idx="173">
                        <c:v>0.66671665004217939</c:v>
                      </c:pt>
                      <c:pt idx="174">
                        <c:v>0.66664041382876316</c:v>
                      </c:pt>
                      <c:pt idx="175">
                        <c:v>0.66661925271849731</c:v>
                      </c:pt>
                      <c:pt idx="176">
                        <c:v>0.66656836436986078</c:v>
                      </c:pt>
                      <c:pt idx="177">
                        <c:v>0.6665472035436415</c:v>
                      </c:pt>
                      <c:pt idx="178">
                        <c:v>0.66595530942641401</c:v>
                      </c:pt>
                      <c:pt idx="179">
                        <c:v>0.66593415165769188</c:v>
                      </c:pt>
                      <c:pt idx="180">
                        <c:v>0.6601639139646428</c:v>
                      </c:pt>
                      <c:pt idx="181">
                        <c:v>0.66014275112490572</c:v>
                      </c:pt>
                      <c:pt idx="182">
                        <c:v>0.65981004488232009</c:v>
                      </c:pt>
                      <c:pt idx="183">
                        <c:v>0.65978888306771266</c:v>
                      </c:pt>
                      <c:pt idx="184">
                        <c:v>0.65919892398484048</c:v>
                      </c:pt>
                      <c:pt idx="185">
                        <c:v>0.65917776483225765</c:v>
                      </c:pt>
                      <c:pt idx="186">
                        <c:v>0.6564448758032031</c:v>
                      </c:pt>
                      <c:pt idx="187">
                        <c:v>0.65642371290780899</c:v>
                      </c:pt>
                      <c:pt idx="188">
                        <c:v>0.65609106515305349</c:v>
                      </c:pt>
                      <c:pt idx="189">
                        <c:v>0.6560699032372308</c:v>
                      </c:pt>
                      <c:pt idx="190">
                        <c:v>0.65548020416460817</c:v>
                      </c:pt>
                      <c:pt idx="191">
                        <c:v>0.65545904481973838</c:v>
                      </c:pt>
                      <c:pt idx="192">
                        <c:v>0.65212113036527886</c:v>
                      </c:pt>
                      <c:pt idx="193">
                        <c:v>0.65209996788620495</c:v>
                      </c:pt>
                      <c:pt idx="194">
                        <c:v>0.65176615865537735</c:v>
                      </c:pt>
                      <c:pt idx="195">
                        <c:v>0.65174499730710145</c:v>
                      </c:pt>
                      <c:pt idx="196">
                        <c:v>0.65115351033883018</c:v>
                      </c:pt>
                      <c:pt idx="197">
                        <c:v>0.65113235180419848</c:v>
                      </c:pt>
                      <c:pt idx="198">
                        <c:v>0.64192367427602492</c:v>
                      </c:pt>
                      <c:pt idx="199">
                        <c:v>0.64190251067427051</c:v>
                      </c:pt>
                      <c:pt idx="200">
                        <c:v>0.64185524657227999</c:v>
                      </c:pt>
                      <c:pt idx="201">
                        <c:v>0.64183408305633094</c:v>
                      </c:pt>
                      <c:pt idx="202">
                        <c:v>0.64127376370261291</c:v>
                      </c:pt>
                      <c:pt idx="203">
                        <c:v>0.64125260146764362</c:v>
                      </c:pt>
                      <c:pt idx="204">
                        <c:v>0.64117618877286242</c:v>
                      </c:pt>
                      <c:pt idx="205">
                        <c:v>0.64115502706673566</c:v>
                      </c:pt>
                      <c:pt idx="206">
                        <c:v>0.64110432532156048</c:v>
                      </c:pt>
                      <c:pt idx="207">
                        <c:v>0.6410831638242247</c:v>
                      </c:pt>
                      <c:pt idx="208">
                        <c:v>0.64049360013607126</c:v>
                      </c:pt>
                      <c:pt idx="209">
                        <c:v>0.64047244100001488</c:v>
                      </c:pt>
                      <c:pt idx="210">
                        <c:v>0.63097997123181881</c:v>
                      </c:pt>
                      <c:pt idx="211">
                        <c:v>0.63095880828551543</c:v>
                      </c:pt>
                      <c:pt idx="212">
                        <c:v>0.63062663716671163</c:v>
                      </c:pt>
                      <c:pt idx="213">
                        <c:v>0.63060547487058982</c:v>
                      </c:pt>
                      <c:pt idx="214">
                        <c:v>0.63001762704075548</c:v>
                      </c:pt>
                      <c:pt idx="215">
                        <c:v>0.62999646667537801</c:v>
                      </c:pt>
                      <c:pt idx="216">
                        <c:v>0.6073180213131707</c:v>
                      </c:pt>
                      <c:pt idx="217">
                        <c:v>0.60729685856121474</c:v>
                      </c:pt>
                      <c:pt idx="218">
                        <c:v>0.60696417749605747</c:v>
                      </c:pt>
                      <c:pt idx="219">
                        <c:v>0.60694301526749339</c:v>
                      </c:pt>
                      <c:pt idx="220">
                        <c:v>0.60635519623858958</c:v>
                      </c:pt>
                      <c:pt idx="221">
                        <c:v>0.60633403566912214</c:v>
                      </c:pt>
                      <c:pt idx="222">
                        <c:v>0.60359900726162341</c:v>
                      </c:pt>
                      <c:pt idx="223">
                        <c:v>0.60357784450376573</c:v>
                      </c:pt>
                      <c:pt idx="224">
                        <c:v>0.60324517804504207</c:v>
                      </c:pt>
                      <c:pt idx="225">
                        <c:v>0.60322401577228957</c:v>
                      </c:pt>
                      <c:pt idx="226">
                        <c:v>0.6026363565891194</c:v>
                      </c:pt>
                      <c:pt idx="227">
                        <c:v>0.60261519590277679</c:v>
                      </c:pt>
                      <c:pt idx="228">
                        <c:v>0.59637351400349148</c:v>
                      </c:pt>
                      <c:pt idx="229">
                        <c:v>0.59635235173266843</c:v>
                      </c:pt>
                      <c:pt idx="230">
                        <c:v>0.59630185267438218</c:v>
                      </c:pt>
                      <c:pt idx="231">
                        <c:v>0.59628069049323718</c:v>
                      </c:pt>
                      <c:pt idx="232">
                        <c:v>0.59569402250689907</c:v>
                      </c:pt>
                      <c:pt idx="233">
                        <c:v>0.59567286160852961</c:v>
                      </c:pt>
                      <c:pt idx="234">
                        <c:v>0.59265450962490762</c:v>
                      </c:pt>
                      <c:pt idx="235">
                        <c:v>0.59263334732846185</c:v>
                      </c:pt>
                      <c:pt idx="236">
                        <c:v>0.59258285008351541</c:v>
                      </c:pt>
                      <c:pt idx="237">
                        <c:v>0.59256168786915842</c:v>
                      </c:pt>
                      <c:pt idx="238">
                        <c:v>0.5919751277524542</c:v>
                      </c:pt>
                      <c:pt idx="239">
                        <c:v>0.59195396675231826</c:v>
                      </c:pt>
                      <c:pt idx="240">
                        <c:v>0.57813441866256987</c:v>
                      </c:pt>
                      <c:pt idx="241">
                        <c:v>0.57811325611164144</c:v>
                      </c:pt>
                      <c:pt idx="242">
                        <c:v>0.57778069859461878</c:v>
                      </c:pt>
                      <c:pt idx="243">
                        <c:v>0.57775953624363818</c:v>
                      </c:pt>
                      <c:pt idx="244">
                        <c:v>0.57717295397139956</c:v>
                      </c:pt>
                      <c:pt idx="245">
                        <c:v>0.57715179267817152</c:v>
                      </c:pt>
                      <c:pt idx="246">
                        <c:v>0.56718997404240312</c:v>
                      </c:pt>
                      <c:pt idx="247">
                        <c:v>0.56716881180497314</c:v>
                      </c:pt>
                      <c:pt idx="248">
                        <c:v>0.56711832565191034</c:v>
                      </c:pt>
                      <c:pt idx="249">
                        <c:v>0.56709716343976957</c:v>
                      </c:pt>
                      <c:pt idx="250">
                        <c:v>0.5665113120863019</c:v>
                      </c:pt>
                      <c:pt idx="251">
                        <c:v>0.56649015058362229</c:v>
                      </c:pt>
                      <c:pt idx="252">
                        <c:v>0.52294011420161635</c:v>
                      </c:pt>
                      <c:pt idx="253">
                        <c:v>0.52291895238527908</c:v>
                      </c:pt>
                      <c:pt idx="254">
                        <c:v>0.52286835386806918</c:v>
                      </c:pt>
                      <c:pt idx="255">
                        <c:v>0.52284719199517538</c:v>
                      </c:pt>
                      <c:pt idx="256">
                        <c:v>0.5222614126153573</c:v>
                      </c:pt>
                      <c:pt idx="257">
                        <c:v>0.52224025073704861</c:v>
                      </c:pt>
                      <c:pt idx="258">
                        <c:v>0.5192211799930474</c:v>
                      </c:pt>
                      <c:pt idx="259">
                        <c:v>0.51920001823571349</c:v>
                      </c:pt>
                      <c:pt idx="260">
                        <c:v>0.51914940614295657</c:v>
                      </c:pt>
                      <c:pt idx="261">
                        <c:v>0.51912824432202453</c:v>
                      </c:pt>
                      <c:pt idx="262">
                        <c:v>0.51854243440623793</c:v>
                      </c:pt>
                      <c:pt idx="263">
                        <c:v>0.51852127251948055</c:v>
                      </c:pt>
                      <c:pt idx="264">
                        <c:v>0.5119952280945439</c:v>
                      </c:pt>
                      <c:pt idx="265">
                        <c:v>0.51197406632022902</c:v>
                      </c:pt>
                      <c:pt idx="266">
                        <c:v>0.51163766997684457</c:v>
                      </c:pt>
                      <c:pt idx="267">
                        <c:v>0.51161650807781933</c:v>
                      </c:pt>
                      <c:pt idx="268">
                        <c:v>0.51100689821282397</c:v>
                      </c:pt>
                      <c:pt idx="269">
                        <c:v>0.51098573680449388</c:v>
                      </c:pt>
                      <c:pt idx="270">
                        <c:v>0.50827627650406193</c:v>
                      </c:pt>
                      <c:pt idx="271">
                        <c:v>0.50825511477131402</c:v>
                      </c:pt>
                      <c:pt idx="272">
                        <c:v>0.50791868643319582</c:v>
                      </c:pt>
                      <c:pt idx="273">
                        <c:v>0.507897524540184</c:v>
                      </c:pt>
                      <c:pt idx="274">
                        <c:v>0.50728798432906097</c:v>
                      </c:pt>
                      <c:pt idx="275">
                        <c:v>0.50726682286345626</c:v>
                      </c:pt>
                      <c:pt idx="276">
                        <c:v>0.49375738432291733</c:v>
                      </c:pt>
                      <c:pt idx="277">
                        <c:v>0.49373622313671905</c:v>
                      </c:pt>
                      <c:pt idx="278">
                        <c:v>0.49368549625026475</c:v>
                      </c:pt>
                      <c:pt idx="279">
                        <c:v>0.49366433494564144</c:v>
                      </c:pt>
                      <c:pt idx="280">
                        <c:v>0.49307812852620064</c:v>
                      </c:pt>
                      <c:pt idx="281">
                        <c:v>0.49305696669039256</c:v>
                      </c:pt>
                      <c:pt idx="282">
                        <c:v>0.48281233778652932</c:v>
                      </c:pt>
                      <c:pt idx="283">
                        <c:v>0.4827911764911042</c:v>
                      </c:pt>
                      <c:pt idx="284">
                        <c:v>0.48245440303302928</c:v>
                      </c:pt>
                      <c:pt idx="285">
                        <c:v>0.48243324130171744</c:v>
                      </c:pt>
                      <c:pt idx="286">
                        <c:v>0.48182395330032179</c:v>
                      </c:pt>
                      <c:pt idx="287">
                        <c:v>0.4818027915125439</c:v>
                      </c:pt>
                      <c:pt idx="288">
                        <c:v>0.41107749397182214</c:v>
                      </c:pt>
                      <c:pt idx="289">
                        <c:v>0.41105633270147934</c:v>
                      </c:pt>
                      <c:pt idx="290">
                        <c:v>0.41071683290733407</c:v>
                      </c:pt>
                      <c:pt idx="291">
                        <c:v>0.41069567095576842</c:v>
                      </c:pt>
                      <c:pt idx="292">
                        <c:v>0.41006585560886566</c:v>
                      </c:pt>
                      <c:pt idx="293">
                        <c:v>0.41004469325382281</c:v>
                      </c:pt>
                      <c:pt idx="294">
                        <c:v>0.40735856166727347</c:v>
                      </c:pt>
                      <c:pt idx="295">
                        <c:v>0.40733740048553824</c:v>
                      </c:pt>
                      <c:pt idx="296">
                        <c:v>0.40699784118222182</c:v>
                      </c:pt>
                      <c:pt idx="297">
                        <c:v>0.40697667927900533</c:v>
                      </c:pt>
                      <c:pt idx="298">
                        <c:v>0.40634690434507181</c:v>
                      </c:pt>
                      <c:pt idx="299">
                        <c:v>0.40632574197220994</c:v>
                      </c:pt>
                      <c:pt idx="300">
                        <c:v>0.40041592766228462</c:v>
                      </c:pt>
                      <c:pt idx="301">
                        <c:v>0.40039476662335161</c:v>
                      </c:pt>
                      <c:pt idx="302">
                        <c:v>0.40005464259522261</c:v>
                      </c:pt>
                      <c:pt idx="303">
                        <c:v>0.40003348065624283</c:v>
                      </c:pt>
                      <c:pt idx="304">
                        <c:v>0.39940295283002653</c:v>
                      </c:pt>
                      <c:pt idx="305">
                        <c:v>0.39938179011071889</c:v>
                      </c:pt>
                      <c:pt idx="306">
                        <c:v>0.39669703678093354</c:v>
                      </c:pt>
                      <c:pt idx="307">
                        <c:v>0.39667587584458669</c:v>
                      </c:pt>
                      <c:pt idx="308">
                        <c:v>0.39633566176633389</c:v>
                      </c:pt>
                      <c:pt idx="309">
                        <c:v>0.39631449988734208</c:v>
                      </c:pt>
                      <c:pt idx="310">
                        <c:v>0.39568396074461026</c:v>
                      </c:pt>
                      <c:pt idx="311">
                        <c:v>0.39566279801586529</c:v>
                      </c:pt>
                      <c:pt idx="312">
                        <c:v>0.38189489293135792</c:v>
                      </c:pt>
                      <c:pt idx="313">
                        <c:v>0.3818737324146626</c:v>
                      </c:pt>
                      <c:pt idx="314">
                        <c:v>0.38153346833518753</c:v>
                      </c:pt>
                      <c:pt idx="315">
                        <c:v>0.38151230677153036</c:v>
                      </c:pt>
                      <c:pt idx="316">
                        <c:v>0.38088230309939791</c:v>
                      </c:pt>
                      <c:pt idx="317">
                        <c:v>0.3808611405322001</c:v>
                      </c:pt>
                      <c:pt idx="318">
                        <c:v>0.37123384256585679</c:v>
                      </c:pt>
                      <c:pt idx="319">
                        <c:v>0.37121268241170097</c:v>
                      </c:pt>
                      <c:pt idx="320">
                        <c:v>0.37087152620083602</c:v>
                      </c:pt>
                      <c:pt idx="321">
                        <c:v>0.37085036475776645</c:v>
                      </c:pt>
                      <c:pt idx="322">
                        <c:v>0.37021919639842177</c:v>
                      </c:pt>
                      <c:pt idx="323">
                        <c:v>0.37019803354152259</c:v>
                      </c:pt>
                      <c:pt idx="324">
                        <c:v>0.35992050304406104</c:v>
                      </c:pt>
                      <c:pt idx="325">
                        <c:v>0.35989934597062728</c:v>
                      </c:pt>
                      <c:pt idx="326">
                        <c:v>0.35955774270429469</c:v>
                      </c:pt>
                      <c:pt idx="327">
                        <c:v>0.35953658371178315</c:v>
                      </c:pt>
                      <c:pt idx="328">
                        <c:v>0.35892334033176237</c:v>
                      </c:pt>
                      <c:pt idx="329">
                        <c:v>0.3589021788540484</c:v>
                      </c:pt>
                      <c:pt idx="330">
                        <c:v>0.35620204068199596</c:v>
                      </c:pt>
                      <c:pt idx="331">
                        <c:v>0.35618088386179675</c:v>
                      </c:pt>
                      <c:pt idx="332">
                        <c:v>0.35583904146777551</c:v>
                      </c:pt>
                      <c:pt idx="333">
                        <c:v>0.35581788267108189</c:v>
                      </c:pt>
                      <c:pt idx="334">
                        <c:v>0.35520437835684887</c:v>
                      </c:pt>
                      <c:pt idx="335">
                        <c:v>0.35518321698537708</c:v>
                      </c:pt>
                      <c:pt idx="336">
                        <c:v>0.35241704900616005</c:v>
                      </c:pt>
                      <c:pt idx="337">
                        <c:v>0.3523958893808421</c:v>
                      </c:pt>
                      <c:pt idx="338">
                        <c:v>0.3520546046072256</c:v>
                      </c:pt>
                      <c:pt idx="339">
                        <c:v>0.35203344354245858</c:v>
                      </c:pt>
                      <c:pt idx="340">
                        <c:v>0.35140290812172154</c:v>
                      </c:pt>
                      <c:pt idx="341">
                        <c:v>0.35138174543187045</c:v>
                      </c:pt>
                      <c:pt idx="342">
                        <c:v>0.34897372527105552</c:v>
                      </c:pt>
                      <c:pt idx="343">
                        <c:v>0.34895256733186897</c:v>
                      </c:pt>
                      <c:pt idx="344">
                        <c:v>0.34889794035491295</c:v>
                      </c:pt>
                      <c:pt idx="345">
                        <c:v>0.34887678198710509</c:v>
                      </c:pt>
                      <c:pt idx="346">
                        <c:v>0.3486982627759927</c:v>
                      </c:pt>
                      <c:pt idx="347">
                        <c:v>0.348677103329815</c:v>
                      </c:pt>
                      <c:pt idx="348">
                        <c:v>0.34833567210712846</c:v>
                      </c:pt>
                      <c:pt idx="349">
                        <c:v>0.34831451116942003</c:v>
                      </c:pt>
                      <c:pt idx="350">
                        <c:v>0.34826152456112786</c:v>
                      </c:pt>
                      <c:pt idx="351">
                        <c:v>0.34824036323710089</c:v>
                      </c:pt>
                      <c:pt idx="352">
                        <c:v>0.34768388645233228</c:v>
                      </c:pt>
                      <c:pt idx="353">
                        <c:v>0.34766272380872498</c:v>
                      </c:pt>
                      <c:pt idx="354">
                        <c:v>0.34525517914359871</c:v>
                      </c:pt>
                      <c:pt idx="355">
                        <c:v>0.34523402143668441</c:v>
                      </c:pt>
                      <c:pt idx="356">
                        <c:v>0.34517934137481071</c:v>
                      </c:pt>
                      <c:pt idx="357">
                        <c:v>0.34515818322658248</c:v>
                      </c:pt>
                      <c:pt idx="358">
                        <c:v>0.34454259792897668</c:v>
                      </c:pt>
                      <c:pt idx="359">
                        <c:v>0.34452143672662083</c:v>
                      </c:pt>
                      <c:pt idx="360">
                        <c:v>0.34147090134770686</c:v>
                      </c:pt>
                      <c:pt idx="361">
                        <c:v>0.34144974084623669</c:v>
                      </c:pt>
                      <c:pt idx="362">
                        <c:v>0.34139304187732322</c:v>
                      </c:pt>
                      <c:pt idx="363">
                        <c:v>0.34137188104150468</c:v>
                      </c:pt>
                      <c:pt idx="364">
                        <c:v>0.34073969939072185</c:v>
                      </c:pt>
                      <c:pt idx="365">
                        <c:v>0.34071853647029415</c:v>
                      </c:pt>
                      <c:pt idx="366">
                        <c:v>0.3377520482370327</c:v>
                      </c:pt>
                      <c:pt idx="367">
                        <c:v>0.33773088789152689</c:v>
                      </c:pt>
                      <c:pt idx="368">
                        <c:v>0.3376741550130164</c:v>
                      </c:pt>
                      <c:pt idx="369">
                        <c:v>0.33765299432139678</c:v>
                      </c:pt>
                      <c:pt idx="370">
                        <c:v>0.33702065968597356</c:v>
                      </c:pt>
                      <c:pt idx="371">
                        <c:v>0.33699949682140412</c:v>
                      </c:pt>
                      <c:pt idx="372">
                        <c:v>0.33074272019917339</c:v>
                      </c:pt>
                      <c:pt idx="373">
                        <c:v>0.33072156531548758</c:v>
                      </c:pt>
                      <c:pt idx="374">
                        <c:v>0.33037761915497071</c:v>
                      </c:pt>
                      <c:pt idx="375">
                        <c:v>0.33035646182112383</c:v>
                      </c:pt>
                      <c:pt idx="376">
                        <c:v>0.3297404067562768</c:v>
                      </c:pt>
                      <c:pt idx="377">
                        <c:v>0.32971924610606673</c:v>
                      </c:pt>
                      <c:pt idx="378">
                        <c:v>0.32323605068871175</c:v>
                      </c:pt>
                      <c:pt idx="379">
                        <c:v>0.32321489255110819</c:v>
                      </c:pt>
                      <c:pt idx="380">
                        <c:v>0.3228720049797803</c:v>
                      </c:pt>
                      <c:pt idx="381">
                        <c:v>0.32285084491785865</c:v>
                      </c:pt>
                      <c:pt idx="382">
                        <c:v>0.32221885430954511</c:v>
                      </c:pt>
                      <c:pt idx="383">
                        <c:v>0.32219769186621472</c:v>
                      </c:pt>
                      <c:pt idx="384">
                        <c:v>0.31979524909302803</c:v>
                      </c:pt>
                      <c:pt idx="385">
                        <c:v>0.31977409315930805</c:v>
                      </c:pt>
                      <c:pt idx="386">
                        <c:v>0.31971894463222816</c:v>
                      </c:pt>
                      <c:pt idx="387">
                        <c:v>0.31969778815205979</c:v>
                      </c:pt>
                      <c:pt idx="388">
                        <c:v>0.3190791187426355</c:v>
                      </c:pt>
                      <c:pt idx="389">
                        <c:v>0.31905795839485485</c:v>
                      </c:pt>
                      <c:pt idx="390">
                        <c:v>0.31228930027465207</c:v>
                      </c:pt>
                      <c:pt idx="391">
                        <c:v>0.31226814105195361</c:v>
                      </c:pt>
                      <c:pt idx="392">
                        <c:v>0.31221107145790206</c:v>
                      </c:pt>
                      <c:pt idx="393">
                        <c:v>0.3121899117908134</c:v>
                      </c:pt>
                      <c:pt idx="394">
                        <c:v>0.31155570226681234</c:v>
                      </c:pt>
                      <c:pt idx="395">
                        <c:v>0.31153453968514022</c:v>
                      </c:pt>
                      <c:pt idx="396">
                        <c:v>0.29613373937838156</c:v>
                      </c:pt>
                      <c:pt idx="397">
                        <c:v>0.29611258426347731</c:v>
                      </c:pt>
                      <c:pt idx="398">
                        <c:v>0.29605721861732159</c:v>
                      </c:pt>
                      <c:pt idx="399">
                        <c:v>0.29603606288460405</c:v>
                      </c:pt>
                      <c:pt idx="400">
                        <c:v>0.29541647230899704</c:v>
                      </c:pt>
                      <c:pt idx="401">
                        <c:v>0.29539531219825604</c:v>
                      </c:pt>
                      <c:pt idx="402">
                        <c:v>0.29241546255382483</c:v>
                      </c:pt>
                      <c:pt idx="403">
                        <c:v>0.29239430779878495</c:v>
                      </c:pt>
                      <c:pt idx="404">
                        <c:v>0.2923388662317466</c:v>
                      </c:pt>
                      <c:pt idx="405">
                        <c:v>0.29231771084076164</c:v>
                      </c:pt>
                      <c:pt idx="406">
                        <c:v>0.29169763245571934</c:v>
                      </c:pt>
                      <c:pt idx="407">
                        <c:v>0.29167647255018575</c:v>
                      </c:pt>
                      <c:pt idx="408">
                        <c:v>0.28518592575686968</c:v>
                      </c:pt>
                      <c:pt idx="409">
                        <c:v>0.28516476931133966</c:v>
                      </c:pt>
                      <c:pt idx="410">
                        <c:v>0.28481848925423581</c:v>
                      </c:pt>
                      <c:pt idx="411">
                        <c:v>0.28479733002138335</c:v>
                      </c:pt>
                      <c:pt idx="412">
                        <c:v>0.28416138737721697</c:v>
                      </c:pt>
                      <c:pt idx="413">
                        <c:v>0.28414022442941911</c:v>
                      </c:pt>
                      <c:pt idx="414">
                        <c:v>0.28146753469023622</c:v>
                      </c:pt>
                      <c:pt idx="415">
                        <c:v>0.28144637857751625</c:v>
                      </c:pt>
                      <c:pt idx="416">
                        <c:v>0.2810997816189581</c:v>
                      </c:pt>
                      <c:pt idx="417">
                        <c:v>0.28107862263259303</c:v>
                      </c:pt>
                      <c:pt idx="418">
                        <c:v>0.28044234604550267</c:v>
                      </c:pt>
                      <c:pt idx="419">
                        <c:v>0.28042118321614445</c:v>
                      </c:pt>
                      <c:pt idx="420">
                        <c:v>0.26695811310201978</c:v>
                      </c:pt>
                      <c:pt idx="421">
                        <c:v>0.26693696110621068</c:v>
                      </c:pt>
                      <c:pt idx="422">
                        <c:v>0.2668808446711069</c:v>
                      </c:pt>
                      <c:pt idx="423">
                        <c:v>0.26685969188578662</c:v>
                      </c:pt>
                      <c:pt idx="424">
                        <c:v>0.2662350504987534</c:v>
                      </c:pt>
                      <c:pt idx="425">
                        <c:v>0.26621389203609142</c:v>
                      </c:pt>
                      <c:pt idx="426">
                        <c:v>0.25600934818121468</c:v>
                      </c:pt>
                      <c:pt idx="427">
                        <c:v>0.2559881946176284</c:v>
                      </c:pt>
                      <c:pt idx="428">
                        <c:v>0.25563866129644552</c:v>
                      </c:pt>
                      <c:pt idx="429">
                        <c:v>0.25561750412053363</c:v>
                      </c:pt>
                      <c:pt idx="430">
                        <c:v>0.25497769686347649</c:v>
                      </c:pt>
                      <c:pt idx="431">
                        <c:v>0.25495653473634672</c:v>
                      </c:pt>
                      <c:pt idx="432">
                        <c:v>0.211772491640842</c:v>
                      </c:pt>
                      <c:pt idx="433">
                        <c:v>0.2117513444697571</c:v>
                      </c:pt>
                      <c:pt idx="434">
                        <c:v>0.21139583009839938</c:v>
                      </c:pt>
                      <c:pt idx="435">
                        <c:v>0.21137467763701007</c:v>
                      </c:pt>
                      <c:pt idx="436">
                        <c:v>0.2107280162657115</c:v>
                      </c:pt>
                      <c:pt idx="437">
                        <c:v>0.2107068564413368</c:v>
                      </c:pt>
                      <c:pt idx="438">
                        <c:v>0.20805506051484904</c:v>
                      </c:pt>
                      <c:pt idx="439">
                        <c:v>0.20803391412318939</c:v>
                      </c:pt>
                      <c:pt idx="440">
                        <c:v>0.207677748068751</c:v>
                      </c:pt>
                      <c:pt idx="441">
                        <c:v>0.20765659619980759</c:v>
                      </c:pt>
                      <c:pt idx="442">
                        <c:v>0.20700915650390289</c:v>
                      </c:pt>
                      <c:pt idx="443">
                        <c:v>0.20698799700532522</c:v>
                      </c:pt>
                      <c:pt idx="444">
                        <c:v>0.20082216189211796</c:v>
                      </c:pt>
                      <c:pt idx="445">
                        <c:v>0.20080101255851757</c:v>
                      </c:pt>
                      <c:pt idx="446">
                        <c:v>0.20074100526794053</c:v>
                      </c:pt>
                      <c:pt idx="447">
                        <c:v>0.20071985469501336</c:v>
                      </c:pt>
                      <c:pt idx="448">
                        <c:v>0.20006727004645711</c:v>
                      </c:pt>
                      <c:pt idx="449">
                        <c:v>0.20004611077113832</c:v>
                      </c:pt>
                      <c:pt idx="450">
                        <c:v>0.19710454585910731</c:v>
                      </c:pt>
                      <c:pt idx="451">
                        <c:v>0.19708339727058585</c:v>
                      </c:pt>
                      <c:pt idx="452">
                        <c:v>0.1970232358959296</c:v>
                      </c:pt>
                      <c:pt idx="453">
                        <c:v>0.19700208602249525</c:v>
                      </c:pt>
                      <c:pt idx="454">
                        <c:v>0.19634852461990232</c:v>
                      </c:pt>
                      <c:pt idx="455">
                        <c:v>0.19632736572015838</c:v>
                      </c:pt>
                      <c:pt idx="456">
                        <c:v>0.18260605547060876</c:v>
                      </c:pt>
                      <c:pt idx="457">
                        <c:v>0.18258491546367323</c:v>
                      </c:pt>
                      <c:pt idx="458">
                        <c:v>0.18222275868926344</c:v>
                      </c:pt>
                      <c:pt idx="459">
                        <c:v>0.18220161152348882</c:v>
                      </c:pt>
                      <c:pt idx="460">
                        <c:v>0.18154645807623279</c:v>
                      </c:pt>
                      <c:pt idx="461">
                        <c:v>0.18152530084996993</c:v>
                      </c:pt>
                      <c:pt idx="462">
                        <c:v>0.17165425784309946</c:v>
                      </c:pt>
                      <c:pt idx="463">
                        <c:v>0.17163311541444187</c:v>
                      </c:pt>
                      <c:pt idx="464">
                        <c:v>0.1715715306742196</c:v>
                      </c:pt>
                      <c:pt idx="465">
                        <c:v>0.17155038654595811</c:v>
                      </c:pt>
                      <c:pt idx="466">
                        <c:v>0.17088736267077625</c:v>
                      </c:pt>
                      <c:pt idx="467">
                        <c:v>0.17086620654168441</c:v>
                      </c:pt>
                      <c:pt idx="468">
                        <c:v>9.9918761153371116E-2</c:v>
                      </c:pt>
                      <c:pt idx="469">
                        <c:v>9.9897626512912077E-2</c:v>
                      </c:pt>
                      <c:pt idx="470">
                        <c:v>9.9831115067435083E-2</c:v>
                      </c:pt>
                      <c:pt idx="471">
                        <c:v>9.9809976959174304E-2</c:v>
                      </c:pt>
                      <c:pt idx="472">
                        <c:v>9.9121368161857584E-2</c:v>
                      </c:pt>
                      <c:pt idx="473">
                        <c:v>9.9100208011421637E-2</c:v>
                      </c:pt>
                      <c:pt idx="474">
                        <c:v>9.6202922295077584E-2</c:v>
                      </c:pt>
                      <c:pt idx="475">
                        <c:v>9.6181790185423208E-2</c:v>
                      </c:pt>
                      <c:pt idx="476">
                        <c:v>9.6114815815425331E-2</c:v>
                      </c:pt>
                      <c:pt idx="477">
                        <c:v>9.6093679994111378E-2</c:v>
                      </c:pt>
                      <c:pt idx="478">
                        <c:v>9.5402516357566303E-2</c:v>
                      </c:pt>
                      <c:pt idx="479">
                        <c:v>9.5381356985813043E-2</c:v>
                      </c:pt>
                      <c:pt idx="480">
                        <c:v>8.9280062574567415E-2</c:v>
                      </c:pt>
                      <c:pt idx="481">
                        <c:v>8.9258938000717408E-2</c:v>
                      </c:pt>
                      <c:pt idx="482">
                        <c:v>8.9189809746820642E-2</c:v>
                      </c:pt>
                      <c:pt idx="483">
                        <c:v>8.916868061681664E-2</c:v>
                      </c:pt>
                      <c:pt idx="484">
                        <c:v>8.8462047936089999E-2</c:v>
                      </c:pt>
                      <c:pt idx="485">
                        <c:v>8.844088927965639E-2</c:v>
                      </c:pt>
                      <c:pt idx="486">
                        <c:v>8.5565930395661696E-2</c:v>
                      </c:pt>
                      <c:pt idx="487">
                        <c:v>8.5544809536888908E-2</c:v>
                      </c:pt>
                      <c:pt idx="488">
                        <c:v>8.5475038997116198E-2</c:v>
                      </c:pt>
                      <c:pt idx="489">
                        <c:v>8.5453913218785552E-2</c:v>
                      </c:pt>
                      <c:pt idx="490">
                        <c:v>8.4743542339779945E-2</c:v>
                      </c:pt>
                      <c:pt idx="491">
                        <c:v>8.4722384729809253E-2</c:v>
                      </c:pt>
                      <c:pt idx="492">
                        <c:v>7.0776112653106071E-2</c:v>
                      </c:pt>
                      <c:pt idx="493">
                        <c:v>7.0755008488212243E-2</c:v>
                      </c:pt>
                      <c:pt idx="494">
                        <c:v>7.0683024634393368E-2</c:v>
                      </c:pt>
                      <c:pt idx="495">
                        <c:v>7.0661913859247236E-2</c:v>
                      </c:pt>
                      <c:pt idx="496">
                        <c:v>6.9941357511376173E-2</c:v>
                      </c:pt>
                      <c:pt idx="497">
                        <c:v>6.9920204983989237E-2</c:v>
                      </c:pt>
                      <c:pt idx="498">
                        <c:v>6.0161202912793324E-2</c:v>
                      </c:pt>
                      <c:pt idx="499">
                        <c:v>6.0140127553237145E-2</c:v>
                      </c:pt>
                      <c:pt idx="500">
                        <c:v>6.0063209102822049E-2</c:v>
                      </c:pt>
                      <c:pt idx="501">
                        <c:v>6.004212419603451E-2</c:v>
                      </c:pt>
                      <c:pt idx="502">
                        <c:v>5.9288229093761385E-2</c:v>
                      </c:pt>
                      <c:pt idx="503">
                        <c:v>5.9267082584446552E-2</c:v>
                      </c:pt>
                      <c:pt idx="504">
                        <c:v>4.1396307572382086E-2</c:v>
                      </c:pt>
                      <c:pt idx="505">
                        <c:v>4.1375304450499063E-2</c:v>
                      </c:pt>
                      <c:pt idx="506">
                        <c:v>4.1290501523518069E-2</c:v>
                      </c:pt>
                      <c:pt idx="507">
                        <c:v>4.1269480662848038E-2</c:v>
                      </c:pt>
                      <c:pt idx="508">
                        <c:v>4.047446461087327E-2</c:v>
                      </c:pt>
                      <c:pt idx="509">
                        <c:v>4.0453332895969175E-2</c:v>
                      </c:pt>
                      <c:pt idx="510">
                        <c:v>3.7700941523942544E-2</c:v>
                      </c:pt>
                      <c:pt idx="511">
                        <c:v>3.7679969413961525E-2</c:v>
                      </c:pt>
                      <c:pt idx="512">
                        <c:v>3.7592179774414314E-2</c:v>
                      </c:pt>
                      <c:pt idx="513">
                        <c:v>3.7571186596590436E-2</c:v>
                      </c:pt>
                      <c:pt idx="514">
                        <c:v>3.6758757037165739E-2</c:v>
                      </c:pt>
                      <c:pt idx="515">
                        <c:v>3.6737632264148765E-2</c:v>
                      </c:pt>
                      <c:pt idx="516">
                        <c:v>3.0458987575107538E-2</c:v>
                      </c:pt>
                      <c:pt idx="517">
                        <c:v>3.043802683881815E-2</c:v>
                      </c:pt>
                      <c:pt idx="518">
                        <c:v>2.9975148744534195E-2</c:v>
                      </c:pt>
                      <c:pt idx="519">
                        <c:v>2.9954077358421198E-2</c:v>
                      </c:pt>
                      <c:pt idx="520">
                        <c:v>2.9208970317148537E-2</c:v>
                      </c:pt>
                      <c:pt idx="521">
                        <c:v>2.9187797389111429E-2</c:v>
                      </c:pt>
                      <c:pt idx="522">
                        <c:v>2.677295438077815E-2</c:v>
                      </c:pt>
                      <c:pt idx="523">
                        <c:v>2.6752050399738922E-2</c:v>
                      </c:pt>
                      <c:pt idx="524">
                        <c:v>2.6270075114538702E-2</c:v>
                      </c:pt>
                      <c:pt idx="525">
                        <c:v>2.6249030609906444E-2</c:v>
                      </c:pt>
                      <c:pt idx="526">
                        <c:v>2.5489668385792412E-2</c:v>
                      </c:pt>
                      <c:pt idx="527">
                        <c:v>2.5468496218890527E-2</c:v>
                      </c:pt>
                      <c:pt idx="528">
                        <c:v>1.2821948446065087E-2</c:v>
                      </c:pt>
                      <c:pt idx="529">
                        <c:v>1.2802347097638589E-2</c:v>
                      </c:pt>
                      <c:pt idx="530">
                        <c:v>1.2647820219281347E-2</c:v>
                      </c:pt>
                      <c:pt idx="531">
                        <c:v>1.2628066408887511E-2</c:v>
                      </c:pt>
                      <c:pt idx="532">
                        <c:v>1.139691282594758E-2</c:v>
                      </c:pt>
                      <c:pt idx="533">
                        <c:v>1.1376096264271419E-2</c:v>
                      </c:pt>
                      <c:pt idx="534">
                        <c:v>4.0782232509067517E-3</c:v>
                      </c:pt>
                      <c:pt idx="535">
                        <c:v>4.0732110539214803E-3</c:v>
                      </c:pt>
                      <c:pt idx="536">
                        <c:v>2.6834539639466752E-3</c:v>
                      </c:pt>
                      <c:pt idx="537">
                        <c:v>2.6784321250138735E-3</c:v>
                      </c:pt>
                      <c:pt idx="538">
                        <c:v>2.1205664094437717E-5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5994-444D-A9A8-44B4154D4EBD}"/>
                  </c:ext>
                </c:extLst>
              </c15:ser>
            </c15:filteredLineSeries>
          </c:ext>
        </c:extLst>
      </c:lineChart>
      <c:catAx>
        <c:axId val="5292670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263416"/>
        <c:crosses val="autoZero"/>
        <c:auto val="1"/>
        <c:lblAlgn val="ctr"/>
        <c:lblOffset val="100"/>
        <c:noMultiLvlLbl val="0"/>
      </c:catAx>
      <c:valAx>
        <c:axId val="529263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26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Chart_Data!$D$3</c:f>
              <c:strCache>
                <c:ptCount val="1"/>
                <c:pt idx="0">
                  <c:v>Total Carbon Footprint (Metric Ton) Variation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Chart_Data!$D$4:$D$543</c:f>
              <c:numCache>
                <c:formatCode>General</c:formatCode>
                <c:ptCount val="540"/>
                <c:pt idx="0">
                  <c:v>17722.206863541513</c:v>
                </c:pt>
                <c:pt idx="1">
                  <c:v>17722.286348241225</c:v>
                </c:pt>
                <c:pt idx="2">
                  <c:v>17722.206863541513</c:v>
                </c:pt>
                <c:pt idx="3">
                  <c:v>17722.286348241225</c:v>
                </c:pt>
                <c:pt idx="4">
                  <c:v>17737.499569334668</c:v>
                </c:pt>
                <c:pt idx="5">
                  <c:v>17737.579054034388</c:v>
                </c:pt>
                <c:pt idx="6">
                  <c:v>17737.499569334668</c:v>
                </c:pt>
                <c:pt idx="7">
                  <c:v>17737.579054034388</c:v>
                </c:pt>
                <c:pt idx="8">
                  <c:v>17722.206863541513</c:v>
                </c:pt>
                <c:pt idx="9">
                  <c:v>17722.286348241225</c:v>
                </c:pt>
                <c:pt idx="10">
                  <c:v>17737.499569334668</c:v>
                </c:pt>
                <c:pt idx="11">
                  <c:v>17737.579054034388</c:v>
                </c:pt>
                <c:pt idx="12">
                  <c:v>17769.172595324198</c:v>
                </c:pt>
                <c:pt idx="13">
                  <c:v>17769.252080023914</c:v>
                </c:pt>
                <c:pt idx="14">
                  <c:v>17784.465301117369</c:v>
                </c:pt>
                <c:pt idx="15">
                  <c:v>17784.544785817085</c:v>
                </c:pt>
                <c:pt idx="16">
                  <c:v>17769.172595324198</c:v>
                </c:pt>
                <c:pt idx="17">
                  <c:v>17769.252080023914</c:v>
                </c:pt>
                <c:pt idx="18">
                  <c:v>17784.465301117369</c:v>
                </c:pt>
                <c:pt idx="19">
                  <c:v>17784.544785817085</c:v>
                </c:pt>
                <c:pt idx="20">
                  <c:v>17769.172595324198</c:v>
                </c:pt>
                <c:pt idx="21">
                  <c:v>17769.252080023914</c:v>
                </c:pt>
                <c:pt idx="22">
                  <c:v>17843.744066390405</c:v>
                </c:pt>
                <c:pt idx="23">
                  <c:v>17843.823551090121</c:v>
                </c:pt>
                <c:pt idx="24">
                  <c:v>17843.744066390405</c:v>
                </c:pt>
                <c:pt idx="25">
                  <c:v>17843.823551090121</c:v>
                </c:pt>
                <c:pt idx="26">
                  <c:v>17784.465301117369</c:v>
                </c:pt>
                <c:pt idx="27">
                  <c:v>17784.544785817085</c:v>
                </c:pt>
                <c:pt idx="28">
                  <c:v>17843.744066390405</c:v>
                </c:pt>
                <c:pt idx="29">
                  <c:v>17843.823551090121</c:v>
                </c:pt>
                <c:pt idx="30">
                  <c:v>17890.709798173095</c:v>
                </c:pt>
                <c:pt idx="31">
                  <c:v>17890.789282872811</c:v>
                </c:pt>
                <c:pt idx="32">
                  <c:v>17890.709798173095</c:v>
                </c:pt>
                <c:pt idx="33">
                  <c:v>17890.789282872811</c:v>
                </c:pt>
                <c:pt idx="34">
                  <c:v>17890.709798173095</c:v>
                </c:pt>
                <c:pt idx="35">
                  <c:v>17890.789282872811</c:v>
                </c:pt>
                <c:pt idx="36">
                  <c:v>17988.404414596953</c:v>
                </c:pt>
                <c:pt idx="37">
                  <c:v>17988.483899296672</c:v>
                </c:pt>
                <c:pt idx="38">
                  <c:v>18003.697120390116</c:v>
                </c:pt>
                <c:pt idx="39">
                  <c:v>18003.776605089835</c:v>
                </c:pt>
                <c:pt idx="40">
                  <c:v>17988.404414596953</c:v>
                </c:pt>
                <c:pt idx="41">
                  <c:v>17988.483899296672</c:v>
                </c:pt>
                <c:pt idx="42">
                  <c:v>18003.697120390116</c:v>
                </c:pt>
                <c:pt idx="43">
                  <c:v>18003.776605089835</c:v>
                </c:pt>
                <c:pt idx="44">
                  <c:v>17988.404414596953</c:v>
                </c:pt>
                <c:pt idx="45">
                  <c:v>17988.483899296672</c:v>
                </c:pt>
                <c:pt idx="46">
                  <c:v>18035.370146379646</c:v>
                </c:pt>
                <c:pt idx="47">
                  <c:v>18035.449631079358</c:v>
                </c:pt>
                <c:pt idx="48">
                  <c:v>18035.370146379646</c:v>
                </c:pt>
                <c:pt idx="49">
                  <c:v>18035.449631079358</c:v>
                </c:pt>
                <c:pt idx="50">
                  <c:v>18003.697120390116</c:v>
                </c:pt>
                <c:pt idx="51">
                  <c:v>18003.776605089835</c:v>
                </c:pt>
                <c:pt idx="52">
                  <c:v>18050.662852172813</c:v>
                </c:pt>
                <c:pt idx="53">
                  <c:v>18050.742336872525</c:v>
                </c:pt>
                <c:pt idx="54">
                  <c:v>18050.662852172813</c:v>
                </c:pt>
                <c:pt idx="55">
                  <c:v>18050.742336872525</c:v>
                </c:pt>
                <c:pt idx="56">
                  <c:v>18035.370146379646</c:v>
                </c:pt>
                <c:pt idx="57">
                  <c:v>18035.449631079358</c:v>
                </c:pt>
                <c:pt idx="58">
                  <c:v>18050.662852172813</c:v>
                </c:pt>
                <c:pt idx="59">
                  <c:v>18050.742336872525</c:v>
                </c:pt>
                <c:pt idx="60">
                  <c:v>18109.941617445853</c:v>
                </c:pt>
                <c:pt idx="61">
                  <c:v>18110.021102145569</c:v>
                </c:pt>
                <c:pt idx="62">
                  <c:v>18109.941617445853</c:v>
                </c:pt>
                <c:pt idx="63">
                  <c:v>18110.021102145569</c:v>
                </c:pt>
                <c:pt idx="64">
                  <c:v>18109.941617445853</c:v>
                </c:pt>
                <c:pt idx="65">
                  <c:v>18110.021102145569</c:v>
                </c:pt>
                <c:pt idx="66">
                  <c:v>18156.907349228539</c:v>
                </c:pt>
                <c:pt idx="67">
                  <c:v>18156.986833928255</c:v>
                </c:pt>
                <c:pt idx="68">
                  <c:v>18156.907349228539</c:v>
                </c:pt>
                <c:pt idx="69">
                  <c:v>18156.986833928255</c:v>
                </c:pt>
                <c:pt idx="70">
                  <c:v>18156.907349228539</c:v>
                </c:pt>
                <c:pt idx="71">
                  <c:v>18156.986833928255</c:v>
                </c:pt>
                <c:pt idx="72">
                  <c:v>18339.79201582259</c:v>
                </c:pt>
                <c:pt idx="73">
                  <c:v>18339.871500522313</c:v>
                </c:pt>
                <c:pt idx="74">
                  <c:v>18339.79201582259</c:v>
                </c:pt>
                <c:pt idx="75">
                  <c:v>18339.871500522313</c:v>
                </c:pt>
                <c:pt idx="76">
                  <c:v>18355.084721615756</c:v>
                </c:pt>
                <c:pt idx="77">
                  <c:v>18355.164206315472</c:v>
                </c:pt>
                <c:pt idx="78">
                  <c:v>18355.084721615756</c:v>
                </c:pt>
                <c:pt idx="79">
                  <c:v>18355.164206315472</c:v>
                </c:pt>
                <c:pt idx="80">
                  <c:v>18339.79201582259</c:v>
                </c:pt>
                <c:pt idx="81">
                  <c:v>18339.871500522313</c:v>
                </c:pt>
                <c:pt idx="82">
                  <c:v>18355.084721615756</c:v>
                </c:pt>
                <c:pt idx="83">
                  <c:v>18355.164206315472</c:v>
                </c:pt>
                <c:pt idx="84">
                  <c:v>18386.757747605279</c:v>
                </c:pt>
                <c:pt idx="85">
                  <c:v>18386.837232304999</c:v>
                </c:pt>
                <c:pt idx="86">
                  <c:v>18402.050453398446</c:v>
                </c:pt>
                <c:pt idx="87">
                  <c:v>18402.129938098165</c:v>
                </c:pt>
                <c:pt idx="88">
                  <c:v>18386.757747605279</c:v>
                </c:pt>
                <c:pt idx="89">
                  <c:v>18386.837232304999</c:v>
                </c:pt>
                <c:pt idx="90">
                  <c:v>18402.050453398446</c:v>
                </c:pt>
                <c:pt idx="91">
                  <c:v>18402.129938098165</c:v>
                </c:pt>
                <c:pt idx="92">
                  <c:v>18386.757747605279</c:v>
                </c:pt>
                <c:pt idx="93">
                  <c:v>18386.837232304999</c:v>
                </c:pt>
                <c:pt idx="94">
                  <c:v>18461.329218671486</c:v>
                </c:pt>
                <c:pt idx="95">
                  <c:v>18461.408703371206</c:v>
                </c:pt>
                <c:pt idx="96">
                  <c:v>18461.329218671486</c:v>
                </c:pt>
                <c:pt idx="97">
                  <c:v>18461.408703371206</c:v>
                </c:pt>
                <c:pt idx="98">
                  <c:v>18402.050453398446</c:v>
                </c:pt>
                <c:pt idx="99">
                  <c:v>18402.129938098165</c:v>
                </c:pt>
                <c:pt idx="100">
                  <c:v>18461.329218671486</c:v>
                </c:pt>
                <c:pt idx="101">
                  <c:v>18461.408703371206</c:v>
                </c:pt>
                <c:pt idx="102">
                  <c:v>18508.294950454172</c:v>
                </c:pt>
                <c:pt idx="103">
                  <c:v>18508.374435153892</c:v>
                </c:pt>
                <c:pt idx="104">
                  <c:v>18508.294950454172</c:v>
                </c:pt>
                <c:pt idx="105">
                  <c:v>18508.374435153892</c:v>
                </c:pt>
                <c:pt idx="106">
                  <c:v>18508.294950454172</c:v>
                </c:pt>
                <c:pt idx="107">
                  <c:v>18508.374435153892</c:v>
                </c:pt>
                <c:pt idx="108">
                  <c:v>18806.247435539699</c:v>
                </c:pt>
                <c:pt idx="109">
                  <c:v>18806.326920239411</c:v>
                </c:pt>
                <c:pt idx="110">
                  <c:v>18821.540141332862</c:v>
                </c:pt>
                <c:pt idx="111">
                  <c:v>18821.619626032581</c:v>
                </c:pt>
                <c:pt idx="112">
                  <c:v>18806.247435539699</c:v>
                </c:pt>
                <c:pt idx="113">
                  <c:v>18806.326920239411</c:v>
                </c:pt>
                <c:pt idx="114">
                  <c:v>18821.540141332862</c:v>
                </c:pt>
                <c:pt idx="115">
                  <c:v>18821.619626032581</c:v>
                </c:pt>
                <c:pt idx="116">
                  <c:v>18853.213167322388</c:v>
                </c:pt>
                <c:pt idx="117">
                  <c:v>18853.292652022104</c:v>
                </c:pt>
                <c:pt idx="118">
                  <c:v>18868.505873115551</c:v>
                </c:pt>
                <c:pt idx="119">
                  <c:v>18868.585357815264</c:v>
                </c:pt>
                <c:pt idx="120">
                  <c:v>18806.247435539699</c:v>
                </c:pt>
                <c:pt idx="121">
                  <c:v>18806.326920239411</c:v>
                </c:pt>
                <c:pt idx="122">
                  <c:v>18853.213167322388</c:v>
                </c:pt>
                <c:pt idx="123">
                  <c:v>18853.292652022104</c:v>
                </c:pt>
                <c:pt idx="124">
                  <c:v>18821.540141332862</c:v>
                </c:pt>
                <c:pt idx="125">
                  <c:v>18821.619626032581</c:v>
                </c:pt>
                <c:pt idx="126">
                  <c:v>18868.505873115551</c:v>
                </c:pt>
                <c:pt idx="127">
                  <c:v>18868.585357815264</c:v>
                </c:pt>
                <c:pt idx="128">
                  <c:v>18853.213167322388</c:v>
                </c:pt>
                <c:pt idx="129">
                  <c:v>18853.292652022104</c:v>
                </c:pt>
                <c:pt idx="130">
                  <c:v>18868.505873115551</c:v>
                </c:pt>
                <c:pt idx="131">
                  <c:v>18868.585357815264</c:v>
                </c:pt>
                <c:pt idx="132">
                  <c:v>18927.784638388592</c:v>
                </c:pt>
                <c:pt idx="133">
                  <c:v>18927.864123088304</c:v>
                </c:pt>
                <c:pt idx="134">
                  <c:v>18927.784638388592</c:v>
                </c:pt>
                <c:pt idx="135">
                  <c:v>18927.864123088304</c:v>
                </c:pt>
                <c:pt idx="136">
                  <c:v>18974.750370171278</c:v>
                </c:pt>
                <c:pt idx="137">
                  <c:v>18974.829854871004</c:v>
                </c:pt>
                <c:pt idx="138">
                  <c:v>18927.784638388592</c:v>
                </c:pt>
                <c:pt idx="139">
                  <c:v>18927.864123088304</c:v>
                </c:pt>
                <c:pt idx="140">
                  <c:v>18974.750370171278</c:v>
                </c:pt>
                <c:pt idx="141">
                  <c:v>18974.829854871004</c:v>
                </c:pt>
                <c:pt idx="142">
                  <c:v>18974.750370171278</c:v>
                </c:pt>
                <c:pt idx="143">
                  <c:v>18974.829854871004</c:v>
                </c:pt>
                <c:pt idx="144">
                  <c:v>19051.007588548244</c:v>
                </c:pt>
                <c:pt idx="145">
                  <c:v>19051.087073247963</c:v>
                </c:pt>
                <c:pt idx="146">
                  <c:v>19066.30029434141</c:v>
                </c:pt>
                <c:pt idx="147">
                  <c:v>19066.379779041134</c:v>
                </c:pt>
                <c:pt idx="148">
                  <c:v>19093.136892850252</c:v>
                </c:pt>
                <c:pt idx="149">
                  <c:v>19093.216377549972</c:v>
                </c:pt>
                <c:pt idx="150">
                  <c:v>19051.007588548244</c:v>
                </c:pt>
                <c:pt idx="151">
                  <c:v>19051.087073247963</c:v>
                </c:pt>
                <c:pt idx="152">
                  <c:v>19093.136892850252</c:v>
                </c:pt>
                <c:pt idx="153">
                  <c:v>19093.216377549972</c:v>
                </c:pt>
                <c:pt idx="154">
                  <c:v>19108.429598643419</c:v>
                </c:pt>
                <c:pt idx="155">
                  <c:v>19108.509083343131</c:v>
                </c:pt>
                <c:pt idx="156">
                  <c:v>19066.30029434141</c:v>
                </c:pt>
                <c:pt idx="157">
                  <c:v>19066.379779041134</c:v>
                </c:pt>
                <c:pt idx="158">
                  <c:v>19108.429598643419</c:v>
                </c:pt>
                <c:pt idx="159">
                  <c:v>19108.509083343131</c:v>
                </c:pt>
                <c:pt idx="160">
                  <c:v>19097.973320330941</c:v>
                </c:pt>
                <c:pt idx="161">
                  <c:v>19098.052805030653</c:v>
                </c:pt>
                <c:pt idx="162">
                  <c:v>19051.007588548244</c:v>
                </c:pt>
                <c:pt idx="163">
                  <c:v>19051.087073247963</c:v>
                </c:pt>
                <c:pt idx="164">
                  <c:v>19093.136892850252</c:v>
                </c:pt>
                <c:pt idx="165">
                  <c:v>19093.216377549972</c:v>
                </c:pt>
                <c:pt idx="166">
                  <c:v>19097.973320330941</c:v>
                </c:pt>
                <c:pt idx="167">
                  <c:v>19098.052805030653</c:v>
                </c:pt>
                <c:pt idx="168">
                  <c:v>19113.266026124107</c:v>
                </c:pt>
                <c:pt idx="169">
                  <c:v>19113.345510823819</c:v>
                </c:pt>
                <c:pt idx="170">
                  <c:v>19066.30029434141</c:v>
                </c:pt>
                <c:pt idx="171">
                  <c:v>19066.379779041134</c:v>
                </c:pt>
                <c:pt idx="172">
                  <c:v>19108.429598643419</c:v>
                </c:pt>
                <c:pt idx="173">
                  <c:v>19108.509083343131</c:v>
                </c:pt>
                <c:pt idx="174">
                  <c:v>19113.266026124107</c:v>
                </c:pt>
                <c:pt idx="175">
                  <c:v>19113.345510823819</c:v>
                </c:pt>
                <c:pt idx="176">
                  <c:v>19140.102624632942</c:v>
                </c:pt>
                <c:pt idx="177">
                  <c:v>19140.182109332662</c:v>
                </c:pt>
                <c:pt idx="178">
                  <c:v>19155.395330426109</c:v>
                </c:pt>
                <c:pt idx="179">
                  <c:v>19155.474815125821</c:v>
                </c:pt>
                <c:pt idx="180">
                  <c:v>19097.973320330941</c:v>
                </c:pt>
                <c:pt idx="181">
                  <c:v>19098.052805030653</c:v>
                </c:pt>
                <c:pt idx="182">
                  <c:v>19140.102624632942</c:v>
                </c:pt>
                <c:pt idx="183">
                  <c:v>19140.182109332662</c:v>
                </c:pt>
                <c:pt idx="184">
                  <c:v>19113.266026124107</c:v>
                </c:pt>
                <c:pt idx="185">
                  <c:v>19113.345510823819</c:v>
                </c:pt>
                <c:pt idx="186">
                  <c:v>19155.395330426109</c:v>
                </c:pt>
                <c:pt idx="187">
                  <c:v>19155.474815125821</c:v>
                </c:pt>
                <c:pt idx="188">
                  <c:v>19172.544791397144</c:v>
                </c:pt>
                <c:pt idx="189">
                  <c:v>19172.62427609686</c:v>
                </c:pt>
                <c:pt idx="190">
                  <c:v>19140.102624632942</c:v>
                </c:pt>
                <c:pt idx="191">
                  <c:v>19140.182109332662</c:v>
                </c:pt>
                <c:pt idx="192">
                  <c:v>19214.674095699153</c:v>
                </c:pt>
                <c:pt idx="193">
                  <c:v>19214.753580398865</c:v>
                </c:pt>
                <c:pt idx="194">
                  <c:v>19172.544791397144</c:v>
                </c:pt>
                <c:pt idx="195">
                  <c:v>19172.62427609686</c:v>
                </c:pt>
                <c:pt idx="196">
                  <c:v>19214.674095699153</c:v>
                </c:pt>
                <c:pt idx="197">
                  <c:v>19214.753580398865</c:v>
                </c:pt>
                <c:pt idx="198">
                  <c:v>19155.395330426109</c:v>
                </c:pt>
                <c:pt idx="199">
                  <c:v>19155.474815125821</c:v>
                </c:pt>
                <c:pt idx="200">
                  <c:v>19219.510523179833</c:v>
                </c:pt>
                <c:pt idx="201">
                  <c:v>19219.590007879553</c:v>
                </c:pt>
                <c:pt idx="202">
                  <c:v>19172.544791397144</c:v>
                </c:pt>
                <c:pt idx="203">
                  <c:v>19172.62427609686</c:v>
                </c:pt>
                <c:pt idx="204">
                  <c:v>19214.674095699153</c:v>
                </c:pt>
                <c:pt idx="205">
                  <c:v>19214.753580398865</c:v>
                </c:pt>
                <c:pt idx="206">
                  <c:v>19219.510523179833</c:v>
                </c:pt>
                <c:pt idx="207">
                  <c:v>19219.590007879553</c:v>
                </c:pt>
                <c:pt idx="208">
                  <c:v>19261.639827481835</c:v>
                </c:pt>
                <c:pt idx="209">
                  <c:v>19261.719312181554</c:v>
                </c:pt>
                <c:pt idx="210">
                  <c:v>19219.510523179833</c:v>
                </c:pt>
                <c:pt idx="211">
                  <c:v>19219.590007879553</c:v>
                </c:pt>
                <c:pt idx="212">
                  <c:v>19261.639827481835</c:v>
                </c:pt>
                <c:pt idx="213">
                  <c:v>19261.719312181554</c:v>
                </c:pt>
                <c:pt idx="214">
                  <c:v>19261.639827481835</c:v>
                </c:pt>
                <c:pt idx="215">
                  <c:v>19261.719312181554</c:v>
                </c:pt>
                <c:pt idx="216">
                  <c:v>19359.3344439057</c:v>
                </c:pt>
                <c:pt idx="217">
                  <c:v>19359.413928605416</c:v>
                </c:pt>
                <c:pt idx="218">
                  <c:v>19374.627149698859</c:v>
                </c:pt>
                <c:pt idx="219">
                  <c:v>19374.706634398579</c:v>
                </c:pt>
                <c:pt idx="220">
                  <c:v>19359.3344439057</c:v>
                </c:pt>
                <c:pt idx="221">
                  <c:v>19359.413928605416</c:v>
                </c:pt>
                <c:pt idx="222">
                  <c:v>19374.627149698859</c:v>
                </c:pt>
                <c:pt idx="223">
                  <c:v>19374.706634398579</c:v>
                </c:pt>
                <c:pt idx="224">
                  <c:v>19406.300175688386</c:v>
                </c:pt>
                <c:pt idx="225">
                  <c:v>19406.379660388106</c:v>
                </c:pt>
                <c:pt idx="226">
                  <c:v>19359.3344439057</c:v>
                </c:pt>
                <c:pt idx="227">
                  <c:v>19359.413928605416</c:v>
                </c:pt>
                <c:pt idx="228">
                  <c:v>19406.300175688386</c:v>
                </c:pt>
                <c:pt idx="229">
                  <c:v>19406.379660388106</c:v>
                </c:pt>
                <c:pt idx="230">
                  <c:v>19421.592881481549</c:v>
                </c:pt>
                <c:pt idx="231">
                  <c:v>19421.672366181272</c:v>
                </c:pt>
                <c:pt idx="232">
                  <c:v>19374.627149698859</c:v>
                </c:pt>
                <c:pt idx="233">
                  <c:v>19374.706634398579</c:v>
                </c:pt>
                <c:pt idx="234">
                  <c:v>19421.592881481549</c:v>
                </c:pt>
                <c:pt idx="235">
                  <c:v>19421.672366181272</c:v>
                </c:pt>
                <c:pt idx="236">
                  <c:v>19406.300175688386</c:v>
                </c:pt>
                <c:pt idx="237">
                  <c:v>19406.379660388106</c:v>
                </c:pt>
                <c:pt idx="238">
                  <c:v>19421.592881481549</c:v>
                </c:pt>
                <c:pt idx="239">
                  <c:v>19421.672366181272</c:v>
                </c:pt>
                <c:pt idx="240">
                  <c:v>19480.871646754593</c:v>
                </c:pt>
                <c:pt idx="241">
                  <c:v>19480.951131454309</c:v>
                </c:pt>
                <c:pt idx="242">
                  <c:v>19480.871646754593</c:v>
                </c:pt>
                <c:pt idx="243">
                  <c:v>19480.951131454309</c:v>
                </c:pt>
                <c:pt idx="244">
                  <c:v>19527.837378537279</c:v>
                </c:pt>
                <c:pt idx="245">
                  <c:v>19527.916863237002</c:v>
                </c:pt>
                <c:pt idx="246">
                  <c:v>19480.871646754593</c:v>
                </c:pt>
                <c:pt idx="247">
                  <c:v>19480.951131454309</c:v>
                </c:pt>
                <c:pt idx="248">
                  <c:v>19527.837378537279</c:v>
                </c:pt>
                <c:pt idx="249">
                  <c:v>19527.916863237002</c:v>
                </c:pt>
                <c:pt idx="250">
                  <c:v>19527.837378537279</c:v>
                </c:pt>
                <c:pt idx="251">
                  <c:v>19527.916863237002</c:v>
                </c:pt>
                <c:pt idx="252">
                  <c:v>19710.72204513133</c:v>
                </c:pt>
                <c:pt idx="253">
                  <c:v>19710.801529831053</c:v>
                </c:pt>
                <c:pt idx="254">
                  <c:v>19710.72204513133</c:v>
                </c:pt>
                <c:pt idx="255">
                  <c:v>19710.801529831053</c:v>
                </c:pt>
                <c:pt idx="256">
                  <c:v>19726.014750924503</c:v>
                </c:pt>
                <c:pt idx="257">
                  <c:v>19726.094235624219</c:v>
                </c:pt>
                <c:pt idx="258">
                  <c:v>19726.014750924503</c:v>
                </c:pt>
                <c:pt idx="259">
                  <c:v>19726.094235624219</c:v>
                </c:pt>
                <c:pt idx="260">
                  <c:v>19710.72204513133</c:v>
                </c:pt>
                <c:pt idx="261">
                  <c:v>19710.801529831053</c:v>
                </c:pt>
                <c:pt idx="262">
                  <c:v>19757.687776914023</c:v>
                </c:pt>
                <c:pt idx="263">
                  <c:v>19757.767261613746</c:v>
                </c:pt>
                <c:pt idx="264">
                  <c:v>19726.014750924503</c:v>
                </c:pt>
                <c:pt idx="265">
                  <c:v>19726.094235624219</c:v>
                </c:pt>
                <c:pt idx="266">
                  <c:v>19772.980482707186</c:v>
                </c:pt>
                <c:pt idx="267">
                  <c:v>19773.059967406902</c:v>
                </c:pt>
                <c:pt idx="268">
                  <c:v>19757.687776914023</c:v>
                </c:pt>
                <c:pt idx="269">
                  <c:v>19757.767261613746</c:v>
                </c:pt>
                <c:pt idx="270">
                  <c:v>19772.980482707186</c:v>
                </c:pt>
                <c:pt idx="271">
                  <c:v>19773.059967406902</c:v>
                </c:pt>
                <c:pt idx="272">
                  <c:v>19757.687776914023</c:v>
                </c:pt>
                <c:pt idx="273">
                  <c:v>19757.767261613746</c:v>
                </c:pt>
                <c:pt idx="274">
                  <c:v>19832.259247980222</c:v>
                </c:pt>
                <c:pt idx="275">
                  <c:v>19832.338732679942</c:v>
                </c:pt>
                <c:pt idx="276">
                  <c:v>19832.259247980222</c:v>
                </c:pt>
                <c:pt idx="277">
                  <c:v>19832.338732679942</c:v>
                </c:pt>
                <c:pt idx="278">
                  <c:v>19772.980482707186</c:v>
                </c:pt>
                <c:pt idx="279">
                  <c:v>19773.059967406902</c:v>
                </c:pt>
                <c:pt idx="280">
                  <c:v>19832.259247980222</c:v>
                </c:pt>
                <c:pt idx="281">
                  <c:v>19832.338732679942</c:v>
                </c:pt>
                <c:pt idx="282">
                  <c:v>19879.224979762923</c:v>
                </c:pt>
                <c:pt idx="283">
                  <c:v>19879.304464462639</c:v>
                </c:pt>
                <c:pt idx="284">
                  <c:v>19879.224979762923</c:v>
                </c:pt>
                <c:pt idx="285">
                  <c:v>19879.304464462639</c:v>
                </c:pt>
                <c:pt idx="286">
                  <c:v>19879.224979762923</c:v>
                </c:pt>
                <c:pt idx="287">
                  <c:v>19879.304464462639</c:v>
                </c:pt>
                <c:pt idx="288">
                  <c:v>20177.177464848439</c:v>
                </c:pt>
                <c:pt idx="289">
                  <c:v>20177.256949548151</c:v>
                </c:pt>
                <c:pt idx="290">
                  <c:v>20192.470170641602</c:v>
                </c:pt>
                <c:pt idx="291">
                  <c:v>20192.549655341321</c:v>
                </c:pt>
                <c:pt idx="292">
                  <c:v>20177.177464848439</c:v>
                </c:pt>
                <c:pt idx="293">
                  <c:v>20177.256949548151</c:v>
                </c:pt>
                <c:pt idx="294">
                  <c:v>20192.470170641602</c:v>
                </c:pt>
                <c:pt idx="295">
                  <c:v>20192.549655341321</c:v>
                </c:pt>
                <c:pt idx="296">
                  <c:v>20224.143196631125</c:v>
                </c:pt>
                <c:pt idx="297">
                  <c:v>20224.222681330844</c:v>
                </c:pt>
                <c:pt idx="298">
                  <c:v>20239.435902424291</c:v>
                </c:pt>
                <c:pt idx="299">
                  <c:v>20239.515387124011</c:v>
                </c:pt>
                <c:pt idx="300">
                  <c:v>20224.143196631125</c:v>
                </c:pt>
                <c:pt idx="301">
                  <c:v>20224.222681330844</c:v>
                </c:pt>
                <c:pt idx="302">
                  <c:v>20177.177464848439</c:v>
                </c:pt>
                <c:pt idx="303">
                  <c:v>20177.256949548151</c:v>
                </c:pt>
                <c:pt idx="304">
                  <c:v>20239.435902424291</c:v>
                </c:pt>
                <c:pt idx="305">
                  <c:v>20239.515387124011</c:v>
                </c:pt>
                <c:pt idx="306">
                  <c:v>20192.470170641602</c:v>
                </c:pt>
                <c:pt idx="307">
                  <c:v>20192.549655341321</c:v>
                </c:pt>
                <c:pt idx="308">
                  <c:v>20224.143196631125</c:v>
                </c:pt>
                <c:pt idx="309">
                  <c:v>20224.222681330844</c:v>
                </c:pt>
                <c:pt idx="310">
                  <c:v>20239.435902424291</c:v>
                </c:pt>
                <c:pt idx="311">
                  <c:v>20239.515387124011</c:v>
                </c:pt>
                <c:pt idx="312">
                  <c:v>20298.714667697332</c:v>
                </c:pt>
                <c:pt idx="313">
                  <c:v>20298.794152397055</c:v>
                </c:pt>
                <c:pt idx="314">
                  <c:v>20298.714667697332</c:v>
                </c:pt>
                <c:pt idx="315">
                  <c:v>20298.794152397055</c:v>
                </c:pt>
                <c:pt idx="316">
                  <c:v>20345.680399480025</c:v>
                </c:pt>
                <c:pt idx="317">
                  <c:v>20345.759884179744</c:v>
                </c:pt>
                <c:pt idx="318">
                  <c:v>20393.431101348819</c:v>
                </c:pt>
                <c:pt idx="319">
                  <c:v>20393.510586048542</c:v>
                </c:pt>
                <c:pt idx="320">
                  <c:v>20345.680399480025</c:v>
                </c:pt>
                <c:pt idx="321">
                  <c:v>20345.759884179744</c:v>
                </c:pt>
                <c:pt idx="322">
                  <c:v>20298.714667697332</c:v>
                </c:pt>
                <c:pt idx="323">
                  <c:v>20298.794152397055</c:v>
                </c:pt>
                <c:pt idx="324">
                  <c:v>20408.723807141985</c:v>
                </c:pt>
                <c:pt idx="325">
                  <c:v>20408.803291841705</c:v>
                </c:pt>
                <c:pt idx="326">
                  <c:v>20393.431101348819</c:v>
                </c:pt>
                <c:pt idx="327">
                  <c:v>20393.510586048542</c:v>
                </c:pt>
                <c:pt idx="328">
                  <c:v>20408.723807141985</c:v>
                </c:pt>
                <c:pt idx="329">
                  <c:v>20408.803291841705</c:v>
                </c:pt>
                <c:pt idx="330">
                  <c:v>20345.680399480025</c:v>
                </c:pt>
                <c:pt idx="331">
                  <c:v>20345.759884179744</c:v>
                </c:pt>
                <c:pt idx="332">
                  <c:v>20440.396833131501</c:v>
                </c:pt>
                <c:pt idx="333">
                  <c:v>20440.476317831228</c:v>
                </c:pt>
                <c:pt idx="334">
                  <c:v>20393.431101348819</c:v>
                </c:pt>
                <c:pt idx="335">
                  <c:v>20393.510586048542</c:v>
                </c:pt>
                <c:pt idx="336">
                  <c:v>20440.396833131501</c:v>
                </c:pt>
                <c:pt idx="337">
                  <c:v>20440.476317831228</c:v>
                </c:pt>
                <c:pt idx="338">
                  <c:v>20421.937617856991</c:v>
                </c:pt>
                <c:pt idx="339">
                  <c:v>20422.017102556707</c:v>
                </c:pt>
                <c:pt idx="340">
                  <c:v>20455.689538924675</c:v>
                </c:pt>
                <c:pt idx="341">
                  <c:v>20455.769023624387</c:v>
                </c:pt>
                <c:pt idx="342">
                  <c:v>20408.723807141985</c:v>
                </c:pt>
                <c:pt idx="343">
                  <c:v>20408.803291841705</c:v>
                </c:pt>
                <c:pt idx="344">
                  <c:v>20455.689538924675</c:v>
                </c:pt>
                <c:pt idx="345">
                  <c:v>20455.769023624387</c:v>
                </c:pt>
                <c:pt idx="346">
                  <c:v>20437.23032365015</c:v>
                </c:pt>
                <c:pt idx="347">
                  <c:v>20437.309808349866</c:v>
                </c:pt>
                <c:pt idx="348">
                  <c:v>20421.937617856991</c:v>
                </c:pt>
                <c:pt idx="349">
                  <c:v>20422.017102556707</c:v>
                </c:pt>
                <c:pt idx="350">
                  <c:v>20440.396833131501</c:v>
                </c:pt>
                <c:pt idx="351">
                  <c:v>20440.476317831228</c:v>
                </c:pt>
                <c:pt idx="352">
                  <c:v>20437.23032365015</c:v>
                </c:pt>
                <c:pt idx="353">
                  <c:v>20437.309808349866</c:v>
                </c:pt>
                <c:pt idx="354">
                  <c:v>20455.689538924675</c:v>
                </c:pt>
                <c:pt idx="355">
                  <c:v>20455.769023624387</c:v>
                </c:pt>
                <c:pt idx="356">
                  <c:v>20468.903349639681</c:v>
                </c:pt>
                <c:pt idx="357">
                  <c:v>20468.982834339397</c:v>
                </c:pt>
                <c:pt idx="358">
                  <c:v>20514.968304197715</c:v>
                </c:pt>
                <c:pt idx="359">
                  <c:v>20515.047788897431</c:v>
                </c:pt>
                <c:pt idx="360">
                  <c:v>20468.903349639681</c:v>
                </c:pt>
                <c:pt idx="361">
                  <c:v>20468.982834339397</c:v>
                </c:pt>
                <c:pt idx="362">
                  <c:v>20421.937617856991</c:v>
                </c:pt>
                <c:pt idx="363">
                  <c:v>20422.017102556707</c:v>
                </c:pt>
                <c:pt idx="364">
                  <c:v>20484.196055432847</c:v>
                </c:pt>
                <c:pt idx="365">
                  <c:v>20484.275540132567</c:v>
                </c:pt>
                <c:pt idx="366">
                  <c:v>20484.196055432847</c:v>
                </c:pt>
                <c:pt idx="367">
                  <c:v>20484.275540132567</c:v>
                </c:pt>
                <c:pt idx="368">
                  <c:v>20437.23032365015</c:v>
                </c:pt>
                <c:pt idx="369">
                  <c:v>20437.309808349866</c:v>
                </c:pt>
                <c:pt idx="370">
                  <c:v>20514.968304197715</c:v>
                </c:pt>
                <c:pt idx="371">
                  <c:v>20515.047788897431</c:v>
                </c:pt>
                <c:pt idx="372">
                  <c:v>20468.903349639681</c:v>
                </c:pt>
                <c:pt idx="373">
                  <c:v>20468.982834339397</c:v>
                </c:pt>
                <c:pt idx="374">
                  <c:v>20561.934035980405</c:v>
                </c:pt>
                <c:pt idx="375">
                  <c:v>20562.013520680121</c:v>
                </c:pt>
                <c:pt idx="376">
                  <c:v>20484.196055432847</c:v>
                </c:pt>
                <c:pt idx="377">
                  <c:v>20484.275540132567</c:v>
                </c:pt>
                <c:pt idx="378">
                  <c:v>20514.968304197715</c:v>
                </c:pt>
                <c:pt idx="379">
                  <c:v>20515.047788897431</c:v>
                </c:pt>
                <c:pt idx="380">
                  <c:v>20561.934035980405</c:v>
                </c:pt>
                <c:pt idx="381">
                  <c:v>20562.013520680121</c:v>
                </c:pt>
                <c:pt idx="382">
                  <c:v>20543.47482070588</c:v>
                </c:pt>
                <c:pt idx="383">
                  <c:v>20543.554305405603</c:v>
                </c:pt>
                <c:pt idx="384">
                  <c:v>20543.47482070588</c:v>
                </c:pt>
                <c:pt idx="385">
                  <c:v>20543.554305405603</c:v>
                </c:pt>
                <c:pt idx="386">
                  <c:v>20561.934035980405</c:v>
                </c:pt>
                <c:pt idx="387">
                  <c:v>20562.013520680121</c:v>
                </c:pt>
                <c:pt idx="388">
                  <c:v>20590.440552488573</c:v>
                </c:pt>
                <c:pt idx="389">
                  <c:v>20590.520037188297</c:v>
                </c:pt>
                <c:pt idx="390">
                  <c:v>20590.440552488573</c:v>
                </c:pt>
                <c:pt idx="391">
                  <c:v>20590.520037188297</c:v>
                </c:pt>
                <c:pt idx="392">
                  <c:v>20543.47482070588</c:v>
                </c:pt>
                <c:pt idx="393">
                  <c:v>20543.554305405603</c:v>
                </c:pt>
                <c:pt idx="394">
                  <c:v>20659.628652404259</c:v>
                </c:pt>
                <c:pt idx="395">
                  <c:v>20659.708137103975</c:v>
                </c:pt>
                <c:pt idx="396">
                  <c:v>20590.440552488573</c:v>
                </c:pt>
                <c:pt idx="397">
                  <c:v>20590.520037188297</c:v>
                </c:pt>
                <c:pt idx="398">
                  <c:v>20659.628652404259</c:v>
                </c:pt>
                <c:pt idx="399">
                  <c:v>20659.708137103975</c:v>
                </c:pt>
                <c:pt idx="400">
                  <c:v>20674.921358197425</c:v>
                </c:pt>
                <c:pt idx="401">
                  <c:v>20675.000842897145</c:v>
                </c:pt>
                <c:pt idx="402">
                  <c:v>20674.921358197425</c:v>
                </c:pt>
                <c:pt idx="403">
                  <c:v>20675.000842897145</c:v>
                </c:pt>
                <c:pt idx="404">
                  <c:v>20659.628652404259</c:v>
                </c:pt>
                <c:pt idx="405">
                  <c:v>20659.708137103975</c:v>
                </c:pt>
                <c:pt idx="406">
                  <c:v>20706.594384186948</c:v>
                </c:pt>
                <c:pt idx="407">
                  <c:v>20706.673868886672</c:v>
                </c:pt>
                <c:pt idx="408">
                  <c:v>20674.921358197425</c:v>
                </c:pt>
                <c:pt idx="409">
                  <c:v>20675.000842897145</c:v>
                </c:pt>
                <c:pt idx="410">
                  <c:v>20721.887089980111</c:v>
                </c:pt>
                <c:pt idx="411">
                  <c:v>20721.966574679831</c:v>
                </c:pt>
                <c:pt idx="412">
                  <c:v>20706.594384186948</c:v>
                </c:pt>
                <c:pt idx="413">
                  <c:v>20706.673868886672</c:v>
                </c:pt>
                <c:pt idx="414">
                  <c:v>20721.887089980111</c:v>
                </c:pt>
                <c:pt idx="415">
                  <c:v>20721.966574679831</c:v>
                </c:pt>
                <c:pt idx="416">
                  <c:v>20706.594384186948</c:v>
                </c:pt>
                <c:pt idx="417">
                  <c:v>20706.673868886672</c:v>
                </c:pt>
                <c:pt idx="418">
                  <c:v>20781.165855253155</c:v>
                </c:pt>
                <c:pt idx="419">
                  <c:v>20781.245339952875</c:v>
                </c:pt>
                <c:pt idx="420">
                  <c:v>20781.165855253155</c:v>
                </c:pt>
                <c:pt idx="421">
                  <c:v>20781.245339952875</c:v>
                </c:pt>
                <c:pt idx="422">
                  <c:v>20721.887089980111</c:v>
                </c:pt>
                <c:pt idx="423">
                  <c:v>20721.966574679831</c:v>
                </c:pt>
                <c:pt idx="424">
                  <c:v>20781.165855253155</c:v>
                </c:pt>
                <c:pt idx="425">
                  <c:v>20781.245339952875</c:v>
                </c:pt>
                <c:pt idx="426">
                  <c:v>20828.131587035852</c:v>
                </c:pt>
                <c:pt idx="427">
                  <c:v>20828.211071735564</c:v>
                </c:pt>
                <c:pt idx="428">
                  <c:v>20828.131587035852</c:v>
                </c:pt>
                <c:pt idx="429">
                  <c:v>20828.211071735564</c:v>
                </c:pt>
                <c:pt idx="430">
                  <c:v>20828.131587035852</c:v>
                </c:pt>
                <c:pt idx="431">
                  <c:v>20828.211071735564</c:v>
                </c:pt>
                <c:pt idx="432">
                  <c:v>21011.016253629892</c:v>
                </c:pt>
                <c:pt idx="433">
                  <c:v>21011.095738329612</c:v>
                </c:pt>
                <c:pt idx="434">
                  <c:v>21026.308959423066</c:v>
                </c:pt>
                <c:pt idx="435">
                  <c:v>21026.388444122778</c:v>
                </c:pt>
                <c:pt idx="436">
                  <c:v>21011.016253629892</c:v>
                </c:pt>
                <c:pt idx="437">
                  <c:v>21011.095738329612</c:v>
                </c:pt>
                <c:pt idx="438">
                  <c:v>21026.308959423066</c:v>
                </c:pt>
                <c:pt idx="439">
                  <c:v>21026.388444122778</c:v>
                </c:pt>
                <c:pt idx="440">
                  <c:v>21057.981985412589</c:v>
                </c:pt>
                <c:pt idx="441">
                  <c:v>21058.061470112305</c:v>
                </c:pt>
                <c:pt idx="442">
                  <c:v>21057.981985412589</c:v>
                </c:pt>
                <c:pt idx="443">
                  <c:v>21058.061470112305</c:v>
                </c:pt>
                <c:pt idx="444">
                  <c:v>21011.016253629892</c:v>
                </c:pt>
                <c:pt idx="445">
                  <c:v>21011.095738329612</c:v>
                </c:pt>
                <c:pt idx="446">
                  <c:v>21073.274691205748</c:v>
                </c:pt>
                <c:pt idx="447">
                  <c:v>21073.354175905471</c:v>
                </c:pt>
                <c:pt idx="448">
                  <c:v>21073.274691205748</c:v>
                </c:pt>
                <c:pt idx="449">
                  <c:v>21073.354175905471</c:v>
                </c:pt>
                <c:pt idx="450">
                  <c:v>21026.308959423066</c:v>
                </c:pt>
                <c:pt idx="451">
                  <c:v>21026.388444122778</c:v>
                </c:pt>
                <c:pt idx="452">
                  <c:v>21057.981985412589</c:v>
                </c:pt>
                <c:pt idx="453">
                  <c:v>21058.061470112305</c:v>
                </c:pt>
                <c:pt idx="454">
                  <c:v>21073.274691205748</c:v>
                </c:pt>
                <c:pt idx="455">
                  <c:v>21073.354175905471</c:v>
                </c:pt>
                <c:pt idx="456">
                  <c:v>21132.553456478789</c:v>
                </c:pt>
                <c:pt idx="457">
                  <c:v>21132.632941178515</c:v>
                </c:pt>
                <c:pt idx="458">
                  <c:v>21132.553456478789</c:v>
                </c:pt>
                <c:pt idx="459">
                  <c:v>21132.632941178515</c:v>
                </c:pt>
                <c:pt idx="460">
                  <c:v>21179.519188261485</c:v>
                </c:pt>
                <c:pt idx="461">
                  <c:v>21179.598672961201</c:v>
                </c:pt>
                <c:pt idx="462">
                  <c:v>21179.519188261485</c:v>
                </c:pt>
                <c:pt idx="463">
                  <c:v>21179.598672961201</c:v>
                </c:pt>
                <c:pt idx="464">
                  <c:v>21132.553456478789</c:v>
                </c:pt>
                <c:pt idx="465">
                  <c:v>21132.632941178515</c:v>
                </c:pt>
                <c:pt idx="466">
                  <c:v>21179.519188261485</c:v>
                </c:pt>
                <c:pt idx="467">
                  <c:v>21179.598672961201</c:v>
                </c:pt>
                <c:pt idx="468">
                  <c:v>21477.471673346994</c:v>
                </c:pt>
                <c:pt idx="469">
                  <c:v>21477.551158046714</c:v>
                </c:pt>
                <c:pt idx="470">
                  <c:v>21477.471673346994</c:v>
                </c:pt>
                <c:pt idx="471">
                  <c:v>21477.551158046714</c:v>
                </c:pt>
                <c:pt idx="472">
                  <c:v>21492.764379140172</c:v>
                </c:pt>
                <c:pt idx="473">
                  <c:v>21492.843863839884</c:v>
                </c:pt>
                <c:pt idx="474">
                  <c:v>21492.764379140172</c:v>
                </c:pt>
                <c:pt idx="475">
                  <c:v>21492.843863839884</c:v>
                </c:pt>
                <c:pt idx="476">
                  <c:v>21524.437405129695</c:v>
                </c:pt>
                <c:pt idx="477">
                  <c:v>21524.516889829411</c:v>
                </c:pt>
                <c:pt idx="478">
                  <c:v>21524.437405129695</c:v>
                </c:pt>
                <c:pt idx="479">
                  <c:v>21524.516889829411</c:v>
                </c:pt>
                <c:pt idx="480">
                  <c:v>21477.471673346994</c:v>
                </c:pt>
                <c:pt idx="481">
                  <c:v>21477.551158046714</c:v>
                </c:pt>
                <c:pt idx="482">
                  <c:v>21539.730110922857</c:v>
                </c:pt>
                <c:pt idx="483">
                  <c:v>21539.80959562257</c:v>
                </c:pt>
                <c:pt idx="484">
                  <c:v>21539.730110922857</c:v>
                </c:pt>
                <c:pt idx="485">
                  <c:v>21539.80959562257</c:v>
                </c:pt>
                <c:pt idx="486">
                  <c:v>21492.764379140172</c:v>
                </c:pt>
                <c:pt idx="487">
                  <c:v>21492.843863839884</c:v>
                </c:pt>
                <c:pt idx="488">
                  <c:v>21524.437405129695</c:v>
                </c:pt>
                <c:pt idx="489">
                  <c:v>21524.516889829411</c:v>
                </c:pt>
                <c:pt idx="490">
                  <c:v>21539.730110922857</c:v>
                </c:pt>
                <c:pt idx="491">
                  <c:v>21539.80959562257</c:v>
                </c:pt>
                <c:pt idx="492">
                  <c:v>21599.008876195898</c:v>
                </c:pt>
                <c:pt idx="493">
                  <c:v>21599.08836089561</c:v>
                </c:pt>
                <c:pt idx="494">
                  <c:v>21599.008876195898</c:v>
                </c:pt>
                <c:pt idx="495">
                  <c:v>21599.08836089561</c:v>
                </c:pt>
                <c:pt idx="496">
                  <c:v>21645.974607978591</c:v>
                </c:pt>
                <c:pt idx="497">
                  <c:v>21646.054092678311</c:v>
                </c:pt>
                <c:pt idx="498">
                  <c:v>21645.974607978591</c:v>
                </c:pt>
                <c:pt idx="499">
                  <c:v>21646.054092678311</c:v>
                </c:pt>
                <c:pt idx="500">
                  <c:v>21599.008876195898</c:v>
                </c:pt>
                <c:pt idx="501">
                  <c:v>21599.08836089561</c:v>
                </c:pt>
                <c:pt idx="502">
                  <c:v>21645.974607978591</c:v>
                </c:pt>
                <c:pt idx="503">
                  <c:v>21646.054092678311</c:v>
                </c:pt>
                <c:pt idx="504">
                  <c:v>21722.231826355553</c:v>
                </c:pt>
                <c:pt idx="505">
                  <c:v>21722.311311055266</c:v>
                </c:pt>
                <c:pt idx="506">
                  <c:v>21722.231826355553</c:v>
                </c:pt>
                <c:pt idx="507">
                  <c:v>21722.311311055266</c:v>
                </c:pt>
                <c:pt idx="508">
                  <c:v>21737.52453214872</c:v>
                </c:pt>
                <c:pt idx="509">
                  <c:v>21737.60401684844</c:v>
                </c:pt>
                <c:pt idx="510">
                  <c:v>21737.52453214872</c:v>
                </c:pt>
                <c:pt idx="511">
                  <c:v>21737.60401684844</c:v>
                </c:pt>
                <c:pt idx="512">
                  <c:v>21722.231826355553</c:v>
                </c:pt>
                <c:pt idx="513">
                  <c:v>21722.311311055266</c:v>
                </c:pt>
                <c:pt idx="514">
                  <c:v>21769.197558138239</c:v>
                </c:pt>
                <c:pt idx="515">
                  <c:v>21769.277042837963</c:v>
                </c:pt>
                <c:pt idx="516">
                  <c:v>21737.52453214872</c:v>
                </c:pt>
                <c:pt idx="517">
                  <c:v>21737.60401684844</c:v>
                </c:pt>
                <c:pt idx="518">
                  <c:v>21784.49026393141</c:v>
                </c:pt>
                <c:pt idx="519">
                  <c:v>21784.569748631122</c:v>
                </c:pt>
                <c:pt idx="520">
                  <c:v>21769.197558138239</c:v>
                </c:pt>
                <c:pt idx="521">
                  <c:v>21769.277042837963</c:v>
                </c:pt>
                <c:pt idx="522">
                  <c:v>21784.49026393141</c:v>
                </c:pt>
                <c:pt idx="523">
                  <c:v>21784.569748631122</c:v>
                </c:pt>
                <c:pt idx="524">
                  <c:v>21843.76902920445</c:v>
                </c:pt>
                <c:pt idx="525">
                  <c:v>21843.848513904173</c:v>
                </c:pt>
                <c:pt idx="526">
                  <c:v>21769.197558138239</c:v>
                </c:pt>
                <c:pt idx="527">
                  <c:v>21769.277042837963</c:v>
                </c:pt>
                <c:pt idx="528">
                  <c:v>21843.76902920445</c:v>
                </c:pt>
                <c:pt idx="529">
                  <c:v>21843.848513904173</c:v>
                </c:pt>
                <c:pt idx="530">
                  <c:v>21784.49026393141</c:v>
                </c:pt>
                <c:pt idx="531">
                  <c:v>21784.569748631122</c:v>
                </c:pt>
                <c:pt idx="532">
                  <c:v>21843.76902920445</c:v>
                </c:pt>
                <c:pt idx="533">
                  <c:v>21843.848513904173</c:v>
                </c:pt>
                <c:pt idx="534">
                  <c:v>21890.734760987143</c:v>
                </c:pt>
                <c:pt idx="535">
                  <c:v>21890.814245686859</c:v>
                </c:pt>
                <c:pt idx="536">
                  <c:v>21890.734760987143</c:v>
                </c:pt>
                <c:pt idx="537">
                  <c:v>21890.814245686859</c:v>
                </c:pt>
                <c:pt idx="538">
                  <c:v>21890.734760987143</c:v>
                </c:pt>
                <c:pt idx="539">
                  <c:v>21890.814245686859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91-4DAA-BF0E-257DABC4A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2408160"/>
        <c:axId val="53240947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FB91-4DAA-BF0E-257DABC4AB64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213139539.8999415</c:v>
                      </c:pt>
                      <c:pt idx="1">
                        <c:v>213140644.82321668</c:v>
                      </c:pt>
                      <c:pt idx="2">
                        <c:v>213139539.8999415</c:v>
                      </c:pt>
                      <c:pt idx="3">
                        <c:v>213140644.82321668</c:v>
                      </c:pt>
                      <c:pt idx="4">
                        <c:v>213327770.9759773</c:v>
                      </c:pt>
                      <c:pt idx="5">
                        <c:v>213328875.89925253</c:v>
                      </c:pt>
                      <c:pt idx="6">
                        <c:v>213327770.9759773</c:v>
                      </c:pt>
                      <c:pt idx="7">
                        <c:v>213328875.89925253</c:v>
                      </c:pt>
                      <c:pt idx="8">
                        <c:v>213139539.8999415</c:v>
                      </c:pt>
                      <c:pt idx="9">
                        <c:v>213140644.82321668</c:v>
                      </c:pt>
                      <c:pt idx="10">
                        <c:v>213327770.9759773</c:v>
                      </c:pt>
                      <c:pt idx="11">
                        <c:v>213328875.89925253</c:v>
                      </c:pt>
                      <c:pt idx="12">
                        <c:v>213674882.13289061</c:v>
                      </c:pt>
                      <c:pt idx="13">
                        <c:v>213675987.05616575</c:v>
                      </c:pt>
                      <c:pt idx="14">
                        <c:v>213863113.20892644</c:v>
                      </c:pt>
                      <c:pt idx="15">
                        <c:v>213864218.13220164</c:v>
                      </c:pt>
                      <c:pt idx="16">
                        <c:v>213674882.13289061</c:v>
                      </c:pt>
                      <c:pt idx="17">
                        <c:v>213675987.05616575</c:v>
                      </c:pt>
                      <c:pt idx="18">
                        <c:v>213863113.20892644</c:v>
                      </c:pt>
                      <c:pt idx="19">
                        <c:v>213864218.13220164</c:v>
                      </c:pt>
                      <c:pt idx="20">
                        <c:v>213674882.13289061</c:v>
                      </c:pt>
                      <c:pt idx="21">
                        <c:v>213675987.05616575</c:v>
                      </c:pt>
                      <c:pt idx="22">
                        <c:v>214613375.13250223</c:v>
                      </c:pt>
                      <c:pt idx="23">
                        <c:v>214614480.05577743</c:v>
                      </c:pt>
                      <c:pt idx="24">
                        <c:v>214613375.13250223</c:v>
                      </c:pt>
                      <c:pt idx="25">
                        <c:v>214614480.05577743</c:v>
                      </c:pt>
                      <c:pt idx="26">
                        <c:v>213863113.20892644</c:v>
                      </c:pt>
                      <c:pt idx="27">
                        <c:v>213864218.13220164</c:v>
                      </c:pt>
                      <c:pt idx="28">
                        <c:v>214613375.13250223</c:v>
                      </c:pt>
                      <c:pt idx="29">
                        <c:v>214614480.05577743</c:v>
                      </c:pt>
                      <c:pt idx="30">
                        <c:v>215148717.36545131</c:v>
                      </c:pt>
                      <c:pt idx="31">
                        <c:v>215149822.28872651</c:v>
                      </c:pt>
                      <c:pt idx="32">
                        <c:v>215148717.36545131</c:v>
                      </c:pt>
                      <c:pt idx="33">
                        <c:v>215149822.28872651</c:v>
                      </c:pt>
                      <c:pt idx="34">
                        <c:v>215148717.36545131</c:v>
                      </c:pt>
                      <c:pt idx="35">
                        <c:v>215149822.28872651</c:v>
                      </c:pt>
                      <c:pt idx="36">
                        <c:v>216336592.53211403</c:v>
                      </c:pt>
                      <c:pt idx="37">
                        <c:v>216337697.45538923</c:v>
                      </c:pt>
                      <c:pt idx="38">
                        <c:v>216524823.60814989</c:v>
                      </c:pt>
                      <c:pt idx="39">
                        <c:v>216525928.53142509</c:v>
                      </c:pt>
                      <c:pt idx="40">
                        <c:v>216336592.53211403</c:v>
                      </c:pt>
                      <c:pt idx="41">
                        <c:v>216337697.45538923</c:v>
                      </c:pt>
                      <c:pt idx="42">
                        <c:v>216524823.60814989</c:v>
                      </c:pt>
                      <c:pt idx="43">
                        <c:v>216525928.53142509</c:v>
                      </c:pt>
                      <c:pt idx="44">
                        <c:v>216336592.53211403</c:v>
                      </c:pt>
                      <c:pt idx="45">
                        <c:v>216337697.45538923</c:v>
                      </c:pt>
                      <c:pt idx="46">
                        <c:v>216871934.7650632</c:v>
                      </c:pt>
                      <c:pt idx="47">
                        <c:v>216873039.68833837</c:v>
                      </c:pt>
                      <c:pt idx="48">
                        <c:v>216871934.7650632</c:v>
                      </c:pt>
                      <c:pt idx="49">
                        <c:v>216873039.68833837</c:v>
                      </c:pt>
                      <c:pt idx="50">
                        <c:v>216524823.60814989</c:v>
                      </c:pt>
                      <c:pt idx="51">
                        <c:v>216525928.53142509</c:v>
                      </c:pt>
                      <c:pt idx="52">
                        <c:v>217060165.84109899</c:v>
                      </c:pt>
                      <c:pt idx="53">
                        <c:v>217061270.76437417</c:v>
                      </c:pt>
                      <c:pt idx="54">
                        <c:v>217060165.84109899</c:v>
                      </c:pt>
                      <c:pt idx="55">
                        <c:v>217061270.76437417</c:v>
                      </c:pt>
                      <c:pt idx="56">
                        <c:v>216871934.7650632</c:v>
                      </c:pt>
                      <c:pt idx="57">
                        <c:v>216873039.68833837</c:v>
                      </c:pt>
                      <c:pt idx="58">
                        <c:v>217060165.84109899</c:v>
                      </c:pt>
                      <c:pt idx="59">
                        <c:v>217061270.76437417</c:v>
                      </c:pt>
                      <c:pt idx="60">
                        <c:v>217810427.76467481</c:v>
                      </c:pt>
                      <c:pt idx="61">
                        <c:v>217811532.68795002</c:v>
                      </c:pt>
                      <c:pt idx="62">
                        <c:v>217810427.76467481</c:v>
                      </c:pt>
                      <c:pt idx="63">
                        <c:v>217811532.68795002</c:v>
                      </c:pt>
                      <c:pt idx="64">
                        <c:v>217810427.76467481</c:v>
                      </c:pt>
                      <c:pt idx="65">
                        <c:v>217811532.68795002</c:v>
                      </c:pt>
                      <c:pt idx="66">
                        <c:v>218345769.99762392</c:v>
                      </c:pt>
                      <c:pt idx="67">
                        <c:v>218346874.92089909</c:v>
                      </c:pt>
                      <c:pt idx="68">
                        <c:v>218345769.99762392</c:v>
                      </c:pt>
                      <c:pt idx="69">
                        <c:v>218346874.92089909</c:v>
                      </c:pt>
                      <c:pt idx="70">
                        <c:v>218345769.99762392</c:v>
                      </c:pt>
                      <c:pt idx="71">
                        <c:v>218346874.92089909</c:v>
                      </c:pt>
                      <c:pt idx="72">
                        <c:v>220581200.13623542</c:v>
                      </c:pt>
                      <c:pt idx="73">
                        <c:v>220582305.05951068</c:v>
                      </c:pt>
                      <c:pt idx="74">
                        <c:v>220581200.13623542</c:v>
                      </c:pt>
                      <c:pt idx="75">
                        <c:v>220582305.05951068</c:v>
                      </c:pt>
                      <c:pt idx="76">
                        <c:v>220769431.21227127</c:v>
                      </c:pt>
                      <c:pt idx="77">
                        <c:v>220770536.13554648</c:v>
                      </c:pt>
                      <c:pt idx="78">
                        <c:v>220769431.21227127</c:v>
                      </c:pt>
                      <c:pt idx="79">
                        <c:v>220770536.13554648</c:v>
                      </c:pt>
                      <c:pt idx="80">
                        <c:v>220581200.13623542</c:v>
                      </c:pt>
                      <c:pt idx="81">
                        <c:v>220582305.05951068</c:v>
                      </c:pt>
                      <c:pt idx="82">
                        <c:v>220769431.21227127</c:v>
                      </c:pt>
                      <c:pt idx="83">
                        <c:v>220770536.13554648</c:v>
                      </c:pt>
                      <c:pt idx="84">
                        <c:v>221116542.36918449</c:v>
                      </c:pt>
                      <c:pt idx="85">
                        <c:v>221117647.29245976</c:v>
                      </c:pt>
                      <c:pt idx="86">
                        <c:v>221304773.44522035</c:v>
                      </c:pt>
                      <c:pt idx="87">
                        <c:v>221305878.36849561</c:v>
                      </c:pt>
                      <c:pt idx="88">
                        <c:v>221116542.36918449</c:v>
                      </c:pt>
                      <c:pt idx="89">
                        <c:v>221117647.29245976</c:v>
                      </c:pt>
                      <c:pt idx="90">
                        <c:v>221304773.44522035</c:v>
                      </c:pt>
                      <c:pt idx="91">
                        <c:v>221305878.36849561</c:v>
                      </c:pt>
                      <c:pt idx="92">
                        <c:v>221116542.36918449</c:v>
                      </c:pt>
                      <c:pt idx="93">
                        <c:v>221117647.29245976</c:v>
                      </c:pt>
                      <c:pt idx="94">
                        <c:v>222055035.3687962</c:v>
                      </c:pt>
                      <c:pt idx="95">
                        <c:v>222056140.2920714</c:v>
                      </c:pt>
                      <c:pt idx="96">
                        <c:v>222055035.3687962</c:v>
                      </c:pt>
                      <c:pt idx="97">
                        <c:v>222056140.2920714</c:v>
                      </c:pt>
                      <c:pt idx="98">
                        <c:v>221304773.44522035</c:v>
                      </c:pt>
                      <c:pt idx="99">
                        <c:v>221305878.36849561</c:v>
                      </c:pt>
                      <c:pt idx="100">
                        <c:v>222055035.3687962</c:v>
                      </c:pt>
                      <c:pt idx="101">
                        <c:v>222056140.2920714</c:v>
                      </c:pt>
                      <c:pt idx="102">
                        <c:v>222590377.60174525</c:v>
                      </c:pt>
                      <c:pt idx="103">
                        <c:v>222591482.52502048</c:v>
                      </c:pt>
                      <c:pt idx="104">
                        <c:v>222590377.60174525</c:v>
                      </c:pt>
                      <c:pt idx="105">
                        <c:v>222591482.52502048</c:v>
                      </c:pt>
                      <c:pt idx="106">
                        <c:v>222590377.60174525</c:v>
                      </c:pt>
                      <c:pt idx="107">
                        <c:v>222591482.52502048</c:v>
                      </c:pt>
                      <c:pt idx="108">
                        <c:v>226172640.65470228</c:v>
                      </c:pt>
                      <c:pt idx="109">
                        <c:v>226173745.57797742</c:v>
                      </c:pt>
                      <c:pt idx="110">
                        <c:v>226360871.73073813</c:v>
                      </c:pt>
                      <c:pt idx="111">
                        <c:v>226361976.65401331</c:v>
                      </c:pt>
                      <c:pt idx="112">
                        <c:v>226172640.65470228</c:v>
                      </c:pt>
                      <c:pt idx="113">
                        <c:v>226173745.57797742</c:v>
                      </c:pt>
                      <c:pt idx="114">
                        <c:v>226360871.73073813</c:v>
                      </c:pt>
                      <c:pt idx="115">
                        <c:v>226361976.65401331</c:v>
                      </c:pt>
                      <c:pt idx="116">
                        <c:v>226707982.88765135</c:v>
                      </c:pt>
                      <c:pt idx="117">
                        <c:v>226709087.81092659</c:v>
                      </c:pt>
                      <c:pt idx="118">
                        <c:v>226896213.96368718</c:v>
                      </c:pt>
                      <c:pt idx="119">
                        <c:v>226897318.88696235</c:v>
                      </c:pt>
                      <c:pt idx="120">
                        <c:v>226172640.65470228</c:v>
                      </c:pt>
                      <c:pt idx="121">
                        <c:v>226173745.57797742</c:v>
                      </c:pt>
                      <c:pt idx="122">
                        <c:v>226707982.88765135</c:v>
                      </c:pt>
                      <c:pt idx="123">
                        <c:v>226709087.81092659</c:v>
                      </c:pt>
                      <c:pt idx="124">
                        <c:v>226360871.73073813</c:v>
                      </c:pt>
                      <c:pt idx="125">
                        <c:v>226361976.65401331</c:v>
                      </c:pt>
                      <c:pt idx="126">
                        <c:v>226896213.96368718</c:v>
                      </c:pt>
                      <c:pt idx="127">
                        <c:v>226897318.88696235</c:v>
                      </c:pt>
                      <c:pt idx="128">
                        <c:v>226707982.88765135</c:v>
                      </c:pt>
                      <c:pt idx="129">
                        <c:v>226709087.81092659</c:v>
                      </c:pt>
                      <c:pt idx="130">
                        <c:v>226896213.96368718</c:v>
                      </c:pt>
                      <c:pt idx="131">
                        <c:v>226897318.88696235</c:v>
                      </c:pt>
                      <c:pt idx="132">
                        <c:v>227646475.88726303</c:v>
                      </c:pt>
                      <c:pt idx="133">
                        <c:v>227647580.81053817</c:v>
                      </c:pt>
                      <c:pt idx="134">
                        <c:v>227646475.88726303</c:v>
                      </c:pt>
                      <c:pt idx="135">
                        <c:v>227647580.81053817</c:v>
                      </c:pt>
                      <c:pt idx="136">
                        <c:v>228181818.12021208</c:v>
                      </c:pt>
                      <c:pt idx="137">
                        <c:v>228182923.04348737</c:v>
                      </c:pt>
                      <c:pt idx="138">
                        <c:v>227646475.88726303</c:v>
                      </c:pt>
                      <c:pt idx="139">
                        <c:v>227647580.81053817</c:v>
                      </c:pt>
                      <c:pt idx="140">
                        <c:v>228181818.12021208</c:v>
                      </c:pt>
                      <c:pt idx="141">
                        <c:v>228182923.04348737</c:v>
                      </c:pt>
                      <c:pt idx="142">
                        <c:v>228181818.12021208</c:v>
                      </c:pt>
                      <c:pt idx="143">
                        <c:v>228182923.04348737</c:v>
                      </c:pt>
                      <c:pt idx="144">
                        <c:v>229131958.20925334</c:v>
                      </c:pt>
                      <c:pt idx="145">
                        <c:v>229133063.13252857</c:v>
                      </c:pt>
                      <c:pt idx="146">
                        <c:v>229320189.2852892</c:v>
                      </c:pt>
                      <c:pt idx="147">
                        <c:v>229321294.20856443</c:v>
                      </c:pt>
                      <c:pt idx="148">
                        <c:v>229673324.79837853</c:v>
                      </c:pt>
                      <c:pt idx="149">
                        <c:v>229674429.72165376</c:v>
                      </c:pt>
                      <c:pt idx="150">
                        <c:v>229131958.20925334</c:v>
                      </c:pt>
                      <c:pt idx="151">
                        <c:v>229133063.13252857</c:v>
                      </c:pt>
                      <c:pt idx="152">
                        <c:v>229673324.79837853</c:v>
                      </c:pt>
                      <c:pt idx="153">
                        <c:v>229674429.72165376</c:v>
                      </c:pt>
                      <c:pt idx="154">
                        <c:v>229861555.87441438</c:v>
                      </c:pt>
                      <c:pt idx="155">
                        <c:v>229862660.79768956</c:v>
                      </c:pt>
                      <c:pt idx="156">
                        <c:v>229320189.2852892</c:v>
                      </c:pt>
                      <c:pt idx="157">
                        <c:v>229321294.20856443</c:v>
                      </c:pt>
                      <c:pt idx="158">
                        <c:v>229861555.87441438</c:v>
                      </c:pt>
                      <c:pt idx="159">
                        <c:v>229862660.79768956</c:v>
                      </c:pt>
                      <c:pt idx="160">
                        <c:v>229667300.44220254</c:v>
                      </c:pt>
                      <c:pt idx="161">
                        <c:v>229668405.36547765</c:v>
                      </c:pt>
                      <c:pt idx="162">
                        <c:v>229131958.20925334</c:v>
                      </c:pt>
                      <c:pt idx="163">
                        <c:v>229133063.13252857</c:v>
                      </c:pt>
                      <c:pt idx="164">
                        <c:v>229673324.79837853</c:v>
                      </c:pt>
                      <c:pt idx="165">
                        <c:v>229674429.72165376</c:v>
                      </c:pt>
                      <c:pt idx="166">
                        <c:v>229667300.44220254</c:v>
                      </c:pt>
                      <c:pt idx="167">
                        <c:v>229668405.36547765</c:v>
                      </c:pt>
                      <c:pt idx="168">
                        <c:v>229855531.51823837</c:v>
                      </c:pt>
                      <c:pt idx="169">
                        <c:v>229856636.44151351</c:v>
                      </c:pt>
                      <c:pt idx="170">
                        <c:v>229320189.2852892</c:v>
                      </c:pt>
                      <c:pt idx="171">
                        <c:v>229321294.20856443</c:v>
                      </c:pt>
                      <c:pt idx="172">
                        <c:v>229861555.87441438</c:v>
                      </c:pt>
                      <c:pt idx="173">
                        <c:v>229862660.79768956</c:v>
                      </c:pt>
                      <c:pt idx="174">
                        <c:v>229855531.51823837</c:v>
                      </c:pt>
                      <c:pt idx="175">
                        <c:v>229856636.44151351</c:v>
                      </c:pt>
                      <c:pt idx="176">
                        <c:v>230208667.03132764</c:v>
                      </c:pt>
                      <c:pt idx="177">
                        <c:v>230209771.95460284</c:v>
                      </c:pt>
                      <c:pt idx="178">
                        <c:v>230396898.10736349</c:v>
                      </c:pt>
                      <c:pt idx="179">
                        <c:v>230398003.03063861</c:v>
                      </c:pt>
                      <c:pt idx="180">
                        <c:v>229667300.44220254</c:v>
                      </c:pt>
                      <c:pt idx="181">
                        <c:v>229668405.36547765</c:v>
                      </c:pt>
                      <c:pt idx="182">
                        <c:v>230208667.03132764</c:v>
                      </c:pt>
                      <c:pt idx="183">
                        <c:v>230209771.95460284</c:v>
                      </c:pt>
                      <c:pt idx="184">
                        <c:v>229855531.51823837</c:v>
                      </c:pt>
                      <c:pt idx="185">
                        <c:v>229856636.44151351</c:v>
                      </c:pt>
                      <c:pt idx="186">
                        <c:v>230396898.10736349</c:v>
                      </c:pt>
                      <c:pt idx="187">
                        <c:v>230398003.03063861</c:v>
                      </c:pt>
                      <c:pt idx="188">
                        <c:v>230605793.44181415</c:v>
                      </c:pt>
                      <c:pt idx="189">
                        <c:v>230606898.36508936</c:v>
                      </c:pt>
                      <c:pt idx="190">
                        <c:v>230208667.03132764</c:v>
                      </c:pt>
                      <c:pt idx="191">
                        <c:v>230209771.95460284</c:v>
                      </c:pt>
                      <c:pt idx="192">
                        <c:v>231147160.03093928</c:v>
                      </c:pt>
                      <c:pt idx="193">
                        <c:v>231148264.95421448</c:v>
                      </c:pt>
                      <c:pt idx="194">
                        <c:v>230605793.44181415</c:v>
                      </c:pt>
                      <c:pt idx="195">
                        <c:v>230606898.36508936</c:v>
                      </c:pt>
                      <c:pt idx="196">
                        <c:v>231147160.03093928</c:v>
                      </c:pt>
                      <c:pt idx="197">
                        <c:v>231148264.95421448</c:v>
                      </c:pt>
                      <c:pt idx="198">
                        <c:v>230396898.10736349</c:v>
                      </c:pt>
                      <c:pt idx="199">
                        <c:v>230398003.03063861</c:v>
                      </c:pt>
                      <c:pt idx="200">
                        <c:v>231141135.67476323</c:v>
                      </c:pt>
                      <c:pt idx="201">
                        <c:v>231142240.59803843</c:v>
                      </c:pt>
                      <c:pt idx="202">
                        <c:v>230605793.44181415</c:v>
                      </c:pt>
                      <c:pt idx="203">
                        <c:v>230606898.36508936</c:v>
                      </c:pt>
                      <c:pt idx="204">
                        <c:v>231147160.03093928</c:v>
                      </c:pt>
                      <c:pt idx="205">
                        <c:v>231148264.95421448</c:v>
                      </c:pt>
                      <c:pt idx="206">
                        <c:v>231141135.67476323</c:v>
                      </c:pt>
                      <c:pt idx="207">
                        <c:v>231142240.59803843</c:v>
                      </c:pt>
                      <c:pt idx="208">
                        <c:v>231682502.26388833</c:v>
                      </c:pt>
                      <c:pt idx="209">
                        <c:v>231683607.18716356</c:v>
                      </c:pt>
                      <c:pt idx="210">
                        <c:v>231141135.67476323</c:v>
                      </c:pt>
                      <c:pt idx="211">
                        <c:v>231142240.59803843</c:v>
                      </c:pt>
                      <c:pt idx="212">
                        <c:v>231682502.26388833</c:v>
                      </c:pt>
                      <c:pt idx="213">
                        <c:v>231683607.18716356</c:v>
                      </c:pt>
                      <c:pt idx="214">
                        <c:v>231682502.26388833</c:v>
                      </c:pt>
                      <c:pt idx="215">
                        <c:v>231683607.18716356</c:v>
                      </c:pt>
                      <c:pt idx="216">
                        <c:v>232870377.43055114</c:v>
                      </c:pt>
                      <c:pt idx="217">
                        <c:v>232871482.35382634</c:v>
                      </c:pt>
                      <c:pt idx="218">
                        <c:v>233058608.50658694</c:v>
                      </c:pt>
                      <c:pt idx="219">
                        <c:v>233059713.42986214</c:v>
                      </c:pt>
                      <c:pt idx="220">
                        <c:v>232870377.43055114</c:v>
                      </c:pt>
                      <c:pt idx="221">
                        <c:v>232871482.35382634</c:v>
                      </c:pt>
                      <c:pt idx="222">
                        <c:v>233058608.50658694</c:v>
                      </c:pt>
                      <c:pt idx="223">
                        <c:v>233059713.42986214</c:v>
                      </c:pt>
                      <c:pt idx="224">
                        <c:v>233405719.66350016</c:v>
                      </c:pt>
                      <c:pt idx="225">
                        <c:v>233406824.58677539</c:v>
                      </c:pt>
                      <c:pt idx="226">
                        <c:v>232870377.43055114</c:v>
                      </c:pt>
                      <c:pt idx="227">
                        <c:v>232871482.35382634</c:v>
                      </c:pt>
                      <c:pt idx="228">
                        <c:v>233405719.66350016</c:v>
                      </c:pt>
                      <c:pt idx="229">
                        <c:v>233406824.58677539</c:v>
                      </c:pt>
                      <c:pt idx="230">
                        <c:v>233593950.73953596</c:v>
                      </c:pt>
                      <c:pt idx="231">
                        <c:v>233595055.66281125</c:v>
                      </c:pt>
                      <c:pt idx="232">
                        <c:v>233058608.50658694</c:v>
                      </c:pt>
                      <c:pt idx="233">
                        <c:v>233059713.42986214</c:v>
                      </c:pt>
                      <c:pt idx="234">
                        <c:v>233593950.73953596</c:v>
                      </c:pt>
                      <c:pt idx="235">
                        <c:v>233595055.66281125</c:v>
                      </c:pt>
                      <c:pt idx="236">
                        <c:v>233405719.66350016</c:v>
                      </c:pt>
                      <c:pt idx="237">
                        <c:v>233406824.58677539</c:v>
                      </c:pt>
                      <c:pt idx="238">
                        <c:v>233593950.73953596</c:v>
                      </c:pt>
                      <c:pt idx="239">
                        <c:v>233595055.66281125</c:v>
                      </c:pt>
                      <c:pt idx="240">
                        <c:v>234344212.66311187</c:v>
                      </c:pt>
                      <c:pt idx="241">
                        <c:v>234345317.58638701</c:v>
                      </c:pt>
                      <c:pt idx="242">
                        <c:v>234344212.66311187</c:v>
                      </c:pt>
                      <c:pt idx="243">
                        <c:v>234345317.58638701</c:v>
                      </c:pt>
                      <c:pt idx="244">
                        <c:v>234879554.89606091</c:v>
                      </c:pt>
                      <c:pt idx="245">
                        <c:v>234880659.81933618</c:v>
                      </c:pt>
                      <c:pt idx="246">
                        <c:v>234344212.66311187</c:v>
                      </c:pt>
                      <c:pt idx="247">
                        <c:v>234345317.58638701</c:v>
                      </c:pt>
                      <c:pt idx="248">
                        <c:v>234879554.89606091</c:v>
                      </c:pt>
                      <c:pt idx="249">
                        <c:v>234880659.81933618</c:v>
                      </c:pt>
                      <c:pt idx="250">
                        <c:v>234879554.89606091</c:v>
                      </c:pt>
                      <c:pt idx="251">
                        <c:v>234880659.81933618</c:v>
                      </c:pt>
                      <c:pt idx="252">
                        <c:v>237114985.03467244</c:v>
                      </c:pt>
                      <c:pt idx="253">
                        <c:v>237116089.95794773</c:v>
                      </c:pt>
                      <c:pt idx="254">
                        <c:v>237114985.03467244</c:v>
                      </c:pt>
                      <c:pt idx="255">
                        <c:v>237116089.95794773</c:v>
                      </c:pt>
                      <c:pt idx="256">
                        <c:v>237303216.11070836</c:v>
                      </c:pt>
                      <c:pt idx="257">
                        <c:v>237304321.03398353</c:v>
                      </c:pt>
                      <c:pt idx="258">
                        <c:v>237303216.11070836</c:v>
                      </c:pt>
                      <c:pt idx="259">
                        <c:v>237304321.03398353</c:v>
                      </c:pt>
                      <c:pt idx="260">
                        <c:v>237114985.03467244</c:v>
                      </c:pt>
                      <c:pt idx="261">
                        <c:v>237116089.95794773</c:v>
                      </c:pt>
                      <c:pt idx="262">
                        <c:v>237650327.26762155</c:v>
                      </c:pt>
                      <c:pt idx="263">
                        <c:v>237651432.19089681</c:v>
                      </c:pt>
                      <c:pt idx="264">
                        <c:v>237303216.11070836</c:v>
                      </c:pt>
                      <c:pt idx="265">
                        <c:v>237304321.03398353</c:v>
                      </c:pt>
                      <c:pt idx="266">
                        <c:v>237838558.3436574</c:v>
                      </c:pt>
                      <c:pt idx="267">
                        <c:v>237839663.26693258</c:v>
                      </c:pt>
                      <c:pt idx="268">
                        <c:v>237650327.26762155</c:v>
                      </c:pt>
                      <c:pt idx="269">
                        <c:v>237651432.19089681</c:v>
                      </c:pt>
                      <c:pt idx="270">
                        <c:v>237838558.3436574</c:v>
                      </c:pt>
                      <c:pt idx="271">
                        <c:v>237839663.26693258</c:v>
                      </c:pt>
                      <c:pt idx="272">
                        <c:v>237650327.26762155</c:v>
                      </c:pt>
                      <c:pt idx="273">
                        <c:v>237651432.19089681</c:v>
                      </c:pt>
                      <c:pt idx="274">
                        <c:v>238588820.26723319</c:v>
                      </c:pt>
                      <c:pt idx="275">
                        <c:v>238589925.1905084</c:v>
                      </c:pt>
                      <c:pt idx="276">
                        <c:v>238588820.26723319</c:v>
                      </c:pt>
                      <c:pt idx="277">
                        <c:v>238589925.1905084</c:v>
                      </c:pt>
                      <c:pt idx="278">
                        <c:v>237838558.3436574</c:v>
                      </c:pt>
                      <c:pt idx="279">
                        <c:v>237839663.26693258</c:v>
                      </c:pt>
                      <c:pt idx="280">
                        <c:v>238588820.26723319</c:v>
                      </c:pt>
                      <c:pt idx="281">
                        <c:v>238589925.1905084</c:v>
                      </c:pt>
                      <c:pt idx="282">
                        <c:v>239124162.50018233</c:v>
                      </c:pt>
                      <c:pt idx="283">
                        <c:v>239125267.42345753</c:v>
                      </c:pt>
                      <c:pt idx="284">
                        <c:v>239124162.50018233</c:v>
                      </c:pt>
                      <c:pt idx="285">
                        <c:v>239125267.42345753</c:v>
                      </c:pt>
                      <c:pt idx="286">
                        <c:v>239124162.50018233</c:v>
                      </c:pt>
                      <c:pt idx="287">
                        <c:v>239125267.42345753</c:v>
                      </c:pt>
                      <c:pt idx="288">
                        <c:v>242706425.55313933</c:v>
                      </c:pt>
                      <c:pt idx="289">
                        <c:v>242707530.47641447</c:v>
                      </c:pt>
                      <c:pt idx="290">
                        <c:v>242894656.6291751</c:v>
                      </c:pt>
                      <c:pt idx="291">
                        <c:v>242895761.5524503</c:v>
                      </c:pt>
                      <c:pt idx="292">
                        <c:v>242706425.55313933</c:v>
                      </c:pt>
                      <c:pt idx="293">
                        <c:v>242707530.47641447</c:v>
                      </c:pt>
                      <c:pt idx="294">
                        <c:v>242894656.6291751</c:v>
                      </c:pt>
                      <c:pt idx="295">
                        <c:v>242895761.5524503</c:v>
                      </c:pt>
                      <c:pt idx="296">
                        <c:v>243241767.78608835</c:v>
                      </c:pt>
                      <c:pt idx="297">
                        <c:v>243242872.70936355</c:v>
                      </c:pt>
                      <c:pt idx="298">
                        <c:v>243429998.8621242</c:v>
                      </c:pt>
                      <c:pt idx="299">
                        <c:v>243431103.78539944</c:v>
                      </c:pt>
                      <c:pt idx="300">
                        <c:v>243241767.78608835</c:v>
                      </c:pt>
                      <c:pt idx="301">
                        <c:v>243242872.70936355</c:v>
                      </c:pt>
                      <c:pt idx="302">
                        <c:v>242706425.55313933</c:v>
                      </c:pt>
                      <c:pt idx="303">
                        <c:v>242707530.47641447</c:v>
                      </c:pt>
                      <c:pt idx="304">
                        <c:v>243429998.8621242</c:v>
                      </c:pt>
                      <c:pt idx="305">
                        <c:v>243431103.78539944</c:v>
                      </c:pt>
                      <c:pt idx="306">
                        <c:v>242894656.6291751</c:v>
                      </c:pt>
                      <c:pt idx="307">
                        <c:v>242895761.5524503</c:v>
                      </c:pt>
                      <c:pt idx="308">
                        <c:v>243241767.78608835</c:v>
                      </c:pt>
                      <c:pt idx="309">
                        <c:v>243242872.70936355</c:v>
                      </c:pt>
                      <c:pt idx="310">
                        <c:v>243429998.8621242</c:v>
                      </c:pt>
                      <c:pt idx="311">
                        <c:v>243431103.78539944</c:v>
                      </c:pt>
                      <c:pt idx="312">
                        <c:v>244180260.78570005</c:v>
                      </c:pt>
                      <c:pt idx="313">
                        <c:v>244181365.70897526</c:v>
                      </c:pt>
                      <c:pt idx="314">
                        <c:v>244180260.78570005</c:v>
                      </c:pt>
                      <c:pt idx="315">
                        <c:v>244181365.70897526</c:v>
                      </c:pt>
                      <c:pt idx="316">
                        <c:v>244715603.01864913</c:v>
                      </c:pt>
                      <c:pt idx="317">
                        <c:v>244716707.94192433</c:v>
                      </c:pt>
                      <c:pt idx="318">
                        <c:v>245314933.42912915</c:v>
                      </c:pt>
                      <c:pt idx="319">
                        <c:v>245316038.35240442</c:v>
                      </c:pt>
                      <c:pt idx="320">
                        <c:v>244715603.01864913</c:v>
                      </c:pt>
                      <c:pt idx="321">
                        <c:v>244716707.94192433</c:v>
                      </c:pt>
                      <c:pt idx="322">
                        <c:v>244180260.78570005</c:v>
                      </c:pt>
                      <c:pt idx="323">
                        <c:v>244181365.70897526</c:v>
                      </c:pt>
                      <c:pt idx="324">
                        <c:v>245503164.50516501</c:v>
                      </c:pt>
                      <c:pt idx="325">
                        <c:v>245504269.42844024</c:v>
                      </c:pt>
                      <c:pt idx="326">
                        <c:v>245314933.42912915</c:v>
                      </c:pt>
                      <c:pt idx="327">
                        <c:v>245316038.35240442</c:v>
                      </c:pt>
                      <c:pt idx="328">
                        <c:v>245503164.50516501</c:v>
                      </c:pt>
                      <c:pt idx="329">
                        <c:v>245504269.42844024</c:v>
                      </c:pt>
                      <c:pt idx="330">
                        <c:v>244715603.01864913</c:v>
                      </c:pt>
                      <c:pt idx="331">
                        <c:v>244716707.94192433</c:v>
                      </c:pt>
                      <c:pt idx="332">
                        <c:v>245850275.6620782</c:v>
                      </c:pt>
                      <c:pt idx="333">
                        <c:v>245851380.58535349</c:v>
                      </c:pt>
                      <c:pt idx="334">
                        <c:v>245314933.42912915</c:v>
                      </c:pt>
                      <c:pt idx="335">
                        <c:v>245316038.35240442</c:v>
                      </c:pt>
                      <c:pt idx="336">
                        <c:v>245850275.6620782</c:v>
                      </c:pt>
                      <c:pt idx="337">
                        <c:v>245851380.58535349</c:v>
                      </c:pt>
                      <c:pt idx="338">
                        <c:v>245665743.10769042</c:v>
                      </c:pt>
                      <c:pt idx="339">
                        <c:v>245666848.03096557</c:v>
                      </c:pt>
                      <c:pt idx="340">
                        <c:v>246038506.73811409</c:v>
                      </c:pt>
                      <c:pt idx="341">
                        <c:v>246039611.66138923</c:v>
                      </c:pt>
                      <c:pt idx="342">
                        <c:v>245503164.50516501</c:v>
                      </c:pt>
                      <c:pt idx="343">
                        <c:v>245504269.42844024</c:v>
                      </c:pt>
                      <c:pt idx="344">
                        <c:v>246038506.73811409</c:v>
                      </c:pt>
                      <c:pt idx="345">
                        <c:v>246039611.66138923</c:v>
                      </c:pt>
                      <c:pt idx="346">
                        <c:v>245853974.18372625</c:v>
                      </c:pt>
                      <c:pt idx="347">
                        <c:v>245855079.10700139</c:v>
                      </c:pt>
                      <c:pt idx="348">
                        <c:v>245665743.10769042</c:v>
                      </c:pt>
                      <c:pt idx="349">
                        <c:v>245666848.03096557</c:v>
                      </c:pt>
                      <c:pt idx="350">
                        <c:v>245850275.6620782</c:v>
                      </c:pt>
                      <c:pt idx="351">
                        <c:v>245851380.58535349</c:v>
                      </c:pt>
                      <c:pt idx="352">
                        <c:v>245853974.18372625</c:v>
                      </c:pt>
                      <c:pt idx="353">
                        <c:v>245855079.10700139</c:v>
                      </c:pt>
                      <c:pt idx="354">
                        <c:v>246038506.73811409</c:v>
                      </c:pt>
                      <c:pt idx="355">
                        <c:v>246039611.66138923</c:v>
                      </c:pt>
                      <c:pt idx="356">
                        <c:v>246201085.34063956</c:v>
                      </c:pt>
                      <c:pt idx="357">
                        <c:v>246202190.2639147</c:v>
                      </c:pt>
                      <c:pt idx="358">
                        <c:v>246788768.66168994</c:v>
                      </c:pt>
                      <c:pt idx="359">
                        <c:v>246789873.58496508</c:v>
                      </c:pt>
                      <c:pt idx="360">
                        <c:v>246201085.34063956</c:v>
                      </c:pt>
                      <c:pt idx="361">
                        <c:v>246202190.2639147</c:v>
                      </c:pt>
                      <c:pt idx="362">
                        <c:v>245665743.10769042</c:v>
                      </c:pt>
                      <c:pt idx="363">
                        <c:v>245666848.03096557</c:v>
                      </c:pt>
                      <c:pt idx="364">
                        <c:v>246389316.41667536</c:v>
                      </c:pt>
                      <c:pt idx="365">
                        <c:v>246390421.33995059</c:v>
                      </c:pt>
                      <c:pt idx="366">
                        <c:v>246389316.41667536</c:v>
                      </c:pt>
                      <c:pt idx="367">
                        <c:v>246390421.33995059</c:v>
                      </c:pt>
                      <c:pt idx="368">
                        <c:v>245853974.18372625</c:v>
                      </c:pt>
                      <c:pt idx="369">
                        <c:v>245855079.10700139</c:v>
                      </c:pt>
                      <c:pt idx="370">
                        <c:v>246788768.66168994</c:v>
                      </c:pt>
                      <c:pt idx="371">
                        <c:v>246789873.58496508</c:v>
                      </c:pt>
                      <c:pt idx="372">
                        <c:v>246201085.34063956</c:v>
                      </c:pt>
                      <c:pt idx="373">
                        <c:v>246202190.2639147</c:v>
                      </c:pt>
                      <c:pt idx="374">
                        <c:v>247324110.89463899</c:v>
                      </c:pt>
                      <c:pt idx="375">
                        <c:v>247325215.81791416</c:v>
                      </c:pt>
                      <c:pt idx="376">
                        <c:v>246389316.41667536</c:v>
                      </c:pt>
                      <c:pt idx="377">
                        <c:v>246390421.33995059</c:v>
                      </c:pt>
                      <c:pt idx="378">
                        <c:v>246788768.66168994</c:v>
                      </c:pt>
                      <c:pt idx="379">
                        <c:v>246789873.58496508</c:v>
                      </c:pt>
                      <c:pt idx="380">
                        <c:v>247324110.89463899</c:v>
                      </c:pt>
                      <c:pt idx="381">
                        <c:v>247325215.81791416</c:v>
                      </c:pt>
                      <c:pt idx="382">
                        <c:v>247139578.34025109</c:v>
                      </c:pt>
                      <c:pt idx="383">
                        <c:v>247140683.26352635</c:v>
                      </c:pt>
                      <c:pt idx="384">
                        <c:v>247139578.34025109</c:v>
                      </c:pt>
                      <c:pt idx="385">
                        <c:v>247140683.26352635</c:v>
                      </c:pt>
                      <c:pt idx="386">
                        <c:v>247324110.89463899</c:v>
                      </c:pt>
                      <c:pt idx="387">
                        <c:v>247325215.81791416</c:v>
                      </c:pt>
                      <c:pt idx="388">
                        <c:v>247674920.57320029</c:v>
                      </c:pt>
                      <c:pt idx="389">
                        <c:v>247676025.49647549</c:v>
                      </c:pt>
                      <c:pt idx="390">
                        <c:v>247674920.57320029</c:v>
                      </c:pt>
                      <c:pt idx="391">
                        <c:v>247676025.49647549</c:v>
                      </c:pt>
                      <c:pt idx="392">
                        <c:v>247139578.34025109</c:v>
                      </c:pt>
                      <c:pt idx="393">
                        <c:v>247140683.26352635</c:v>
                      </c:pt>
                      <c:pt idx="394">
                        <c:v>248511986.06130171</c:v>
                      </c:pt>
                      <c:pt idx="395">
                        <c:v>248513090.98457691</c:v>
                      </c:pt>
                      <c:pt idx="396">
                        <c:v>247674920.57320029</c:v>
                      </c:pt>
                      <c:pt idx="397">
                        <c:v>247676025.49647549</c:v>
                      </c:pt>
                      <c:pt idx="398">
                        <c:v>248511986.06130171</c:v>
                      </c:pt>
                      <c:pt idx="399">
                        <c:v>248513090.98457691</c:v>
                      </c:pt>
                      <c:pt idx="400">
                        <c:v>248700217.13733754</c:v>
                      </c:pt>
                      <c:pt idx="401">
                        <c:v>248701322.06061277</c:v>
                      </c:pt>
                      <c:pt idx="402">
                        <c:v>248700217.13733754</c:v>
                      </c:pt>
                      <c:pt idx="403">
                        <c:v>248701322.06061277</c:v>
                      </c:pt>
                      <c:pt idx="404">
                        <c:v>248511986.06130171</c:v>
                      </c:pt>
                      <c:pt idx="405">
                        <c:v>248513090.98457691</c:v>
                      </c:pt>
                      <c:pt idx="406">
                        <c:v>249047328.29425082</c:v>
                      </c:pt>
                      <c:pt idx="407">
                        <c:v>249048433.21752602</c:v>
                      </c:pt>
                      <c:pt idx="408">
                        <c:v>248700217.13733754</c:v>
                      </c:pt>
                      <c:pt idx="409">
                        <c:v>248701322.06061277</c:v>
                      </c:pt>
                      <c:pt idx="410">
                        <c:v>249235559.37028664</c:v>
                      </c:pt>
                      <c:pt idx="411">
                        <c:v>249236664.29356185</c:v>
                      </c:pt>
                      <c:pt idx="412">
                        <c:v>249047328.29425082</c:v>
                      </c:pt>
                      <c:pt idx="413">
                        <c:v>249048433.21752602</c:v>
                      </c:pt>
                      <c:pt idx="414">
                        <c:v>249235559.37028664</c:v>
                      </c:pt>
                      <c:pt idx="415">
                        <c:v>249236664.29356185</c:v>
                      </c:pt>
                      <c:pt idx="416">
                        <c:v>249047328.29425082</c:v>
                      </c:pt>
                      <c:pt idx="417">
                        <c:v>249048433.21752602</c:v>
                      </c:pt>
                      <c:pt idx="418">
                        <c:v>249985821.29386243</c:v>
                      </c:pt>
                      <c:pt idx="419">
                        <c:v>249986926.21713769</c:v>
                      </c:pt>
                      <c:pt idx="420">
                        <c:v>249985821.29386243</c:v>
                      </c:pt>
                      <c:pt idx="421">
                        <c:v>249986926.21713769</c:v>
                      </c:pt>
                      <c:pt idx="422">
                        <c:v>249235559.37028664</c:v>
                      </c:pt>
                      <c:pt idx="423">
                        <c:v>249236664.29356185</c:v>
                      </c:pt>
                      <c:pt idx="424">
                        <c:v>249985821.29386243</c:v>
                      </c:pt>
                      <c:pt idx="425">
                        <c:v>249986926.21713769</c:v>
                      </c:pt>
                      <c:pt idx="426">
                        <c:v>250521163.5268116</c:v>
                      </c:pt>
                      <c:pt idx="427">
                        <c:v>250522268.45008674</c:v>
                      </c:pt>
                      <c:pt idx="428">
                        <c:v>250521163.5268116</c:v>
                      </c:pt>
                      <c:pt idx="429">
                        <c:v>250522268.45008674</c:v>
                      </c:pt>
                      <c:pt idx="430">
                        <c:v>250521163.5268116</c:v>
                      </c:pt>
                      <c:pt idx="431">
                        <c:v>250522268.45008674</c:v>
                      </c:pt>
                      <c:pt idx="432">
                        <c:v>252756593.66542307</c:v>
                      </c:pt>
                      <c:pt idx="433">
                        <c:v>252757698.5886983</c:v>
                      </c:pt>
                      <c:pt idx="434">
                        <c:v>252944824.74145895</c:v>
                      </c:pt>
                      <c:pt idx="435">
                        <c:v>252945929.66473413</c:v>
                      </c:pt>
                      <c:pt idx="436">
                        <c:v>252756593.66542307</c:v>
                      </c:pt>
                      <c:pt idx="437">
                        <c:v>252757698.5886983</c:v>
                      </c:pt>
                      <c:pt idx="438">
                        <c:v>252944824.74145895</c:v>
                      </c:pt>
                      <c:pt idx="439">
                        <c:v>252945929.66473413</c:v>
                      </c:pt>
                      <c:pt idx="440">
                        <c:v>253291935.8983722</c:v>
                      </c:pt>
                      <c:pt idx="441">
                        <c:v>253293040.82164738</c:v>
                      </c:pt>
                      <c:pt idx="442">
                        <c:v>253291935.8983722</c:v>
                      </c:pt>
                      <c:pt idx="443">
                        <c:v>253293040.82164738</c:v>
                      </c:pt>
                      <c:pt idx="444">
                        <c:v>252756593.66542307</c:v>
                      </c:pt>
                      <c:pt idx="445">
                        <c:v>252757698.5886983</c:v>
                      </c:pt>
                      <c:pt idx="446">
                        <c:v>253480166.97440797</c:v>
                      </c:pt>
                      <c:pt idx="447">
                        <c:v>253481271.89768326</c:v>
                      </c:pt>
                      <c:pt idx="448">
                        <c:v>253480166.97440797</c:v>
                      </c:pt>
                      <c:pt idx="449">
                        <c:v>253481271.89768326</c:v>
                      </c:pt>
                      <c:pt idx="450">
                        <c:v>252944824.74145895</c:v>
                      </c:pt>
                      <c:pt idx="451">
                        <c:v>252945929.66473413</c:v>
                      </c:pt>
                      <c:pt idx="452">
                        <c:v>253291935.8983722</c:v>
                      </c:pt>
                      <c:pt idx="453">
                        <c:v>253293040.82164738</c:v>
                      </c:pt>
                      <c:pt idx="454">
                        <c:v>253480166.97440797</c:v>
                      </c:pt>
                      <c:pt idx="455">
                        <c:v>253481271.89768326</c:v>
                      </c:pt>
                      <c:pt idx="456">
                        <c:v>254230428.89798382</c:v>
                      </c:pt>
                      <c:pt idx="457">
                        <c:v>254231533.82125908</c:v>
                      </c:pt>
                      <c:pt idx="458">
                        <c:v>254230428.89798382</c:v>
                      </c:pt>
                      <c:pt idx="459">
                        <c:v>254231533.82125908</c:v>
                      </c:pt>
                      <c:pt idx="460">
                        <c:v>254765771.13093296</c:v>
                      </c:pt>
                      <c:pt idx="461">
                        <c:v>254766876.05420816</c:v>
                      </c:pt>
                      <c:pt idx="462">
                        <c:v>254765771.13093296</c:v>
                      </c:pt>
                      <c:pt idx="463">
                        <c:v>254766876.05420816</c:v>
                      </c:pt>
                      <c:pt idx="464">
                        <c:v>254230428.89798382</c:v>
                      </c:pt>
                      <c:pt idx="465">
                        <c:v>254231533.82125908</c:v>
                      </c:pt>
                      <c:pt idx="466">
                        <c:v>254765771.13093296</c:v>
                      </c:pt>
                      <c:pt idx="467">
                        <c:v>254766876.05420816</c:v>
                      </c:pt>
                      <c:pt idx="468">
                        <c:v>258348034.18388987</c:v>
                      </c:pt>
                      <c:pt idx="469">
                        <c:v>258349139.10716507</c:v>
                      </c:pt>
                      <c:pt idx="470">
                        <c:v>258348034.18388987</c:v>
                      </c:pt>
                      <c:pt idx="471">
                        <c:v>258349139.10716507</c:v>
                      </c:pt>
                      <c:pt idx="472">
                        <c:v>258536265.25992578</c:v>
                      </c:pt>
                      <c:pt idx="473">
                        <c:v>258537370.18320096</c:v>
                      </c:pt>
                      <c:pt idx="474">
                        <c:v>258536265.25992578</c:v>
                      </c:pt>
                      <c:pt idx="475">
                        <c:v>258537370.18320096</c:v>
                      </c:pt>
                      <c:pt idx="476">
                        <c:v>258883376.41683906</c:v>
                      </c:pt>
                      <c:pt idx="477">
                        <c:v>258884481.34011421</c:v>
                      </c:pt>
                      <c:pt idx="478">
                        <c:v>258883376.41683906</c:v>
                      </c:pt>
                      <c:pt idx="479">
                        <c:v>258884481.34011421</c:v>
                      </c:pt>
                      <c:pt idx="480">
                        <c:v>258348034.18388987</c:v>
                      </c:pt>
                      <c:pt idx="481">
                        <c:v>258349139.10716507</c:v>
                      </c:pt>
                      <c:pt idx="482">
                        <c:v>259071607.4928748</c:v>
                      </c:pt>
                      <c:pt idx="483">
                        <c:v>259072712.41614997</c:v>
                      </c:pt>
                      <c:pt idx="484">
                        <c:v>259071607.4928748</c:v>
                      </c:pt>
                      <c:pt idx="485">
                        <c:v>259072712.41614997</c:v>
                      </c:pt>
                      <c:pt idx="486">
                        <c:v>258536265.25992578</c:v>
                      </c:pt>
                      <c:pt idx="487">
                        <c:v>258537370.18320096</c:v>
                      </c:pt>
                      <c:pt idx="488">
                        <c:v>258883376.41683906</c:v>
                      </c:pt>
                      <c:pt idx="489">
                        <c:v>258884481.34011421</c:v>
                      </c:pt>
                      <c:pt idx="490">
                        <c:v>259071607.4928748</c:v>
                      </c:pt>
                      <c:pt idx="491">
                        <c:v>259072712.41614997</c:v>
                      </c:pt>
                      <c:pt idx="492">
                        <c:v>259821869.41645065</c:v>
                      </c:pt>
                      <c:pt idx="493">
                        <c:v>259822974.33972579</c:v>
                      </c:pt>
                      <c:pt idx="494">
                        <c:v>259821869.41645065</c:v>
                      </c:pt>
                      <c:pt idx="495">
                        <c:v>259822974.33972579</c:v>
                      </c:pt>
                      <c:pt idx="496">
                        <c:v>260357211.64939979</c:v>
                      </c:pt>
                      <c:pt idx="497">
                        <c:v>260358316.57267499</c:v>
                      </c:pt>
                      <c:pt idx="498">
                        <c:v>260357211.64939979</c:v>
                      </c:pt>
                      <c:pt idx="499">
                        <c:v>260358316.57267499</c:v>
                      </c:pt>
                      <c:pt idx="500">
                        <c:v>259821869.41645065</c:v>
                      </c:pt>
                      <c:pt idx="501">
                        <c:v>259822974.33972579</c:v>
                      </c:pt>
                      <c:pt idx="502">
                        <c:v>260357211.64939979</c:v>
                      </c:pt>
                      <c:pt idx="503">
                        <c:v>260358316.57267499</c:v>
                      </c:pt>
                      <c:pt idx="504">
                        <c:v>261307351.73844099</c:v>
                      </c:pt>
                      <c:pt idx="505">
                        <c:v>261308456.66171619</c:v>
                      </c:pt>
                      <c:pt idx="506">
                        <c:v>261307351.73844099</c:v>
                      </c:pt>
                      <c:pt idx="507">
                        <c:v>261308456.66171619</c:v>
                      </c:pt>
                      <c:pt idx="508">
                        <c:v>261495582.81447688</c:v>
                      </c:pt>
                      <c:pt idx="509">
                        <c:v>261496687.73775211</c:v>
                      </c:pt>
                      <c:pt idx="510">
                        <c:v>261495582.81447688</c:v>
                      </c:pt>
                      <c:pt idx="511">
                        <c:v>261496687.73775211</c:v>
                      </c:pt>
                      <c:pt idx="512">
                        <c:v>261307351.73844099</c:v>
                      </c:pt>
                      <c:pt idx="513">
                        <c:v>261308456.66171619</c:v>
                      </c:pt>
                      <c:pt idx="514">
                        <c:v>261842693.9713901</c:v>
                      </c:pt>
                      <c:pt idx="515">
                        <c:v>261843798.89466536</c:v>
                      </c:pt>
                      <c:pt idx="516">
                        <c:v>261495582.81447688</c:v>
                      </c:pt>
                      <c:pt idx="517">
                        <c:v>261496687.73775211</c:v>
                      </c:pt>
                      <c:pt idx="518">
                        <c:v>262030925.04742596</c:v>
                      </c:pt>
                      <c:pt idx="519">
                        <c:v>262032029.97070113</c:v>
                      </c:pt>
                      <c:pt idx="520">
                        <c:v>261842693.9713901</c:v>
                      </c:pt>
                      <c:pt idx="521">
                        <c:v>261843798.89466536</c:v>
                      </c:pt>
                      <c:pt idx="522">
                        <c:v>262030925.04742596</c:v>
                      </c:pt>
                      <c:pt idx="523">
                        <c:v>262032029.97070113</c:v>
                      </c:pt>
                      <c:pt idx="524">
                        <c:v>262781186.9710018</c:v>
                      </c:pt>
                      <c:pt idx="525">
                        <c:v>262782291.89427707</c:v>
                      </c:pt>
                      <c:pt idx="526">
                        <c:v>261842693.9713901</c:v>
                      </c:pt>
                      <c:pt idx="527">
                        <c:v>261843798.89466536</c:v>
                      </c:pt>
                      <c:pt idx="528">
                        <c:v>262781186.9710018</c:v>
                      </c:pt>
                      <c:pt idx="529">
                        <c:v>262782291.89427707</c:v>
                      </c:pt>
                      <c:pt idx="530">
                        <c:v>262030925.04742596</c:v>
                      </c:pt>
                      <c:pt idx="531">
                        <c:v>262032029.97070113</c:v>
                      </c:pt>
                      <c:pt idx="532">
                        <c:v>262781186.9710018</c:v>
                      </c:pt>
                      <c:pt idx="533">
                        <c:v>262782291.89427707</c:v>
                      </c:pt>
                      <c:pt idx="534">
                        <c:v>263316529.20395088</c:v>
                      </c:pt>
                      <c:pt idx="535">
                        <c:v>263317634.12722602</c:v>
                      </c:pt>
                      <c:pt idx="536">
                        <c:v>263316529.20395088</c:v>
                      </c:pt>
                      <c:pt idx="537">
                        <c:v>263317634.12722602</c:v>
                      </c:pt>
                      <c:pt idx="538">
                        <c:v>263316529.20395088</c:v>
                      </c:pt>
                      <c:pt idx="539">
                        <c:v>263317634.12722602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FB91-4DAA-BF0E-257DABC4AB64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1867.0750273470883</c:v>
                      </c:pt>
                      <c:pt idx="1">
                        <c:v>1867.0834675285478</c:v>
                      </c:pt>
                      <c:pt idx="2">
                        <c:v>1867.4936273470882</c:v>
                      </c:pt>
                      <c:pt idx="3">
                        <c:v>1867.5020675285477</c:v>
                      </c:pt>
                      <c:pt idx="4">
                        <c:v>1868.6640891417048</c:v>
                      </c:pt>
                      <c:pt idx="5">
                        <c:v>1868.672529323165</c:v>
                      </c:pt>
                      <c:pt idx="6">
                        <c:v>1869.0826891417048</c:v>
                      </c:pt>
                      <c:pt idx="7">
                        <c:v>1869.091129323165</c:v>
                      </c:pt>
                      <c:pt idx="8">
                        <c:v>1871.0310273470884</c:v>
                      </c:pt>
                      <c:pt idx="9">
                        <c:v>1871.0394675285477</c:v>
                      </c:pt>
                      <c:pt idx="10">
                        <c:v>1872.6200891417047</c:v>
                      </c:pt>
                      <c:pt idx="11">
                        <c:v>1872.6285293231649</c:v>
                      </c:pt>
                      <c:pt idx="12">
                        <c:v>1872.83161555727</c:v>
                      </c:pt>
                      <c:pt idx="13">
                        <c:v>1872.8400557387299</c:v>
                      </c:pt>
                      <c:pt idx="14">
                        <c:v>1874.4206773518872</c:v>
                      </c:pt>
                      <c:pt idx="15">
                        <c:v>1874.4291175333469</c:v>
                      </c:pt>
                      <c:pt idx="16">
                        <c:v>1875.13241555727</c:v>
                      </c:pt>
                      <c:pt idx="17">
                        <c:v>1875.1408557387299</c:v>
                      </c:pt>
                      <c:pt idx="18">
                        <c:v>1876.7214773518872</c:v>
                      </c:pt>
                      <c:pt idx="19">
                        <c:v>1876.7299175333469</c:v>
                      </c:pt>
                      <c:pt idx="20">
                        <c:v>1878.8236155572702</c:v>
                      </c:pt>
                      <c:pt idx="21">
                        <c:v>1878.8320557387299</c:v>
                      </c:pt>
                      <c:pt idx="22">
                        <c:v>1879.3242364275186</c:v>
                      </c:pt>
                      <c:pt idx="23">
                        <c:v>1879.3326766089785</c:v>
                      </c:pt>
                      <c:pt idx="24">
                        <c:v>1879.7428364275186</c:v>
                      </c:pt>
                      <c:pt idx="25">
                        <c:v>1879.7512766089785</c:v>
                      </c:pt>
                      <c:pt idx="26">
                        <c:v>1880.4126773518872</c:v>
                      </c:pt>
                      <c:pt idx="27">
                        <c:v>1880.4211175333469</c:v>
                      </c:pt>
                      <c:pt idx="28">
                        <c:v>1883.2802364275185</c:v>
                      </c:pt>
                      <c:pt idx="29">
                        <c:v>1883.2886766089784</c:v>
                      </c:pt>
                      <c:pt idx="30">
                        <c:v>1885.0808246377003</c:v>
                      </c:pt>
                      <c:pt idx="31">
                        <c:v>1885.0892648191602</c:v>
                      </c:pt>
                      <c:pt idx="32">
                        <c:v>1887.3816246377003</c:v>
                      </c:pt>
                      <c:pt idx="33">
                        <c:v>1887.3900648191602</c:v>
                      </c:pt>
                      <c:pt idx="34">
                        <c:v>1891.0728246377003</c:v>
                      </c:pt>
                      <c:pt idx="35">
                        <c:v>1891.0812648191602</c:v>
                      </c:pt>
                      <c:pt idx="36">
                        <c:v>1895.9744281151927</c:v>
                      </c:pt>
                      <c:pt idx="37">
                        <c:v>1895.9828682966529</c:v>
                      </c:pt>
                      <c:pt idx="38">
                        <c:v>1897.5634899098097</c:v>
                      </c:pt>
                      <c:pt idx="39">
                        <c:v>1897.5719300912697</c:v>
                      </c:pt>
                      <c:pt idx="40">
                        <c:v>1898.2752281151927</c:v>
                      </c:pt>
                      <c:pt idx="41">
                        <c:v>1898.2836682966529</c:v>
                      </c:pt>
                      <c:pt idx="42">
                        <c:v>1899.8642899098099</c:v>
                      </c:pt>
                      <c:pt idx="43">
                        <c:v>1899.8727300912697</c:v>
                      </c:pt>
                      <c:pt idx="44">
                        <c:v>1901.9664281151927</c:v>
                      </c:pt>
                      <c:pt idx="45">
                        <c:v>1901.9748682966529</c:v>
                      </c:pt>
                      <c:pt idx="46">
                        <c:v>1901.7310163253751</c:v>
                      </c:pt>
                      <c:pt idx="47">
                        <c:v>1901.7394565068348</c:v>
                      </c:pt>
                      <c:pt idx="48">
                        <c:v>1902.167816325375</c:v>
                      </c:pt>
                      <c:pt idx="49">
                        <c:v>1902.1762565068348</c:v>
                      </c:pt>
                      <c:pt idx="50">
                        <c:v>1903.5554899098099</c:v>
                      </c:pt>
                      <c:pt idx="51">
                        <c:v>1903.5639300912696</c:v>
                      </c:pt>
                      <c:pt idx="52">
                        <c:v>1903.3200781199916</c:v>
                      </c:pt>
                      <c:pt idx="53">
                        <c:v>1903.3285183014511</c:v>
                      </c:pt>
                      <c:pt idx="54">
                        <c:v>1903.7568781199916</c:v>
                      </c:pt>
                      <c:pt idx="55">
                        <c:v>1903.7653183014513</c:v>
                      </c:pt>
                      <c:pt idx="56">
                        <c:v>1905.859016325375</c:v>
                      </c:pt>
                      <c:pt idx="57">
                        <c:v>1905.8674565068347</c:v>
                      </c:pt>
                      <c:pt idx="58">
                        <c:v>1907.4480781199916</c:v>
                      </c:pt>
                      <c:pt idx="59">
                        <c:v>1907.4565183014513</c:v>
                      </c:pt>
                      <c:pt idx="60">
                        <c:v>1908.2236371956235</c:v>
                      </c:pt>
                      <c:pt idx="61">
                        <c:v>1908.2320773770834</c:v>
                      </c:pt>
                      <c:pt idx="62">
                        <c:v>1910.5244371956235</c:v>
                      </c:pt>
                      <c:pt idx="63">
                        <c:v>1910.5328773770837</c:v>
                      </c:pt>
                      <c:pt idx="64">
                        <c:v>1914.2156371956235</c:v>
                      </c:pt>
                      <c:pt idx="65">
                        <c:v>1914.2240773770836</c:v>
                      </c:pt>
                      <c:pt idx="66">
                        <c:v>1913.9802254058056</c:v>
                      </c:pt>
                      <c:pt idx="67">
                        <c:v>1913.9886655872649</c:v>
                      </c:pt>
                      <c:pt idx="68">
                        <c:v>1914.4170254058056</c:v>
                      </c:pt>
                      <c:pt idx="69">
                        <c:v>1914.4254655872651</c:v>
                      </c:pt>
                      <c:pt idx="70">
                        <c:v>1918.1082254058056</c:v>
                      </c:pt>
                      <c:pt idx="71">
                        <c:v>1918.1166655872651</c:v>
                      </c:pt>
                      <c:pt idx="72">
                        <c:v>1932.9681301495375</c:v>
                      </c:pt>
                      <c:pt idx="73">
                        <c:v>1932.9765703309979</c:v>
                      </c:pt>
                      <c:pt idx="74">
                        <c:v>1933.4049301495377</c:v>
                      </c:pt>
                      <c:pt idx="75">
                        <c:v>1933.4133703309979</c:v>
                      </c:pt>
                      <c:pt idx="76">
                        <c:v>1934.5571919441545</c:v>
                      </c:pt>
                      <c:pt idx="77">
                        <c:v>1934.5656321256147</c:v>
                      </c:pt>
                      <c:pt idx="78">
                        <c:v>1934.9939919441545</c:v>
                      </c:pt>
                      <c:pt idx="79">
                        <c:v>1935.0024321256146</c:v>
                      </c:pt>
                      <c:pt idx="80">
                        <c:v>1937.0961301495377</c:v>
                      </c:pt>
                      <c:pt idx="81">
                        <c:v>1937.1045703309978</c:v>
                      </c:pt>
                      <c:pt idx="82">
                        <c:v>1938.6851919441544</c:v>
                      </c:pt>
                      <c:pt idx="83">
                        <c:v>1938.6936321256146</c:v>
                      </c:pt>
                      <c:pt idx="84">
                        <c:v>1938.7247183597192</c:v>
                      </c:pt>
                      <c:pt idx="85">
                        <c:v>1938.7331585411796</c:v>
                      </c:pt>
                      <c:pt idx="86">
                        <c:v>1940.3137801543364</c:v>
                      </c:pt>
                      <c:pt idx="87">
                        <c:v>1940.3222203357964</c:v>
                      </c:pt>
                      <c:pt idx="88">
                        <c:v>1941.0437183597194</c:v>
                      </c:pt>
                      <c:pt idx="89">
                        <c:v>1941.0521585411796</c:v>
                      </c:pt>
                      <c:pt idx="90">
                        <c:v>1942.6327801543364</c:v>
                      </c:pt>
                      <c:pt idx="91">
                        <c:v>1942.6412203357963</c:v>
                      </c:pt>
                      <c:pt idx="92">
                        <c:v>1944.8887183597192</c:v>
                      </c:pt>
                      <c:pt idx="93">
                        <c:v>1944.8971585411796</c:v>
                      </c:pt>
                      <c:pt idx="94">
                        <c:v>1945.2173392299683</c:v>
                      </c:pt>
                      <c:pt idx="95">
                        <c:v>1945.2257794114284</c:v>
                      </c:pt>
                      <c:pt idx="96">
                        <c:v>1945.6541392299682</c:v>
                      </c:pt>
                      <c:pt idx="97">
                        <c:v>1945.6625794114284</c:v>
                      </c:pt>
                      <c:pt idx="98">
                        <c:v>1946.4777801543364</c:v>
                      </c:pt>
                      <c:pt idx="99">
                        <c:v>1946.4862203357964</c:v>
                      </c:pt>
                      <c:pt idx="100">
                        <c:v>1949.3453392299682</c:v>
                      </c:pt>
                      <c:pt idx="101">
                        <c:v>1949.3537794114284</c:v>
                      </c:pt>
                      <c:pt idx="102">
                        <c:v>1950.9739274401497</c:v>
                      </c:pt>
                      <c:pt idx="103">
                        <c:v>1950.9823676216099</c:v>
                      </c:pt>
                      <c:pt idx="104">
                        <c:v>1953.2929274401497</c:v>
                      </c:pt>
                      <c:pt idx="105">
                        <c:v>1953.3013676216099</c:v>
                      </c:pt>
                      <c:pt idx="106">
                        <c:v>1957.1379274401497</c:v>
                      </c:pt>
                      <c:pt idx="107">
                        <c:v>1957.1463676216099</c:v>
                      </c:pt>
                      <c:pt idx="108">
                        <c:v>1985.1615185034279</c:v>
                      </c:pt>
                      <c:pt idx="109">
                        <c:v>1985.1699586848877</c:v>
                      </c:pt>
                      <c:pt idx="110">
                        <c:v>1986.750580298045</c:v>
                      </c:pt>
                      <c:pt idx="111">
                        <c:v>1986.7590204795049</c:v>
                      </c:pt>
                      <c:pt idx="112">
                        <c:v>1987.4987185034279</c:v>
                      </c:pt>
                      <c:pt idx="113">
                        <c:v>1987.5071586848876</c:v>
                      </c:pt>
                      <c:pt idx="114">
                        <c:v>1989.0877802980449</c:v>
                      </c:pt>
                      <c:pt idx="115">
                        <c:v>1989.0962204795048</c:v>
                      </c:pt>
                      <c:pt idx="116">
                        <c:v>1989.0541067136098</c:v>
                      </c:pt>
                      <c:pt idx="117">
                        <c:v>1989.0625468950698</c:v>
                      </c:pt>
                      <c:pt idx="118">
                        <c:v>1990.6431685082266</c:v>
                      </c:pt>
                      <c:pt idx="119">
                        <c:v>1990.6516086896861</c:v>
                      </c:pt>
                      <c:pt idx="120">
                        <c:v>1991.497518503428</c:v>
                      </c:pt>
                      <c:pt idx="121">
                        <c:v>1991.5059586848877</c:v>
                      </c:pt>
                      <c:pt idx="122">
                        <c:v>1991.39130671361</c:v>
                      </c:pt>
                      <c:pt idx="123">
                        <c:v>1991.3997468950699</c:v>
                      </c:pt>
                      <c:pt idx="124">
                        <c:v>1993.086580298045</c:v>
                      </c:pt>
                      <c:pt idx="125">
                        <c:v>1993.0950204795049</c:v>
                      </c:pt>
                      <c:pt idx="126">
                        <c:v>1992.9803685082265</c:v>
                      </c:pt>
                      <c:pt idx="127">
                        <c:v>1992.988808689686</c:v>
                      </c:pt>
                      <c:pt idx="128">
                        <c:v>1995.3901067136098</c:v>
                      </c:pt>
                      <c:pt idx="129">
                        <c:v>1995.3985468950698</c:v>
                      </c:pt>
                      <c:pt idx="130">
                        <c:v>1996.9791685082266</c:v>
                      </c:pt>
                      <c:pt idx="131">
                        <c:v>1996.9876086896861</c:v>
                      </c:pt>
                      <c:pt idx="132">
                        <c:v>1997.4107275838585</c:v>
                      </c:pt>
                      <c:pt idx="133">
                        <c:v>1997.4191677653182</c:v>
                      </c:pt>
                      <c:pt idx="134">
                        <c:v>1999.7479275838584</c:v>
                      </c:pt>
                      <c:pt idx="135">
                        <c:v>1999.7563677653181</c:v>
                      </c:pt>
                      <c:pt idx="136">
                        <c:v>2001.3033157940397</c:v>
                      </c:pt>
                      <c:pt idx="137">
                        <c:v>2001.3117559755005</c:v>
                      </c:pt>
                      <c:pt idx="138">
                        <c:v>2003.7467275838585</c:v>
                      </c:pt>
                      <c:pt idx="139">
                        <c:v>2003.7551677653182</c:v>
                      </c:pt>
                      <c:pt idx="140">
                        <c:v>2003.6405157940396</c:v>
                      </c:pt>
                      <c:pt idx="141">
                        <c:v>2003.6489559755005</c:v>
                      </c:pt>
                      <c:pt idx="142">
                        <c:v>2007.6393157940397</c:v>
                      </c:pt>
                      <c:pt idx="143">
                        <c:v>2007.6477559755006</c:v>
                      </c:pt>
                      <c:pt idx="144">
                        <c:v>2009.9374614246869</c:v>
                      </c:pt>
                      <c:pt idx="145">
                        <c:v>2009.9459016061471</c:v>
                      </c:pt>
                      <c:pt idx="146">
                        <c:v>2011.5265232193042</c:v>
                      </c:pt>
                      <c:pt idx="147">
                        <c:v>2011.5349634007639</c:v>
                      </c:pt>
                      <c:pt idx="148">
                        <c:v>2011.8388568573971</c:v>
                      </c:pt>
                      <c:pt idx="149">
                        <c:v>2011.8472970388571</c:v>
                      </c:pt>
                      <c:pt idx="150">
                        <c:v>2012.2746614246869</c:v>
                      </c:pt>
                      <c:pt idx="151">
                        <c:v>2012.2831016061471</c:v>
                      </c:pt>
                      <c:pt idx="152">
                        <c:v>2012.293856857397</c:v>
                      </c:pt>
                      <c:pt idx="153">
                        <c:v>2012.302297038857</c:v>
                      </c:pt>
                      <c:pt idx="154">
                        <c:v>2013.4279186520139</c:v>
                      </c:pt>
                      <c:pt idx="155">
                        <c:v>2013.4363588334736</c:v>
                      </c:pt>
                      <c:pt idx="156">
                        <c:v>2013.8637232193041</c:v>
                      </c:pt>
                      <c:pt idx="157">
                        <c:v>2013.8721634007641</c:v>
                      </c:pt>
                      <c:pt idx="158">
                        <c:v>2013.8829186520138</c:v>
                      </c:pt>
                      <c:pt idx="159">
                        <c:v>2013.8913588334738</c:v>
                      </c:pt>
                      <c:pt idx="160">
                        <c:v>2015.6940496348695</c:v>
                      </c:pt>
                      <c:pt idx="161">
                        <c:v>2015.702489816329</c:v>
                      </c:pt>
                      <c:pt idx="162">
                        <c:v>2016.273461424687</c:v>
                      </c:pt>
                      <c:pt idx="163">
                        <c:v>2016.2819016061471</c:v>
                      </c:pt>
                      <c:pt idx="164">
                        <c:v>2016.1388568573971</c:v>
                      </c:pt>
                      <c:pt idx="165">
                        <c:v>2016.147297038857</c:v>
                      </c:pt>
                      <c:pt idx="166">
                        <c:v>2016.1672496348697</c:v>
                      </c:pt>
                      <c:pt idx="167">
                        <c:v>2016.1756898163289</c:v>
                      </c:pt>
                      <c:pt idx="168">
                        <c:v>2017.2831114294863</c:v>
                      </c:pt>
                      <c:pt idx="169">
                        <c:v>2017.291551610946</c:v>
                      </c:pt>
                      <c:pt idx="170">
                        <c:v>2017.8625232193042</c:v>
                      </c:pt>
                      <c:pt idx="171">
                        <c:v>2017.8709634007639</c:v>
                      </c:pt>
                      <c:pt idx="172">
                        <c:v>2017.7279186520138</c:v>
                      </c:pt>
                      <c:pt idx="173">
                        <c:v>2017.7363588334738</c:v>
                      </c:pt>
                      <c:pt idx="174">
                        <c:v>2017.7563114294862</c:v>
                      </c:pt>
                      <c:pt idx="175">
                        <c:v>2017.764751610946</c:v>
                      </c:pt>
                      <c:pt idx="176">
                        <c:v>2017.5954450675788</c:v>
                      </c:pt>
                      <c:pt idx="177">
                        <c:v>2017.6038852490387</c:v>
                      </c:pt>
                      <c:pt idx="178">
                        <c:v>2019.184506862196</c:v>
                      </c:pt>
                      <c:pt idx="179">
                        <c:v>2019.1929470436548</c:v>
                      </c:pt>
                      <c:pt idx="180">
                        <c:v>2020.1660496348695</c:v>
                      </c:pt>
                      <c:pt idx="181">
                        <c:v>2020.174489816329</c:v>
                      </c:pt>
                      <c:pt idx="182">
                        <c:v>2019.9326450675787</c:v>
                      </c:pt>
                      <c:pt idx="183">
                        <c:v>2019.9410852490387</c:v>
                      </c:pt>
                      <c:pt idx="184">
                        <c:v>2021.7551114294863</c:v>
                      </c:pt>
                      <c:pt idx="185">
                        <c:v>2021.763551610946</c:v>
                      </c:pt>
                      <c:pt idx="186">
                        <c:v>2021.521706862196</c:v>
                      </c:pt>
                      <c:pt idx="187">
                        <c:v>2021.530147043655</c:v>
                      </c:pt>
                      <c:pt idx="188">
                        <c:v>2022.1866705051177</c:v>
                      </c:pt>
                      <c:pt idx="189">
                        <c:v>2022.1951106865781</c:v>
                      </c:pt>
                      <c:pt idx="190">
                        <c:v>2023.9314450675788</c:v>
                      </c:pt>
                      <c:pt idx="191">
                        <c:v>2023.9398852490388</c:v>
                      </c:pt>
                      <c:pt idx="192">
                        <c:v>2024.0880659378274</c:v>
                      </c:pt>
                      <c:pt idx="193">
                        <c:v>2024.0965061192871</c:v>
                      </c:pt>
                      <c:pt idx="194">
                        <c:v>2024.5238705051177</c:v>
                      </c:pt>
                      <c:pt idx="195">
                        <c:v>2024.5323106865781</c:v>
                      </c:pt>
                      <c:pt idx="196">
                        <c:v>2024.5430659378274</c:v>
                      </c:pt>
                      <c:pt idx="197">
                        <c:v>2024.5515061192873</c:v>
                      </c:pt>
                      <c:pt idx="198">
                        <c:v>2025.520506862196</c:v>
                      </c:pt>
                      <c:pt idx="199">
                        <c:v>2025.5289470436549</c:v>
                      </c:pt>
                      <c:pt idx="200">
                        <c:v>2027.9432587152999</c:v>
                      </c:pt>
                      <c:pt idx="201">
                        <c:v>2027.9516988967598</c:v>
                      </c:pt>
                      <c:pt idx="202">
                        <c:v>2028.5226705051177</c:v>
                      </c:pt>
                      <c:pt idx="203">
                        <c:v>2028.5311106865781</c:v>
                      </c:pt>
                      <c:pt idx="204">
                        <c:v>2028.3880659378274</c:v>
                      </c:pt>
                      <c:pt idx="205">
                        <c:v>2028.3965061192873</c:v>
                      </c:pt>
                      <c:pt idx="206">
                        <c:v>2028.4164587152998</c:v>
                      </c:pt>
                      <c:pt idx="207">
                        <c:v>2028.4248988967597</c:v>
                      </c:pt>
                      <c:pt idx="208">
                        <c:v>2029.8446541480087</c:v>
                      </c:pt>
                      <c:pt idx="209">
                        <c:v>2029.8530943294693</c:v>
                      </c:pt>
                      <c:pt idx="210">
                        <c:v>2032.4152587152998</c:v>
                      </c:pt>
                      <c:pt idx="211">
                        <c:v>2032.4236988967598</c:v>
                      </c:pt>
                      <c:pt idx="212">
                        <c:v>2032.1818541480086</c:v>
                      </c:pt>
                      <c:pt idx="213">
                        <c:v>2032.1902943294692</c:v>
                      </c:pt>
                      <c:pt idx="214">
                        <c:v>2036.1806541480087</c:v>
                      </c:pt>
                      <c:pt idx="215">
                        <c:v>2036.1890943294693</c:v>
                      </c:pt>
                      <c:pt idx="216">
                        <c:v>2040.7382576255018</c:v>
                      </c:pt>
                      <c:pt idx="217">
                        <c:v>2040.7466978069619</c:v>
                      </c:pt>
                      <c:pt idx="218">
                        <c:v>2042.3273194201183</c:v>
                      </c:pt>
                      <c:pt idx="219">
                        <c:v>2042.3357596015785</c:v>
                      </c:pt>
                      <c:pt idx="220">
                        <c:v>2043.0754576255019</c:v>
                      </c:pt>
                      <c:pt idx="221">
                        <c:v>2043.0838978069621</c:v>
                      </c:pt>
                      <c:pt idx="222">
                        <c:v>2044.6645194201183</c:v>
                      </c:pt>
                      <c:pt idx="223">
                        <c:v>2044.6729596015784</c:v>
                      </c:pt>
                      <c:pt idx="224">
                        <c:v>2046.4948458356832</c:v>
                      </c:pt>
                      <c:pt idx="225">
                        <c:v>2046.5032860171432</c:v>
                      </c:pt>
                      <c:pt idx="226">
                        <c:v>2047.0742576255018</c:v>
                      </c:pt>
                      <c:pt idx="227">
                        <c:v>2047.082697806962</c:v>
                      </c:pt>
                      <c:pt idx="228">
                        <c:v>2046.9680458356834</c:v>
                      </c:pt>
                      <c:pt idx="229">
                        <c:v>2046.9764860171433</c:v>
                      </c:pt>
                      <c:pt idx="230">
                        <c:v>2048.0839076303</c:v>
                      </c:pt>
                      <c:pt idx="231">
                        <c:v>2048.0923478117606</c:v>
                      </c:pt>
                      <c:pt idx="232">
                        <c:v>2048.6633194201181</c:v>
                      </c:pt>
                      <c:pt idx="233">
                        <c:v>2048.6717596015783</c:v>
                      </c:pt>
                      <c:pt idx="234">
                        <c:v>2048.5571076302999</c:v>
                      </c:pt>
                      <c:pt idx="235">
                        <c:v>2048.5655478117606</c:v>
                      </c:pt>
                      <c:pt idx="236">
                        <c:v>2050.9668458356832</c:v>
                      </c:pt>
                      <c:pt idx="237">
                        <c:v>2050.9752860171434</c:v>
                      </c:pt>
                      <c:pt idx="238">
                        <c:v>2052.5559076302998</c:v>
                      </c:pt>
                      <c:pt idx="239">
                        <c:v>2052.5643478117604</c:v>
                      </c:pt>
                      <c:pt idx="240">
                        <c:v>2052.9874667059321</c:v>
                      </c:pt>
                      <c:pt idx="241">
                        <c:v>2052.9959068873923</c:v>
                      </c:pt>
                      <c:pt idx="242">
                        <c:v>2055.324666705932</c:v>
                      </c:pt>
                      <c:pt idx="243">
                        <c:v>2055.3331068873922</c:v>
                      </c:pt>
                      <c:pt idx="244">
                        <c:v>2058.7440549161138</c:v>
                      </c:pt>
                      <c:pt idx="245">
                        <c:v>2058.752495097574</c:v>
                      </c:pt>
                      <c:pt idx="246">
                        <c:v>2059.3234667059323</c:v>
                      </c:pt>
                      <c:pt idx="247">
                        <c:v>2059.3319068873921</c:v>
                      </c:pt>
                      <c:pt idx="248">
                        <c:v>2059.2172549161137</c:v>
                      </c:pt>
                      <c:pt idx="249">
                        <c:v>2059.2256950975739</c:v>
                      </c:pt>
                      <c:pt idx="250">
                        <c:v>2063.2160549161135</c:v>
                      </c:pt>
                      <c:pt idx="251">
                        <c:v>2063.2244950975742</c:v>
                      </c:pt>
                      <c:pt idx="252">
                        <c:v>2077.7319596598463</c:v>
                      </c:pt>
                      <c:pt idx="253">
                        <c:v>2077.7403998413065</c:v>
                      </c:pt>
                      <c:pt idx="254">
                        <c:v>2078.2051596598462</c:v>
                      </c:pt>
                      <c:pt idx="255">
                        <c:v>2078.2135998413069</c:v>
                      </c:pt>
                      <c:pt idx="256">
                        <c:v>2079.3210214544633</c:v>
                      </c:pt>
                      <c:pt idx="257">
                        <c:v>2079.3294616359235</c:v>
                      </c:pt>
                      <c:pt idx="258">
                        <c:v>2079.7942214544637</c:v>
                      </c:pt>
                      <c:pt idx="259">
                        <c:v>2079.8026616359234</c:v>
                      </c:pt>
                      <c:pt idx="260">
                        <c:v>2082.2039596598465</c:v>
                      </c:pt>
                      <c:pt idx="261">
                        <c:v>2082.2123998413067</c:v>
                      </c:pt>
                      <c:pt idx="262">
                        <c:v>2083.488547870028</c:v>
                      </c:pt>
                      <c:pt idx="263">
                        <c:v>2083.4969880514886</c:v>
                      </c:pt>
                      <c:pt idx="264">
                        <c:v>2083.7930214544635</c:v>
                      </c:pt>
                      <c:pt idx="265">
                        <c:v>2083.8014616359233</c:v>
                      </c:pt>
                      <c:pt idx="266">
                        <c:v>2085.077609664645</c:v>
                      </c:pt>
                      <c:pt idx="267">
                        <c:v>2085.0860498461047</c:v>
                      </c:pt>
                      <c:pt idx="268">
                        <c:v>2085.8439478700279</c:v>
                      </c:pt>
                      <c:pt idx="269">
                        <c:v>2085.8523880514886</c:v>
                      </c:pt>
                      <c:pt idx="270">
                        <c:v>2087.4330096646454</c:v>
                      </c:pt>
                      <c:pt idx="271">
                        <c:v>2087.4414498461047</c:v>
                      </c:pt>
                      <c:pt idx="272">
                        <c:v>2089.9965478700278</c:v>
                      </c:pt>
                      <c:pt idx="273">
                        <c:v>2090.0049880514885</c:v>
                      </c:pt>
                      <c:pt idx="274">
                        <c:v>2089.9811687402766</c:v>
                      </c:pt>
                      <c:pt idx="275">
                        <c:v>2089.9896089217368</c:v>
                      </c:pt>
                      <c:pt idx="276">
                        <c:v>2090.4543687402765</c:v>
                      </c:pt>
                      <c:pt idx="277">
                        <c:v>2090.4628089217367</c:v>
                      </c:pt>
                      <c:pt idx="278">
                        <c:v>2091.5856096646453</c:v>
                      </c:pt>
                      <c:pt idx="279">
                        <c:v>2091.5940498461046</c:v>
                      </c:pt>
                      <c:pt idx="280">
                        <c:v>2094.4531687402764</c:v>
                      </c:pt>
                      <c:pt idx="281">
                        <c:v>2094.4616089217366</c:v>
                      </c:pt>
                      <c:pt idx="282">
                        <c:v>2095.7377569504588</c:v>
                      </c:pt>
                      <c:pt idx="283">
                        <c:v>2095.746197131919</c:v>
                      </c:pt>
                      <c:pt idx="284">
                        <c:v>2098.0931569504587</c:v>
                      </c:pt>
                      <c:pt idx="285">
                        <c:v>2098.1015971319189</c:v>
                      </c:pt>
                      <c:pt idx="286">
                        <c:v>2102.2457569504586</c:v>
                      </c:pt>
                      <c:pt idx="287">
                        <c:v>2102.2541971319188</c:v>
                      </c:pt>
                      <c:pt idx="288">
                        <c:v>2129.9253480137363</c:v>
                      </c:pt>
                      <c:pt idx="289">
                        <c:v>2129.9337881951965</c:v>
                      </c:pt>
                      <c:pt idx="290">
                        <c:v>2131.5144098083529</c:v>
                      </c:pt>
                      <c:pt idx="291">
                        <c:v>2131.5228499898135</c:v>
                      </c:pt>
                      <c:pt idx="292">
                        <c:v>2132.2989480137367</c:v>
                      </c:pt>
                      <c:pt idx="293">
                        <c:v>2132.3073881951964</c:v>
                      </c:pt>
                      <c:pt idx="294">
                        <c:v>2133.8880098083528</c:v>
                      </c:pt>
                      <c:pt idx="295">
                        <c:v>2133.8964499898134</c:v>
                      </c:pt>
                      <c:pt idx="296">
                        <c:v>2133.817936223918</c:v>
                      </c:pt>
                      <c:pt idx="297">
                        <c:v>2133.8263764053781</c:v>
                      </c:pt>
                      <c:pt idx="298">
                        <c:v>2135.406998018535</c:v>
                      </c:pt>
                      <c:pt idx="299">
                        <c:v>2135.4154381999952</c:v>
                      </c:pt>
                      <c:pt idx="300">
                        <c:v>2136.1915362239179</c:v>
                      </c:pt>
                      <c:pt idx="301">
                        <c:v>2136.199976405378</c:v>
                      </c:pt>
                      <c:pt idx="302">
                        <c:v>2136.6053480137366</c:v>
                      </c:pt>
                      <c:pt idx="303">
                        <c:v>2136.6137881951963</c:v>
                      </c:pt>
                      <c:pt idx="304">
                        <c:v>2137.7805980185349</c:v>
                      </c:pt>
                      <c:pt idx="305">
                        <c:v>2137.7890381999955</c:v>
                      </c:pt>
                      <c:pt idx="306">
                        <c:v>2138.1944098083532</c:v>
                      </c:pt>
                      <c:pt idx="307">
                        <c:v>2138.2028499898133</c:v>
                      </c:pt>
                      <c:pt idx="308">
                        <c:v>2140.4979362239178</c:v>
                      </c:pt>
                      <c:pt idx="309">
                        <c:v>2140.506376405378</c:v>
                      </c:pt>
                      <c:pt idx="310">
                        <c:v>2142.0869980185348</c:v>
                      </c:pt>
                      <c:pt idx="311">
                        <c:v>2142.0954381999954</c:v>
                      </c:pt>
                      <c:pt idx="312">
                        <c:v>2142.1745570941671</c:v>
                      </c:pt>
                      <c:pt idx="313">
                        <c:v>2142.1829972756273</c:v>
                      </c:pt>
                      <c:pt idx="314">
                        <c:v>2144.548157094167</c:v>
                      </c:pt>
                      <c:pt idx="315">
                        <c:v>2144.5565972756272</c:v>
                      </c:pt>
                      <c:pt idx="316">
                        <c:v>2146.0671453043487</c:v>
                      </c:pt>
                      <c:pt idx="317">
                        <c:v>2146.0755854858089</c:v>
                      </c:pt>
                      <c:pt idx="318">
                        <c:v>2148.0169979369848</c:v>
                      </c:pt>
                      <c:pt idx="319">
                        <c:v>2148.0254381184459</c:v>
                      </c:pt>
                      <c:pt idx="320">
                        <c:v>2148.4407453043491</c:v>
                      </c:pt>
                      <c:pt idx="321">
                        <c:v>2148.4491854858088</c:v>
                      </c:pt>
                      <c:pt idx="322">
                        <c:v>2148.8545570941669</c:v>
                      </c:pt>
                      <c:pt idx="323">
                        <c:v>2148.8629972756271</c:v>
                      </c:pt>
                      <c:pt idx="324">
                        <c:v>2149.6060597316027</c:v>
                      </c:pt>
                      <c:pt idx="325">
                        <c:v>2149.614499913062</c:v>
                      </c:pt>
                      <c:pt idx="326">
                        <c:v>2150.3723979369852</c:v>
                      </c:pt>
                      <c:pt idx="327">
                        <c:v>2150.3808381184458</c:v>
                      </c:pt>
                      <c:pt idx="328">
                        <c:v>2151.9614597316026</c:v>
                      </c:pt>
                      <c:pt idx="329">
                        <c:v>2151.9698999130619</c:v>
                      </c:pt>
                      <c:pt idx="330">
                        <c:v>2152.747145304349</c:v>
                      </c:pt>
                      <c:pt idx="331">
                        <c:v>2152.7555854858088</c:v>
                      </c:pt>
                      <c:pt idx="332">
                        <c:v>2153.7735861471674</c:v>
                      </c:pt>
                      <c:pt idx="333">
                        <c:v>2153.7820263286276</c:v>
                      </c:pt>
                      <c:pt idx="334">
                        <c:v>2154.5249979369851</c:v>
                      </c:pt>
                      <c:pt idx="335">
                        <c:v>2154.5334381184457</c:v>
                      </c:pt>
                      <c:pt idx="336">
                        <c:v>2154.2649861471673</c:v>
                      </c:pt>
                      <c:pt idx="337">
                        <c:v>2154.2734263286275</c:v>
                      </c:pt>
                      <c:pt idx="338">
                        <c:v>2154.7012909349955</c:v>
                      </c:pt>
                      <c:pt idx="339">
                        <c:v>2154.7097311164557</c:v>
                      </c:pt>
                      <c:pt idx="340">
                        <c:v>2155.362647941784</c:v>
                      </c:pt>
                      <c:pt idx="341">
                        <c:v>2155.3710881232437</c:v>
                      </c:pt>
                      <c:pt idx="342">
                        <c:v>2156.1140597316025</c:v>
                      </c:pt>
                      <c:pt idx="343">
                        <c:v>2156.1224999130623</c:v>
                      </c:pt>
                      <c:pt idx="344">
                        <c:v>2155.8540479417838</c:v>
                      </c:pt>
                      <c:pt idx="345">
                        <c:v>2155.862488123244</c:v>
                      </c:pt>
                      <c:pt idx="346">
                        <c:v>2156.2903527296126</c:v>
                      </c:pt>
                      <c:pt idx="347">
                        <c:v>2156.2987929110723</c:v>
                      </c:pt>
                      <c:pt idx="348">
                        <c:v>2157.0748909349954</c:v>
                      </c:pt>
                      <c:pt idx="349">
                        <c:v>2157.0833311164556</c:v>
                      </c:pt>
                      <c:pt idx="350">
                        <c:v>2158.4175861471672</c:v>
                      </c:pt>
                      <c:pt idx="351">
                        <c:v>2158.4260263286278</c:v>
                      </c:pt>
                      <c:pt idx="352">
                        <c:v>2158.6639527296124</c:v>
                      </c:pt>
                      <c:pt idx="353">
                        <c:v>2158.6723929110722</c:v>
                      </c:pt>
                      <c:pt idx="354">
                        <c:v>2160.0066479417837</c:v>
                      </c:pt>
                      <c:pt idx="355">
                        <c:v>2160.0150881232439</c:v>
                      </c:pt>
                      <c:pt idx="356">
                        <c:v>2160.4578791451777</c:v>
                      </c:pt>
                      <c:pt idx="357">
                        <c:v>2160.4663193266374</c:v>
                      </c:pt>
                      <c:pt idx="358">
                        <c:v>2160.266207017416</c:v>
                      </c:pt>
                      <c:pt idx="359">
                        <c:v>2160.2746471988753</c:v>
                      </c:pt>
                      <c:pt idx="360">
                        <c:v>2160.967479145178</c:v>
                      </c:pt>
                      <c:pt idx="361">
                        <c:v>2160.9759193266373</c:v>
                      </c:pt>
                      <c:pt idx="362">
                        <c:v>2161.3812909349958</c:v>
                      </c:pt>
                      <c:pt idx="363">
                        <c:v>2161.3897311164556</c:v>
                      </c:pt>
                      <c:pt idx="364">
                        <c:v>2162.0469409397947</c:v>
                      </c:pt>
                      <c:pt idx="365">
                        <c:v>2162.0553811212549</c:v>
                      </c:pt>
                      <c:pt idx="366">
                        <c:v>2162.5565409397946</c:v>
                      </c:pt>
                      <c:pt idx="367">
                        <c:v>2162.5649811212547</c:v>
                      </c:pt>
                      <c:pt idx="368">
                        <c:v>2162.9703527296124</c:v>
                      </c:pt>
                      <c:pt idx="369">
                        <c:v>2162.9787929110721</c:v>
                      </c:pt>
                      <c:pt idx="370">
                        <c:v>2162.621607017416</c:v>
                      </c:pt>
                      <c:pt idx="371">
                        <c:v>2162.6300471988752</c:v>
                      </c:pt>
                      <c:pt idx="372">
                        <c:v>2165.2738791451779</c:v>
                      </c:pt>
                      <c:pt idx="373">
                        <c:v>2165.2823193266372</c:v>
                      </c:pt>
                      <c:pt idx="374">
                        <c:v>2166.0227952275977</c:v>
                      </c:pt>
                      <c:pt idx="375">
                        <c:v>2166.031235409057</c:v>
                      </c:pt>
                      <c:pt idx="376">
                        <c:v>2166.8629409397945</c:v>
                      </c:pt>
                      <c:pt idx="377">
                        <c:v>2166.8713811212551</c:v>
                      </c:pt>
                      <c:pt idx="378">
                        <c:v>2166.7742070174158</c:v>
                      </c:pt>
                      <c:pt idx="379">
                        <c:v>2166.7826471988756</c:v>
                      </c:pt>
                      <c:pt idx="380">
                        <c:v>2166.5141952275976</c:v>
                      </c:pt>
                      <c:pt idx="381">
                        <c:v>2166.5226354090573</c:v>
                      </c:pt>
                      <c:pt idx="382">
                        <c:v>2166.9505000154259</c:v>
                      </c:pt>
                      <c:pt idx="383">
                        <c:v>2166.9589401968865</c:v>
                      </c:pt>
                      <c:pt idx="384">
                        <c:v>2169.3241000154258</c:v>
                      </c:pt>
                      <c:pt idx="385">
                        <c:v>2169.3325401968864</c:v>
                      </c:pt>
                      <c:pt idx="386">
                        <c:v>2170.6667952275975</c:v>
                      </c:pt>
                      <c:pt idx="387">
                        <c:v>2170.6752354090572</c:v>
                      </c:pt>
                      <c:pt idx="388">
                        <c:v>2172.7070882256085</c:v>
                      </c:pt>
                      <c:pt idx="389">
                        <c:v>2172.7155284070682</c:v>
                      </c:pt>
                      <c:pt idx="390">
                        <c:v>2173.2166882256083</c:v>
                      </c:pt>
                      <c:pt idx="391">
                        <c:v>2173.225128407068</c:v>
                      </c:pt>
                      <c:pt idx="392">
                        <c:v>2173.6305000154257</c:v>
                      </c:pt>
                      <c:pt idx="393">
                        <c:v>2173.6389401968863</c:v>
                      </c:pt>
                      <c:pt idx="394">
                        <c:v>2176.9163987050902</c:v>
                      </c:pt>
                      <c:pt idx="395">
                        <c:v>2176.9248388865499</c:v>
                      </c:pt>
                      <c:pt idx="396">
                        <c:v>2177.5230882256083</c:v>
                      </c:pt>
                      <c:pt idx="397">
                        <c:v>2177.5315284070684</c:v>
                      </c:pt>
                      <c:pt idx="398">
                        <c:v>2177.40779870509</c:v>
                      </c:pt>
                      <c:pt idx="399">
                        <c:v>2177.4162388865498</c:v>
                      </c:pt>
                      <c:pt idx="400">
                        <c:v>2178.5054604997067</c:v>
                      </c:pt>
                      <c:pt idx="401">
                        <c:v>2178.5139006811664</c:v>
                      </c:pt>
                      <c:pt idx="402">
                        <c:v>2178.9968604997066</c:v>
                      </c:pt>
                      <c:pt idx="403">
                        <c:v>2179.0053006811668</c:v>
                      </c:pt>
                      <c:pt idx="404">
                        <c:v>2181.5603987050899</c:v>
                      </c:pt>
                      <c:pt idx="405">
                        <c:v>2181.5688388865501</c:v>
                      </c:pt>
                      <c:pt idx="406">
                        <c:v>2182.6729869152718</c:v>
                      </c:pt>
                      <c:pt idx="407">
                        <c:v>2182.681427096732</c:v>
                      </c:pt>
                      <c:pt idx="408">
                        <c:v>2183.1494604997069</c:v>
                      </c:pt>
                      <c:pt idx="409">
                        <c:v>2183.1579006811667</c:v>
                      </c:pt>
                      <c:pt idx="410">
                        <c:v>2184.2620487098884</c:v>
                      </c:pt>
                      <c:pt idx="411">
                        <c:v>2184.270488891349</c:v>
                      </c:pt>
                      <c:pt idx="412">
                        <c:v>2185.0465869152717</c:v>
                      </c:pt>
                      <c:pt idx="413">
                        <c:v>2185.0550270967319</c:v>
                      </c:pt>
                      <c:pt idx="414">
                        <c:v>2186.6356487098883</c:v>
                      </c:pt>
                      <c:pt idx="415">
                        <c:v>2186.6440888913489</c:v>
                      </c:pt>
                      <c:pt idx="416">
                        <c:v>2189.3529869152717</c:v>
                      </c:pt>
                      <c:pt idx="417">
                        <c:v>2189.3614270967323</c:v>
                      </c:pt>
                      <c:pt idx="418">
                        <c:v>2189.1656077855205</c:v>
                      </c:pt>
                      <c:pt idx="419">
                        <c:v>2189.1740479669807</c:v>
                      </c:pt>
                      <c:pt idx="420">
                        <c:v>2189.6570077855204</c:v>
                      </c:pt>
                      <c:pt idx="421">
                        <c:v>2189.6654479669805</c:v>
                      </c:pt>
                      <c:pt idx="422">
                        <c:v>2190.9420487098882</c:v>
                      </c:pt>
                      <c:pt idx="423">
                        <c:v>2190.9504888913489</c:v>
                      </c:pt>
                      <c:pt idx="424">
                        <c:v>2193.8096077855207</c:v>
                      </c:pt>
                      <c:pt idx="425">
                        <c:v>2193.8180479669804</c:v>
                      </c:pt>
                      <c:pt idx="426">
                        <c:v>2194.9221959957026</c:v>
                      </c:pt>
                      <c:pt idx="427">
                        <c:v>2194.9306361771623</c:v>
                      </c:pt>
                      <c:pt idx="428">
                        <c:v>2197.2957959957025</c:v>
                      </c:pt>
                      <c:pt idx="429">
                        <c:v>2197.3042361771622</c:v>
                      </c:pt>
                      <c:pt idx="430">
                        <c:v>2201.6021959957029</c:v>
                      </c:pt>
                      <c:pt idx="431">
                        <c:v>2201.6106361771622</c:v>
                      </c:pt>
                      <c:pt idx="432">
                        <c:v>2213.9101007394347</c:v>
                      </c:pt>
                      <c:pt idx="433">
                        <c:v>2213.9185409208944</c:v>
                      </c:pt>
                      <c:pt idx="434">
                        <c:v>2215.4991625340517</c:v>
                      </c:pt>
                      <c:pt idx="435">
                        <c:v>2215.5076027155114</c:v>
                      </c:pt>
                      <c:pt idx="436">
                        <c:v>2216.2837007394346</c:v>
                      </c:pt>
                      <c:pt idx="437">
                        <c:v>2216.2921409208948</c:v>
                      </c:pt>
                      <c:pt idx="438">
                        <c:v>2217.8727625340521</c:v>
                      </c:pt>
                      <c:pt idx="439">
                        <c:v>2217.8812027155113</c:v>
                      </c:pt>
                      <c:pt idx="440">
                        <c:v>2219.6666889496169</c:v>
                      </c:pt>
                      <c:pt idx="441">
                        <c:v>2219.675129131077</c:v>
                      </c:pt>
                      <c:pt idx="442">
                        <c:v>2220.1762889496167</c:v>
                      </c:pt>
                      <c:pt idx="443">
                        <c:v>2220.1847291310769</c:v>
                      </c:pt>
                      <c:pt idx="444">
                        <c:v>2220.5901007394345</c:v>
                      </c:pt>
                      <c:pt idx="445">
                        <c:v>2220.5985409208947</c:v>
                      </c:pt>
                      <c:pt idx="446">
                        <c:v>2221.255750744233</c:v>
                      </c:pt>
                      <c:pt idx="447">
                        <c:v>2221.2641909256936</c:v>
                      </c:pt>
                      <c:pt idx="448">
                        <c:v>2221.7653507442333</c:v>
                      </c:pt>
                      <c:pt idx="449">
                        <c:v>2221.7737909256934</c:v>
                      </c:pt>
                      <c:pt idx="450">
                        <c:v>2222.179162534052</c:v>
                      </c:pt>
                      <c:pt idx="451">
                        <c:v>2222.1876027155113</c:v>
                      </c:pt>
                      <c:pt idx="452">
                        <c:v>2224.4826889496171</c:v>
                      </c:pt>
                      <c:pt idx="453">
                        <c:v>2224.4911291310768</c:v>
                      </c:pt>
                      <c:pt idx="454">
                        <c:v>2226.0717507442332</c:v>
                      </c:pt>
                      <c:pt idx="455">
                        <c:v>2226.0801909256934</c:v>
                      </c:pt>
                      <c:pt idx="456">
                        <c:v>2226.159309819865</c:v>
                      </c:pt>
                      <c:pt idx="457">
                        <c:v>2226.1677500013257</c:v>
                      </c:pt>
                      <c:pt idx="458">
                        <c:v>2228.5329098198654</c:v>
                      </c:pt>
                      <c:pt idx="459">
                        <c:v>2228.5413500013256</c:v>
                      </c:pt>
                      <c:pt idx="460">
                        <c:v>2231.9158980300476</c:v>
                      </c:pt>
                      <c:pt idx="461">
                        <c:v>2231.9243382115069</c:v>
                      </c:pt>
                      <c:pt idx="462">
                        <c:v>2232.4254980300475</c:v>
                      </c:pt>
                      <c:pt idx="463">
                        <c:v>2232.4339382115068</c:v>
                      </c:pt>
                      <c:pt idx="464">
                        <c:v>2232.8393098198653</c:v>
                      </c:pt>
                      <c:pt idx="465">
                        <c:v>2232.8477500013255</c:v>
                      </c:pt>
                      <c:pt idx="466">
                        <c:v>2236.7318980300474</c:v>
                      </c:pt>
                      <c:pt idx="467">
                        <c:v>2236.7403382115067</c:v>
                      </c:pt>
                      <c:pt idx="468">
                        <c:v>2266.1034890933247</c:v>
                      </c:pt>
                      <c:pt idx="469">
                        <c:v>2266.1119292747844</c:v>
                      </c:pt>
                      <c:pt idx="470">
                        <c:v>2266.6312890933245</c:v>
                      </c:pt>
                      <c:pt idx="471">
                        <c:v>2266.6397292747847</c:v>
                      </c:pt>
                      <c:pt idx="472">
                        <c:v>2267.6925508879417</c:v>
                      </c:pt>
                      <c:pt idx="473">
                        <c:v>2267.7009910694019</c:v>
                      </c:pt>
                      <c:pt idx="474">
                        <c:v>2268.220350887942</c:v>
                      </c:pt>
                      <c:pt idx="475">
                        <c:v>2268.2287910694017</c:v>
                      </c:pt>
                      <c:pt idx="476">
                        <c:v>2269.9960773035068</c:v>
                      </c:pt>
                      <c:pt idx="477">
                        <c:v>2270.004517484967</c:v>
                      </c:pt>
                      <c:pt idx="478">
                        <c:v>2270.5238773035067</c:v>
                      </c:pt>
                      <c:pt idx="479">
                        <c:v>2270.5323174849668</c:v>
                      </c:pt>
                      <c:pt idx="480">
                        <c:v>2271.0914890933245</c:v>
                      </c:pt>
                      <c:pt idx="481">
                        <c:v>2271.0999292747847</c:v>
                      </c:pt>
                      <c:pt idx="482">
                        <c:v>2271.5851390981234</c:v>
                      </c:pt>
                      <c:pt idx="483">
                        <c:v>2271.5935792795831</c:v>
                      </c:pt>
                      <c:pt idx="484">
                        <c:v>2272.1129390981237</c:v>
                      </c:pt>
                      <c:pt idx="485">
                        <c:v>2272.1213792795829</c:v>
                      </c:pt>
                      <c:pt idx="486">
                        <c:v>2272.680550887942</c:v>
                      </c:pt>
                      <c:pt idx="487">
                        <c:v>2272.6889910694017</c:v>
                      </c:pt>
                      <c:pt idx="488">
                        <c:v>2274.9840773035066</c:v>
                      </c:pt>
                      <c:pt idx="489">
                        <c:v>2274.9925174849668</c:v>
                      </c:pt>
                      <c:pt idx="490">
                        <c:v>2276.5731390981236</c:v>
                      </c:pt>
                      <c:pt idx="491">
                        <c:v>2276.5815792795829</c:v>
                      </c:pt>
                      <c:pt idx="492">
                        <c:v>2278.352698173755</c:v>
                      </c:pt>
                      <c:pt idx="493">
                        <c:v>2278.3611383552152</c:v>
                      </c:pt>
                      <c:pt idx="494">
                        <c:v>2278.8804981737553</c:v>
                      </c:pt>
                      <c:pt idx="495">
                        <c:v>2278.888938355215</c:v>
                      </c:pt>
                      <c:pt idx="496">
                        <c:v>2282.2452863839376</c:v>
                      </c:pt>
                      <c:pt idx="497">
                        <c:v>2282.2537265653978</c:v>
                      </c:pt>
                      <c:pt idx="498">
                        <c:v>2282.7730863839374</c:v>
                      </c:pt>
                      <c:pt idx="499">
                        <c:v>2282.7815265653976</c:v>
                      </c:pt>
                      <c:pt idx="500">
                        <c:v>2283.3406981737553</c:v>
                      </c:pt>
                      <c:pt idx="501">
                        <c:v>2283.349138355215</c:v>
                      </c:pt>
                      <c:pt idx="502">
                        <c:v>2287.2332863839374</c:v>
                      </c:pt>
                      <c:pt idx="503">
                        <c:v>2287.2417265653976</c:v>
                      </c:pt>
                      <c:pt idx="504">
                        <c:v>2290.8794320145839</c:v>
                      </c:pt>
                      <c:pt idx="505">
                        <c:v>2290.8878721960441</c:v>
                      </c:pt>
                      <c:pt idx="506">
                        <c:v>2291.4072320145842</c:v>
                      </c:pt>
                      <c:pt idx="507">
                        <c:v>2291.4156721960439</c:v>
                      </c:pt>
                      <c:pt idx="508">
                        <c:v>2292.4684938092014</c:v>
                      </c:pt>
                      <c:pt idx="509">
                        <c:v>2292.4769339906616</c:v>
                      </c:pt>
                      <c:pt idx="510">
                        <c:v>2292.9962938092012</c:v>
                      </c:pt>
                      <c:pt idx="511">
                        <c:v>2293.0047339906614</c:v>
                      </c:pt>
                      <c:pt idx="512">
                        <c:v>2295.8674320145842</c:v>
                      </c:pt>
                      <c:pt idx="513">
                        <c:v>2295.8758721960439</c:v>
                      </c:pt>
                      <c:pt idx="514">
                        <c:v>2296.6360202247656</c:v>
                      </c:pt>
                      <c:pt idx="515">
                        <c:v>2296.6444604062262</c:v>
                      </c:pt>
                      <c:pt idx="516">
                        <c:v>2297.4564938092012</c:v>
                      </c:pt>
                      <c:pt idx="517">
                        <c:v>2297.4649339906618</c:v>
                      </c:pt>
                      <c:pt idx="518">
                        <c:v>2298.2250820193831</c:v>
                      </c:pt>
                      <c:pt idx="519">
                        <c:v>2298.2335222008423</c:v>
                      </c:pt>
                      <c:pt idx="520">
                        <c:v>2299.0460202247659</c:v>
                      </c:pt>
                      <c:pt idx="521">
                        <c:v>2299.0544604062261</c:v>
                      </c:pt>
                      <c:pt idx="522">
                        <c:v>2300.6350820193829</c:v>
                      </c:pt>
                      <c:pt idx="523">
                        <c:v>2300.6435222008422</c:v>
                      </c:pt>
                      <c:pt idx="524">
                        <c:v>2303.1286410950152</c:v>
                      </c:pt>
                      <c:pt idx="525">
                        <c:v>2303.1370812764758</c:v>
                      </c:pt>
                      <c:pt idx="526">
                        <c:v>2303.660020224766</c:v>
                      </c:pt>
                      <c:pt idx="527">
                        <c:v>2303.6684604062261</c:v>
                      </c:pt>
                      <c:pt idx="528">
                        <c:v>2303.656441095015</c:v>
                      </c:pt>
                      <c:pt idx="529">
                        <c:v>2303.6648812764761</c:v>
                      </c:pt>
                      <c:pt idx="530">
                        <c:v>2305.249082019383</c:v>
                      </c:pt>
                      <c:pt idx="531">
                        <c:v>2305.2575222008422</c:v>
                      </c:pt>
                      <c:pt idx="532">
                        <c:v>2308.116641095015</c:v>
                      </c:pt>
                      <c:pt idx="533">
                        <c:v>2308.1250812764761</c:v>
                      </c:pt>
                      <c:pt idx="534">
                        <c:v>2308.8852293051968</c:v>
                      </c:pt>
                      <c:pt idx="535">
                        <c:v>2308.8936694866561</c:v>
                      </c:pt>
                      <c:pt idx="536">
                        <c:v>2311.2952293051967</c:v>
                      </c:pt>
                      <c:pt idx="537">
                        <c:v>2311.303669486656</c:v>
                      </c:pt>
                      <c:pt idx="538">
                        <c:v>2315.9092293051967</c:v>
                      </c:pt>
                      <c:pt idx="539">
                        <c:v>2315.917669486656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B91-4DAA-BF0E-257DABC4AB64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0.99998098631578969</c:v>
                      </c:pt>
                      <c:pt idx="2">
                        <c:v>0.9991008507146123</c:v>
                      </c:pt>
                      <c:pt idx="3">
                        <c:v>0.99908270260548848</c:v>
                      </c:pt>
                      <c:pt idx="4">
                        <c:v>0.99644532874571745</c:v>
                      </c:pt>
                      <c:pt idx="5">
                        <c:v>0.99642632156193855</c:v>
                      </c:pt>
                      <c:pt idx="6">
                        <c:v>0.99557477971542563</c:v>
                      </c:pt>
                      <c:pt idx="7">
                        <c:v>0.99555582746975679</c:v>
                      </c:pt>
                      <c:pt idx="8">
                        <c:v>0.99150488137648363</c:v>
                      </c:pt>
                      <c:pt idx="9">
                        <c:v>0.99148674760736211</c:v>
                      </c:pt>
                      <c:pt idx="10">
                        <c:v>0.98805009863627813</c:v>
                      </c:pt>
                      <c:pt idx="11">
                        <c:v>0.98803155366926498</c:v>
                      </c:pt>
                      <c:pt idx="12">
                        <c:v>0.98730896391848766</c:v>
                      </c:pt>
                      <c:pt idx="13">
                        <c:v>0.98729001223691726</c:v>
                      </c:pt>
                      <c:pt idx="14">
                        <c:v>0.98375866314818405</c:v>
                      </c:pt>
                      <c:pt idx="15">
                        <c:v>0.98373969415858098</c:v>
                      </c:pt>
                      <c:pt idx="16">
                        <c:v>0.98245980840323843</c:v>
                      </c:pt>
                      <c:pt idx="17">
                        <c:v>0.98244098816268433</c:v>
                      </c:pt>
                      <c:pt idx="18">
                        <c:v>0.97892611757252579</c:v>
                      </c:pt>
                      <c:pt idx="19">
                        <c:v>0.97890724684766672</c:v>
                      </c:pt>
                      <c:pt idx="20">
                        <c:v>0.97461018081083073</c:v>
                      </c:pt>
                      <c:pt idx="21">
                        <c:v>0.97459151993064097</c:v>
                      </c:pt>
                      <c:pt idx="22">
                        <c:v>0.97256025214585429</c:v>
                      </c:pt>
                      <c:pt idx="23">
                        <c:v>0.97254124384158891</c:v>
                      </c:pt>
                      <c:pt idx="24">
                        <c:v>0.97169678282153027</c:v>
                      </c:pt>
                      <c:pt idx="25">
                        <c:v>0.9716777782055408</c:v>
                      </c:pt>
                      <c:pt idx="26">
                        <c:v>0.97110042748175041</c:v>
                      </c:pt>
                      <c:pt idx="27">
                        <c:v>0.97108169466238536</c:v>
                      </c:pt>
                      <c:pt idx="28">
                        <c:v>0.96433162073866086</c:v>
                      </c:pt>
                      <c:pt idx="29">
                        <c:v>0.96431267745543925</c:v>
                      </c:pt>
                      <c:pt idx="30">
                        <c:v>0.95988504586441259</c:v>
                      </c:pt>
                      <c:pt idx="31">
                        <c:v>0.95986604770718686</c:v>
                      </c:pt>
                      <c:pt idx="32">
                        <c:v>0.95510163733335374</c:v>
                      </c:pt>
                      <c:pt idx="33">
                        <c:v>0.95508266694006616</c:v>
                      </c:pt>
                      <c:pt idx="34">
                        <c:v>0.9473703700384789</c:v>
                      </c:pt>
                      <c:pt idx="35">
                        <c:v>0.9473514552596517</c:v>
                      </c:pt>
                      <c:pt idx="36">
                        <c:v>0.93565909613654663</c:v>
                      </c:pt>
                      <c:pt idx="37">
                        <c:v>0.93564009947557869</c:v>
                      </c:pt>
                      <c:pt idx="38">
                        <c:v>0.93210490370357213</c:v>
                      </c:pt>
                      <c:pt idx="39">
                        <c:v>0.93208590638854705</c:v>
                      </c:pt>
                      <c:pt idx="40">
                        <c:v>0.93087963144212549</c:v>
                      </c:pt>
                      <c:pt idx="41">
                        <c:v>0.93086065133945783</c:v>
                      </c:pt>
                      <c:pt idx="42">
                        <c:v>0.92732704085995432</c:v>
                      </c:pt>
                      <c:pt idx="43">
                        <c:v>0.92730805885117662</c:v>
                      </c:pt>
                      <c:pt idx="44">
                        <c:v>0.92317306024932688</c:v>
                      </c:pt>
                      <c:pt idx="45">
                        <c:v>0.92315411275097603</c:v>
                      </c:pt>
                      <c:pt idx="46">
                        <c:v>0.92297633936034007</c:v>
                      </c:pt>
                      <c:pt idx="47">
                        <c:v>0.92295734773419869</c:v>
                      </c:pt>
                      <c:pt idx="48">
                        <c:v>0.92206935318884908</c:v>
                      </c:pt>
                      <c:pt idx="49">
                        <c:v>0.92205036417209085</c:v>
                      </c:pt>
                      <c:pt idx="50">
                        <c:v>0.91962452565940678</c:v>
                      </c:pt>
                      <c:pt idx="51">
                        <c:v>0.91960557394920406</c:v>
                      </c:pt>
                      <c:pt idx="52">
                        <c:v>0.91942256735989236</c:v>
                      </c:pt>
                      <c:pt idx="53">
                        <c:v>0.91940357484098334</c:v>
                      </c:pt>
                      <c:pt idx="54">
                        <c:v>0.91851582933961906</c:v>
                      </c:pt>
                      <c:pt idx="55">
                        <c:v>0.91849683925678183</c:v>
                      </c:pt>
                      <c:pt idx="56">
                        <c:v>0.9143808076162302</c:v>
                      </c:pt>
                      <c:pt idx="57">
                        <c:v>0.91436184424655575</c:v>
                      </c:pt>
                      <c:pt idx="58">
                        <c:v>0.91083024303740545</c:v>
                      </c:pt>
                      <c:pt idx="59">
                        <c:v>0.91081127695606534</c:v>
                      </c:pt>
                      <c:pt idx="60">
                        <c:v>0.90822379269206699</c:v>
                      </c:pt>
                      <c:pt idx="61">
                        <c:v>0.90820479186997238</c:v>
                      </c:pt>
                      <c:pt idx="62">
                        <c:v>0.9034551734923052</c:v>
                      </c:pt>
                      <c:pt idx="63">
                        <c:v>0.90343618215746058</c:v>
                      </c:pt>
                      <c:pt idx="64">
                        <c:v>0.89577512653018987</c:v>
                      </c:pt>
                      <c:pt idx="65">
                        <c:v>0.89575615460731461</c:v>
                      </c:pt>
                      <c:pt idx="66">
                        <c:v>0.89554422628630481</c:v>
                      </c:pt>
                      <c:pt idx="67">
                        <c:v>0.89552522897382447</c:v>
                      </c:pt>
                      <c:pt idx="68">
                        <c:v>0.89463898491661986</c:v>
                      </c:pt>
                      <c:pt idx="69">
                        <c:v>0.89461998919024532</c:v>
                      </c:pt>
                      <c:pt idx="70">
                        <c:v>0.88697053473982157</c:v>
                      </c:pt>
                      <c:pt idx="71">
                        <c:v>0.88695155492472799</c:v>
                      </c:pt>
                      <c:pt idx="72">
                        <c:v>0.85308906399033713</c:v>
                      </c:pt>
                      <c:pt idx="73">
                        <c:v>0.85307006405534858</c:v>
                      </c:pt>
                      <c:pt idx="74">
                        <c:v>0.85218479118080526</c:v>
                      </c:pt>
                      <c:pt idx="75">
                        <c:v>0.85216579218224819</c:v>
                      </c:pt>
                      <c:pt idx="76">
                        <c:v>0.84953466095436692</c:v>
                      </c:pt>
                      <c:pt idx="77">
                        <c:v>0.8495156608712785</c:v>
                      </c:pt>
                      <c:pt idx="78">
                        <c:v>0.84863044703341295</c:v>
                      </c:pt>
                      <c:pt idx="79">
                        <c:v>0.84861144785061238</c:v>
                      </c:pt>
                      <c:pt idx="80">
                        <c:v>0.84452998933463552</c:v>
                      </c:pt>
                      <c:pt idx="81">
                        <c:v>0.84451099973547472</c:v>
                      </c:pt>
                      <c:pt idx="82">
                        <c:v>0.84097648060828178</c:v>
                      </c:pt>
                      <c:pt idx="83">
                        <c:v>0.84095749046465207</c:v>
                      </c:pt>
                      <c:pt idx="84">
                        <c:v>0.84040934375710363</c:v>
                      </c:pt>
                      <c:pt idx="85">
                        <c:v>0.84039034589120276</c:v>
                      </c:pt>
                      <c:pt idx="86">
                        <c:v>0.83685507592334096</c:v>
                      </c:pt>
                      <c:pt idx="87">
                        <c:v>0.83683607784789127</c:v>
                      </c:pt>
                      <c:pt idx="88">
                        <c:v>0.83560137392393385</c:v>
                      </c:pt>
                      <c:pt idx="89">
                        <c:v>0.83558238137382923</c:v>
                      </c:pt>
                      <c:pt idx="90">
                        <c:v>0.83204756676009073</c:v>
                      </c:pt>
                      <c:pt idx="91">
                        <c:v>0.83202857380555117</c:v>
                      </c:pt>
                      <c:pt idx="92">
                        <c:v>0.82761270479273286</c:v>
                      </c:pt>
                      <c:pt idx="93">
                        <c:v>0.82759372271956955</c:v>
                      </c:pt>
                      <c:pt idx="94">
                        <c:v>0.82565274689828339</c:v>
                      </c:pt>
                      <c:pt idx="95">
                        <c:v>0.825633745765876</c:v>
                      </c:pt>
                      <c:pt idx="96">
                        <c:v>0.82474900077352697</c:v>
                      </c:pt>
                      <c:pt idx="97">
                        <c:v>0.82473000032258414</c:v>
                      </c:pt>
                      <c:pt idx="98">
                        <c:v>0.82406005004880822</c:v>
                      </c:pt>
                      <c:pt idx="99">
                        <c:v>0.82404106719972203</c:v>
                      </c:pt>
                      <c:pt idx="100">
                        <c:v>0.81710088096924915</c:v>
                      </c:pt>
                      <c:pt idx="101">
                        <c:v>0.81708188742459198</c:v>
                      </c:pt>
                      <c:pt idx="102">
                        <c:v>0.81297424000694452</c:v>
                      </c:pt>
                      <c:pt idx="103">
                        <c:v>0.81295524051255397</c:v>
                      </c:pt>
                      <c:pt idx="104">
                        <c:v>0.80817000859950883</c:v>
                      </c:pt>
                      <c:pt idx="105">
                        <c:v>0.80815101305365344</c:v>
                      </c:pt>
                      <c:pt idx="106">
                        <c:v>0.8001901501207479</c:v>
                      </c:pt>
                      <c:pt idx="107">
                        <c:v>0.80017116247793185</c:v>
                      </c:pt>
                      <c:pt idx="108">
                        <c:v>0.73714088071123018</c:v>
                      </c:pt>
                      <c:pt idx="109">
                        <c:v>0.73712188382731059</c:v>
                      </c:pt>
                      <c:pt idx="110">
                        <c:v>0.73358669867131987</c:v>
                      </c:pt>
                      <c:pt idx="111">
                        <c:v>0.73356770164675711</c:v>
                      </c:pt>
                      <c:pt idx="112">
                        <c:v>0.73229571271806682</c:v>
                      </c:pt>
                      <c:pt idx="113">
                        <c:v>0.73227671861593024</c:v>
                      </c:pt>
                      <c:pt idx="114">
                        <c:v>0.72874179515152471</c:v>
                      </c:pt>
                      <c:pt idx="115">
                        <c:v>0.72872280082790986</c:v>
                      </c:pt>
                      <c:pt idx="116">
                        <c:v>0.72832198532649051</c:v>
                      </c:pt>
                      <c:pt idx="117">
                        <c:v>0.72830298742984689</c:v>
                      </c:pt>
                      <c:pt idx="118">
                        <c:v>0.72476771985345456</c:v>
                      </c:pt>
                      <c:pt idx="119">
                        <c:v>0.72474872185326555</c:v>
                      </c:pt>
                      <c:pt idx="120">
                        <c:v>0.72399740620957798</c:v>
                      </c:pt>
                      <c:pt idx="121">
                        <c:v>0.72397841763847137</c:v>
                      </c:pt>
                      <c:pt idx="122">
                        <c:v>0.72347865813115797</c:v>
                      </c:pt>
                      <c:pt idx="123">
                        <c:v>0.72345966268623108</c:v>
                      </c:pt>
                      <c:pt idx="124">
                        <c:v>0.720444121248623</c:v>
                      </c:pt>
                      <c:pt idx="125">
                        <c:v>0.72042513230585137</c:v>
                      </c:pt>
                      <c:pt idx="126">
                        <c:v>0.7199246074201362</c:v>
                      </c:pt>
                      <c:pt idx="127">
                        <c:v>0.71990561179887747</c:v>
                      </c:pt>
                      <c:pt idx="128">
                        <c:v>0.71518376417424356</c:v>
                      </c:pt>
                      <c:pt idx="129">
                        <c:v>0.7151647736853437</c:v>
                      </c:pt>
                      <c:pt idx="130">
                        <c:v>0.71163025741297514</c:v>
                      </c:pt>
                      <c:pt idx="131">
                        <c:v>0.71161126661146734</c:v>
                      </c:pt>
                      <c:pt idx="132">
                        <c:v>0.70970677347246458</c:v>
                      </c:pt>
                      <c:pt idx="133">
                        <c:v>0.70968777547773787</c:v>
                      </c:pt>
                      <c:pt idx="134">
                        <c:v>0.70486376255756589</c:v>
                      </c:pt>
                      <c:pt idx="135">
                        <c:v>0.70484476673544383</c:v>
                      </c:pt>
                      <c:pt idx="136">
                        <c:v>0.70088717992944871</c:v>
                      </c:pt>
                      <c:pt idx="137">
                        <c:v>0.70086818120868111</c:v>
                      </c:pt>
                      <c:pt idx="138">
                        <c:v>0.69657041274010734</c:v>
                      </c:pt>
                      <c:pt idx="139">
                        <c:v>0.69655142132871994</c:v>
                      </c:pt>
                      <c:pt idx="140">
                        <c:v>0.69604564026449489</c:v>
                      </c:pt>
                      <c:pt idx="141">
                        <c:v>0.69602664344125464</c:v>
                      </c:pt>
                      <c:pt idx="142">
                        <c:v>0.68775504733048309</c:v>
                      </c:pt>
                      <c:pt idx="143">
                        <c:v>0.68773605443791097</c:v>
                      </c:pt>
                      <c:pt idx="144">
                        <c:v>0.68167899233051588</c:v>
                      </c:pt>
                      <c:pt idx="145">
                        <c:v>0.68165999372848907</c:v>
                      </c:pt>
                      <c:pt idx="146">
                        <c:v>0.67812467894000572</c:v>
                      </c:pt>
                      <c:pt idx="147">
                        <c:v>0.67810568028072737</c:v>
                      </c:pt>
                      <c:pt idx="148">
                        <c:v>0.67698623490126619</c:v>
                      </c:pt>
                      <c:pt idx="149">
                        <c:v>0.67696723473538967</c:v>
                      </c:pt>
                      <c:pt idx="150">
                        <c:v>0.67683737321074344</c:v>
                      </c:pt>
                      <c:pt idx="151">
                        <c:v>0.67681837629796837</c:v>
                      </c:pt>
                      <c:pt idx="152">
                        <c:v>0.67604461108589664</c:v>
                      </c:pt>
                      <c:pt idx="153">
                        <c:v>0.67602561113245008</c:v>
                      </c:pt>
                      <c:pt idx="154">
                        <c:v>0.67343185328136113</c:v>
                      </c:pt>
                      <c:pt idx="155">
                        <c:v>0.67341285312236454</c:v>
                      </c:pt>
                      <c:pt idx="156">
                        <c:v>0.67328319729523745</c:v>
                      </c:pt>
                      <c:pt idx="157">
                        <c:v>0.6732642002708642</c:v>
                      </c:pt>
                      <c:pt idx="158">
                        <c:v>0.67249023330769753</c:v>
                      </c:pt>
                      <c:pt idx="159">
                        <c:v>0.67247123335232595</c:v>
                      </c:pt>
                      <c:pt idx="160">
                        <c:v>0.66899880674385825</c:v>
                      </c:pt>
                      <c:pt idx="161">
                        <c:v>0.66897980876436802</c:v>
                      </c:pt>
                      <c:pt idx="162">
                        <c:v>0.6685476012582483</c:v>
                      </c:pt>
                      <c:pt idx="163">
                        <c:v>0.66852860786234192</c:v>
                      </c:pt>
                      <c:pt idx="164">
                        <c:v>0.66808293070475089</c:v>
                      </c:pt>
                      <c:pt idx="165">
                        <c:v>0.66806393299430566</c:v>
                      </c:pt>
                      <c:pt idx="166">
                        <c:v>0.66801856832953177</c:v>
                      </c:pt>
                      <c:pt idx="167">
                        <c:v>0.66799957066681459</c:v>
                      </c:pt>
                      <c:pt idx="168">
                        <c:v>0.66544453812263493</c:v>
                      </c:pt>
                      <c:pt idx="169">
                        <c:v>0.66542554006954313</c:v>
                      </c:pt>
                      <c:pt idx="170">
                        <c:v>0.66499380502637551</c:v>
                      </c:pt>
                      <c:pt idx="171">
                        <c:v>0.66497481141840042</c:v>
                      </c:pt>
                      <c:pt idx="172">
                        <c:v>0.66452868695538791</c:v>
                      </c:pt>
                      <c:pt idx="173">
                        <c:v>0.66450968916227138</c:v>
                      </c:pt>
                      <c:pt idx="174">
                        <c:v>0.66446432559044533</c:v>
                      </c:pt>
                      <c:pt idx="175">
                        <c:v>0.66444532784365307</c:v>
                      </c:pt>
                      <c:pt idx="176">
                        <c:v>0.66430756676151126</c:v>
                      </c:pt>
                      <c:pt idx="177">
                        <c:v>0.66428856716509666</c:v>
                      </c:pt>
                      <c:pt idx="178">
                        <c:v>0.66075320267855608</c:v>
                      </c:pt>
                      <c:pt idx="179">
                        <c:v>0.66073420307282482</c:v>
                      </c:pt>
                      <c:pt idx="180">
                        <c:v>0.65973100969538734</c:v>
                      </c:pt>
                      <c:pt idx="181">
                        <c:v>0.65971201513773525</c:v>
                      </c:pt>
                      <c:pt idx="182">
                        <c:v>0.65946825565256917</c:v>
                      </c:pt>
                      <c:pt idx="183">
                        <c:v>0.65944925727762871</c:v>
                      </c:pt>
                      <c:pt idx="184">
                        <c:v>0.65617708423639332</c:v>
                      </c:pt>
                      <c:pt idx="185">
                        <c:v>0.65615808950131538</c:v>
                      </c:pt>
                      <c:pt idx="186">
                        <c:v>0.65591395859457491</c:v>
                      </c:pt>
                      <c:pt idx="187">
                        <c:v>0.65589496016366033</c:v>
                      </c:pt>
                      <c:pt idx="188">
                        <c:v>0.65424384977733918</c:v>
                      </c:pt>
                      <c:pt idx="189">
                        <c:v>0.65422485072662329</c:v>
                      </c:pt>
                      <c:pt idx="190">
                        <c:v>0.65118283935363397</c:v>
                      </c:pt>
                      <c:pt idx="191">
                        <c:v>0.65116384368071401</c:v>
                      </c:pt>
                      <c:pt idx="192">
                        <c:v>0.64955043512175592</c:v>
                      </c:pt>
                      <c:pt idx="193">
                        <c:v>0.64953143502107835</c:v>
                      </c:pt>
                      <c:pt idx="194">
                        <c:v>0.64940338247886986</c:v>
                      </c:pt>
                      <c:pt idx="195">
                        <c:v>0.64938438469234228</c:v>
                      </c:pt>
                      <c:pt idx="196">
                        <c:v>0.64860886885161173</c:v>
                      </c:pt>
                      <c:pt idx="197">
                        <c:v>0.64858986889261283</c:v>
                      </c:pt>
                      <c:pt idx="198">
                        <c:v>0.64762879702613196</c:v>
                      </c:pt>
                      <c:pt idx="199">
                        <c:v>0.64760980121027778</c:v>
                      </c:pt>
                      <c:pt idx="200">
                        <c:v>0.64156405661021843</c:v>
                      </c:pt>
                      <c:pt idx="201">
                        <c:v>0.64154505805834294</c:v>
                      </c:pt>
                      <c:pt idx="202">
                        <c:v>0.64111661143888754</c:v>
                      </c:pt>
                      <c:pt idx="203">
                        <c:v>0.64109761639271734</c:v>
                      </c:pt>
                      <c:pt idx="204">
                        <c:v>0.64064839649717786</c:v>
                      </c:pt>
                      <c:pt idx="205">
                        <c:v>0.64062939814121544</c:v>
                      </c:pt>
                      <c:pt idx="206">
                        <c:v>0.64058403372530803</c:v>
                      </c:pt>
                      <c:pt idx="207">
                        <c:v>0.64056503540789222</c:v>
                      </c:pt>
                      <c:pt idx="208">
                        <c:v>0.63687198157961156</c:v>
                      </c:pt>
                      <c:pt idx="209">
                        <c:v>0.63685298192473916</c:v>
                      </c:pt>
                      <c:pt idx="210">
                        <c:v>0.63229900099846337</c:v>
                      </c:pt>
                      <c:pt idx="211">
                        <c:v>0.63228000505870297</c:v>
                      </c:pt>
                      <c:pt idx="212">
                        <c:v>0.63203328247056467</c:v>
                      </c:pt>
                      <c:pt idx="213">
                        <c:v>0.63201428366527013</c:v>
                      </c:pt>
                      <c:pt idx="214">
                        <c:v>0.62374991476750108</c:v>
                      </c:pt>
                      <c:pt idx="215">
                        <c:v>0.62373091798086999</c:v>
                      </c:pt>
                      <c:pt idx="216">
                        <c:v>0.61264683551901089</c:v>
                      </c:pt>
                      <c:pt idx="217">
                        <c:v>0.61262783618932337</c:v>
                      </c:pt>
                      <c:pt idx="218">
                        <c:v>0.60909249944868482</c:v>
                      </c:pt>
                      <c:pt idx="219">
                        <c:v>0.60907350013402262</c:v>
                      </c:pt>
                      <c:pt idx="220">
                        <c:v>0.60780758831623583</c:v>
                      </c:pt>
                      <c:pt idx="221">
                        <c:v>0.60778858966842852</c:v>
                      </c:pt>
                      <c:pt idx="222">
                        <c:v>0.60425327400308815</c:v>
                      </c:pt>
                      <c:pt idx="223">
                        <c:v>0.60423427533111951</c:v>
                      </c:pt>
                      <c:pt idx="224">
                        <c:v>0.59996750936582932</c:v>
                      </c:pt>
                      <c:pt idx="225">
                        <c:v>0.59994851036438712</c:v>
                      </c:pt>
                      <c:pt idx="226">
                        <c:v>0.59952427782958018</c:v>
                      </c:pt>
                      <c:pt idx="227">
                        <c:v>0.59950528087251753</c:v>
                      </c:pt>
                      <c:pt idx="228">
                        <c:v>0.59898770778437482</c:v>
                      </c:pt>
                      <c:pt idx="229">
                        <c:v>0.598968708903166</c:v>
                      </c:pt>
                      <c:pt idx="230">
                        <c:v>0.59641318080680616</c:v>
                      </c:pt>
                      <c:pt idx="231">
                        <c:v>0.59639418180741</c:v>
                      </c:pt>
                      <c:pt idx="232">
                        <c:v>0.59597012063017851</c:v>
                      </c:pt>
                      <c:pt idx="233">
                        <c:v>0.595951123577799</c:v>
                      </c:pt>
                      <c:pt idx="234">
                        <c:v>0.59543338249824918</c:v>
                      </c:pt>
                      <c:pt idx="235">
                        <c:v>0.59541438361132792</c:v>
                      </c:pt>
                      <c:pt idx="236">
                        <c:v>0.59070549010850959</c:v>
                      </c:pt>
                      <c:pt idx="237">
                        <c:v>0.59068649260546691</c:v>
                      </c:pt>
                      <c:pt idx="238">
                        <c:v>0.58715127529509403</c:v>
                      </c:pt>
                      <c:pt idx="239">
                        <c:v>0.58713227771816889</c:v>
                      </c:pt>
                      <c:pt idx="240">
                        <c:v>0.5852115879191393</c:v>
                      </c:pt>
                      <c:pt idx="241">
                        <c:v>0.58519258875420044</c:v>
                      </c:pt>
                      <c:pt idx="242">
                        <c:v>0.58037253687604318</c:v>
                      </c:pt>
                      <c:pt idx="243">
                        <c:v>0.58035353807361401</c:v>
                      </c:pt>
                      <c:pt idx="244">
                        <c:v>0.57253235511883738</c:v>
                      </c:pt>
                      <c:pt idx="245">
                        <c:v>0.57251335618197308</c:v>
                      </c:pt>
                      <c:pt idx="246">
                        <c:v>0.57209043026560502</c:v>
                      </c:pt>
                      <c:pt idx="247">
                        <c:v>0.57207143258079218</c:v>
                      </c:pt>
                      <c:pt idx="248">
                        <c:v>0.57155258147221577</c:v>
                      </c:pt>
                      <c:pt idx="249">
                        <c:v>0.57153358259212517</c:v>
                      </c:pt>
                      <c:pt idx="250">
                        <c:v>0.56327120094103278</c:v>
                      </c:pt>
                      <c:pt idx="251">
                        <c:v>0.56325220288595645</c:v>
                      </c:pt>
                      <c:pt idx="252">
                        <c:v>0.5300776573568613</c:v>
                      </c:pt>
                      <c:pt idx="253">
                        <c:v>0.53005865886387571</c:v>
                      </c:pt>
                      <c:pt idx="254">
                        <c:v>0.52909778815858211</c:v>
                      </c:pt>
                      <c:pt idx="255">
                        <c:v>0.52907878963895749</c:v>
                      </c:pt>
                      <c:pt idx="256">
                        <c:v>0.52652339707823248</c:v>
                      </c:pt>
                      <c:pt idx="257">
                        <c:v>0.52650439863710408</c:v>
                      </c:pt>
                      <c:pt idx="258">
                        <c:v>0.52554351601448868</c:v>
                      </c:pt>
                      <c:pt idx="259">
                        <c:v>0.52552451753965468</c:v>
                      </c:pt>
                      <c:pt idx="260">
                        <c:v>0.52081652917298893</c:v>
                      </c:pt>
                      <c:pt idx="261">
                        <c:v>0.52079753075608259</c:v>
                      </c:pt>
                      <c:pt idx="262">
                        <c:v>0.51739796953641548</c:v>
                      </c:pt>
                      <c:pt idx="263">
                        <c:v>0.51737897109992637</c:v>
                      </c:pt>
                      <c:pt idx="264">
                        <c:v>0.51726223185215447</c:v>
                      </c:pt>
                      <c:pt idx="265">
                        <c:v>0.5172432334193946</c:v>
                      </c:pt>
                      <c:pt idx="266">
                        <c:v>0.51384369479345726</c:v>
                      </c:pt>
                      <c:pt idx="267">
                        <c:v>0.51382469639765871</c:v>
                      </c:pt>
                      <c:pt idx="268">
                        <c:v>0.51252003206178631</c:v>
                      </c:pt>
                      <c:pt idx="269">
                        <c:v>0.51250103357266652</c:v>
                      </c:pt>
                      <c:pt idx="270">
                        <c:v>0.50896572954510688</c:v>
                      </c:pt>
                      <c:pt idx="271">
                        <c:v>0.50894673106103616</c:v>
                      </c:pt>
                      <c:pt idx="272">
                        <c:v>0.50391978920102509</c:v>
                      </c:pt>
                      <c:pt idx="273">
                        <c:v>0.50390079110749164</c:v>
                      </c:pt>
                      <c:pt idx="274">
                        <c:v>0.50264325603149429</c:v>
                      </c:pt>
                      <c:pt idx="275">
                        <c:v>0.50262425805507205</c:v>
                      </c:pt>
                      <c:pt idx="276">
                        <c:v>0.5016632794404573</c:v>
                      </c:pt>
                      <c:pt idx="277">
                        <c:v>0.50164428137787986</c:v>
                      </c:pt>
                      <c:pt idx="278">
                        <c:v>0.50036554982797909</c:v>
                      </c:pt>
                      <c:pt idx="279">
                        <c:v>0.50034655167633246</c:v>
                      </c:pt>
                      <c:pt idx="280">
                        <c:v>0.49338166600392019</c:v>
                      </c:pt>
                      <c:pt idx="281">
                        <c:v>0.49336266753600488</c:v>
                      </c:pt>
                      <c:pt idx="282">
                        <c:v>0.48996345424491766</c:v>
                      </c:pt>
                      <c:pt idx="283">
                        <c:v>0.48994445623789368</c:v>
                      </c:pt>
                      <c:pt idx="284">
                        <c:v>0.48508519457450894</c:v>
                      </c:pt>
                      <c:pt idx="285">
                        <c:v>0.48506619621496483</c:v>
                      </c:pt>
                      <c:pt idx="286">
                        <c:v>0.47648521467107335</c:v>
                      </c:pt>
                      <c:pt idx="287">
                        <c:v>0.47646621617851193</c:v>
                      </c:pt>
                      <c:pt idx="288">
                        <c:v>0.41413079709828832</c:v>
                      </c:pt>
                      <c:pt idx="289">
                        <c:v>0.41411179915522067</c:v>
                      </c:pt>
                      <c:pt idx="290">
                        <c:v>0.41057654305252889</c:v>
                      </c:pt>
                      <c:pt idx="291">
                        <c:v>0.41055754516647808</c:v>
                      </c:pt>
                      <c:pt idx="292">
                        <c:v>0.40921476700394666</c:v>
                      </c:pt>
                      <c:pt idx="293">
                        <c:v>0.40919576831900351</c:v>
                      </c:pt>
                      <c:pt idx="294">
                        <c:v>0.40566045140296519</c:v>
                      </c:pt>
                      <c:pt idx="295">
                        <c:v>0.40564145273490537</c:v>
                      </c:pt>
                      <c:pt idx="296">
                        <c:v>0.40531167411672392</c:v>
                      </c:pt>
                      <c:pt idx="297">
                        <c:v>0.40529267661630247</c:v>
                      </c:pt>
                      <c:pt idx="298">
                        <c:v>0.40175746594369655</c:v>
                      </c:pt>
                      <c:pt idx="299">
                        <c:v>0.40173846852083234</c:v>
                      </c:pt>
                      <c:pt idx="300">
                        <c:v>0.40039504672340293</c:v>
                      </c:pt>
                      <c:pt idx="301">
                        <c:v>0.40037604829872547</c:v>
                      </c:pt>
                      <c:pt idx="302">
                        <c:v>0.4002994714313271</c:v>
                      </c:pt>
                      <c:pt idx="303">
                        <c:v>0.40028047198554584</c:v>
                      </c:pt>
                      <c:pt idx="304">
                        <c:v>0.3968407495338831</c:v>
                      </c:pt>
                      <c:pt idx="305">
                        <c:v>0.39682175114492751</c:v>
                      </c:pt>
                      <c:pt idx="306">
                        <c:v>0.3967451786766491</c:v>
                      </c:pt>
                      <c:pt idx="307">
                        <c:v>0.39672617917945507</c:v>
                      </c:pt>
                      <c:pt idx="308">
                        <c:v>0.39147887735563353</c:v>
                      </c:pt>
                      <c:pt idx="309">
                        <c:v>0.39145987784513436</c:v>
                      </c:pt>
                      <c:pt idx="310">
                        <c:v>0.38792455479771626</c:v>
                      </c:pt>
                      <c:pt idx="311">
                        <c:v>0.38790555525175169</c:v>
                      </c:pt>
                      <c:pt idx="312">
                        <c:v>0.38669661163593849</c:v>
                      </c:pt>
                      <c:pt idx="313">
                        <c:v>0.38667761432789283</c:v>
                      </c:pt>
                      <c:pt idx="314">
                        <c:v>0.38177982066296628</c:v>
                      </c:pt>
                      <c:pt idx="315">
                        <c:v>0.38176082226340469</c:v>
                      </c:pt>
                      <c:pt idx="316">
                        <c:v>0.37787799213631235</c:v>
                      </c:pt>
                      <c:pt idx="317">
                        <c:v>0.37785899545952328</c:v>
                      </c:pt>
                      <c:pt idx="318">
                        <c:v>0.37301012801474631</c:v>
                      </c:pt>
                      <c:pt idx="319">
                        <c:v>0.37299113394249017</c:v>
                      </c:pt>
                      <c:pt idx="320">
                        <c:v>0.37296037253650305</c:v>
                      </c:pt>
                      <c:pt idx="321">
                        <c:v>0.37294137456982995</c:v>
                      </c:pt>
                      <c:pt idx="322">
                        <c:v>0.37286416975573922</c:v>
                      </c:pt>
                      <c:pt idx="323">
                        <c:v>0.37284516999833994</c:v>
                      </c:pt>
                      <c:pt idx="324">
                        <c:v>0.36945631291294312</c:v>
                      </c:pt>
                      <c:pt idx="325">
                        <c:v>0.36943731903245286</c:v>
                      </c:pt>
                      <c:pt idx="326">
                        <c:v>0.36812746579189448</c:v>
                      </c:pt>
                      <c:pt idx="327">
                        <c:v>0.36810846998662222</c:v>
                      </c:pt>
                      <c:pt idx="328">
                        <c:v>0.36457343194675135</c:v>
                      </c:pt>
                      <c:pt idx="329">
                        <c:v>0.3645544362821499</c:v>
                      </c:pt>
                      <c:pt idx="330">
                        <c:v>0.36404344106989012</c:v>
                      </c:pt>
                      <c:pt idx="331">
                        <c:v>0.36402444139277101</c:v>
                      </c:pt>
                      <c:pt idx="332">
                        <c:v>0.36032869933329253</c:v>
                      </c:pt>
                      <c:pt idx="333">
                        <c:v>0.36030970482764929</c:v>
                      </c:pt>
                      <c:pt idx="334">
                        <c:v>0.35952361006510336</c:v>
                      </c:pt>
                      <c:pt idx="335">
                        <c:v>0.35950461176939891</c:v>
                      </c:pt>
                      <c:pt idx="336">
                        <c:v>0.3593099460810848</c:v>
                      </c:pt>
                      <c:pt idx="337">
                        <c:v>0.35929095118737819</c:v>
                      </c:pt>
                      <c:pt idx="338">
                        <c:v>0.35866989611567301</c:v>
                      </c:pt>
                      <c:pt idx="339">
                        <c:v>0.35865089962030522</c:v>
                      </c:pt>
                      <c:pt idx="340">
                        <c:v>0.35677481744500172</c:v>
                      </c:pt>
                      <c:pt idx="341">
                        <c:v>0.35675582312014759</c:v>
                      </c:pt>
                      <c:pt idx="342">
                        <c:v>0.35596932227593575</c:v>
                      </c:pt>
                      <c:pt idx="343">
                        <c:v>0.35595032403546162</c:v>
                      </c:pt>
                      <c:pt idx="344">
                        <c:v>0.35575601592849476</c:v>
                      </c:pt>
                      <c:pt idx="345">
                        <c:v>0.35573702120437856</c:v>
                      </c:pt>
                      <c:pt idx="346">
                        <c:v>0.35511577962179297</c:v>
                      </c:pt>
                      <c:pt idx="347">
                        <c:v>0.35509678324649802</c:v>
                      </c:pt>
                      <c:pt idx="348">
                        <c:v>0.35375211193940842</c:v>
                      </c:pt>
                      <c:pt idx="349">
                        <c:v>0.3537331139777885</c:v>
                      </c:pt>
                      <c:pt idx="350">
                        <c:v>0.35070427805993754</c:v>
                      </c:pt>
                      <c:pt idx="351">
                        <c:v>0.3506852802989644</c:v>
                      </c:pt>
                      <c:pt idx="352">
                        <c:v>0.35019785128105407</c:v>
                      </c:pt>
                      <c:pt idx="353">
                        <c:v>0.35017885338955146</c:v>
                      </c:pt>
                      <c:pt idx="354">
                        <c:v>0.3471500363525743</c:v>
                      </c:pt>
                      <c:pt idx="355">
                        <c:v>0.3471310386701843</c:v>
                      </c:pt>
                      <c:pt idx="356">
                        <c:v>0.34598891202864035</c:v>
                      </c:pt>
                      <c:pt idx="357">
                        <c:v>0.34596991502444363</c:v>
                      </c:pt>
                      <c:pt idx="358">
                        <c:v>0.34558035144794941</c:v>
                      </c:pt>
                      <c:pt idx="359">
                        <c:v>0.34556135924513737</c:v>
                      </c:pt>
                      <c:pt idx="360">
                        <c:v>0.34493304604804531</c:v>
                      </c:pt>
                      <c:pt idx="361">
                        <c:v>0.34491404870312592</c:v>
                      </c:pt>
                      <c:pt idx="362">
                        <c:v>0.34483581959709675</c:v>
                      </c:pt>
                      <c:pt idx="363">
                        <c:v>0.34481681964946487</c:v>
                      </c:pt>
                      <c:pt idx="364">
                        <c:v>0.34243474098485793</c:v>
                      </c:pt>
                      <c:pt idx="365">
                        <c:v>0.34241574408687886</c:v>
                      </c:pt>
                      <c:pt idx="366">
                        <c:v>0.34137884181609351</c:v>
                      </c:pt>
                      <c:pt idx="367">
                        <c:v>0.34135984456615187</c:v>
                      </c:pt>
                      <c:pt idx="368">
                        <c:v>0.34128145319931524</c:v>
                      </c:pt>
                      <c:pt idx="369">
                        <c:v>0.34126245323884846</c:v>
                      </c:pt>
                      <c:pt idx="370">
                        <c:v>0.34069561112267954</c:v>
                      </c:pt>
                      <c:pt idx="371">
                        <c:v>0.34067661673652327</c:v>
                      </c:pt>
                      <c:pt idx="372">
                        <c:v>0.33601503385920473</c:v>
                      </c:pt>
                      <c:pt idx="373">
                        <c:v>0.33599603413630963</c:v>
                      </c:pt>
                      <c:pt idx="374">
                        <c:v>0.3328983471859564</c:v>
                      </c:pt>
                      <c:pt idx="375">
                        <c:v>0.33287935446902306</c:v>
                      </c:pt>
                      <c:pt idx="376">
                        <c:v>0.33246066521746398</c:v>
                      </c:pt>
                      <c:pt idx="377">
                        <c:v>0.33244166550062826</c:v>
                      </c:pt>
                      <c:pt idx="378">
                        <c:v>0.33208909519245927</c:v>
                      </c:pt>
                      <c:pt idx="379">
                        <c:v>0.33207009755894318</c:v>
                      </c:pt>
                      <c:pt idx="380">
                        <c:v>0.33187913374380756</c:v>
                      </c:pt>
                      <c:pt idx="381">
                        <c:v>0.33186014053980517</c:v>
                      </c:pt>
                      <c:pt idx="382">
                        <c:v>0.33123723751388223</c:v>
                      </c:pt>
                      <c:pt idx="383">
                        <c:v>0.3312182422635695</c:v>
                      </c:pt>
                      <c:pt idx="384">
                        <c:v>0.32631792088893646</c:v>
                      </c:pt>
                      <c:pt idx="385">
                        <c:v>0.32629892372840713</c:v>
                      </c:pt>
                      <c:pt idx="386">
                        <c:v>0.32327031183053911</c:v>
                      </c:pt>
                      <c:pt idx="387">
                        <c:v>0.32325131495132942</c:v>
                      </c:pt>
                      <c:pt idx="388">
                        <c:v>0.31855571801010824</c:v>
                      </c:pt>
                      <c:pt idx="389">
                        <c:v>0.31853672214170192</c:v>
                      </c:pt>
                      <c:pt idx="390">
                        <c:v>0.31749949918806308</c:v>
                      </c:pt>
                      <c:pt idx="391">
                        <c:v>0.31748050287865026</c:v>
                      </c:pt>
                      <c:pt idx="392">
                        <c:v>0.31740004959127471</c:v>
                      </c:pt>
                      <c:pt idx="393">
                        <c:v>0.31738104970153647</c:v>
                      </c:pt>
                      <c:pt idx="394">
                        <c:v>0.30867365917340328</c:v>
                      </c:pt>
                      <c:pt idx="395">
                        <c:v>0.30865466709682815</c:v>
                      </c:pt>
                      <c:pt idx="396">
                        <c:v>0.3085794018796158</c:v>
                      </c:pt>
                      <c:pt idx="397">
                        <c:v>0.3085604023937128</c:v>
                      </c:pt>
                      <c:pt idx="398">
                        <c:v>0.30765422559173194</c:v>
                      </c:pt>
                      <c:pt idx="399">
                        <c:v>0.30763523295889877</c:v>
                      </c:pt>
                      <c:pt idx="400">
                        <c:v>0.30512002126498322</c:v>
                      </c:pt>
                      <c:pt idx="401">
                        <c:v>0.30510102945348527</c:v>
                      </c:pt>
                      <c:pt idx="402">
                        <c:v>0.30410051987131598</c:v>
                      </c:pt>
                      <c:pt idx="403">
                        <c:v>0.3040815274884735</c:v>
                      </c:pt>
                      <c:pt idx="404">
                        <c:v>0.29904441992984881</c:v>
                      </c:pt>
                      <c:pt idx="405">
                        <c:v>0.2990254230834487</c:v>
                      </c:pt>
                      <c:pt idx="406">
                        <c:v>0.29599116281318927</c:v>
                      </c:pt>
                      <c:pt idx="407">
                        <c:v>0.29597217005514798</c:v>
                      </c:pt>
                      <c:pt idx="408">
                        <c:v>0.29549025624497616</c:v>
                      </c:pt>
                      <c:pt idx="409">
                        <c:v>0.29547125952711778</c:v>
                      </c:pt>
                      <c:pt idx="410">
                        <c:v>0.29243743539831984</c:v>
                      </c:pt>
                      <c:pt idx="411">
                        <c:v>0.29241844289272884</c:v>
                      </c:pt>
                      <c:pt idx="412">
                        <c:v>0.29106877633728878</c:v>
                      </c:pt>
                      <c:pt idx="413">
                        <c:v>0.29104978093662065</c:v>
                      </c:pt>
                      <c:pt idx="414">
                        <c:v>0.28751475532781229</c:v>
                      </c:pt>
                      <c:pt idx="415">
                        <c:v>0.28749576010442568</c:v>
                      </c:pt>
                      <c:pt idx="416">
                        <c:v>0.28214700259545045</c:v>
                      </c:pt>
                      <c:pt idx="417">
                        <c:v>0.28212800323493542</c:v>
                      </c:pt>
                      <c:pt idx="418">
                        <c:v>0.2812458944356403</c:v>
                      </c:pt>
                      <c:pt idx="419">
                        <c:v>0.28122690499426678</c:v>
                      </c:pt>
                      <c:pt idx="420">
                        <c:v>0.28022581100446675</c:v>
                      </c:pt>
                      <c:pt idx="421">
                        <c:v>0.28020682087129989</c:v>
                      </c:pt>
                      <c:pt idx="422">
                        <c:v>0.27859264451692339</c:v>
                      </c:pt>
                      <c:pt idx="423">
                        <c:v>0.27857364521022565</c:v>
                      </c:pt>
                      <c:pt idx="424">
                        <c:v>0.27161140128032824</c:v>
                      </c:pt>
                      <c:pt idx="425">
                        <c:v>0.27159240583526689</c:v>
                      </c:pt>
                      <c:pt idx="426">
                        <c:v>0.2685626052159239</c:v>
                      </c:pt>
                      <c:pt idx="427">
                        <c:v>0.26854361500623897</c:v>
                      </c:pt>
                      <c:pt idx="428">
                        <c:v>0.26363729335178021</c:v>
                      </c:pt>
                      <c:pt idx="429">
                        <c:v>0.26361829981763552</c:v>
                      </c:pt>
                      <c:pt idx="430">
                        <c:v>0.25471173811072861</c:v>
                      </c:pt>
                      <c:pt idx="431">
                        <c:v>0.2546927394828486</c:v>
                      </c:pt>
                      <c:pt idx="432">
                        <c:v>0.22611995041356456</c:v>
                      </c:pt>
                      <c:pt idx="433">
                        <c:v>0.22610096511277214</c:v>
                      </c:pt>
                      <c:pt idx="434">
                        <c:v>0.22256704748426878</c:v>
                      </c:pt>
                      <c:pt idx="435">
                        <c:v>0.22254806273447222</c:v>
                      </c:pt>
                      <c:pt idx="436">
                        <c:v>0.22118935784658</c:v>
                      </c:pt>
                      <c:pt idx="437">
                        <c:v>0.22117036788657307</c:v>
                      </c:pt>
                      <c:pt idx="438">
                        <c:v>0.21763589235475511</c:v>
                      </c:pt>
                      <c:pt idx="439">
                        <c:v>0.21761690280433973</c:v>
                      </c:pt>
                      <c:pt idx="440">
                        <c:v>0.21343524765788285</c:v>
                      </c:pt>
                      <c:pt idx="441">
                        <c:v>0.21341626134741634</c:v>
                      </c:pt>
                      <c:pt idx="442">
                        <c:v>0.21237642623728259</c:v>
                      </c:pt>
                      <c:pt idx="443">
                        <c:v>0.21235743884440092</c:v>
                      </c:pt>
                      <c:pt idx="444">
                        <c:v>0.21225721536315537</c:v>
                      </c:pt>
                      <c:pt idx="445">
                        <c:v>0.21223821812655219</c:v>
                      </c:pt>
                      <c:pt idx="446">
                        <c:v>0.20988221102958252</c:v>
                      </c:pt>
                      <c:pt idx="447">
                        <c:v>0.20986322526306686</c:v>
                      </c:pt>
                      <c:pt idx="448">
                        <c:v>0.20882325836961504</c:v>
                      </c:pt>
                      <c:pt idx="449">
                        <c:v>0.20880427148682165</c:v>
                      </c:pt>
                      <c:pt idx="450">
                        <c:v>0.20870301202364683</c:v>
                      </c:pt>
                      <c:pt idx="451">
                        <c:v>0.2086840149642252</c:v>
                      </c:pt>
                      <c:pt idx="452">
                        <c:v>0.20343901825415486</c:v>
                      </c:pt>
                      <c:pt idx="453">
                        <c:v>0.20342002260861644</c:v>
                      </c:pt>
                      <c:pt idx="454">
                        <c:v>0.19988495770480669</c:v>
                      </c:pt>
                      <c:pt idx="455">
                        <c:v>0.19986596230197867</c:v>
                      </c:pt>
                      <c:pt idx="456">
                        <c:v>0.19870005687773237</c:v>
                      </c:pt>
                      <c:pt idx="457">
                        <c:v>0.19868107717895278</c:v>
                      </c:pt>
                      <c:pt idx="458">
                        <c:v>0.19376394383854392</c:v>
                      </c:pt>
                      <c:pt idx="459">
                        <c:v>0.19374495815772652</c:v>
                      </c:pt>
                      <c:pt idx="460">
                        <c:v>0.18601423137971798</c:v>
                      </c:pt>
                      <c:pt idx="461">
                        <c:v>0.1859952506907826</c:v>
                      </c:pt>
                      <c:pt idx="462">
                        <c:v>0.18495411782992441</c:v>
                      </c:pt>
                      <c:pt idx="463">
                        <c:v>0.18493513573950027</c:v>
                      </c:pt>
                      <c:pt idx="464">
                        <c:v>0.18482402188969005</c:v>
                      </c:pt>
                      <c:pt idx="465">
                        <c:v>0.18480502671923654</c:v>
                      </c:pt>
                      <c:pt idx="466">
                        <c:v>0.17600750281165609</c:v>
                      </c:pt>
                      <c:pt idx="467">
                        <c:v>0.1759885099154252</c:v>
                      </c:pt>
                      <c:pt idx="468">
                        <c:v>0.1101806687628762</c:v>
                      </c:pt>
                      <c:pt idx="469">
                        <c:v>0.11016169483383424</c:v>
                      </c:pt>
                      <c:pt idx="470">
                        <c:v>0.10908098497715076</c:v>
                      </c:pt>
                      <c:pt idx="471">
                        <c:v>0.10906200827351846</c:v>
                      </c:pt>
                      <c:pt idx="472">
                        <c:v>0.10662908449800854</c:v>
                      </c:pt>
                      <c:pt idx="473">
                        <c:v>0.10661011230164977</c:v>
                      </c:pt>
                      <c:pt idx="474">
                        <c:v>0.10552904430889969</c:v>
                      </c:pt>
                      <c:pt idx="475">
                        <c:v>0.10551006918797158</c:v>
                      </c:pt>
                      <c:pt idx="476">
                        <c:v>0.10138028053817102</c:v>
                      </c:pt>
                      <c:pt idx="477">
                        <c:v>0.10136131613102166</c:v>
                      </c:pt>
                      <c:pt idx="478">
                        <c:v>0.10027873062159467</c:v>
                      </c:pt>
                      <c:pt idx="479">
                        <c:v>0.10025976289472299</c:v>
                      </c:pt>
                      <c:pt idx="480">
                        <c:v>9.9813510626000329E-2</c:v>
                      </c:pt>
                      <c:pt idx="481">
                        <c:v>9.9794513531339307E-2</c:v>
                      </c:pt>
                      <c:pt idx="482">
                        <c:v>9.782997595215448E-2</c:v>
                      </c:pt>
                      <c:pt idx="483">
                        <c:v>9.7811014048198752E-2</c:v>
                      </c:pt>
                      <c:pt idx="484">
                        <c:v>9.6727975256310994E-2</c:v>
                      </c:pt>
                      <c:pt idx="485">
                        <c:v>9.6709009839879984E-2</c:v>
                      </c:pt>
                      <c:pt idx="486">
                        <c:v>9.62593272067752E-2</c:v>
                      </c:pt>
                      <c:pt idx="487">
                        <c:v>9.6240330549078254E-2</c:v>
                      </c:pt>
                      <c:pt idx="488">
                        <c:v>9.0996403582026208E-2</c:v>
                      </c:pt>
                      <c:pt idx="489">
                        <c:v>9.0977410803043973E-2</c:v>
                      </c:pt>
                      <c:pt idx="490">
                        <c:v>8.7442624917336925E-2</c:v>
                      </c:pt>
                      <c:pt idx="491">
                        <c:v>8.7423632911309182E-2</c:v>
                      </c:pt>
                      <c:pt idx="492">
                        <c:v>8.2779042901483885E-2</c:v>
                      </c:pt>
                      <c:pt idx="493">
                        <c:v>8.2760090125669039E-2</c:v>
                      </c:pt>
                      <c:pt idx="494">
                        <c:v>8.1675500072372301E-2</c:v>
                      </c:pt>
                      <c:pt idx="495">
                        <c:v>8.1656542868451434E-2</c:v>
                      </c:pt>
                      <c:pt idx="496">
                        <c:v>7.3994210426012785E-2</c:v>
                      </c:pt>
                      <c:pt idx="497">
                        <c:v>7.3975277432146117E-2</c:v>
                      </c:pt>
                      <c:pt idx="498">
                        <c:v>7.2887786069019148E-2</c:v>
                      </c:pt>
                      <c:pt idx="499">
                        <c:v>7.2868847596552114E-2</c:v>
                      </c:pt>
                      <c:pt idx="500">
                        <c:v>7.2381858316805159E-2</c:v>
                      </c:pt>
                      <c:pt idx="501">
                        <c:v>7.2362867519720084E-2</c:v>
                      </c:pt>
                      <c:pt idx="502">
                        <c:v>6.3570554971476623E-2</c:v>
                      </c:pt>
                      <c:pt idx="503">
                        <c:v>6.3551573289699209E-2</c:v>
                      </c:pt>
                      <c:pt idx="504">
                        <c:v>5.4819047128561775E-2</c:v>
                      </c:pt>
                      <c:pt idx="505">
                        <c:v>5.4800148416768821E-2</c:v>
                      </c:pt>
                      <c:pt idx="506">
                        <c:v>5.3708576506604128E-2</c:v>
                      </c:pt>
                      <c:pt idx="507">
                        <c:v>5.3689669585547779E-2</c:v>
                      </c:pt>
                      <c:pt idx="508">
                        <c:v>5.1278716075737488E-2</c:v>
                      </c:pt>
                      <c:pt idx="509">
                        <c:v>5.125983040742435E-2</c:v>
                      </c:pt>
                      <c:pt idx="510">
                        <c:v>5.0166948529518175E-2</c:v>
                      </c:pt>
                      <c:pt idx="511">
                        <c:v>5.0148053854360344E-2</c:v>
                      </c:pt>
                      <c:pt idx="512">
                        <c:v>4.4365140454506145E-2</c:v>
                      </c:pt>
                      <c:pt idx="513">
                        <c:v>4.4346166425623279E-2</c:v>
                      </c:pt>
                      <c:pt idx="514">
                        <c:v>4.2138380611643655E-2</c:v>
                      </c:pt>
                      <c:pt idx="515">
                        <c:v>4.2119502705846447E-2</c:v>
                      </c:pt>
                      <c:pt idx="516">
                        <c:v>4.0813593400207057E-2</c:v>
                      </c:pt>
                      <c:pt idx="517">
                        <c:v>4.0794623781617037E-2</c:v>
                      </c:pt>
                      <c:pt idx="518">
                        <c:v>3.8601761452740371E-2</c:v>
                      </c:pt>
                      <c:pt idx="519">
                        <c:v>3.8582904559110488E-2</c:v>
                      </c:pt>
                      <c:pt idx="520">
                        <c:v>3.706718294461183E-2</c:v>
                      </c:pt>
                      <c:pt idx="521">
                        <c:v>3.704825359966199E-2</c:v>
                      </c:pt>
                      <c:pt idx="522">
                        <c:v>3.3522341263259654E-2</c:v>
                      </c:pt>
                      <c:pt idx="523">
                        <c:v>3.3503425914093367E-2</c:v>
                      </c:pt>
                      <c:pt idx="524">
                        <c:v>2.760970189675933E-2</c:v>
                      </c:pt>
                      <c:pt idx="525">
                        <c:v>2.7591074237710567E-2</c:v>
                      </c:pt>
                      <c:pt idx="526">
                        <c:v>2.7458756158410789E-2</c:v>
                      </c:pt>
                      <c:pt idx="527">
                        <c:v>2.7439747854144284E-2</c:v>
                      </c:pt>
                      <c:pt idx="528">
                        <c:v>2.6483697966706271E-2</c:v>
                      </c:pt>
                      <c:pt idx="529">
                        <c:v>2.646505382627018E-2</c:v>
                      </c:pt>
                      <c:pt idx="530">
                        <c:v>2.3904162635080866E-2</c:v>
                      </c:pt>
                      <c:pt idx="531">
                        <c:v>2.3885154107611811E-2</c:v>
                      </c:pt>
                      <c:pt idx="532">
                        <c:v>1.699833793347556E-2</c:v>
                      </c:pt>
                      <c:pt idx="533">
                        <c:v>1.6979503434882883E-2</c:v>
                      </c:pt>
                      <c:pt idx="534">
                        <c:v>1.5097832899303004E-2</c:v>
                      </c:pt>
                      <c:pt idx="535">
                        <c:v>1.5079698611502382E-2</c:v>
                      </c:pt>
                      <c:pt idx="536">
                        <c:v>9.9257311208549477E-3</c:v>
                      </c:pt>
                      <c:pt idx="537">
                        <c:v>9.907597330628487E-3</c:v>
                      </c:pt>
                      <c:pt idx="538">
                        <c:v>1.9013684209903868E-5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FB91-4DAA-BF0E-257DABC4AB64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0.99997879433590531</c:v>
                      </c:pt>
                      <c:pt idx="2">
                        <c:v>0.99975656333420271</c:v>
                      </c:pt>
                      <c:pt idx="3">
                        <c:v>0.99975079606309547</c:v>
                      </c:pt>
                      <c:pt idx="4">
                        <c:v>0.99770288720957501</c:v>
                      </c:pt>
                      <c:pt idx="5">
                        <c:v>0.99769785702345604</c:v>
                      </c:pt>
                      <c:pt idx="6">
                        <c:v>0.99628055157779927</c:v>
                      </c:pt>
                      <c:pt idx="7">
                        <c:v>0.99625937307772827</c:v>
                      </c:pt>
                      <c:pt idx="8">
                        <c:v>0.99621271260944066</c:v>
                      </c:pt>
                      <c:pt idx="9">
                        <c:v>0.99619159744096863</c:v>
                      </c:pt>
                      <c:pt idx="10">
                        <c:v>0.99516694623830704</c:v>
                      </c:pt>
                      <c:pt idx="11">
                        <c:v>0.99514830678775013</c:v>
                      </c:pt>
                      <c:pt idx="12">
                        <c:v>0.98904046976121862</c:v>
                      </c:pt>
                      <c:pt idx="13">
                        <c:v>0.98901939137484063</c:v>
                      </c:pt>
                      <c:pt idx="14">
                        <c:v>0.9885619344201797</c:v>
                      </c:pt>
                      <c:pt idx="15">
                        <c:v>0.98854116480496601</c:v>
                      </c:pt>
                      <c:pt idx="16">
                        <c:v>0.98753376875704457</c:v>
                      </c:pt>
                      <c:pt idx="17">
                        <c:v>0.98751387281547187</c:v>
                      </c:pt>
                      <c:pt idx="18">
                        <c:v>0.98532724873103139</c:v>
                      </c:pt>
                      <c:pt idx="19">
                        <c:v>0.98530613595701455</c:v>
                      </c:pt>
                      <c:pt idx="20">
                        <c:v>0.98488469904127562</c:v>
                      </c:pt>
                      <c:pt idx="21">
                        <c:v>0.98486377067005693</c:v>
                      </c:pt>
                      <c:pt idx="22">
                        <c:v>0.98396938277212986</c:v>
                      </c:pt>
                      <c:pt idx="23">
                        <c:v>0.9839489970720503</c:v>
                      </c:pt>
                      <c:pt idx="24">
                        <c:v>0.97081220261088719</c:v>
                      </c:pt>
                      <c:pt idx="25">
                        <c:v>0.97079102968285147</c:v>
                      </c:pt>
                      <c:pt idx="26">
                        <c:v>0.97075172023564738</c:v>
                      </c:pt>
                      <c:pt idx="27">
                        <c:v>0.97073054999655362</c:v>
                      </c:pt>
                      <c:pt idx="28">
                        <c:v>0.97016832417214072</c:v>
                      </c:pt>
                      <c:pt idx="29">
                        <c:v>0.97014722905557971</c:v>
                      </c:pt>
                      <c:pt idx="30">
                        <c:v>0.95987122133228464</c:v>
                      </c:pt>
                      <c:pt idx="31">
                        <c:v>0.95985006399646</c:v>
                      </c:pt>
                      <c:pt idx="32">
                        <c:v>0.95950220316500645</c:v>
                      </c:pt>
                      <c:pt idx="33">
                        <c:v>0.95948107598007826</c:v>
                      </c:pt>
                      <c:pt idx="34">
                        <c:v>0.95882981995851724</c:v>
                      </c:pt>
                      <c:pt idx="35">
                        <c:v>0.95880878302484718</c:v>
                      </c:pt>
                      <c:pt idx="36">
                        <c:v>0.93620877943785474</c:v>
                      </c:pt>
                      <c:pt idx="37">
                        <c:v>0.93618762014768586</c:v>
                      </c:pt>
                      <c:pt idx="38">
                        <c:v>0.93584425966119156</c:v>
                      </c:pt>
                      <c:pt idx="39">
                        <c:v>0.93582311769257664</c:v>
                      </c:pt>
                      <c:pt idx="40">
                        <c:v>0.93520973694291809</c:v>
                      </c:pt>
                      <c:pt idx="41">
                        <c:v>0.93518863982269773</c:v>
                      </c:pt>
                      <c:pt idx="42">
                        <c:v>0.93248991878539733</c:v>
                      </c:pt>
                      <c:pt idx="43">
                        <c:v>0.93246875831983234</c:v>
                      </c:pt>
                      <c:pt idx="44">
                        <c:v>0.93212714561869281</c:v>
                      </c:pt>
                      <c:pt idx="45">
                        <c:v>0.93210600091772067</c:v>
                      </c:pt>
                      <c:pt idx="46">
                        <c:v>0.93149829679511409</c:v>
                      </c:pt>
                      <c:pt idx="47">
                        <c:v>0.93147719268660389</c:v>
                      </c:pt>
                      <c:pt idx="48">
                        <c:v>0.92526049884254424</c:v>
                      </c:pt>
                      <c:pt idx="49">
                        <c:v>0.92523934769833061</c:v>
                      </c:pt>
                      <c:pt idx="50">
                        <c:v>0.92519178542914304</c:v>
                      </c:pt>
                      <c:pt idx="51">
                        <c:v>0.92517063693325707</c:v>
                      </c:pt>
                      <c:pt idx="52">
                        <c:v>0.92458205352103351</c:v>
                      </c:pt>
                      <c:pt idx="53">
                        <c:v>0.92456093612232704</c:v>
                      </c:pt>
                      <c:pt idx="54">
                        <c:v>0.92154216330265304</c:v>
                      </c:pt>
                      <c:pt idx="55">
                        <c:v>0.92152101058673463</c:v>
                      </c:pt>
                      <c:pt idx="56">
                        <c:v>0.92147371099812436</c:v>
                      </c:pt>
                      <c:pt idx="57">
                        <c:v>0.92145256072436921</c:v>
                      </c:pt>
                      <c:pt idx="58">
                        <c:v>0.92086766364063577</c:v>
                      </c:pt>
                      <c:pt idx="59">
                        <c:v>0.92084654194093518</c:v>
                      </c:pt>
                      <c:pt idx="60">
                        <c:v>0.90702508162189277</c:v>
                      </c:pt>
                      <c:pt idx="61">
                        <c:v>0.90700391737988517</c:v>
                      </c:pt>
                      <c:pt idx="62">
                        <c:v>0.90667203583898781</c:v>
                      </c:pt>
                      <c:pt idx="63">
                        <c:v>0.90665088045762743</c:v>
                      </c:pt>
                      <c:pt idx="64">
                        <c:v>0.90607243003999816</c:v>
                      </c:pt>
                      <c:pt idx="65">
                        <c:v>0.90605129714579669</c:v>
                      </c:pt>
                      <c:pt idx="66">
                        <c:v>0.89608020305050251</c:v>
                      </c:pt>
                      <c:pt idx="67">
                        <c:v>0.89605904427495464</c:v>
                      </c:pt>
                      <c:pt idx="68">
                        <c:v>0.89601328939525993</c:v>
                      </c:pt>
                      <c:pt idx="69">
                        <c:v>0.89599213208267525</c:v>
                      </c:pt>
                      <c:pt idx="70">
                        <c:v>0.89542757882247836</c:v>
                      </c:pt>
                      <c:pt idx="71">
                        <c:v>0.89540643848714352</c:v>
                      </c:pt>
                      <c:pt idx="72">
                        <c:v>0.85182999530035997</c:v>
                      </c:pt>
                      <c:pt idx="73">
                        <c:v>0.85180883175352451</c:v>
                      </c:pt>
                      <c:pt idx="74">
                        <c:v>0.85176400218247295</c:v>
                      </c:pt>
                      <c:pt idx="75">
                        <c:v>0.85174283944785512</c:v>
                      </c:pt>
                      <c:pt idx="76">
                        <c:v>0.85119298952985056</c:v>
                      </c:pt>
                      <c:pt idx="77">
                        <c:v>0.85117183598888257</c:v>
                      </c:pt>
                      <c:pt idx="78">
                        <c:v>0.84811090662222022</c:v>
                      </c:pt>
                      <c:pt idx="79">
                        <c:v>0.8480897427599341</c:v>
                      </c:pt>
                      <c:pt idx="80">
                        <c:v>0.84804496728891898</c:v>
                      </c:pt>
                      <c:pt idx="81">
                        <c:v>0.84802380420397216</c:v>
                      </c:pt>
                      <c:pt idx="82">
                        <c:v>0.84747481294394478</c:v>
                      </c:pt>
                      <c:pt idx="83">
                        <c:v>0.84745365865040012</c:v>
                      </c:pt>
                      <c:pt idx="84">
                        <c:v>0.84088507485803177</c:v>
                      </c:pt>
                      <c:pt idx="85">
                        <c:v>0.84086391455932064</c:v>
                      </c:pt>
                      <c:pt idx="86">
                        <c:v>0.84052769489607115</c:v>
                      </c:pt>
                      <c:pt idx="87">
                        <c:v>0.84050653969794664</c:v>
                      </c:pt>
                      <c:pt idx="88">
                        <c:v>0.83991631974770997</c:v>
                      </c:pt>
                      <c:pt idx="89">
                        <c:v>0.83989517613004094</c:v>
                      </c:pt>
                      <c:pt idx="90">
                        <c:v>0.83716615023937502</c:v>
                      </c:pt>
                      <c:pt idx="91">
                        <c:v>0.83714498953186023</c:v>
                      </c:pt>
                      <c:pt idx="92">
                        <c:v>0.83680923300836707</c:v>
                      </c:pt>
                      <c:pt idx="93">
                        <c:v>0.83678807718950499</c:v>
                      </c:pt>
                      <c:pt idx="94">
                        <c:v>0.83619916775144409</c:v>
                      </c:pt>
                      <c:pt idx="95">
                        <c:v>0.83617802302901267</c:v>
                      </c:pt>
                      <c:pt idx="96">
                        <c:v>0.82264530627275145</c:v>
                      </c:pt>
                      <c:pt idx="97">
                        <c:v>0.82262414138254625</c:v>
                      </c:pt>
                      <c:pt idx="98">
                        <c:v>0.82257979932149217</c:v>
                      </c:pt>
                      <c:pt idx="99">
                        <c:v>0.82255863499312121</c:v>
                      </c:pt>
                      <c:pt idx="100">
                        <c:v>0.82201562386856308</c:v>
                      </c:pt>
                      <c:pt idx="101">
                        <c:v>0.82199446594752523</c:v>
                      </c:pt>
                      <c:pt idx="102">
                        <c:v>0.81170159461047142</c:v>
                      </c:pt>
                      <c:pt idx="103">
                        <c:v>0.81168043225948439</c:v>
                      </c:pt>
                      <c:pt idx="104">
                        <c:v>0.81134796952764809</c:v>
                      </c:pt>
                      <c:pt idx="105">
                        <c:v>0.81132681078250612</c:v>
                      </c:pt>
                      <c:pt idx="106">
                        <c:v>0.81074652821821336</c:v>
                      </c:pt>
                      <c:pt idx="107">
                        <c:v>0.81072537773579401</c:v>
                      </c:pt>
                      <c:pt idx="108">
                        <c:v>0.73996618092016109</c:v>
                      </c:pt>
                      <c:pt idx="109">
                        <c:v>0.73994502085627489</c:v>
                      </c:pt>
                      <c:pt idx="110">
                        <c:v>0.73960642846186764</c:v>
                      </c:pt>
                      <c:pt idx="111">
                        <c:v>0.73958527115797335</c:v>
                      </c:pt>
                      <c:pt idx="112">
                        <c:v>0.7389810726575704</c:v>
                      </c:pt>
                      <c:pt idx="113">
                        <c:v>0.73895992143923139</c:v>
                      </c:pt>
                      <c:pt idx="114">
                        <c:v>0.73624732215668598</c:v>
                      </c:pt>
                      <c:pt idx="115">
                        <c:v>0.73622616186014833</c:v>
                      </c:pt>
                      <c:pt idx="116">
                        <c:v>0.7358878418374325</c:v>
                      </c:pt>
                      <c:pt idx="117">
                        <c:v>0.73586668421257773</c:v>
                      </c:pt>
                      <c:pt idx="118">
                        <c:v>0.73526319082033087</c:v>
                      </c:pt>
                      <c:pt idx="119">
                        <c:v>0.73524203909812758</c:v>
                      </c:pt>
                      <c:pt idx="120">
                        <c:v>0.72930467517004816</c:v>
                      </c:pt>
                      <c:pt idx="121">
                        <c:v>0.72928351478721098</c:v>
                      </c:pt>
                      <c:pt idx="122">
                        <c:v>0.72894689016626746</c:v>
                      </c:pt>
                      <c:pt idx="123">
                        <c:v>0.72892573212523393</c:v>
                      </c:pt>
                      <c:pt idx="124">
                        <c:v>0.72832555771192742</c:v>
                      </c:pt>
                      <c:pt idx="125">
                        <c:v>0.72830440495534898</c:v>
                      </c:pt>
                      <c:pt idx="126">
                        <c:v>0.72558575393968638</c:v>
                      </c:pt>
                      <c:pt idx="127">
                        <c:v>0.72556459335043633</c:v>
                      </c:pt>
                      <c:pt idx="128">
                        <c:v>0.7252281827532987</c:v>
                      </c:pt>
                      <c:pt idx="129">
                        <c:v>0.72520702442927398</c:v>
                      </c:pt>
                      <c:pt idx="130">
                        <c:v>0.72460744040850633</c:v>
                      </c:pt>
                      <c:pt idx="131">
                        <c:v>0.72458628720978757</c:v>
                      </c:pt>
                      <c:pt idx="132">
                        <c:v>0.71078363680441925</c:v>
                      </c:pt>
                      <c:pt idx="133">
                        <c:v>0.71076247544383631</c:v>
                      </c:pt>
                      <c:pt idx="134">
                        <c:v>0.71042611806251055</c:v>
                      </c:pt>
                      <c:pt idx="135">
                        <c:v>0.7104049587872352</c:v>
                      </c:pt>
                      <c:pt idx="136">
                        <c:v>0.70980631990240273</c:v>
                      </c:pt>
                      <c:pt idx="137">
                        <c:v>0.70978516534283054</c:v>
                      </c:pt>
                      <c:pt idx="138">
                        <c:v>0.70012149449633709</c:v>
                      </c:pt>
                      <c:pt idx="139">
                        <c:v>0.70010033300822339</c:v>
                      </c:pt>
                      <c:pt idx="140">
                        <c:v>0.69976550230149781</c:v>
                      </c:pt>
                      <c:pt idx="141">
                        <c:v>0.69974434256140661</c:v>
                      </c:pt>
                      <c:pt idx="142">
                        <c:v>0.6991488721091943</c:v>
                      </c:pt>
                      <c:pt idx="143">
                        <c:v>0.69912771644646243</c:v>
                      </c:pt>
                      <c:pt idx="144">
                        <c:v>0.68130469586465126</c:v>
                      </c:pt>
                      <c:pt idx="145">
                        <c:v>0.6812835339083837</c:v>
                      </c:pt>
                      <c:pt idx="146">
                        <c:v>0.68094858949521775</c:v>
                      </c:pt>
                      <c:pt idx="147">
                        <c:v>0.68092742911458404</c:v>
                      </c:pt>
                      <c:pt idx="148">
                        <c:v>0.68033270522383404</c:v>
                      </c:pt>
                      <c:pt idx="149">
                        <c:v>0.6803115485302853</c:v>
                      </c:pt>
                      <c:pt idx="150">
                        <c:v>0.6775857022917664</c:v>
                      </c:pt>
                      <c:pt idx="151">
                        <c:v>0.67756454022304713</c:v>
                      </c:pt>
                      <c:pt idx="152">
                        <c:v>0.67722973044775214</c:v>
                      </c:pt>
                      <c:pt idx="153">
                        <c:v>0.67720856989914369</c:v>
                      </c:pt>
                      <c:pt idx="154">
                        <c:v>0.67661425077670667</c:v>
                      </c:pt>
                      <c:pt idx="155">
                        <c:v>0.67659309380377886</c:v>
                      </c:pt>
                      <c:pt idx="156">
                        <c:v>0.67110779296827916</c:v>
                      </c:pt>
                      <c:pt idx="157">
                        <c:v>0.67108662927137763</c:v>
                      </c:pt>
                      <c:pt idx="158">
                        <c:v>0.67103933166885155</c:v>
                      </c:pt>
                      <c:pt idx="159">
                        <c:v>0.67101816812660919</c:v>
                      </c:pt>
                      <c:pt idx="160">
                        <c:v>0.67045674914997888</c:v>
                      </c:pt>
                      <c:pt idx="161">
                        <c:v>0.67043558753738697</c:v>
                      </c:pt>
                      <c:pt idx="162">
                        <c:v>0.67035935288703485</c:v>
                      </c:pt>
                      <c:pt idx="163">
                        <c:v>0.67033819191463395</c:v>
                      </c:pt>
                      <c:pt idx="164">
                        <c:v>0.67028727825431023</c:v>
                      </c:pt>
                      <c:pt idx="165">
                        <c:v>0.67026611757661847</c:v>
                      </c:pt>
                      <c:pt idx="166">
                        <c:v>0.66967389306178693</c:v>
                      </c:pt>
                      <c:pt idx="167">
                        <c:v>0.66965273554200244</c:v>
                      </c:pt>
                      <c:pt idx="168">
                        <c:v>0.66738873234721152</c:v>
                      </c:pt>
                      <c:pt idx="169">
                        <c:v>0.66736756861878677</c:v>
                      </c:pt>
                      <c:pt idx="170">
                        <c:v>0.6673202724938706</c:v>
                      </c:pt>
                      <c:pt idx="171">
                        <c:v>0.66729910891186195</c:v>
                      </c:pt>
                      <c:pt idx="172">
                        <c:v>0.66673781177395464</c:v>
                      </c:pt>
                      <c:pt idx="173">
                        <c:v>0.66671665004217939</c:v>
                      </c:pt>
                      <c:pt idx="174">
                        <c:v>0.66664041382876316</c:v>
                      </c:pt>
                      <c:pt idx="175">
                        <c:v>0.66661925271849731</c:v>
                      </c:pt>
                      <c:pt idx="176">
                        <c:v>0.66656836436986078</c:v>
                      </c:pt>
                      <c:pt idx="177">
                        <c:v>0.6665472035436415</c:v>
                      </c:pt>
                      <c:pt idx="178">
                        <c:v>0.66595530942641401</c:v>
                      </c:pt>
                      <c:pt idx="179">
                        <c:v>0.66593415165769188</c:v>
                      </c:pt>
                      <c:pt idx="180">
                        <c:v>0.6601639139646428</c:v>
                      </c:pt>
                      <c:pt idx="181">
                        <c:v>0.66014275112490572</c:v>
                      </c:pt>
                      <c:pt idx="182">
                        <c:v>0.65981004488232009</c:v>
                      </c:pt>
                      <c:pt idx="183">
                        <c:v>0.65978888306771266</c:v>
                      </c:pt>
                      <c:pt idx="184">
                        <c:v>0.65919892398484048</c:v>
                      </c:pt>
                      <c:pt idx="185">
                        <c:v>0.65917776483225765</c:v>
                      </c:pt>
                      <c:pt idx="186">
                        <c:v>0.6564448758032031</c:v>
                      </c:pt>
                      <c:pt idx="187">
                        <c:v>0.65642371290780899</c:v>
                      </c:pt>
                      <c:pt idx="188">
                        <c:v>0.65609106515305349</c:v>
                      </c:pt>
                      <c:pt idx="189">
                        <c:v>0.6560699032372308</c:v>
                      </c:pt>
                      <c:pt idx="190">
                        <c:v>0.65548020416460817</c:v>
                      </c:pt>
                      <c:pt idx="191">
                        <c:v>0.65545904481973838</c:v>
                      </c:pt>
                      <c:pt idx="192">
                        <c:v>0.65212113036527886</c:v>
                      </c:pt>
                      <c:pt idx="193">
                        <c:v>0.65209996788620495</c:v>
                      </c:pt>
                      <c:pt idx="194">
                        <c:v>0.65176615865537735</c:v>
                      </c:pt>
                      <c:pt idx="195">
                        <c:v>0.65174499730710145</c:v>
                      </c:pt>
                      <c:pt idx="196">
                        <c:v>0.65115351033883018</c:v>
                      </c:pt>
                      <c:pt idx="197">
                        <c:v>0.65113235180419848</c:v>
                      </c:pt>
                      <c:pt idx="198">
                        <c:v>0.64192367427602492</c:v>
                      </c:pt>
                      <c:pt idx="199">
                        <c:v>0.64190251067427051</c:v>
                      </c:pt>
                      <c:pt idx="200">
                        <c:v>0.64185524657227999</c:v>
                      </c:pt>
                      <c:pt idx="201">
                        <c:v>0.64183408305633094</c:v>
                      </c:pt>
                      <c:pt idx="202">
                        <c:v>0.64127376370261291</c:v>
                      </c:pt>
                      <c:pt idx="203">
                        <c:v>0.64125260146764362</c:v>
                      </c:pt>
                      <c:pt idx="204">
                        <c:v>0.64117618877286242</c:v>
                      </c:pt>
                      <c:pt idx="205">
                        <c:v>0.64115502706673566</c:v>
                      </c:pt>
                      <c:pt idx="206">
                        <c:v>0.64110432532156048</c:v>
                      </c:pt>
                      <c:pt idx="207">
                        <c:v>0.6410831638242247</c:v>
                      </c:pt>
                      <c:pt idx="208">
                        <c:v>0.64049360013607126</c:v>
                      </c:pt>
                      <c:pt idx="209">
                        <c:v>0.64047244100001488</c:v>
                      </c:pt>
                      <c:pt idx="210">
                        <c:v>0.63097997123181881</c:v>
                      </c:pt>
                      <c:pt idx="211">
                        <c:v>0.63095880828551543</c:v>
                      </c:pt>
                      <c:pt idx="212">
                        <c:v>0.63062663716671163</c:v>
                      </c:pt>
                      <c:pt idx="213">
                        <c:v>0.63060547487058982</c:v>
                      </c:pt>
                      <c:pt idx="214">
                        <c:v>0.63001762704075548</c:v>
                      </c:pt>
                      <c:pt idx="215">
                        <c:v>0.62999646667537801</c:v>
                      </c:pt>
                      <c:pt idx="216">
                        <c:v>0.6073180213131707</c:v>
                      </c:pt>
                      <c:pt idx="217">
                        <c:v>0.60729685856121474</c:v>
                      </c:pt>
                      <c:pt idx="218">
                        <c:v>0.60696417749605747</c:v>
                      </c:pt>
                      <c:pt idx="219">
                        <c:v>0.60694301526749339</c:v>
                      </c:pt>
                      <c:pt idx="220">
                        <c:v>0.60635519623858958</c:v>
                      </c:pt>
                      <c:pt idx="221">
                        <c:v>0.60633403566912214</c:v>
                      </c:pt>
                      <c:pt idx="222">
                        <c:v>0.60359900726162341</c:v>
                      </c:pt>
                      <c:pt idx="223">
                        <c:v>0.60357784450376573</c:v>
                      </c:pt>
                      <c:pt idx="224">
                        <c:v>0.60324517804504207</c:v>
                      </c:pt>
                      <c:pt idx="225">
                        <c:v>0.60322401577228957</c:v>
                      </c:pt>
                      <c:pt idx="226">
                        <c:v>0.6026363565891194</c:v>
                      </c:pt>
                      <c:pt idx="227">
                        <c:v>0.60261519590277679</c:v>
                      </c:pt>
                      <c:pt idx="228">
                        <c:v>0.59637351400349148</c:v>
                      </c:pt>
                      <c:pt idx="229">
                        <c:v>0.59635235173266843</c:v>
                      </c:pt>
                      <c:pt idx="230">
                        <c:v>0.59630185267438218</c:v>
                      </c:pt>
                      <c:pt idx="231">
                        <c:v>0.59628069049323718</c:v>
                      </c:pt>
                      <c:pt idx="232">
                        <c:v>0.59569402250689907</c:v>
                      </c:pt>
                      <c:pt idx="233">
                        <c:v>0.59567286160852961</c:v>
                      </c:pt>
                      <c:pt idx="234">
                        <c:v>0.59265450962490762</c:v>
                      </c:pt>
                      <c:pt idx="235">
                        <c:v>0.59263334732846185</c:v>
                      </c:pt>
                      <c:pt idx="236">
                        <c:v>0.59258285008351541</c:v>
                      </c:pt>
                      <c:pt idx="237">
                        <c:v>0.59256168786915842</c:v>
                      </c:pt>
                      <c:pt idx="238">
                        <c:v>0.5919751277524542</c:v>
                      </c:pt>
                      <c:pt idx="239">
                        <c:v>0.59195396675231826</c:v>
                      </c:pt>
                      <c:pt idx="240">
                        <c:v>0.57813441866256987</c:v>
                      </c:pt>
                      <c:pt idx="241">
                        <c:v>0.57811325611164144</c:v>
                      </c:pt>
                      <c:pt idx="242">
                        <c:v>0.57778069859461878</c:v>
                      </c:pt>
                      <c:pt idx="243">
                        <c:v>0.57775953624363818</c:v>
                      </c:pt>
                      <c:pt idx="244">
                        <c:v>0.57717295397139956</c:v>
                      </c:pt>
                      <c:pt idx="245">
                        <c:v>0.57715179267817152</c:v>
                      </c:pt>
                      <c:pt idx="246">
                        <c:v>0.56718997404240312</c:v>
                      </c:pt>
                      <c:pt idx="247">
                        <c:v>0.56716881180497314</c:v>
                      </c:pt>
                      <c:pt idx="248">
                        <c:v>0.56711832565191034</c:v>
                      </c:pt>
                      <c:pt idx="249">
                        <c:v>0.56709716343976957</c:v>
                      </c:pt>
                      <c:pt idx="250">
                        <c:v>0.5665113120863019</c:v>
                      </c:pt>
                      <c:pt idx="251">
                        <c:v>0.56649015058362229</c:v>
                      </c:pt>
                      <c:pt idx="252">
                        <c:v>0.52294011420161635</c:v>
                      </c:pt>
                      <c:pt idx="253">
                        <c:v>0.52291895238527908</c:v>
                      </c:pt>
                      <c:pt idx="254">
                        <c:v>0.52286835386806918</c:v>
                      </c:pt>
                      <c:pt idx="255">
                        <c:v>0.52284719199517538</c:v>
                      </c:pt>
                      <c:pt idx="256">
                        <c:v>0.5222614126153573</c:v>
                      </c:pt>
                      <c:pt idx="257">
                        <c:v>0.52224025073704861</c:v>
                      </c:pt>
                      <c:pt idx="258">
                        <c:v>0.5192211799930474</c:v>
                      </c:pt>
                      <c:pt idx="259">
                        <c:v>0.51920001823571349</c:v>
                      </c:pt>
                      <c:pt idx="260">
                        <c:v>0.51914940614295657</c:v>
                      </c:pt>
                      <c:pt idx="261">
                        <c:v>0.51912824432202453</c:v>
                      </c:pt>
                      <c:pt idx="262">
                        <c:v>0.51854243440623793</c:v>
                      </c:pt>
                      <c:pt idx="263">
                        <c:v>0.51852127251948055</c:v>
                      </c:pt>
                      <c:pt idx="264">
                        <c:v>0.5119952280945439</c:v>
                      </c:pt>
                      <c:pt idx="265">
                        <c:v>0.51197406632022902</c:v>
                      </c:pt>
                      <c:pt idx="266">
                        <c:v>0.51163766997684457</c:v>
                      </c:pt>
                      <c:pt idx="267">
                        <c:v>0.51161650807781933</c:v>
                      </c:pt>
                      <c:pt idx="268">
                        <c:v>0.51100689821282397</c:v>
                      </c:pt>
                      <c:pt idx="269">
                        <c:v>0.51098573680449388</c:v>
                      </c:pt>
                      <c:pt idx="270">
                        <c:v>0.50827627650406193</c:v>
                      </c:pt>
                      <c:pt idx="271">
                        <c:v>0.50825511477131402</c:v>
                      </c:pt>
                      <c:pt idx="272">
                        <c:v>0.50791868643319582</c:v>
                      </c:pt>
                      <c:pt idx="273">
                        <c:v>0.507897524540184</c:v>
                      </c:pt>
                      <c:pt idx="274">
                        <c:v>0.50728798432906097</c:v>
                      </c:pt>
                      <c:pt idx="275">
                        <c:v>0.50726682286345626</c:v>
                      </c:pt>
                      <c:pt idx="276">
                        <c:v>0.49375738432291733</c:v>
                      </c:pt>
                      <c:pt idx="277">
                        <c:v>0.49373622313671905</c:v>
                      </c:pt>
                      <c:pt idx="278">
                        <c:v>0.49368549625026475</c:v>
                      </c:pt>
                      <c:pt idx="279">
                        <c:v>0.49366433494564144</c:v>
                      </c:pt>
                      <c:pt idx="280">
                        <c:v>0.49307812852620064</c:v>
                      </c:pt>
                      <c:pt idx="281">
                        <c:v>0.49305696669039256</c:v>
                      </c:pt>
                      <c:pt idx="282">
                        <c:v>0.48281233778652932</c:v>
                      </c:pt>
                      <c:pt idx="283">
                        <c:v>0.4827911764911042</c:v>
                      </c:pt>
                      <c:pt idx="284">
                        <c:v>0.48245440303302928</c:v>
                      </c:pt>
                      <c:pt idx="285">
                        <c:v>0.48243324130171744</c:v>
                      </c:pt>
                      <c:pt idx="286">
                        <c:v>0.48182395330032179</c:v>
                      </c:pt>
                      <c:pt idx="287">
                        <c:v>0.4818027915125439</c:v>
                      </c:pt>
                      <c:pt idx="288">
                        <c:v>0.41107749397182214</c:v>
                      </c:pt>
                      <c:pt idx="289">
                        <c:v>0.41105633270147934</c:v>
                      </c:pt>
                      <c:pt idx="290">
                        <c:v>0.41071683290733407</c:v>
                      </c:pt>
                      <c:pt idx="291">
                        <c:v>0.41069567095576842</c:v>
                      </c:pt>
                      <c:pt idx="292">
                        <c:v>0.41006585560886566</c:v>
                      </c:pt>
                      <c:pt idx="293">
                        <c:v>0.41004469325382281</c:v>
                      </c:pt>
                      <c:pt idx="294">
                        <c:v>0.40735856166727347</c:v>
                      </c:pt>
                      <c:pt idx="295">
                        <c:v>0.40733740048553824</c:v>
                      </c:pt>
                      <c:pt idx="296">
                        <c:v>0.40699784118222182</c:v>
                      </c:pt>
                      <c:pt idx="297">
                        <c:v>0.40697667927900533</c:v>
                      </c:pt>
                      <c:pt idx="298">
                        <c:v>0.40634690434507181</c:v>
                      </c:pt>
                      <c:pt idx="299">
                        <c:v>0.40632574197220994</c:v>
                      </c:pt>
                      <c:pt idx="300">
                        <c:v>0.40041592766228462</c:v>
                      </c:pt>
                      <c:pt idx="301">
                        <c:v>0.40039476662335161</c:v>
                      </c:pt>
                      <c:pt idx="302">
                        <c:v>0.40005464259522261</c:v>
                      </c:pt>
                      <c:pt idx="303">
                        <c:v>0.40003348065624283</c:v>
                      </c:pt>
                      <c:pt idx="304">
                        <c:v>0.39940295283002653</c:v>
                      </c:pt>
                      <c:pt idx="305">
                        <c:v>0.39938179011071889</c:v>
                      </c:pt>
                      <c:pt idx="306">
                        <c:v>0.39669703678093354</c:v>
                      </c:pt>
                      <c:pt idx="307">
                        <c:v>0.39667587584458669</c:v>
                      </c:pt>
                      <c:pt idx="308">
                        <c:v>0.39633566176633389</c:v>
                      </c:pt>
                      <c:pt idx="309">
                        <c:v>0.39631449988734208</c:v>
                      </c:pt>
                      <c:pt idx="310">
                        <c:v>0.39568396074461026</c:v>
                      </c:pt>
                      <c:pt idx="311">
                        <c:v>0.39566279801586529</c:v>
                      </c:pt>
                      <c:pt idx="312">
                        <c:v>0.38189489293135792</c:v>
                      </c:pt>
                      <c:pt idx="313">
                        <c:v>0.3818737324146626</c:v>
                      </c:pt>
                      <c:pt idx="314">
                        <c:v>0.38153346833518753</c:v>
                      </c:pt>
                      <c:pt idx="315">
                        <c:v>0.38151230677153036</c:v>
                      </c:pt>
                      <c:pt idx="316">
                        <c:v>0.38088230309939791</c:v>
                      </c:pt>
                      <c:pt idx="317">
                        <c:v>0.3808611405322001</c:v>
                      </c:pt>
                      <c:pt idx="318">
                        <c:v>0.37123384256585679</c:v>
                      </c:pt>
                      <c:pt idx="319">
                        <c:v>0.37121268241170097</c:v>
                      </c:pt>
                      <c:pt idx="320">
                        <c:v>0.37087152620083602</c:v>
                      </c:pt>
                      <c:pt idx="321">
                        <c:v>0.37085036475776645</c:v>
                      </c:pt>
                      <c:pt idx="322">
                        <c:v>0.37021919639842177</c:v>
                      </c:pt>
                      <c:pt idx="323">
                        <c:v>0.37019803354152259</c:v>
                      </c:pt>
                      <c:pt idx="324">
                        <c:v>0.35992050304406104</c:v>
                      </c:pt>
                      <c:pt idx="325">
                        <c:v>0.35989934597062728</c:v>
                      </c:pt>
                      <c:pt idx="326">
                        <c:v>0.35955774270429469</c:v>
                      </c:pt>
                      <c:pt idx="327">
                        <c:v>0.35953658371178315</c:v>
                      </c:pt>
                      <c:pt idx="328">
                        <c:v>0.35892334033176237</c:v>
                      </c:pt>
                      <c:pt idx="329">
                        <c:v>0.3589021788540484</c:v>
                      </c:pt>
                      <c:pt idx="330">
                        <c:v>0.35620204068199596</c:v>
                      </c:pt>
                      <c:pt idx="331">
                        <c:v>0.35618088386179675</c:v>
                      </c:pt>
                      <c:pt idx="332">
                        <c:v>0.35583904146777551</c:v>
                      </c:pt>
                      <c:pt idx="333">
                        <c:v>0.35581788267108189</c:v>
                      </c:pt>
                      <c:pt idx="334">
                        <c:v>0.35520437835684887</c:v>
                      </c:pt>
                      <c:pt idx="335">
                        <c:v>0.35518321698537708</c:v>
                      </c:pt>
                      <c:pt idx="336">
                        <c:v>0.35241704900616005</c:v>
                      </c:pt>
                      <c:pt idx="337">
                        <c:v>0.3523958893808421</c:v>
                      </c:pt>
                      <c:pt idx="338">
                        <c:v>0.3520546046072256</c:v>
                      </c:pt>
                      <c:pt idx="339">
                        <c:v>0.35203344354245858</c:v>
                      </c:pt>
                      <c:pt idx="340">
                        <c:v>0.35140290812172154</c:v>
                      </c:pt>
                      <c:pt idx="341">
                        <c:v>0.35138174543187045</c:v>
                      </c:pt>
                      <c:pt idx="342">
                        <c:v>0.34897372527105552</c:v>
                      </c:pt>
                      <c:pt idx="343">
                        <c:v>0.34895256733186897</c:v>
                      </c:pt>
                      <c:pt idx="344">
                        <c:v>0.34889794035491295</c:v>
                      </c:pt>
                      <c:pt idx="345">
                        <c:v>0.34887678198710509</c:v>
                      </c:pt>
                      <c:pt idx="346">
                        <c:v>0.3486982627759927</c:v>
                      </c:pt>
                      <c:pt idx="347">
                        <c:v>0.348677103329815</c:v>
                      </c:pt>
                      <c:pt idx="348">
                        <c:v>0.34833567210712846</c:v>
                      </c:pt>
                      <c:pt idx="349">
                        <c:v>0.34831451116942003</c:v>
                      </c:pt>
                      <c:pt idx="350">
                        <c:v>0.34826152456112786</c:v>
                      </c:pt>
                      <c:pt idx="351">
                        <c:v>0.34824036323710089</c:v>
                      </c:pt>
                      <c:pt idx="352">
                        <c:v>0.34768388645233228</c:v>
                      </c:pt>
                      <c:pt idx="353">
                        <c:v>0.34766272380872498</c:v>
                      </c:pt>
                      <c:pt idx="354">
                        <c:v>0.34525517914359871</c:v>
                      </c:pt>
                      <c:pt idx="355">
                        <c:v>0.34523402143668441</c:v>
                      </c:pt>
                      <c:pt idx="356">
                        <c:v>0.34517934137481071</c:v>
                      </c:pt>
                      <c:pt idx="357">
                        <c:v>0.34515818322658248</c:v>
                      </c:pt>
                      <c:pt idx="358">
                        <c:v>0.34454259792897668</c:v>
                      </c:pt>
                      <c:pt idx="359">
                        <c:v>0.34452143672662083</c:v>
                      </c:pt>
                      <c:pt idx="360">
                        <c:v>0.34147090134770686</c:v>
                      </c:pt>
                      <c:pt idx="361">
                        <c:v>0.34144974084623669</c:v>
                      </c:pt>
                      <c:pt idx="362">
                        <c:v>0.34139304187732322</c:v>
                      </c:pt>
                      <c:pt idx="363">
                        <c:v>0.34137188104150468</c:v>
                      </c:pt>
                      <c:pt idx="364">
                        <c:v>0.34073969939072185</c:v>
                      </c:pt>
                      <c:pt idx="365">
                        <c:v>0.34071853647029415</c:v>
                      </c:pt>
                      <c:pt idx="366">
                        <c:v>0.3377520482370327</c:v>
                      </c:pt>
                      <c:pt idx="367">
                        <c:v>0.33773088789152689</c:v>
                      </c:pt>
                      <c:pt idx="368">
                        <c:v>0.3376741550130164</c:v>
                      </c:pt>
                      <c:pt idx="369">
                        <c:v>0.33765299432139678</c:v>
                      </c:pt>
                      <c:pt idx="370">
                        <c:v>0.33702065968597356</c:v>
                      </c:pt>
                      <c:pt idx="371">
                        <c:v>0.33699949682140412</c:v>
                      </c:pt>
                      <c:pt idx="372">
                        <c:v>0.33074272019917339</c:v>
                      </c:pt>
                      <c:pt idx="373">
                        <c:v>0.33072156531548758</c:v>
                      </c:pt>
                      <c:pt idx="374">
                        <c:v>0.33037761915497071</c:v>
                      </c:pt>
                      <c:pt idx="375">
                        <c:v>0.33035646182112383</c:v>
                      </c:pt>
                      <c:pt idx="376">
                        <c:v>0.3297404067562768</c:v>
                      </c:pt>
                      <c:pt idx="377">
                        <c:v>0.32971924610606673</c:v>
                      </c:pt>
                      <c:pt idx="378">
                        <c:v>0.32323605068871175</c:v>
                      </c:pt>
                      <c:pt idx="379">
                        <c:v>0.32321489255110819</c:v>
                      </c:pt>
                      <c:pt idx="380">
                        <c:v>0.3228720049797803</c:v>
                      </c:pt>
                      <c:pt idx="381">
                        <c:v>0.32285084491785865</c:v>
                      </c:pt>
                      <c:pt idx="382">
                        <c:v>0.32221885430954511</c:v>
                      </c:pt>
                      <c:pt idx="383">
                        <c:v>0.32219769186621472</c:v>
                      </c:pt>
                      <c:pt idx="384">
                        <c:v>0.31979524909302803</c:v>
                      </c:pt>
                      <c:pt idx="385">
                        <c:v>0.31977409315930805</c:v>
                      </c:pt>
                      <c:pt idx="386">
                        <c:v>0.31971894463222816</c:v>
                      </c:pt>
                      <c:pt idx="387">
                        <c:v>0.31969778815205979</c:v>
                      </c:pt>
                      <c:pt idx="388">
                        <c:v>0.3190791187426355</c:v>
                      </c:pt>
                      <c:pt idx="389">
                        <c:v>0.31905795839485485</c:v>
                      </c:pt>
                      <c:pt idx="390">
                        <c:v>0.31228930027465207</c:v>
                      </c:pt>
                      <c:pt idx="391">
                        <c:v>0.31226814105195361</c:v>
                      </c:pt>
                      <c:pt idx="392">
                        <c:v>0.31221107145790206</c:v>
                      </c:pt>
                      <c:pt idx="393">
                        <c:v>0.3121899117908134</c:v>
                      </c:pt>
                      <c:pt idx="394">
                        <c:v>0.31155570226681234</c:v>
                      </c:pt>
                      <c:pt idx="395">
                        <c:v>0.31153453968514022</c:v>
                      </c:pt>
                      <c:pt idx="396">
                        <c:v>0.29613373937838156</c:v>
                      </c:pt>
                      <c:pt idx="397">
                        <c:v>0.29611258426347731</c:v>
                      </c:pt>
                      <c:pt idx="398">
                        <c:v>0.29605721861732159</c:v>
                      </c:pt>
                      <c:pt idx="399">
                        <c:v>0.29603606288460405</c:v>
                      </c:pt>
                      <c:pt idx="400">
                        <c:v>0.29541647230899704</c:v>
                      </c:pt>
                      <c:pt idx="401">
                        <c:v>0.29539531219825604</c:v>
                      </c:pt>
                      <c:pt idx="402">
                        <c:v>0.29241546255382483</c:v>
                      </c:pt>
                      <c:pt idx="403">
                        <c:v>0.29239430779878495</c:v>
                      </c:pt>
                      <c:pt idx="404">
                        <c:v>0.2923388662317466</c:v>
                      </c:pt>
                      <c:pt idx="405">
                        <c:v>0.29231771084076164</c:v>
                      </c:pt>
                      <c:pt idx="406">
                        <c:v>0.29169763245571934</c:v>
                      </c:pt>
                      <c:pt idx="407">
                        <c:v>0.29167647255018575</c:v>
                      </c:pt>
                      <c:pt idx="408">
                        <c:v>0.28518592575686968</c:v>
                      </c:pt>
                      <c:pt idx="409">
                        <c:v>0.28516476931133966</c:v>
                      </c:pt>
                      <c:pt idx="410">
                        <c:v>0.28481848925423581</c:v>
                      </c:pt>
                      <c:pt idx="411">
                        <c:v>0.28479733002138335</c:v>
                      </c:pt>
                      <c:pt idx="412">
                        <c:v>0.28416138737721697</c:v>
                      </c:pt>
                      <c:pt idx="413">
                        <c:v>0.28414022442941911</c:v>
                      </c:pt>
                      <c:pt idx="414">
                        <c:v>0.28146753469023622</c:v>
                      </c:pt>
                      <c:pt idx="415">
                        <c:v>0.28144637857751625</c:v>
                      </c:pt>
                      <c:pt idx="416">
                        <c:v>0.2810997816189581</c:v>
                      </c:pt>
                      <c:pt idx="417">
                        <c:v>0.28107862263259303</c:v>
                      </c:pt>
                      <c:pt idx="418">
                        <c:v>0.28044234604550267</c:v>
                      </c:pt>
                      <c:pt idx="419">
                        <c:v>0.28042118321614445</c:v>
                      </c:pt>
                      <c:pt idx="420">
                        <c:v>0.26695811310201978</c:v>
                      </c:pt>
                      <c:pt idx="421">
                        <c:v>0.26693696110621068</c:v>
                      </c:pt>
                      <c:pt idx="422">
                        <c:v>0.2668808446711069</c:v>
                      </c:pt>
                      <c:pt idx="423">
                        <c:v>0.26685969188578662</c:v>
                      </c:pt>
                      <c:pt idx="424">
                        <c:v>0.2662350504987534</c:v>
                      </c:pt>
                      <c:pt idx="425">
                        <c:v>0.26621389203609142</c:v>
                      </c:pt>
                      <c:pt idx="426">
                        <c:v>0.25600934818121468</c:v>
                      </c:pt>
                      <c:pt idx="427">
                        <c:v>0.2559881946176284</c:v>
                      </c:pt>
                      <c:pt idx="428">
                        <c:v>0.25563866129644552</c:v>
                      </c:pt>
                      <c:pt idx="429">
                        <c:v>0.25561750412053363</c:v>
                      </c:pt>
                      <c:pt idx="430">
                        <c:v>0.25497769686347649</c:v>
                      </c:pt>
                      <c:pt idx="431">
                        <c:v>0.25495653473634672</c:v>
                      </c:pt>
                      <c:pt idx="432">
                        <c:v>0.211772491640842</c:v>
                      </c:pt>
                      <c:pt idx="433">
                        <c:v>0.2117513444697571</c:v>
                      </c:pt>
                      <c:pt idx="434">
                        <c:v>0.21139583009839938</c:v>
                      </c:pt>
                      <c:pt idx="435">
                        <c:v>0.21137467763701007</c:v>
                      </c:pt>
                      <c:pt idx="436">
                        <c:v>0.2107280162657115</c:v>
                      </c:pt>
                      <c:pt idx="437">
                        <c:v>0.2107068564413368</c:v>
                      </c:pt>
                      <c:pt idx="438">
                        <c:v>0.20805506051484904</c:v>
                      </c:pt>
                      <c:pt idx="439">
                        <c:v>0.20803391412318939</c:v>
                      </c:pt>
                      <c:pt idx="440">
                        <c:v>0.207677748068751</c:v>
                      </c:pt>
                      <c:pt idx="441">
                        <c:v>0.20765659619980759</c:v>
                      </c:pt>
                      <c:pt idx="442">
                        <c:v>0.20700915650390289</c:v>
                      </c:pt>
                      <c:pt idx="443">
                        <c:v>0.20698799700532522</c:v>
                      </c:pt>
                      <c:pt idx="444">
                        <c:v>0.20082216189211796</c:v>
                      </c:pt>
                      <c:pt idx="445">
                        <c:v>0.20080101255851757</c:v>
                      </c:pt>
                      <c:pt idx="446">
                        <c:v>0.20074100526794053</c:v>
                      </c:pt>
                      <c:pt idx="447">
                        <c:v>0.20071985469501336</c:v>
                      </c:pt>
                      <c:pt idx="448">
                        <c:v>0.20006727004645711</c:v>
                      </c:pt>
                      <c:pt idx="449">
                        <c:v>0.20004611077113832</c:v>
                      </c:pt>
                      <c:pt idx="450">
                        <c:v>0.19710454585910731</c:v>
                      </c:pt>
                      <c:pt idx="451">
                        <c:v>0.19708339727058585</c:v>
                      </c:pt>
                      <c:pt idx="452">
                        <c:v>0.1970232358959296</c:v>
                      </c:pt>
                      <c:pt idx="453">
                        <c:v>0.19700208602249525</c:v>
                      </c:pt>
                      <c:pt idx="454">
                        <c:v>0.19634852461990232</c:v>
                      </c:pt>
                      <c:pt idx="455">
                        <c:v>0.19632736572015838</c:v>
                      </c:pt>
                      <c:pt idx="456">
                        <c:v>0.18260605547060876</c:v>
                      </c:pt>
                      <c:pt idx="457">
                        <c:v>0.18258491546367323</c:v>
                      </c:pt>
                      <c:pt idx="458">
                        <c:v>0.18222275868926344</c:v>
                      </c:pt>
                      <c:pt idx="459">
                        <c:v>0.18220161152348882</c:v>
                      </c:pt>
                      <c:pt idx="460">
                        <c:v>0.18154645807623279</c:v>
                      </c:pt>
                      <c:pt idx="461">
                        <c:v>0.18152530084996993</c:v>
                      </c:pt>
                      <c:pt idx="462">
                        <c:v>0.17165425784309946</c:v>
                      </c:pt>
                      <c:pt idx="463">
                        <c:v>0.17163311541444187</c:v>
                      </c:pt>
                      <c:pt idx="464">
                        <c:v>0.1715715306742196</c:v>
                      </c:pt>
                      <c:pt idx="465">
                        <c:v>0.17155038654595811</c:v>
                      </c:pt>
                      <c:pt idx="466">
                        <c:v>0.17088736267077625</c:v>
                      </c:pt>
                      <c:pt idx="467">
                        <c:v>0.17086620654168441</c:v>
                      </c:pt>
                      <c:pt idx="468">
                        <c:v>9.9918761153371116E-2</c:v>
                      </c:pt>
                      <c:pt idx="469">
                        <c:v>9.9897626512912077E-2</c:v>
                      </c:pt>
                      <c:pt idx="470">
                        <c:v>9.9831115067435083E-2</c:v>
                      </c:pt>
                      <c:pt idx="471">
                        <c:v>9.9809976959174304E-2</c:v>
                      </c:pt>
                      <c:pt idx="472">
                        <c:v>9.9121368161857584E-2</c:v>
                      </c:pt>
                      <c:pt idx="473">
                        <c:v>9.9100208011421637E-2</c:v>
                      </c:pt>
                      <c:pt idx="474">
                        <c:v>9.6202922295077584E-2</c:v>
                      </c:pt>
                      <c:pt idx="475">
                        <c:v>9.6181790185423208E-2</c:v>
                      </c:pt>
                      <c:pt idx="476">
                        <c:v>9.6114815815425331E-2</c:v>
                      </c:pt>
                      <c:pt idx="477">
                        <c:v>9.6093679994111378E-2</c:v>
                      </c:pt>
                      <c:pt idx="478">
                        <c:v>9.5402516357566303E-2</c:v>
                      </c:pt>
                      <c:pt idx="479">
                        <c:v>9.5381356985813043E-2</c:v>
                      </c:pt>
                      <c:pt idx="480">
                        <c:v>8.9280062574567415E-2</c:v>
                      </c:pt>
                      <c:pt idx="481">
                        <c:v>8.9258938000717408E-2</c:v>
                      </c:pt>
                      <c:pt idx="482">
                        <c:v>8.9189809746820642E-2</c:v>
                      </c:pt>
                      <c:pt idx="483">
                        <c:v>8.916868061681664E-2</c:v>
                      </c:pt>
                      <c:pt idx="484">
                        <c:v>8.8462047936089999E-2</c:v>
                      </c:pt>
                      <c:pt idx="485">
                        <c:v>8.844088927965639E-2</c:v>
                      </c:pt>
                      <c:pt idx="486">
                        <c:v>8.5565930395661696E-2</c:v>
                      </c:pt>
                      <c:pt idx="487">
                        <c:v>8.5544809536888908E-2</c:v>
                      </c:pt>
                      <c:pt idx="488">
                        <c:v>8.5475038997116198E-2</c:v>
                      </c:pt>
                      <c:pt idx="489">
                        <c:v>8.5453913218785552E-2</c:v>
                      </c:pt>
                      <c:pt idx="490">
                        <c:v>8.4743542339779945E-2</c:v>
                      </c:pt>
                      <c:pt idx="491">
                        <c:v>8.4722384729809253E-2</c:v>
                      </c:pt>
                      <c:pt idx="492">
                        <c:v>7.0776112653106071E-2</c:v>
                      </c:pt>
                      <c:pt idx="493">
                        <c:v>7.0755008488212243E-2</c:v>
                      </c:pt>
                      <c:pt idx="494">
                        <c:v>7.0683024634393368E-2</c:v>
                      </c:pt>
                      <c:pt idx="495">
                        <c:v>7.0661913859247236E-2</c:v>
                      </c:pt>
                      <c:pt idx="496">
                        <c:v>6.9941357511376173E-2</c:v>
                      </c:pt>
                      <c:pt idx="497">
                        <c:v>6.9920204983989237E-2</c:v>
                      </c:pt>
                      <c:pt idx="498">
                        <c:v>6.0161202912793324E-2</c:v>
                      </c:pt>
                      <c:pt idx="499">
                        <c:v>6.0140127553237145E-2</c:v>
                      </c:pt>
                      <c:pt idx="500">
                        <c:v>6.0063209102822049E-2</c:v>
                      </c:pt>
                      <c:pt idx="501">
                        <c:v>6.004212419603451E-2</c:v>
                      </c:pt>
                      <c:pt idx="502">
                        <c:v>5.9288229093761385E-2</c:v>
                      </c:pt>
                      <c:pt idx="503">
                        <c:v>5.9267082584446552E-2</c:v>
                      </c:pt>
                      <c:pt idx="504">
                        <c:v>4.1396307572382086E-2</c:v>
                      </c:pt>
                      <c:pt idx="505">
                        <c:v>4.1375304450499063E-2</c:v>
                      </c:pt>
                      <c:pt idx="506">
                        <c:v>4.1290501523518069E-2</c:v>
                      </c:pt>
                      <c:pt idx="507">
                        <c:v>4.1269480662848038E-2</c:v>
                      </c:pt>
                      <c:pt idx="508">
                        <c:v>4.047446461087327E-2</c:v>
                      </c:pt>
                      <c:pt idx="509">
                        <c:v>4.0453332895969175E-2</c:v>
                      </c:pt>
                      <c:pt idx="510">
                        <c:v>3.7700941523942544E-2</c:v>
                      </c:pt>
                      <c:pt idx="511">
                        <c:v>3.7679969413961525E-2</c:v>
                      </c:pt>
                      <c:pt idx="512">
                        <c:v>3.7592179774414314E-2</c:v>
                      </c:pt>
                      <c:pt idx="513">
                        <c:v>3.7571186596590436E-2</c:v>
                      </c:pt>
                      <c:pt idx="514">
                        <c:v>3.6758757037165739E-2</c:v>
                      </c:pt>
                      <c:pt idx="515">
                        <c:v>3.6737632264148765E-2</c:v>
                      </c:pt>
                      <c:pt idx="516">
                        <c:v>3.0458987575107538E-2</c:v>
                      </c:pt>
                      <c:pt idx="517">
                        <c:v>3.043802683881815E-2</c:v>
                      </c:pt>
                      <c:pt idx="518">
                        <c:v>2.9975148744534195E-2</c:v>
                      </c:pt>
                      <c:pt idx="519">
                        <c:v>2.9954077358421198E-2</c:v>
                      </c:pt>
                      <c:pt idx="520">
                        <c:v>2.9208970317148537E-2</c:v>
                      </c:pt>
                      <c:pt idx="521">
                        <c:v>2.9187797389111429E-2</c:v>
                      </c:pt>
                      <c:pt idx="522">
                        <c:v>2.677295438077815E-2</c:v>
                      </c:pt>
                      <c:pt idx="523">
                        <c:v>2.6752050399738922E-2</c:v>
                      </c:pt>
                      <c:pt idx="524">
                        <c:v>2.6270075114538702E-2</c:v>
                      </c:pt>
                      <c:pt idx="525">
                        <c:v>2.6249030609906444E-2</c:v>
                      </c:pt>
                      <c:pt idx="526">
                        <c:v>2.5489668385792412E-2</c:v>
                      </c:pt>
                      <c:pt idx="527">
                        <c:v>2.5468496218890527E-2</c:v>
                      </c:pt>
                      <c:pt idx="528">
                        <c:v>1.2821948446065087E-2</c:v>
                      </c:pt>
                      <c:pt idx="529">
                        <c:v>1.2802347097638589E-2</c:v>
                      </c:pt>
                      <c:pt idx="530">
                        <c:v>1.2647820219281347E-2</c:v>
                      </c:pt>
                      <c:pt idx="531">
                        <c:v>1.2628066408887511E-2</c:v>
                      </c:pt>
                      <c:pt idx="532">
                        <c:v>1.139691282594758E-2</c:v>
                      </c:pt>
                      <c:pt idx="533">
                        <c:v>1.1376096264271419E-2</c:v>
                      </c:pt>
                      <c:pt idx="534">
                        <c:v>4.0782232509067517E-3</c:v>
                      </c:pt>
                      <c:pt idx="535">
                        <c:v>4.0732110539214803E-3</c:v>
                      </c:pt>
                      <c:pt idx="536">
                        <c:v>2.6834539639466752E-3</c:v>
                      </c:pt>
                      <c:pt idx="537">
                        <c:v>2.6784321250138735E-3</c:v>
                      </c:pt>
                      <c:pt idx="538">
                        <c:v>2.1205664094437717E-5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FB91-4DAA-BF0E-257DABC4AB64}"/>
                  </c:ext>
                </c:extLst>
              </c15:ser>
            </c15:filteredLineSeries>
          </c:ext>
        </c:extLst>
      </c:lineChart>
      <c:catAx>
        <c:axId val="5324081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409472"/>
        <c:crosses val="autoZero"/>
        <c:auto val="1"/>
        <c:lblAlgn val="ctr"/>
        <c:lblOffset val="100"/>
        <c:noMultiLvlLbl val="0"/>
      </c:catAx>
      <c:valAx>
        <c:axId val="53240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408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Chart_Data!$E$3</c:f>
              <c:strCache>
                <c:ptCount val="1"/>
                <c:pt idx="0">
                  <c:v>Performance Score Variation - Pro Economic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Chart_Data!$E$4:$E$543</c:f>
              <c:numCache>
                <c:formatCode>General</c:formatCode>
                <c:ptCount val="540"/>
                <c:pt idx="0">
                  <c:v>1</c:v>
                </c:pt>
                <c:pt idx="1">
                  <c:v>0.99998098631578969</c:v>
                </c:pt>
                <c:pt idx="2">
                  <c:v>0.9991008507146123</c:v>
                </c:pt>
                <c:pt idx="3">
                  <c:v>0.99908270260548848</c:v>
                </c:pt>
                <c:pt idx="4">
                  <c:v>0.99644532874571745</c:v>
                </c:pt>
                <c:pt idx="5">
                  <c:v>0.99642632156193855</c:v>
                </c:pt>
                <c:pt idx="6">
                  <c:v>0.99557477971542563</c:v>
                </c:pt>
                <c:pt idx="7">
                  <c:v>0.99555582746975679</c:v>
                </c:pt>
                <c:pt idx="8">
                  <c:v>0.99150488137648363</c:v>
                </c:pt>
                <c:pt idx="9">
                  <c:v>0.99148674760736211</c:v>
                </c:pt>
                <c:pt idx="10">
                  <c:v>0.98805009863627813</c:v>
                </c:pt>
                <c:pt idx="11">
                  <c:v>0.98803155366926498</c:v>
                </c:pt>
                <c:pt idx="12">
                  <c:v>0.98730896391848766</c:v>
                </c:pt>
                <c:pt idx="13">
                  <c:v>0.98729001223691726</c:v>
                </c:pt>
                <c:pt idx="14">
                  <c:v>0.98375866314818405</c:v>
                </c:pt>
                <c:pt idx="15">
                  <c:v>0.98373969415858098</c:v>
                </c:pt>
                <c:pt idx="16">
                  <c:v>0.98245980840323843</c:v>
                </c:pt>
                <c:pt idx="17">
                  <c:v>0.98244098816268433</c:v>
                </c:pt>
                <c:pt idx="18">
                  <c:v>0.97892611757252579</c:v>
                </c:pt>
                <c:pt idx="19">
                  <c:v>0.97890724684766672</c:v>
                </c:pt>
                <c:pt idx="20">
                  <c:v>0.97461018081083073</c:v>
                </c:pt>
                <c:pt idx="21">
                  <c:v>0.97459151993064097</c:v>
                </c:pt>
                <c:pt idx="22">
                  <c:v>0.97256025214585429</c:v>
                </c:pt>
                <c:pt idx="23">
                  <c:v>0.97254124384158891</c:v>
                </c:pt>
                <c:pt idx="24">
                  <c:v>0.97169678282153027</c:v>
                </c:pt>
                <c:pt idx="25">
                  <c:v>0.9716777782055408</c:v>
                </c:pt>
                <c:pt idx="26">
                  <c:v>0.97110042748175041</c:v>
                </c:pt>
                <c:pt idx="27">
                  <c:v>0.97108169466238536</c:v>
                </c:pt>
                <c:pt idx="28">
                  <c:v>0.96433162073866086</c:v>
                </c:pt>
                <c:pt idx="29">
                  <c:v>0.96431267745543925</c:v>
                </c:pt>
                <c:pt idx="30">
                  <c:v>0.95988504586441259</c:v>
                </c:pt>
                <c:pt idx="31">
                  <c:v>0.95986604770718686</c:v>
                </c:pt>
                <c:pt idx="32">
                  <c:v>0.95510163733335374</c:v>
                </c:pt>
                <c:pt idx="33">
                  <c:v>0.95508266694006616</c:v>
                </c:pt>
                <c:pt idx="34">
                  <c:v>0.9473703700384789</c:v>
                </c:pt>
                <c:pt idx="35">
                  <c:v>0.9473514552596517</c:v>
                </c:pt>
                <c:pt idx="36">
                  <c:v>0.93565909613654663</c:v>
                </c:pt>
                <c:pt idx="37">
                  <c:v>0.93564009947557869</c:v>
                </c:pt>
                <c:pt idx="38">
                  <c:v>0.93210490370357213</c:v>
                </c:pt>
                <c:pt idx="39">
                  <c:v>0.93208590638854705</c:v>
                </c:pt>
                <c:pt idx="40">
                  <c:v>0.93087963144212549</c:v>
                </c:pt>
                <c:pt idx="41">
                  <c:v>0.93086065133945783</c:v>
                </c:pt>
                <c:pt idx="42">
                  <c:v>0.92732704085995432</c:v>
                </c:pt>
                <c:pt idx="43">
                  <c:v>0.92730805885117662</c:v>
                </c:pt>
                <c:pt idx="44">
                  <c:v>0.92317306024932688</c:v>
                </c:pt>
                <c:pt idx="45">
                  <c:v>0.92315411275097603</c:v>
                </c:pt>
                <c:pt idx="46">
                  <c:v>0.92297633936034007</c:v>
                </c:pt>
                <c:pt idx="47">
                  <c:v>0.92295734773419869</c:v>
                </c:pt>
                <c:pt idx="48">
                  <c:v>0.92206935318884908</c:v>
                </c:pt>
                <c:pt idx="49">
                  <c:v>0.92205036417209085</c:v>
                </c:pt>
                <c:pt idx="50">
                  <c:v>0.91962452565940678</c:v>
                </c:pt>
                <c:pt idx="51">
                  <c:v>0.91960557394920406</c:v>
                </c:pt>
                <c:pt idx="52">
                  <c:v>0.91942256735989236</c:v>
                </c:pt>
                <c:pt idx="53">
                  <c:v>0.91940357484098334</c:v>
                </c:pt>
                <c:pt idx="54">
                  <c:v>0.91851582933961906</c:v>
                </c:pt>
                <c:pt idx="55">
                  <c:v>0.91849683925678183</c:v>
                </c:pt>
                <c:pt idx="56">
                  <c:v>0.9143808076162302</c:v>
                </c:pt>
                <c:pt idx="57">
                  <c:v>0.91436184424655575</c:v>
                </c:pt>
                <c:pt idx="58">
                  <c:v>0.91083024303740545</c:v>
                </c:pt>
                <c:pt idx="59">
                  <c:v>0.91081127695606534</c:v>
                </c:pt>
                <c:pt idx="60">
                  <c:v>0.90822379269206699</c:v>
                </c:pt>
                <c:pt idx="61">
                  <c:v>0.90820479186997238</c:v>
                </c:pt>
                <c:pt idx="62">
                  <c:v>0.9034551734923052</c:v>
                </c:pt>
                <c:pt idx="63">
                  <c:v>0.90343618215746058</c:v>
                </c:pt>
                <c:pt idx="64">
                  <c:v>0.89577512653018987</c:v>
                </c:pt>
                <c:pt idx="65">
                  <c:v>0.89575615460731461</c:v>
                </c:pt>
                <c:pt idx="66">
                  <c:v>0.89554422628630481</c:v>
                </c:pt>
                <c:pt idx="67">
                  <c:v>0.89552522897382447</c:v>
                </c:pt>
                <c:pt idx="68">
                  <c:v>0.89463898491661986</c:v>
                </c:pt>
                <c:pt idx="69">
                  <c:v>0.89461998919024532</c:v>
                </c:pt>
                <c:pt idx="70">
                  <c:v>0.88697053473982157</c:v>
                </c:pt>
                <c:pt idx="71">
                  <c:v>0.88695155492472799</c:v>
                </c:pt>
                <c:pt idx="72">
                  <c:v>0.85308906399033713</c:v>
                </c:pt>
                <c:pt idx="73">
                  <c:v>0.85307006405534858</c:v>
                </c:pt>
                <c:pt idx="74">
                  <c:v>0.85218479118080526</c:v>
                </c:pt>
                <c:pt idx="75">
                  <c:v>0.85216579218224819</c:v>
                </c:pt>
                <c:pt idx="76">
                  <c:v>0.84953466095436692</c:v>
                </c:pt>
                <c:pt idx="77">
                  <c:v>0.8495156608712785</c:v>
                </c:pt>
                <c:pt idx="78">
                  <c:v>0.84863044703341295</c:v>
                </c:pt>
                <c:pt idx="79">
                  <c:v>0.84861144785061238</c:v>
                </c:pt>
                <c:pt idx="80">
                  <c:v>0.84452998933463552</c:v>
                </c:pt>
                <c:pt idx="81">
                  <c:v>0.84451099973547472</c:v>
                </c:pt>
                <c:pt idx="82">
                  <c:v>0.84097648060828178</c:v>
                </c:pt>
                <c:pt idx="83">
                  <c:v>0.84095749046465207</c:v>
                </c:pt>
                <c:pt idx="84">
                  <c:v>0.84040934375710363</c:v>
                </c:pt>
                <c:pt idx="85">
                  <c:v>0.84039034589120276</c:v>
                </c:pt>
                <c:pt idx="86">
                  <c:v>0.83685507592334096</c:v>
                </c:pt>
                <c:pt idx="87">
                  <c:v>0.83683607784789127</c:v>
                </c:pt>
                <c:pt idx="88">
                  <c:v>0.83560137392393385</c:v>
                </c:pt>
                <c:pt idx="89">
                  <c:v>0.83558238137382923</c:v>
                </c:pt>
                <c:pt idx="90">
                  <c:v>0.83204756676009073</c:v>
                </c:pt>
                <c:pt idx="91">
                  <c:v>0.83202857380555117</c:v>
                </c:pt>
                <c:pt idx="92">
                  <c:v>0.82761270479273286</c:v>
                </c:pt>
                <c:pt idx="93">
                  <c:v>0.82759372271956955</c:v>
                </c:pt>
                <c:pt idx="94">
                  <c:v>0.82565274689828339</c:v>
                </c:pt>
                <c:pt idx="95">
                  <c:v>0.825633745765876</c:v>
                </c:pt>
                <c:pt idx="96">
                  <c:v>0.82474900077352697</c:v>
                </c:pt>
                <c:pt idx="97">
                  <c:v>0.82473000032258414</c:v>
                </c:pt>
                <c:pt idx="98">
                  <c:v>0.82406005004880822</c:v>
                </c:pt>
                <c:pt idx="99">
                  <c:v>0.82404106719972203</c:v>
                </c:pt>
                <c:pt idx="100">
                  <c:v>0.81710088096924915</c:v>
                </c:pt>
                <c:pt idx="101">
                  <c:v>0.81708188742459198</c:v>
                </c:pt>
                <c:pt idx="102">
                  <c:v>0.81297424000694452</c:v>
                </c:pt>
                <c:pt idx="103">
                  <c:v>0.81295524051255397</c:v>
                </c:pt>
                <c:pt idx="104">
                  <c:v>0.80817000859950883</c:v>
                </c:pt>
                <c:pt idx="105">
                  <c:v>0.80815101305365344</c:v>
                </c:pt>
                <c:pt idx="106">
                  <c:v>0.8001901501207479</c:v>
                </c:pt>
                <c:pt idx="107">
                  <c:v>0.80017116247793185</c:v>
                </c:pt>
                <c:pt idx="108">
                  <c:v>0.73714088071123018</c:v>
                </c:pt>
                <c:pt idx="109">
                  <c:v>0.73712188382731059</c:v>
                </c:pt>
                <c:pt idx="110">
                  <c:v>0.73358669867131987</c:v>
                </c:pt>
                <c:pt idx="111">
                  <c:v>0.73356770164675711</c:v>
                </c:pt>
                <c:pt idx="112">
                  <c:v>0.73229571271806682</c:v>
                </c:pt>
                <c:pt idx="113">
                  <c:v>0.73227671861593024</c:v>
                </c:pt>
                <c:pt idx="114">
                  <c:v>0.72874179515152471</c:v>
                </c:pt>
                <c:pt idx="115">
                  <c:v>0.72872280082790986</c:v>
                </c:pt>
                <c:pt idx="116">
                  <c:v>0.72832198532649051</c:v>
                </c:pt>
                <c:pt idx="117">
                  <c:v>0.72830298742984689</c:v>
                </c:pt>
                <c:pt idx="118">
                  <c:v>0.72476771985345456</c:v>
                </c:pt>
                <c:pt idx="119">
                  <c:v>0.72474872185326555</c:v>
                </c:pt>
                <c:pt idx="120">
                  <c:v>0.72399740620957798</c:v>
                </c:pt>
                <c:pt idx="121">
                  <c:v>0.72397841763847137</c:v>
                </c:pt>
                <c:pt idx="122">
                  <c:v>0.72347865813115797</c:v>
                </c:pt>
                <c:pt idx="123">
                  <c:v>0.72345966268623108</c:v>
                </c:pt>
                <c:pt idx="124">
                  <c:v>0.720444121248623</c:v>
                </c:pt>
                <c:pt idx="125">
                  <c:v>0.72042513230585137</c:v>
                </c:pt>
                <c:pt idx="126">
                  <c:v>0.7199246074201362</c:v>
                </c:pt>
                <c:pt idx="127">
                  <c:v>0.71990561179887747</c:v>
                </c:pt>
                <c:pt idx="128">
                  <c:v>0.71518376417424356</c:v>
                </c:pt>
                <c:pt idx="129">
                  <c:v>0.7151647736853437</c:v>
                </c:pt>
                <c:pt idx="130">
                  <c:v>0.71163025741297514</c:v>
                </c:pt>
                <c:pt idx="131">
                  <c:v>0.71161126661146734</c:v>
                </c:pt>
                <c:pt idx="132">
                  <c:v>0.70970677347246458</c:v>
                </c:pt>
                <c:pt idx="133">
                  <c:v>0.70968777547773787</c:v>
                </c:pt>
                <c:pt idx="134">
                  <c:v>0.70486376255756589</c:v>
                </c:pt>
                <c:pt idx="135">
                  <c:v>0.70484476673544383</c:v>
                </c:pt>
                <c:pt idx="136">
                  <c:v>0.70088717992944871</c:v>
                </c:pt>
                <c:pt idx="137">
                  <c:v>0.70086818120868111</c:v>
                </c:pt>
                <c:pt idx="138">
                  <c:v>0.69657041274010734</c:v>
                </c:pt>
                <c:pt idx="139">
                  <c:v>0.69655142132871994</c:v>
                </c:pt>
                <c:pt idx="140">
                  <c:v>0.69604564026449489</c:v>
                </c:pt>
                <c:pt idx="141">
                  <c:v>0.69602664344125464</c:v>
                </c:pt>
                <c:pt idx="142">
                  <c:v>0.68775504733048309</c:v>
                </c:pt>
                <c:pt idx="143">
                  <c:v>0.68773605443791097</c:v>
                </c:pt>
                <c:pt idx="144">
                  <c:v>0.68167899233051588</c:v>
                </c:pt>
                <c:pt idx="145">
                  <c:v>0.68165999372848907</c:v>
                </c:pt>
                <c:pt idx="146">
                  <c:v>0.67812467894000572</c:v>
                </c:pt>
                <c:pt idx="147">
                  <c:v>0.67810568028072737</c:v>
                </c:pt>
                <c:pt idx="148">
                  <c:v>0.67698623490126619</c:v>
                </c:pt>
                <c:pt idx="149">
                  <c:v>0.67696723473538967</c:v>
                </c:pt>
                <c:pt idx="150">
                  <c:v>0.67683737321074344</c:v>
                </c:pt>
                <c:pt idx="151">
                  <c:v>0.67681837629796837</c:v>
                </c:pt>
                <c:pt idx="152">
                  <c:v>0.67604461108589664</c:v>
                </c:pt>
                <c:pt idx="153">
                  <c:v>0.67602561113245008</c:v>
                </c:pt>
                <c:pt idx="154">
                  <c:v>0.67343185328136113</c:v>
                </c:pt>
                <c:pt idx="155">
                  <c:v>0.67341285312236454</c:v>
                </c:pt>
                <c:pt idx="156">
                  <c:v>0.67328319729523745</c:v>
                </c:pt>
                <c:pt idx="157">
                  <c:v>0.6732642002708642</c:v>
                </c:pt>
                <c:pt idx="158">
                  <c:v>0.67249023330769753</c:v>
                </c:pt>
                <c:pt idx="159">
                  <c:v>0.67247123335232595</c:v>
                </c:pt>
                <c:pt idx="160">
                  <c:v>0.66899880674385825</c:v>
                </c:pt>
                <c:pt idx="161">
                  <c:v>0.66897980876436802</c:v>
                </c:pt>
                <c:pt idx="162">
                  <c:v>0.6685476012582483</c:v>
                </c:pt>
                <c:pt idx="163">
                  <c:v>0.66852860786234192</c:v>
                </c:pt>
                <c:pt idx="164">
                  <c:v>0.66808293070475089</c:v>
                </c:pt>
                <c:pt idx="165">
                  <c:v>0.66806393299430566</c:v>
                </c:pt>
                <c:pt idx="166">
                  <c:v>0.66801856832953177</c:v>
                </c:pt>
                <c:pt idx="167">
                  <c:v>0.66799957066681459</c:v>
                </c:pt>
                <c:pt idx="168">
                  <c:v>0.66544453812263493</c:v>
                </c:pt>
                <c:pt idx="169">
                  <c:v>0.66542554006954313</c:v>
                </c:pt>
                <c:pt idx="170">
                  <c:v>0.66499380502637551</c:v>
                </c:pt>
                <c:pt idx="171">
                  <c:v>0.66497481141840042</c:v>
                </c:pt>
                <c:pt idx="172">
                  <c:v>0.66452868695538791</c:v>
                </c:pt>
                <c:pt idx="173">
                  <c:v>0.66450968916227138</c:v>
                </c:pt>
                <c:pt idx="174">
                  <c:v>0.66446432559044533</c:v>
                </c:pt>
                <c:pt idx="175">
                  <c:v>0.66444532784365307</c:v>
                </c:pt>
                <c:pt idx="176">
                  <c:v>0.66430756676151126</c:v>
                </c:pt>
                <c:pt idx="177">
                  <c:v>0.66428856716509666</c:v>
                </c:pt>
                <c:pt idx="178">
                  <c:v>0.66075320267855608</c:v>
                </c:pt>
                <c:pt idx="179">
                  <c:v>0.66073420307282482</c:v>
                </c:pt>
                <c:pt idx="180">
                  <c:v>0.65973100969538734</c:v>
                </c:pt>
                <c:pt idx="181">
                  <c:v>0.65971201513773525</c:v>
                </c:pt>
                <c:pt idx="182">
                  <c:v>0.65946825565256917</c:v>
                </c:pt>
                <c:pt idx="183">
                  <c:v>0.65944925727762871</c:v>
                </c:pt>
                <c:pt idx="184">
                  <c:v>0.65617708423639332</c:v>
                </c:pt>
                <c:pt idx="185">
                  <c:v>0.65615808950131538</c:v>
                </c:pt>
                <c:pt idx="186">
                  <c:v>0.65591395859457491</c:v>
                </c:pt>
                <c:pt idx="187">
                  <c:v>0.65589496016366033</c:v>
                </c:pt>
                <c:pt idx="188">
                  <c:v>0.65424384977733918</c:v>
                </c:pt>
                <c:pt idx="189">
                  <c:v>0.65422485072662329</c:v>
                </c:pt>
                <c:pt idx="190">
                  <c:v>0.65118283935363397</c:v>
                </c:pt>
                <c:pt idx="191">
                  <c:v>0.65116384368071401</c:v>
                </c:pt>
                <c:pt idx="192">
                  <c:v>0.64955043512175592</c:v>
                </c:pt>
                <c:pt idx="193">
                  <c:v>0.64953143502107835</c:v>
                </c:pt>
                <c:pt idx="194">
                  <c:v>0.64940338247886986</c:v>
                </c:pt>
                <c:pt idx="195">
                  <c:v>0.64938438469234228</c:v>
                </c:pt>
                <c:pt idx="196">
                  <c:v>0.64860886885161173</c:v>
                </c:pt>
                <c:pt idx="197">
                  <c:v>0.64858986889261283</c:v>
                </c:pt>
                <c:pt idx="198">
                  <c:v>0.64762879702613196</c:v>
                </c:pt>
                <c:pt idx="199">
                  <c:v>0.64760980121027778</c:v>
                </c:pt>
                <c:pt idx="200">
                  <c:v>0.64156405661021843</c:v>
                </c:pt>
                <c:pt idx="201">
                  <c:v>0.64154505805834294</c:v>
                </c:pt>
                <c:pt idx="202">
                  <c:v>0.64111661143888754</c:v>
                </c:pt>
                <c:pt idx="203">
                  <c:v>0.64109761639271734</c:v>
                </c:pt>
                <c:pt idx="204">
                  <c:v>0.64064839649717786</c:v>
                </c:pt>
                <c:pt idx="205">
                  <c:v>0.64062939814121544</c:v>
                </c:pt>
                <c:pt idx="206">
                  <c:v>0.64058403372530803</c:v>
                </c:pt>
                <c:pt idx="207">
                  <c:v>0.64056503540789222</c:v>
                </c:pt>
                <c:pt idx="208">
                  <c:v>0.63687198157961156</c:v>
                </c:pt>
                <c:pt idx="209">
                  <c:v>0.63685298192473916</c:v>
                </c:pt>
                <c:pt idx="210">
                  <c:v>0.63229900099846337</c:v>
                </c:pt>
                <c:pt idx="211">
                  <c:v>0.63228000505870297</c:v>
                </c:pt>
                <c:pt idx="212">
                  <c:v>0.63203328247056467</c:v>
                </c:pt>
                <c:pt idx="213">
                  <c:v>0.63201428366527013</c:v>
                </c:pt>
                <c:pt idx="214">
                  <c:v>0.62374991476750108</c:v>
                </c:pt>
                <c:pt idx="215">
                  <c:v>0.62373091798086999</c:v>
                </c:pt>
                <c:pt idx="216">
                  <c:v>0.61264683551901089</c:v>
                </c:pt>
                <c:pt idx="217">
                  <c:v>0.61262783618932337</c:v>
                </c:pt>
                <c:pt idx="218">
                  <c:v>0.60909249944868482</c:v>
                </c:pt>
                <c:pt idx="219">
                  <c:v>0.60907350013402262</c:v>
                </c:pt>
                <c:pt idx="220">
                  <c:v>0.60780758831623583</c:v>
                </c:pt>
                <c:pt idx="221">
                  <c:v>0.60778858966842852</c:v>
                </c:pt>
                <c:pt idx="222">
                  <c:v>0.60425327400308815</c:v>
                </c:pt>
                <c:pt idx="223">
                  <c:v>0.60423427533111951</c:v>
                </c:pt>
                <c:pt idx="224">
                  <c:v>0.59996750936582932</c:v>
                </c:pt>
                <c:pt idx="225">
                  <c:v>0.59994851036438712</c:v>
                </c:pt>
                <c:pt idx="226">
                  <c:v>0.59952427782958018</c:v>
                </c:pt>
                <c:pt idx="227">
                  <c:v>0.59950528087251753</c:v>
                </c:pt>
                <c:pt idx="228">
                  <c:v>0.59898770778437482</c:v>
                </c:pt>
                <c:pt idx="229">
                  <c:v>0.598968708903166</c:v>
                </c:pt>
                <c:pt idx="230">
                  <c:v>0.59641318080680616</c:v>
                </c:pt>
                <c:pt idx="231">
                  <c:v>0.59639418180741</c:v>
                </c:pt>
                <c:pt idx="232">
                  <c:v>0.59597012063017851</c:v>
                </c:pt>
                <c:pt idx="233">
                  <c:v>0.595951123577799</c:v>
                </c:pt>
                <c:pt idx="234">
                  <c:v>0.59543338249824918</c:v>
                </c:pt>
                <c:pt idx="235">
                  <c:v>0.59541438361132792</c:v>
                </c:pt>
                <c:pt idx="236">
                  <c:v>0.59070549010850959</c:v>
                </c:pt>
                <c:pt idx="237">
                  <c:v>0.59068649260546691</c:v>
                </c:pt>
                <c:pt idx="238">
                  <c:v>0.58715127529509403</c:v>
                </c:pt>
                <c:pt idx="239">
                  <c:v>0.58713227771816889</c:v>
                </c:pt>
                <c:pt idx="240">
                  <c:v>0.5852115879191393</c:v>
                </c:pt>
                <c:pt idx="241">
                  <c:v>0.58519258875420044</c:v>
                </c:pt>
                <c:pt idx="242">
                  <c:v>0.58037253687604318</c:v>
                </c:pt>
                <c:pt idx="243">
                  <c:v>0.58035353807361401</c:v>
                </c:pt>
                <c:pt idx="244">
                  <c:v>0.57253235511883738</c:v>
                </c:pt>
                <c:pt idx="245">
                  <c:v>0.57251335618197308</c:v>
                </c:pt>
                <c:pt idx="246">
                  <c:v>0.57209043026560502</c:v>
                </c:pt>
                <c:pt idx="247">
                  <c:v>0.57207143258079218</c:v>
                </c:pt>
                <c:pt idx="248">
                  <c:v>0.57155258147221577</c:v>
                </c:pt>
                <c:pt idx="249">
                  <c:v>0.57153358259212517</c:v>
                </c:pt>
                <c:pt idx="250">
                  <c:v>0.56327120094103278</c:v>
                </c:pt>
                <c:pt idx="251">
                  <c:v>0.56325220288595645</c:v>
                </c:pt>
                <c:pt idx="252">
                  <c:v>0.5300776573568613</c:v>
                </c:pt>
                <c:pt idx="253">
                  <c:v>0.53005865886387571</c:v>
                </c:pt>
                <c:pt idx="254">
                  <c:v>0.52909778815858211</c:v>
                </c:pt>
                <c:pt idx="255">
                  <c:v>0.52907878963895749</c:v>
                </c:pt>
                <c:pt idx="256">
                  <c:v>0.52652339707823248</c:v>
                </c:pt>
                <c:pt idx="257">
                  <c:v>0.52650439863710408</c:v>
                </c:pt>
                <c:pt idx="258">
                  <c:v>0.52554351601448868</c:v>
                </c:pt>
                <c:pt idx="259">
                  <c:v>0.52552451753965468</c:v>
                </c:pt>
                <c:pt idx="260">
                  <c:v>0.52081652917298893</c:v>
                </c:pt>
                <c:pt idx="261">
                  <c:v>0.52079753075608259</c:v>
                </c:pt>
                <c:pt idx="262">
                  <c:v>0.51739796953641548</c:v>
                </c:pt>
                <c:pt idx="263">
                  <c:v>0.51737897109992637</c:v>
                </c:pt>
                <c:pt idx="264">
                  <c:v>0.51726223185215447</c:v>
                </c:pt>
                <c:pt idx="265">
                  <c:v>0.5172432334193946</c:v>
                </c:pt>
                <c:pt idx="266">
                  <c:v>0.51384369479345726</c:v>
                </c:pt>
                <c:pt idx="267">
                  <c:v>0.51382469639765871</c:v>
                </c:pt>
                <c:pt idx="268">
                  <c:v>0.51252003206178631</c:v>
                </c:pt>
                <c:pt idx="269">
                  <c:v>0.51250103357266652</c:v>
                </c:pt>
                <c:pt idx="270">
                  <c:v>0.50896572954510688</c:v>
                </c:pt>
                <c:pt idx="271">
                  <c:v>0.50894673106103616</c:v>
                </c:pt>
                <c:pt idx="272">
                  <c:v>0.50391978920102509</c:v>
                </c:pt>
                <c:pt idx="273">
                  <c:v>0.50390079110749164</c:v>
                </c:pt>
                <c:pt idx="274">
                  <c:v>0.50264325603149429</c:v>
                </c:pt>
                <c:pt idx="275">
                  <c:v>0.50262425805507205</c:v>
                </c:pt>
                <c:pt idx="276">
                  <c:v>0.5016632794404573</c:v>
                </c:pt>
                <c:pt idx="277">
                  <c:v>0.50164428137787986</c:v>
                </c:pt>
                <c:pt idx="278">
                  <c:v>0.50036554982797909</c:v>
                </c:pt>
                <c:pt idx="279">
                  <c:v>0.50034655167633246</c:v>
                </c:pt>
                <c:pt idx="280">
                  <c:v>0.49338166600392019</c:v>
                </c:pt>
                <c:pt idx="281">
                  <c:v>0.49336266753600488</c:v>
                </c:pt>
                <c:pt idx="282">
                  <c:v>0.48996345424491766</c:v>
                </c:pt>
                <c:pt idx="283">
                  <c:v>0.48994445623789368</c:v>
                </c:pt>
                <c:pt idx="284">
                  <c:v>0.48508519457450894</c:v>
                </c:pt>
                <c:pt idx="285">
                  <c:v>0.48506619621496483</c:v>
                </c:pt>
                <c:pt idx="286">
                  <c:v>0.47648521467107335</c:v>
                </c:pt>
                <c:pt idx="287">
                  <c:v>0.47646621617851193</c:v>
                </c:pt>
                <c:pt idx="288">
                  <c:v>0.41413079709828832</c:v>
                </c:pt>
                <c:pt idx="289">
                  <c:v>0.41411179915522067</c:v>
                </c:pt>
                <c:pt idx="290">
                  <c:v>0.41057654305252889</c:v>
                </c:pt>
                <c:pt idx="291">
                  <c:v>0.41055754516647808</c:v>
                </c:pt>
                <c:pt idx="292">
                  <c:v>0.40921476700394666</c:v>
                </c:pt>
                <c:pt idx="293">
                  <c:v>0.40919576831900351</c:v>
                </c:pt>
                <c:pt idx="294">
                  <c:v>0.40566045140296519</c:v>
                </c:pt>
                <c:pt idx="295">
                  <c:v>0.40564145273490537</c:v>
                </c:pt>
                <c:pt idx="296">
                  <c:v>0.40531167411672392</c:v>
                </c:pt>
                <c:pt idx="297">
                  <c:v>0.40529267661630247</c:v>
                </c:pt>
                <c:pt idx="298">
                  <c:v>0.40175746594369655</c:v>
                </c:pt>
                <c:pt idx="299">
                  <c:v>0.40173846852083234</c:v>
                </c:pt>
                <c:pt idx="300">
                  <c:v>0.40039504672340293</c:v>
                </c:pt>
                <c:pt idx="301">
                  <c:v>0.40037604829872547</c:v>
                </c:pt>
                <c:pt idx="302">
                  <c:v>0.4002994714313271</c:v>
                </c:pt>
                <c:pt idx="303">
                  <c:v>0.40028047198554584</c:v>
                </c:pt>
                <c:pt idx="304">
                  <c:v>0.3968407495338831</c:v>
                </c:pt>
                <c:pt idx="305">
                  <c:v>0.39682175114492751</c:v>
                </c:pt>
                <c:pt idx="306">
                  <c:v>0.3967451786766491</c:v>
                </c:pt>
                <c:pt idx="307">
                  <c:v>0.39672617917945507</c:v>
                </c:pt>
                <c:pt idx="308">
                  <c:v>0.39147887735563353</c:v>
                </c:pt>
                <c:pt idx="309">
                  <c:v>0.39145987784513436</c:v>
                </c:pt>
                <c:pt idx="310">
                  <c:v>0.38792455479771626</c:v>
                </c:pt>
                <c:pt idx="311">
                  <c:v>0.38790555525175169</c:v>
                </c:pt>
                <c:pt idx="312">
                  <c:v>0.38669661163593849</c:v>
                </c:pt>
                <c:pt idx="313">
                  <c:v>0.38667761432789283</c:v>
                </c:pt>
                <c:pt idx="314">
                  <c:v>0.38177982066296628</c:v>
                </c:pt>
                <c:pt idx="315">
                  <c:v>0.38176082226340469</c:v>
                </c:pt>
                <c:pt idx="316">
                  <c:v>0.37787799213631235</c:v>
                </c:pt>
                <c:pt idx="317">
                  <c:v>0.37785899545952328</c:v>
                </c:pt>
                <c:pt idx="318">
                  <c:v>0.37301012801474631</c:v>
                </c:pt>
                <c:pt idx="319">
                  <c:v>0.37299113394249017</c:v>
                </c:pt>
                <c:pt idx="320">
                  <c:v>0.37296037253650305</c:v>
                </c:pt>
                <c:pt idx="321">
                  <c:v>0.37294137456982995</c:v>
                </c:pt>
                <c:pt idx="322">
                  <c:v>0.37286416975573922</c:v>
                </c:pt>
                <c:pt idx="323">
                  <c:v>0.37284516999833994</c:v>
                </c:pt>
                <c:pt idx="324">
                  <c:v>0.36945631291294312</c:v>
                </c:pt>
                <c:pt idx="325">
                  <c:v>0.36943731903245286</c:v>
                </c:pt>
                <c:pt idx="326">
                  <c:v>0.36812746579189448</c:v>
                </c:pt>
                <c:pt idx="327">
                  <c:v>0.36810846998662222</c:v>
                </c:pt>
                <c:pt idx="328">
                  <c:v>0.36457343194675135</c:v>
                </c:pt>
                <c:pt idx="329">
                  <c:v>0.3645544362821499</c:v>
                </c:pt>
                <c:pt idx="330">
                  <c:v>0.36404344106989012</c:v>
                </c:pt>
                <c:pt idx="331">
                  <c:v>0.36402444139277101</c:v>
                </c:pt>
                <c:pt idx="332">
                  <c:v>0.36032869933329253</c:v>
                </c:pt>
                <c:pt idx="333">
                  <c:v>0.36030970482764929</c:v>
                </c:pt>
                <c:pt idx="334">
                  <c:v>0.35952361006510336</c:v>
                </c:pt>
                <c:pt idx="335">
                  <c:v>0.35950461176939891</c:v>
                </c:pt>
                <c:pt idx="336">
                  <c:v>0.3593099460810848</c:v>
                </c:pt>
                <c:pt idx="337">
                  <c:v>0.35929095118737819</c:v>
                </c:pt>
                <c:pt idx="338">
                  <c:v>0.35866989611567301</c:v>
                </c:pt>
                <c:pt idx="339">
                  <c:v>0.35865089962030522</c:v>
                </c:pt>
                <c:pt idx="340">
                  <c:v>0.35677481744500172</c:v>
                </c:pt>
                <c:pt idx="341">
                  <c:v>0.35675582312014759</c:v>
                </c:pt>
                <c:pt idx="342">
                  <c:v>0.35596932227593575</c:v>
                </c:pt>
                <c:pt idx="343">
                  <c:v>0.35595032403546162</c:v>
                </c:pt>
                <c:pt idx="344">
                  <c:v>0.35575601592849476</c:v>
                </c:pt>
                <c:pt idx="345">
                  <c:v>0.35573702120437856</c:v>
                </c:pt>
                <c:pt idx="346">
                  <c:v>0.35511577962179297</c:v>
                </c:pt>
                <c:pt idx="347">
                  <c:v>0.35509678324649802</c:v>
                </c:pt>
                <c:pt idx="348">
                  <c:v>0.35375211193940842</c:v>
                </c:pt>
                <c:pt idx="349">
                  <c:v>0.3537331139777885</c:v>
                </c:pt>
                <c:pt idx="350">
                  <c:v>0.35070427805993754</c:v>
                </c:pt>
                <c:pt idx="351">
                  <c:v>0.3506852802989644</c:v>
                </c:pt>
                <c:pt idx="352">
                  <c:v>0.35019785128105407</c:v>
                </c:pt>
                <c:pt idx="353">
                  <c:v>0.35017885338955146</c:v>
                </c:pt>
                <c:pt idx="354">
                  <c:v>0.3471500363525743</c:v>
                </c:pt>
                <c:pt idx="355">
                  <c:v>0.3471310386701843</c:v>
                </c:pt>
                <c:pt idx="356">
                  <c:v>0.34598891202864035</c:v>
                </c:pt>
                <c:pt idx="357">
                  <c:v>0.34596991502444363</c:v>
                </c:pt>
                <c:pt idx="358">
                  <c:v>0.34558035144794941</c:v>
                </c:pt>
                <c:pt idx="359">
                  <c:v>0.34556135924513737</c:v>
                </c:pt>
                <c:pt idx="360">
                  <c:v>0.34493304604804531</c:v>
                </c:pt>
                <c:pt idx="361">
                  <c:v>0.34491404870312592</c:v>
                </c:pt>
                <c:pt idx="362">
                  <c:v>0.34483581959709675</c:v>
                </c:pt>
                <c:pt idx="363">
                  <c:v>0.34481681964946487</c:v>
                </c:pt>
                <c:pt idx="364">
                  <c:v>0.34243474098485793</c:v>
                </c:pt>
                <c:pt idx="365">
                  <c:v>0.34241574408687886</c:v>
                </c:pt>
                <c:pt idx="366">
                  <c:v>0.34137884181609351</c:v>
                </c:pt>
                <c:pt idx="367">
                  <c:v>0.34135984456615187</c:v>
                </c:pt>
                <c:pt idx="368">
                  <c:v>0.34128145319931524</c:v>
                </c:pt>
                <c:pt idx="369">
                  <c:v>0.34126245323884846</c:v>
                </c:pt>
                <c:pt idx="370">
                  <c:v>0.34069561112267954</c:v>
                </c:pt>
                <c:pt idx="371">
                  <c:v>0.34067661673652327</c:v>
                </c:pt>
                <c:pt idx="372">
                  <c:v>0.33601503385920473</c:v>
                </c:pt>
                <c:pt idx="373">
                  <c:v>0.33599603413630963</c:v>
                </c:pt>
                <c:pt idx="374">
                  <c:v>0.3328983471859564</c:v>
                </c:pt>
                <c:pt idx="375">
                  <c:v>0.33287935446902306</c:v>
                </c:pt>
                <c:pt idx="376">
                  <c:v>0.33246066521746398</c:v>
                </c:pt>
                <c:pt idx="377">
                  <c:v>0.33244166550062826</c:v>
                </c:pt>
                <c:pt idx="378">
                  <c:v>0.33208909519245927</c:v>
                </c:pt>
                <c:pt idx="379">
                  <c:v>0.33207009755894318</c:v>
                </c:pt>
                <c:pt idx="380">
                  <c:v>0.33187913374380756</c:v>
                </c:pt>
                <c:pt idx="381">
                  <c:v>0.33186014053980517</c:v>
                </c:pt>
                <c:pt idx="382">
                  <c:v>0.33123723751388223</c:v>
                </c:pt>
                <c:pt idx="383">
                  <c:v>0.3312182422635695</c:v>
                </c:pt>
                <c:pt idx="384">
                  <c:v>0.32631792088893646</c:v>
                </c:pt>
                <c:pt idx="385">
                  <c:v>0.32629892372840713</c:v>
                </c:pt>
                <c:pt idx="386">
                  <c:v>0.32327031183053911</c:v>
                </c:pt>
                <c:pt idx="387">
                  <c:v>0.32325131495132942</c:v>
                </c:pt>
                <c:pt idx="388">
                  <c:v>0.31855571801010824</c:v>
                </c:pt>
                <c:pt idx="389">
                  <c:v>0.31853672214170192</c:v>
                </c:pt>
                <c:pt idx="390">
                  <c:v>0.31749949918806308</c:v>
                </c:pt>
                <c:pt idx="391">
                  <c:v>0.31748050287865026</c:v>
                </c:pt>
                <c:pt idx="392">
                  <c:v>0.31740004959127471</c:v>
                </c:pt>
                <c:pt idx="393">
                  <c:v>0.31738104970153647</c:v>
                </c:pt>
                <c:pt idx="394">
                  <c:v>0.30867365917340328</c:v>
                </c:pt>
                <c:pt idx="395">
                  <c:v>0.30865466709682815</c:v>
                </c:pt>
                <c:pt idx="396">
                  <c:v>0.3085794018796158</c:v>
                </c:pt>
                <c:pt idx="397">
                  <c:v>0.3085604023937128</c:v>
                </c:pt>
                <c:pt idx="398">
                  <c:v>0.30765422559173194</c:v>
                </c:pt>
                <c:pt idx="399">
                  <c:v>0.30763523295889877</c:v>
                </c:pt>
                <c:pt idx="400">
                  <c:v>0.30512002126498322</c:v>
                </c:pt>
                <c:pt idx="401">
                  <c:v>0.30510102945348527</c:v>
                </c:pt>
                <c:pt idx="402">
                  <c:v>0.30410051987131598</c:v>
                </c:pt>
                <c:pt idx="403">
                  <c:v>0.3040815274884735</c:v>
                </c:pt>
                <c:pt idx="404">
                  <c:v>0.29904441992984881</c:v>
                </c:pt>
                <c:pt idx="405">
                  <c:v>0.2990254230834487</c:v>
                </c:pt>
                <c:pt idx="406">
                  <c:v>0.29599116281318927</c:v>
                </c:pt>
                <c:pt idx="407">
                  <c:v>0.29597217005514798</c:v>
                </c:pt>
                <c:pt idx="408">
                  <c:v>0.29549025624497616</c:v>
                </c:pt>
                <c:pt idx="409">
                  <c:v>0.29547125952711778</c:v>
                </c:pt>
                <c:pt idx="410">
                  <c:v>0.29243743539831984</c:v>
                </c:pt>
                <c:pt idx="411">
                  <c:v>0.29241844289272884</c:v>
                </c:pt>
                <c:pt idx="412">
                  <c:v>0.29106877633728878</c:v>
                </c:pt>
                <c:pt idx="413">
                  <c:v>0.29104978093662065</c:v>
                </c:pt>
                <c:pt idx="414">
                  <c:v>0.28751475532781229</c:v>
                </c:pt>
                <c:pt idx="415">
                  <c:v>0.28749576010442568</c:v>
                </c:pt>
                <c:pt idx="416">
                  <c:v>0.28214700259545045</c:v>
                </c:pt>
                <c:pt idx="417">
                  <c:v>0.28212800323493542</c:v>
                </c:pt>
                <c:pt idx="418">
                  <c:v>0.2812458944356403</c:v>
                </c:pt>
                <c:pt idx="419">
                  <c:v>0.28122690499426678</c:v>
                </c:pt>
                <c:pt idx="420">
                  <c:v>0.28022581100446675</c:v>
                </c:pt>
                <c:pt idx="421">
                  <c:v>0.28020682087129989</c:v>
                </c:pt>
                <c:pt idx="422">
                  <c:v>0.27859264451692339</c:v>
                </c:pt>
                <c:pt idx="423">
                  <c:v>0.27857364521022565</c:v>
                </c:pt>
                <c:pt idx="424">
                  <c:v>0.27161140128032824</c:v>
                </c:pt>
                <c:pt idx="425">
                  <c:v>0.27159240583526689</c:v>
                </c:pt>
                <c:pt idx="426">
                  <c:v>0.2685626052159239</c:v>
                </c:pt>
                <c:pt idx="427">
                  <c:v>0.26854361500623897</c:v>
                </c:pt>
                <c:pt idx="428">
                  <c:v>0.26363729335178021</c:v>
                </c:pt>
                <c:pt idx="429">
                  <c:v>0.26361829981763552</c:v>
                </c:pt>
                <c:pt idx="430">
                  <c:v>0.25471173811072861</c:v>
                </c:pt>
                <c:pt idx="431">
                  <c:v>0.2546927394828486</c:v>
                </c:pt>
                <c:pt idx="432">
                  <c:v>0.22611995041356456</c:v>
                </c:pt>
                <c:pt idx="433">
                  <c:v>0.22610096511277214</c:v>
                </c:pt>
                <c:pt idx="434">
                  <c:v>0.22256704748426878</c:v>
                </c:pt>
                <c:pt idx="435">
                  <c:v>0.22254806273447222</c:v>
                </c:pt>
                <c:pt idx="436">
                  <c:v>0.22118935784658</c:v>
                </c:pt>
                <c:pt idx="437">
                  <c:v>0.22117036788657307</c:v>
                </c:pt>
                <c:pt idx="438">
                  <c:v>0.21763589235475511</c:v>
                </c:pt>
                <c:pt idx="439">
                  <c:v>0.21761690280433973</c:v>
                </c:pt>
                <c:pt idx="440">
                  <c:v>0.21343524765788285</c:v>
                </c:pt>
                <c:pt idx="441">
                  <c:v>0.21341626134741634</c:v>
                </c:pt>
                <c:pt idx="442">
                  <c:v>0.21237642623728259</c:v>
                </c:pt>
                <c:pt idx="443">
                  <c:v>0.21235743884440092</c:v>
                </c:pt>
                <c:pt idx="444">
                  <c:v>0.21225721536315537</c:v>
                </c:pt>
                <c:pt idx="445">
                  <c:v>0.21223821812655219</c:v>
                </c:pt>
                <c:pt idx="446">
                  <c:v>0.20988221102958252</c:v>
                </c:pt>
                <c:pt idx="447">
                  <c:v>0.20986322526306686</c:v>
                </c:pt>
                <c:pt idx="448">
                  <c:v>0.20882325836961504</c:v>
                </c:pt>
                <c:pt idx="449">
                  <c:v>0.20880427148682165</c:v>
                </c:pt>
                <c:pt idx="450">
                  <c:v>0.20870301202364683</c:v>
                </c:pt>
                <c:pt idx="451">
                  <c:v>0.2086840149642252</c:v>
                </c:pt>
                <c:pt idx="452">
                  <c:v>0.20343901825415486</c:v>
                </c:pt>
                <c:pt idx="453">
                  <c:v>0.20342002260861644</c:v>
                </c:pt>
                <c:pt idx="454">
                  <c:v>0.19988495770480669</c:v>
                </c:pt>
                <c:pt idx="455">
                  <c:v>0.19986596230197867</c:v>
                </c:pt>
                <c:pt idx="456">
                  <c:v>0.19870005687773237</c:v>
                </c:pt>
                <c:pt idx="457">
                  <c:v>0.19868107717895278</c:v>
                </c:pt>
                <c:pt idx="458">
                  <c:v>0.19376394383854392</c:v>
                </c:pt>
                <c:pt idx="459">
                  <c:v>0.19374495815772652</c:v>
                </c:pt>
                <c:pt idx="460">
                  <c:v>0.18601423137971798</c:v>
                </c:pt>
                <c:pt idx="461">
                  <c:v>0.1859952506907826</c:v>
                </c:pt>
                <c:pt idx="462">
                  <c:v>0.18495411782992441</c:v>
                </c:pt>
                <c:pt idx="463">
                  <c:v>0.18493513573950027</c:v>
                </c:pt>
                <c:pt idx="464">
                  <c:v>0.18482402188969005</c:v>
                </c:pt>
                <c:pt idx="465">
                  <c:v>0.18480502671923654</c:v>
                </c:pt>
                <c:pt idx="466">
                  <c:v>0.17600750281165609</c:v>
                </c:pt>
                <c:pt idx="467">
                  <c:v>0.1759885099154252</c:v>
                </c:pt>
                <c:pt idx="468">
                  <c:v>0.1101806687628762</c:v>
                </c:pt>
                <c:pt idx="469">
                  <c:v>0.11016169483383424</c:v>
                </c:pt>
                <c:pt idx="470">
                  <c:v>0.10908098497715076</c:v>
                </c:pt>
                <c:pt idx="471">
                  <c:v>0.10906200827351846</c:v>
                </c:pt>
                <c:pt idx="472">
                  <c:v>0.10662908449800854</c:v>
                </c:pt>
                <c:pt idx="473">
                  <c:v>0.10661011230164977</c:v>
                </c:pt>
                <c:pt idx="474">
                  <c:v>0.10552904430889969</c:v>
                </c:pt>
                <c:pt idx="475">
                  <c:v>0.10551006918797158</c:v>
                </c:pt>
                <c:pt idx="476">
                  <c:v>0.10138028053817102</c:v>
                </c:pt>
                <c:pt idx="477">
                  <c:v>0.10136131613102166</c:v>
                </c:pt>
                <c:pt idx="478">
                  <c:v>0.10027873062159467</c:v>
                </c:pt>
                <c:pt idx="479">
                  <c:v>0.10025976289472299</c:v>
                </c:pt>
                <c:pt idx="480">
                  <c:v>9.9813510626000329E-2</c:v>
                </c:pt>
                <c:pt idx="481">
                  <c:v>9.9794513531339307E-2</c:v>
                </c:pt>
                <c:pt idx="482">
                  <c:v>9.782997595215448E-2</c:v>
                </c:pt>
                <c:pt idx="483">
                  <c:v>9.7811014048198752E-2</c:v>
                </c:pt>
                <c:pt idx="484">
                  <c:v>9.6727975256310994E-2</c:v>
                </c:pt>
                <c:pt idx="485">
                  <c:v>9.6709009839879984E-2</c:v>
                </c:pt>
                <c:pt idx="486">
                  <c:v>9.62593272067752E-2</c:v>
                </c:pt>
                <c:pt idx="487">
                  <c:v>9.6240330549078254E-2</c:v>
                </c:pt>
                <c:pt idx="488">
                  <c:v>9.0996403582026208E-2</c:v>
                </c:pt>
                <c:pt idx="489">
                  <c:v>9.0977410803043973E-2</c:v>
                </c:pt>
                <c:pt idx="490">
                  <c:v>8.7442624917336925E-2</c:v>
                </c:pt>
                <c:pt idx="491">
                  <c:v>8.7423632911309182E-2</c:v>
                </c:pt>
                <c:pt idx="492">
                  <c:v>8.2779042901483885E-2</c:v>
                </c:pt>
                <c:pt idx="493">
                  <c:v>8.2760090125669039E-2</c:v>
                </c:pt>
                <c:pt idx="494">
                  <c:v>8.1675500072372301E-2</c:v>
                </c:pt>
                <c:pt idx="495">
                  <c:v>8.1656542868451434E-2</c:v>
                </c:pt>
                <c:pt idx="496">
                  <c:v>7.3994210426012785E-2</c:v>
                </c:pt>
                <c:pt idx="497">
                  <c:v>7.3975277432146117E-2</c:v>
                </c:pt>
                <c:pt idx="498">
                  <c:v>7.2887786069019148E-2</c:v>
                </c:pt>
                <c:pt idx="499">
                  <c:v>7.2868847596552114E-2</c:v>
                </c:pt>
                <c:pt idx="500">
                  <c:v>7.2381858316805159E-2</c:v>
                </c:pt>
                <c:pt idx="501">
                  <c:v>7.2362867519720084E-2</c:v>
                </c:pt>
                <c:pt idx="502">
                  <c:v>6.3570554971476623E-2</c:v>
                </c:pt>
                <c:pt idx="503">
                  <c:v>6.3551573289699209E-2</c:v>
                </c:pt>
                <c:pt idx="504">
                  <c:v>5.4819047128561775E-2</c:v>
                </c:pt>
                <c:pt idx="505">
                  <c:v>5.4800148416768821E-2</c:v>
                </c:pt>
                <c:pt idx="506">
                  <c:v>5.3708576506604128E-2</c:v>
                </c:pt>
                <c:pt idx="507">
                  <c:v>5.3689669585547779E-2</c:v>
                </c:pt>
                <c:pt idx="508">
                  <c:v>5.1278716075737488E-2</c:v>
                </c:pt>
                <c:pt idx="509">
                  <c:v>5.125983040742435E-2</c:v>
                </c:pt>
                <c:pt idx="510">
                  <c:v>5.0166948529518175E-2</c:v>
                </c:pt>
                <c:pt idx="511">
                  <c:v>5.0148053854360344E-2</c:v>
                </c:pt>
                <c:pt idx="512">
                  <c:v>4.4365140454506145E-2</c:v>
                </c:pt>
                <c:pt idx="513">
                  <c:v>4.4346166425623279E-2</c:v>
                </c:pt>
                <c:pt idx="514">
                  <c:v>4.2138380611643655E-2</c:v>
                </c:pt>
                <c:pt idx="515">
                  <c:v>4.2119502705846447E-2</c:v>
                </c:pt>
                <c:pt idx="516">
                  <c:v>4.0813593400207057E-2</c:v>
                </c:pt>
                <c:pt idx="517">
                  <c:v>4.0794623781617037E-2</c:v>
                </c:pt>
                <c:pt idx="518">
                  <c:v>3.8601761452740371E-2</c:v>
                </c:pt>
                <c:pt idx="519">
                  <c:v>3.8582904559110488E-2</c:v>
                </c:pt>
                <c:pt idx="520">
                  <c:v>3.706718294461183E-2</c:v>
                </c:pt>
                <c:pt idx="521">
                  <c:v>3.704825359966199E-2</c:v>
                </c:pt>
                <c:pt idx="522">
                  <c:v>3.3522341263259654E-2</c:v>
                </c:pt>
                <c:pt idx="523">
                  <c:v>3.3503425914093367E-2</c:v>
                </c:pt>
                <c:pt idx="524">
                  <c:v>2.760970189675933E-2</c:v>
                </c:pt>
                <c:pt idx="525">
                  <c:v>2.7591074237710567E-2</c:v>
                </c:pt>
                <c:pt idx="526">
                  <c:v>2.7458756158410789E-2</c:v>
                </c:pt>
                <c:pt idx="527">
                  <c:v>2.7439747854144284E-2</c:v>
                </c:pt>
                <c:pt idx="528">
                  <c:v>2.6483697966706271E-2</c:v>
                </c:pt>
                <c:pt idx="529">
                  <c:v>2.646505382627018E-2</c:v>
                </c:pt>
                <c:pt idx="530">
                  <c:v>2.3904162635080866E-2</c:v>
                </c:pt>
                <c:pt idx="531">
                  <c:v>2.3885154107611811E-2</c:v>
                </c:pt>
                <c:pt idx="532">
                  <c:v>1.699833793347556E-2</c:v>
                </c:pt>
                <c:pt idx="533">
                  <c:v>1.6979503434882883E-2</c:v>
                </c:pt>
                <c:pt idx="534">
                  <c:v>1.5097832899303004E-2</c:v>
                </c:pt>
                <c:pt idx="535">
                  <c:v>1.5079698611502382E-2</c:v>
                </c:pt>
                <c:pt idx="536">
                  <c:v>9.9257311208549477E-3</c:v>
                </c:pt>
                <c:pt idx="537">
                  <c:v>9.907597330628487E-3</c:v>
                </c:pt>
                <c:pt idx="538">
                  <c:v>1.9013684209903868E-5</c:v>
                </c:pt>
                <c:pt idx="5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43-4A22-B2B1-785209107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2404224"/>
        <c:axId val="53239438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8F43-4A22-B2B1-7852091074CA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213139539.8999415</c:v>
                      </c:pt>
                      <c:pt idx="1">
                        <c:v>213140644.82321668</c:v>
                      </c:pt>
                      <c:pt idx="2">
                        <c:v>213139539.8999415</c:v>
                      </c:pt>
                      <c:pt idx="3">
                        <c:v>213140644.82321668</c:v>
                      </c:pt>
                      <c:pt idx="4">
                        <c:v>213327770.9759773</c:v>
                      </c:pt>
                      <c:pt idx="5">
                        <c:v>213328875.89925253</c:v>
                      </c:pt>
                      <c:pt idx="6">
                        <c:v>213327770.9759773</c:v>
                      </c:pt>
                      <c:pt idx="7">
                        <c:v>213328875.89925253</c:v>
                      </c:pt>
                      <c:pt idx="8">
                        <c:v>213139539.8999415</c:v>
                      </c:pt>
                      <c:pt idx="9">
                        <c:v>213140644.82321668</c:v>
                      </c:pt>
                      <c:pt idx="10">
                        <c:v>213327770.9759773</c:v>
                      </c:pt>
                      <c:pt idx="11">
                        <c:v>213328875.89925253</c:v>
                      </c:pt>
                      <c:pt idx="12">
                        <c:v>213674882.13289061</c:v>
                      </c:pt>
                      <c:pt idx="13">
                        <c:v>213675987.05616575</c:v>
                      </c:pt>
                      <c:pt idx="14">
                        <c:v>213863113.20892644</c:v>
                      </c:pt>
                      <c:pt idx="15">
                        <c:v>213864218.13220164</c:v>
                      </c:pt>
                      <c:pt idx="16">
                        <c:v>213674882.13289061</c:v>
                      </c:pt>
                      <c:pt idx="17">
                        <c:v>213675987.05616575</c:v>
                      </c:pt>
                      <c:pt idx="18">
                        <c:v>213863113.20892644</c:v>
                      </c:pt>
                      <c:pt idx="19">
                        <c:v>213864218.13220164</c:v>
                      </c:pt>
                      <c:pt idx="20">
                        <c:v>213674882.13289061</c:v>
                      </c:pt>
                      <c:pt idx="21">
                        <c:v>213675987.05616575</c:v>
                      </c:pt>
                      <c:pt idx="22">
                        <c:v>214613375.13250223</c:v>
                      </c:pt>
                      <c:pt idx="23">
                        <c:v>214614480.05577743</c:v>
                      </c:pt>
                      <c:pt idx="24">
                        <c:v>214613375.13250223</c:v>
                      </c:pt>
                      <c:pt idx="25">
                        <c:v>214614480.05577743</c:v>
                      </c:pt>
                      <c:pt idx="26">
                        <c:v>213863113.20892644</c:v>
                      </c:pt>
                      <c:pt idx="27">
                        <c:v>213864218.13220164</c:v>
                      </c:pt>
                      <c:pt idx="28">
                        <c:v>214613375.13250223</c:v>
                      </c:pt>
                      <c:pt idx="29">
                        <c:v>214614480.05577743</c:v>
                      </c:pt>
                      <c:pt idx="30">
                        <c:v>215148717.36545131</c:v>
                      </c:pt>
                      <c:pt idx="31">
                        <c:v>215149822.28872651</c:v>
                      </c:pt>
                      <c:pt idx="32">
                        <c:v>215148717.36545131</c:v>
                      </c:pt>
                      <c:pt idx="33">
                        <c:v>215149822.28872651</c:v>
                      </c:pt>
                      <c:pt idx="34">
                        <c:v>215148717.36545131</c:v>
                      </c:pt>
                      <c:pt idx="35">
                        <c:v>215149822.28872651</c:v>
                      </c:pt>
                      <c:pt idx="36">
                        <c:v>216336592.53211403</c:v>
                      </c:pt>
                      <c:pt idx="37">
                        <c:v>216337697.45538923</c:v>
                      </c:pt>
                      <c:pt idx="38">
                        <c:v>216524823.60814989</c:v>
                      </c:pt>
                      <c:pt idx="39">
                        <c:v>216525928.53142509</c:v>
                      </c:pt>
                      <c:pt idx="40">
                        <c:v>216336592.53211403</c:v>
                      </c:pt>
                      <c:pt idx="41">
                        <c:v>216337697.45538923</c:v>
                      </c:pt>
                      <c:pt idx="42">
                        <c:v>216524823.60814989</c:v>
                      </c:pt>
                      <c:pt idx="43">
                        <c:v>216525928.53142509</c:v>
                      </c:pt>
                      <c:pt idx="44">
                        <c:v>216336592.53211403</c:v>
                      </c:pt>
                      <c:pt idx="45">
                        <c:v>216337697.45538923</c:v>
                      </c:pt>
                      <c:pt idx="46">
                        <c:v>216871934.7650632</c:v>
                      </c:pt>
                      <c:pt idx="47">
                        <c:v>216873039.68833837</c:v>
                      </c:pt>
                      <c:pt idx="48">
                        <c:v>216871934.7650632</c:v>
                      </c:pt>
                      <c:pt idx="49">
                        <c:v>216873039.68833837</c:v>
                      </c:pt>
                      <c:pt idx="50">
                        <c:v>216524823.60814989</c:v>
                      </c:pt>
                      <c:pt idx="51">
                        <c:v>216525928.53142509</c:v>
                      </c:pt>
                      <c:pt idx="52">
                        <c:v>217060165.84109899</c:v>
                      </c:pt>
                      <c:pt idx="53">
                        <c:v>217061270.76437417</c:v>
                      </c:pt>
                      <c:pt idx="54">
                        <c:v>217060165.84109899</c:v>
                      </c:pt>
                      <c:pt idx="55">
                        <c:v>217061270.76437417</c:v>
                      </c:pt>
                      <c:pt idx="56">
                        <c:v>216871934.7650632</c:v>
                      </c:pt>
                      <c:pt idx="57">
                        <c:v>216873039.68833837</c:v>
                      </c:pt>
                      <c:pt idx="58">
                        <c:v>217060165.84109899</c:v>
                      </c:pt>
                      <c:pt idx="59">
                        <c:v>217061270.76437417</c:v>
                      </c:pt>
                      <c:pt idx="60">
                        <c:v>217810427.76467481</c:v>
                      </c:pt>
                      <c:pt idx="61">
                        <c:v>217811532.68795002</c:v>
                      </c:pt>
                      <c:pt idx="62">
                        <c:v>217810427.76467481</c:v>
                      </c:pt>
                      <c:pt idx="63">
                        <c:v>217811532.68795002</c:v>
                      </c:pt>
                      <c:pt idx="64">
                        <c:v>217810427.76467481</c:v>
                      </c:pt>
                      <c:pt idx="65">
                        <c:v>217811532.68795002</c:v>
                      </c:pt>
                      <c:pt idx="66">
                        <c:v>218345769.99762392</c:v>
                      </c:pt>
                      <c:pt idx="67">
                        <c:v>218346874.92089909</c:v>
                      </c:pt>
                      <c:pt idx="68">
                        <c:v>218345769.99762392</c:v>
                      </c:pt>
                      <c:pt idx="69">
                        <c:v>218346874.92089909</c:v>
                      </c:pt>
                      <c:pt idx="70">
                        <c:v>218345769.99762392</c:v>
                      </c:pt>
                      <c:pt idx="71">
                        <c:v>218346874.92089909</c:v>
                      </c:pt>
                      <c:pt idx="72">
                        <c:v>220581200.13623542</c:v>
                      </c:pt>
                      <c:pt idx="73">
                        <c:v>220582305.05951068</c:v>
                      </c:pt>
                      <c:pt idx="74">
                        <c:v>220581200.13623542</c:v>
                      </c:pt>
                      <c:pt idx="75">
                        <c:v>220582305.05951068</c:v>
                      </c:pt>
                      <c:pt idx="76">
                        <c:v>220769431.21227127</c:v>
                      </c:pt>
                      <c:pt idx="77">
                        <c:v>220770536.13554648</c:v>
                      </c:pt>
                      <c:pt idx="78">
                        <c:v>220769431.21227127</c:v>
                      </c:pt>
                      <c:pt idx="79">
                        <c:v>220770536.13554648</c:v>
                      </c:pt>
                      <c:pt idx="80">
                        <c:v>220581200.13623542</c:v>
                      </c:pt>
                      <c:pt idx="81">
                        <c:v>220582305.05951068</c:v>
                      </c:pt>
                      <c:pt idx="82">
                        <c:v>220769431.21227127</c:v>
                      </c:pt>
                      <c:pt idx="83">
                        <c:v>220770536.13554648</c:v>
                      </c:pt>
                      <c:pt idx="84">
                        <c:v>221116542.36918449</c:v>
                      </c:pt>
                      <c:pt idx="85">
                        <c:v>221117647.29245976</c:v>
                      </c:pt>
                      <c:pt idx="86">
                        <c:v>221304773.44522035</c:v>
                      </c:pt>
                      <c:pt idx="87">
                        <c:v>221305878.36849561</c:v>
                      </c:pt>
                      <c:pt idx="88">
                        <c:v>221116542.36918449</c:v>
                      </c:pt>
                      <c:pt idx="89">
                        <c:v>221117647.29245976</c:v>
                      </c:pt>
                      <c:pt idx="90">
                        <c:v>221304773.44522035</c:v>
                      </c:pt>
                      <c:pt idx="91">
                        <c:v>221305878.36849561</c:v>
                      </c:pt>
                      <c:pt idx="92">
                        <c:v>221116542.36918449</c:v>
                      </c:pt>
                      <c:pt idx="93">
                        <c:v>221117647.29245976</c:v>
                      </c:pt>
                      <c:pt idx="94">
                        <c:v>222055035.3687962</c:v>
                      </c:pt>
                      <c:pt idx="95">
                        <c:v>222056140.2920714</c:v>
                      </c:pt>
                      <c:pt idx="96">
                        <c:v>222055035.3687962</c:v>
                      </c:pt>
                      <c:pt idx="97">
                        <c:v>222056140.2920714</c:v>
                      </c:pt>
                      <c:pt idx="98">
                        <c:v>221304773.44522035</c:v>
                      </c:pt>
                      <c:pt idx="99">
                        <c:v>221305878.36849561</c:v>
                      </c:pt>
                      <c:pt idx="100">
                        <c:v>222055035.3687962</c:v>
                      </c:pt>
                      <c:pt idx="101">
                        <c:v>222056140.2920714</c:v>
                      </c:pt>
                      <c:pt idx="102">
                        <c:v>222590377.60174525</c:v>
                      </c:pt>
                      <c:pt idx="103">
                        <c:v>222591482.52502048</c:v>
                      </c:pt>
                      <c:pt idx="104">
                        <c:v>222590377.60174525</c:v>
                      </c:pt>
                      <c:pt idx="105">
                        <c:v>222591482.52502048</c:v>
                      </c:pt>
                      <c:pt idx="106">
                        <c:v>222590377.60174525</c:v>
                      </c:pt>
                      <c:pt idx="107">
                        <c:v>222591482.52502048</c:v>
                      </c:pt>
                      <c:pt idx="108">
                        <c:v>226172640.65470228</c:v>
                      </c:pt>
                      <c:pt idx="109">
                        <c:v>226173745.57797742</c:v>
                      </c:pt>
                      <c:pt idx="110">
                        <c:v>226360871.73073813</c:v>
                      </c:pt>
                      <c:pt idx="111">
                        <c:v>226361976.65401331</c:v>
                      </c:pt>
                      <c:pt idx="112">
                        <c:v>226172640.65470228</c:v>
                      </c:pt>
                      <c:pt idx="113">
                        <c:v>226173745.57797742</c:v>
                      </c:pt>
                      <c:pt idx="114">
                        <c:v>226360871.73073813</c:v>
                      </c:pt>
                      <c:pt idx="115">
                        <c:v>226361976.65401331</c:v>
                      </c:pt>
                      <c:pt idx="116">
                        <c:v>226707982.88765135</c:v>
                      </c:pt>
                      <c:pt idx="117">
                        <c:v>226709087.81092659</c:v>
                      </c:pt>
                      <c:pt idx="118">
                        <c:v>226896213.96368718</c:v>
                      </c:pt>
                      <c:pt idx="119">
                        <c:v>226897318.88696235</c:v>
                      </c:pt>
                      <c:pt idx="120">
                        <c:v>226172640.65470228</c:v>
                      </c:pt>
                      <c:pt idx="121">
                        <c:v>226173745.57797742</c:v>
                      </c:pt>
                      <c:pt idx="122">
                        <c:v>226707982.88765135</c:v>
                      </c:pt>
                      <c:pt idx="123">
                        <c:v>226709087.81092659</c:v>
                      </c:pt>
                      <c:pt idx="124">
                        <c:v>226360871.73073813</c:v>
                      </c:pt>
                      <c:pt idx="125">
                        <c:v>226361976.65401331</c:v>
                      </c:pt>
                      <c:pt idx="126">
                        <c:v>226896213.96368718</c:v>
                      </c:pt>
                      <c:pt idx="127">
                        <c:v>226897318.88696235</c:v>
                      </c:pt>
                      <c:pt idx="128">
                        <c:v>226707982.88765135</c:v>
                      </c:pt>
                      <c:pt idx="129">
                        <c:v>226709087.81092659</c:v>
                      </c:pt>
                      <c:pt idx="130">
                        <c:v>226896213.96368718</c:v>
                      </c:pt>
                      <c:pt idx="131">
                        <c:v>226897318.88696235</c:v>
                      </c:pt>
                      <c:pt idx="132">
                        <c:v>227646475.88726303</c:v>
                      </c:pt>
                      <c:pt idx="133">
                        <c:v>227647580.81053817</c:v>
                      </c:pt>
                      <c:pt idx="134">
                        <c:v>227646475.88726303</c:v>
                      </c:pt>
                      <c:pt idx="135">
                        <c:v>227647580.81053817</c:v>
                      </c:pt>
                      <c:pt idx="136">
                        <c:v>228181818.12021208</c:v>
                      </c:pt>
                      <c:pt idx="137">
                        <c:v>228182923.04348737</c:v>
                      </c:pt>
                      <c:pt idx="138">
                        <c:v>227646475.88726303</c:v>
                      </c:pt>
                      <c:pt idx="139">
                        <c:v>227647580.81053817</c:v>
                      </c:pt>
                      <c:pt idx="140">
                        <c:v>228181818.12021208</c:v>
                      </c:pt>
                      <c:pt idx="141">
                        <c:v>228182923.04348737</c:v>
                      </c:pt>
                      <c:pt idx="142">
                        <c:v>228181818.12021208</c:v>
                      </c:pt>
                      <c:pt idx="143">
                        <c:v>228182923.04348737</c:v>
                      </c:pt>
                      <c:pt idx="144">
                        <c:v>229131958.20925334</c:v>
                      </c:pt>
                      <c:pt idx="145">
                        <c:v>229133063.13252857</c:v>
                      </c:pt>
                      <c:pt idx="146">
                        <c:v>229320189.2852892</c:v>
                      </c:pt>
                      <c:pt idx="147">
                        <c:v>229321294.20856443</c:v>
                      </c:pt>
                      <c:pt idx="148">
                        <c:v>229673324.79837853</c:v>
                      </c:pt>
                      <c:pt idx="149">
                        <c:v>229674429.72165376</c:v>
                      </c:pt>
                      <c:pt idx="150">
                        <c:v>229131958.20925334</c:v>
                      </c:pt>
                      <c:pt idx="151">
                        <c:v>229133063.13252857</c:v>
                      </c:pt>
                      <c:pt idx="152">
                        <c:v>229673324.79837853</c:v>
                      </c:pt>
                      <c:pt idx="153">
                        <c:v>229674429.72165376</c:v>
                      </c:pt>
                      <c:pt idx="154">
                        <c:v>229861555.87441438</c:v>
                      </c:pt>
                      <c:pt idx="155">
                        <c:v>229862660.79768956</c:v>
                      </c:pt>
                      <c:pt idx="156">
                        <c:v>229320189.2852892</c:v>
                      </c:pt>
                      <c:pt idx="157">
                        <c:v>229321294.20856443</c:v>
                      </c:pt>
                      <c:pt idx="158">
                        <c:v>229861555.87441438</c:v>
                      </c:pt>
                      <c:pt idx="159">
                        <c:v>229862660.79768956</c:v>
                      </c:pt>
                      <c:pt idx="160">
                        <c:v>229667300.44220254</c:v>
                      </c:pt>
                      <c:pt idx="161">
                        <c:v>229668405.36547765</c:v>
                      </c:pt>
                      <c:pt idx="162">
                        <c:v>229131958.20925334</c:v>
                      </c:pt>
                      <c:pt idx="163">
                        <c:v>229133063.13252857</c:v>
                      </c:pt>
                      <c:pt idx="164">
                        <c:v>229673324.79837853</c:v>
                      </c:pt>
                      <c:pt idx="165">
                        <c:v>229674429.72165376</c:v>
                      </c:pt>
                      <c:pt idx="166">
                        <c:v>229667300.44220254</c:v>
                      </c:pt>
                      <c:pt idx="167">
                        <c:v>229668405.36547765</c:v>
                      </c:pt>
                      <c:pt idx="168">
                        <c:v>229855531.51823837</c:v>
                      </c:pt>
                      <c:pt idx="169">
                        <c:v>229856636.44151351</c:v>
                      </c:pt>
                      <c:pt idx="170">
                        <c:v>229320189.2852892</c:v>
                      </c:pt>
                      <c:pt idx="171">
                        <c:v>229321294.20856443</c:v>
                      </c:pt>
                      <c:pt idx="172">
                        <c:v>229861555.87441438</c:v>
                      </c:pt>
                      <c:pt idx="173">
                        <c:v>229862660.79768956</c:v>
                      </c:pt>
                      <c:pt idx="174">
                        <c:v>229855531.51823837</c:v>
                      </c:pt>
                      <c:pt idx="175">
                        <c:v>229856636.44151351</c:v>
                      </c:pt>
                      <c:pt idx="176">
                        <c:v>230208667.03132764</c:v>
                      </c:pt>
                      <c:pt idx="177">
                        <c:v>230209771.95460284</c:v>
                      </c:pt>
                      <c:pt idx="178">
                        <c:v>230396898.10736349</c:v>
                      </c:pt>
                      <c:pt idx="179">
                        <c:v>230398003.03063861</c:v>
                      </c:pt>
                      <c:pt idx="180">
                        <c:v>229667300.44220254</c:v>
                      </c:pt>
                      <c:pt idx="181">
                        <c:v>229668405.36547765</c:v>
                      </c:pt>
                      <c:pt idx="182">
                        <c:v>230208667.03132764</c:v>
                      </c:pt>
                      <c:pt idx="183">
                        <c:v>230209771.95460284</c:v>
                      </c:pt>
                      <c:pt idx="184">
                        <c:v>229855531.51823837</c:v>
                      </c:pt>
                      <c:pt idx="185">
                        <c:v>229856636.44151351</c:v>
                      </c:pt>
                      <c:pt idx="186">
                        <c:v>230396898.10736349</c:v>
                      </c:pt>
                      <c:pt idx="187">
                        <c:v>230398003.03063861</c:v>
                      </c:pt>
                      <c:pt idx="188">
                        <c:v>230605793.44181415</c:v>
                      </c:pt>
                      <c:pt idx="189">
                        <c:v>230606898.36508936</c:v>
                      </c:pt>
                      <c:pt idx="190">
                        <c:v>230208667.03132764</c:v>
                      </c:pt>
                      <c:pt idx="191">
                        <c:v>230209771.95460284</c:v>
                      </c:pt>
                      <c:pt idx="192">
                        <c:v>231147160.03093928</c:v>
                      </c:pt>
                      <c:pt idx="193">
                        <c:v>231148264.95421448</c:v>
                      </c:pt>
                      <c:pt idx="194">
                        <c:v>230605793.44181415</c:v>
                      </c:pt>
                      <c:pt idx="195">
                        <c:v>230606898.36508936</c:v>
                      </c:pt>
                      <c:pt idx="196">
                        <c:v>231147160.03093928</c:v>
                      </c:pt>
                      <c:pt idx="197">
                        <c:v>231148264.95421448</c:v>
                      </c:pt>
                      <c:pt idx="198">
                        <c:v>230396898.10736349</c:v>
                      </c:pt>
                      <c:pt idx="199">
                        <c:v>230398003.03063861</c:v>
                      </c:pt>
                      <c:pt idx="200">
                        <c:v>231141135.67476323</c:v>
                      </c:pt>
                      <c:pt idx="201">
                        <c:v>231142240.59803843</c:v>
                      </c:pt>
                      <c:pt idx="202">
                        <c:v>230605793.44181415</c:v>
                      </c:pt>
                      <c:pt idx="203">
                        <c:v>230606898.36508936</c:v>
                      </c:pt>
                      <c:pt idx="204">
                        <c:v>231147160.03093928</c:v>
                      </c:pt>
                      <c:pt idx="205">
                        <c:v>231148264.95421448</c:v>
                      </c:pt>
                      <c:pt idx="206">
                        <c:v>231141135.67476323</c:v>
                      </c:pt>
                      <c:pt idx="207">
                        <c:v>231142240.59803843</c:v>
                      </c:pt>
                      <c:pt idx="208">
                        <c:v>231682502.26388833</c:v>
                      </c:pt>
                      <c:pt idx="209">
                        <c:v>231683607.18716356</c:v>
                      </c:pt>
                      <c:pt idx="210">
                        <c:v>231141135.67476323</c:v>
                      </c:pt>
                      <c:pt idx="211">
                        <c:v>231142240.59803843</c:v>
                      </c:pt>
                      <c:pt idx="212">
                        <c:v>231682502.26388833</c:v>
                      </c:pt>
                      <c:pt idx="213">
                        <c:v>231683607.18716356</c:v>
                      </c:pt>
                      <c:pt idx="214">
                        <c:v>231682502.26388833</c:v>
                      </c:pt>
                      <c:pt idx="215">
                        <c:v>231683607.18716356</c:v>
                      </c:pt>
                      <c:pt idx="216">
                        <c:v>232870377.43055114</c:v>
                      </c:pt>
                      <c:pt idx="217">
                        <c:v>232871482.35382634</c:v>
                      </c:pt>
                      <c:pt idx="218">
                        <c:v>233058608.50658694</c:v>
                      </c:pt>
                      <c:pt idx="219">
                        <c:v>233059713.42986214</c:v>
                      </c:pt>
                      <c:pt idx="220">
                        <c:v>232870377.43055114</c:v>
                      </c:pt>
                      <c:pt idx="221">
                        <c:v>232871482.35382634</c:v>
                      </c:pt>
                      <c:pt idx="222">
                        <c:v>233058608.50658694</c:v>
                      </c:pt>
                      <c:pt idx="223">
                        <c:v>233059713.42986214</c:v>
                      </c:pt>
                      <c:pt idx="224">
                        <c:v>233405719.66350016</c:v>
                      </c:pt>
                      <c:pt idx="225">
                        <c:v>233406824.58677539</c:v>
                      </c:pt>
                      <c:pt idx="226">
                        <c:v>232870377.43055114</c:v>
                      </c:pt>
                      <c:pt idx="227">
                        <c:v>232871482.35382634</c:v>
                      </c:pt>
                      <c:pt idx="228">
                        <c:v>233405719.66350016</c:v>
                      </c:pt>
                      <c:pt idx="229">
                        <c:v>233406824.58677539</c:v>
                      </c:pt>
                      <c:pt idx="230">
                        <c:v>233593950.73953596</c:v>
                      </c:pt>
                      <c:pt idx="231">
                        <c:v>233595055.66281125</c:v>
                      </c:pt>
                      <c:pt idx="232">
                        <c:v>233058608.50658694</c:v>
                      </c:pt>
                      <c:pt idx="233">
                        <c:v>233059713.42986214</c:v>
                      </c:pt>
                      <c:pt idx="234">
                        <c:v>233593950.73953596</c:v>
                      </c:pt>
                      <c:pt idx="235">
                        <c:v>233595055.66281125</c:v>
                      </c:pt>
                      <c:pt idx="236">
                        <c:v>233405719.66350016</c:v>
                      </c:pt>
                      <c:pt idx="237">
                        <c:v>233406824.58677539</c:v>
                      </c:pt>
                      <c:pt idx="238">
                        <c:v>233593950.73953596</c:v>
                      </c:pt>
                      <c:pt idx="239">
                        <c:v>233595055.66281125</c:v>
                      </c:pt>
                      <c:pt idx="240">
                        <c:v>234344212.66311187</c:v>
                      </c:pt>
                      <c:pt idx="241">
                        <c:v>234345317.58638701</c:v>
                      </c:pt>
                      <c:pt idx="242">
                        <c:v>234344212.66311187</c:v>
                      </c:pt>
                      <c:pt idx="243">
                        <c:v>234345317.58638701</c:v>
                      </c:pt>
                      <c:pt idx="244">
                        <c:v>234879554.89606091</c:v>
                      </c:pt>
                      <c:pt idx="245">
                        <c:v>234880659.81933618</c:v>
                      </c:pt>
                      <c:pt idx="246">
                        <c:v>234344212.66311187</c:v>
                      </c:pt>
                      <c:pt idx="247">
                        <c:v>234345317.58638701</c:v>
                      </c:pt>
                      <c:pt idx="248">
                        <c:v>234879554.89606091</c:v>
                      </c:pt>
                      <c:pt idx="249">
                        <c:v>234880659.81933618</c:v>
                      </c:pt>
                      <c:pt idx="250">
                        <c:v>234879554.89606091</c:v>
                      </c:pt>
                      <c:pt idx="251">
                        <c:v>234880659.81933618</c:v>
                      </c:pt>
                      <c:pt idx="252">
                        <c:v>237114985.03467244</c:v>
                      </c:pt>
                      <c:pt idx="253">
                        <c:v>237116089.95794773</c:v>
                      </c:pt>
                      <c:pt idx="254">
                        <c:v>237114985.03467244</c:v>
                      </c:pt>
                      <c:pt idx="255">
                        <c:v>237116089.95794773</c:v>
                      </c:pt>
                      <c:pt idx="256">
                        <c:v>237303216.11070836</c:v>
                      </c:pt>
                      <c:pt idx="257">
                        <c:v>237304321.03398353</c:v>
                      </c:pt>
                      <c:pt idx="258">
                        <c:v>237303216.11070836</c:v>
                      </c:pt>
                      <c:pt idx="259">
                        <c:v>237304321.03398353</c:v>
                      </c:pt>
                      <c:pt idx="260">
                        <c:v>237114985.03467244</c:v>
                      </c:pt>
                      <c:pt idx="261">
                        <c:v>237116089.95794773</c:v>
                      </c:pt>
                      <c:pt idx="262">
                        <c:v>237650327.26762155</c:v>
                      </c:pt>
                      <c:pt idx="263">
                        <c:v>237651432.19089681</c:v>
                      </c:pt>
                      <c:pt idx="264">
                        <c:v>237303216.11070836</c:v>
                      </c:pt>
                      <c:pt idx="265">
                        <c:v>237304321.03398353</c:v>
                      </c:pt>
                      <c:pt idx="266">
                        <c:v>237838558.3436574</c:v>
                      </c:pt>
                      <c:pt idx="267">
                        <c:v>237839663.26693258</c:v>
                      </c:pt>
                      <c:pt idx="268">
                        <c:v>237650327.26762155</c:v>
                      </c:pt>
                      <c:pt idx="269">
                        <c:v>237651432.19089681</c:v>
                      </c:pt>
                      <c:pt idx="270">
                        <c:v>237838558.3436574</c:v>
                      </c:pt>
                      <c:pt idx="271">
                        <c:v>237839663.26693258</c:v>
                      </c:pt>
                      <c:pt idx="272">
                        <c:v>237650327.26762155</c:v>
                      </c:pt>
                      <c:pt idx="273">
                        <c:v>237651432.19089681</c:v>
                      </c:pt>
                      <c:pt idx="274">
                        <c:v>238588820.26723319</c:v>
                      </c:pt>
                      <c:pt idx="275">
                        <c:v>238589925.1905084</c:v>
                      </c:pt>
                      <c:pt idx="276">
                        <c:v>238588820.26723319</c:v>
                      </c:pt>
                      <c:pt idx="277">
                        <c:v>238589925.1905084</c:v>
                      </c:pt>
                      <c:pt idx="278">
                        <c:v>237838558.3436574</c:v>
                      </c:pt>
                      <c:pt idx="279">
                        <c:v>237839663.26693258</c:v>
                      </c:pt>
                      <c:pt idx="280">
                        <c:v>238588820.26723319</c:v>
                      </c:pt>
                      <c:pt idx="281">
                        <c:v>238589925.1905084</c:v>
                      </c:pt>
                      <c:pt idx="282">
                        <c:v>239124162.50018233</c:v>
                      </c:pt>
                      <c:pt idx="283">
                        <c:v>239125267.42345753</c:v>
                      </c:pt>
                      <c:pt idx="284">
                        <c:v>239124162.50018233</c:v>
                      </c:pt>
                      <c:pt idx="285">
                        <c:v>239125267.42345753</c:v>
                      </c:pt>
                      <c:pt idx="286">
                        <c:v>239124162.50018233</c:v>
                      </c:pt>
                      <c:pt idx="287">
                        <c:v>239125267.42345753</c:v>
                      </c:pt>
                      <c:pt idx="288">
                        <c:v>242706425.55313933</c:v>
                      </c:pt>
                      <c:pt idx="289">
                        <c:v>242707530.47641447</c:v>
                      </c:pt>
                      <c:pt idx="290">
                        <c:v>242894656.6291751</c:v>
                      </c:pt>
                      <c:pt idx="291">
                        <c:v>242895761.5524503</c:v>
                      </c:pt>
                      <c:pt idx="292">
                        <c:v>242706425.55313933</c:v>
                      </c:pt>
                      <c:pt idx="293">
                        <c:v>242707530.47641447</c:v>
                      </c:pt>
                      <c:pt idx="294">
                        <c:v>242894656.6291751</c:v>
                      </c:pt>
                      <c:pt idx="295">
                        <c:v>242895761.5524503</c:v>
                      </c:pt>
                      <c:pt idx="296">
                        <c:v>243241767.78608835</c:v>
                      </c:pt>
                      <c:pt idx="297">
                        <c:v>243242872.70936355</c:v>
                      </c:pt>
                      <c:pt idx="298">
                        <c:v>243429998.8621242</c:v>
                      </c:pt>
                      <c:pt idx="299">
                        <c:v>243431103.78539944</c:v>
                      </c:pt>
                      <c:pt idx="300">
                        <c:v>243241767.78608835</c:v>
                      </c:pt>
                      <c:pt idx="301">
                        <c:v>243242872.70936355</c:v>
                      </c:pt>
                      <c:pt idx="302">
                        <c:v>242706425.55313933</c:v>
                      </c:pt>
                      <c:pt idx="303">
                        <c:v>242707530.47641447</c:v>
                      </c:pt>
                      <c:pt idx="304">
                        <c:v>243429998.8621242</c:v>
                      </c:pt>
                      <c:pt idx="305">
                        <c:v>243431103.78539944</c:v>
                      </c:pt>
                      <c:pt idx="306">
                        <c:v>242894656.6291751</c:v>
                      </c:pt>
                      <c:pt idx="307">
                        <c:v>242895761.5524503</c:v>
                      </c:pt>
                      <c:pt idx="308">
                        <c:v>243241767.78608835</c:v>
                      </c:pt>
                      <c:pt idx="309">
                        <c:v>243242872.70936355</c:v>
                      </c:pt>
                      <c:pt idx="310">
                        <c:v>243429998.8621242</c:v>
                      </c:pt>
                      <c:pt idx="311">
                        <c:v>243431103.78539944</c:v>
                      </c:pt>
                      <c:pt idx="312">
                        <c:v>244180260.78570005</c:v>
                      </c:pt>
                      <c:pt idx="313">
                        <c:v>244181365.70897526</c:v>
                      </c:pt>
                      <c:pt idx="314">
                        <c:v>244180260.78570005</c:v>
                      </c:pt>
                      <c:pt idx="315">
                        <c:v>244181365.70897526</c:v>
                      </c:pt>
                      <c:pt idx="316">
                        <c:v>244715603.01864913</c:v>
                      </c:pt>
                      <c:pt idx="317">
                        <c:v>244716707.94192433</c:v>
                      </c:pt>
                      <c:pt idx="318">
                        <c:v>245314933.42912915</c:v>
                      </c:pt>
                      <c:pt idx="319">
                        <c:v>245316038.35240442</c:v>
                      </c:pt>
                      <c:pt idx="320">
                        <c:v>244715603.01864913</c:v>
                      </c:pt>
                      <c:pt idx="321">
                        <c:v>244716707.94192433</c:v>
                      </c:pt>
                      <c:pt idx="322">
                        <c:v>244180260.78570005</c:v>
                      </c:pt>
                      <c:pt idx="323">
                        <c:v>244181365.70897526</c:v>
                      </c:pt>
                      <c:pt idx="324">
                        <c:v>245503164.50516501</c:v>
                      </c:pt>
                      <c:pt idx="325">
                        <c:v>245504269.42844024</c:v>
                      </c:pt>
                      <c:pt idx="326">
                        <c:v>245314933.42912915</c:v>
                      </c:pt>
                      <c:pt idx="327">
                        <c:v>245316038.35240442</c:v>
                      </c:pt>
                      <c:pt idx="328">
                        <c:v>245503164.50516501</c:v>
                      </c:pt>
                      <c:pt idx="329">
                        <c:v>245504269.42844024</c:v>
                      </c:pt>
                      <c:pt idx="330">
                        <c:v>244715603.01864913</c:v>
                      </c:pt>
                      <c:pt idx="331">
                        <c:v>244716707.94192433</c:v>
                      </c:pt>
                      <c:pt idx="332">
                        <c:v>245850275.6620782</c:v>
                      </c:pt>
                      <c:pt idx="333">
                        <c:v>245851380.58535349</c:v>
                      </c:pt>
                      <c:pt idx="334">
                        <c:v>245314933.42912915</c:v>
                      </c:pt>
                      <c:pt idx="335">
                        <c:v>245316038.35240442</c:v>
                      </c:pt>
                      <c:pt idx="336">
                        <c:v>245850275.6620782</c:v>
                      </c:pt>
                      <c:pt idx="337">
                        <c:v>245851380.58535349</c:v>
                      </c:pt>
                      <c:pt idx="338">
                        <c:v>245665743.10769042</c:v>
                      </c:pt>
                      <c:pt idx="339">
                        <c:v>245666848.03096557</c:v>
                      </c:pt>
                      <c:pt idx="340">
                        <c:v>246038506.73811409</c:v>
                      </c:pt>
                      <c:pt idx="341">
                        <c:v>246039611.66138923</c:v>
                      </c:pt>
                      <c:pt idx="342">
                        <c:v>245503164.50516501</c:v>
                      </c:pt>
                      <c:pt idx="343">
                        <c:v>245504269.42844024</c:v>
                      </c:pt>
                      <c:pt idx="344">
                        <c:v>246038506.73811409</c:v>
                      </c:pt>
                      <c:pt idx="345">
                        <c:v>246039611.66138923</c:v>
                      </c:pt>
                      <c:pt idx="346">
                        <c:v>245853974.18372625</c:v>
                      </c:pt>
                      <c:pt idx="347">
                        <c:v>245855079.10700139</c:v>
                      </c:pt>
                      <c:pt idx="348">
                        <c:v>245665743.10769042</c:v>
                      </c:pt>
                      <c:pt idx="349">
                        <c:v>245666848.03096557</c:v>
                      </c:pt>
                      <c:pt idx="350">
                        <c:v>245850275.6620782</c:v>
                      </c:pt>
                      <c:pt idx="351">
                        <c:v>245851380.58535349</c:v>
                      </c:pt>
                      <c:pt idx="352">
                        <c:v>245853974.18372625</c:v>
                      </c:pt>
                      <c:pt idx="353">
                        <c:v>245855079.10700139</c:v>
                      </c:pt>
                      <c:pt idx="354">
                        <c:v>246038506.73811409</c:v>
                      </c:pt>
                      <c:pt idx="355">
                        <c:v>246039611.66138923</c:v>
                      </c:pt>
                      <c:pt idx="356">
                        <c:v>246201085.34063956</c:v>
                      </c:pt>
                      <c:pt idx="357">
                        <c:v>246202190.2639147</c:v>
                      </c:pt>
                      <c:pt idx="358">
                        <c:v>246788768.66168994</c:v>
                      </c:pt>
                      <c:pt idx="359">
                        <c:v>246789873.58496508</c:v>
                      </c:pt>
                      <c:pt idx="360">
                        <c:v>246201085.34063956</c:v>
                      </c:pt>
                      <c:pt idx="361">
                        <c:v>246202190.2639147</c:v>
                      </c:pt>
                      <c:pt idx="362">
                        <c:v>245665743.10769042</c:v>
                      </c:pt>
                      <c:pt idx="363">
                        <c:v>245666848.03096557</c:v>
                      </c:pt>
                      <c:pt idx="364">
                        <c:v>246389316.41667536</c:v>
                      </c:pt>
                      <c:pt idx="365">
                        <c:v>246390421.33995059</c:v>
                      </c:pt>
                      <c:pt idx="366">
                        <c:v>246389316.41667536</c:v>
                      </c:pt>
                      <c:pt idx="367">
                        <c:v>246390421.33995059</c:v>
                      </c:pt>
                      <c:pt idx="368">
                        <c:v>245853974.18372625</c:v>
                      </c:pt>
                      <c:pt idx="369">
                        <c:v>245855079.10700139</c:v>
                      </c:pt>
                      <c:pt idx="370">
                        <c:v>246788768.66168994</c:v>
                      </c:pt>
                      <c:pt idx="371">
                        <c:v>246789873.58496508</c:v>
                      </c:pt>
                      <c:pt idx="372">
                        <c:v>246201085.34063956</c:v>
                      </c:pt>
                      <c:pt idx="373">
                        <c:v>246202190.2639147</c:v>
                      </c:pt>
                      <c:pt idx="374">
                        <c:v>247324110.89463899</c:v>
                      </c:pt>
                      <c:pt idx="375">
                        <c:v>247325215.81791416</c:v>
                      </c:pt>
                      <c:pt idx="376">
                        <c:v>246389316.41667536</c:v>
                      </c:pt>
                      <c:pt idx="377">
                        <c:v>246390421.33995059</c:v>
                      </c:pt>
                      <c:pt idx="378">
                        <c:v>246788768.66168994</c:v>
                      </c:pt>
                      <c:pt idx="379">
                        <c:v>246789873.58496508</c:v>
                      </c:pt>
                      <c:pt idx="380">
                        <c:v>247324110.89463899</c:v>
                      </c:pt>
                      <c:pt idx="381">
                        <c:v>247325215.81791416</c:v>
                      </c:pt>
                      <c:pt idx="382">
                        <c:v>247139578.34025109</c:v>
                      </c:pt>
                      <c:pt idx="383">
                        <c:v>247140683.26352635</c:v>
                      </c:pt>
                      <c:pt idx="384">
                        <c:v>247139578.34025109</c:v>
                      </c:pt>
                      <c:pt idx="385">
                        <c:v>247140683.26352635</c:v>
                      </c:pt>
                      <c:pt idx="386">
                        <c:v>247324110.89463899</c:v>
                      </c:pt>
                      <c:pt idx="387">
                        <c:v>247325215.81791416</c:v>
                      </c:pt>
                      <c:pt idx="388">
                        <c:v>247674920.57320029</c:v>
                      </c:pt>
                      <c:pt idx="389">
                        <c:v>247676025.49647549</c:v>
                      </c:pt>
                      <c:pt idx="390">
                        <c:v>247674920.57320029</c:v>
                      </c:pt>
                      <c:pt idx="391">
                        <c:v>247676025.49647549</c:v>
                      </c:pt>
                      <c:pt idx="392">
                        <c:v>247139578.34025109</c:v>
                      </c:pt>
                      <c:pt idx="393">
                        <c:v>247140683.26352635</c:v>
                      </c:pt>
                      <c:pt idx="394">
                        <c:v>248511986.06130171</c:v>
                      </c:pt>
                      <c:pt idx="395">
                        <c:v>248513090.98457691</c:v>
                      </c:pt>
                      <c:pt idx="396">
                        <c:v>247674920.57320029</c:v>
                      </c:pt>
                      <c:pt idx="397">
                        <c:v>247676025.49647549</c:v>
                      </c:pt>
                      <c:pt idx="398">
                        <c:v>248511986.06130171</c:v>
                      </c:pt>
                      <c:pt idx="399">
                        <c:v>248513090.98457691</c:v>
                      </c:pt>
                      <c:pt idx="400">
                        <c:v>248700217.13733754</c:v>
                      </c:pt>
                      <c:pt idx="401">
                        <c:v>248701322.06061277</c:v>
                      </c:pt>
                      <c:pt idx="402">
                        <c:v>248700217.13733754</c:v>
                      </c:pt>
                      <c:pt idx="403">
                        <c:v>248701322.06061277</c:v>
                      </c:pt>
                      <c:pt idx="404">
                        <c:v>248511986.06130171</c:v>
                      </c:pt>
                      <c:pt idx="405">
                        <c:v>248513090.98457691</c:v>
                      </c:pt>
                      <c:pt idx="406">
                        <c:v>249047328.29425082</c:v>
                      </c:pt>
                      <c:pt idx="407">
                        <c:v>249048433.21752602</c:v>
                      </c:pt>
                      <c:pt idx="408">
                        <c:v>248700217.13733754</c:v>
                      </c:pt>
                      <c:pt idx="409">
                        <c:v>248701322.06061277</c:v>
                      </c:pt>
                      <c:pt idx="410">
                        <c:v>249235559.37028664</c:v>
                      </c:pt>
                      <c:pt idx="411">
                        <c:v>249236664.29356185</c:v>
                      </c:pt>
                      <c:pt idx="412">
                        <c:v>249047328.29425082</c:v>
                      </c:pt>
                      <c:pt idx="413">
                        <c:v>249048433.21752602</c:v>
                      </c:pt>
                      <c:pt idx="414">
                        <c:v>249235559.37028664</c:v>
                      </c:pt>
                      <c:pt idx="415">
                        <c:v>249236664.29356185</c:v>
                      </c:pt>
                      <c:pt idx="416">
                        <c:v>249047328.29425082</c:v>
                      </c:pt>
                      <c:pt idx="417">
                        <c:v>249048433.21752602</c:v>
                      </c:pt>
                      <c:pt idx="418">
                        <c:v>249985821.29386243</c:v>
                      </c:pt>
                      <c:pt idx="419">
                        <c:v>249986926.21713769</c:v>
                      </c:pt>
                      <c:pt idx="420">
                        <c:v>249985821.29386243</c:v>
                      </c:pt>
                      <c:pt idx="421">
                        <c:v>249986926.21713769</c:v>
                      </c:pt>
                      <c:pt idx="422">
                        <c:v>249235559.37028664</c:v>
                      </c:pt>
                      <c:pt idx="423">
                        <c:v>249236664.29356185</c:v>
                      </c:pt>
                      <c:pt idx="424">
                        <c:v>249985821.29386243</c:v>
                      </c:pt>
                      <c:pt idx="425">
                        <c:v>249986926.21713769</c:v>
                      </c:pt>
                      <c:pt idx="426">
                        <c:v>250521163.5268116</c:v>
                      </c:pt>
                      <c:pt idx="427">
                        <c:v>250522268.45008674</c:v>
                      </c:pt>
                      <c:pt idx="428">
                        <c:v>250521163.5268116</c:v>
                      </c:pt>
                      <c:pt idx="429">
                        <c:v>250522268.45008674</c:v>
                      </c:pt>
                      <c:pt idx="430">
                        <c:v>250521163.5268116</c:v>
                      </c:pt>
                      <c:pt idx="431">
                        <c:v>250522268.45008674</c:v>
                      </c:pt>
                      <c:pt idx="432">
                        <c:v>252756593.66542307</c:v>
                      </c:pt>
                      <c:pt idx="433">
                        <c:v>252757698.5886983</c:v>
                      </c:pt>
                      <c:pt idx="434">
                        <c:v>252944824.74145895</c:v>
                      </c:pt>
                      <c:pt idx="435">
                        <c:v>252945929.66473413</c:v>
                      </c:pt>
                      <c:pt idx="436">
                        <c:v>252756593.66542307</c:v>
                      </c:pt>
                      <c:pt idx="437">
                        <c:v>252757698.5886983</c:v>
                      </c:pt>
                      <c:pt idx="438">
                        <c:v>252944824.74145895</c:v>
                      </c:pt>
                      <c:pt idx="439">
                        <c:v>252945929.66473413</c:v>
                      </c:pt>
                      <c:pt idx="440">
                        <c:v>253291935.8983722</c:v>
                      </c:pt>
                      <c:pt idx="441">
                        <c:v>253293040.82164738</c:v>
                      </c:pt>
                      <c:pt idx="442">
                        <c:v>253291935.8983722</c:v>
                      </c:pt>
                      <c:pt idx="443">
                        <c:v>253293040.82164738</c:v>
                      </c:pt>
                      <c:pt idx="444">
                        <c:v>252756593.66542307</c:v>
                      </c:pt>
                      <c:pt idx="445">
                        <c:v>252757698.5886983</c:v>
                      </c:pt>
                      <c:pt idx="446">
                        <c:v>253480166.97440797</c:v>
                      </c:pt>
                      <c:pt idx="447">
                        <c:v>253481271.89768326</c:v>
                      </c:pt>
                      <c:pt idx="448">
                        <c:v>253480166.97440797</c:v>
                      </c:pt>
                      <c:pt idx="449">
                        <c:v>253481271.89768326</c:v>
                      </c:pt>
                      <c:pt idx="450">
                        <c:v>252944824.74145895</c:v>
                      </c:pt>
                      <c:pt idx="451">
                        <c:v>252945929.66473413</c:v>
                      </c:pt>
                      <c:pt idx="452">
                        <c:v>253291935.8983722</c:v>
                      </c:pt>
                      <c:pt idx="453">
                        <c:v>253293040.82164738</c:v>
                      </c:pt>
                      <c:pt idx="454">
                        <c:v>253480166.97440797</c:v>
                      </c:pt>
                      <c:pt idx="455">
                        <c:v>253481271.89768326</c:v>
                      </c:pt>
                      <c:pt idx="456">
                        <c:v>254230428.89798382</c:v>
                      </c:pt>
                      <c:pt idx="457">
                        <c:v>254231533.82125908</c:v>
                      </c:pt>
                      <c:pt idx="458">
                        <c:v>254230428.89798382</c:v>
                      </c:pt>
                      <c:pt idx="459">
                        <c:v>254231533.82125908</c:v>
                      </c:pt>
                      <c:pt idx="460">
                        <c:v>254765771.13093296</c:v>
                      </c:pt>
                      <c:pt idx="461">
                        <c:v>254766876.05420816</c:v>
                      </c:pt>
                      <c:pt idx="462">
                        <c:v>254765771.13093296</c:v>
                      </c:pt>
                      <c:pt idx="463">
                        <c:v>254766876.05420816</c:v>
                      </c:pt>
                      <c:pt idx="464">
                        <c:v>254230428.89798382</c:v>
                      </c:pt>
                      <c:pt idx="465">
                        <c:v>254231533.82125908</c:v>
                      </c:pt>
                      <c:pt idx="466">
                        <c:v>254765771.13093296</c:v>
                      </c:pt>
                      <c:pt idx="467">
                        <c:v>254766876.05420816</c:v>
                      </c:pt>
                      <c:pt idx="468">
                        <c:v>258348034.18388987</c:v>
                      </c:pt>
                      <c:pt idx="469">
                        <c:v>258349139.10716507</c:v>
                      </c:pt>
                      <c:pt idx="470">
                        <c:v>258348034.18388987</c:v>
                      </c:pt>
                      <c:pt idx="471">
                        <c:v>258349139.10716507</c:v>
                      </c:pt>
                      <c:pt idx="472">
                        <c:v>258536265.25992578</c:v>
                      </c:pt>
                      <c:pt idx="473">
                        <c:v>258537370.18320096</c:v>
                      </c:pt>
                      <c:pt idx="474">
                        <c:v>258536265.25992578</c:v>
                      </c:pt>
                      <c:pt idx="475">
                        <c:v>258537370.18320096</c:v>
                      </c:pt>
                      <c:pt idx="476">
                        <c:v>258883376.41683906</c:v>
                      </c:pt>
                      <c:pt idx="477">
                        <c:v>258884481.34011421</c:v>
                      </c:pt>
                      <c:pt idx="478">
                        <c:v>258883376.41683906</c:v>
                      </c:pt>
                      <c:pt idx="479">
                        <c:v>258884481.34011421</c:v>
                      </c:pt>
                      <c:pt idx="480">
                        <c:v>258348034.18388987</c:v>
                      </c:pt>
                      <c:pt idx="481">
                        <c:v>258349139.10716507</c:v>
                      </c:pt>
                      <c:pt idx="482">
                        <c:v>259071607.4928748</c:v>
                      </c:pt>
                      <c:pt idx="483">
                        <c:v>259072712.41614997</c:v>
                      </c:pt>
                      <c:pt idx="484">
                        <c:v>259071607.4928748</c:v>
                      </c:pt>
                      <c:pt idx="485">
                        <c:v>259072712.41614997</c:v>
                      </c:pt>
                      <c:pt idx="486">
                        <c:v>258536265.25992578</c:v>
                      </c:pt>
                      <c:pt idx="487">
                        <c:v>258537370.18320096</c:v>
                      </c:pt>
                      <c:pt idx="488">
                        <c:v>258883376.41683906</c:v>
                      </c:pt>
                      <c:pt idx="489">
                        <c:v>258884481.34011421</c:v>
                      </c:pt>
                      <c:pt idx="490">
                        <c:v>259071607.4928748</c:v>
                      </c:pt>
                      <c:pt idx="491">
                        <c:v>259072712.41614997</c:v>
                      </c:pt>
                      <c:pt idx="492">
                        <c:v>259821869.41645065</c:v>
                      </c:pt>
                      <c:pt idx="493">
                        <c:v>259822974.33972579</c:v>
                      </c:pt>
                      <c:pt idx="494">
                        <c:v>259821869.41645065</c:v>
                      </c:pt>
                      <c:pt idx="495">
                        <c:v>259822974.33972579</c:v>
                      </c:pt>
                      <c:pt idx="496">
                        <c:v>260357211.64939979</c:v>
                      </c:pt>
                      <c:pt idx="497">
                        <c:v>260358316.57267499</c:v>
                      </c:pt>
                      <c:pt idx="498">
                        <c:v>260357211.64939979</c:v>
                      </c:pt>
                      <c:pt idx="499">
                        <c:v>260358316.57267499</c:v>
                      </c:pt>
                      <c:pt idx="500">
                        <c:v>259821869.41645065</c:v>
                      </c:pt>
                      <c:pt idx="501">
                        <c:v>259822974.33972579</c:v>
                      </c:pt>
                      <c:pt idx="502">
                        <c:v>260357211.64939979</c:v>
                      </c:pt>
                      <c:pt idx="503">
                        <c:v>260358316.57267499</c:v>
                      </c:pt>
                      <c:pt idx="504">
                        <c:v>261307351.73844099</c:v>
                      </c:pt>
                      <c:pt idx="505">
                        <c:v>261308456.66171619</c:v>
                      </c:pt>
                      <c:pt idx="506">
                        <c:v>261307351.73844099</c:v>
                      </c:pt>
                      <c:pt idx="507">
                        <c:v>261308456.66171619</c:v>
                      </c:pt>
                      <c:pt idx="508">
                        <c:v>261495582.81447688</c:v>
                      </c:pt>
                      <c:pt idx="509">
                        <c:v>261496687.73775211</c:v>
                      </c:pt>
                      <c:pt idx="510">
                        <c:v>261495582.81447688</c:v>
                      </c:pt>
                      <c:pt idx="511">
                        <c:v>261496687.73775211</c:v>
                      </c:pt>
                      <c:pt idx="512">
                        <c:v>261307351.73844099</c:v>
                      </c:pt>
                      <c:pt idx="513">
                        <c:v>261308456.66171619</c:v>
                      </c:pt>
                      <c:pt idx="514">
                        <c:v>261842693.9713901</c:v>
                      </c:pt>
                      <c:pt idx="515">
                        <c:v>261843798.89466536</c:v>
                      </c:pt>
                      <c:pt idx="516">
                        <c:v>261495582.81447688</c:v>
                      </c:pt>
                      <c:pt idx="517">
                        <c:v>261496687.73775211</c:v>
                      </c:pt>
                      <c:pt idx="518">
                        <c:v>262030925.04742596</c:v>
                      </c:pt>
                      <c:pt idx="519">
                        <c:v>262032029.97070113</c:v>
                      </c:pt>
                      <c:pt idx="520">
                        <c:v>261842693.9713901</c:v>
                      </c:pt>
                      <c:pt idx="521">
                        <c:v>261843798.89466536</c:v>
                      </c:pt>
                      <c:pt idx="522">
                        <c:v>262030925.04742596</c:v>
                      </c:pt>
                      <c:pt idx="523">
                        <c:v>262032029.97070113</c:v>
                      </c:pt>
                      <c:pt idx="524">
                        <c:v>262781186.9710018</c:v>
                      </c:pt>
                      <c:pt idx="525">
                        <c:v>262782291.89427707</c:v>
                      </c:pt>
                      <c:pt idx="526">
                        <c:v>261842693.9713901</c:v>
                      </c:pt>
                      <c:pt idx="527">
                        <c:v>261843798.89466536</c:v>
                      </c:pt>
                      <c:pt idx="528">
                        <c:v>262781186.9710018</c:v>
                      </c:pt>
                      <c:pt idx="529">
                        <c:v>262782291.89427707</c:v>
                      </c:pt>
                      <c:pt idx="530">
                        <c:v>262030925.04742596</c:v>
                      </c:pt>
                      <c:pt idx="531">
                        <c:v>262032029.97070113</c:v>
                      </c:pt>
                      <c:pt idx="532">
                        <c:v>262781186.9710018</c:v>
                      </c:pt>
                      <c:pt idx="533">
                        <c:v>262782291.89427707</c:v>
                      </c:pt>
                      <c:pt idx="534">
                        <c:v>263316529.20395088</c:v>
                      </c:pt>
                      <c:pt idx="535">
                        <c:v>263317634.12722602</c:v>
                      </c:pt>
                      <c:pt idx="536">
                        <c:v>263316529.20395088</c:v>
                      </c:pt>
                      <c:pt idx="537">
                        <c:v>263317634.12722602</c:v>
                      </c:pt>
                      <c:pt idx="538">
                        <c:v>263316529.20395088</c:v>
                      </c:pt>
                      <c:pt idx="539">
                        <c:v>263317634.12722602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8F43-4A22-B2B1-7852091074CA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1867.0750273470883</c:v>
                      </c:pt>
                      <c:pt idx="1">
                        <c:v>1867.0834675285478</c:v>
                      </c:pt>
                      <c:pt idx="2">
                        <c:v>1867.4936273470882</c:v>
                      </c:pt>
                      <c:pt idx="3">
                        <c:v>1867.5020675285477</c:v>
                      </c:pt>
                      <c:pt idx="4">
                        <c:v>1868.6640891417048</c:v>
                      </c:pt>
                      <c:pt idx="5">
                        <c:v>1868.672529323165</c:v>
                      </c:pt>
                      <c:pt idx="6">
                        <c:v>1869.0826891417048</c:v>
                      </c:pt>
                      <c:pt idx="7">
                        <c:v>1869.091129323165</c:v>
                      </c:pt>
                      <c:pt idx="8">
                        <c:v>1871.0310273470884</c:v>
                      </c:pt>
                      <c:pt idx="9">
                        <c:v>1871.0394675285477</c:v>
                      </c:pt>
                      <c:pt idx="10">
                        <c:v>1872.6200891417047</c:v>
                      </c:pt>
                      <c:pt idx="11">
                        <c:v>1872.6285293231649</c:v>
                      </c:pt>
                      <c:pt idx="12">
                        <c:v>1872.83161555727</c:v>
                      </c:pt>
                      <c:pt idx="13">
                        <c:v>1872.8400557387299</c:v>
                      </c:pt>
                      <c:pt idx="14">
                        <c:v>1874.4206773518872</c:v>
                      </c:pt>
                      <c:pt idx="15">
                        <c:v>1874.4291175333469</c:v>
                      </c:pt>
                      <c:pt idx="16">
                        <c:v>1875.13241555727</c:v>
                      </c:pt>
                      <c:pt idx="17">
                        <c:v>1875.1408557387299</c:v>
                      </c:pt>
                      <c:pt idx="18">
                        <c:v>1876.7214773518872</c:v>
                      </c:pt>
                      <c:pt idx="19">
                        <c:v>1876.7299175333469</c:v>
                      </c:pt>
                      <c:pt idx="20">
                        <c:v>1878.8236155572702</c:v>
                      </c:pt>
                      <c:pt idx="21">
                        <c:v>1878.8320557387299</c:v>
                      </c:pt>
                      <c:pt idx="22">
                        <c:v>1879.3242364275186</c:v>
                      </c:pt>
                      <c:pt idx="23">
                        <c:v>1879.3326766089785</c:v>
                      </c:pt>
                      <c:pt idx="24">
                        <c:v>1879.7428364275186</c:v>
                      </c:pt>
                      <c:pt idx="25">
                        <c:v>1879.7512766089785</c:v>
                      </c:pt>
                      <c:pt idx="26">
                        <c:v>1880.4126773518872</c:v>
                      </c:pt>
                      <c:pt idx="27">
                        <c:v>1880.4211175333469</c:v>
                      </c:pt>
                      <c:pt idx="28">
                        <c:v>1883.2802364275185</c:v>
                      </c:pt>
                      <c:pt idx="29">
                        <c:v>1883.2886766089784</c:v>
                      </c:pt>
                      <c:pt idx="30">
                        <c:v>1885.0808246377003</c:v>
                      </c:pt>
                      <c:pt idx="31">
                        <c:v>1885.0892648191602</c:v>
                      </c:pt>
                      <c:pt idx="32">
                        <c:v>1887.3816246377003</c:v>
                      </c:pt>
                      <c:pt idx="33">
                        <c:v>1887.3900648191602</c:v>
                      </c:pt>
                      <c:pt idx="34">
                        <c:v>1891.0728246377003</c:v>
                      </c:pt>
                      <c:pt idx="35">
                        <c:v>1891.0812648191602</c:v>
                      </c:pt>
                      <c:pt idx="36">
                        <c:v>1895.9744281151927</c:v>
                      </c:pt>
                      <c:pt idx="37">
                        <c:v>1895.9828682966529</c:v>
                      </c:pt>
                      <c:pt idx="38">
                        <c:v>1897.5634899098097</c:v>
                      </c:pt>
                      <c:pt idx="39">
                        <c:v>1897.5719300912697</c:v>
                      </c:pt>
                      <c:pt idx="40">
                        <c:v>1898.2752281151927</c:v>
                      </c:pt>
                      <c:pt idx="41">
                        <c:v>1898.2836682966529</c:v>
                      </c:pt>
                      <c:pt idx="42">
                        <c:v>1899.8642899098099</c:v>
                      </c:pt>
                      <c:pt idx="43">
                        <c:v>1899.8727300912697</c:v>
                      </c:pt>
                      <c:pt idx="44">
                        <c:v>1901.9664281151927</c:v>
                      </c:pt>
                      <c:pt idx="45">
                        <c:v>1901.9748682966529</c:v>
                      </c:pt>
                      <c:pt idx="46">
                        <c:v>1901.7310163253751</c:v>
                      </c:pt>
                      <c:pt idx="47">
                        <c:v>1901.7394565068348</c:v>
                      </c:pt>
                      <c:pt idx="48">
                        <c:v>1902.167816325375</c:v>
                      </c:pt>
                      <c:pt idx="49">
                        <c:v>1902.1762565068348</c:v>
                      </c:pt>
                      <c:pt idx="50">
                        <c:v>1903.5554899098099</c:v>
                      </c:pt>
                      <c:pt idx="51">
                        <c:v>1903.5639300912696</c:v>
                      </c:pt>
                      <c:pt idx="52">
                        <c:v>1903.3200781199916</c:v>
                      </c:pt>
                      <c:pt idx="53">
                        <c:v>1903.3285183014511</c:v>
                      </c:pt>
                      <c:pt idx="54">
                        <c:v>1903.7568781199916</c:v>
                      </c:pt>
                      <c:pt idx="55">
                        <c:v>1903.7653183014513</c:v>
                      </c:pt>
                      <c:pt idx="56">
                        <c:v>1905.859016325375</c:v>
                      </c:pt>
                      <c:pt idx="57">
                        <c:v>1905.8674565068347</c:v>
                      </c:pt>
                      <c:pt idx="58">
                        <c:v>1907.4480781199916</c:v>
                      </c:pt>
                      <c:pt idx="59">
                        <c:v>1907.4565183014513</c:v>
                      </c:pt>
                      <c:pt idx="60">
                        <c:v>1908.2236371956235</c:v>
                      </c:pt>
                      <c:pt idx="61">
                        <c:v>1908.2320773770834</c:v>
                      </c:pt>
                      <c:pt idx="62">
                        <c:v>1910.5244371956235</c:v>
                      </c:pt>
                      <c:pt idx="63">
                        <c:v>1910.5328773770837</c:v>
                      </c:pt>
                      <c:pt idx="64">
                        <c:v>1914.2156371956235</c:v>
                      </c:pt>
                      <c:pt idx="65">
                        <c:v>1914.2240773770836</c:v>
                      </c:pt>
                      <c:pt idx="66">
                        <c:v>1913.9802254058056</c:v>
                      </c:pt>
                      <c:pt idx="67">
                        <c:v>1913.9886655872649</c:v>
                      </c:pt>
                      <c:pt idx="68">
                        <c:v>1914.4170254058056</c:v>
                      </c:pt>
                      <c:pt idx="69">
                        <c:v>1914.4254655872651</c:v>
                      </c:pt>
                      <c:pt idx="70">
                        <c:v>1918.1082254058056</c:v>
                      </c:pt>
                      <c:pt idx="71">
                        <c:v>1918.1166655872651</c:v>
                      </c:pt>
                      <c:pt idx="72">
                        <c:v>1932.9681301495375</c:v>
                      </c:pt>
                      <c:pt idx="73">
                        <c:v>1932.9765703309979</c:v>
                      </c:pt>
                      <c:pt idx="74">
                        <c:v>1933.4049301495377</c:v>
                      </c:pt>
                      <c:pt idx="75">
                        <c:v>1933.4133703309979</c:v>
                      </c:pt>
                      <c:pt idx="76">
                        <c:v>1934.5571919441545</c:v>
                      </c:pt>
                      <c:pt idx="77">
                        <c:v>1934.5656321256147</c:v>
                      </c:pt>
                      <c:pt idx="78">
                        <c:v>1934.9939919441545</c:v>
                      </c:pt>
                      <c:pt idx="79">
                        <c:v>1935.0024321256146</c:v>
                      </c:pt>
                      <c:pt idx="80">
                        <c:v>1937.0961301495377</c:v>
                      </c:pt>
                      <c:pt idx="81">
                        <c:v>1937.1045703309978</c:v>
                      </c:pt>
                      <c:pt idx="82">
                        <c:v>1938.6851919441544</c:v>
                      </c:pt>
                      <c:pt idx="83">
                        <c:v>1938.6936321256146</c:v>
                      </c:pt>
                      <c:pt idx="84">
                        <c:v>1938.7247183597192</c:v>
                      </c:pt>
                      <c:pt idx="85">
                        <c:v>1938.7331585411796</c:v>
                      </c:pt>
                      <c:pt idx="86">
                        <c:v>1940.3137801543364</c:v>
                      </c:pt>
                      <c:pt idx="87">
                        <c:v>1940.3222203357964</c:v>
                      </c:pt>
                      <c:pt idx="88">
                        <c:v>1941.0437183597194</c:v>
                      </c:pt>
                      <c:pt idx="89">
                        <c:v>1941.0521585411796</c:v>
                      </c:pt>
                      <c:pt idx="90">
                        <c:v>1942.6327801543364</c:v>
                      </c:pt>
                      <c:pt idx="91">
                        <c:v>1942.6412203357963</c:v>
                      </c:pt>
                      <c:pt idx="92">
                        <c:v>1944.8887183597192</c:v>
                      </c:pt>
                      <c:pt idx="93">
                        <c:v>1944.8971585411796</c:v>
                      </c:pt>
                      <c:pt idx="94">
                        <c:v>1945.2173392299683</c:v>
                      </c:pt>
                      <c:pt idx="95">
                        <c:v>1945.2257794114284</c:v>
                      </c:pt>
                      <c:pt idx="96">
                        <c:v>1945.6541392299682</c:v>
                      </c:pt>
                      <c:pt idx="97">
                        <c:v>1945.6625794114284</c:v>
                      </c:pt>
                      <c:pt idx="98">
                        <c:v>1946.4777801543364</c:v>
                      </c:pt>
                      <c:pt idx="99">
                        <c:v>1946.4862203357964</c:v>
                      </c:pt>
                      <c:pt idx="100">
                        <c:v>1949.3453392299682</c:v>
                      </c:pt>
                      <c:pt idx="101">
                        <c:v>1949.3537794114284</c:v>
                      </c:pt>
                      <c:pt idx="102">
                        <c:v>1950.9739274401497</c:v>
                      </c:pt>
                      <c:pt idx="103">
                        <c:v>1950.9823676216099</c:v>
                      </c:pt>
                      <c:pt idx="104">
                        <c:v>1953.2929274401497</c:v>
                      </c:pt>
                      <c:pt idx="105">
                        <c:v>1953.3013676216099</c:v>
                      </c:pt>
                      <c:pt idx="106">
                        <c:v>1957.1379274401497</c:v>
                      </c:pt>
                      <c:pt idx="107">
                        <c:v>1957.1463676216099</c:v>
                      </c:pt>
                      <c:pt idx="108">
                        <c:v>1985.1615185034279</c:v>
                      </c:pt>
                      <c:pt idx="109">
                        <c:v>1985.1699586848877</c:v>
                      </c:pt>
                      <c:pt idx="110">
                        <c:v>1986.750580298045</c:v>
                      </c:pt>
                      <c:pt idx="111">
                        <c:v>1986.7590204795049</c:v>
                      </c:pt>
                      <c:pt idx="112">
                        <c:v>1987.4987185034279</c:v>
                      </c:pt>
                      <c:pt idx="113">
                        <c:v>1987.5071586848876</c:v>
                      </c:pt>
                      <c:pt idx="114">
                        <c:v>1989.0877802980449</c:v>
                      </c:pt>
                      <c:pt idx="115">
                        <c:v>1989.0962204795048</c:v>
                      </c:pt>
                      <c:pt idx="116">
                        <c:v>1989.0541067136098</c:v>
                      </c:pt>
                      <c:pt idx="117">
                        <c:v>1989.0625468950698</c:v>
                      </c:pt>
                      <c:pt idx="118">
                        <c:v>1990.6431685082266</c:v>
                      </c:pt>
                      <c:pt idx="119">
                        <c:v>1990.6516086896861</c:v>
                      </c:pt>
                      <c:pt idx="120">
                        <c:v>1991.497518503428</c:v>
                      </c:pt>
                      <c:pt idx="121">
                        <c:v>1991.5059586848877</c:v>
                      </c:pt>
                      <c:pt idx="122">
                        <c:v>1991.39130671361</c:v>
                      </c:pt>
                      <c:pt idx="123">
                        <c:v>1991.3997468950699</c:v>
                      </c:pt>
                      <c:pt idx="124">
                        <c:v>1993.086580298045</c:v>
                      </c:pt>
                      <c:pt idx="125">
                        <c:v>1993.0950204795049</c:v>
                      </c:pt>
                      <c:pt idx="126">
                        <c:v>1992.9803685082265</c:v>
                      </c:pt>
                      <c:pt idx="127">
                        <c:v>1992.988808689686</c:v>
                      </c:pt>
                      <c:pt idx="128">
                        <c:v>1995.3901067136098</c:v>
                      </c:pt>
                      <c:pt idx="129">
                        <c:v>1995.3985468950698</c:v>
                      </c:pt>
                      <c:pt idx="130">
                        <c:v>1996.9791685082266</c:v>
                      </c:pt>
                      <c:pt idx="131">
                        <c:v>1996.9876086896861</c:v>
                      </c:pt>
                      <c:pt idx="132">
                        <c:v>1997.4107275838585</c:v>
                      </c:pt>
                      <c:pt idx="133">
                        <c:v>1997.4191677653182</c:v>
                      </c:pt>
                      <c:pt idx="134">
                        <c:v>1999.7479275838584</c:v>
                      </c:pt>
                      <c:pt idx="135">
                        <c:v>1999.7563677653181</c:v>
                      </c:pt>
                      <c:pt idx="136">
                        <c:v>2001.3033157940397</c:v>
                      </c:pt>
                      <c:pt idx="137">
                        <c:v>2001.3117559755005</c:v>
                      </c:pt>
                      <c:pt idx="138">
                        <c:v>2003.7467275838585</c:v>
                      </c:pt>
                      <c:pt idx="139">
                        <c:v>2003.7551677653182</c:v>
                      </c:pt>
                      <c:pt idx="140">
                        <c:v>2003.6405157940396</c:v>
                      </c:pt>
                      <c:pt idx="141">
                        <c:v>2003.6489559755005</c:v>
                      </c:pt>
                      <c:pt idx="142">
                        <c:v>2007.6393157940397</c:v>
                      </c:pt>
                      <c:pt idx="143">
                        <c:v>2007.6477559755006</c:v>
                      </c:pt>
                      <c:pt idx="144">
                        <c:v>2009.9374614246869</c:v>
                      </c:pt>
                      <c:pt idx="145">
                        <c:v>2009.9459016061471</c:v>
                      </c:pt>
                      <c:pt idx="146">
                        <c:v>2011.5265232193042</c:v>
                      </c:pt>
                      <c:pt idx="147">
                        <c:v>2011.5349634007639</c:v>
                      </c:pt>
                      <c:pt idx="148">
                        <c:v>2011.8388568573971</c:v>
                      </c:pt>
                      <c:pt idx="149">
                        <c:v>2011.8472970388571</c:v>
                      </c:pt>
                      <c:pt idx="150">
                        <c:v>2012.2746614246869</c:v>
                      </c:pt>
                      <c:pt idx="151">
                        <c:v>2012.2831016061471</c:v>
                      </c:pt>
                      <c:pt idx="152">
                        <c:v>2012.293856857397</c:v>
                      </c:pt>
                      <c:pt idx="153">
                        <c:v>2012.302297038857</c:v>
                      </c:pt>
                      <c:pt idx="154">
                        <c:v>2013.4279186520139</c:v>
                      </c:pt>
                      <c:pt idx="155">
                        <c:v>2013.4363588334736</c:v>
                      </c:pt>
                      <c:pt idx="156">
                        <c:v>2013.8637232193041</c:v>
                      </c:pt>
                      <c:pt idx="157">
                        <c:v>2013.8721634007641</c:v>
                      </c:pt>
                      <c:pt idx="158">
                        <c:v>2013.8829186520138</c:v>
                      </c:pt>
                      <c:pt idx="159">
                        <c:v>2013.8913588334738</c:v>
                      </c:pt>
                      <c:pt idx="160">
                        <c:v>2015.6940496348695</c:v>
                      </c:pt>
                      <c:pt idx="161">
                        <c:v>2015.702489816329</c:v>
                      </c:pt>
                      <c:pt idx="162">
                        <c:v>2016.273461424687</c:v>
                      </c:pt>
                      <c:pt idx="163">
                        <c:v>2016.2819016061471</c:v>
                      </c:pt>
                      <c:pt idx="164">
                        <c:v>2016.1388568573971</c:v>
                      </c:pt>
                      <c:pt idx="165">
                        <c:v>2016.147297038857</c:v>
                      </c:pt>
                      <c:pt idx="166">
                        <c:v>2016.1672496348697</c:v>
                      </c:pt>
                      <c:pt idx="167">
                        <c:v>2016.1756898163289</c:v>
                      </c:pt>
                      <c:pt idx="168">
                        <c:v>2017.2831114294863</c:v>
                      </c:pt>
                      <c:pt idx="169">
                        <c:v>2017.291551610946</c:v>
                      </c:pt>
                      <c:pt idx="170">
                        <c:v>2017.8625232193042</c:v>
                      </c:pt>
                      <c:pt idx="171">
                        <c:v>2017.8709634007639</c:v>
                      </c:pt>
                      <c:pt idx="172">
                        <c:v>2017.7279186520138</c:v>
                      </c:pt>
                      <c:pt idx="173">
                        <c:v>2017.7363588334738</c:v>
                      </c:pt>
                      <c:pt idx="174">
                        <c:v>2017.7563114294862</c:v>
                      </c:pt>
                      <c:pt idx="175">
                        <c:v>2017.764751610946</c:v>
                      </c:pt>
                      <c:pt idx="176">
                        <c:v>2017.5954450675788</c:v>
                      </c:pt>
                      <c:pt idx="177">
                        <c:v>2017.6038852490387</c:v>
                      </c:pt>
                      <c:pt idx="178">
                        <c:v>2019.184506862196</c:v>
                      </c:pt>
                      <c:pt idx="179">
                        <c:v>2019.1929470436548</c:v>
                      </c:pt>
                      <c:pt idx="180">
                        <c:v>2020.1660496348695</c:v>
                      </c:pt>
                      <c:pt idx="181">
                        <c:v>2020.174489816329</c:v>
                      </c:pt>
                      <c:pt idx="182">
                        <c:v>2019.9326450675787</c:v>
                      </c:pt>
                      <c:pt idx="183">
                        <c:v>2019.9410852490387</c:v>
                      </c:pt>
                      <c:pt idx="184">
                        <c:v>2021.7551114294863</c:v>
                      </c:pt>
                      <c:pt idx="185">
                        <c:v>2021.763551610946</c:v>
                      </c:pt>
                      <c:pt idx="186">
                        <c:v>2021.521706862196</c:v>
                      </c:pt>
                      <c:pt idx="187">
                        <c:v>2021.530147043655</c:v>
                      </c:pt>
                      <c:pt idx="188">
                        <c:v>2022.1866705051177</c:v>
                      </c:pt>
                      <c:pt idx="189">
                        <c:v>2022.1951106865781</c:v>
                      </c:pt>
                      <c:pt idx="190">
                        <c:v>2023.9314450675788</c:v>
                      </c:pt>
                      <c:pt idx="191">
                        <c:v>2023.9398852490388</c:v>
                      </c:pt>
                      <c:pt idx="192">
                        <c:v>2024.0880659378274</c:v>
                      </c:pt>
                      <c:pt idx="193">
                        <c:v>2024.0965061192871</c:v>
                      </c:pt>
                      <c:pt idx="194">
                        <c:v>2024.5238705051177</c:v>
                      </c:pt>
                      <c:pt idx="195">
                        <c:v>2024.5323106865781</c:v>
                      </c:pt>
                      <c:pt idx="196">
                        <c:v>2024.5430659378274</c:v>
                      </c:pt>
                      <c:pt idx="197">
                        <c:v>2024.5515061192873</c:v>
                      </c:pt>
                      <c:pt idx="198">
                        <c:v>2025.520506862196</c:v>
                      </c:pt>
                      <c:pt idx="199">
                        <c:v>2025.5289470436549</c:v>
                      </c:pt>
                      <c:pt idx="200">
                        <c:v>2027.9432587152999</c:v>
                      </c:pt>
                      <c:pt idx="201">
                        <c:v>2027.9516988967598</c:v>
                      </c:pt>
                      <c:pt idx="202">
                        <c:v>2028.5226705051177</c:v>
                      </c:pt>
                      <c:pt idx="203">
                        <c:v>2028.5311106865781</c:v>
                      </c:pt>
                      <c:pt idx="204">
                        <c:v>2028.3880659378274</c:v>
                      </c:pt>
                      <c:pt idx="205">
                        <c:v>2028.3965061192873</c:v>
                      </c:pt>
                      <c:pt idx="206">
                        <c:v>2028.4164587152998</c:v>
                      </c:pt>
                      <c:pt idx="207">
                        <c:v>2028.4248988967597</c:v>
                      </c:pt>
                      <c:pt idx="208">
                        <c:v>2029.8446541480087</c:v>
                      </c:pt>
                      <c:pt idx="209">
                        <c:v>2029.8530943294693</c:v>
                      </c:pt>
                      <c:pt idx="210">
                        <c:v>2032.4152587152998</c:v>
                      </c:pt>
                      <c:pt idx="211">
                        <c:v>2032.4236988967598</c:v>
                      </c:pt>
                      <c:pt idx="212">
                        <c:v>2032.1818541480086</c:v>
                      </c:pt>
                      <c:pt idx="213">
                        <c:v>2032.1902943294692</c:v>
                      </c:pt>
                      <c:pt idx="214">
                        <c:v>2036.1806541480087</c:v>
                      </c:pt>
                      <c:pt idx="215">
                        <c:v>2036.1890943294693</c:v>
                      </c:pt>
                      <c:pt idx="216">
                        <c:v>2040.7382576255018</c:v>
                      </c:pt>
                      <c:pt idx="217">
                        <c:v>2040.7466978069619</c:v>
                      </c:pt>
                      <c:pt idx="218">
                        <c:v>2042.3273194201183</c:v>
                      </c:pt>
                      <c:pt idx="219">
                        <c:v>2042.3357596015785</c:v>
                      </c:pt>
                      <c:pt idx="220">
                        <c:v>2043.0754576255019</c:v>
                      </c:pt>
                      <c:pt idx="221">
                        <c:v>2043.0838978069621</c:v>
                      </c:pt>
                      <c:pt idx="222">
                        <c:v>2044.6645194201183</c:v>
                      </c:pt>
                      <c:pt idx="223">
                        <c:v>2044.6729596015784</c:v>
                      </c:pt>
                      <c:pt idx="224">
                        <c:v>2046.4948458356832</c:v>
                      </c:pt>
                      <c:pt idx="225">
                        <c:v>2046.5032860171432</c:v>
                      </c:pt>
                      <c:pt idx="226">
                        <c:v>2047.0742576255018</c:v>
                      </c:pt>
                      <c:pt idx="227">
                        <c:v>2047.082697806962</c:v>
                      </c:pt>
                      <c:pt idx="228">
                        <c:v>2046.9680458356834</c:v>
                      </c:pt>
                      <c:pt idx="229">
                        <c:v>2046.9764860171433</c:v>
                      </c:pt>
                      <c:pt idx="230">
                        <c:v>2048.0839076303</c:v>
                      </c:pt>
                      <c:pt idx="231">
                        <c:v>2048.0923478117606</c:v>
                      </c:pt>
                      <c:pt idx="232">
                        <c:v>2048.6633194201181</c:v>
                      </c:pt>
                      <c:pt idx="233">
                        <c:v>2048.6717596015783</c:v>
                      </c:pt>
                      <c:pt idx="234">
                        <c:v>2048.5571076302999</c:v>
                      </c:pt>
                      <c:pt idx="235">
                        <c:v>2048.5655478117606</c:v>
                      </c:pt>
                      <c:pt idx="236">
                        <c:v>2050.9668458356832</c:v>
                      </c:pt>
                      <c:pt idx="237">
                        <c:v>2050.9752860171434</c:v>
                      </c:pt>
                      <c:pt idx="238">
                        <c:v>2052.5559076302998</c:v>
                      </c:pt>
                      <c:pt idx="239">
                        <c:v>2052.5643478117604</c:v>
                      </c:pt>
                      <c:pt idx="240">
                        <c:v>2052.9874667059321</c:v>
                      </c:pt>
                      <c:pt idx="241">
                        <c:v>2052.9959068873923</c:v>
                      </c:pt>
                      <c:pt idx="242">
                        <c:v>2055.324666705932</c:v>
                      </c:pt>
                      <c:pt idx="243">
                        <c:v>2055.3331068873922</c:v>
                      </c:pt>
                      <c:pt idx="244">
                        <c:v>2058.7440549161138</c:v>
                      </c:pt>
                      <c:pt idx="245">
                        <c:v>2058.752495097574</c:v>
                      </c:pt>
                      <c:pt idx="246">
                        <c:v>2059.3234667059323</c:v>
                      </c:pt>
                      <c:pt idx="247">
                        <c:v>2059.3319068873921</c:v>
                      </c:pt>
                      <c:pt idx="248">
                        <c:v>2059.2172549161137</c:v>
                      </c:pt>
                      <c:pt idx="249">
                        <c:v>2059.2256950975739</c:v>
                      </c:pt>
                      <c:pt idx="250">
                        <c:v>2063.2160549161135</c:v>
                      </c:pt>
                      <c:pt idx="251">
                        <c:v>2063.2244950975742</c:v>
                      </c:pt>
                      <c:pt idx="252">
                        <c:v>2077.7319596598463</c:v>
                      </c:pt>
                      <c:pt idx="253">
                        <c:v>2077.7403998413065</c:v>
                      </c:pt>
                      <c:pt idx="254">
                        <c:v>2078.2051596598462</c:v>
                      </c:pt>
                      <c:pt idx="255">
                        <c:v>2078.2135998413069</c:v>
                      </c:pt>
                      <c:pt idx="256">
                        <c:v>2079.3210214544633</c:v>
                      </c:pt>
                      <c:pt idx="257">
                        <c:v>2079.3294616359235</c:v>
                      </c:pt>
                      <c:pt idx="258">
                        <c:v>2079.7942214544637</c:v>
                      </c:pt>
                      <c:pt idx="259">
                        <c:v>2079.8026616359234</c:v>
                      </c:pt>
                      <c:pt idx="260">
                        <c:v>2082.2039596598465</c:v>
                      </c:pt>
                      <c:pt idx="261">
                        <c:v>2082.2123998413067</c:v>
                      </c:pt>
                      <c:pt idx="262">
                        <c:v>2083.488547870028</c:v>
                      </c:pt>
                      <c:pt idx="263">
                        <c:v>2083.4969880514886</c:v>
                      </c:pt>
                      <c:pt idx="264">
                        <c:v>2083.7930214544635</c:v>
                      </c:pt>
                      <c:pt idx="265">
                        <c:v>2083.8014616359233</c:v>
                      </c:pt>
                      <c:pt idx="266">
                        <c:v>2085.077609664645</c:v>
                      </c:pt>
                      <c:pt idx="267">
                        <c:v>2085.0860498461047</c:v>
                      </c:pt>
                      <c:pt idx="268">
                        <c:v>2085.8439478700279</c:v>
                      </c:pt>
                      <c:pt idx="269">
                        <c:v>2085.8523880514886</c:v>
                      </c:pt>
                      <c:pt idx="270">
                        <c:v>2087.4330096646454</c:v>
                      </c:pt>
                      <c:pt idx="271">
                        <c:v>2087.4414498461047</c:v>
                      </c:pt>
                      <c:pt idx="272">
                        <c:v>2089.9965478700278</c:v>
                      </c:pt>
                      <c:pt idx="273">
                        <c:v>2090.0049880514885</c:v>
                      </c:pt>
                      <c:pt idx="274">
                        <c:v>2089.9811687402766</c:v>
                      </c:pt>
                      <c:pt idx="275">
                        <c:v>2089.9896089217368</c:v>
                      </c:pt>
                      <c:pt idx="276">
                        <c:v>2090.4543687402765</c:v>
                      </c:pt>
                      <c:pt idx="277">
                        <c:v>2090.4628089217367</c:v>
                      </c:pt>
                      <c:pt idx="278">
                        <c:v>2091.5856096646453</c:v>
                      </c:pt>
                      <c:pt idx="279">
                        <c:v>2091.5940498461046</c:v>
                      </c:pt>
                      <c:pt idx="280">
                        <c:v>2094.4531687402764</c:v>
                      </c:pt>
                      <c:pt idx="281">
                        <c:v>2094.4616089217366</c:v>
                      </c:pt>
                      <c:pt idx="282">
                        <c:v>2095.7377569504588</c:v>
                      </c:pt>
                      <c:pt idx="283">
                        <c:v>2095.746197131919</c:v>
                      </c:pt>
                      <c:pt idx="284">
                        <c:v>2098.0931569504587</c:v>
                      </c:pt>
                      <c:pt idx="285">
                        <c:v>2098.1015971319189</c:v>
                      </c:pt>
                      <c:pt idx="286">
                        <c:v>2102.2457569504586</c:v>
                      </c:pt>
                      <c:pt idx="287">
                        <c:v>2102.2541971319188</c:v>
                      </c:pt>
                      <c:pt idx="288">
                        <c:v>2129.9253480137363</c:v>
                      </c:pt>
                      <c:pt idx="289">
                        <c:v>2129.9337881951965</c:v>
                      </c:pt>
                      <c:pt idx="290">
                        <c:v>2131.5144098083529</c:v>
                      </c:pt>
                      <c:pt idx="291">
                        <c:v>2131.5228499898135</c:v>
                      </c:pt>
                      <c:pt idx="292">
                        <c:v>2132.2989480137367</c:v>
                      </c:pt>
                      <c:pt idx="293">
                        <c:v>2132.3073881951964</c:v>
                      </c:pt>
                      <c:pt idx="294">
                        <c:v>2133.8880098083528</c:v>
                      </c:pt>
                      <c:pt idx="295">
                        <c:v>2133.8964499898134</c:v>
                      </c:pt>
                      <c:pt idx="296">
                        <c:v>2133.817936223918</c:v>
                      </c:pt>
                      <c:pt idx="297">
                        <c:v>2133.8263764053781</c:v>
                      </c:pt>
                      <c:pt idx="298">
                        <c:v>2135.406998018535</c:v>
                      </c:pt>
                      <c:pt idx="299">
                        <c:v>2135.4154381999952</c:v>
                      </c:pt>
                      <c:pt idx="300">
                        <c:v>2136.1915362239179</c:v>
                      </c:pt>
                      <c:pt idx="301">
                        <c:v>2136.199976405378</c:v>
                      </c:pt>
                      <c:pt idx="302">
                        <c:v>2136.6053480137366</c:v>
                      </c:pt>
                      <c:pt idx="303">
                        <c:v>2136.6137881951963</c:v>
                      </c:pt>
                      <c:pt idx="304">
                        <c:v>2137.7805980185349</c:v>
                      </c:pt>
                      <c:pt idx="305">
                        <c:v>2137.7890381999955</c:v>
                      </c:pt>
                      <c:pt idx="306">
                        <c:v>2138.1944098083532</c:v>
                      </c:pt>
                      <c:pt idx="307">
                        <c:v>2138.2028499898133</c:v>
                      </c:pt>
                      <c:pt idx="308">
                        <c:v>2140.4979362239178</c:v>
                      </c:pt>
                      <c:pt idx="309">
                        <c:v>2140.506376405378</c:v>
                      </c:pt>
                      <c:pt idx="310">
                        <c:v>2142.0869980185348</c:v>
                      </c:pt>
                      <c:pt idx="311">
                        <c:v>2142.0954381999954</c:v>
                      </c:pt>
                      <c:pt idx="312">
                        <c:v>2142.1745570941671</c:v>
                      </c:pt>
                      <c:pt idx="313">
                        <c:v>2142.1829972756273</c:v>
                      </c:pt>
                      <c:pt idx="314">
                        <c:v>2144.548157094167</c:v>
                      </c:pt>
                      <c:pt idx="315">
                        <c:v>2144.5565972756272</c:v>
                      </c:pt>
                      <c:pt idx="316">
                        <c:v>2146.0671453043487</c:v>
                      </c:pt>
                      <c:pt idx="317">
                        <c:v>2146.0755854858089</c:v>
                      </c:pt>
                      <c:pt idx="318">
                        <c:v>2148.0169979369848</c:v>
                      </c:pt>
                      <c:pt idx="319">
                        <c:v>2148.0254381184459</c:v>
                      </c:pt>
                      <c:pt idx="320">
                        <c:v>2148.4407453043491</c:v>
                      </c:pt>
                      <c:pt idx="321">
                        <c:v>2148.4491854858088</c:v>
                      </c:pt>
                      <c:pt idx="322">
                        <c:v>2148.8545570941669</c:v>
                      </c:pt>
                      <c:pt idx="323">
                        <c:v>2148.8629972756271</c:v>
                      </c:pt>
                      <c:pt idx="324">
                        <c:v>2149.6060597316027</c:v>
                      </c:pt>
                      <c:pt idx="325">
                        <c:v>2149.614499913062</c:v>
                      </c:pt>
                      <c:pt idx="326">
                        <c:v>2150.3723979369852</c:v>
                      </c:pt>
                      <c:pt idx="327">
                        <c:v>2150.3808381184458</c:v>
                      </c:pt>
                      <c:pt idx="328">
                        <c:v>2151.9614597316026</c:v>
                      </c:pt>
                      <c:pt idx="329">
                        <c:v>2151.9698999130619</c:v>
                      </c:pt>
                      <c:pt idx="330">
                        <c:v>2152.747145304349</c:v>
                      </c:pt>
                      <c:pt idx="331">
                        <c:v>2152.7555854858088</c:v>
                      </c:pt>
                      <c:pt idx="332">
                        <c:v>2153.7735861471674</c:v>
                      </c:pt>
                      <c:pt idx="333">
                        <c:v>2153.7820263286276</c:v>
                      </c:pt>
                      <c:pt idx="334">
                        <c:v>2154.5249979369851</c:v>
                      </c:pt>
                      <c:pt idx="335">
                        <c:v>2154.5334381184457</c:v>
                      </c:pt>
                      <c:pt idx="336">
                        <c:v>2154.2649861471673</c:v>
                      </c:pt>
                      <c:pt idx="337">
                        <c:v>2154.2734263286275</c:v>
                      </c:pt>
                      <c:pt idx="338">
                        <c:v>2154.7012909349955</c:v>
                      </c:pt>
                      <c:pt idx="339">
                        <c:v>2154.7097311164557</c:v>
                      </c:pt>
                      <c:pt idx="340">
                        <c:v>2155.362647941784</c:v>
                      </c:pt>
                      <c:pt idx="341">
                        <c:v>2155.3710881232437</c:v>
                      </c:pt>
                      <c:pt idx="342">
                        <c:v>2156.1140597316025</c:v>
                      </c:pt>
                      <c:pt idx="343">
                        <c:v>2156.1224999130623</c:v>
                      </c:pt>
                      <c:pt idx="344">
                        <c:v>2155.8540479417838</c:v>
                      </c:pt>
                      <c:pt idx="345">
                        <c:v>2155.862488123244</c:v>
                      </c:pt>
                      <c:pt idx="346">
                        <c:v>2156.2903527296126</c:v>
                      </c:pt>
                      <c:pt idx="347">
                        <c:v>2156.2987929110723</c:v>
                      </c:pt>
                      <c:pt idx="348">
                        <c:v>2157.0748909349954</c:v>
                      </c:pt>
                      <c:pt idx="349">
                        <c:v>2157.0833311164556</c:v>
                      </c:pt>
                      <c:pt idx="350">
                        <c:v>2158.4175861471672</c:v>
                      </c:pt>
                      <c:pt idx="351">
                        <c:v>2158.4260263286278</c:v>
                      </c:pt>
                      <c:pt idx="352">
                        <c:v>2158.6639527296124</c:v>
                      </c:pt>
                      <c:pt idx="353">
                        <c:v>2158.6723929110722</c:v>
                      </c:pt>
                      <c:pt idx="354">
                        <c:v>2160.0066479417837</c:v>
                      </c:pt>
                      <c:pt idx="355">
                        <c:v>2160.0150881232439</c:v>
                      </c:pt>
                      <c:pt idx="356">
                        <c:v>2160.4578791451777</c:v>
                      </c:pt>
                      <c:pt idx="357">
                        <c:v>2160.4663193266374</c:v>
                      </c:pt>
                      <c:pt idx="358">
                        <c:v>2160.266207017416</c:v>
                      </c:pt>
                      <c:pt idx="359">
                        <c:v>2160.2746471988753</c:v>
                      </c:pt>
                      <c:pt idx="360">
                        <c:v>2160.967479145178</c:v>
                      </c:pt>
                      <c:pt idx="361">
                        <c:v>2160.9759193266373</c:v>
                      </c:pt>
                      <c:pt idx="362">
                        <c:v>2161.3812909349958</c:v>
                      </c:pt>
                      <c:pt idx="363">
                        <c:v>2161.3897311164556</c:v>
                      </c:pt>
                      <c:pt idx="364">
                        <c:v>2162.0469409397947</c:v>
                      </c:pt>
                      <c:pt idx="365">
                        <c:v>2162.0553811212549</c:v>
                      </c:pt>
                      <c:pt idx="366">
                        <c:v>2162.5565409397946</c:v>
                      </c:pt>
                      <c:pt idx="367">
                        <c:v>2162.5649811212547</c:v>
                      </c:pt>
                      <c:pt idx="368">
                        <c:v>2162.9703527296124</c:v>
                      </c:pt>
                      <c:pt idx="369">
                        <c:v>2162.9787929110721</c:v>
                      </c:pt>
                      <c:pt idx="370">
                        <c:v>2162.621607017416</c:v>
                      </c:pt>
                      <c:pt idx="371">
                        <c:v>2162.6300471988752</c:v>
                      </c:pt>
                      <c:pt idx="372">
                        <c:v>2165.2738791451779</c:v>
                      </c:pt>
                      <c:pt idx="373">
                        <c:v>2165.2823193266372</c:v>
                      </c:pt>
                      <c:pt idx="374">
                        <c:v>2166.0227952275977</c:v>
                      </c:pt>
                      <c:pt idx="375">
                        <c:v>2166.031235409057</c:v>
                      </c:pt>
                      <c:pt idx="376">
                        <c:v>2166.8629409397945</c:v>
                      </c:pt>
                      <c:pt idx="377">
                        <c:v>2166.8713811212551</c:v>
                      </c:pt>
                      <c:pt idx="378">
                        <c:v>2166.7742070174158</c:v>
                      </c:pt>
                      <c:pt idx="379">
                        <c:v>2166.7826471988756</c:v>
                      </c:pt>
                      <c:pt idx="380">
                        <c:v>2166.5141952275976</c:v>
                      </c:pt>
                      <c:pt idx="381">
                        <c:v>2166.5226354090573</c:v>
                      </c:pt>
                      <c:pt idx="382">
                        <c:v>2166.9505000154259</c:v>
                      </c:pt>
                      <c:pt idx="383">
                        <c:v>2166.9589401968865</c:v>
                      </c:pt>
                      <c:pt idx="384">
                        <c:v>2169.3241000154258</c:v>
                      </c:pt>
                      <c:pt idx="385">
                        <c:v>2169.3325401968864</c:v>
                      </c:pt>
                      <c:pt idx="386">
                        <c:v>2170.6667952275975</c:v>
                      </c:pt>
                      <c:pt idx="387">
                        <c:v>2170.6752354090572</c:v>
                      </c:pt>
                      <c:pt idx="388">
                        <c:v>2172.7070882256085</c:v>
                      </c:pt>
                      <c:pt idx="389">
                        <c:v>2172.7155284070682</c:v>
                      </c:pt>
                      <c:pt idx="390">
                        <c:v>2173.2166882256083</c:v>
                      </c:pt>
                      <c:pt idx="391">
                        <c:v>2173.225128407068</c:v>
                      </c:pt>
                      <c:pt idx="392">
                        <c:v>2173.6305000154257</c:v>
                      </c:pt>
                      <c:pt idx="393">
                        <c:v>2173.6389401968863</c:v>
                      </c:pt>
                      <c:pt idx="394">
                        <c:v>2176.9163987050902</c:v>
                      </c:pt>
                      <c:pt idx="395">
                        <c:v>2176.9248388865499</c:v>
                      </c:pt>
                      <c:pt idx="396">
                        <c:v>2177.5230882256083</c:v>
                      </c:pt>
                      <c:pt idx="397">
                        <c:v>2177.5315284070684</c:v>
                      </c:pt>
                      <c:pt idx="398">
                        <c:v>2177.40779870509</c:v>
                      </c:pt>
                      <c:pt idx="399">
                        <c:v>2177.4162388865498</c:v>
                      </c:pt>
                      <c:pt idx="400">
                        <c:v>2178.5054604997067</c:v>
                      </c:pt>
                      <c:pt idx="401">
                        <c:v>2178.5139006811664</c:v>
                      </c:pt>
                      <c:pt idx="402">
                        <c:v>2178.9968604997066</c:v>
                      </c:pt>
                      <c:pt idx="403">
                        <c:v>2179.0053006811668</c:v>
                      </c:pt>
                      <c:pt idx="404">
                        <c:v>2181.5603987050899</c:v>
                      </c:pt>
                      <c:pt idx="405">
                        <c:v>2181.5688388865501</c:v>
                      </c:pt>
                      <c:pt idx="406">
                        <c:v>2182.6729869152718</c:v>
                      </c:pt>
                      <c:pt idx="407">
                        <c:v>2182.681427096732</c:v>
                      </c:pt>
                      <c:pt idx="408">
                        <c:v>2183.1494604997069</c:v>
                      </c:pt>
                      <c:pt idx="409">
                        <c:v>2183.1579006811667</c:v>
                      </c:pt>
                      <c:pt idx="410">
                        <c:v>2184.2620487098884</c:v>
                      </c:pt>
                      <c:pt idx="411">
                        <c:v>2184.270488891349</c:v>
                      </c:pt>
                      <c:pt idx="412">
                        <c:v>2185.0465869152717</c:v>
                      </c:pt>
                      <c:pt idx="413">
                        <c:v>2185.0550270967319</c:v>
                      </c:pt>
                      <c:pt idx="414">
                        <c:v>2186.6356487098883</c:v>
                      </c:pt>
                      <c:pt idx="415">
                        <c:v>2186.6440888913489</c:v>
                      </c:pt>
                      <c:pt idx="416">
                        <c:v>2189.3529869152717</c:v>
                      </c:pt>
                      <c:pt idx="417">
                        <c:v>2189.3614270967323</c:v>
                      </c:pt>
                      <c:pt idx="418">
                        <c:v>2189.1656077855205</c:v>
                      </c:pt>
                      <c:pt idx="419">
                        <c:v>2189.1740479669807</c:v>
                      </c:pt>
                      <c:pt idx="420">
                        <c:v>2189.6570077855204</c:v>
                      </c:pt>
                      <c:pt idx="421">
                        <c:v>2189.6654479669805</c:v>
                      </c:pt>
                      <c:pt idx="422">
                        <c:v>2190.9420487098882</c:v>
                      </c:pt>
                      <c:pt idx="423">
                        <c:v>2190.9504888913489</c:v>
                      </c:pt>
                      <c:pt idx="424">
                        <c:v>2193.8096077855207</c:v>
                      </c:pt>
                      <c:pt idx="425">
                        <c:v>2193.8180479669804</c:v>
                      </c:pt>
                      <c:pt idx="426">
                        <c:v>2194.9221959957026</c:v>
                      </c:pt>
                      <c:pt idx="427">
                        <c:v>2194.9306361771623</c:v>
                      </c:pt>
                      <c:pt idx="428">
                        <c:v>2197.2957959957025</c:v>
                      </c:pt>
                      <c:pt idx="429">
                        <c:v>2197.3042361771622</c:v>
                      </c:pt>
                      <c:pt idx="430">
                        <c:v>2201.6021959957029</c:v>
                      </c:pt>
                      <c:pt idx="431">
                        <c:v>2201.6106361771622</c:v>
                      </c:pt>
                      <c:pt idx="432">
                        <c:v>2213.9101007394347</c:v>
                      </c:pt>
                      <c:pt idx="433">
                        <c:v>2213.9185409208944</c:v>
                      </c:pt>
                      <c:pt idx="434">
                        <c:v>2215.4991625340517</c:v>
                      </c:pt>
                      <c:pt idx="435">
                        <c:v>2215.5076027155114</c:v>
                      </c:pt>
                      <c:pt idx="436">
                        <c:v>2216.2837007394346</c:v>
                      </c:pt>
                      <c:pt idx="437">
                        <c:v>2216.2921409208948</c:v>
                      </c:pt>
                      <c:pt idx="438">
                        <c:v>2217.8727625340521</c:v>
                      </c:pt>
                      <c:pt idx="439">
                        <c:v>2217.8812027155113</c:v>
                      </c:pt>
                      <c:pt idx="440">
                        <c:v>2219.6666889496169</c:v>
                      </c:pt>
                      <c:pt idx="441">
                        <c:v>2219.675129131077</c:v>
                      </c:pt>
                      <c:pt idx="442">
                        <c:v>2220.1762889496167</c:v>
                      </c:pt>
                      <c:pt idx="443">
                        <c:v>2220.1847291310769</c:v>
                      </c:pt>
                      <c:pt idx="444">
                        <c:v>2220.5901007394345</c:v>
                      </c:pt>
                      <c:pt idx="445">
                        <c:v>2220.5985409208947</c:v>
                      </c:pt>
                      <c:pt idx="446">
                        <c:v>2221.255750744233</c:v>
                      </c:pt>
                      <c:pt idx="447">
                        <c:v>2221.2641909256936</c:v>
                      </c:pt>
                      <c:pt idx="448">
                        <c:v>2221.7653507442333</c:v>
                      </c:pt>
                      <c:pt idx="449">
                        <c:v>2221.7737909256934</c:v>
                      </c:pt>
                      <c:pt idx="450">
                        <c:v>2222.179162534052</c:v>
                      </c:pt>
                      <c:pt idx="451">
                        <c:v>2222.1876027155113</c:v>
                      </c:pt>
                      <c:pt idx="452">
                        <c:v>2224.4826889496171</c:v>
                      </c:pt>
                      <c:pt idx="453">
                        <c:v>2224.4911291310768</c:v>
                      </c:pt>
                      <c:pt idx="454">
                        <c:v>2226.0717507442332</c:v>
                      </c:pt>
                      <c:pt idx="455">
                        <c:v>2226.0801909256934</c:v>
                      </c:pt>
                      <c:pt idx="456">
                        <c:v>2226.159309819865</c:v>
                      </c:pt>
                      <c:pt idx="457">
                        <c:v>2226.1677500013257</c:v>
                      </c:pt>
                      <c:pt idx="458">
                        <c:v>2228.5329098198654</c:v>
                      </c:pt>
                      <c:pt idx="459">
                        <c:v>2228.5413500013256</c:v>
                      </c:pt>
                      <c:pt idx="460">
                        <c:v>2231.9158980300476</c:v>
                      </c:pt>
                      <c:pt idx="461">
                        <c:v>2231.9243382115069</c:v>
                      </c:pt>
                      <c:pt idx="462">
                        <c:v>2232.4254980300475</c:v>
                      </c:pt>
                      <c:pt idx="463">
                        <c:v>2232.4339382115068</c:v>
                      </c:pt>
                      <c:pt idx="464">
                        <c:v>2232.8393098198653</c:v>
                      </c:pt>
                      <c:pt idx="465">
                        <c:v>2232.8477500013255</c:v>
                      </c:pt>
                      <c:pt idx="466">
                        <c:v>2236.7318980300474</c:v>
                      </c:pt>
                      <c:pt idx="467">
                        <c:v>2236.7403382115067</c:v>
                      </c:pt>
                      <c:pt idx="468">
                        <c:v>2266.1034890933247</c:v>
                      </c:pt>
                      <c:pt idx="469">
                        <c:v>2266.1119292747844</c:v>
                      </c:pt>
                      <c:pt idx="470">
                        <c:v>2266.6312890933245</c:v>
                      </c:pt>
                      <c:pt idx="471">
                        <c:v>2266.6397292747847</c:v>
                      </c:pt>
                      <c:pt idx="472">
                        <c:v>2267.6925508879417</c:v>
                      </c:pt>
                      <c:pt idx="473">
                        <c:v>2267.7009910694019</c:v>
                      </c:pt>
                      <c:pt idx="474">
                        <c:v>2268.220350887942</c:v>
                      </c:pt>
                      <c:pt idx="475">
                        <c:v>2268.2287910694017</c:v>
                      </c:pt>
                      <c:pt idx="476">
                        <c:v>2269.9960773035068</c:v>
                      </c:pt>
                      <c:pt idx="477">
                        <c:v>2270.004517484967</c:v>
                      </c:pt>
                      <c:pt idx="478">
                        <c:v>2270.5238773035067</c:v>
                      </c:pt>
                      <c:pt idx="479">
                        <c:v>2270.5323174849668</c:v>
                      </c:pt>
                      <c:pt idx="480">
                        <c:v>2271.0914890933245</c:v>
                      </c:pt>
                      <c:pt idx="481">
                        <c:v>2271.0999292747847</c:v>
                      </c:pt>
                      <c:pt idx="482">
                        <c:v>2271.5851390981234</c:v>
                      </c:pt>
                      <c:pt idx="483">
                        <c:v>2271.5935792795831</c:v>
                      </c:pt>
                      <c:pt idx="484">
                        <c:v>2272.1129390981237</c:v>
                      </c:pt>
                      <c:pt idx="485">
                        <c:v>2272.1213792795829</c:v>
                      </c:pt>
                      <c:pt idx="486">
                        <c:v>2272.680550887942</c:v>
                      </c:pt>
                      <c:pt idx="487">
                        <c:v>2272.6889910694017</c:v>
                      </c:pt>
                      <c:pt idx="488">
                        <c:v>2274.9840773035066</c:v>
                      </c:pt>
                      <c:pt idx="489">
                        <c:v>2274.9925174849668</c:v>
                      </c:pt>
                      <c:pt idx="490">
                        <c:v>2276.5731390981236</c:v>
                      </c:pt>
                      <c:pt idx="491">
                        <c:v>2276.5815792795829</c:v>
                      </c:pt>
                      <c:pt idx="492">
                        <c:v>2278.352698173755</c:v>
                      </c:pt>
                      <c:pt idx="493">
                        <c:v>2278.3611383552152</c:v>
                      </c:pt>
                      <c:pt idx="494">
                        <c:v>2278.8804981737553</c:v>
                      </c:pt>
                      <c:pt idx="495">
                        <c:v>2278.888938355215</c:v>
                      </c:pt>
                      <c:pt idx="496">
                        <c:v>2282.2452863839376</c:v>
                      </c:pt>
                      <c:pt idx="497">
                        <c:v>2282.2537265653978</c:v>
                      </c:pt>
                      <c:pt idx="498">
                        <c:v>2282.7730863839374</c:v>
                      </c:pt>
                      <c:pt idx="499">
                        <c:v>2282.7815265653976</c:v>
                      </c:pt>
                      <c:pt idx="500">
                        <c:v>2283.3406981737553</c:v>
                      </c:pt>
                      <c:pt idx="501">
                        <c:v>2283.349138355215</c:v>
                      </c:pt>
                      <c:pt idx="502">
                        <c:v>2287.2332863839374</c:v>
                      </c:pt>
                      <c:pt idx="503">
                        <c:v>2287.2417265653976</c:v>
                      </c:pt>
                      <c:pt idx="504">
                        <c:v>2290.8794320145839</c:v>
                      </c:pt>
                      <c:pt idx="505">
                        <c:v>2290.8878721960441</c:v>
                      </c:pt>
                      <c:pt idx="506">
                        <c:v>2291.4072320145842</c:v>
                      </c:pt>
                      <c:pt idx="507">
                        <c:v>2291.4156721960439</c:v>
                      </c:pt>
                      <c:pt idx="508">
                        <c:v>2292.4684938092014</c:v>
                      </c:pt>
                      <c:pt idx="509">
                        <c:v>2292.4769339906616</c:v>
                      </c:pt>
                      <c:pt idx="510">
                        <c:v>2292.9962938092012</c:v>
                      </c:pt>
                      <c:pt idx="511">
                        <c:v>2293.0047339906614</c:v>
                      </c:pt>
                      <c:pt idx="512">
                        <c:v>2295.8674320145842</c:v>
                      </c:pt>
                      <c:pt idx="513">
                        <c:v>2295.8758721960439</c:v>
                      </c:pt>
                      <c:pt idx="514">
                        <c:v>2296.6360202247656</c:v>
                      </c:pt>
                      <c:pt idx="515">
                        <c:v>2296.6444604062262</c:v>
                      </c:pt>
                      <c:pt idx="516">
                        <c:v>2297.4564938092012</c:v>
                      </c:pt>
                      <c:pt idx="517">
                        <c:v>2297.4649339906618</c:v>
                      </c:pt>
                      <c:pt idx="518">
                        <c:v>2298.2250820193831</c:v>
                      </c:pt>
                      <c:pt idx="519">
                        <c:v>2298.2335222008423</c:v>
                      </c:pt>
                      <c:pt idx="520">
                        <c:v>2299.0460202247659</c:v>
                      </c:pt>
                      <c:pt idx="521">
                        <c:v>2299.0544604062261</c:v>
                      </c:pt>
                      <c:pt idx="522">
                        <c:v>2300.6350820193829</c:v>
                      </c:pt>
                      <c:pt idx="523">
                        <c:v>2300.6435222008422</c:v>
                      </c:pt>
                      <c:pt idx="524">
                        <c:v>2303.1286410950152</c:v>
                      </c:pt>
                      <c:pt idx="525">
                        <c:v>2303.1370812764758</c:v>
                      </c:pt>
                      <c:pt idx="526">
                        <c:v>2303.660020224766</c:v>
                      </c:pt>
                      <c:pt idx="527">
                        <c:v>2303.6684604062261</c:v>
                      </c:pt>
                      <c:pt idx="528">
                        <c:v>2303.656441095015</c:v>
                      </c:pt>
                      <c:pt idx="529">
                        <c:v>2303.6648812764761</c:v>
                      </c:pt>
                      <c:pt idx="530">
                        <c:v>2305.249082019383</c:v>
                      </c:pt>
                      <c:pt idx="531">
                        <c:v>2305.2575222008422</c:v>
                      </c:pt>
                      <c:pt idx="532">
                        <c:v>2308.116641095015</c:v>
                      </c:pt>
                      <c:pt idx="533">
                        <c:v>2308.1250812764761</c:v>
                      </c:pt>
                      <c:pt idx="534">
                        <c:v>2308.8852293051968</c:v>
                      </c:pt>
                      <c:pt idx="535">
                        <c:v>2308.8936694866561</c:v>
                      </c:pt>
                      <c:pt idx="536">
                        <c:v>2311.2952293051967</c:v>
                      </c:pt>
                      <c:pt idx="537">
                        <c:v>2311.303669486656</c:v>
                      </c:pt>
                      <c:pt idx="538">
                        <c:v>2315.9092293051967</c:v>
                      </c:pt>
                      <c:pt idx="539">
                        <c:v>2315.917669486656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8F43-4A22-B2B1-7852091074CA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17722.206863541513</c:v>
                      </c:pt>
                      <c:pt idx="1">
                        <c:v>17722.286348241225</c:v>
                      </c:pt>
                      <c:pt idx="2">
                        <c:v>17722.206863541513</c:v>
                      </c:pt>
                      <c:pt idx="3">
                        <c:v>17722.286348241225</c:v>
                      </c:pt>
                      <c:pt idx="4">
                        <c:v>17737.499569334668</c:v>
                      </c:pt>
                      <c:pt idx="5">
                        <c:v>17737.579054034388</c:v>
                      </c:pt>
                      <c:pt idx="6">
                        <c:v>17737.499569334668</c:v>
                      </c:pt>
                      <c:pt idx="7">
                        <c:v>17737.579054034388</c:v>
                      </c:pt>
                      <c:pt idx="8">
                        <c:v>17722.206863541513</c:v>
                      </c:pt>
                      <c:pt idx="9">
                        <c:v>17722.286348241225</c:v>
                      </c:pt>
                      <c:pt idx="10">
                        <c:v>17737.499569334668</c:v>
                      </c:pt>
                      <c:pt idx="11">
                        <c:v>17737.579054034388</c:v>
                      </c:pt>
                      <c:pt idx="12">
                        <c:v>17769.172595324198</c:v>
                      </c:pt>
                      <c:pt idx="13">
                        <c:v>17769.252080023914</c:v>
                      </c:pt>
                      <c:pt idx="14">
                        <c:v>17784.465301117369</c:v>
                      </c:pt>
                      <c:pt idx="15">
                        <c:v>17784.544785817085</c:v>
                      </c:pt>
                      <c:pt idx="16">
                        <c:v>17769.172595324198</c:v>
                      </c:pt>
                      <c:pt idx="17">
                        <c:v>17769.252080023914</c:v>
                      </c:pt>
                      <c:pt idx="18">
                        <c:v>17784.465301117369</c:v>
                      </c:pt>
                      <c:pt idx="19">
                        <c:v>17784.544785817085</c:v>
                      </c:pt>
                      <c:pt idx="20">
                        <c:v>17769.172595324198</c:v>
                      </c:pt>
                      <c:pt idx="21">
                        <c:v>17769.252080023914</c:v>
                      </c:pt>
                      <c:pt idx="22">
                        <c:v>17843.744066390405</c:v>
                      </c:pt>
                      <c:pt idx="23">
                        <c:v>17843.823551090121</c:v>
                      </c:pt>
                      <c:pt idx="24">
                        <c:v>17843.744066390405</c:v>
                      </c:pt>
                      <c:pt idx="25">
                        <c:v>17843.823551090121</c:v>
                      </c:pt>
                      <c:pt idx="26">
                        <c:v>17784.465301117369</c:v>
                      </c:pt>
                      <c:pt idx="27">
                        <c:v>17784.544785817085</c:v>
                      </c:pt>
                      <c:pt idx="28">
                        <c:v>17843.744066390405</c:v>
                      </c:pt>
                      <c:pt idx="29">
                        <c:v>17843.823551090121</c:v>
                      </c:pt>
                      <c:pt idx="30">
                        <c:v>17890.709798173095</c:v>
                      </c:pt>
                      <c:pt idx="31">
                        <c:v>17890.789282872811</c:v>
                      </c:pt>
                      <c:pt idx="32">
                        <c:v>17890.709798173095</c:v>
                      </c:pt>
                      <c:pt idx="33">
                        <c:v>17890.789282872811</c:v>
                      </c:pt>
                      <c:pt idx="34">
                        <c:v>17890.709798173095</c:v>
                      </c:pt>
                      <c:pt idx="35">
                        <c:v>17890.789282872811</c:v>
                      </c:pt>
                      <c:pt idx="36">
                        <c:v>17988.404414596953</c:v>
                      </c:pt>
                      <c:pt idx="37">
                        <c:v>17988.483899296672</c:v>
                      </c:pt>
                      <c:pt idx="38">
                        <c:v>18003.697120390116</c:v>
                      </c:pt>
                      <c:pt idx="39">
                        <c:v>18003.776605089835</c:v>
                      </c:pt>
                      <c:pt idx="40">
                        <c:v>17988.404414596953</c:v>
                      </c:pt>
                      <c:pt idx="41">
                        <c:v>17988.483899296672</c:v>
                      </c:pt>
                      <c:pt idx="42">
                        <c:v>18003.697120390116</c:v>
                      </c:pt>
                      <c:pt idx="43">
                        <c:v>18003.776605089835</c:v>
                      </c:pt>
                      <c:pt idx="44">
                        <c:v>17988.404414596953</c:v>
                      </c:pt>
                      <c:pt idx="45">
                        <c:v>17988.483899296672</c:v>
                      </c:pt>
                      <c:pt idx="46">
                        <c:v>18035.370146379646</c:v>
                      </c:pt>
                      <c:pt idx="47">
                        <c:v>18035.449631079358</c:v>
                      </c:pt>
                      <c:pt idx="48">
                        <c:v>18035.370146379646</c:v>
                      </c:pt>
                      <c:pt idx="49">
                        <c:v>18035.449631079358</c:v>
                      </c:pt>
                      <c:pt idx="50">
                        <c:v>18003.697120390116</c:v>
                      </c:pt>
                      <c:pt idx="51">
                        <c:v>18003.776605089835</c:v>
                      </c:pt>
                      <c:pt idx="52">
                        <c:v>18050.662852172813</c:v>
                      </c:pt>
                      <c:pt idx="53">
                        <c:v>18050.742336872525</c:v>
                      </c:pt>
                      <c:pt idx="54">
                        <c:v>18050.662852172813</c:v>
                      </c:pt>
                      <c:pt idx="55">
                        <c:v>18050.742336872525</c:v>
                      </c:pt>
                      <c:pt idx="56">
                        <c:v>18035.370146379646</c:v>
                      </c:pt>
                      <c:pt idx="57">
                        <c:v>18035.449631079358</c:v>
                      </c:pt>
                      <c:pt idx="58">
                        <c:v>18050.662852172813</c:v>
                      </c:pt>
                      <c:pt idx="59">
                        <c:v>18050.742336872525</c:v>
                      </c:pt>
                      <c:pt idx="60">
                        <c:v>18109.941617445853</c:v>
                      </c:pt>
                      <c:pt idx="61">
                        <c:v>18110.021102145569</c:v>
                      </c:pt>
                      <c:pt idx="62">
                        <c:v>18109.941617445853</c:v>
                      </c:pt>
                      <c:pt idx="63">
                        <c:v>18110.021102145569</c:v>
                      </c:pt>
                      <c:pt idx="64">
                        <c:v>18109.941617445853</c:v>
                      </c:pt>
                      <c:pt idx="65">
                        <c:v>18110.021102145569</c:v>
                      </c:pt>
                      <c:pt idx="66">
                        <c:v>18156.907349228539</c:v>
                      </c:pt>
                      <c:pt idx="67">
                        <c:v>18156.986833928255</c:v>
                      </c:pt>
                      <c:pt idx="68">
                        <c:v>18156.907349228539</c:v>
                      </c:pt>
                      <c:pt idx="69">
                        <c:v>18156.986833928255</c:v>
                      </c:pt>
                      <c:pt idx="70">
                        <c:v>18156.907349228539</c:v>
                      </c:pt>
                      <c:pt idx="71">
                        <c:v>18156.986833928255</c:v>
                      </c:pt>
                      <c:pt idx="72">
                        <c:v>18339.79201582259</c:v>
                      </c:pt>
                      <c:pt idx="73">
                        <c:v>18339.871500522313</c:v>
                      </c:pt>
                      <c:pt idx="74">
                        <c:v>18339.79201582259</c:v>
                      </c:pt>
                      <c:pt idx="75">
                        <c:v>18339.871500522313</c:v>
                      </c:pt>
                      <c:pt idx="76">
                        <c:v>18355.084721615756</c:v>
                      </c:pt>
                      <c:pt idx="77">
                        <c:v>18355.164206315472</c:v>
                      </c:pt>
                      <c:pt idx="78">
                        <c:v>18355.084721615756</c:v>
                      </c:pt>
                      <c:pt idx="79">
                        <c:v>18355.164206315472</c:v>
                      </c:pt>
                      <c:pt idx="80">
                        <c:v>18339.79201582259</c:v>
                      </c:pt>
                      <c:pt idx="81">
                        <c:v>18339.871500522313</c:v>
                      </c:pt>
                      <c:pt idx="82">
                        <c:v>18355.084721615756</c:v>
                      </c:pt>
                      <c:pt idx="83">
                        <c:v>18355.164206315472</c:v>
                      </c:pt>
                      <c:pt idx="84">
                        <c:v>18386.757747605279</c:v>
                      </c:pt>
                      <c:pt idx="85">
                        <c:v>18386.837232304999</c:v>
                      </c:pt>
                      <c:pt idx="86">
                        <c:v>18402.050453398446</c:v>
                      </c:pt>
                      <c:pt idx="87">
                        <c:v>18402.129938098165</c:v>
                      </c:pt>
                      <c:pt idx="88">
                        <c:v>18386.757747605279</c:v>
                      </c:pt>
                      <c:pt idx="89">
                        <c:v>18386.837232304999</c:v>
                      </c:pt>
                      <c:pt idx="90">
                        <c:v>18402.050453398446</c:v>
                      </c:pt>
                      <c:pt idx="91">
                        <c:v>18402.129938098165</c:v>
                      </c:pt>
                      <c:pt idx="92">
                        <c:v>18386.757747605279</c:v>
                      </c:pt>
                      <c:pt idx="93">
                        <c:v>18386.837232304999</c:v>
                      </c:pt>
                      <c:pt idx="94">
                        <c:v>18461.329218671486</c:v>
                      </c:pt>
                      <c:pt idx="95">
                        <c:v>18461.408703371206</c:v>
                      </c:pt>
                      <c:pt idx="96">
                        <c:v>18461.329218671486</c:v>
                      </c:pt>
                      <c:pt idx="97">
                        <c:v>18461.408703371206</c:v>
                      </c:pt>
                      <c:pt idx="98">
                        <c:v>18402.050453398446</c:v>
                      </c:pt>
                      <c:pt idx="99">
                        <c:v>18402.129938098165</c:v>
                      </c:pt>
                      <c:pt idx="100">
                        <c:v>18461.329218671486</c:v>
                      </c:pt>
                      <c:pt idx="101">
                        <c:v>18461.408703371206</c:v>
                      </c:pt>
                      <c:pt idx="102">
                        <c:v>18508.294950454172</c:v>
                      </c:pt>
                      <c:pt idx="103">
                        <c:v>18508.374435153892</c:v>
                      </c:pt>
                      <c:pt idx="104">
                        <c:v>18508.294950454172</c:v>
                      </c:pt>
                      <c:pt idx="105">
                        <c:v>18508.374435153892</c:v>
                      </c:pt>
                      <c:pt idx="106">
                        <c:v>18508.294950454172</c:v>
                      </c:pt>
                      <c:pt idx="107">
                        <c:v>18508.374435153892</c:v>
                      </c:pt>
                      <c:pt idx="108">
                        <c:v>18806.247435539699</c:v>
                      </c:pt>
                      <c:pt idx="109">
                        <c:v>18806.326920239411</c:v>
                      </c:pt>
                      <c:pt idx="110">
                        <c:v>18821.540141332862</c:v>
                      </c:pt>
                      <c:pt idx="111">
                        <c:v>18821.619626032581</c:v>
                      </c:pt>
                      <c:pt idx="112">
                        <c:v>18806.247435539699</c:v>
                      </c:pt>
                      <c:pt idx="113">
                        <c:v>18806.326920239411</c:v>
                      </c:pt>
                      <c:pt idx="114">
                        <c:v>18821.540141332862</c:v>
                      </c:pt>
                      <c:pt idx="115">
                        <c:v>18821.619626032581</c:v>
                      </c:pt>
                      <c:pt idx="116">
                        <c:v>18853.213167322388</c:v>
                      </c:pt>
                      <c:pt idx="117">
                        <c:v>18853.292652022104</c:v>
                      </c:pt>
                      <c:pt idx="118">
                        <c:v>18868.505873115551</c:v>
                      </c:pt>
                      <c:pt idx="119">
                        <c:v>18868.585357815264</c:v>
                      </c:pt>
                      <c:pt idx="120">
                        <c:v>18806.247435539699</c:v>
                      </c:pt>
                      <c:pt idx="121">
                        <c:v>18806.326920239411</c:v>
                      </c:pt>
                      <c:pt idx="122">
                        <c:v>18853.213167322388</c:v>
                      </c:pt>
                      <c:pt idx="123">
                        <c:v>18853.292652022104</c:v>
                      </c:pt>
                      <c:pt idx="124">
                        <c:v>18821.540141332862</c:v>
                      </c:pt>
                      <c:pt idx="125">
                        <c:v>18821.619626032581</c:v>
                      </c:pt>
                      <c:pt idx="126">
                        <c:v>18868.505873115551</c:v>
                      </c:pt>
                      <c:pt idx="127">
                        <c:v>18868.585357815264</c:v>
                      </c:pt>
                      <c:pt idx="128">
                        <c:v>18853.213167322388</c:v>
                      </c:pt>
                      <c:pt idx="129">
                        <c:v>18853.292652022104</c:v>
                      </c:pt>
                      <c:pt idx="130">
                        <c:v>18868.505873115551</c:v>
                      </c:pt>
                      <c:pt idx="131">
                        <c:v>18868.585357815264</c:v>
                      </c:pt>
                      <c:pt idx="132">
                        <c:v>18927.784638388592</c:v>
                      </c:pt>
                      <c:pt idx="133">
                        <c:v>18927.864123088304</c:v>
                      </c:pt>
                      <c:pt idx="134">
                        <c:v>18927.784638388592</c:v>
                      </c:pt>
                      <c:pt idx="135">
                        <c:v>18927.864123088304</c:v>
                      </c:pt>
                      <c:pt idx="136">
                        <c:v>18974.750370171278</c:v>
                      </c:pt>
                      <c:pt idx="137">
                        <c:v>18974.829854871004</c:v>
                      </c:pt>
                      <c:pt idx="138">
                        <c:v>18927.784638388592</c:v>
                      </c:pt>
                      <c:pt idx="139">
                        <c:v>18927.864123088304</c:v>
                      </c:pt>
                      <c:pt idx="140">
                        <c:v>18974.750370171278</c:v>
                      </c:pt>
                      <c:pt idx="141">
                        <c:v>18974.829854871004</c:v>
                      </c:pt>
                      <c:pt idx="142">
                        <c:v>18974.750370171278</c:v>
                      </c:pt>
                      <c:pt idx="143">
                        <c:v>18974.829854871004</c:v>
                      </c:pt>
                      <c:pt idx="144">
                        <c:v>19051.007588548244</c:v>
                      </c:pt>
                      <c:pt idx="145">
                        <c:v>19051.087073247963</c:v>
                      </c:pt>
                      <c:pt idx="146">
                        <c:v>19066.30029434141</c:v>
                      </c:pt>
                      <c:pt idx="147">
                        <c:v>19066.379779041134</c:v>
                      </c:pt>
                      <c:pt idx="148">
                        <c:v>19093.136892850252</c:v>
                      </c:pt>
                      <c:pt idx="149">
                        <c:v>19093.216377549972</c:v>
                      </c:pt>
                      <c:pt idx="150">
                        <c:v>19051.007588548244</c:v>
                      </c:pt>
                      <c:pt idx="151">
                        <c:v>19051.087073247963</c:v>
                      </c:pt>
                      <c:pt idx="152">
                        <c:v>19093.136892850252</c:v>
                      </c:pt>
                      <c:pt idx="153">
                        <c:v>19093.216377549972</c:v>
                      </c:pt>
                      <c:pt idx="154">
                        <c:v>19108.429598643419</c:v>
                      </c:pt>
                      <c:pt idx="155">
                        <c:v>19108.509083343131</c:v>
                      </c:pt>
                      <c:pt idx="156">
                        <c:v>19066.30029434141</c:v>
                      </c:pt>
                      <c:pt idx="157">
                        <c:v>19066.379779041134</c:v>
                      </c:pt>
                      <c:pt idx="158">
                        <c:v>19108.429598643419</c:v>
                      </c:pt>
                      <c:pt idx="159">
                        <c:v>19108.509083343131</c:v>
                      </c:pt>
                      <c:pt idx="160">
                        <c:v>19097.973320330941</c:v>
                      </c:pt>
                      <c:pt idx="161">
                        <c:v>19098.052805030653</c:v>
                      </c:pt>
                      <c:pt idx="162">
                        <c:v>19051.007588548244</c:v>
                      </c:pt>
                      <c:pt idx="163">
                        <c:v>19051.087073247963</c:v>
                      </c:pt>
                      <c:pt idx="164">
                        <c:v>19093.136892850252</c:v>
                      </c:pt>
                      <c:pt idx="165">
                        <c:v>19093.216377549972</c:v>
                      </c:pt>
                      <c:pt idx="166">
                        <c:v>19097.973320330941</c:v>
                      </c:pt>
                      <c:pt idx="167">
                        <c:v>19098.052805030653</c:v>
                      </c:pt>
                      <c:pt idx="168">
                        <c:v>19113.266026124107</c:v>
                      </c:pt>
                      <c:pt idx="169">
                        <c:v>19113.345510823819</c:v>
                      </c:pt>
                      <c:pt idx="170">
                        <c:v>19066.30029434141</c:v>
                      </c:pt>
                      <c:pt idx="171">
                        <c:v>19066.379779041134</c:v>
                      </c:pt>
                      <c:pt idx="172">
                        <c:v>19108.429598643419</c:v>
                      </c:pt>
                      <c:pt idx="173">
                        <c:v>19108.509083343131</c:v>
                      </c:pt>
                      <c:pt idx="174">
                        <c:v>19113.266026124107</c:v>
                      </c:pt>
                      <c:pt idx="175">
                        <c:v>19113.345510823819</c:v>
                      </c:pt>
                      <c:pt idx="176">
                        <c:v>19140.102624632942</c:v>
                      </c:pt>
                      <c:pt idx="177">
                        <c:v>19140.182109332662</c:v>
                      </c:pt>
                      <c:pt idx="178">
                        <c:v>19155.395330426109</c:v>
                      </c:pt>
                      <c:pt idx="179">
                        <c:v>19155.474815125821</c:v>
                      </c:pt>
                      <c:pt idx="180">
                        <c:v>19097.973320330941</c:v>
                      </c:pt>
                      <c:pt idx="181">
                        <c:v>19098.052805030653</c:v>
                      </c:pt>
                      <c:pt idx="182">
                        <c:v>19140.102624632942</c:v>
                      </c:pt>
                      <c:pt idx="183">
                        <c:v>19140.182109332662</c:v>
                      </c:pt>
                      <c:pt idx="184">
                        <c:v>19113.266026124107</c:v>
                      </c:pt>
                      <c:pt idx="185">
                        <c:v>19113.345510823819</c:v>
                      </c:pt>
                      <c:pt idx="186">
                        <c:v>19155.395330426109</c:v>
                      </c:pt>
                      <c:pt idx="187">
                        <c:v>19155.474815125821</c:v>
                      </c:pt>
                      <c:pt idx="188">
                        <c:v>19172.544791397144</c:v>
                      </c:pt>
                      <c:pt idx="189">
                        <c:v>19172.62427609686</c:v>
                      </c:pt>
                      <c:pt idx="190">
                        <c:v>19140.102624632942</c:v>
                      </c:pt>
                      <c:pt idx="191">
                        <c:v>19140.182109332662</c:v>
                      </c:pt>
                      <c:pt idx="192">
                        <c:v>19214.674095699153</c:v>
                      </c:pt>
                      <c:pt idx="193">
                        <c:v>19214.753580398865</c:v>
                      </c:pt>
                      <c:pt idx="194">
                        <c:v>19172.544791397144</c:v>
                      </c:pt>
                      <c:pt idx="195">
                        <c:v>19172.62427609686</c:v>
                      </c:pt>
                      <c:pt idx="196">
                        <c:v>19214.674095699153</c:v>
                      </c:pt>
                      <c:pt idx="197">
                        <c:v>19214.753580398865</c:v>
                      </c:pt>
                      <c:pt idx="198">
                        <c:v>19155.395330426109</c:v>
                      </c:pt>
                      <c:pt idx="199">
                        <c:v>19155.474815125821</c:v>
                      </c:pt>
                      <c:pt idx="200">
                        <c:v>19219.510523179833</c:v>
                      </c:pt>
                      <c:pt idx="201">
                        <c:v>19219.590007879553</c:v>
                      </c:pt>
                      <c:pt idx="202">
                        <c:v>19172.544791397144</c:v>
                      </c:pt>
                      <c:pt idx="203">
                        <c:v>19172.62427609686</c:v>
                      </c:pt>
                      <c:pt idx="204">
                        <c:v>19214.674095699153</c:v>
                      </c:pt>
                      <c:pt idx="205">
                        <c:v>19214.753580398865</c:v>
                      </c:pt>
                      <c:pt idx="206">
                        <c:v>19219.510523179833</c:v>
                      </c:pt>
                      <c:pt idx="207">
                        <c:v>19219.590007879553</c:v>
                      </c:pt>
                      <c:pt idx="208">
                        <c:v>19261.639827481835</c:v>
                      </c:pt>
                      <c:pt idx="209">
                        <c:v>19261.719312181554</c:v>
                      </c:pt>
                      <c:pt idx="210">
                        <c:v>19219.510523179833</c:v>
                      </c:pt>
                      <c:pt idx="211">
                        <c:v>19219.590007879553</c:v>
                      </c:pt>
                      <c:pt idx="212">
                        <c:v>19261.639827481835</c:v>
                      </c:pt>
                      <c:pt idx="213">
                        <c:v>19261.719312181554</c:v>
                      </c:pt>
                      <c:pt idx="214">
                        <c:v>19261.639827481835</c:v>
                      </c:pt>
                      <c:pt idx="215">
                        <c:v>19261.719312181554</c:v>
                      </c:pt>
                      <c:pt idx="216">
                        <c:v>19359.3344439057</c:v>
                      </c:pt>
                      <c:pt idx="217">
                        <c:v>19359.413928605416</c:v>
                      </c:pt>
                      <c:pt idx="218">
                        <c:v>19374.627149698859</c:v>
                      </c:pt>
                      <c:pt idx="219">
                        <c:v>19374.706634398579</c:v>
                      </c:pt>
                      <c:pt idx="220">
                        <c:v>19359.3344439057</c:v>
                      </c:pt>
                      <c:pt idx="221">
                        <c:v>19359.413928605416</c:v>
                      </c:pt>
                      <c:pt idx="222">
                        <c:v>19374.627149698859</c:v>
                      </c:pt>
                      <c:pt idx="223">
                        <c:v>19374.706634398579</c:v>
                      </c:pt>
                      <c:pt idx="224">
                        <c:v>19406.300175688386</c:v>
                      </c:pt>
                      <c:pt idx="225">
                        <c:v>19406.379660388106</c:v>
                      </c:pt>
                      <c:pt idx="226">
                        <c:v>19359.3344439057</c:v>
                      </c:pt>
                      <c:pt idx="227">
                        <c:v>19359.413928605416</c:v>
                      </c:pt>
                      <c:pt idx="228">
                        <c:v>19406.300175688386</c:v>
                      </c:pt>
                      <c:pt idx="229">
                        <c:v>19406.379660388106</c:v>
                      </c:pt>
                      <c:pt idx="230">
                        <c:v>19421.592881481549</c:v>
                      </c:pt>
                      <c:pt idx="231">
                        <c:v>19421.672366181272</c:v>
                      </c:pt>
                      <c:pt idx="232">
                        <c:v>19374.627149698859</c:v>
                      </c:pt>
                      <c:pt idx="233">
                        <c:v>19374.706634398579</c:v>
                      </c:pt>
                      <c:pt idx="234">
                        <c:v>19421.592881481549</c:v>
                      </c:pt>
                      <c:pt idx="235">
                        <c:v>19421.672366181272</c:v>
                      </c:pt>
                      <c:pt idx="236">
                        <c:v>19406.300175688386</c:v>
                      </c:pt>
                      <c:pt idx="237">
                        <c:v>19406.379660388106</c:v>
                      </c:pt>
                      <c:pt idx="238">
                        <c:v>19421.592881481549</c:v>
                      </c:pt>
                      <c:pt idx="239">
                        <c:v>19421.672366181272</c:v>
                      </c:pt>
                      <c:pt idx="240">
                        <c:v>19480.871646754593</c:v>
                      </c:pt>
                      <c:pt idx="241">
                        <c:v>19480.951131454309</c:v>
                      </c:pt>
                      <c:pt idx="242">
                        <c:v>19480.871646754593</c:v>
                      </c:pt>
                      <c:pt idx="243">
                        <c:v>19480.951131454309</c:v>
                      </c:pt>
                      <c:pt idx="244">
                        <c:v>19527.837378537279</c:v>
                      </c:pt>
                      <c:pt idx="245">
                        <c:v>19527.916863237002</c:v>
                      </c:pt>
                      <c:pt idx="246">
                        <c:v>19480.871646754593</c:v>
                      </c:pt>
                      <c:pt idx="247">
                        <c:v>19480.951131454309</c:v>
                      </c:pt>
                      <c:pt idx="248">
                        <c:v>19527.837378537279</c:v>
                      </c:pt>
                      <c:pt idx="249">
                        <c:v>19527.916863237002</c:v>
                      </c:pt>
                      <c:pt idx="250">
                        <c:v>19527.837378537279</c:v>
                      </c:pt>
                      <c:pt idx="251">
                        <c:v>19527.916863237002</c:v>
                      </c:pt>
                      <c:pt idx="252">
                        <c:v>19710.72204513133</c:v>
                      </c:pt>
                      <c:pt idx="253">
                        <c:v>19710.801529831053</c:v>
                      </c:pt>
                      <c:pt idx="254">
                        <c:v>19710.72204513133</c:v>
                      </c:pt>
                      <c:pt idx="255">
                        <c:v>19710.801529831053</c:v>
                      </c:pt>
                      <c:pt idx="256">
                        <c:v>19726.014750924503</c:v>
                      </c:pt>
                      <c:pt idx="257">
                        <c:v>19726.094235624219</c:v>
                      </c:pt>
                      <c:pt idx="258">
                        <c:v>19726.014750924503</c:v>
                      </c:pt>
                      <c:pt idx="259">
                        <c:v>19726.094235624219</c:v>
                      </c:pt>
                      <c:pt idx="260">
                        <c:v>19710.72204513133</c:v>
                      </c:pt>
                      <c:pt idx="261">
                        <c:v>19710.801529831053</c:v>
                      </c:pt>
                      <c:pt idx="262">
                        <c:v>19757.687776914023</c:v>
                      </c:pt>
                      <c:pt idx="263">
                        <c:v>19757.767261613746</c:v>
                      </c:pt>
                      <c:pt idx="264">
                        <c:v>19726.014750924503</c:v>
                      </c:pt>
                      <c:pt idx="265">
                        <c:v>19726.094235624219</c:v>
                      </c:pt>
                      <c:pt idx="266">
                        <c:v>19772.980482707186</c:v>
                      </c:pt>
                      <c:pt idx="267">
                        <c:v>19773.059967406902</c:v>
                      </c:pt>
                      <c:pt idx="268">
                        <c:v>19757.687776914023</c:v>
                      </c:pt>
                      <c:pt idx="269">
                        <c:v>19757.767261613746</c:v>
                      </c:pt>
                      <c:pt idx="270">
                        <c:v>19772.980482707186</c:v>
                      </c:pt>
                      <c:pt idx="271">
                        <c:v>19773.059967406902</c:v>
                      </c:pt>
                      <c:pt idx="272">
                        <c:v>19757.687776914023</c:v>
                      </c:pt>
                      <c:pt idx="273">
                        <c:v>19757.767261613746</c:v>
                      </c:pt>
                      <c:pt idx="274">
                        <c:v>19832.259247980222</c:v>
                      </c:pt>
                      <c:pt idx="275">
                        <c:v>19832.338732679942</c:v>
                      </c:pt>
                      <c:pt idx="276">
                        <c:v>19832.259247980222</c:v>
                      </c:pt>
                      <c:pt idx="277">
                        <c:v>19832.338732679942</c:v>
                      </c:pt>
                      <c:pt idx="278">
                        <c:v>19772.980482707186</c:v>
                      </c:pt>
                      <c:pt idx="279">
                        <c:v>19773.059967406902</c:v>
                      </c:pt>
                      <c:pt idx="280">
                        <c:v>19832.259247980222</c:v>
                      </c:pt>
                      <c:pt idx="281">
                        <c:v>19832.338732679942</c:v>
                      </c:pt>
                      <c:pt idx="282">
                        <c:v>19879.224979762923</c:v>
                      </c:pt>
                      <c:pt idx="283">
                        <c:v>19879.304464462639</c:v>
                      </c:pt>
                      <c:pt idx="284">
                        <c:v>19879.224979762923</c:v>
                      </c:pt>
                      <c:pt idx="285">
                        <c:v>19879.304464462639</c:v>
                      </c:pt>
                      <c:pt idx="286">
                        <c:v>19879.224979762923</c:v>
                      </c:pt>
                      <c:pt idx="287">
                        <c:v>19879.304464462639</c:v>
                      </c:pt>
                      <c:pt idx="288">
                        <c:v>20177.177464848439</c:v>
                      </c:pt>
                      <c:pt idx="289">
                        <c:v>20177.256949548151</c:v>
                      </c:pt>
                      <c:pt idx="290">
                        <c:v>20192.470170641602</c:v>
                      </c:pt>
                      <c:pt idx="291">
                        <c:v>20192.549655341321</c:v>
                      </c:pt>
                      <c:pt idx="292">
                        <c:v>20177.177464848439</c:v>
                      </c:pt>
                      <c:pt idx="293">
                        <c:v>20177.256949548151</c:v>
                      </c:pt>
                      <c:pt idx="294">
                        <c:v>20192.470170641602</c:v>
                      </c:pt>
                      <c:pt idx="295">
                        <c:v>20192.549655341321</c:v>
                      </c:pt>
                      <c:pt idx="296">
                        <c:v>20224.143196631125</c:v>
                      </c:pt>
                      <c:pt idx="297">
                        <c:v>20224.222681330844</c:v>
                      </c:pt>
                      <c:pt idx="298">
                        <c:v>20239.435902424291</c:v>
                      </c:pt>
                      <c:pt idx="299">
                        <c:v>20239.515387124011</c:v>
                      </c:pt>
                      <c:pt idx="300">
                        <c:v>20224.143196631125</c:v>
                      </c:pt>
                      <c:pt idx="301">
                        <c:v>20224.222681330844</c:v>
                      </c:pt>
                      <c:pt idx="302">
                        <c:v>20177.177464848439</c:v>
                      </c:pt>
                      <c:pt idx="303">
                        <c:v>20177.256949548151</c:v>
                      </c:pt>
                      <c:pt idx="304">
                        <c:v>20239.435902424291</c:v>
                      </c:pt>
                      <c:pt idx="305">
                        <c:v>20239.515387124011</c:v>
                      </c:pt>
                      <c:pt idx="306">
                        <c:v>20192.470170641602</c:v>
                      </c:pt>
                      <c:pt idx="307">
                        <c:v>20192.549655341321</c:v>
                      </c:pt>
                      <c:pt idx="308">
                        <c:v>20224.143196631125</c:v>
                      </c:pt>
                      <c:pt idx="309">
                        <c:v>20224.222681330844</c:v>
                      </c:pt>
                      <c:pt idx="310">
                        <c:v>20239.435902424291</c:v>
                      </c:pt>
                      <c:pt idx="311">
                        <c:v>20239.515387124011</c:v>
                      </c:pt>
                      <c:pt idx="312">
                        <c:v>20298.714667697332</c:v>
                      </c:pt>
                      <c:pt idx="313">
                        <c:v>20298.794152397055</c:v>
                      </c:pt>
                      <c:pt idx="314">
                        <c:v>20298.714667697332</c:v>
                      </c:pt>
                      <c:pt idx="315">
                        <c:v>20298.794152397055</c:v>
                      </c:pt>
                      <c:pt idx="316">
                        <c:v>20345.680399480025</c:v>
                      </c:pt>
                      <c:pt idx="317">
                        <c:v>20345.759884179744</c:v>
                      </c:pt>
                      <c:pt idx="318">
                        <c:v>20393.431101348819</c:v>
                      </c:pt>
                      <c:pt idx="319">
                        <c:v>20393.510586048542</c:v>
                      </c:pt>
                      <c:pt idx="320">
                        <c:v>20345.680399480025</c:v>
                      </c:pt>
                      <c:pt idx="321">
                        <c:v>20345.759884179744</c:v>
                      </c:pt>
                      <c:pt idx="322">
                        <c:v>20298.714667697332</c:v>
                      </c:pt>
                      <c:pt idx="323">
                        <c:v>20298.794152397055</c:v>
                      </c:pt>
                      <c:pt idx="324">
                        <c:v>20408.723807141985</c:v>
                      </c:pt>
                      <c:pt idx="325">
                        <c:v>20408.803291841705</c:v>
                      </c:pt>
                      <c:pt idx="326">
                        <c:v>20393.431101348819</c:v>
                      </c:pt>
                      <c:pt idx="327">
                        <c:v>20393.510586048542</c:v>
                      </c:pt>
                      <c:pt idx="328">
                        <c:v>20408.723807141985</c:v>
                      </c:pt>
                      <c:pt idx="329">
                        <c:v>20408.803291841705</c:v>
                      </c:pt>
                      <c:pt idx="330">
                        <c:v>20345.680399480025</c:v>
                      </c:pt>
                      <c:pt idx="331">
                        <c:v>20345.759884179744</c:v>
                      </c:pt>
                      <c:pt idx="332">
                        <c:v>20440.396833131501</c:v>
                      </c:pt>
                      <c:pt idx="333">
                        <c:v>20440.476317831228</c:v>
                      </c:pt>
                      <c:pt idx="334">
                        <c:v>20393.431101348819</c:v>
                      </c:pt>
                      <c:pt idx="335">
                        <c:v>20393.510586048542</c:v>
                      </c:pt>
                      <c:pt idx="336">
                        <c:v>20440.396833131501</c:v>
                      </c:pt>
                      <c:pt idx="337">
                        <c:v>20440.476317831228</c:v>
                      </c:pt>
                      <c:pt idx="338">
                        <c:v>20421.937617856991</c:v>
                      </c:pt>
                      <c:pt idx="339">
                        <c:v>20422.017102556707</c:v>
                      </c:pt>
                      <c:pt idx="340">
                        <c:v>20455.689538924675</c:v>
                      </c:pt>
                      <c:pt idx="341">
                        <c:v>20455.769023624387</c:v>
                      </c:pt>
                      <c:pt idx="342">
                        <c:v>20408.723807141985</c:v>
                      </c:pt>
                      <c:pt idx="343">
                        <c:v>20408.803291841705</c:v>
                      </c:pt>
                      <c:pt idx="344">
                        <c:v>20455.689538924675</c:v>
                      </c:pt>
                      <c:pt idx="345">
                        <c:v>20455.769023624387</c:v>
                      </c:pt>
                      <c:pt idx="346">
                        <c:v>20437.23032365015</c:v>
                      </c:pt>
                      <c:pt idx="347">
                        <c:v>20437.309808349866</c:v>
                      </c:pt>
                      <c:pt idx="348">
                        <c:v>20421.937617856991</c:v>
                      </c:pt>
                      <c:pt idx="349">
                        <c:v>20422.017102556707</c:v>
                      </c:pt>
                      <c:pt idx="350">
                        <c:v>20440.396833131501</c:v>
                      </c:pt>
                      <c:pt idx="351">
                        <c:v>20440.476317831228</c:v>
                      </c:pt>
                      <c:pt idx="352">
                        <c:v>20437.23032365015</c:v>
                      </c:pt>
                      <c:pt idx="353">
                        <c:v>20437.309808349866</c:v>
                      </c:pt>
                      <c:pt idx="354">
                        <c:v>20455.689538924675</c:v>
                      </c:pt>
                      <c:pt idx="355">
                        <c:v>20455.769023624387</c:v>
                      </c:pt>
                      <c:pt idx="356">
                        <c:v>20468.903349639681</c:v>
                      </c:pt>
                      <c:pt idx="357">
                        <c:v>20468.982834339397</c:v>
                      </c:pt>
                      <c:pt idx="358">
                        <c:v>20514.968304197715</c:v>
                      </c:pt>
                      <c:pt idx="359">
                        <c:v>20515.047788897431</c:v>
                      </c:pt>
                      <c:pt idx="360">
                        <c:v>20468.903349639681</c:v>
                      </c:pt>
                      <c:pt idx="361">
                        <c:v>20468.982834339397</c:v>
                      </c:pt>
                      <c:pt idx="362">
                        <c:v>20421.937617856991</c:v>
                      </c:pt>
                      <c:pt idx="363">
                        <c:v>20422.017102556707</c:v>
                      </c:pt>
                      <c:pt idx="364">
                        <c:v>20484.196055432847</c:v>
                      </c:pt>
                      <c:pt idx="365">
                        <c:v>20484.275540132567</c:v>
                      </c:pt>
                      <c:pt idx="366">
                        <c:v>20484.196055432847</c:v>
                      </c:pt>
                      <c:pt idx="367">
                        <c:v>20484.275540132567</c:v>
                      </c:pt>
                      <c:pt idx="368">
                        <c:v>20437.23032365015</c:v>
                      </c:pt>
                      <c:pt idx="369">
                        <c:v>20437.309808349866</c:v>
                      </c:pt>
                      <c:pt idx="370">
                        <c:v>20514.968304197715</c:v>
                      </c:pt>
                      <c:pt idx="371">
                        <c:v>20515.047788897431</c:v>
                      </c:pt>
                      <c:pt idx="372">
                        <c:v>20468.903349639681</c:v>
                      </c:pt>
                      <c:pt idx="373">
                        <c:v>20468.982834339397</c:v>
                      </c:pt>
                      <c:pt idx="374">
                        <c:v>20561.934035980405</c:v>
                      </c:pt>
                      <c:pt idx="375">
                        <c:v>20562.013520680121</c:v>
                      </c:pt>
                      <c:pt idx="376">
                        <c:v>20484.196055432847</c:v>
                      </c:pt>
                      <c:pt idx="377">
                        <c:v>20484.275540132567</c:v>
                      </c:pt>
                      <c:pt idx="378">
                        <c:v>20514.968304197715</c:v>
                      </c:pt>
                      <c:pt idx="379">
                        <c:v>20515.047788897431</c:v>
                      </c:pt>
                      <c:pt idx="380">
                        <c:v>20561.934035980405</c:v>
                      </c:pt>
                      <c:pt idx="381">
                        <c:v>20562.013520680121</c:v>
                      </c:pt>
                      <c:pt idx="382">
                        <c:v>20543.47482070588</c:v>
                      </c:pt>
                      <c:pt idx="383">
                        <c:v>20543.554305405603</c:v>
                      </c:pt>
                      <c:pt idx="384">
                        <c:v>20543.47482070588</c:v>
                      </c:pt>
                      <c:pt idx="385">
                        <c:v>20543.554305405603</c:v>
                      </c:pt>
                      <c:pt idx="386">
                        <c:v>20561.934035980405</c:v>
                      </c:pt>
                      <c:pt idx="387">
                        <c:v>20562.013520680121</c:v>
                      </c:pt>
                      <c:pt idx="388">
                        <c:v>20590.440552488573</c:v>
                      </c:pt>
                      <c:pt idx="389">
                        <c:v>20590.520037188297</c:v>
                      </c:pt>
                      <c:pt idx="390">
                        <c:v>20590.440552488573</c:v>
                      </c:pt>
                      <c:pt idx="391">
                        <c:v>20590.520037188297</c:v>
                      </c:pt>
                      <c:pt idx="392">
                        <c:v>20543.47482070588</c:v>
                      </c:pt>
                      <c:pt idx="393">
                        <c:v>20543.554305405603</c:v>
                      </c:pt>
                      <c:pt idx="394">
                        <c:v>20659.628652404259</c:v>
                      </c:pt>
                      <c:pt idx="395">
                        <c:v>20659.708137103975</c:v>
                      </c:pt>
                      <c:pt idx="396">
                        <c:v>20590.440552488573</c:v>
                      </c:pt>
                      <c:pt idx="397">
                        <c:v>20590.520037188297</c:v>
                      </c:pt>
                      <c:pt idx="398">
                        <c:v>20659.628652404259</c:v>
                      </c:pt>
                      <c:pt idx="399">
                        <c:v>20659.708137103975</c:v>
                      </c:pt>
                      <c:pt idx="400">
                        <c:v>20674.921358197425</c:v>
                      </c:pt>
                      <c:pt idx="401">
                        <c:v>20675.000842897145</c:v>
                      </c:pt>
                      <c:pt idx="402">
                        <c:v>20674.921358197425</c:v>
                      </c:pt>
                      <c:pt idx="403">
                        <c:v>20675.000842897145</c:v>
                      </c:pt>
                      <c:pt idx="404">
                        <c:v>20659.628652404259</c:v>
                      </c:pt>
                      <c:pt idx="405">
                        <c:v>20659.708137103975</c:v>
                      </c:pt>
                      <c:pt idx="406">
                        <c:v>20706.594384186948</c:v>
                      </c:pt>
                      <c:pt idx="407">
                        <c:v>20706.673868886672</c:v>
                      </c:pt>
                      <c:pt idx="408">
                        <c:v>20674.921358197425</c:v>
                      </c:pt>
                      <c:pt idx="409">
                        <c:v>20675.000842897145</c:v>
                      </c:pt>
                      <c:pt idx="410">
                        <c:v>20721.887089980111</c:v>
                      </c:pt>
                      <c:pt idx="411">
                        <c:v>20721.966574679831</c:v>
                      </c:pt>
                      <c:pt idx="412">
                        <c:v>20706.594384186948</c:v>
                      </c:pt>
                      <c:pt idx="413">
                        <c:v>20706.673868886672</c:v>
                      </c:pt>
                      <c:pt idx="414">
                        <c:v>20721.887089980111</c:v>
                      </c:pt>
                      <c:pt idx="415">
                        <c:v>20721.966574679831</c:v>
                      </c:pt>
                      <c:pt idx="416">
                        <c:v>20706.594384186948</c:v>
                      </c:pt>
                      <c:pt idx="417">
                        <c:v>20706.673868886672</c:v>
                      </c:pt>
                      <c:pt idx="418">
                        <c:v>20781.165855253155</c:v>
                      </c:pt>
                      <c:pt idx="419">
                        <c:v>20781.245339952875</c:v>
                      </c:pt>
                      <c:pt idx="420">
                        <c:v>20781.165855253155</c:v>
                      </c:pt>
                      <c:pt idx="421">
                        <c:v>20781.245339952875</c:v>
                      </c:pt>
                      <c:pt idx="422">
                        <c:v>20721.887089980111</c:v>
                      </c:pt>
                      <c:pt idx="423">
                        <c:v>20721.966574679831</c:v>
                      </c:pt>
                      <c:pt idx="424">
                        <c:v>20781.165855253155</c:v>
                      </c:pt>
                      <c:pt idx="425">
                        <c:v>20781.245339952875</c:v>
                      </c:pt>
                      <c:pt idx="426">
                        <c:v>20828.131587035852</c:v>
                      </c:pt>
                      <c:pt idx="427">
                        <c:v>20828.211071735564</c:v>
                      </c:pt>
                      <c:pt idx="428">
                        <c:v>20828.131587035852</c:v>
                      </c:pt>
                      <c:pt idx="429">
                        <c:v>20828.211071735564</c:v>
                      </c:pt>
                      <c:pt idx="430">
                        <c:v>20828.131587035852</c:v>
                      </c:pt>
                      <c:pt idx="431">
                        <c:v>20828.211071735564</c:v>
                      </c:pt>
                      <c:pt idx="432">
                        <c:v>21011.016253629892</c:v>
                      </c:pt>
                      <c:pt idx="433">
                        <c:v>21011.095738329612</c:v>
                      </c:pt>
                      <c:pt idx="434">
                        <c:v>21026.308959423066</c:v>
                      </c:pt>
                      <c:pt idx="435">
                        <c:v>21026.388444122778</c:v>
                      </c:pt>
                      <c:pt idx="436">
                        <c:v>21011.016253629892</c:v>
                      </c:pt>
                      <c:pt idx="437">
                        <c:v>21011.095738329612</c:v>
                      </c:pt>
                      <c:pt idx="438">
                        <c:v>21026.308959423066</c:v>
                      </c:pt>
                      <c:pt idx="439">
                        <c:v>21026.388444122778</c:v>
                      </c:pt>
                      <c:pt idx="440">
                        <c:v>21057.981985412589</c:v>
                      </c:pt>
                      <c:pt idx="441">
                        <c:v>21058.061470112305</c:v>
                      </c:pt>
                      <c:pt idx="442">
                        <c:v>21057.981985412589</c:v>
                      </c:pt>
                      <c:pt idx="443">
                        <c:v>21058.061470112305</c:v>
                      </c:pt>
                      <c:pt idx="444">
                        <c:v>21011.016253629892</c:v>
                      </c:pt>
                      <c:pt idx="445">
                        <c:v>21011.095738329612</c:v>
                      </c:pt>
                      <c:pt idx="446">
                        <c:v>21073.274691205748</c:v>
                      </c:pt>
                      <c:pt idx="447">
                        <c:v>21073.354175905471</c:v>
                      </c:pt>
                      <c:pt idx="448">
                        <c:v>21073.274691205748</c:v>
                      </c:pt>
                      <c:pt idx="449">
                        <c:v>21073.354175905471</c:v>
                      </c:pt>
                      <c:pt idx="450">
                        <c:v>21026.308959423066</c:v>
                      </c:pt>
                      <c:pt idx="451">
                        <c:v>21026.388444122778</c:v>
                      </c:pt>
                      <c:pt idx="452">
                        <c:v>21057.981985412589</c:v>
                      </c:pt>
                      <c:pt idx="453">
                        <c:v>21058.061470112305</c:v>
                      </c:pt>
                      <c:pt idx="454">
                        <c:v>21073.274691205748</c:v>
                      </c:pt>
                      <c:pt idx="455">
                        <c:v>21073.354175905471</c:v>
                      </c:pt>
                      <c:pt idx="456">
                        <c:v>21132.553456478789</c:v>
                      </c:pt>
                      <c:pt idx="457">
                        <c:v>21132.632941178515</c:v>
                      </c:pt>
                      <c:pt idx="458">
                        <c:v>21132.553456478789</c:v>
                      </c:pt>
                      <c:pt idx="459">
                        <c:v>21132.632941178515</c:v>
                      </c:pt>
                      <c:pt idx="460">
                        <c:v>21179.519188261485</c:v>
                      </c:pt>
                      <c:pt idx="461">
                        <c:v>21179.598672961201</c:v>
                      </c:pt>
                      <c:pt idx="462">
                        <c:v>21179.519188261485</c:v>
                      </c:pt>
                      <c:pt idx="463">
                        <c:v>21179.598672961201</c:v>
                      </c:pt>
                      <c:pt idx="464">
                        <c:v>21132.553456478789</c:v>
                      </c:pt>
                      <c:pt idx="465">
                        <c:v>21132.632941178515</c:v>
                      </c:pt>
                      <c:pt idx="466">
                        <c:v>21179.519188261485</c:v>
                      </c:pt>
                      <c:pt idx="467">
                        <c:v>21179.598672961201</c:v>
                      </c:pt>
                      <c:pt idx="468">
                        <c:v>21477.471673346994</c:v>
                      </c:pt>
                      <c:pt idx="469">
                        <c:v>21477.551158046714</c:v>
                      </c:pt>
                      <c:pt idx="470">
                        <c:v>21477.471673346994</c:v>
                      </c:pt>
                      <c:pt idx="471">
                        <c:v>21477.551158046714</c:v>
                      </c:pt>
                      <c:pt idx="472">
                        <c:v>21492.764379140172</c:v>
                      </c:pt>
                      <c:pt idx="473">
                        <c:v>21492.843863839884</c:v>
                      </c:pt>
                      <c:pt idx="474">
                        <c:v>21492.764379140172</c:v>
                      </c:pt>
                      <c:pt idx="475">
                        <c:v>21492.843863839884</c:v>
                      </c:pt>
                      <c:pt idx="476">
                        <c:v>21524.437405129695</c:v>
                      </c:pt>
                      <c:pt idx="477">
                        <c:v>21524.516889829411</c:v>
                      </c:pt>
                      <c:pt idx="478">
                        <c:v>21524.437405129695</c:v>
                      </c:pt>
                      <c:pt idx="479">
                        <c:v>21524.516889829411</c:v>
                      </c:pt>
                      <c:pt idx="480">
                        <c:v>21477.471673346994</c:v>
                      </c:pt>
                      <c:pt idx="481">
                        <c:v>21477.551158046714</c:v>
                      </c:pt>
                      <c:pt idx="482">
                        <c:v>21539.730110922857</c:v>
                      </c:pt>
                      <c:pt idx="483">
                        <c:v>21539.80959562257</c:v>
                      </c:pt>
                      <c:pt idx="484">
                        <c:v>21539.730110922857</c:v>
                      </c:pt>
                      <c:pt idx="485">
                        <c:v>21539.80959562257</c:v>
                      </c:pt>
                      <c:pt idx="486">
                        <c:v>21492.764379140172</c:v>
                      </c:pt>
                      <c:pt idx="487">
                        <c:v>21492.843863839884</c:v>
                      </c:pt>
                      <c:pt idx="488">
                        <c:v>21524.437405129695</c:v>
                      </c:pt>
                      <c:pt idx="489">
                        <c:v>21524.516889829411</c:v>
                      </c:pt>
                      <c:pt idx="490">
                        <c:v>21539.730110922857</c:v>
                      </c:pt>
                      <c:pt idx="491">
                        <c:v>21539.80959562257</c:v>
                      </c:pt>
                      <c:pt idx="492">
                        <c:v>21599.008876195898</c:v>
                      </c:pt>
                      <c:pt idx="493">
                        <c:v>21599.08836089561</c:v>
                      </c:pt>
                      <c:pt idx="494">
                        <c:v>21599.008876195898</c:v>
                      </c:pt>
                      <c:pt idx="495">
                        <c:v>21599.08836089561</c:v>
                      </c:pt>
                      <c:pt idx="496">
                        <c:v>21645.974607978591</c:v>
                      </c:pt>
                      <c:pt idx="497">
                        <c:v>21646.054092678311</c:v>
                      </c:pt>
                      <c:pt idx="498">
                        <c:v>21645.974607978591</c:v>
                      </c:pt>
                      <c:pt idx="499">
                        <c:v>21646.054092678311</c:v>
                      </c:pt>
                      <c:pt idx="500">
                        <c:v>21599.008876195898</c:v>
                      </c:pt>
                      <c:pt idx="501">
                        <c:v>21599.08836089561</c:v>
                      </c:pt>
                      <c:pt idx="502">
                        <c:v>21645.974607978591</c:v>
                      </c:pt>
                      <c:pt idx="503">
                        <c:v>21646.054092678311</c:v>
                      </c:pt>
                      <c:pt idx="504">
                        <c:v>21722.231826355553</c:v>
                      </c:pt>
                      <c:pt idx="505">
                        <c:v>21722.311311055266</c:v>
                      </c:pt>
                      <c:pt idx="506">
                        <c:v>21722.231826355553</c:v>
                      </c:pt>
                      <c:pt idx="507">
                        <c:v>21722.311311055266</c:v>
                      </c:pt>
                      <c:pt idx="508">
                        <c:v>21737.52453214872</c:v>
                      </c:pt>
                      <c:pt idx="509">
                        <c:v>21737.60401684844</c:v>
                      </c:pt>
                      <c:pt idx="510">
                        <c:v>21737.52453214872</c:v>
                      </c:pt>
                      <c:pt idx="511">
                        <c:v>21737.60401684844</c:v>
                      </c:pt>
                      <c:pt idx="512">
                        <c:v>21722.231826355553</c:v>
                      </c:pt>
                      <c:pt idx="513">
                        <c:v>21722.311311055266</c:v>
                      </c:pt>
                      <c:pt idx="514">
                        <c:v>21769.197558138239</c:v>
                      </c:pt>
                      <c:pt idx="515">
                        <c:v>21769.277042837963</c:v>
                      </c:pt>
                      <c:pt idx="516">
                        <c:v>21737.52453214872</c:v>
                      </c:pt>
                      <c:pt idx="517">
                        <c:v>21737.60401684844</c:v>
                      </c:pt>
                      <c:pt idx="518">
                        <c:v>21784.49026393141</c:v>
                      </c:pt>
                      <c:pt idx="519">
                        <c:v>21784.569748631122</c:v>
                      </c:pt>
                      <c:pt idx="520">
                        <c:v>21769.197558138239</c:v>
                      </c:pt>
                      <c:pt idx="521">
                        <c:v>21769.277042837963</c:v>
                      </c:pt>
                      <c:pt idx="522">
                        <c:v>21784.49026393141</c:v>
                      </c:pt>
                      <c:pt idx="523">
                        <c:v>21784.569748631122</c:v>
                      </c:pt>
                      <c:pt idx="524">
                        <c:v>21843.76902920445</c:v>
                      </c:pt>
                      <c:pt idx="525">
                        <c:v>21843.848513904173</c:v>
                      </c:pt>
                      <c:pt idx="526">
                        <c:v>21769.197558138239</c:v>
                      </c:pt>
                      <c:pt idx="527">
                        <c:v>21769.277042837963</c:v>
                      </c:pt>
                      <c:pt idx="528">
                        <c:v>21843.76902920445</c:v>
                      </c:pt>
                      <c:pt idx="529">
                        <c:v>21843.848513904173</c:v>
                      </c:pt>
                      <c:pt idx="530">
                        <c:v>21784.49026393141</c:v>
                      </c:pt>
                      <c:pt idx="531">
                        <c:v>21784.569748631122</c:v>
                      </c:pt>
                      <c:pt idx="532">
                        <c:v>21843.76902920445</c:v>
                      </c:pt>
                      <c:pt idx="533">
                        <c:v>21843.848513904173</c:v>
                      </c:pt>
                      <c:pt idx="534">
                        <c:v>21890.734760987143</c:v>
                      </c:pt>
                      <c:pt idx="535">
                        <c:v>21890.814245686859</c:v>
                      </c:pt>
                      <c:pt idx="536">
                        <c:v>21890.734760987143</c:v>
                      </c:pt>
                      <c:pt idx="537">
                        <c:v>21890.814245686859</c:v>
                      </c:pt>
                      <c:pt idx="538">
                        <c:v>21890.734760987143</c:v>
                      </c:pt>
                      <c:pt idx="539">
                        <c:v>21890.814245686859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8F43-4A22-B2B1-7852091074CA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0.99997879433590531</c:v>
                      </c:pt>
                      <c:pt idx="2">
                        <c:v>0.99975656333420271</c:v>
                      </c:pt>
                      <c:pt idx="3">
                        <c:v>0.99975079606309547</c:v>
                      </c:pt>
                      <c:pt idx="4">
                        <c:v>0.99770288720957501</c:v>
                      </c:pt>
                      <c:pt idx="5">
                        <c:v>0.99769785702345604</c:v>
                      </c:pt>
                      <c:pt idx="6">
                        <c:v>0.99628055157779927</c:v>
                      </c:pt>
                      <c:pt idx="7">
                        <c:v>0.99625937307772827</c:v>
                      </c:pt>
                      <c:pt idx="8">
                        <c:v>0.99621271260944066</c:v>
                      </c:pt>
                      <c:pt idx="9">
                        <c:v>0.99619159744096863</c:v>
                      </c:pt>
                      <c:pt idx="10">
                        <c:v>0.99516694623830704</c:v>
                      </c:pt>
                      <c:pt idx="11">
                        <c:v>0.99514830678775013</c:v>
                      </c:pt>
                      <c:pt idx="12">
                        <c:v>0.98904046976121862</c:v>
                      </c:pt>
                      <c:pt idx="13">
                        <c:v>0.98901939137484063</c:v>
                      </c:pt>
                      <c:pt idx="14">
                        <c:v>0.9885619344201797</c:v>
                      </c:pt>
                      <c:pt idx="15">
                        <c:v>0.98854116480496601</c:v>
                      </c:pt>
                      <c:pt idx="16">
                        <c:v>0.98753376875704457</c:v>
                      </c:pt>
                      <c:pt idx="17">
                        <c:v>0.98751387281547187</c:v>
                      </c:pt>
                      <c:pt idx="18">
                        <c:v>0.98532724873103139</c:v>
                      </c:pt>
                      <c:pt idx="19">
                        <c:v>0.98530613595701455</c:v>
                      </c:pt>
                      <c:pt idx="20">
                        <c:v>0.98488469904127562</c:v>
                      </c:pt>
                      <c:pt idx="21">
                        <c:v>0.98486377067005693</c:v>
                      </c:pt>
                      <c:pt idx="22">
                        <c:v>0.98396938277212986</c:v>
                      </c:pt>
                      <c:pt idx="23">
                        <c:v>0.9839489970720503</c:v>
                      </c:pt>
                      <c:pt idx="24">
                        <c:v>0.97081220261088719</c:v>
                      </c:pt>
                      <c:pt idx="25">
                        <c:v>0.97079102968285147</c:v>
                      </c:pt>
                      <c:pt idx="26">
                        <c:v>0.97075172023564738</c:v>
                      </c:pt>
                      <c:pt idx="27">
                        <c:v>0.97073054999655362</c:v>
                      </c:pt>
                      <c:pt idx="28">
                        <c:v>0.97016832417214072</c:v>
                      </c:pt>
                      <c:pt idx="29">
                        <c:v>0.97014722905557971</c:v>
                      </c:pt>
                      <c:pt idx="30">
                        <c:v>0.95987122133228464</c:v>
                      </c:pt>
                      <c:pt idx="31">
                        <c:v>0.95985006399646</c:v>
                      </c:pt>
                      <c:pt idx="32">
                        <c:v>0.95950220316500645</c:v>
                      </c:pt>
                      <c:pt idx="33">
                        <c:v>0.95948107598007826</c:v>
                      </c:pt>
                      <c:pt idx="34">
                        <c:v>0.95882981995851724</c:v>
                      </c:pt>
                      <c:pt idx="35">
                        <c:v>0.95880878302484718</c:v>
                      </c:pt>
                      <c:pt idx="36">
                        <c:v>0.93620877943785474</c:v>
                      </c:pt>
                      <c:pt idx="37">
                        <c:v>0.93618762014768586</c:v>
                      </c:pt>
                      <c:pt idx="38">
                        <c:v>0.93584425966119156</c:v>
                      </c:pt>
                      <c:pt idx="39">
                        <c:v>0.93582311769257664</c:v>
                      </c:pt>
                      <c:pt idx="40">
                        <c:v>0.93520973694291809</c:v>
                      </c:pt>
                      <c:pt idx="41">
                        <c:v>0.93518863982269773</c:v>
                      </c:pt>
                      <c:pt idx="42">
                        <c:v>0.93248991878539733</c:v>
                      </c:pt>
                      <c:pt idx="43">
                        <c:v>0.93246875831983234</c:v>
                      </c:pt>
                      <c:pt idx="44">
                        <c:v>0.93212714561869281</c:v>
                      </c:pt>
                      <c:pt idx="45">
                        <c:v>0.93210600091772067</c:v>
                      </c:pt>
                      <c:pt idx="46">
                        <c:v>0.93149829679511409</c:v>
                      </c:pt>
                      <c:pt idx="47">
                        <c:v>0.93147719268660389</c:v>
                      </c:pt>
                      <c:pt idx="48">
                        <c:v>0.92526049884254424</c:v>
                      </c:pt>
                      <c:pt idx="49">
                        <c:v>0.92523934769833061</c:v>
                      </c:pt>
                      <c:pt idx="50">
                        <c:v>0.92519178542914304</c:v>
                      </c:pt>
                      <c:pt idx="51">
                        <c:v>0.92517063693325707</c:v>
                      </c:pt>
                      <c:pt idx="52">
                        <c:v>0.92458205352103351</c:v>
                      </c:pt>
                      <c:pt idx="53">
                        <c:v>0.92456093612232704</c:v>
                      </c:pt>
                      <c:pt idx="54">
                        <c:v>0.92154216330265304</c:v>
                      </c:pt>
                      <c:pt idx="55">
                        <c:v>0.92152101058673463</c:v>
                      </c:pt>
                      <c:pt idx="56">
                        <c:v>0.92147371099812436</c:v>
                      </c:pt>
                      <c:pt idx="57">
                        <c:v>0.92145256072436921</c:v>
                      </c:pt>
                      <c:pt idx="58">
                        <c:v>0.92086766364063577</c:v>
                      </c:pt>
                      <c:pt idx="59">
                        <c:v>0.92084654194093518</c:v>
                      </c:pt>
                      <c:pt idx="60">
                        <c:v>0.90702508162189277</c:v>
                      </c:pt>
                      <c:pt idx="61">
                        <c:v>0.90700391737988517</c:v>
                      </c:pt>
                      <c:pt idx="62">
                        <c:v>0.90667203583898781</c:v>
                      </c:pt>
                      <c:pt idx="63">
                        <c:v>0.90665088045762743</c:v>
                      </c:pt>
                      <c:pt idx="64">
                        <c:v>0.90607243003999816</c:v>
                      </c:pt>
                      <c:pt idx="65">
                        <c:v>0.90605129714579669</c:v>
                      </c:pt>
                      <c:pt idx="66">
                        <c:v>0.89608020305050251</c:v>
                      </c:pt>
                      <c:pt idx="67">
                        <c:v>0.89605904427495464</c:v>
                      </c:pt>
                      <c:pt idx="68">
                        <c:v>0.89601328939525993</c:v>
                      </c:pt>
                      <c:pt idx="69">
                        <c:v>0.89599213208267525</c:v>
                      </c:pt>
                      <c:pt idx="70">
                        <c:v>0.89542757882247836</c:v>
                      </c:pt>
                      <c:pt idx="71">
                        <c:v>0.89540643848714352</c:v>
                      </c:pt>
                      <c:pt idx="72">
                        <c:v>0.85182999530035997</c:v>
                      </c:pt>
                      <c:pt idx="73">
                        <c:v>0.85180883175352451</c:v>
                      </c:pt>
                      <c:pt idx="74">
                        <c:v>0.85176400218247295</c:v>
                      </c:pt>
                      <c:pt idx="75">
                        <c:v>0.85174283944785512</c:v>
                      </c:pt>
                      <c:pt idx="76">
                        <c:v>0.85119298952985056</c:v>
                      </c:pt>
                      <c:pt idx="77">
                        <c:v>0.85117183598888257</c:v>
                      </c:pt>
                      <c:pt idx="78">
                        <c:v>0.84811090662222022</c:v>
                      </c:pt>
                      <c:pt idx="79">
                        <c:v>0.8480897427599341</c:v>
                      </c:pt>
                      <c:pt idx="80">
                        <c:v>0.84804496728891898</c:v>
                      </c:pt>
                      <c:pt idx="81">
                        <c:v>0.84802380420397216</c:v>
                      </c:pt>
                      <c:pt idx="82">
                        <c:v>0.84747481294394478</c:v>
                      </c:pt>
                      <c:pt idx="83">
                        <c:v>0.84745365865040012</c:v>
                      </c:pt>
                      <c:pt idx="84">
                        <c:v>0.84088507485803177</c:v>
                      </c:pt>
                      <c:pt idx="85">
                        <c:v>0.84086391455932064</c:v>
                      </c:pt>
                      <c:pt idx="86">
                        <c:v>0.84052769489607115</c:v>
                      </c:pt>
                      <c:pt idx="87">
                        <c:v>0.84050653969794664</c:v>
                      </c:pt>
                      <c:pt idx="88">
                        <c:v>0.83991631974770997</c:v>
                      </c:pt>
                      <c:pt idx="89">
                        <c:v>0.83989517613004094</c:v>
                      </c:pt>
                      <c:pt idx="90">
                        <c:v>0.83716615023937502</c:v>
                      </c:pt>
                      <c:pt idx="91">
                        <c:v>0.83714498953186023</c:v>
                      </c:pt>
                      <c:pt idx="92">
                        <c:v>0.83680923300836707</c:v>
                      </c:pt>
                      <c:pt idx="93">
                        <c:v>0.83678807718950499</c:v>
                      </c:pt>
                      <c:pt idx="94">
                        <c:v>0.83619916775144409</c:v>
                      </c:pt>
                      <c:pt idx="95">
                        <c:v>0.83617802302901267</c:v>
                      </c:pt>
                      <c:pt idx="96">
                        <c:v>0.82264530627275145</c:v>
                      </c:pt>
                      <c:pt idx="97">
                        <c:v>0.82262414138254625</c:v>
                      </c:pt>
                      <c:pt idx="98">
                        <c:v>0.82257979932149217</c:v>
                      </c:pt>
                      <c:pt idx="99">
                        <c:v>0.82255863499312121</c:v>
                      </c:pt>
                      <c:pt idx="100">
                        <c:v>0.82201562386856308</c:v>
                      </c:pt>
                      <c:pt idx="101">
                        <c:v>0.82199446594752523</c:v>
                      </c:pt>
                      <c:pt idx="102">
                        <c:v>0.81170159461047142</c:v>
                      </c:pt>
                      <c:pt idx="103">
                        <c:v>0.81168043225948439</c:v>
                      </c:pt>
                      <c:pt idx="104">
                        <c:v>0.81134796952764809</c:v>
                      </c:pt>
                      <c:pt idx="105">
                        <c:v>0.81132681078250612</c:v>
                      </c:pt>
                      <c:pt idx="106">
                        <c:v>0.81074652821821336</c:v>
                      </c:pt>
                      <c:pt idx="107">
                        <c:v>0.81072537773579401</c:v>
                      </c:pt>
                      <c:pt idx="108">
                        <c:v>0.73996618092016109</c:v>
                      </c:pt>
                      <c:pt idx="109">
                        <c:v>0.73994502085627489</c:v>
                      </c:pt>
                      <c:pt idx="110">
                        <c:v>0.73960642846186764</c:v>
                      </c:pt>
                      <c:pt idx="111">
                        <c:v>0.73958527115797335</c:v>
                      </c:pt>
                      <c:pt idx="112">
                        <c:v>0.7389810726575704</c:v>
                      </c:pt>
                      <c:pt idx="113">
                        <c:v>0.73895992143923139</c:v>
                      </c:pt>
                      <c:pt idx="114">
                        <c:v>0.73624732215668598</c:v>
                      </c:pt>
                      <c:pt idx="115">
                        <c:v>0.73622616186014833</c:v>
                      </c:pt>
                      <c:pt idx="116">
                        <c:v>0.7358878418374325</c:v>
                      </c:pt>
                      <c:pt idx="117">
                        <c:v>0.73586668421257773</c:v>
                      </c:pt>
                      <c:pt idx="118">
                        <c:v>0.73526319082033087</c:v>
                      </c:pt>
                      <c:pt idx="119">
                        <c:v>0.73524203909812758</c:v>
                      </c:pt>
                      <c:pt idx="120">
                        <c:v>0.72930467517004816</c:v>
                      </c:pt>
                      <c:pt idx="121">
                        <c:v>0.72928351478721098</c:v>
                      </c:pt>
                      <c:pt idx="122">
                        <c:v>0.72894689016626746</c:v>
                      </c:pt>
                      <c:pt idx="123">
                        <c:v>0.72892573212523393</c:v>
                      </c:pt>
                      <c:pt idx="124">
                        <c:v>0.72832555771192742</c:v>
                      </c:pt>
                      <c:pt idx="125">
                        <c:v>0.72830440495534898</c:v>
                      </c:pt>
                      <c:pt idx="126">
                        <c:v>0.72558575393968638</c:v>
                      </c:pt>
                      <c:pt idx="127">
                        <c:v>0.72556459335043633</c:v>
                      </c:pt>
                      <c:pt idx="128">
                        <c:v>0.7252281827532987</c:v>
                      </c:pt>
                      <c:pt idx="129">
                        <c:v>0.72520702442927398</c:v>
                      </c:pt>
                      <c:pt idx="130">
                        <c:v>0.72460744040850633</c:v>
                      </c:pt>
                      <c:pt idx="131">
                        <c:v>0.72458628720978757</c:v>
                      </c:pt>
                      <c:pt idx="132">
                        <c:v>0.71078363680441925</c:v>
                      </c:pt>
                      <c:pt idx="133">
                        <c:v>0.71076247544383631</c:v>
                      </c:pt>
                      <c:pt idx="134">
                        <c:v>0.71042611806251055</c:v>
                      </c:pt>
                      <c:pt idx="135">
                        <c:v>0.7104049587872352</c:v>
                      </c:pt>
                      <c:pt idx="136">
                        <c:v>0.70980631990240273</c:v>
                      </c:pt>
                      <c:pt idx="137">
                        <c:v>0.70978516534283054</c:v>
                      </c:pt>
                      <c:pt idx="138">
                        <c:v>0.70012149449633709</c:v>
                      </c:pt>
                      <c:pt idx="139">
                        <c:v>0.70010033300822339</c:v>
                      </c:pt>
                      <c:pt idx="140">
                        <c:v>0.69976550230149781</c:v>
                      </c:pt>
                      <c:pt idx="141">
                        <c:v>0.69974434256140661</c:v>
                      </c:pt>
                      <c:pt idx="142">
                        <c:v>0.6991488721091943</c:v>
                      </c:pt>
                      <c:pt idx="143">
                        <c:v>0.69912771644646243</c:v>
                      </c:pt>
                      <c:pt idx="144">
                        <c:v>0.68130469586465126</c:v>
                      </c:pt>
                      <c:pt idx="145">
                        <c:v>0.6812835339083837</c:v>
                      </c:pt>
                      <c:pt idx="146">
                        <c:v>0.68094858949521775</c:v>
                      </c:pt>
                      <c:pt idx="147">
                        <c:v>0.68092742911458404</c:v>
                      </c:pt>
                      <c:pt idx="148">
                        <c:v>0.68033270522383404</c:v>
                      </c:pt>
                      <c:pt idx="149">
                        <c:v>0.6803115485302853</c:v>
                      </c:pt>
                      <c:pt idx="150">
                        <c:v>0.6775857022917664</c:v>
                      </c:pt>
                      <c:pt idx="151">
                        <c:v>0.67756454022304713</c:v>
                      </c:pt>
                      <c:pt idx="152">
                        <c:v>0.67722973044775214</c:v>
                      </c:pt>
                      <c:pt idx="153">
                        <c:v>0.67720856989914369</c:v>
                      </c:pt>
                      <c:pt idx="154">
                        <c:v>0.67661425077670667</c:v>
                      </c:pt>
                      <c:pt idx="155">
                        <c:v>0.67659309380377886</c:v>
                      </c:pt>
                      <c:pt idx="156">
                        <c:v>0.67110779296827916</c:v>
                      </c:pt>
                      <c:pt idx="157">
                        <c:v>0.67108662927137763</c:v>
                      </c:pt>
                      <c:pt idx="158">
                        <c:v>0.67103933166885155</c:v>
                      </c:pt>
                      <c:pt idx="159">
                        <c:v>0.67101816812660919</c:v>
                      </c:pt>
                      <c:pt idx="160">
                        <c:v>0.67045674914997888</c:v>
                      </c:pt>
                      <c:pt idx="161">
                        <c:v>0.67043558753738697</c:v>
                      </c:pt>
                      <c:pt idx="162">
                        <c:v>0.67035935288703485</c:v>
                      </c:pt>
                      <c:pt idx="163">
                        <c:v>0.67033819191463395</c:v>
                      </c:pt>
                      <c:pt idx="164">
                        <c:v>0.67028727825431023</c:v>
                      </c:pt>
                      <c:pt idx="165">
                        <c:v>0.67026611757661847</c:v>
                      </c:pt>
                      <c:pt idx="166">
                        <c:v>0.66967389306178693</c:v>
                      </c:pt>
                      <c:pt idx="167">
                        <c:v>0.66965273554200244</c:v>
                      </c:pt>
                      <c:pt idx="168">
                        <c:v>0.66738873234721152</c:v>
                      </c:pt>
                      <c:pt idx="169">
                        <c:v>0.66736756861878677</c:v>
                      </c:pt>
                      <c:pt idx="170">
                        <c:v>0.6673202724938706</c:v>
                      </c:pt>
                      <c:pt idx="171">
                        <c:v>0.66729910891186195</c:v>
                      </c:pt>
                      <c:pt idx="172">
                        <c:v>0.66673781177395464</c:v>
                      </c:pt>
                      <c:pt idx="173">
                        <c:v>0.66671665004217939</c:v>
                      </c:pt>
                      <c:pt idx="174">
                        <c:v>0.66664041382876316</c:v>
                      </c:pt>
                      <c:pt idx="175">
                        <c:v>0.66661925271849731</c:v>
                      </c:pt>
                      <c:pt idx="176">
                        <c:v>0.66656836436986078</c:v>
                      </c:pt>
                      <c:pt idx="177">
                        <c:v>0.6665472035436415</c:v>
                      </c:pt>
                      <c:pt idx="178">
                        <c:v>0.66595530942641401</c:v>
                      </c:pt>
                      <c:pt idx="179">
                        <c:v>0.66593415165769188</c:v>
                      </c:pt>
                      <c:pt idx="180">
                        <c:v>0.6601639139646428</c:v>
                      </c:pt>
                      <c:pt idx="181">
                        <c:v>0.66014275112490572</c:v>
                      </c:pt>
                      <c:pt idx="182">
                        <c:v>0.65981004488232009</c:v>
                      </c:pt>
                      <c:pt idx="183">
                        <c:v>0.65978888306771266</c:v>
                      </c:pt>
                      <c:pt idx="184">
                        <c:v>0.65919892398484048</c:v>
                      </c:pt>
                      <c:pt idx="185">
                        <c:v>0.65917776483225765</c:v>
                      </c:pt>
                      <c:pt idx="186">
                        <c:v>0.6564448758032031</c:v>
                      </c:pt>
                      <c:pt idx="187">
                        <c:v>0.65642371290780899</c:v>
                      </c:pt>
                      <c:pt idx="188">
                        <c:v>0.65609106515305349</c:v>
                      </c:pt>
                      <c:pt idx="189">
                        <c:v>0.6560699032372308</c:v>
                      </c:pt>
                      <c:pt idx="190">
                        <c:v>0.65548020416460817</c:v>
                      </c:pt>
                      <c:pt idx="191">
                        <c:v>0.65545904481973838</c:v>
                      </c:pt>
                      <c:pt idx="192">
                        <c:v>0.65212113036527886</c:v>
                      </c:pt>
                      <c:pt idx="193">
                        <c:v>0.65209996788620495</c:v>
                      </c:pt>
                      <c:pt idx="194">
                        <c:v>0.65176615865537735</c:v>
                      </c:pt>
                      <c:pt idx="195">
                        <c:v>0.65174499730710145</c:v>
                      </c:pt>
                      <c:pt idx="196">
                        <c:v>0.65115351033883018</c:v>
                      </c:pt>
                      <c:pt idx="197">
                        <c:v>0.65113235180419848</c:v>
                      </c:pt>
                      <c:pt idx="198">
                        <c:v>0.64192367427602492</c:v>
                      </c:pt>
                      <c:pt idx="199">
                        <c:v>0.64190251067427051</c:v>
                      </c:pt>
                      <c:pt idx="200">
                        <c:v>0.64185524657227999</c:v>
                      </c:pt>
                      <c:pt idx="201">
                        <c:v>0.64183408305633094</c:v>
                      </c:pt>
                      <c:pt idx="202">
                        <c:v>0.64127376370261291</c:v>
                      </c:pt>
                      <c:pt idx="203">
                        <c:v>0.64125260146764362</c:v>
                      </c:pt>
                      <c:pt idx="204">
                        <c:v>0.64117618877286242</c:v>
                      </c:pt>
                      <c:pt idx="205">
                        <c:v>0.64115502706673566</c:v>
                      </c:pt>
                      <c:pt idx="206">
                        <c:v>0.64110432532156048</c:v>
                      </c:pt>
                      <c:pt idx="207">
                        <c:v>0.6410831638242247</c:v>
                      </c:pt>
                      <c:pt idx="208">
                        <c:v>0.64049360013607126</c:v>
                      </c:pt>
                      <c:pt idx="209">
                        <c:v>0.64047244100001488</c:v>
                      </c:pt>
                      <c:pt idx="210">
                        <c:v>0.63097997123181881</c:v>
                      </c:pt>
                      <c:pt idx="211">
                        <c:v>0.63095880828551543</c:v>
                      </c:pt>
                      <c:pt idx="212">
                        <c:v>0.63062663716671163</c:v>
                      </c:pt>
                      <c:pt idx="213">
                        <c:v>0.63060547487058982</c:v>
                      </c:pt>
                      <c:pt idx="214">
                        <c:v>0.63001762704075548</c:v>
                      </c:pt>
                      <c:pt idx="215">
                        <c:v>0.62999646667537801</c:v>
                      </c:pt>
                      <c:pt idx="216">
                        <c:v>0.6073180213131707</c:v>
                      </c:pt>
                      <c:pt idx="217">
                        <c:v>0.60729685856121474</c:v>
                      </c:pt>
                      <c:pt idx="218">
                        <c:v>0.60696417749605747</c:v>
                      </c:pt>
                      <c:pt idx="219">
                        <c:v>0.60694301526749339</c:v>
                      </c:pt>
                      <c:pt idx="220">
                        <c:v>0.60635519623858958</c:v>
                      </c:pt>
                      <c:pt idx="221">
                        <c:v>0.60633403566912214</c:v>
                      </c:pt>
                      <c:pt idx="222">
                        <c:v>0.60359900726162341</c:v>
                      </c:pt>
                      <c:pt idx="223">
                        <c:v>0.60357784450376573</c:v>
                      </c:pt>
                      <c:pt idx="224">
                        <c:v>0.60324517804504207</c:v>
                      </c:pt>
                      <c:pt idx="225">
                        <c:v>0.60322401577228957</c:v>
                      </c:pt>
                      <c:pt idx="226">
                        <c:v>0.6026363565891194</c:v>
                      </c:pt>
                      <c:pt idx="227">
                        <c:v>0.60261519590277679</c:v>
                      </c:pt>
                      <c:pt idx="228">
                        <c:v>0.59637351400349148</c:v>
                      </c:pt>
                      <c:pt idx="229">
                        <c:v>0.59635235173266843</c:v>
                      </c:pt>
                      <c:pt idx="230">
                        <c:v>0.59630185267438218</c:v>
                      </c:pt>
                      <c:pt idx="231">
                        <c:v>0.59628069049323718</c:v>
                      </c:pt>
                      <c:pt idx="232">
                        <c:v>0.59569402250689907</c:v>
                      </c:pt>
                      <c:pt idx="233">
                        <c:v>0.59567286160852961</c:v>
                      </c:pt>
                      <c:pt idx="234">
                        <c:v>0.59265450962490762</c:v>
                      </c:pt>
                      <c:pt idx="235">
                        <c:v>0.59263334732846185</c:v>
                      </c:pt>
                      <c:pt idx="236">
                        <c:v>0.59258285008351541</c:v>
                      </c:pt>
                      <c:pt idx="237">
                        <c:v>0.59256168786915842</c:v>
                      </c:pt>
                      <c:pt idx="238">
                        <c:v>0.5919751277524542</c:v>
                      </c:pt>
                      <c:pt idx="239">
                        <c:v>0.59195396675231826</c:v>
                      </c:pt>
                      <c:pt idx="240">
                        <c:v>0.57813441866256987</c:v>
                      </c:pt>
                      <c:pt idx="241">
                        <c:v>0.57811325611164144</c:v>
                      </c:pt>
                      <c:pt idx="242">
                        <c:v>0.57778069859461878</c:v>
                      </c:pt>
                      <c:pt idx="243">
                        <c:v>0.57775953624363818</c:v>
                      </c:pt>
                      <c:pt idx="244">
                        <c:v>0.57717295397139956</c:v>
                      </c:pt>
                      <c:pt idx="245">
                        <c:v>0.57715179267817152</c:v>
                      </c:pt>
                      <c:pt idx="246">
                        <c:v>0.56718997404240312</c:v>
                      </c:pt>
                      <c:pt idx="247">
                        <c:v>0.56716881180497314</c:v>
                      </c:pt>
                      <c:pt idx="248">
                        <c:v>0.56711832565191034</c:v>
                      </c:pt>
                      <c:pt idx="249">
                        <c:v>0.56709716343976957</c:v>
                      </c:pt>
                      <c:pt idx="250">
                        <c:v>0.5665113120863019</c:v>
                      </c:pt>
                      <c:pt idx="251">
                        <c:v>0.56649015058362229</c:v>
                      </c:pt>
                      <c:pt idx="252">
                        <c:v>0.52294011420161635</c:v>
                      </c:pt>
                      <c:pt idx="253">
                        <c:v>0.52291895238527908</c:v>
                      </c:pt>
                      <c:pt idx="254">
                        <c:v>0.52286835386806918</c:v>
                      </c:pt>
                      <c:pt idx="255">
                        <c:v>0.52284719199517538</c:v>
                      </c:pt>
                      <c:pt idx="256">
                        <c:v>0.5222614126153573</c:v>
                      </c:pt>
                      <c:pt idx="257">
                        <c:v>0.52224025073704861</c:v>
                      </c:pt>
                      <c:pt idx="258">
                        <c:v>0.5192211799930474</c:v>
                      </c:pt>
                      <c:pt idx="259">
                        <c:v>0.51920001823571349</c:v>
                      </c:pt>
                      <c:pt idx="260">
                        <c:v>0.51914940614295657</c:v>
                      </c:pt>
                      <c:pt idx="261">
                        <c:v>0.51912824432202453</c:v>
                      </c:pt>
                      <c:pt idx="262">
                        <c:v>0.51854243440623793</c:v>
                      </c:pt>
                      <c:pt idx="263">
                        <c:v>0.51852127251948055</c:v>
                      </c:pt>
                      <c:pt idx="264">
                        <c:v>0.5119952280945439</c:v>
                      </c:pt>
                      <c:pt idx="265">
                        <c:v>0.51197406632022902</c:v>
                      </c:pt>
                      <c:pt idx="266">
                        <c:v>0.51163766997684457</c:v>
                      </c:pt>
                      <c:pt idx="267">
                        <c:v>0.51161650807781933</c:v>
                      </c:pt>
                      <c:pt idx="268">
                        <c:v>0.51100689821282397</c:v>
                      </c:pt>
                      <c:pt idx="269">
                        <c:v>0.51098573680449388</c:v>
                      </c:pt>
                      <c:pt idx="270">
                        <c:v>0.50827627650406193</c:v>
                      </c:pt>
                      <c:pt idx="271">
                        <c:v>0.50825511477131402</c:v>
                      </c:pt>
                      <c:pt idx="272">
                        <c:v>0.50791868643319582</c:v>
                      </c:pt>
                      <c:pt idx="273">
                        <c:v>0.507897524540184</c:v>
                      </c:pt>
                      <c:pt idx="274">
                        <c:v>0.50728798432906097</c:v>
                      </c:pt>
                      <c:pt idx="275">
                        <c:v>0.50726682286345626</c:v>
                      </c:pt>
                      <c:pt idx="276">
                        <c:v>0.49375738432291733</c:v>
                      </c:pt>
                      <c:pt idx="277">
                        <c:v>0.49373622313671905</c:v>
                      </c:pt>
                      <c:pt idx="278">
                        <c:v>0.49368549625026475</c:v>
                      </c:pt>
                      <c:pt idx="279">
                        <c:v>0.49366433494564144</c:v>
                      </c:pt>
                      <c:pt idx="280">
                        <c:v>0.49307812852620064</c:v>
                      </c:pt>
                      <c:pt idx="281">
                        <c:v>0.49305696669039256</c:v>
                      </c:pt>
                      <c:pt idx="282">
                        <c:v>0.48281233778652932</c:v>
                      </c:pt>
                      <c:pt idx="283">
                        <c:v>0.4827911764911042</c:v>
                      </c:pt>
                      <c:pt idx="284">
                        <c:v>0.48245440303302928</c:v>
                      </c:pt>
                      <c:pt idx="285">
                        <c:v>0.48243324130171744</c:v>
                      </c:pt>
                      <c:pt idx="286">
                        <c:v>0.48182395330032179</c:v>
                      </c:pt>
                      <c:pt idx="287">
                        <c:v>0.4818027915125439</c:v>
                      </c:pt>
                      <c:pt idx="288">
                        <c:v>0.41107749397182214</c:v>
                      </c:pt>
                      <c:pt idx="289">
                        <c:v>0.41105633270147934</c:v>
                      </c:pt>
                      <c:pt idx="290">
                        <c:v>0.41071683290733407</c:v>
                      </c:pt>
                      <c:pt idx="291">
                        <c:v>0.41069567095576842</c:v>
                      </c:pt>
                      <c:pt idx="292">
                        <c:v>0.41006585560886566</c:v>
                      </c:pt>
                      <c:pt idx="293">
                        <c:v>0.41004469325382281</c:v>
                      </c:pt>
                      <c:pt idx="294">
                        <c:v>0.40735856166727347</c:v>
                      </c:pt>
                      <c:pt idx="295">
                        <c:v>0.40733740048553824</c:v>
                      </c:pt>
                      <c:pt idx="296">
                        <c:v>0.40699784118222182</c:v>
                      </c:pt>
                      <c:pt idx="297">
                        <c:v>0.40697667927900533</c:v>
                      </c:pt>
                      <c:pt idx="298">
                        <c:v>0.40634690434507181</c:v>
                      </c:pt>
                      <c:pt idx="299">
                        <c:v>0.40632574197220994</c:v>
                      </c:pt>
                      <c:pt idx="300">
                        <c:v>0.40041592766228462</c:v>
                      </c:pt>
                      <c:pt idx="301">
                        <c:v>0.40039476662335161</c:v>
                      </c:pt>
                      <c:pt idx="302">
                        <c:v>0.40005464259522261</c:v>
                      </c:pt>
                      <c:pt idx="303">
                        <c:v>0.40003348065624283</c:v>
                      </c:pt>
                      <c:pt idx="304">
                        <c:v>0.39940295283002653</c:v>
                      </c:pt>
                      <c:pt idx="305">
                        <c:v>0.39938179011071889</c:v>
                      </c:pt>
                      <c:pt idx="306">
                        <c:v>0.39669703678093354</c:v>
                      </c:pt>
                      <c:pt idx="307">
                        <c:v>0.39667587584458669</c:v>
                      </c:pt>
                      <c:pt idx="308">
                        <c:v>0.39633566176633389</c:v>
                      </c:pt>
                      <c:pt idx="309">
                        <c:v>0.39631449988734208</c:v>
                      </c:pt>
                      <c:pt idx="310">
                        <c:v>0.39568396074461026</c:v>
                      </c:pt>
                      <c:pt idx="311">
                        <c:v>0.39566279801586529</c:v>
                      </c:pt>
                      <c:pt idx="312">
                        <c:v>0.38189489293135792</c:v>
                      </c:pt>
                      <c:pt idx="313">
                        <c:v>0.3818737324146626</c:v>
                      </c:pt>
                      <c:pt idx="314">
                        <c:v>0.38153346833518753</c:v>
                      </c:pt>
                      <c:pt idx="315">
                        <c:v>0.38151230677153036</c:v>
                      </c:pt>
                      <c:pt idx="316">
                        <c:v>0.38088230309939791</c:v>
                      </c:pt>
                      <c:pt idx="317">
                        <c:v>0.3808611405322001</c:v>
                      </c:pt>
                      <c:pt idx="318">
                        <c:v>0.37123384256585679</c:v>
                      </c:pt>
                      <c:pt idx="319">
                        <c:v>0.37121268241170097</c:v>
                      </c:pt>
                      <c:pt idx="320">
                        <c:v>0.37087152620083602</c:v>
                      </c:pt>
                      <c:pt idx="321">
                        <c:v>0.37085036475776645</c:v>
                      </c:pt>
                      <c:pt idx="322">
                        <c:v>0.37021919639842177</c:v>
                      </c:pt>
                      <c:pt idx="323">
                        <c:v>0.37019803354152259</c:v>
                      </c:pt>
                      <c:pt idx="324">
                        <c:v>0.35992050304406104</c:v>
                      </c:pt>
                      <c:pt idx="325">
                        <c:v>0.35989934597062728</c:v>
                      </c:pt>
                      <c:pt idx="326">
                        <c:v>0.35955774270429469</c:v>
                      </c:pt>
                      <c:pt idx="327">
                        <c:v>0.35953658371178315</c:v>
                      </c:pt>
                      <c:pt idx="328">
                        <c:v>0.35892334033176237</c:v>
                      </c:pt>
                      <c:pt idx="329">
                        <c:v>0.3589021788540484</c:v>
                      </c:pt>
                      <c:pt idx="330">
                        <c:v>0.35620204068199596</c:v>
                      </c:pt>
                      <c:pt idx="331">
                        <c:v>0.35618088386179675</c:v>
                      </c:pt>
                      <c:pt idx="332">
                        <c:v>0.35583904146777551</c:v>
                      </c:pt>
                      <c:pt idx="333">
                        <c:v>0.35581788267108189</c:v>
                      </c:pt>
                      <c:pt idx="334">
                        <c:v>0.35520437835684887</c:v>
                      </c:pt>
                      <c:pt idx="335">
                        <c:v>0.35518321698537708</c:v>
                      </c:pt>
                      <c:pt idx="336">
                        <c:v>0.35241704900616005</c:v>
                      </c:pt>
                      <c:pt idx="337">
                        <c:v>0.3523958893808421</c:v>
                      </c:pt>
                      <c:pt idx="338">
                        <c:v>0.3520546046072256</c:v>
                      </c:pt>
                      <c:pt idx="339">
                        <c:v>0.35203344354245858</c:v>
                      </c:pt>
                      <c:pt idx="340">
                        <c:v>0.35140290812172154</c:v>
                      </c:pt>
                      <c:pt idx="341">
                        <c:v>0.35138174543187045</c:v>
                      </c:pt>
                      <c:pt idx="342">
                        <c:v>0.34897372527105552</c:v>
                      </c:pt>
                      <c:pt idx="343">
                        <c:v>0.34895256733186897</c:v>
                      </c:pt>
                      <c:pt idx="344">
                        <c:v>0.34889794035491295</c:v>
                      </c:pt>
                      <c:pt idx="345">
                        <c:v>0.34887678198710509</c:v>
                      </c:pt>
                      <c:pt idx="346">
                        <c:v>0.3486982627759927</c:v>
                      </c:pt>
                      <c:pt idx="347">
                        <c:v>0.348677103329815</c:v>
                      </c:pt>
                      <c:pt idx="348">
                        <c:v>0.34833567210712846</c:v>
                      </c:pt>
                      <c:pt idx="349">
                        <c:v>0.34831451116942003</c:v>
                      </c:pt>
                      <c:pt idx="350">
                        <c:v>0.34826152456112786</c:v>
                      </c:pt>
                      <c:pt idx="351">
                        <c:v>0.34824036323710089</c:v>
                      </c:pt>
                      <c:pt idx="352">
                        <c:v>0.34768388645233228</c:v>
                      </c:pt>
                      <c:pt idx="353">
                        <c:v>0.34766272380872498</c:v>
                      </c:pt>
                      <c:pt idx="354">
                        <c:v>0.34525517914359871</c:v>
                      </c:pt>
                      <c:pt idx="355">
                        <c:v>0.34523402143668441</c:v>
                      </c:pt>
                      <c:pt idx="356">
                        <c:v>0.34517934137481071</c:v>
                      </c:pt>
                      <c:pt idx="357">
                        <c:v>0.34515818322658248</c:v>
                      </c:pt>
                      <c:pt idx="358">
                        <c:v>0.34454259792897668</c:v>
                      </c:pt>
                      <c:pt idx="359">
                        <c:v>0.34452143672662083</c:v>
                      </c:pt>
                      <c:pt idx="360">
                        <c:v>0.34147090134770686</c:v>
                      </c:pt>
                      <c:pt idx="361">
                        <c:v>0.34144974084623669</c:v>
                      </c:pt>
                      <c:pt idx="362">
                        <c:v>0.34139304187732322</c:v>
                      </c:pt>
                      <c:pt idx="363">
                        <c:v>0.34137188104150468</c:v>
                      </c:pt>
                      <c:pt idx="364">
                        <c:v>0.34073969939072185</c:v>
                      </c:pt>
                      <c:pt idx="365">
                        <c:v>0.34071853647029415</c:v>
                      </c:pt>
                      <c:pt idx="366">
                        <c:v>0.3377520482370327</c:v>
                      </c:pt>
                      <c:pt idx="367">
                        <c:v>0.33773088789152689</c:v>
                      </c:pt>
                      <c:pt idx="368">
                        <c:v>0.3376741550130164</c:v>
                      </c:pt>
                      <c:pt idx="369">
                        <c:v>0.33765299432139678</c:v>
                      </c:pt>
                      <c:pt idx="370">
                        <c:v>0.33702065968597356</c:v>
                      </c:pt>
                      <c:pt idx="371">
                        <c:v>0.33699949682140412</c:v>
                      </c:pt>
                      <c:pt idx="372">
                        <c:v>0.33074272019917339</c:v>
                      </c:pt>
                      <c:pt idx="373">
                        <c:v>0.33072156531548758</c:v>
                      </c:pt>
                      <c:pt idx="374">
                        <c:v>0.33037761915497071</c:v>
                      </c:pt>
                      <c:pt idx="375">
                        <c:v>0.33035646182112383</c:v>
                      </c:pt>
                      <c:pt idx="376">
                        <c:v>0.3297404067562768</c:v>
                      </c:pt>
                      <c:pt idx="377">
                        <c:v>0.32971924610606673</c:v>
                      </c:pt>
                      <c:pt idx="378">
                        <c:v>0.32323605068871175</c:v>
                      </c:pt>
                      <c:pt idx="379">
                        <c:v>0.32321489255110819</c:v>
                      </c:pt>
                      <c:pt idx="380">
                        <c:v>0.3228720049797803</c:v>
                      </c:pt>
                      <c:pt idx="381">
                        <c:v>0.32285084491785865</c:v>
                      </c:pt>
                      <c:pt idx="382">
                        <c:v>0.32221885430954511</c:v>
                      </c:pt>
                      <c:pt idx="383">
                        <c:v>0.32219769186621472</c:v>
                      </c:pt>
                      <c:pt idx="384">
                        <c:v>0.31979524909302803</c:v>
                      </c:pt>
                      <c:pt idx="385">
                        <c:v>0.31977409315930805</c:v>
                      </c:pt>
                      <c:pt idx="386">
                        <c:v>0.31971894463222816</c:v>
                      </c:pt>
                      <c:pt idx="387">
                        <c:v>0.31969778815205979</c:v>
                      </c:pt>
                      <c:pt idx="388">
                        <c:v>0.3190791187426355</c:v>
                      </c:pt>
                      <c:pt idx="389">
                        <c:v>0.31905795839485485</c:v>
                      </c:pt>
                      <c:pt idx="390">
                        <c:v>0.31228930027465207</c:v>
                      </c:pt>
                      <c:pt idx="391">
                        <c:v>0.31226814105195361</c:v>
                      </c:pt>
                      <c:pt idx="392">
                        <c:v>0.31221107145790206</c:v>
                      </c:pt>
                      <c:pt idx="393">
                        <c:v>0.3121899117908134</c:v>
                      </c:pt>
                      <c:pt idx="394">
                        <c:v>0.31155570226681234</c:v>
                      </c:pt>
                      <c:pt idx="395">
                        <c:v>0.31153453968514022</c:v>
                      </c:pt>
                      <c:pt idx="396">
                        <c:v>0.29613373937838156</c:v>
                      </c:pt>
                      <c:pt idx="397">
                        <c:v>0.29611258426347731</c:v>
                      </c:pt>
                      <c:pt idx="398">
                        <c:v>0.29605721861732159</c:v>
                      </c:pt>
                      <c:pt idx="399">
                        <c:v>0.29603606288460405</c:v>
                      </c:pt>
                      <c:pt idx="400">
                        <c:v>0.29541647230899704</c:v>
                      </c:pt>
                      <c:pt idx="401">
                        <c:v>0.29539531219825604</c:v>
                      </c:pt>
                      <c:pt idx="402">
                        <c:v>0.29241546255382483</c:v>
                      </c:pt>
                      <c:pt idx="403">
                        <c:v>0.29239430779878495</c:v>
                      </c:pt>
                      <c:pt idx="404">
                        <c:v>0.2923388662317466</c:v>
                      </c:pt>
                      <c:pt idx="405">
                        <c:v>0.29231771084076164</c:v>
                      </c:pt>
                      <c:pt idx="406">
                        <c:v>0.29169763245571934</c:v>
                      </c:pt>
                      <c:pt idx="407">
                        <c:v>0.29167647255018575</c:v>
                      </c:pt>
                      <c:pt idx="408">
                        <c:v>0.28518592575686968</c:v>
                      </c:pt>
                      <c:pt idx="409">
                        <c:v>0.28516476931133966</c:v>
                      </c:pt>
                      <c:pt idx="410">
                        <c:v>0.28481848925423581</c:v>
                      </c:pt>
                      <c:pt idx="411">
                        <c:v>0.28479733002138335</c:v>
                      </c:pt>
                      <c:pt idx="412">
                        <c:v>0.28416138737721697</c:v>
                      </c:pt>
                      <c:pt idx="413">
                        <c:v>0.28414022442941911</c:v>
                      </c:pt>
                      <c:pt idx="414">
                        <c:v>0.28146753469023622</c:v>
                      </c:pt>
                      <c:pt idx="415">
                        <c:v>0.28144637857751625</c:v>
                      </c:pt>
                      <c:pt idx="416">
                        <c:v>0.2810997816189581</c:v>
                      </c:pt>
                      <c:pt idx="417">
                        <c:v>0.28107862263259303</c:v>
                      </c:pt>
                      <c:pt idx="418">
                        <c:v>0.28044234604550267</c:v>
                      </c:pt>
                      <c:pt idx="419">
                        <c:v>0.28042118321614445</c:v>
                      </c:pt>
                      <c:pt idx="420">
                        <c:v>0.26695811310201978</c:v>
                      </c:pt>
                      <c:pt idx="421">
                        <c:v>0.26693696110621068</c:v>
                      </c:pt>
                      <c:pt idx="422">
                        <c:v>0.2668808446711069</c:v>
                      </c:pt>
                      <c:pt idx="423">
                        <c:v>0.26685969188578662</c:v>
                      </c:pt>
                      <c:pt idx="424">
                        <c:v>0.2662350504987534</c:v>
                      </c:pt>
                      <c:pt idx="425">
                        <c:v>0.26621389203609142</c:v>
                      </c:pt>
                      <c:pt idx="426">
                        <c:v>0.25600934818121468</c:v>
                      </c:pt>
                      <c:pt idx="427">
                        <c:v>0.2559881946176284</c:v>
                      </c:pt>
                      <c:pt idx="428">
                        <c:v>0.25563866129644552</c:v>
                      </c:pt>
                      <c:pt idx="429">
                        <c:v>0.25561750412053363</c:v>
                      </c:pt>
                      <c:pt idx="430">
                        <c:v>0.25497769686347649</c:v>
                      </c:pt>
                      <c:pt idx="431">
                        <c:v>0.25495653473634672</c:v>
                      </c:pt>
                      <c:pt idx="432">
                        <c:v>0.211772491640842</c:v>
                      </c:pt>
                      <c:pt idx="433">
                        <c:v>0.2117513444697571</c:v>
                      </c:pt>
                      <c:pt idx="434">
                        <c:v>0.21139583009839938</c:v>
                      </c:pt>
                      <c:pt idx="435">
                        <c:v>0.21137467763701007</c:v>
                      </c:pt>
                      <c:pt idx="436">
                        <c:v>0.2107280162657115</c:v>
                      </c:pt>
                      <c:pt idx="437">
                        <c:v>0.2107068564413368</c:v>
                      </c:pt>
                      <c:pt idx="438">
                        <c:v>0.20805506051484904</c:v>
                      </c:pt>
                      <c:pt idx="439">
                        <c:v>0.20803391412318939</c:v>
                      </c:pt>
                      <c:pt idx="440">
                        <c:v>0.207677748068751</c:v>
                      </c:pt>
                      <c:pt idx="441">
                        <c:v>0.20765659619980759</c:v>
                      </c:pt>
                      <c:pt idx="442">
                        <c:v>0.20700915650390289</c:v>
                      </c:pt>
                      <c:pt idx="443">
                        <c:v>0.20698799700532522</c:v>
                      </c:pt>
                      <c:pt idx="444">
                        <c:v>0.20082216189211796</c:v>
                      </c:pt>
                      <c:pt idx="445">
                        <c:v>0.20080101255851757</c:v>
                      </c:pt>
                      <c:pt idx="446">
                        <c:v>0.20074100526794053</c:v>
                      </c:pt>
                      <c:pt idx="447">
                        <c:v>0.20071985469501336</c:v>
                      </c:pt>
                      <c:pt idx="448">
                        <c:v>0.20006727004645711</c:v>
                      </c:pt>
                      <c:pt idx="449">
                        <c:v>0.20004611077113832</c:v>
                      </c:pt>
                      <c:pt idx="450">
                        <c:v>0.19710454585910731</c:v>
                      </c:pt>
                      <c:pt idx="451">
                        <c:v>0.19708339727058585</c:v>
                      </c:pt>
                      <c:pt idx="452">
                        <c:v>0.1970232358959296</c:v>
                      </c:pt>
                      <c:pt idx="453">
                        <c:v>0.19700208602249525</c:v>
                      </c:pt>
                      <c:pt idx="454">
                        <c:v>0.19634852461990232</c:v>
                      </c:pt>
                      <c:pt idx="455">
                        <c:v>0.19632736572015838</c:v>
                      </c:pt>
                      <c:pt idx="456">
                        <c:v>0.18260605547060876</c:v>
                      </c:pt>
                      <c:pt idx="457">
                        <c:v>0.18258491546367323</c:v>
                      </c:pt>
                      <c:pt idx="458">
                        <c:v>0.18222275868926344</c:v>
                      </c:pt>
                      <c:pt idx="459">
                        <c:v>0.18220161152348882</c:v>
                      </c:pt>
                      <c:pt idx="460">
                        <c:v>0.18154645807623279</c:v>
                      </c:pt>
                      <c:pt idx="461">
                        <c:v>0.18152530084996993</c:v>
                      </c:pt>
                      <c:pt idx="462">
                        <c:v>0.17165425784309946</c:v>
                      </c:pt>
                      <c:pt idx="463">
                        <c:v>0.17163311541444187</c:v>
                      </c:pt>
                      <c:pt idx="464">
                        <c:v>0.1715715306742196</c:v>
                      </c:pt>
                      <c:pt idx="465">
                        <c:v>0.17155038654595811</c:v>
                      </c:pt>
                      <c:pt idx="466">
                        <c:v>0.17088736267077625</c:v>
                      </c:pt>
                      <c:pt idx="467">
                        <c:v>0.17086620654168441</c:v>
                      </c:pt>
                      <c:pt idx="468">
                        <c:v>9.9918761153371116E-2</c:v>
                      </c:pt>
                      <c:pt idx="469">
                        <c:v>9.9897626512912077E-2</c:v>
                      </c:pt>
                      <c:pt idx="470">
                        <c:v>9.9831115067435083E-2</c:v>
                      </c:pt>
                      <c:pt idx="471">
                        <c:v>9.9809976959174304E-2</c:v>
                      </c:pt>
                      <c:pt idx="472">
                        <c:v>9.9121368161857584E-2</c:v>
                      </c:pt>
                      <c:pt idx="473">
                        <c:v>9.9100208011421637E-2</c:v>
                      </c:pt>
                      <c:pt idx="474">
                        <c:v>9.6202922295077584E-2</c:v>
                      </c:pt>
                      <c:pt idx="475">
                        <c:v>9.6181790185423208E-2</c:v>
                      </c:pt>
                      <c:pt idx="476">
                        <c:v>9.6114815815425331E-2</c:v>
                      </c:pt>
                      <c:pt idx="477">
                        <c:v>9.6093679994111378E-2</c:v>
                      </c:pt>
                      <c:pt idx="478">
                        <c:v>9.5402516357566303E-2</c:v>
                      </c:pt>
                      <c:pt idx="479">
                        <c:v>9.5381356985813043E-2</c:v>
                      </c:pt>
                      <c:pt idx="480">
                        <c:v>8.9280062574567415E-2</c:v>
                      </c:pt>
                      <c:pt idx="481">
                        <c:v>8.9258938000717408E-2</c:v>
                      </c:pt>
                      <c:pt idx="482">
                        <c:v>8.9189809746820642E-2</c:v>
                      </c:pt>
                      <c:pt idx="483">
                        <c:v>8.916868061681664E-2</c:v>
                      </c:pt>
                      <c:pt idx="484">
                        <c:v>8.8462047936089999E-2</c:v>
                      </c:pt>
                      <c:pt idx="485">
                        <c:v>8.844088927965639E-2</c:v>
                      </c:pt>
                      <c:pt idx="486">
                        <c:v>8.5565930395661696E-2</c:v>
                      </c:pt>
                      <c:pt idx="487">
                        <c:v>8.5544809536888908E-2</c:v>
                      </c:pt>
                      <c:pt idx="488">
                        <c:v>8.5475038997116198E-2</c:v>
                      </c:pt>
                      <c:pt idx="489">
                        <c:v>8.5453913218785552E-2</c:v>
                      </c:pt>
                      <c:pt idx="490">
                        <c:v>8.4743542339779945E-2</c:v>
                      </c:pt>
                      <c:pt idx="491">
                        <c:v>8.4722384729809253E-2</c:v>
                      </c:pt>
                      <c:pt idx="492">
                        <c:v>7.0776112653106071E-2</c:v>
                      </c:pt>
                      <c:pt idx="493">
                        <c:v>7.0755008488212243E-2</c:v>
                      </c:pt>
                      <c:pt idx="494">
                        <c:v>7.0683024634393368E-2</c:v>
                      </c:pt>
                      <c:pt idx="495">
                        <c:v>7.0661913859247236E-2</c:v>
                      </c:pt>
                      <c:pt idx="496">
                        <c:v>6.9941357511376173E-2</c:v>
                      </c:pt>
                      <c:pt idx="497">
                        <c:v>6.9920204983989237E-2</c:v>
                      </c:pt>
                      <c:pt idx="498">
                        <c:v>6.0161202912793324E-2</c:v>
                      </c:pt>
                      <c:pt idx="499">
                        <c:v>6.0140127553237145E-2</c:v>
                      </c:pt>
                      <c:pt idx="500">
                        <c:v>6.0063209102822049E-2</c:v>
                      </c:pt>
                      <c:pt idx="501">
                        <c:v>6.004212419603451E-2</c:v>
                      </c:pt>
                      <c:pt idx="502">
                        <c:v>5.9288229093761385E-2</c:v>
                      </c:pt>
                      <c:pt idx="503">
                        <c:v>5.9267082584446552E-2</c:v>
                      </c:pt>
                      <c:pt idx="504">
                        <c:v>4.1396307572382086E-2</c:v>
                      </c:pt>
                      <c:pt idx="505">
                        <c:v>4.1375304450499063E-2</c:v>
                      </c:pt>
                      <c:pt idx="506">
                        <c:v>4.1290501523518069E-2</c:v>
                      </c:pt>
                      <c:pt idx="507">
                        <c:v>4.1269480662848038E-2</c:v>
                      </c:pt>
                      <c:pt idx="508">
                        <c:v>4.047446461087327E-2</c:v>
                      </c:pt>
                      <c:pt idx="509">
                        <c:v>4.0453332895969175E-2</c:v>
                      </c:pt>
                      <c:pt idx="510">
                        <c:v>3.7700941523942544E-2</c:v>
                      </c:pt>
                      <c:pt idx="511">
                        <c:v>3.7679969413961525E-2</c:v>
                      </c:pt>
                      <c:pt idx="512">
                        <c:v>3.7592179774414314E-2</c:v>
                      </c:pt>
                      <c:pt idx="513">
                        <c:v>3.7571186596590436E-2</c:v>
                      </c:pt>
                      <c:pt idx="514">
                        <c:v>3.6758757037165739E-2</c:v>
                      </c:pt>
                      <c:pt idx="515">
                        <c:v>3.6737632264148765E-2</c:v>
                      </c:pt>
                      <c:pt idx="516">
                        <c:v>3.0458987575107538E-2</c:v>
                      </c:pt>
                      <c:pt idx="517">
                        <c:v>3.043802683881815E-2</c:v>
                      </c:pt>
                      <c:pt idx="518">
                        <c:v>2.9975148744534195E-2</c:v>
                      </c:pt>
                      <c:pt idx="519">
                        <c:v>2.9954077358421198E-2</c:v>
                      </c:pt>
                      <c:pt idx="520">
                        <c:v>2.9208970317148537E-2</c:v>
                      </c:pt>
                      <c:pt idx="521">
                        <c:v>2.9187797389111429E-2</c:v>
                      </c:pt>
                      <c:pt idx="522">
                        <c:v>2.677295438077815E-2</c:v>
                      </c:pt>
                      <c:pt idx="523">
                        <c:v>2.6752050399738922E-2</c:v>
                      </c:pt>
                      <c:pt idx="524">
                        <c:v>2.6270075114538702E-2</c:v>
                      </c:pt>
                      <c:pt idx="525">
                        <c:v>2.6249030609906444E-2</c:v>
                      </c:pt>
                      <c:pt idx="526">
                        <c:v>2.5489668385792412E-2</c:v>
                      </c:pt>
                      <c:pt idx="527">
                        <c:v>2.5468496218890527E-2</c:v>
                      </c:pt>
                      <c:pt idx="528">
                        <c:v>1.2821948446065087E-2</c:v>
                      </c:pt>
                      <c:pt idx="529">
                        <c:v>1.2802347097638589E-2</c:v>
                      </c:pt>
                      <c:pt idx="530">
                        <c:v>1.2647820219281347E-2</c:v>
                      </c:pt>
                      <c:pt idx="531">
                        <c:v>1.2628066408887511E-2</c:v>
                      </c:pt>
                      <c:pt idx="532">
                        <c:v>1.139691282594758E-2</c:v>
                      </c:pt>
                      <c:pt idx="533">
                        <c:v>1.1376096264271419E-2</c:v>
                      </c:pt>
                      <c:pt idx="534">
                        <c:v>4.0782232509067517E-3</c:v>
                      </c:pt>
                      <c:pt idx="535">
                        <c:v>4.0732110539214803E-3</c:v>
                      </c:pt>
                      <c:pt idx="536">
                        <c:v>2.6834539639466752E-3</c:v>
                      </c:pt>
                      <c:pt idx="537">
                        <c:v>2.6784321250138735E-3</c:v>
                      </c:pt>
                      <c:pt idx="538">
                        <c:v>2.1205664094437717E-5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8F43-4A22-B2B1-7852091074CA}"/>
                  </c:ext>
                </c:extLst>
              </c15:ser>
            </c15:filteredLineSeries>
          </c:ext>
        </c:extLst>
      </c:lineChart>
      <c:catAx>
        <c:axId val="5324042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394384"/>
        <c:crosses val="autoZero"/>
        <c:auto val="1"/>
        <c:lblAlgn val="ctr"/>
        <c:lblOffset val="100"/>
        <c:noMultiLvlLbl val="0"/>
      </c:catAx>
      <c:valAx>
        <c:axId val="53239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40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Chart_Data!$F$3</c:f>
              <c:strCache>
                <c:ptCount val="1"/>
                <c:pt idx="0">
                  <c:v>Performance Score Variation - Sustainable Friendly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Chart_Data!$F$4:$F$543</c:f>
              <c:numCache>
                <c:formatCode>General</c:formatCode>
                <c:ptCount val="540"/>
                <c:pt idx="0">
                  <c:v>1</c:v>
                </c:pt>
                <c:pt idx="1">
                  <c:v>0.99997879433590531</c:v>
                </c:pt>
                <c:pt idx="2">
                  <c:v>0.99975656333420271</c:v>
                </c:pt>
                <c:pt idx="3">
                  <c:v>0.99975079606309547</c:v>
                </c:pt>
                <c:pt idx="4">
                  <c:v>0.99770288720957501</c:v>
                </c:pt>
                <c:pt idx="5">
                  <c:v>0.99769785702345604</c:v>
                </c:pt>
                <c:pt idx="6">
                  <c:v>0.99628055157779927</c:v>
                </c:pt>
                <c:pt idx="7">
                  <c:v>0.99625937307772827</c:v>
                </c:pt>
                <c:pt idx="8">
                  <c:v>0.99621271260944066</c:v>
                </c:pt>
                <c:pt idx="9">
                  <c:v>0.99619159744096863</c:v>
                </c:pt>
                <c:pt idx="10">
                  <c:v>0.99516694623830704</c:v>
                </c:pt>
                <c:pt idx="11">
                  <c:v>0.99514830678775013</c:v>
                </c:pt>
                <c:pt idx="12">
                  <c:v>0.98904046976121862</c:v>
                </c:pt>
                <c:pt idx="13">
                  <c:v>0.98901939137484063</c:v>
                </c:pt>
                <c:pt idx="14">
                  <c:v>0.9885619344201797</c:v>
                </c:pt>
                <c:pt idx="15">
                  <c:v>0.98854116480496601</c:v>
                </c:pt>
                <c:pt idx="16">
                  <c:v>0.98753376875704457</c:v>
                </c:pt>
                <c:pt idx="17">
                  <c:v>0.98751387281547187</c:v>
                </c:pt>
                <c:pt idx="18">
                  <c:v>0.98532724873103139</c:v>
                </c:pt>
                <c:pt idx="19">
                  <c:v>0.98530613595701455</c:v>
                </c:pt>
                <c:pt idx="20">
                  <c:v>0.98488469904127562</c:v>
                </c:pt>
                <c:pt idx="21">
                  <c:v>0.98486377067005693</c:v>
                </c:pt>
                <c:pt idx="22">
                  <c:v>0.98396938277212986</c:v>
                </c:pt>
                <c:pt idx="23">
                  <c:v>0.9839489970720503</c:v>
                </c:pt>
                <c:pt idx="24">
                  <c:v>0.97081220261088719</c:v>
                </c:pt>
                <c:pt idx="25">
                  <c:v>0.97079102968285147</c:v>
                </c:pt>
                <c:pt idx="26">
                  <c:v>0.97075172023564738</c:v>
                </c:pt>
                <c:pt idx="27">
                  <c:v>0.97073054999655362</c:v>
                </c:pt>
                <c:pt idx="28">
                  <c:v>0.97016832417214072</c:v>
                </c:pt>
                <c:pt idx="29">
                  <c:v>0.97014722905557971</c:v>
                </c:pt>
                <c:pt idx="30">
                  <c:v>0.95987122133228464</c:v>
                </c:pt>
                <c:pt idx="31">
                  <c:v>0.95985006399646</c:v>
                </c:pt>
                <c:pt idx="32">
                  <c:v>0.95950220316500645</c:v>
                </c:pt>
                <c:pt idx="33">
                  <c:v>0.95948107598007826</c:v>
                </c:pt>
                <c:pt idx="34">
                  <c:v>0.95882981995851724</c:v>
                </c:pt>
                <c:pt idx="35">
                  <c:v>0.95880878302484718</c:v>
                </c:pt>
                <c:pt idx="36">
                  <c:v>0.93620877943785474</c:v>
                </c:pt>
                <c:pt idx="37">
                  <c:v>0.93618762014768586</c:v>
                </c:pt>
                <c:pt idx="38">
                  <c:v>0.93584425966119156</c:v>
                </c:pt>
                <c:pt idx="39">
                  <c:v>0.93582311769257664</c:v>
                </c:pt>
                <c:pt idx="40">
                  <c:v>0.93520973694291809</c:v>
                </c:pt>
                <c:pt idx="41">
                  <c:v>0.93518863982269773</c:v>
                </c:pt>
                <c:pt idx="42">
                  <c:v>0.93248991878539733</c:v>
                </c:pt>
                <c:pt idx="43">
                  <c:v>0.93246875831983234</c:v>
                </c:pt>
                <c:pt idx="44">
                  <c:v>0.93212714561869281</c:v>
                </c:pt>
                <c:pt idx="45">
                  <c:v>0.93210600091772067</c:v>
                </c:pt>
                <c:pt idx="46">
                  <c:v>0.93149829679511409</c:v>
                </c:pt>
                <c:pt idx="47">
                  <c:v>0.93147719268660389</c:v>
                </c:pt>
                <c:pt idx="48">
                  <c:v>0.92526049884254424</c:v>
                </c:pt>
                <c:pt idx="49">
                  <c:v>0.92523934769833061</c:v>
                </c:pt>
                <c:pt idx="50">
                  <c:v>0.92519178542914304</c:v>
                </c:pt>
                <c:pt idx="51">
                  <c:v>0.92517063693325707</c:v>
                </c:pt>
                <c:pt idx="52">
                  <c:v>0.92458205352103351</c:v>
                </c:pt>
                <c:pt idx="53">
                  <c:v>0.92456093612232704</c:v>
                </c:pt>
                <c:pt idx="54">
                  <c:v>0.92154216330265304</c:v>
                </c:pt>
                <c:pt idx="55">
                  <c:v>0.92152101058673463</c:v>
                </c:pt>
                <c:pt idx="56">
                  <c:v>0.92147371099812436</c:v>
                </c:pt>
                <c:pt idx="57">
                  <c:v>0.92145256072436921</c:v>
                </c:pt>
                <c:pt idx="58">
                  <c:v>0.92086766364063577</c:v>
                </c:pt>
                <c:pt idx="59">
                  <c:v>0.92084654194093518</c:v>
                </c:pt>
                <c:pt idx="60">
                  <c:v>0.90702508162189277</c:v>
                </c:pt>
                <c:pt idx="61">
                  <c:v>0.90700391737988517</c:v>
                </c:pt>
                <c:pt idx="62">
                  <c:v>0.90667203583898781</c:v>
                </c:pt>
                <c:pt idx="63">
                  <c:v>0.90665088045762743</c:v>
                </c:pt>
                <c:pt idx="64">
                  <c:v>0.90607243003999816</c:v>
                </c:pt>
                <c:pt idx="65">
                  <c:v>0.90605129714579669</c:v>
                </c:pt>
                <c:pt idx="66">
                  <c:v>0.89608020305050251</c:v>
                </c:pt>
                <c:pt idx="67">
                  <c:v>0.89605904427495464</c:v>
                </c:pt>
                <c:pt idx="68">
                  <c:v>0.89601328939525993</c:v>
                </c:pt>
                <c:pt idx="69">
                  <c:v>0.89599213208267525</c:v>
                </c:pt>
                <c:pt idx="70">
                  <c:v>0.89542757882247836</c:v>
                </c:pt>
                <c:pt idx="71">
                  <c:v>0.89540643848714352</c:v>
                </c:pt>
                <c:pt idx="72">
                  <c:v>0.85182999530035997</c:v>
                </c:pt>
                <c:pt idx="73">
                  <c:v>0.85180883175352451</c:v>
                </c:pt>
                <c:pt idx="74">
                  <c:v>0.85176400218247295</c:v>
                </c:pt>
                <c:pt idx="75">
                  <c:v>0.85174283944785512</c:v>
                </c:pt>
                <c:pt idx="76">
                  <c:v>0.85119298952985056</c:v>
                </c:pt>
                <c:pt idx="77">
                  <c:v>0.85117183598888257</c:v>
                </c:pt>
                <c:pt idx="78">
                  <c:v>0.84811090662222022</c:v>
                </c:pt>
                <c:pt idx="79">
                  <c:v>0.8480897427599341</c:v>
                </c:pt>
                <c:pt idx="80">
                  <c:v>0.84804496728891898</c:v>
                </c:pt>
                <c:pt idx="81">
                  <c:v>0.84802380420397216</c:v>
                </c:pt>
                <c:pt idx="82">
                  <c:v>0.84747481294394478</c:v>
                </c:pt>
                <c:pt idx="83">
                  <c:v>0.84745365865040012</c:v>
                </c:pt>
                <c:pt idx="84">
                  <c:v>0.84088507485803177</c:v>
                </c:pt>
                <c:pt idx="85">
                  <c:v>0.84086391455932064</c:v>
                </c:pt>
                <c:pt idx="86">
                  <c:v>0.84052769489607115</c:v>
                </c:pt>
                <c:pt idx="87">
                  <c:v>0.84050653969794664</c:v>
                </c:pt>
                <c:pt idx="88">
                  <c:v>0.83991631974770997</c:v>
                </c:pt>
                <c:pt idx="89">
                  <c:v>0.83989517613004094</c:v>
                </c:pt>
                <c:pt idx="90">
                  <c:v>0.83716615023937502</c:v>
                </c:pt>
                <c:pt idx="91">
                  <c:v>0.83714498953186023</c:v>
                </c:pt>
                <c:pt idx="92">
                  <c:v>0.83680923300836707</c:v>
                </c:pt>
                <c:pt idx="93">
                  <c:v>0.83678807718950499</c:v>
                </c:pt>
                <c:pt idx="94">
                  <c:v>0.83619916775144409</c:v>
                </c:pt>
                <c:pt idx="95">
                  <c:v>0.83617802302901267</c:v>
                </c:pt>
                <c:pt idx="96">
                  <c:v>0.82264530627275145</c:v>
                </c:pt>
                <c:pt idx="97">
                  <c:v>0.82262414138254625</c:v>
                </c:pt>
                <c:pt idx="98">
                  <c:v>0.82257979932149217</c:v>
                </c:pt>
                <c:pt idx="99">
                  <c:v>0.82255863499312121</c:v>
                </c:pt>
                <c:pt idx="100">
                  <c:v>0.82201562386856308</c:v>
                </c:pt>
                <c:pt idx="101">
                  <c:v>0.82199446594752523</c:v>
                </c:pt>
                <c:pt idx="102">
                  <c:v>0.81170159461047142</c:v>
                </c:pt>
                <c:pt idx="103">
                  <c:v>0.81168043225948439</c:v>
                </c:pt>
                <c:pt idx="104">
                  <c:v>0.81134796952764809</c:v>
                </c:pt>
                <c:pt idx="105">
                  <c:v>0.81132681078250612</c:v>
                </c:pt>
                <c:pt idx="106">
                  <c:v>0.81074652821821336</c:v>
                </c:pt>
                <c:pt idx="107">
                  <c:v>0.81072537773579401</c:v>
                </c:pt>
                <c:pt idx="108">
                  <c:v>0.73996618092016109</c:v>
                </c:pt>
                <c:pt idx="109">
                  <c:v>0.73994502085627489</c:v>
                </c:pt>
                <c:pt idx="110">
                  <c:v>0.73960642846186764</c:v>
                </c:pt>
                <c:pt idx="111">
                  <c:v>0.73958527115797335</c:v>
                </c:pt>
                <c:pt idx="112">
                  <c:v>0.7389810726575704</c:v>
                </c:pt>
                <c:pt idx="113">
                  <c:v>0.73895992143923139</c:v>
                </c:pt>
                <c:pt idx="114">
                  <c:v>0.73624732215668598</c:v>
                </c:pt>
                <c:pt idx="115">
                  <c:v>0.73622616186014833</c:v>
                </c:pt>
                <c:pt idx="116">
                  <c:v>0.7358878418374325</c:v>
                </c:pt>
                <c:pt idx="117">
                  <c:v>0.73586668421257773</c:v>
                </c:pt>
                <c:pt idx="118">
                  <c:v>0.73526319082033087</c:v>
                </c:pt>
                <c:pt idx="119">
                  <c:v>0.73524203909812758</c:v>
                </c:pt>
                <c:pt idx="120">
                  <c:v>0.72930467517004816</c:v>
                </c:pt>
                <c:pt idx="121">
                  <c:v>0.72928351478721098</c:v>
                </c:pt>
                <c:pt idx="122">
                  <c:v>0.72894689016626746</c:v>
                </c:pt>
                <c:pt idx="123">
                  <c:v>0.72892573212523393</c:v>
                </c:pt>
                <c:pt idx="124">
                  <c:v>0.72832555771192742</c:v>
                </c:pt>
                <c:pt idx="125">
                  <c:v>0.72830440495534898</c:v>
                </c:pt>
                <c:pt idx="126">
                  <c:v>0.72558575393968638</c:v>
                </c:pt>
                <c:pt idx="127">
                  <c:v>0.72556459335043633</c:v>
                </c:pt>
                <c:pt idx="128">
                  <c:v>0.7252281827532987</c:v>
                </c:pt>
                <c:pt idx="129">
                  <c:v>0.72520702442927398</c:v>
                </c:pt>
                <c:pt idx="130">
                  <c:v>0.72460744040850633</c:v>
                </c:pt>
                <c:pt idx="131">
                  <c:v>0.72458628720978757</c:v>
                </c:pt>
                <c:pt idx="132">
                  <c:v>0.71078363680441925</c:v>
                </c:pt>
                <c:pt idx="133">
                  <c:v>0.71076247544383631</c:v>
                </c:pt>
                <c:pt idx="134">
                  <c:v>0.71042611806251055</c:v>
                </c:pt>
                <c:pt idx="135">
                  <c:v>0.7104049587872352</c:v>
                </c:pt>
                <c:pt idx="136">
                  <c:v>0.70980631990240273</c:v>
                </c:pt>
                <c:pt idx="137">
                  <c:v>0.70978516534283054</c:v>
                </c:pt>
                <c:pt idx="138">
                  <c:v>0.70012149449633709</c:v>
                </c:pt>
                <c:pt idx="139">
                  <c:v>0.70010033300822339</c:v>
                </c:pt>
                <c:pt idx="140">
                  <c:v>0.69976550230149781</c:v>
                </c:pt>
                <c:pt idx="141">
                  <c:v>0.69974434256140661</c:v>
                </c:pt>
                <c:pt idx="142">
                  <c:v>0.6991488721091943</c:v>
                </c:pt>
                <c:pt idx="143">
                  <c:v>0.69912771644646243</c:v>
                </c:pt>
                <c:pt idx="144">
                  <c:v>0.68130469586465126</c:v>
                </c:pt>
                <c:pt idx="145">
                  <c:v>0.6812835339083837</c:v>
                </c:pt>
                <c:pt idx="146">
                  <c:v>0.68094858949521775</c:v>
                </c:pt>
                <c:pt idx="147">
                  <c:v>0.68092742911458404</c:v>
                </c:pt>
                <c:pt idx="148">
                  <c:v>0.68033270522383404</c:v>
                </c:pt>
                <c:pt idx="149">
                  <c:v>0.6803115485302853</c:v>
                </c:pt>
                <c:pt idx="150">
                  <c:v>0.6775857022917664</c:v>
                </c:pt>
                <c:pt idx="151">
                  <c:v>0.67756454022304713</c:v>
                </c:pt>
                <c:pt idx="152">
                  <c:v>0.67722973044775214</c:v>
                </c:pt>
                <c:pt idx="153">
                  <c:v>0.67720856989914369</c:v>
                </c:pt>
                <c:pt idx="154">
                  <c:v>0.67661425077670667</c:v>
                </c:pt>
                <c:pt idx="155">
                  <c:v>0.67659309380377886</c:v>
                </c:pt>
                <c:pt idx="156">
                  <c:v>0.67110779296827916</c:v>
                </c:pt>
                <c:pt idx="157">
                  <c:v>0.67108662927137763</c:v>
                </c:pt>
                <c:pt idx="158">
                  <c:v>0.67103933166885155</c:v>
                </c:pt>
                <c:pt idx="159">
                  <c:v>0.67101816812660919</c:v>
                </c:pt>
                <c:pt idx="160">
                  <c:v>0.67045674914997888</c:v>
                </c:pt>
                <c:pt idx="161">
                  <c:v>0.67043558753738697</c:v>
                </c:pt>
                <c:pt idx="162">
                  <c:v>0.67035935288703485</c:v>
                </c:pt>
                <c:pt idx="163">
                  <c:v>0.67033819191463395</c:v>
                </c:pt>
                <c:pt idx="164">
                  <c:v>0.67028727825431023</c:v>
                </c:pt>
                <c:pt idx="165">
                  <c:v>0.67026611757661847</c:v>
                </c:pt>
                <c:pt idx="166">
                  <c:v>0.66967389306178693</c:v>
                </c:pt>
                <c:pt idx="167">
                  <c:v>0.66965273554200244</c:v>
                </c:pt>
                <c:pt idx="168">
                  <c:v>0.66738873234721152</c:v>
                </c:pt>
                <c:pt idx="169">
                  <c:v>0.66736756861878677</c:v>
                </c:pt>
                <c:pt idx="170">
                  <c:v>0.6673202724938706</c:v>
                </c:pt>
                <c:pt idx="171">
                  <c:v>0.66729910891186195</c:v>
                </c:pt>
                <c:pt idx="172">
                  <c:v>0.66673781177395464</c:v>
                </c:pt>
                <c:pt idx="173">
                  <c:v>0.66671665004217939</c:v>
                </c:pt>
                <c:pt idx="174">
                  <c:v>0.66664041382876316</c:v>
                </c:pt>
                <c:pt idx="175">
                  <c:v>0.66661925271849731</c:v>
                </c:pt>
                <c:pt idx="176">
                  <c:v>0.66656836436986078</c:v>
                </c:pt>
                <c:pt idx="177">
                  <c:v>0.6665472035436415</c:v>
                </c:pt>
                <c:pt idx="178">
                  <c:v>0.66595530942641401</c:v>
                </c:pt>
                <c:pt idx="179">
                  <c:v>0.66593415165769188</c:v>
                </c:pt>
                <c:pt idx="180">
                  <c:v>0.6601639139646428</c:v>
                </c:pt>
                <c:pt idx="181">
                  <c:v>0.66014275112490572</c:v>
                </c:pt>
                <c:pt idx="182">
                  <c:v>0.65981004488232009</c:v>
                </c:pt>
                <c:pt idx="183">
                  <c:v>0.65978888306771266</c:v>
                </c:pt>
                <c:pt idx="184">
                  <c:v>0.65919892398484048</c:v>
                </c:pt>
                <c:pt idx="185">
                  <c:v>0.65917776483225765</c:v>
                </c:pt>
                <c:pt idx="186">
                  <c:v>0.6564448758032031</c:v>
                </c:pt>
                <c:pt idx="187">
                  <c:v>0.65642371290780899</c:v>
                </c:pt>
                <c:pt idx="188">
                  <c:v>0.65609106515305349</c:v>
                </c:pt>
                <c:pt idx="189">
                  <c:v>0.6560699032372308</c:v>
                </c:pt>
                <c:pt idx="190">
                  <c:v>0.65548020416460817</c:v>
                </c:pt>
                <c:pt idx="191">
                  <c:v>0.65545904481973838</c:v>
                </c:pt>
                <c:pt idx="192">
                  <c:v>0.65212113036527886</c:v>
                </c:pt>
                <c:pt idx="193">
                  <c:v>0.65209996788620495</c:v>
                </c:pt>
                <c:pt idx="194">
                  <c:v>0.65176615865537735</c:v>
                </c:pt>
                <c:pt idx="195">
                  <c:v>0.65174499730710145</c:v>
                </c:pt>
                <c:pt idx="196">
                  <c:v>0.65115351033883018</c:v>
                </c:pt>
                <c:pt idx="197">
                  <c:v>0.65113235180419848</c:v>
                </c:pt>
                <c:pt idx="198">
                  <c:v>0.64192367427602492</c:v>
                </c:pt>
                <c:pt idx="199">
                  <c:v>0.64190251067427051</c:v>
                </c:pt>
                <c:pt idx="200">
                  <c:v>0.64185524657227999</c:v>
                </c:pt>
                <c:pt idx="201">
                  <c:v>0.64183408305633094</c:v>
                </c:pt>
                <c:pt idx="202">
                  <c:v>0.64127376370261291</c:v>
                </c:pt>
                <c:pt idx="203">
                  <c:v>0.64125260146764362</c:v>
                </c:pt>
                <c:pt idx="204">
                  <c:v>0.64117618877286242</c:v>
                </c:pt>
                <c:pt idx="205">
                  <c:v>0.64115502706673566</c:v>
                </c:pt>
                <c:pt idx="206">
                  <c:v>0.64110432532156048</c:v>
                </c:pt>
                <c:pt idx="207">
                  <c:v>0.6410831638242247</c:v>
                </c:pt>
                <c:pt idx="208">
                  <c:v>0.64049360013607126</c:v>
                </c:pt>
                <c:pt idx="209">
                  <c:v>0.64047244100001488</c:v>
                </c:pt>
                <c:pt idx="210">
                  <c:v>0.63097997123181881</c:v>
                </c:pt>
                <c:pt idx="211">
                  <c:v>0.63095880828551543</c:v>
                </c:pt>
                <c:pt idx="212">
                  <c:v>0.63062663716671163</c:v>
                </c:pt>
                <c:pt idx="213">
                  <c:v>0.63060547487058982</c:v>
                </c:pt>
                <c:pt idx="214">
                  <c:v>0.63001762704075548</c:v>
                </c:pt>
                <c:pt idx="215">
                  <c:v>0.62999646667537801</c:v>
                </c:pt>
                <c:pt idx="216">
                  <c:v>0.6073180213131707</c:v>
                </c:pt>
                <c:pt idx="217">
                  <c:v>0.60729685856121474</c:v>
                </c:pt>
                <c:pt idx="218">
                  <c:v>0.60696417749605747</c:v>
                </c:pt>
                <c:pt idx="219">
                  <c:v>0.60694301526749339</c:v>
                </c:pt>
                <c:pt idx="220">
                  <c:v>0.60635519623858958</c:v>
                </c:pt>
                <c:pt idx="221">
                  <c:v>0.60633403566912214</c:v>
                </c:pt>
                <c:pt idx="222">
                  <c:v>0.60359900726162341</c:v>
                </c:pt>
                <c:pt idx="223">
                  <c:v>0.60357784450376573</c:v>
                </c:pt>
                <c:pt idx="224">
                  <c:v>0.60324517804504207</c:v>
                </c:pt>
                <c:pt idx="225">
                  <c:v>0.60322401577228957</c:v>
                </c:pt>
                <c:pt idx="226">
                  <c:v>0.6026363565891194</c:v>
                </c:pt>
                <c:pt idx="227">
                  <c:v>0.60261519590277679</c:v>
                </c:pt>
                <c:pt idx="228">
                  <c:v>0.59637351400349148</c:v>
                </c:pt>
                <c:pt idx="229">
                  <c:v>0.59635235173266843</c:v>
                </c:pt>
                <c:pt idx="230">
                  <c:v>0.59630185267438218</c:v>
                </c:pt>
                <c:pt idx="231">
                  <c:v>0.59628069049323718</c:v>
                </c:pt>
                <c:pt idx="232">
                  <c:v>0.59569402250689907</c:v>
                </c:pt>
                <c:pt idx="233">
                  <c:v>0.59567286160852961</c:v>
                </c:pt>
                <c:pt idx="234">
                  <c:v>0.59265450962490762</c:v>
                </c:pt>
                <c:pt idx="235">
                  <c:v>0.59263334732846185</c:v>
                </c:pt>
                <c:pt idx="236">
                  <c:v>0.59258285008351541</c:v>
                </c:pt>
                <c:pt idx="237">
                  <c:v>0.59256168786915842</c:v>
                </c:pt>
                <c:pt idx="238">
                  <c:v>0.5919751277524542</c:v>
                </c:pt>
                <c:pt idx="239">
                  <c:v>0.59195396675231826</c:v>
                </c:pt>
                <c:pt idx="240">
                  <c:v>0.57813441866256987</c:v>
                </c:pt>
                <c:pt idx="241">
                  <c:v>0.57811325611164144</c:v>
                </c:pt>
                <c:pt idx="242">
                  <c:v>0.57778069859461878</c:v>
                </c:pt>
                <c:pt idx="243">
                  <c:v>0.57775953624363818</c:v>
                </c:pt>
                <c:pt idx="244">
                  <c:v>0.57717295397139956</c:v>
                </c:pt>
                <c:pt idx="245">
                  <c:v>0.57715179267817152</c:v>
                </c:pt>
                <c:pt idx="246">
                  <c:v>0.56718997404240312</c:v>
                </c:pt>
                <c:pt idx="247">
                  <c:v>0.56716881180497314</c:v>
                </c:pt>
                <c:pt idx="248">
                  <c:v>0.56711832565191034</c:v>
                </c:pt>
                <c:pt idx="249">
                  <c:v>0.56709716343976957</c:v>
                </c:pt>
                <c:pt idx="250">
                  <c:v>0.5665113120863019</c:v>
                </c:pt>
                <c:pt idx="251">
                  <c:v>0.56649015058362229</c:v>
                </c:pt>
                <c:pt idx="252">
                  <c:v>0.52294011420161635</c:v>
                </c:pt>
                <c:pt idx="253">
                  <c:v>0.52291895238527908</c:v>
                </c:pt>
                <c:pt idx="254">
                  <c:v>0.52286835386806918</c:v>
                </c:pt>
                <c:pt idx="255">
                  <c:v>0.52284719199517538</c:v>
                </c:pt>
                <c:pt idx="256">
                  <c:v>0.5222614126153573</c:v>
                </c:pt>
                <c:pt idx="257">
                  <c:v>0.52224025073704861</c:v>
                </c:pt>
                <c:pt idx="258">
                  <c:v>0.5192211799930474</c:v>
                </c:pt>
                <c:pt idx="259">
                  <c:v>0.51920001823571349</c:v>
                </c:pt>
                <c:pt idx="260">
                  <c:v>0.51914940614295657</c:v>
                </c:pt>
                <c:pt idx="261">
                  <c:v>0.51912824432202453</c:v>
                </c:pt>
                <c:pt idx="262">
                  <c:v>0.51854243440623793</c:v>
                </c:pt>
                <c:pt idx="263">
                  <c:v>0.51852127251948055</c:v>
                </c:pt>
                <c:pt idx="264">
                  <c:v>0.5119952280945439</c:v>
                </c:pt>
                <c:pt idx="265">
                  <c:v>0.51197406632022902</c:v>
                </c:pt>
                <c:pt idx="266">
                  <c:v>0.51163766997684457</c:v>
                </c:pt>
                <c:pt idx="267">
                  <c:v>0.51161650807781933</c:v>
                </c:pt>
                <c:pt idx="268">
                  <c:v>0.51100689821282397</c:v>
                </c:pt>
                <c:pt idx="269">
                  <c:v>0.51098573680449388</c:v>
                </c:pt>
                <c:pt idx="270">
                  <c:v>0.50827627650406193</c:v>
                </c:pt>
                <c:pt idx="271">
                  <c:v>0.50825511477131402</c:v>
                </c:pt>
                <c:pt idx="272">
                  <c:v>0.50791868643319582</c:v>
                </c:pt>
                <c:pt idx="273">
                  <c:v>0.507897524540184</c:v>
                </c:pt>
                <c:pt idx="274">
                  <c:v>0.50728798432906097</c:v>
                </c:pt>
                <c:pt idx="275">
                  <c:v>0.50726682286345626</c:v>
                </c:pt>
                <c:pt idx="276">
                  <c:v>0.49375738432291733</c:v>
                </c:pt>
                <c:pt idx="277">
                  <c:v>0.49373622313671905</c:v>
                </c:pt>
                <c:pt idx="278">
                  <c:v>0.49368549625026475</c:v>
                </c:pt>
                <c:pt idx="279">
                  <c:v>0.49366433494564144</c:v>
                </c:pt>
                <c:pt idx="280">
                  <c:v>0.49307812852620064</c:v>
                </c:pt>
                <c:pt idx="281">
                  <c:v>0.49305696669039256</c:v>
                </c:pt>
                <c:pt idx="282">
                  <c:v>0.48281233778652932</c:v>
                </c:pt>
                <c:pt idx="283">
                  <c:v>0.4827911764911042</c:v>
                </c:pt>
                <c:pt idx="284">
                  <c:v>0.48245440303302928</c:v>
                </c:pt>
                <c:pt idx="285">
                  <c:v>0.48243324130171744</c:v>
                </c:pt>
                <c:pt idx="286">
                  <c:v>0.48182395330032179</c:v>
                </c:pt>
                <c:pt idx="287">
                  <c:v>0.4818027915125439</c:v>
                </c:pt>
                <c:pt idx="288">
                  <c:v>0.41107749397182214</c:v>
                </c:pt>
                <c:pt idx="289">
                  <c:v>0.41105633270147934</c:v>
                </c:pt>
                <c:pt idx="290">
                  <c:v>0.41071683290733407</c:v>
                </c:pt>
                <c:pt idx="291">
                  <c:v>0.41069567095576842</c:v>
                </c:pt>
                <c:pt idx="292">
                  <c:v>0.41006585560886566</c:v>
                </c:pt>
                <c:pt idx="293">
                  <c:v>0.41004469325382281</c:v>
                </c:pt>
                <c:pt idx="294">
                  <c:v>0.40735856166727347</c:v>
                </c:pt>
                <c:pt idx="295">
                  <c:v>0.40733740048553824</c:v>
                </c:pt>
                <c:pt idx="296">
                  <c:v>0.40699784118222182</c:v>
                </c:pt>
                <c:pt idx="297">
                  <c:v>0.40697667927900533</c:v>
                </c:pt>
                <c:pt idx="298">
                  <c:v>0.40634690434507181</c:v>
                </c:pt>
                <c:pt idx="299">
                  <c:v>0.40632574197220994</c:v>
                </c:pt>
                <c:pt idx="300">
                  <c:v>0.40041592766228462</c:v>
                </c:pt>
                <c:pt idx="301">
                  <c:v>0.40039476662335161</c:v>
                </c:pt>
                <c:pt idx="302">
                  <c:v>0.40005464259522261</c:v>
                </c:pt>
                <c:pt idx="303">
                  <c:v>0.40003348065624283</c:v>
                </c:pt>
                <c:pt idx="304">
                  <c:v>0.39940295283002653</c:v>
                </c:pt>
                <c:pt idx="305">
                  <c:v>0.39938179011071889</c:v>
                </c:pt>
                <c:pt idx="306">
                  <c:v>0.39669703678093354</c:v>
                </c:pt>
                <c:pt idx="307">
                  <c:v>0.39667587584458669</c:v>
                </c:pt>
                <c:pt idx="308">
                  <c:v>0.39633566176633389</c:v>
                </c:pt>
                <c:pt idx="309">
                  <c:v>0.39631449988734208</c:v>
                </c:pt>
                <c:pt idx="310">
                  <c:v>0.39568396074461026</c:v>
                </c:pt>
                <c:pt idx="311">
                  <c:v>0.39566279801586529</c:v>
                </c:pt>
                <c:pt idx="312">
                  <c:v>0.38189489293135792</c:v>
                </c:pt>
                <c:pt idx="313">
                  <c:v>0.3818737324146626</c:v>
                </c:pt>
                <c:pt idx="314">
                  <c:v>0.38153346833518753</c:v>
                </c:pt>
                <c:pt idx="315">
                  <c:v>0.38151230677153036</c:v>
                </c:pt>
                <c:pt idx="316">
                  <c:v>0.38088230309939791</c:v>
                </c:pt>
                <c:pt idx="317">
                  <c:v>0.3808611405322001</c:v>
                </c:pt>
                <c:pt idx="318">
                  <c:v>0.37123384256585679</c:v>
                </c:pt>
                <c:pt idx="319">
                  <c:v>0.37121268241170097</c:v>
                </c:pt>
                <c:pt idx="320">
                  <c:v>0.37087152620083602</c:v>
                </c:pt>
                <c:pt idx="321">
                  <c:v>0.37085036475776645</c:v>
                </c:pt>
                <c:pt idx="322">
                  <c:v>0.37021919639842177</c:v>
                </c:pt>
                <c:pt idx="323">
                  <c:v>0.37019803354152259</c:v>
                </c:pt>
                <c:pt idx="324">
                  <c:v>0.35992050304406104</c:v>
                </c:pt>
                <c:pt idx="325">
                  <c:v>0.35989934597062728</c:v>
                </c:pt>
                <c:pt idx="326">
                  <c:v>0.35955774270429469</c:v>
                </c:pt>
                <c:pt idx="327">
                  <c:v>0.35953658371178315</c:v>
                </c:pt>
                <c:pt idx="328">
                  <c:v>0.35892334033176237</c:v>
                </c:pt>
                <c:pt idx="329">
                  <c:v>0.3589021788540484</c:v>
                </c:pt>
                <c:pt idx="330">
                  <c:v>0.35620204068199596</c:v>
                </c:pt>
                <c:pt idx="331">
                  <c:v>0.35618088386179675</c:v>
                </c:pt>
                <c:pt idx="332">
                  <c:v>0.35583904146777551</c:v>
                </c:pt>
                <c:pt idx="333">
                  <c:v>0.35581788267108189</c:v>
                </c:pt>
                <c:pt idx="334">
                  <c:v>0.35520437835684887</c:v>
                </c:pt>
                <c:pt idx="335">
                  <c:v>0.35518321698537708</c:v>
                </c:pt>
                <c:pt idx="336">
                  <c:v>0.35241704900616005</c:v>
                </c:pt>
                <c:pt idx="337">
                  <c:v>0.3523958893808421</c:v>
                </c:pt>
                <c:pt idx="338">
                  <c:v>0.3520546046072256</c:v>
                </c:pt>
                <c:pt idx="339">
                  <c:v>0.35203344354245858</c:v>
                </c:pt>
                <c:pt idx="340">
                  <c:v>0.35140290812172154</c:v>
                </c:pt>
                <c:pt idx="341">
                  <c:v>0.35138174543187045</c:v>
                </c:pt>
                <c:pt idx="342">
                  <c:v>0.34897372527105552</c:v>
                </c:pt>
                <c:pt idx="343">
                  <c:v>0.34895256733186897</c:v>
                </c:pt>
                <c:pt idx="344">
                  <c:v>0.34889794035491295</c:v>
                </c:pt>
                <c:pt idx="345">
                  <c:v>0.34887678198710509</c:v>
                </c:pt>
                <c:pt idx="346">
                  <c:v>0.3486982627759927</c:v>
                </c:pt>
                <c:pt idx="347">
                  <c:v>0.348677103329815</c:v>
                </c:pt>
                <c:pt idx="348">
                  <c:v>0.34833567210712846</c:v>
                </c:pt>
                <c:pt idx="349">
                  <c:v>0.34831451116942003</c:v>
                </c:pt>
                <c:pt idx="350">
                  <c:v>0.34826152456112786</c:v>
                </c:pt>
                <c:pt idx="351">
                  <c:v>0.34824036323710089</c:v>
                </c:pt>
                <c:pt idx="352">
                  <c:v>0.34768388645233228</c:v>
                </c:pt>
                <c:pt idx="353">
                  <c:v>0.34766272380872498</c:v>
                </c:pt>
                <c:pt idx="354">
                  <c:v>0.34525517914359871</c:v>
                </c:pt>
                <c:pt idx="355">
                  <c:v>0.34523402143668441</c:v>
                </c:pt>
                <c:pt idx="356">
                  <c:v>0.34517934137481071</c:v>
                </c:pt>
                <c:pt idx="357">
                  <c:v>0.34515818322658248</c:v>
                </c:pt>
                <c:pt idx="358">
                  <c:v>0.34454259792897668</c:v>
                </c:pt>
                <c:pt idx="359">
                  <c:v>0.34452143672662083</c:v>
                </c:pt>
                <c:pt idx="360">
                  <c:v>0.34147090134770686</c:v>
                </c:pt>
                <c:pt idx="361">
                  <c:v>0.34144974084623669</c:v>
                </c:pt>
                <c:pt idx="362">
                  <c:v>0.34139304187732322</c:v>
                </c:pt>
                <c:pt idx="363">
                  <c:v>0.34137188104150468</c:v>
                </c:pt>
                <c:pt idx="364">
                  <c:v>0.34073969939072185</c:v>
                </c:pt>
                <c:pt idx="365">
                  <c:v>0.34071853647029415</c:v>
                </c:pt>
                <c:pt idx="366">
                  <c:v>0.3377520482370327</c:v>
                </c:pt>
                <c:pt idx="367">
                  <c:v>0.33773088789152689</c:v>
                </c:pt>
                <c:pt idx="368">
                  <c:v>0.3376741550130164</c:v>
                </c:pt>
                <c:pt idx="369">
                  <c:v>0.33765299432139678</c:v>
                </c:pt>
                <c:pt idx="370">
                  <c:v>0.33702065968597356</c:v>
                </c:pt>
                <c:pt idx="371">
                  <c:v>0.33699949682140412</c:v>
                </c:pt>
                <c:pt idx="372">
                  <c:v>0.33074272019917339</c:v>
                </c:pt>
                <c:pt idx="373">
                  <c:v>0.33072156531548758</c:v>
                </c:pt>
                <c:pt idx="374">
                  <c:v>0.33037761915497071</c:v>
                </c:pt>
                <c:pt idx="375">
                  <c:v>0.33035646182112383</c:v>
                </c:pt>
                <c:pt idx="376">
                  <c:v>0.3297404067562768</c:v>
                </c:pt>
                <c:pt idx="377">
                  <c:v>0.32971924610606673</c:v>
                </c:pt>
                <c:pt idx="378">
                  <c:v>0.32323605068871175</c:v>
                </c:pt>
                <c:pt idx="379">
                  <c:v>0.32321489255110819</c:v>
                </c:pt>
                <c:pt idx="380">
                  <c:v>0.3228720049797803</c:v>
                </c:pt>
                <c:pt idx="381">
                  <c:v>0.32285084491785865</c:v>
                </c:pt>
                <c:pt idx="382">
                  <c:v>0.32221885430954511</c:v>
                </c:pt>
                <c:pt idx="383">
                  <c:v>0.32219769186621472</c:v>
                </c:pt>
                <c:pt idx="384">
                  <c:v>0.31979524909302803</c:v>
                </c:pt>
                <c:pt idx="385">
                  <c:v>0.31977409315930805</c:v>
                </c:pt>
                <c:pt idx="386">
                  <c:v>0.31971894463222816</c:v>
                </c:pt>
                <c:pt idx="387">
                  <c:v>0.31969778815205979</c:v>
                </c:pt>
                <c:pt idx="388">
                  <c:v>0.3190791187426355</c:v>
                </c:pt>
                <c:pt idx="389">
                  <c:v>0.31905795839485485</c:v>
                </c:pt>
                <c:pt idx="390">
                  <c:v>0.31228930027465207</c:v>
                </c:pt>
                <c:pt idx="391">
                  <c:v>0.31226814105195361</c:v>
                </c:pt>
                <c:pt idx="392">
                  <c:v>0.31221107145790206</c:v>
                </c:pt>
                <c:pt idx="393">
                  <c:v>0.3121899117908134</c:v>
                </c:pt>
                <c:pt idx="394">
                  <c:v>0.31155570226681234</c:v>
                </c:pt>
                <c:pt idx="395">
                  <c:v>0.31153453968514022</c:v>
                </c:pt>
                <c:pt idx="396">
                  <c:v>0.29613373937838156</c:v>
                </c:pt>
                <c:pt idx="397">
                  <c:v>0.29611258426347731</c:v>
                </c:pt>
                <c:pt idx="398">
                  <c:v>0.29605721861732159</c:v>
                </c:pt>
                <c:pt idx="399">
                  <c:v>0.29603606288460405</c:v>
                </c:pt>
                <c:pt idx="400">
                  <c:v>0.29541647230899704</c:v>
                </c:pt>
                <c:pt idx="401">
                  <c:v>0.29539531219825604</c:v>
                </c:pt>
                <c:pt idx="402">
                  <c:v>0.29241546255382483</c:v>
                </c:pt>
                <c:pt idx="403">
                  <c:v>0.29239430779878495</c:v>
                </c:pt>
                <c:pt idx="404">
                  <c:v>0.2923388662317466</c:v>
                </c:pt>
                <c:pt idx="405">
                  <c:v>0.29231771084076164</c:v>
                </c:pt>
                <c:pt idx="406">
                  <c:v>0.29169763245571934</c:v>
                </c:pt>
                <c:pt idx="407">
                  <c:v>0.29167647255018575</c:v>
                </c:pt>
                <c:pt idx="408">
                  <c:v>0.28518592575686968</c:v>
                </c:pt>
                <c:pt idx="409">
                  <c:v>0.28516476931133966</c:v>
                </c:pt>
                <c:pt idx="410">
                  <c:v>0.28481848925423581</c:v>
                </c:pt>
                <c:pt idx="411">
                  <c:v>0.28479733002138335</c:v>
                </c:pt>
                <c:pt idx="412">
                  <c:v>0.28416138737721697</c:v>
                </c:pt>
                <c:pt idx="413">
                  <c:v>0.28414022442941911</c:v>
                </c:pt>
                <c:pt idx="414">
                  <c:v>0.28146753469023622</c:v>
                </c:pt>
                <c:pt idx="415">
                  <c:v>0.28144637857751625</c:v>
                </c:pt>
                <c:pt idx="416">
                  <c:v>0.2810997816189581</c:v>
                </c:pt>
                <c:pt idx="417">
                  <c:v>0.28107862263259303</c:v>
                </c:pt>
                <c:pt idx="418">
                  <c:v>0.28044234604550267</c:v>
                </c:pt>
                <c:pt idx="419">
                  <c:v>0.28042118321614445</c:v>
                </c:pt>
                <c:pt idx="420">
                  <c:v>0.26695811310201978</c:v>
                </c:pt>
                <c:pt idx="421">
                  <c:v>0.26693696110621068</c:v>
                </c:pt>
                <c:pt idx="422">
                  <c:v>0.2668808446711069</c:v>
                </c:pt>
                <c:pt idx="423">
                  <c:v>0.26685969188578662</c:v>
                </c:pt>
                <c:pt idx="424">
                  <c:v>0.2662350504987534</c:v>
                </c:pt>
                <c:pt idx="425">
                  <c:v>0.26621389203609142</c:v>
                </c:pt>
                <c:pt idx="426">
                  <c:v>0.25600934818121468</c:v>
                </c:pt>
                <c:pt idx="427">
                  <c:v>0.2559881946176284</c:v>
                </c:pt>
                <c:pt idx="428">
                  <c:v>0.25563866129644552</c:v>
                </c:pt>
                <c:pt idx="429">
                  <c:v>0.25561750412053363</c:v>
                </c:pt>
                <c:pt idx="430">
                  <c:v>0.25497769686347649</c:v>
                </c:pt>
                <c:pt idx="431">
                  <c:v>0.25495653473634672</c:v>
                </c:pt>
                <c:pt idx="432">
                  <c:v>0.211772491640842</c:v>
                </c:pt>
                <c:pt idx="433">
                  <c:v>0.2117513444697571</c:v>
                </c:pt>
                <c:pt idx="434">
                  <c:v>0.21139583009839938</c:v>
                </c:pt>
                <c:pt idx="435">
                  <c:v>0.21137467763701007</c:v>
                </c:pt>
                <c:pt idx="436">
                  <c:v>0.2107280162657115</c:v>
                </c:pt>
                <c:pt idx="437">
                  <c:v>0.2107068564413368</c:v>
                </c:pt>
                <c:pt idx="438">
                  <c:v>0.20805506051484904</c:v>
                </c:pt>
                <c:pt idx="439">
                  <c:v>0.20803391412318939</c:v>
                </c:pt>
                <c:pt idx="440">
                  <c:v>0.207677748068751</c:v>
                </c:pt>
                <c:pt idx="441">
                  <c:v>0.20765659619980759</c:v>
                </c:pt>
                <c:pt idx="442">
                  <c:v>0.20700915650390289</c:v>
                </c:pt>
                <c:pt idx="443">
                  <c:v>0.20698799700532522</c:v>
                </c:pt>
                <c:pt idx="444">
                  <c:v>0.20082216189211796</c:v>
                </c:pt>
                <c:pt idx="445">
                  <c:v>0.20080101255851757</c:v>
                </c:pt>
                <c:pt idx="446">
                  <c:v>0.20074100526794053</c:v>
                </c:pt>
                <c:pt idx="447">
                  <c:v>0.20071985469501336</c:v>
                </c:pt>
                <c:pt idx="448">
                  <c:v>0.20006727004645711</c:v>
                </c:pt>
                <c:pt idx="449">
                  <c:v>0.20004611077113832</c:v>
                </c:pt>
                <c:pt idx="450">
                  <c:v>0.19710454585910731</c:v>
                </c:pt>
                <c:pt idx="451">
                  <c:v>0.19708339727058585</c:v>
                </c:pt>
                <c:pt idx="452">
                  <c:v>0.1970232358959296</c:v>
                </c:pt>
                <c:pt idx="453">
                  <c:v>0.19700208602249525</c:v>
                </c:pt>
                <c:pt idx="454">
                  <c:v>0.19634852461990232</c:v>
                </c:pt>
                <c:pt idx="455">
                  <c:v>0.19632736572015838</c:v>
                </c:pt>
                <c:pt idx="456">
                  <c:v>0.18260605547060876</c:v>
                </c:pt>
                <c:pt idx="457">
                  <c:v>0.18258491546367323</c:v>
                </c:pt>
                <c:pt idx="458">
                  <c:v>0.18222275868926344</c:v>
                </c:pt>
                <c:pt idx="459">
                  <c:v>0.18220161152348882</c:v>
                </c:pt>
                <c:pt idx="460">
                  <c:v>0.18154645807623279</c:v>
                </c:pt>
                <c:pt idx="461">
                  <c:v>0.18152530084996993</c:v>
                </c:pt>
                <c:pt idx="462">
                  <c:v>0.17165425784309946</c:v>
                </c:pt>
                <c:pt idx="463">
                  <c:v>0.17163311541444187</c:v>
                </c:pt>
                <c:pt idx="464">
                  <c:v>0.1715715306742196</c:v>
                </c:pt>
                <c:pt idx="465">
                  <c:v>0.17155038654595811</c:v>
                </c:pt>
                <c:pt idx="466">
                  <c:v>0.17088736267077625</c:v>
                </c:pt>
                <c:pt idx="467">
                  <c:v>0.17086620654168441</c:v>
                </c:pt>
                <c:pt idx="468">
                  <c:v>9.9918761153371116E-2</c:v>
                </c:pt>
                <c:pt idx="469">
                  <c:v>9.9897626512912077E-2</c:v>
                </c:pt>
                <c:pt idx="470">
                  <c:v>9.9831115067435083E-2</c:v>
                </c:pt>
                <c:pt idx="471">
                  <c:v>9.9809976959174304E-2</c:v>
                </c:pt>
                <c:pt idx="472">
                  <c:v>9.9121368161857584E-2</c:v>
                </c:pt>
                <c:pt idx="473">
                  <c:v>9.9100208011421637E-2</c:v>
                </c:pt>
                <c:pt idx="474">
                  <c:v>9.6202922295077584E-2</c:v>
                </c:pt>
                <c:pt idx="475">
                  <c:v>9.6181790185423208E-2</c:v>
                </c:pt>
                <c:pt idx="476">
                  <c:v>9.6114815815425331E-2</c:v>
                </c:pt>
                <c:pt idx="477">
                  <c:v>9.6093679994111378E-2</c:v>
                </c:pt>
                <c:pt idx="478">
                  <c:v>9.5402516357566303E-2</c:v>
                </c:pt>
                <c:pt idx="479">
                  <c:v>9.5381356985813043E-2</c:v>
                </c:pt>
                <c:pt idx="480">
                  <c:v>8.9280062574567415E-2</c:v>
                </c:pt>
                <c:pt idx="481">
                  <c:v>8.9258938000717408E-2</c:v>
                </c:pt>
                <c:pt idx="482">
                  <c:v>8.9189809746820642E-2</c:v>
                </c:pt>
                <c:pt idx="483">
                  <c:v>8.916868061681664E-2</c:v>
                </c:pt>
                <c:pt idx="484">
                  <c:v>8.8462047936089999E-2</c:v>
                </c:pt>
                <c:pt idx="485">
                  <c:v>8.844088927965639E-2</c:v>
                </c:pt>
                <c:pt idx="486">
                  <c:v>8.5565930395661696E-2</c:v>
                </c:pt>
                <c:pt idx="487">
                  <c:v>8.5544809536888908E-2</c:v>
                </c:pt>
                <c:pt idx="488">
                  <c:v>8.5475038997116198E-2</c:v>
                </c:pt>
                <c:pt idx="489">
                  <c:v>8.5453913218785552E-2</c:v>
                </c:pt>
                <c:pt idx="490">
                  <c:v>8.4743542339779945E-2</c:v>
                </c:pt>
                <c:pt idx="491">
                  <c:v>8.4722384729809253E-2</c:v>
                </c:pt>
                <c:pt idx="492">
                  <c:v>7.0776112653106071E-2</c:v>
                </c:pt>
                <c:pt idx="493">
                  <c:v>7.0755008488212243E-2</c:v>
                </c:pt>
                <c:pt idx="494">
                  <c:v>7.0683024634393368E-2</c:v>
                </c:pt>
                <c:pt idx="495">
                  <c:v>7.0661913859247236E-2</c:v>
                </c:pt>
                <c:pt idx="496">
                  <c:v>6.9941357511376173E-2</c:v>
                </c:pt>
                <c:pt idx="497">
                  <c:v>6.9920204983989237E-2</c:v>
                </c:pt>
                <c:pt idx="498">
                  <c:v>6.0161202912793324E-2</c:v>
                </c:pt>
                <c:pt idx="499">
                  <c:v>6.0140127553237145E-2</c:v>
                </c:pt>
                <c:pt idx="500">
                  <c:v>6.0063209102822049E-2</c:v>
                </c:pt>
                <c:pt idx="501">
                  <c:v>6.004212419603451E-2</c:v>
                </c:pt>
                <c:pt idx="502">
                  <c:v>5.9288229093761385E-2</c:v>
                </c:pt>
                <c:pt idx="503">
                  <c:v>5.9267082584446552E-2</c:v>
                </c:pt>
                <c:pt idx="504">
                  <c:v>4.1396307572382086E-2</c:v>
                </c:pt>
                <c:pt idx="505">
                  <c:v>4.1375304450499063E-2</c:v>
                </c:pt>
                <c:pt idx="506">
                  <c:v>4.1290501523518069E-2</c:v>
                </c:pt>
                <c:pt idx="507">
                  <c:v>4.1269480662848038E-2</c:v>
                </c:pt>
                <c:pt idx="508">
                  <c:v>4.047446461087327E-2</c:v>
                </c:pt>
                <c:pt idx="509">
                  <c:v>4.0453332895969175E-2</c:v>
                </c:pt>
                <c:pt idx="510">
                  <c:v>3.7700941523942544E-2</c:v>
                </c:pt>
                <c:pt idx="511">
                  <c:v>3.7679969413961525E-2</c:v>
                </c:pt>
                <c:pt idx="512">
                  <c:v>3.7592179774414314E-2</c:v>
                </c:pt>
                <c:pt idx="513">
                  <c:v>3.7571186596590436E-2</c:v>
                </c:pt>
                <c:pt idx="514">
                  <c:v>3.6758757037165739E-2</c:v>
                </c:pt>
                <c:pt idx="515">
                  <c:v>3.6737632264148765E-2</c:v>
                </c:pt>
                <c:pt idx="516">
                  <c:v>3.0458987575107538E-2</c:v>
                </c:pt>
                <c:pt idx="517">
                  <c:v>3.043802683881815E-2</c:v>
                </c:pt>
                <c:pt idx="518">
                  <c:v>2.9975148744534195E-2</c:v>
                </c:pt>
                <c:pt idx="519">
                  <c:v>2.9954077358421198E-2</c:v>
                </c:pt>
                <c:pt idx="520">
                  <c:v>2.9208970317148537E-2</c:v>
                </c:pt>
                <c:pt idx="521">
                  <c:v>2.9187797389111429E-2</c:v>
                </c:pt>
                <c:pt idx="522">
                  <c:v>2.677295438077815E-2</c:v>
                </c:pt>
                <c:pt idx="523">
                  <c:v>2.6752050399738922E-2</c:v>
                </c:pt>
                <c:pt idx="524">
                  <c:v>2.6270075114538702E-2</c:v>
                </c:pt>
                <c:pt idx="525">
                  <c:v>2.6249030609906444E-2</c:v>
                </c:pt>
                <c:pt idx="526">
                  <c:v>2.5489668385792412E-2</c:v>
                </c:pt>
                <c:pt idx="527">
                  <c:v>2.5468496218890527E-2</c:v>
                </c:pt>
                <c:pt idx="528">
                  <c:v>1.2821948446065087E-2</c:v>
                </c:pt>
                <c:pt idx="529">
                  <c:v>1.2802347097638589E-2</c:v>
                </c:pt>
                <c:pt idx="530">
                  <c:v>1.2647820219281347E-2</c:v>
                </c:pt>
                <c:pt idx="531">
                  <c:v>1.2628066408887511E-2</c:v>
                </c:pt>
                <c:pt idx="532">
                  <c:v>1.139691282594758E-2</c:v>
                </c:pt>
                <c:pt idx="533">
                  <c:v>1.1376096264271419E-2</c:v>
                </c:pt>
                <c:pt idx="534">
                  <c:v>4.0782232509067517E-3</c:v>
                </c:pt>
                <c:pt idx="535">
                  <c:v>4.0732110539214803E-3</c:v>
                </c:pt>
                <c:pt idx="536">
                  <c:v>2.6834539639466752E-3</c:v>
                </c:pt>
                <c:pt idx="537">
                  <c:v>2.6784321250138735E-3</c:v>
                </c:pt>
                <c:pt idx="538">
                  <c:v>2.1205664094437717E-5</c:v>
                </c:pt>
                <c:pt idx="5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87-4A38-9729-03DB722C51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2400616"/>
        <c:axId val="5323973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FC87-4A38-9729-03DB722C51B5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213139539.8999415</c:v>
                      </c:pt>
                      <c:pt idx="1">
                        <c:v>213140644.82321668</c:v>
                      </c:pt>
                      <c:pt idx="2">
                        <c:v>213139539.8999415</c:v>
                      </c:pt>
                      <c:pt idx="3">
                        <c:v>213140644.82321668</c:v>
                      </c:pt>
                      <c:pt idx="4">
                        <c:v>213327770.9759773</c:v>
                      </c:pt>
                      <c:pt idx="5">
                        <c:v>213328875.89925253</c:v>
                      </c:pt>
                      <c:pt idx="6">
                        <c:v>213327770.9759773</c:v>
                      </c:pt>
                      <c:pt idx="7">
                        <c:v>213328875.89925253</c:v>
                      </c:pt>
                      <c:pt idx="8">
                        <c:v>213139539.8999415</c:v>
                      </c:pt>
                      <c:pt idx="9">
                        <c:v>213140644.82321668</c:v>
                      </c:pt>
                      <c:pt idx="10">
                        <c:v>213327770.9759773</c:v>
                      </c:pt>
                      <c:pt idx="11">
                        <c:v>213328875.89925253</c:v>
                      </c:pt>
                      <c:pt idx="12">
                        <c:v>213674882.13289061</c:v>
                      </c:pt>
                      <c:pt idx="13">
                        <c:v>213675987.05616575</c:v>
                      </c:pt>
                      <c:pt idx="14">
                        <c:v>213863113.20892644</c:v>
                      </c:pt>
                      <c:pt idx="15">
                        <c:v>213864218.13220164</c:v>
                      </c:pt>
                      <c:pt idx="16">
                        <c:v>213674882.13289061</c:v>
                      </c:pt>
                      <c:pt idx="17">
                        <c:v>213675987.05616575</c:v>
                      </c:pt>
                      <c:pt idx="18">
                        <c:v>213863113.20892644</c:v>
                      </c:pt>
                      <c:pt idx="19">
                        <c:v>213864218.13220164</c:v>
                      </c:pt>
                      <c:pt idx="20">
                        <c:v>213674882.13289061</c:v>
                      </c:pt>
                      <c:pt idx="21">
                        <c:v>213675987.05616575</c:v>
                      </c:pt>
                      <c:pt idx="22">
                        <c:v>214613375.13250223</c:v>
                      </c:pt>
                      <c:pt idx="23">
                        <c:v>214614480.05577743</c:v>
                      </c:pt>
                      <c:pt idx="24">
                        <c:v>214613375.13250223</c:v>
                      </c:pt>
                      <c:pt idx="25">
                        <c:v>214614480.05577743</c:v>
                      </c:pt>
                      <c:pt idx="26">
                        <c:v>213863113.20892644</c:v>
                      </c:pt>
                      <c:pt idx="27">
                        <c:v>213864218.13220164</c:v>
                      </c:pt>
                      <c:pt idx="28">
                        <c:v>214613375.13250223</c:v>
                      </c:pt>
                      <c:pt idx="29">
                        <c:v>214614480.05577743</c:v>
                      </c:pt>
                      <c:pt idx="30">
                        <c:v>215148717.36545131</c:v>
                      </c:pt>
                      <c:pt idx="31">
                        <c:v>215149822.28872651</c:v>
                      </c:pt>
                      <c:pt idx="32">
                        <c:v>215148717.36545131</c:v>
                      </c:pt>
                      <c:pt idx="33">
                        <c:v>215149822.28872651</c:v>
                      </c:pt>
                      <c:pt idx="34">
                        <c:v>215148717.36545131</c:v>
                      </c:pt>
                      <c:pt idx="35">
                        <c:v>215149822.28872651</c:v>
                      </c:pt>
                      <c:pt idx="36">
                        <c:v>216336592.53211403</c:v>
                      </c:pt>
                      <c:pt idx="37">
                        <c:v>216337697.45538923</c:v>
                      </c:pt>
                      <c:pt idx="38">
                        <c:v>216524823.60814989</c:v>
                      </c:pt>
                      <c:pt idx="39">
                        <c:v>216525928.53142509</c:v>
                      </c:pt>
                      <c:pt idx="40">
                        <c:v>216336592.53211403</c:v>
                      </c:pt>
                      <c:pt idx="41">
                        <c:v>216337697.45538923</c:v>
                      </c:pt>
                      <c:pt idx="42">
                        <c:v>216524823.60814989</c:v>
                      </c:pt>
                      <c:pt idx="43">
                        <c:v>216525928.53142509</c:v>
                      </c:pt>
                      <c:pt idx="44">
                        <c:v>216336592.53211403</c:v>
                      </c:pt>
                      <c:pt idx="45">
                        <c:v>216337697.45538923</c:v>
                      </c:pt>
                      <c:pt idx="46">
                        <c:v>216871934.7650632</c:v>
                      </c:pt>
                      <c:pt idx="47">
                        <c:v>216873039.68833837</c:v>
                      </c:pt>
                      <c:pt idx="48">
                        <c:v>216871934.7650632</c:v>
                      </c:pt>
                      <c:pt idx="49">
                        <c:v>216873039.68833837</c:v>
                      </c:pt>
                      <c:pt idx="50">
                        <c:v>216524823.60814989</c:v>
                      </c:pt>
                      <c:pt idx="51">
                        <c:v>216525928.53142509</c:v>
                      </c:pt>
                      <c:pt idx="52">
                        <c:v>217060165.84109899</c:v>
                      </c:pt>
                      <c:pt idx="53">
                        <c:v>217061270.76437417</c:v>
                      </c:pt>
                      <c:pt idx="54">
                        <c:v>217060165.84109899</c:v>
                      </c:pt>
                      <c:pt idx="55">
                        <c:v>217061270.76437417</c:v>
                      </c:pt>
                      <c:pt idx="56">
                        <c:v>216871934.7650632</c:v>
                      </c:pt>
                      <c:pt idx="57">
                        <c:v>216873039.68833837</c:v>
                      </c:pt>
                      <c:pt idx="58">
                        <c:v>217060165.84109899</c:v>
                      </c:pt>
                      <c:pt idx="59">
                        <c:v>217061270.76437417</c:v>
                      </c:pt>
                      <c:pt idx="60">
                        <c:v>217810427.76467481</c:v>
                      </c:pt>
                      <c:pt idx="61">
                        <c:v>217811532.68795002</c:v>
                      </c:pt>
                      <c:pt idx="62">
                        <c:v>217810427.76467481</c:v>
                      </c:pt>
                      <c:pt idx="63">
                        <c:v>217811532.68795002</c:v>
                      </c:pt>
                      <c:pt idx="64">
                        <c:v>217810427.76467481</c:v>
                      </c:pt>
                      <c:pt idx="65">
                        <c:v>217811532.68795002</c:v>
                      </c:pt>
                      <c:pt idx="66">
                        <c:v>218345769.99762392</c:v>
                      </c:pt>
                      <c:pt idx="67">
                        <c:v>218346874.92089909</c:v>
                      </c:pt>
                      <c:pt idx="68">
                        <c:v>218345769.99762392</c:v>
                      </c:pt>
                      <c:pt idx="69">
                        <c:v>218346874.92089909</c:v>
                      </c:pt>
                      <c:pt idx="70">
                        <c:v>218345769.99762392</c:v>
                      </c:pt>
                      <c:pt idx="71">
                        <c:v>218346874.92089909</c:v>
                      </c:pt>
                      <c:pt idx="72">
                        <c:v>220581200.13623542</c:v>
                      </c:pt>
                      <c:pt idx="73">
                        <c:v>220582305.05951068</c:v>
                      </c:pt>
                      <c:pt idx="74">
                        <c:v>220581200.13623542</c:v>
                      </c:pt>
                      <c:pt idx="75">
                        <c:v>220582305.05951068</c:v>
                      </c:pt>
                      <c:pt idx="76">
                        <c:v>220769431.21227127</c:v>
                      </c:pt>
                      <c:pt idx="77">
                        <c:v>220770536.13554648</c:v>
                      </c:pt>
                      <c:pt idx="78">
                        <c:v>220769431.21227127</c:v>
                      </c:pt>
                      <c:pt idx="79">
                        <c:v>220770536.13554648</c:v>
                      </c:pt>
                      <c:pt idx="80">
                        <c:v>220581200.13623542</c:v>
                      </c:pt>
                      <c:pt idx="81">
                        <c:v>220582305.05951068</c:v>
                      </c:pt>
                      <c:pt idx="82">
                        <c:v>220769431.21227127</c:v>
                      </c:pt>
                      <c:pt idx="83">
                        <c:v>220770536.13554648</c:v>
                      </c:pt>
                      <c:pt idx="84">
                        <c:v>221116542.36918449</c:v>
                      </c:pt>
                      <c:pt idx="85">
                        <c:v>221117647.29245976</c:v>
                      </c:pt>
                      <c:pt idx="86">
                        <c:v>221304773.44522035</c:v>
                      </c:pt>
                      <c:pt idx="87">
                        <c:v>221305878.36849561</c:v>
                      </c:pt>
                      <c:pt idx="88">
                        <c:v>221116542.36918449</c:v>
                      </c:pt>
                      <c:pt idx="89">
                        <c:v>221117647.29245976</c:v>
                      </c:pt>
                      <c:pt idx="90">
                        <c:v>221304773.44522035</c:v>
                      </c:pt>
                      <c:pt idx="91">
                        <c:v>221305878.36849561</c:v>
                      </c:pt>
                      <c:pt idx="92">
                        <c:v>221116542.36918449</c:v>
                      </c:pt>
                      <c:pt idx="93">
                        <c:v>221117647.29245976</c:v>
                      </c:pt>
                      <c:pt idx="94">
                        <c:v>222055035.3687962</c:v>
                      </c:pt>
                      <c:pt idx="95">
                        <c:v>222056140.2920714</c:v>
                      </c:pt>
                      <c:pt idx="96">
                        <c:v>222055035.3687962</c:v>
                      </c:pt>
                      <c:pt idx="97">
                        <c:v>222056140.2920714</c:v>
                      </c:pt>
                      <c:pt idx="98">
                        <c:v>221304773.44522035</c:v>
                      </c:pt>
                      <c:pt idx="99">
                        <c:v>221305878.36849561</c:v>
                      </c:pt>
                      <c:pt idx="100">
                        <c:v>222055035.3687962</c:v>
                      </c:pt>
                      <c:pt idx="101">
                        <c:v>222056140.2920714</c:v>
                      </c:pt>
                      <c:pt idx="102">
                        <c:v>222590377.60174525</c:v>
                      </c:pt>
                      <c:pt idx="103">
                        <c:v>222591482.52502048</c:v>
                      </c:pt>
                      <c:pt idx="104">
                        <c:v>222590377.60174525</c:v>
                      </c:pt>
                      <c:pt idx="105">
                        <c:v>222591482.52502048</c:v>
                      </c:pt>
                      <c:pt idx="106">
                        <c:v>222590377.60174525</c:v>
                      </c:pt>
                      <c:pt idx="107">
                        <c:v>222591482.52502048</c:v>
                      </c:pt>
                      <c:pt idx="108">
                        <c:v>226172640.65470228</c:v>
                      </c:pt>
                      <c:pt idx="109">
                        <c:v>226173745.57797742</c:v>
                      </c:pt>
                      <c:pt idx="110">
                        <c:v>226360871.73073813</c:v>
                      </c:pt>
                      <c:pt idx="111">
                        <c:v>226361976.65401331</c:v>
                      </c:pt>
                      <c:pt idx="112">
                        <c:v>226172640.65470228</c:v>
                      </c:pt>
                      <c:pt idx="113">
                        <c:v>226173745.57797742</c:v>
                      </c:pt>
                      <c:pt idx="114">
                        <c:v>226360871.73073813</c:v>
                      </c:pt>
                      <c:pt idx="115">
                        <c:v>226361976.65401331</c:v>
                      </c:pt>
                      <c:pt idx="116">
                        <c:v>226707982.88765135</c:v>
                      </c:pt>
                      <c:pt idx="117">
                        <c:v>226709087.81092659</c:v>
                      </c:pt>
                      <c:pt idx="118">
                        <c:v>226896213.96368718</c:v>
                      </c:pt>
                      <c:pt idx="119">
                        <c:v>226897318.88696235</c:v>
                      </c:pt>
                      <c:pt idx="120">
                        <c:v>226172640.65470228</c:v>
                      </c:pt>
                      <c:pt idx="121">
                        <c:v>226173745.57797742</c:v>
                      </c:pt>
                      <c:pt idx="122">
                        <c:v>226707982.88765135</c:v>
                      </c:pt>
                      <c:pt idx="123">
                        <c:v>226709087.81092659</c:v>
                      </c:pt>
                      <c:pt idx="124">
                        <c:v>226360871.73073813</c:v>
                      </c:pt>
                      <c:pt idx="125">
                        <c:v>226361976.65401331</c:v>
                      </c:pt>
                      <c:pt idx="126">
                        <c:v>226896213.96368718</c:v>
                      </c:pt>
                      <c:pt idx="127">
                        <c:v>226897318.88696235</c:v>
                      </c:pt>
                      <c:pt idx="128">
                        <c:v>226707982.88765135</c:v>
                      </c:pt>
                      <c:pt idx="129">
                        <c:v>226709087.81092659</c:v>
                      </c:pt>
                      <c:pt idx="130">
                        <c:v>226896213.96368718</c:v>
                      </c:pt>
                      <c:pt idx="131">
                        <c:v>226897318.88696235</c:v>
                      </c:pt>
                      <c:pt idx="132">
                        <c:v>227646475.88726303</c:v>
                      </c:pt>
                      <c:pt idx="133">
                        <c:v>227647580.81053817</c:v>
                      </c:pt>
                      <c:pt idx="134">
                        <c:v>227646475.88726303</c:v>
                      </c:pt>
                      <c:pt idx="135">
                        <c:v>227647580.81053817</c:v>
                      </c:pt>
                      <c:pt idx="136">
                        <c:v>228181818.12021208</c:v>
                      </c:pt>
                      <c:pt idx="137">
                        <c:v>228182923.04348737</c:v>
                      </c:pt>
                      <c:pt idx="138">
                        <c:v>227646475.88726303</c:v>
                      </c:pt>
                      <c:pt idx="139">
                        <c:v>227647580.81053817</c:v>
                      </c:pt>
                      <c:pt idx="140">
                        <c:v>228181818.12021208</c:v>
                      </c:pt>
                      <c:pt idx="141">
                        <c:v>228182923.04348737</c:v>
                      </c:pt>
                      <c:pt idx="142">
                        <c:v>228181818.12021208</c:v>
                      </c:pt>
                      <c:pt idx="143">
                        <c:v>228182923.04348737</c:v>
                      </c:pt>
                      <c:pt idx="144">
                        <c:v>229131958.20925334</c:v>
                      </c:pt>
                      <c:pt idx="145">
                        <c:v>229133063.13252857</c:v>
                      </c:pt>
                      <c:pt idx="146">
                        <c:v>229320189.2852892</c:v>
                      </c:pt>
                      <c:pt idx="147">
                        <c:v>229321294.20856443</c:v>
                      </c:pt>
                      <c:pt idx="148">
                        <c:v>229673324.79837853</c:v>
                      </c:pt>
                      <c:pt idx="149">
                        <c:v>229674429.72165376</c:v>
                      </c:pt>
                      <c:pt idx="150">
                        <c:v>229131958.20925334</c:v>
                      </c:pt>
                      <c:pt idx="151">
                        <c:v>229133063.13252857</c:v>
                      </c:pt>
                      <c:pt idx="152">
                        <c:v>229673324.79837853</c:v>
                      </c:pt>
                      <c:pt idx="153">
                        <c:v>229674429.72165376</c:v>
                      </c:pt>
                      <c:pt idx="154">
                        <c:v>229861555.87441438</c:v>
                      </c:pt>
                      <c:pt idx="155">
                        <c:v>229862660.79768956</c:v>
                      </c:pt>
                      <c:pt idx="156">
                        <c:v>229320189.2852892</c:v>
                      </c:pt>
                      <c:pt idx="157">
                        <c:v>229321294.20856443</c:v>
                      </c:pt>
                      <c:pt idx="158">
                        <c:v>229861555.87441438</c:v>
                      </c:pt>
                      <c:pt idx="159">
                        <c:v>229862660.79768956</c:v>
                      </c:pt>
                      <c:pt idx="160">
                        <c:v>229667300.44220254</c:v>
                      </c:pt>
                      <c:pt idx="161">
                        <c:v>229668405.36547765</c:v>
                      </c:pt>
                      <c:pt idx="162">
                        <c:v>229131958.20925334</c:v>
                      </c:pt>
                      <c:pt idx="163">
                        <c:v>229133063.13252857</c:v>
                      </c:pt>
                      <c:pt idx="164">
                        <c:v>229673324.79837853</c:v>
                      </c:pt>
                      <c:pt idx="165">
                        <c:v>229674429.72165376</c:v>
                      </c:pt>
                      <c:pt idx="166">
                        <c:v>229667300.44220254</c:v>
                      </c:pt>
                      <c:pt idx="167">
                        <c:v>229668405.36547765</c:v>
                      </c:pt>
                      <c:pt idx="168">
                        <c:v>229855531.51823837</c:v>
                      </c:pt>
                      <c:pt idx="169">
                        <c:v>229856636.44151351</c:v>
                      </c:pt>
                      <c:pt idx="170">
                        <c:v>229320189.2852892</c:v>
                      </c:pt>
                      <c:pt idx="171">
                        <c:v>229321294.20856443</c:v>
                      </c:pt>
                      <c:pt idx="172">
                        <c:v>229861555.87441438</c:v>
                      </c:pt>
                      <c:pt idx="173">
                        <c:v>229862660.79768956</c:v>
                      </c:pt>
                      <c:pt idx="174">
                        <c:v>229855531.51823837</c:v>
                      </c:pt>
                      <c:pt idx="175">
                        <c:v>229856636.44151351</c:v>
                      </c:pt>
                      <c:pt idx="176">
                        <c:v>230208667.03132764</c:v>
                      </c:pt>
                      <c:pt idx="177">
                        <c:v>230209771.95460284</c:v>
                      </c:pt>
                      <c:pt idx="178">
                        <c:v>230396898.10736349</c:v>
                      </c:pt>
                      <c:pt idx="179">
                        <c:v>230398003.03063861</c:v>
                      </c:pt>
                      <c:pt idx="180">
                        <c:v>229667300.44220254</c:v>
                      </c:pt>
                      <c:pt idx="181">
                        <c:v>229668405.36547765</c:v>
                      </c:pt>
                      <c:pt idx="182">
                        <c:v>230208667.03132764</c:v>
                      </c:pt>
                      <c:pt idx="183">
                        <c:v>230209771.95460284</c:v>
                      </c:pt>
                      <c:pt idx="184">
                        <c:v>229855531.51823837</c:v>
                      </c:pt>
                      <c:pt idx="185">
                        <c:v>229856636.44151351</c:v>
                      </c:pt>
                      <c:pt idx="186">
                        <c:v>230396898.10736349</c:v>
                      </c:pt>
                      <c:pt idx="187">
                        <c:v>230398003.03063861</c:v>
                      </c:pt>
                      <c:pt idx="188">
                        <c:v>230605793.44181415</c:v>
                      </c:pt>
                      <c:pt idx="189">
                        <c:v>230606898.36508936</c:v>
                      </c:pt>
                      <c:pt idx="190">
                        <c:v>230208667.03132764</c:v>
                      </c:pt>
                      <c:pt idx="191">
                        <c:v>230209771.95460284</c:v>
                      </c:pt>
                      <c:pt idx="192">
                        <c:v>231147160.03093928</c:v>
                      </c:pt>
                      <c:pt idx="193">
                        <c:v>231148264.95421448</c:v>
                      </c:pt>
                      <c:pt idx="194">
                        <c:v>230605793.44181415</c:v>
                      </c:pt>
                      <c:pt idx="195">
                        <c:v>230606898.36508936</c:v>
                      </c:pt>
                      <c:pt idx="196">
                        <c:v>231147160.03093928</c:v>
                      </c:pt>
                      <c:pt idx="197">
                        <c:v>231148264.95421448</c:v>
                      </c:pt>
                      <c:pt idx="198">
                        <c:v>230396898.10736349</c:v>
                      </c:pt>
                      <c:pt idx="199">
                        <c:v>230398003.03063861</c:v>
                      </c:pt>
                      <c:pt idx="200">
                        <c:v>231141135.67476323</c:v>
                      </c:pt>
                      <c:pt idx="201">
                        <c:v>231142240.59803843</c:v>
                      </c:pt>
                      <c:pt idx="202">
                        <c:v>230605793.44181415</c:v>
                      </c:pt>
                      <c:pt idx="203">
                        <c:v>230606898.36508936</c:v>
                      </c:pt>
                      <c:pt idx="204">
                        <c:v>231147160.03093928</c:v>
                      </c:pt>
                      <c:pt idx="205">
                        <c:v>231148264.95421448</c:v>
                      </c:pt>
                      <c:pt idx="206">
                        <c:v>231141135.67476323</c:v>
                      </c:pt>
                      <c:pt idx="207">
                        <c:v>231142240.59803843</c:v>
                      </c:pt>
                      <c:pt idx="208">
                        <c:v>231682502.26388833</c:v>
                      </c:pt>
                      <c:pt idx="209">
                        <c:v>231683607.18716356</c:v>
                      </c:pt>
                      <c:pt idx="210">
                        <c:v>231141135.67476323</c:v>
                      </c:pt>
                      <c:pt idx="211">
                        <c:v>231142240.59803843</c:v>
                      </c:pt>
                      <c:pt idx="212">
                        <c:v>231682502.26388833</c:v>
                      </c:pt>
                      <c:pt idx="213">
                        <c:v>231683607.18716356</c:v>
                      </c:pt>
                      <c:pt idx="214">
                        <c:v>231682502.26388833</c:v>
                      </c:pt>
                      <c:pt idx="215">
                        <c:v>231683607.18716356</c:v>
                      </c:pt>
                      <c:pt idx="216">
                        <c:v>232870377.43055114</c:v>
                      </c:pt>
                      <c:pt idx="217">
                        <c:v>232871482.35382634</c:v>
                      </c:pt>
                      <c:pt idx="218">
                        <c:v>233058608.50658694</c:v>
                      </c:pt>
                      <c:pt idx="219">
                        <c:v>233059713.42986214</c:v>
                      </c:pt>
                      <c:pt idx="220">
                        <c:v>232870377.43055114</c:v>
                      </c:pt>
                      <c:pt idx="221">
                        <c:v>232871482.35382634</c:v>
                      </c:pt>
                      <c:pt idx="222">
                        <c:v>233058608.50658694</c:v>
                      </c:pt>
                      <c:pt idx="223">
                        <c:v>233059713.42986214</c:v>
                      </c:pt>
                      <c:pt idx="224">
                        <c:v>233405719.66350016</c:v>
                      </c:pt>
                      <c:pt idx="225">
                        <c:v>233406824.58677539</c:v>
                      </c:pt>
                      <c:pt idx="226">
                        <c:v>232870377.43055114</c:v>
                      </c:pt>
                      <c:pt idx="227">
                        <c:v>232871482.35382634</c:v>
                      </c:pt>
                      <c:pt idx="228">
                        <c:v>233405719.66350016</c:v>
                      </c:pt>
                      <c:pt idx="229">
                        <c:v>233406824.58677539</c:v>
                      </c:pt>
                      <c:pt idx="230">
                        <c:v>233593950.73953596</c:v>
                      </c:pt>
                      <c:pt idx="231">
                        <c:v>233595055.66281125</c:v>
                      </c:pt>
                      <c:pt idx="232">
                        <c:v>233058608.50658694</c:v>
                      </c:pt>
                      <c:pt idx="233">
                        <c:v>233059713.42986214</c:v>
                      </c:pt>
                      <c:pt idx="234">
                        <c:v>233593950.73953596</c:v>
                      </c:pt>
                      <c:pt idx="235">
                        <c:v>233595055.66281125</c:v>
                      </c:pt>
                      <c:pt idx="236">
                        <c:v>233405719.66350016</c:v>
                      </c:pt>
                      <c:pt idx="237">
                        <c:v>233406824.58677539</c:v>
                      </c:pt>
                      <c:pt idx="238">
                        <c:v>233593950.73953596</c:v>
                      </c:pt>
                      <c:pt idx="239">
                        <c:v>233595055.66281125</c:v>
                      </c:pt>
                      <c:pt idx="240">
                        <c:v>234344212.66311187</c:v>
                      </c:pt>
                      <c:pt idx="241">
                        <c:v>234345317.58638701</c:v>
                      </c:pt>
                      <c:pt idx="242">
                        <c:v>234344212.66311187</c:v>
                      </c:pt>
                      <c:pt idx="243">
                        <c:v>234345317.58638701</c:v>
                      </c:pt>
                      <c:pt idx="244">
                        <c:v>234879554.89606091</c:v>
                      </c:pt>
                      <c:pt idx="245">
                        <c:v>234880659.81933618</c:v>
                      </c:pt>
                      <c:pt idx="246">
                        <c:v>234344212.66311187</c:v>
                      </c:pt>
                      <c:pt idx="247">
                        <c:v>234345317.58638701</c:v>
                      </c:pt>
                      <c:pt idx="248">
                        <c:v>234879554.89606091</c:v>
                      </c:pt>
                      <c:pt idx="249">
                        <c:v>234880659.81933618</c:v>
                      </c:pt>
                      <c:pt idx="250">
                        <c:v>234879554.89606091</c:v>
                      </c:pt>
                      <c:pt idx="251">
                        <c:v>234880659.81933618</c:v>
                      </c:pt>
                      <c:pt idx="252">
                        <c:v>237114985.03467244</c:v>
                      </c:pt>
                      <c:pt idx="253">
                        <c:v>237116089.95794773</c:v>
                      </c:pt>
                      <c:pt idx="254">
                        <c:v>237114985.03467244</c:v>
                      </c:pt>
                      <c:pt idx="255">
                        <c:v>237116089.95794773</c:v>
                      </c:pt>
                      <c:pt idx="256">
                        <c:v>237303216.11070836</c:v>
                      </c:pt>
                      <c:pt idx="257">
                        <c:v>237304321.03398353</c:v>
                      </c:pt>
                      <c:pt idx="258">
                        <c:v>237303216.11070836</c:v>
                      </c:pt>
                      <c:pt idx="259">
                        <c:v>237304321.03398353</c:v>
                      </c:pt>
                      <c:pt idx="260">
                        <c:v>237114985.03467244</c:v>
                      </c:pt>
                      <c:pt idx="261">
                        <c:v>237116089.95794773</c:v>
                      </c:pt>
                      <c:pt idx="262">
                        <c:v>237650327.26762155</c:v>
                      </c:pt>
                      <c:pt idx="263">
                        <c:v>237651432.19089681</c:v>
                      </c:pt>
                      <c:pt idx="264">
                        <c:v>237303216.11070836</c:v>
                      </c:pt>
                      <c:pt idx="265">
                        <c:v>237304321.03398353</c:v>
                      </c:pt>
                      <c:pt idx="266">
                        <c:v>237838558.3436574</c:v>
                      </c:pt>
                      <c:pt idx="267">
                        <c:v>237839663.26693258</c:v>
                      </c:pt>
                      <c:pt idx="268">
                        <c:v>237650327.26762155</c:v>
                      </c:pt>
                      <c:pt idx="269">
                        <c:v>237651432.19089681</c:v>
                      </c:pt>
                      <c:pt idx="270">
                        <c:v>237838558.3436574</c:v>
                      </c:pt>
                      <c:pt idx="271">
                        <c:v>237839663.26693258</c:v>
                      </c:pt>
                      <c:pt idx="272">
                        <c:v>237650327.26762155</c:v>
                      </c:pt>
                      <c:pt idx="273">
                        <c:v>237651432.19089681</c:v>
                      </c:pt>
                      <c:pt idx="274">
                        <c:v>238588820.26723319</c:v>
                      </c:pt>
                      <c:pt idx="275">
                        <c:v>238589925.1905084</c:v>
                      </c:pt>
                      <c:pt idx="276">
                        <c:v>238588820.26723319</c:v>
                      </c:pt>
                      <c:pt idx="277">
                        <c:v>238589925.1905084</c:v>
                      </c:pt>
                      <c:pt idx="278">
                        <c:v>237838558.3436574</c:v>
                      </c:pt>
                      <c:pt idx="279">
                        <c:v>237839663.26693258</c:v>
                      </c:pt>
                      <c:pt idx="280">
                        <c:v>238588820.26723319</c:v>
                      </c:pt>
                      <c:pt idx="281">
                        <c:v>238589925.1905084</c:v>
                      </c:pt>
                      <c:pt idx="282">
                        <c:v>239124162.50018233</c:v>
                      </c:pt>
                      <c:pt idx="283">
                        <c:v>239125267.42345753</c:v>
                      </c:pt>
                      <c:pt idx="284">
                        <c:v>239124162.50018233</c:v>
                      </c:pt>
                      <c:pt idx="285">
                        <c:v>239125267.42345753</c:v>
                      </c:pt>
                      <c:pt idx="286">
                        <c:v>239124162.50018233</c:v>
                      </c:pt>
                      <c:pt idx="287">
                        <c:v>239125267.42345753</c:v>
                      </c:pt>
                      <c:pt idx="288">
                        <c:v>242706425.55313933</c:v>
                      </c:pt>
                      <c:pt idx="289">
                        <c:v>242707530.47641447</c:v>
                      </c:pt>
                      <c:pt idx="290">
                        <c:v>242894656.6291751</c:v>
                      </c:pt>
                      <c:pt idx="291">
                        <c:v>242895761.5524503</c:v>
                      </c:pt>
                      <c:pt idx="292">
                        <c:v>242706425.55313933</c:v>
                      </c:pt>
                      <c:pt idx="293">
                        <c:v>242707530.47641447</c:v>
                      </c:pt>
                      <c:pt idx="294">
                        <c:v>242894656.6291751</c:v>
                      </c:pt>
                      <c:pt idx="295">
                        <c:v>242895761.5524503</c:v>
                      </c:pt>
                      <c:pt idx="296">
                        <c:v>243241767.78608835</c:v>
                      </c:pt>
                      <c:pt idx="297">
                        <c:v>243242872.70936355</c:v>
                      </c:pt>
                      <c:pt idx="298">
                        <c:v>243429998.8621242</c:v>
                      </c:pt>
                      <c:pt idx="299">
                        <c:v>243431103.78539944</c:v>
                      </c:pt>
                      <c:pt idx="300">
                        <c:v>243241767.78608835</c:v>
                      </c:pt>
                      <c:pt idx="301">
                        <c:v>243242872.70936355</c:v>
                      </c:pt>
                      <c:pt idx="302">
                        <c:v>242706425.55313933</c:v>
                      </c:pt>
                      <c:pt idx="303">
                        <c:v>242707530.47641447</c:v>
                      </c:pt>
                      <c:pt idx="304">
                        <c:v>243429998.8621242</c:v>
                      </c:pt>
                      <c:pt idx="305">
                        <c:v>243431103.78539944</c:v>
                      </c:pt>
                      <c:pt idx="306">
                        <c:v>242894656.6291751</c:v>
                      </c:pt>
                      <c:pt idx="307">
                        <c:v>242895761.5524503</c:v>
                      </c:pt>
                      <c:pt idx="308">
                        <c:v>243241767.78608835</c:v>
                      </c:pt>
                      <c:pt idx="309">
                        <c:v>243242872.70936355</c:v>
                      </c:pt>
                      <c:pt idx="310">
                        <c:v>243429998.8621242</c:v>
                      </c:pt>
                      <c:pt idx="311">
                        <c:v>243431103.78539944</c:v>
                      </c:pt>
                      <c:pt idx="312">
                        <c:v>244180260.78570005</c:v>
                      </c:pt>
                      <c:pt idx="313">
                        <c:v>244181365.70897526</c:v>
                      </c:pt>
                      <c:pt idx="314">
                        <c:v>244180260.78570005</c:v>
                      </c:pt>
                      <c:pt idx="315">
                        <c:v>244181365.70897526</c:v>
                      </c:pt>
                      <c:pt idx="316">
                        <c:v>244715603.01864913</c:v>
                      </c:pt>
                      <c:pt idx="317">
                        <c:v>244716707.94192433</c:v>
                      </c:pt>
                      <c:pt idx="318">
                        <c:v>245314933.42912915</c:v>
                      </c:pt>
                      <c:pt idx="319">
                        <c:v>245316038.35240442</c:v>
                      </c:pt>
                      <c:pt idx="320">
                        <c:v>244715603.01864913</c:v>
                      </c:pt>
                      <c:pt idx="321">
                        <c:v>244716707.94192433</c:v>
                      </c:pt>
                      <c:pt idx="322">
                        <c:v>244180260.78570005</c:v>
                      </c:pt>
                      <c:pt idx="323">
                        <c:v>244181365.70897526</c:v>
                      </c:pt>
                      <c:pt idx="324">
                        <c:v>245503164.50516501</c:v>
                      </c:pt>
                      <c:pt idx="325">
                        <c:v>245504269.42844024</c:v>
                      </c:pt>
                      <c:pt idx="326">
                        <c:v>245314933.42912915</c:v>
                      </c:pt>
                      <c:pt idx="327">
                        <c:v>245316038.35240442</c:v>
                      </c:pt>
                      <c:pt idx="328">
                        <c:v>245503164.50516501</c:v>
                      </c:pt>
                      <c:pt idx="329">
                        <c:v>245504269.42844024</c:v>
                      </c:pt>
                      <c:pt idx="330">
                        <c:v>244715603.01864913</c:v>
                      </c:pt>
                      <c:pt idx="331">
                        <c:v>244716707.94192433</c:v>
                      </c:pt>
                      <c:pt idx="332">
                        <c:v>245850275.6620782</c:v>
                      </c:pt>
                      <c:pt idx="333">
                        <c:v>245851380.58535349</c:v>
                      </c:pt>
                      <c:pt idx="334">
                        <c:v>245314933.42912915</c:v>
                      </c:pt>
                      <c:pt idx="335">
                        <c:v>245316038.35240442</c:v>
                      </c:pt>
                      <c:pt idx="336">
                        <c:v>245850275.6620782</c:v>
                      </c:pt>
                      <c:pt idx="337">
                        <c:v>245851380.58535349</c:v>
                      </c:pt>
                      <c:pt idx="338">
                        <c:v>245665743.10769042</c:v>
                      </c:pt>
                      <c:pt idx="339">
                        <c:v>245666848.03096557</c:v>
                      </c:pt>
                      <c:pt idx="340">
                        <c:v>246038506.73811409</c:v>
                      </c:pt>
                      <c:pt idx="341">
                        <c:v>246039611.66138923</c:v>
                      </c:pt>
                      <c:pt idx="342">
                        <c:v>245503164.50516501</c:v>
                      </c:pt>
                      <c:pt idx="343">
                        <c:v>245504269.42844024</c:v>
                      </c:pt>
                      <c:pt idx="344">
                        <c:v>246038506.73811409</c:v>
                      </c:pt>
                      <c:pt idx="345">
                        <c:v>246039611.66138923</c:v>
                      </c:pt>
                      <c:pt idx="346">
                        <c:v>245853974.18372625</c:v>
                      </c:pt>
                      <c:pt idx="347">
                        <c:v>245855079.10700139</c:v>
                      </c:pt>
                      <c:pt idx="348">
                        <c:v>245665743.10769042</c:v>
                      </c:pt>
                      <c:pt idx="349">
                        <c:v>245666848.03096557</c:v>
                      </c:pt>
                      <c:pt idx="350">
                        <c:v>245850275.6620782</c:v>
                      </c:pt>
                      <c:pt idx="351">
                        <c:v>245851380.58535349</c:v>
                      </c:pt>
                      <c:pt idx="352">
                        <c:v>245853974.18372625</c:v>
                      </c:pt>
                      <c:pt idx="353">
                        <c:v>245855079.10700139</c:v>
                      </c:pt>
                      <c:pt idx="354">
                        <c:v>246038506.73811409</c:v>
                      </c:pt>
                      <c:pt idx="355">
                        <c:v>246039611.66138923</c:v>
                      </c:pt>
                      <c:pt idx="356">
                        <c:v>246201085.34063956</c:v>
                      </c:pt>
                      <c:pt idx="357">
                        <c:v>246202190.2639147</c:v>
                      </c:pt>
                      <c:pt idx="358">
                        <c:v>246788768.66168994</c:v>
                      </c:pt>
                      <c:pt idx="359">
                        <c:v>246789873.58496508</c:v>
                      </c:pt>
                      <c:pt idx="360">
                        <c:v>246201085.34063956</c:v>
                      </c:pt>
                      <c:pt idx="361">
                        <c:v>246202190.2639147</c:v>
                      </c:pt>
                      <c:pt idx="362">
                        <c:v>245665743.10769042</c:v>
                      </c:pt>
                      <c:pt idx="363">
                        <c:v>245666848.03096557</c:v>
                      </c:pt>
                      <c:pt idx="364">
                        <c:v>246389316.41667536</c:v>
                      </c:pt>
                      <c:pt idx="365">
                        <c:v>246390421.33995059</c:v>
                      </c:pt>
                      <c:pt idx="366">
                        <c:v>246389316.41667536</c:v>
                      </c:pt>
                      <c:pt idx="367">
                        <c:v>246390421.33995059</c:v>
                      </c:pt>
                      <c:pt idx="368">
                        <c:v>245853974.18372625</c:v>
                      </c:pt>
                      <c:pt idx="369">
                        <c:v>245855079.10700139</c:v>
                      </c:pt>
                      <c:pt idx="370">
                        <c:v>246788768.66168994</c:v>
                      </c:pt>
                      <c:pt idx="371">
                        <c:v>246789873.58496508</c:v>
                      </c:pt>
                      <c:pt idx="372">
                        <c:v>246201085.34063956</c:v>
                      </c:pt>
                      <c:pt idx="373">
                        <c:v>246202190.2639147</c:v>
                      </c:pt>
                      <c:pt idx="374">
                        <c:v>247324110.89463899</c:v>
                      </c:pt>
                      <c:pt idx="375">
                        <c:v>247325215.81791416</c:v>
                      </c:pt>
                      <c:pt idx="376">
                        <c:v>246389316.41667536</c:v>
                      </c:pt>
                      <c:pt idx="377">
                        <c:v>246390421.33995059</c:v>
                      </c:pt>
                      <c:pt idx="378">
                        <c:v>246788768.66168994</c:v>
                      </c:pt>
                      <c:pt idx="379">
                        <c:v>246789873.58496508</c:v>
                      </c:pt>
                      <c:pt idx="380">
                        <c:v>247324110.89463899</c:v>
                      </c:pt>
                      <c:pt idx="381">
                        <c:v>247325215.81791416</c:v>
                      </c:pt>
                      <c:pt idx="382">
                        <c:v>247139578.34025109</c:v>
                      </c:pt>
                      <c:pt idx="383">
                        <c:v>247140683.26352635</c:v>
                      </c:pt>
                      <c:pt idx="384">
                        <c:v>247139578.34025109</c:v>
                      </c:pt>
                      <c:pt idx="385">
                        <c:v>247140683.26352635</c:v>
                      </c:pt>
                      <c:pt idx="386">
                        <c:v>247324110.89463899</c:v>
                      </c:pt>
                      <c:pt idx="387">
                        <c:v>247325215.81791416</c:v>
                      </c:pt>
                      <c:pt idx="388">
                        <c:v>247674920.57320029</c:v>
                      </c:pt>
                      <c:pt idx="389">
                        <c:v>247676025.49647549</c:v>
                      </c:pt>
                      <c:pt idx="390">
                        <c:v>247674920.57320029</c:v>
                      </c:pt>
                      <c:pt idx="391">
                        <c:v>247676025.49647549</c:v>
                      </c:pt>
                      <c:pt idx="392">
                        <c:v>247139578.34025109</c:v>
                      </c:pt>
                      <c:pt idx="393">
                        <c:v>247140683.26352635</c:v>
                      </c:pt>
                      <c:pt idx="394">
                        <c:v>248511986.06130171</c:v>
                      </c:pt>
                      <c:pt idx="395">
                        <c:v>248513090.98457691</c:v>
                      </c:pt>
                      <c:pt idx="396">
                        <c:v>247674920.57320029</c:v>
                      </c:pt>
                      <c:pt idx="397">
                        <c:v>247676025.49647549</c:v>
                      </c:pt>
                      <c:pt idx="398">
                        <c:v>248511986.06130171</c:v>
                      </c:pt>
                      <c:pt idx="399">
                        <c:v>248513090.98457691</c:v>
                      </c:pt>
                      <c:pt idx="400">
                        <c:v>248700217.13733754</c:v>
                      </c:pt>
                      <c:pt idx="401">
                        <c:v>248701322.06061277</c:v>
                      </c:pt>
                      <c:pt idx="402">
                        <c:v>248700217.13733754</c:v>
                      </c:pt>
                      <c:pt idx="403">
                        <c:v>248701322.06061277</c:v>
                      </c:pt>
                      <c:pt idx="404">
                        <c:v>248511986.06130171</c:v>
                      </c:pt>
                      <c:pt idx="405">
                        <c:v>248513090.98457691</c:v>
                      </c:pt>
                      <c:pt idx="406">
                        <c:v>249047328.29425082</c:v>
                      </c:pt>
                      <c:pt idx="407">
                        <c:v>249048433.21752602</c:v>
                      </c:pt>
                      <c:pt idx="408">
                        <c:v>248700217.13733754</c:v>
                      </c:pt>
                      <c:pt idx="409">
                        <c:v>248701322.06061277</c:v>
                      </c:pt>
                      <c:pt idx="410">
                        <c:v>249235559.37028664</c:v>
                      </c:pt>
                      <c:pt idx="411">
                        <c:v>249236664.29356185</c:v>
                      </c:pt>
                      <c:pt idx="412">
                        <c:v>249047328.29425082</c:v>
                      </c:pt>
                      <c:pt idx="413">
                        <c:v>249048433.21752602</c:v>
                      </c:pt>
                      <c:pt idx="414">
                        <c:v>249235559.37028664</c:v>
                      </c:pt>
                      <c:pt idx="415">
                        <c:v>249236664.29356185</c:v>
                      </c:pt>
                      <c:pt idx="416">
                        <c:v>249047328.29425082</c:v>
                      </c:pt>
                      <c:pt idx="417">
                        <c:v>249048433.21752602</c:v>
                      </c:pt>
                      <c:pt idx="418">
                        <c:v>249985821.29386243</c:v>
                      </c:pt>
                      <c:pt idx="419">
                        <c:v>249986926.21713769</c:v>
                      </c:pt>
                      <c:pt idx="420">
                        <c:v>249985821.29386243</c:v>
                      </c:pt>
                      <c:pt idx="421">
                        <c:v>249986926.21713769</c:v>
                      </c:pt>
                      <c:pt idx="422">
                        <c:v>249235559.37028664</c:v>
                      </c:pt>
                      <c:pt idx="423">
                        <c:v>249236664.29356185</c:v>
                      </c:pt>
                      <c:pt idx="424">
                        <c:v>249985821.29386243</c:v>
                      </c:pt>
                      <c:pt idx="425">
                        <c:v>249986926.21713769</c:v>
                      </c:pt>
                      <c:pt idx="426">
                        <c:v>250521163.5268116</c:v>
                      </c:pt>
                      <c:pt idx="427">
                        <c:v>250522268.45008674</c:v>
                      </c:pt>
                      <c:pt idx="428">
                        <c:v>250521163.5268116</c:v>
                      </c:pt>
                      <c:pt idx="429">
                        <c:v>250522268.45008674</c:v>
                      </c:pt>
                      <c:pt idx="430">
                        <c:v>250521163.5268116</c:v>
                      </c:pt>
                      <c:pt idx="431">
                        <c:v>250522268.45008674</c:v>
                      </c:pt>
                      <c:pt idx="432">
                        <c:v>252756593.66542307</c:v>
                      </c:pt>
                      <c:pt idx="433">
                        <c:v>252757698.5886983</c:v>
                      </c:pt>
                      <c:pt idx="434">
                        <c:v>252944824.74145895</c:v>
                      </c:pt>
                      <c:pt idx="435">
                        <c:v>252945929.66473413</c:v>
                      </c:pt>
                      <c:pt idx="436">
                        <c:v>252756593.66542307</c:v>
                      </c:pt>
                      <c:pt idx="437">
                        <c:v>252757698.5886983</c:v>
                      </c:pt>
                      <c:pt idx="438">
                        <c:v>252944824.74145895</c:v>
                      </c:pt>
                      <c:pt idx="439">
                        <c:v>252945929.66473413</c:v>
                      </c:pt>
                      <c:pt idx="440">
                        <c:v>253291935.8983722</c:v>
                      </c:pt>
                      <c:pt idx="441">
                        <c:v>253293040.82164738</c:v>
                      </c:pt>
                      <c:pt idx="442">
                        <c:v>253291935.8983722</c:v>
                      </c:pt>
                      <c:pt idx="443">
                        <c:v>253293040.82164738</c:v>
                      </c:pt>
                      <c:pt idx="444">
                        <c:v>252756593.66542307</c:v>
                      </c:pt>
                      <c:pt idx="445">
                        <c:v>252757698.5886983</c:v>
                      </c:pt>
                      <c:pt idx="446">
                        <c:v>253480166.97440797</c:v>
                      </c:pt>
                      <c:pt idx="447">
                        <c:v>253481271.89768326</c:v>
                      </c:pt>
                      <c:pt idx="448">
                        <c:v>253480166.97440797</c:v>
                      </c:pt>
                      <c:pt idx="449">
                        <c:v>253481271.89768326</c:v>
                      </c:pt>
                      <c:pt idx="450">
                        <c:v>252944824.74145895</c:v>
                      </c:pt>
                      <c:pt idx="451">
                        <c:v>252945929.66473413</c:v>
                      </c:pt>
                      <c:pt idx="452">
                        <c:v>253291935.8983722</c:v>
                      </c:pt>
                      <c:pt idx="453">
                        <c:v>253293040.82164738</c:v>
                      </c:pt>
                      <c:pt idx="454">
                        <c:v>253480166.97440797</c:v>
                      </c:pt>
                      <c:pt idx="455">
                        <c:v>253481271.89768326</c:v>
                      </c:pt>
                      <c:pt idx="456">
                        <c:v>254230428.89798382</c:v>
                      </c:pt>
                      <c:pt idx="457">
                        <c:v>254231533.82125908</c:v>
                      </c:pt>
                      <c:pt idx="458">
                        <c:v>254230428.89798382</c:v>
                      </c:pt>
                      <c:pt idx="459">
                        <c:v>254231533.82125908</c:v>
                      </c:pt>
                      <c:pt idx="460">
                        <c:v>254765771.13093296</c:v>
                      </c:pt>
                      <c:pt idx="461">
                        <c:v>254766876.05420816</c:v>
                      </c:pt>
                      <c:pt idx="462">
                        <c:v>254765771.13093296</c:v>
                      </c:pt>
                      <c:pt idx="463">
                        <c:v>254766876.05420816</c:v>
                      </c:pt>
                      <c:pt idx="464">
                        <c:v>254230428.89798382</c:v>
                      </c:pt>
                      <c:pt idx="465">
                        <c:v>254231533.82125908</c:v>
                      </c:pt>
                      <c:pt idx="466">
                        <c:v>254765771.13093296</c:v>
                      </c:pt>
                      <c:pt idx="467">
                        <c:v>254766876.05420816</c:v>
                      </c:pt>
                      <c:pt idx="468">
                        <c:v>258348034.18388987</c:v>
                      </c:pt>
                      <c:pt idx="469">
                        <c:v>258349139.10716507</c:v>
                      </c:pt>
                      <c:pt idx="470">
                        <c:v>258348034.18388987</c:v>
                      </c:pt>
                      <c:pt idx="471">
                        <c:v>258349139.10716507</c:v>
                      </c:pt>
                      <c:pt idx="472">
                        <c:v>258536265.25992578</c:v>
                      </c:pt>
                      <c:pt idx="473">
                        <c:v>258537370.18320096</c:v>
                      </c:pt>
                      <c:pt idx="474">
                        <c:v>258536265.25992578</c:v>
                      </c:pt>
                      <c:pt idx="475">
                        <c:v>258537370.18320096</c:v>
                      </c:pt>
                      <c:pt idx="476">
                        <c:v>258883376.41683906</c:v>
                      </c:pt>
                      <c:pt idx="477">
                        <c:v>258884481.34011421</c:v>
                      </c:pt>
                      <c:pt idx="478">
                        <c:v>258883376.41683906</c:v>
                      </c:pt>
                      <c:pt idx="479">
                        <c:v>258884481.34011421</c:v>
                      </c:pt>
                      <c:pt idx="480">
                        <c:v>258348034.18388987</c:v>
                      </c:pt>
                      <c:pt idx="481">
                        <c:v>258349139.10716507</c:v>
                      </c:pt>
                      <c:pt idx="482">
                        <c:v>259071607.4928748</c:v>
                      </c:pt>
                      <c:pt idx="483">
                        <c:v>259072712.41614997</c:v>
                      </c:pt>
                      <c:pt idx="484">
                        <c:v>259071607.4928748</c:v>
                      </c:pt>
                      <c:pt idx="485">
                        <c:v>259072712.41614997</c:v>
                      </c:pt>
                      <c:pt idx="486">
                        <c:v>258536265.25992578</c:v>
                      </c:pt>
                      <c:pt idx="487">
                        <c:v>258537370.18320096</c:v>
                      </c:pt>
                      <c:pt idx="488">
                        <c:v>258883376.41683906</c:v>
                      </c:pt>
                      <c:pt idx="489">
                        <c:v>258884481.34011421</c:v>
                      </c:pt>
                      <c:pt idx="490">
                        <c:v>259071607.4928748</c:v>
                      </c:pt>
                      <c:pt idx="491">
                        <c:v>259072712.41614997</c:v>
                      </c:pt>
                      <c:pt idx="492">
                        <c:v>259821869.41645065</c:v>
                      </c:pt>
                      <c:pt idx="493">
                        <c:v>259822974.33972579</c:v>
                      </c:pt>
                      <c:pt idx="494">
                        <c:v>259821869.41645065</c:v>
                      </c:pt>
                      <c:pt idx="495">
                        <c:v>259822974.33972579</c:v>
                      </c:pt>
                      <c:pt idx="496">
                        <c:v>260357211.64939979</c:v>
                      </c:pt>
                      <c:pt idx="497">
                        <c:v>260358316.57267499</c:v>
                      </c:pt>
                      <c:pt idx="498">
                        <c:v>260357211.64939979</c:v>
                      </c:pt>
                      <c:pt idx="499">
                        <c:v>260358316.57267499</c:v>
                      </c:pt>
                      <c:pt idx="500">
                        <c:v>259821869.41645065</c:v>
                      </c:pt>
                      <c:pt idx="501">
                        <c:v>259822974.33972579</c:v>
                      </c:pt>
                      <c:pt idx="502">
                        <c:v>260357211.64939979</c:v>
                      </c:pt>
                      <c:pt idx="503">
                        <c:v>260358316.57267499</c:v>
                      </c:pt>
                      <c:pt idx="504">
                        <c:v>261307351.73844099</c:v>
                      </c:pt>
                      <c:pt idx="505">
                        <c:v>261308456.66171619</c:v>
                      </c:pt>
                      <c:pt idx="506">
                        <c:v>261307351.73844099</c:v>
                      </c:pt>
                      <c:pt idx="507">
                        <c:v>261308456.66171619</c:v>
                      </c:pt>
                      <c:pt idx="508">
                        <c:v>261495582.81447688</c:v>
                      </c:pt>
                      <c:pt idx="509">
                        <c:v>261496687.73775211</c:v>
                      </c:pt>
                      <c:pt idx="510">
                        <c:v>261495582.81447688</c:v>
                      </c:pt>
                      <c:pt idx="511">
                        <c:v>261496687.73775211</c:v>
                      </c:pt>
                      <c:pt idx="512">
                        <c:v>261307351.73844099</c:v>
                      </c:pt>
                      <c:pt idx="513">
                        <c:v>261308456.66171619</c:v>
                      </c:pt>
                      <c:pt idx="514">
                        <c:v>261842693.9713901</c:v>
                      </c:pt>
                      <c:pt idx="515">
                        <c:v>261843798.89466536</c:v>
                      </c:pt>
                      <c:pt idx="516">
                        <c:v>261495582.81447688</c:v>
                      </c:pt>
                      <c:pt idx="517">
                        <c:v>261496687.73775211</c:v>
                      </c:pt>
                      <c:pt idx="518">
                        <c:v>262030925.04742596</c:v>
                      </c:pt>
                      <c:pt idx="519">
                        <c:v>262032029.97070113</c:v>
                      </c:pt>
                      <c:pt idx="520">
                        <c:v>261842693.9713901</c:v>
                      </c:pt>
                      <c:pt idx="521">
                        <c:v>261843798.89466536</c:v>
                      </c:pt>
                      <c:pt idx="522">
                        <c:v>262030925.04742596</c:v>
                      </c:pt>
                      <c:pt idx="523">
                        <c:v>262032029.97070113</c:v>
                      </c:pt>
                      <c:pt idx="524">
                        <c:v>262781186.9710018</c:v>
                      </c:pt>
                      <c:pt idx="525">
                        <c:v>262782291.89427707</c:v>
                      </c:pt>
                      <c:pt idx="526">
                        <c:v>261842693.9713901</c:v>
                      </c:pt>
                      <c:pt idx="527">
                        <c:v>261843798.89466536</c:v>
                      </c:pt>
                      <c:pt idx="528">
                        <c:v>262781186.9710018</c:v>
                      </c:pt>
                      <c:pt idx="529">
                        <c:v>262782291.89427707</c:v>
                      </c:pt>
                      <c:pt idx="530">
                        <c:v>262030925.04742596</c:v>
                      </c:pt>
                      <c:pt idx="531">
                        <c:v>262032029.97070113</c:v>
                      </c:pt>
                      <c:pt idx="532">
                        <c:v>262781186.9710018</c:v>
                      </c:pt>
                      <c:pt idx="533">
                        <c:v>262782291.89427707</c:v>
                      </c:pt>
                      <c:pt idx="534">
                        <c:v>263316529.20395088</c:v>
                      </c:pt>
                      <c:pt idx="535">
                        <c:v>263317634.12722602</c:v>
                      </c:pt>
                      <c:pt idx="536">
                        <c:v>263316529.20395088</c:v>
                      </c:pt>
                      <c:pt idx="537">
                        <c:v>263317634.12722602</c:v>
                      </c:pt>
                      <c:pt idx="538">
                        <c:v>263316529.20395088</c:v>
                      </c:pt>
                      <c:pt idx="539">
                        <c:v>263317634.12722602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FC87-4A38-9729-03DB722C51B5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1867.0750273470883</c:v>
                      </c:pt>
                      <c:pt idx="1">
                        <c:v>1867.0834675285478</c:v>
                      </c:pt>
                      <c:pt idx="2">
                        <c:v>1867.4936273470882</c:v>
                      </c:pt>
                      <c:pt idx="3">
                        <c:v>1867.5020675285477</c:v>
                      </c:pt>
                      <c:pt idx="4">
                        <c:v>1868.6640891417048</c:v>
                      </c:pt>
                      <c:pt idx="5">
                        <c:v>1868.672529323165</c:v>
                      </c:pt>
                      <c:pt idx="6">
                        <c:v>1869.0826891417048</c:v>
                      </c:pt>
                      <c:pt idx="7">
                        <c:v>1869.091129323165</c:v>
                      </c:pt>
                      <c:pt idx="8">
                        <c:v>1871.0310273470884</c:v>
                      </c:pt>
                      <c:pt idx="9">
                        <c:v>1871.0394675285477</c:v>
                      </c:pt>
                      <c:pt idx="10">
                        <c:v>1872.6200891417047</c:v>
                      </c:pt>
                      <c:pt idx="11">
                        <c:v>1872.6285293231649</c:v>
                      </c:pt>
                      <c:pt idx="12">
                        <c:v>1872.83161555727</c:v>
                      </c:pt>
                      <c:pt idx="13">
                        <c:v>1872.8400557387299</c:v>
                      </c:pt>
                      <c:pt idx="14">
                        <c:v>1874.4206773518872</c:v>
                      </c:pt>
                      <c:pt idx="15">
                        <c:v>1874.4291175333469</c:v>
                      </c:pt>
                      <c:pt idx="16">
                        <c:v>1875.13241555727</c:v>
                      </c:pt>
                      <c:pt idx="17">
                        <c:v>1875.1408557387299</c:v>
                      </c:pt>
                      <c:pt idx="18">
                        <c:v>1876.7214773518872</c:v>
                      </c:pt>
                      <c:pt idx="19">
                        <c:v>1876.7299175333469</c:v>
                      </c:pt>
                      <c:pt idx="20">
                        <c:v>1878.8236155572702</c:v>
                      </c:pt>
                      <c:pt idx="21">
                        <c:v>1878.8320557387299</c:v>
                      </c:pt>
                      <c:pt idx="22">
                        <c:v>1879.3242364275186</c:v>
                      </c:pt>
                      <c:pt idx="23">
                        <c:v>1879.3326766089785</c:v>
                      </c:pt>
                      <c:pt idx="24">
                        <c:v>1879.7428364275186</c:v>
                      </c:pt>
                      <c:pt idx="25">
                        <c:v>1879.7512766089785</c:v>
                      </c:pt>
                      <c:pt idx="26">
                        <c:v>1880.4126773518872</c:v>
                      </c:pt>
                      <c:pt idx="27">
                        <c:v>1880.4211175333469</c:v>
                      </c:pt>
                      <c:pt idx="28">
                        <c:v>1883.2802364275185</c:v>
                      </c:pt>
                      <c:pt idx="29">
                        <c:v>1883.2886766089784</c:v>
                      </c:pt>
                      <c:pt idx="30">
                        <c:v>1885.0808246377003</c:v>
                      </c:pt>
                      <c:pt idx="31">
                        <c:v>1885.0892648191602</c:v>
                      </c:pt>
                      <c:pt idx="32">
                        <c:v>1887.3816246377003</c:v>
                      </c:pt>
                      <c:pt idx="33">
                        <c:v>1887.3900648191602</c:v>
                      </c:pt>
                      <c:pt idx="34">
                        <c:v>1891.0728246377003</c:v>
                      </c:pt>
                      <c:pt idx="35">
                        <c:v>1891.0812648191602</c:v>
                      </c:pt>
                      <c:pt idx="36">
                        <c:v>1895.9744281151927</c:v>
                      </c:pt>
                      <c:pt idx="37">
                        <c:v>1895.9828682966529</c:v>
                      </c:pt>
                      <c:pt idx="38">
                        <c:v>1897.5634899098097</c:v>
                      </c:pt>
                      <c:pt idx="39">
                        <c:v>1897.5719300912697</c:v>
                      </c:pt>
                      <c:pt idx="40">
                        <c:v>1898.2752281151927</c:v>
                      </c:pt>
                      <c:pt idx="41">
                        <c:v>1898.2836682966529</c:v>
                      </c:pt>
                      <c:pt idx="42">
                        <c:v>1899.8642899098099</c:v>
                      </c:pt>
                      <c:pt idx="43">
                        <c:v>1899.8727300912697</c:v>
                      </c:pt>
                      <c:pt idx="44">
                        <c:v>1901.9664281151927</c:v>
                      </c:pt>
                      <c:pt idx="45">
                        <c:v>1901.9748682966529</c:v>
                      </c:pt>
                      <c:pt idx="46">
                        <c:v>1901.7310163253751</c:v>
                      </c:pt>
                      <c:pt idx="47">
                        <c:v>1901.7394565068348</c:v>
                      </c:pt>
                      <c:pt idx="48">
                        <c:v>1902.167816325375</c:v>
                      </c:pt>
                      <c:pt idx="49">
                        <c:v>1902.1762565068348</c:v>
                      </c:pt>
                      <c:pt idx="50">
                        <c:v>1903.5554899098099</c:v>
                      </c:pt>
                      <c:pt idx="51">
                        <c:v>1903.5639300912696</c:v>
                      </c:pt>
                      <c:pt idx="52">
                        <c:v>1903.3200781199916</c:v>
                      </c:pt>
                      <c:pt idx="53">
                        <c:v>1903.3285183014511</c:v>
                      </c:pt>
                      <c:pt idx="54">
                        <c:v>1903.7568781199916</c:v>
                      </c:pt>
                      <c:pt idx="55">
                        <c:v>1903.7653183014513</c:v>
                      </c:pt>
                      <c:pt idx="56">
                        <c:v>1905.859016325375</c:v>
                      </c:pt>
                      <c:pt idx="57">
                        <c:v>1905.8674565068347</c:v>
                      </c:pt>
                      <c:pt idx="58">
                        <c:v>1907.4480781199916</c:v>
                      </c:pt>
                      <c:pt idx="59">
                        <c:v>1907.4565183014513</c:v>
                      </c:pt>
                      <c:pt idx="60">
                        <c:v>1908.2236371956235</c:v>
                      </c:pt>
                      <c:pt idx="61">
                        <c:v>1908.2320773770834</c:v>
                      </c:pt>
                      <c:pt idx="62">
                        <c:v>1910.5244371956235</c:v>
                      </c:pt>
                      <c:pt idx="63">
                        <c:v>1910.5328773770837</c:v>
                      </c:pt>
                      <c:pt idx="64">
                        <c:v>1914.2156371956235</c:v>
                      </c:pt>
                      <c:pt idx="65">
                        <c:v>1914.2240773770836</c:v>
                      </c:pt>
                      <c:pt idx="66">
                        <c:v>1913.9802254058056</c:v>
                      </c:pt>
                      <c:pt idx="67">
                        <c:v>1913.9886655872649</c:v>
                      </c:pt>
                      <c:pt idx="68">
                        <c:v>1914.4170254058056</c:v>
                      </c:pt>
                      <c:pt idx="69">
                        <c:v>1914.4254655872651</c:v>
                      </c:pt>
                      <c:pt idx="70">
                        <c:v>1918.1082254058056</c:v>
                      </c:pt>
                      <c:pt idx="71">
                        <c:v>1918.1166655872651</c:v>
                      </c:pt>
                      <c:pt idx="72">
                        <c:v>1932.9681301495375</c:v>
                      </c:pt>
                      <c:pt idx="73">
                        <c:v>1932.9765703309979</c:v>
                      </c:pt>
                      <c:pt idx="74">
                        <c:v>1933.4049301495377</c:v>
                      </c:pt>
                      <c:pt idx="75">
                        <c:v>1933.4133703309979</c:v>
                      </c:pt>
                      <c:pt idx="76">
                        <c:v>1934.5571919441545</c:v>
                      </c:pt>
                      <c:pt idx="77">
                        <c:v>1934.5656321256147</c:v>
                      </c:pt>
                      <c:pt idx="78">
                        <c:v>1934.9939919441545</c:v>
                      </c:pt>
                      <c:pt idx="79">
                        <c:v>1935.0024321256146</c:v>
                      </c:pt>
                      <c:pt idx="80">
                        <c:v>1937.0961301495377</c:v>
                      </c:pt>
                      <c:pt idx="81">
                        <c:v>1937.1045703309978</c:v>
                      </c:pt>
                      <c:pt idx="82">
                        <c:v>1938.6851919441544</c:v>
                      </c:pt>
                      <c:pt idx="83">
                        <c:v>1938.6936321256146</c:v>
                      </c:pt>
                      <c:pt idx="84">
                        <c:v>1938.7247183597192</c:v>
                      </c:pt>
                      <c:pt idx="85">
                        <c:v>1938.7331585411796</c:v>
                      </c:pt>
                      <c:pt idx="86">
                        <c:v>1940.3137801543364</c:v>
                      </c:pt>
                      <c:pt idx="87">
                        <c:v>1940.3222203357964</c:v>
                      </c:pt>
                      <c:pt idx="88">
                        <c:v>1941.0437183597194</c:v>
                      </c:pt>
                      <c:pt idx="89">
                        <c:v>1941.0521585411796</c:v>
                      </c:pt>
                      <c:pt idx="90">
                        <c:v>1942.6327801543364</c:v>
                      </c:pt>
                      <c:pt idx="91">
                        <c:v>1942.6412203357963</c:v>
                      </c:pt>
                      <c:pt idx="92">
                        <c:v>1944.8887183597192</c:v>
                      </c:pt>
                      <c:pt idx="93">
                        <c:v>1944.8971585411796</c:v>
                      </c:pt>
                      <c:pt idx="94">
                        <c:v>1945.2173392299683</c:v>
                      </c:pt>
                      <c:pt idx="95">
                        <c:v>1945.2257794114284</c:v>
                      </c:pt>
                      <c:pt idx="96">
                        <c:v>1945.6541392299682</c:v>
                      </c:pt>
                      <c:pt idx="97">
                        <c:v>1945.6625794114284</c:v>
                      </c:pt>
                      <c:pt idx="98">
                        <c:v>1946.4777801543364</c:v>
                      </c:pt>
                      <c:pt idx="99">
                        <c:v>1946.4862203357964</c:v>
                      </c:pt>
                      <c:pt idx="100">
                        <c:v>1949.3453392299682</c:v>
                      </c:pt>
                      <c:pt idx="101">
                        <c:v>1949.3537794114284</c:v>
                      </c:pt>
                      <c:pt idx="102">
                        <c:v>1950.9739274401497</c:v>
                      </c:pt>
                      <c:pt idx="103">
                        <c:v>1950.9823676216099</c:v>
                      </c:pt>
                      <c:pt idx="104">
                        <c:v>1953.2929274401497</c:v>
                      </c:pt>
                      <c:pt idx="105">
                        <c:v>1953.3013676216099</c:v>
                      </c:pt>
                      <c:pt idx="106">
                        <c:v>1957.1379274401497</c:v>
                      </c:pt>
                      <c:pt idx="107">
                        <c:v>1957.1463676216099</c:v>
                      </c:pt>
                      <c:pt idx="108">
                        <c:v>1985.1615185034279</c:v>
                      </c:pt>
                      <c:pt idx="109">
                        <c:v>1985.1699586848877</c:v>
                      </c:pt>
                      <c:pt idx="110">
                        <c:v>1986.750580298045</c:v>
                      </c:pt>
                      <c:pt idx="111">
                        <c:v>1986.7590204795049</c:v>
                      </c:pt>
                      <c:pt idx="112">
                        <c:v>1987.4987185034279</c:v>
                      </c:pt>
                      <c:pt idx="113">
                        <c:v>1987.5071586848876</c:v>
                      </c:pt>
                      <c:pt idx="114">
                        <c:v>1989.0877802980449</c:v>
                      </c:pt>
                      <c:pt idx="115">
                        <c:v>1989.0962204795048</c:v>
                      </c:pt>
                      <c:pt idx="116">
                        <c:v>1989.0541067136098</c:v>
                      </c:pt>
                      <c:pt idx="117">
                        <c:v>1989.0625468950698</c:v>
                      </c:pt>
                      <c:pt idx="118">
                        <c:v>1990.6431685082266</c:v>
                      </c:pt>
                      <c:pt idx="119">
                        <c:v>1990.6516086896861</c:v>
                      </c:pt>
                      <c:pt idx="120">
                        <c:v>1991.497518503428</c:v>
                      </c:pt>
                      <c:pt idx="121">
                        <c:v>1991.5059586848877</c:v>
                      </c:pt>
                      <c:pt idx="122">
                        <c:v>1991.39130671361</c:v>
                      </c:pt>
                      <c:pt idx="123">
                        <c:v>1991.3997468950699</c:v>
                      </c:pt>
                      <c:pt idx="124">
                        <c:v>1993.086580298045</c:v>
                      </c:pt>
                      <c:pt idx="125">
                        <c:v>1993.0950204795049</c:v>
                      </c:pt>
                      <c:pt idx="126">
                        <c:v>1992.9803685082265</c:v>
                      </c:pt>
                      <c:pt idx="127">
                        <c:v>1992.988808689686</c:v>
                      </c:pt>
                      <c:pt idx="128">
                        <c:v>1995.3901067136098</c:v>
                      </c:pt>
                      <c:pt idx="129">
                        <c:v>1995.3985468950698</c:v>
                      </c:pt>
                      <c:pt idx="130">
                        <c:v>1996.9791685082266</c:v>
                      </c:pt>
                      <c:pt idx="131">
                        <c:v>1996.9876086896861</c:v>
                      </c:pt>
                      <c:pt idx="132">
                        <c:v>1997.4107275838585</c:v>
                      </c:pt>
                      <c:pt idx="133">
                        <c:v>1997.4191677653182</c:v>
                      </c:pt>
                      <c:pt idx="134">
                        <c:v>1999.7479275838584</c:v>
                      </c:pt>
                      <c:pt idx="135">
                        <c:v>1999.7563677653181</c:v>
                      </c:pt>
                      <c:pt idx="136">
                        <c:v>2001.3033157940397</c:v>
                      </c:pt>
                      <c:pt idx="137">
                        <c:v>2001.3117559755005</c:v>
                      </c:pt>
                      <c:pt idx="138">
                        <c:v>2003.7467275838585</c:v>
                      </c:pt>
                      <c:pt idx="139">
                        <c:v>2003.7551677653182</c:v>
                      </c:pt>
                      <c:pt idx="140">
                        <c:v>2003.6405157940396</c:v>
                      </c:pt>
                      <c:pt idx="141">
                        <c:v>2003.6489559755005</c:v>
                      </c:pt>
                      <c:pt idx="142">
                        <c:v>2007.6393157940397</c:v>
                      </c:pt>
                      <c:pt idx="143">
                        <c:v>2007.6477559755006</c:v>
                      </c:pt>
                      <c:pt idx="144">
                        <c:v>2009.9374614246869</c:v>
                      </c:pt>
                      <c:pt idx="145">
                        <c:v>2009.9459016061471</c:v>
                      </c:pt>
                      <c:pt idx="146">
                        <c:v>2011.5265232193042</c:v>
                      </c:pt>
                      <c:pt idx="147">
                        <c:v>2011.5349634007639</c:v>
                      </c:pt>
                      <c:pt idx="148">
                        <c:v>2011.8388568573971</c:v>
                      </c:pt>
                      <c:pt idx="149">
                        <c:v>2011.8472970388571</c:v>
                      </c:pt>
                      <c:pt idx="150">
                        <c:v>2012.2746614246869</c:v>
                      </c:pt>
                      <c:pt idx="151">
                        <c:v>2012.2831016061471</c:v>
                      </c:pt>
                      <c:pt idx="152">
                        <c:v>2012.293856857397</c:v>
                      </c:pt>
                      <c:pt idx="153">
                        <c:v>2012.302297038857</c:v>
                      </c:pt>
                      <c:pt idx="154">
                        <c:v>2013.4279186520139</c:v>
                      </c:pt>
                      <c:pt idx="155">
                        <c:v>2013.4363588334736</c:v>
                      </c:pt>
                      <c:pt idx="156">
                        <c:v>2013.8637232193041</c:v>
                      </c:pt>
                      <c:pt idx="157">
                        <c:v>2013.8721634007641</c:v>
                      </c:pt>
                      <c:pt idx="158">
                        <c:v>2013.8829186520138</c:v>
                      </c:pt>
                      <c:pt idx="159">
                        <c:v>2013.8913588334738</c:v>
                      </c:pt>
                      <c:pt idx="160">
                        <c:v>2015.6940496348695</c:v>
                      </c:pt>
                      <c:pt idx="161">
                        <c:v>2015.702489816329</c:v>
                      </c:pt>
                      <c:pt idx="162">
                        <c:v>2016.273461424687</c:v>
                      </c:pt>
                      <c:pt idx="163">
                        <c:v>2016.2819016061471</c:v>
                      </c:pt>
                      <c:pt idx="164">
                        <c:v>2016.1388568573971</c:v>
                      </c:pt>
                      <c:pt idx="165">
                        <c:v>2016.147297038857</c:v>
                      </c:pt>
                      <c:pt idx="166">
                        <c:v>2016.1672496348697</c:v>
                      </c:pt>
                      <c:pt idx="167">
                        <c:v>2016.1756898163289</c:v>
                      </c:pt>
                      <c:pt idx="168">
                        <c:v>2017.2831114294863</c:v>
                      </c:pt>
                      <c:pt idx="169">
                        <c:v>2017.291551610946</c:v>
                      </c:pt>
                      <c:pt idx="170">
                        <c:v>2017.8625232193042</c:v>
                      </c:pt>
                      <c:pt idx="171">
                        <c:v>2017.8709634007639</c:v>
                      </c:pt>
                      <c:pt idx="172">
                        <c:v>2017.7279186520138</c:v>
                      </c:pt>
                      <c:pt idx="173">
                        <c:v>2017.7363588334738</c:v>
                      </c:pt>
                      <c:pt idx="174">
                        <c:v>2017.7563114294862</c:v>
                      </c:pt>
                      <c:pt idx="175">
                        <c:v>2017.764751610946</c:v>
                      </c:pt>
                      <c:pt idx="176">
                        <c:v>2017.5954450675788</c:v>
                      </c:pt>
                      <c:pt idx="177">
                        <c:v>2017.6038852490387</c:v>
                      </c:pt>
                      <c:pt idx="178">
                        <c:v>2019.184506862196</c:v>
                      </c:pt>
                      <c:pt idx="179">
                        <c:v>2019.1929470436548</c:v>
                      </c:pt>
                      <c:pt idx="180">
                        <c:v>2020.1660496348695</c:v>
                      </c:pt>
                      <c:pt idx="181">
                        <c:v>2020.174489816329</c:v>
                      </c:pt>
                      <c:pt idx="182">
                        <c:v>2019.9326450675787</c:v>
                      </c:pt>
                      <c:pt idx="183">
                        <c:v>2019.9410852490387</c:v>
                      </c:pt>
                      <c:pt idx="184">
                        <c:v>2021.7551114294863</c:v>
                      </c:pt>
                      <c:pt idx="185">
                        <c:v>2021.763551610946</c:v>
                      </c:pt>
                      <c:pt idx="186">
                        <c:v>2021.521706862196</c:v>
                      </c:pt>
                      <c:pt idx="187">
                        <c:v>2021.530147043655</c:v>
                      </c:pt>
                      <c:pt idx="188">
                        <c:v>2022.1866705051177</c:v>
                      </c:pt>
                      <c:pt idx="189">
                        <c:v>2022.1951106865781</c:v>
                      </c:pt>
                      <c:pt idx="190">
                        <c:v>2023.9314450675788</c:v>
                      </c:pt>
                      <c:pt idx="191">
                        <c:v>2023.9398852490388</c:v>
                      </c:pt>
                      <c:pt idx="192">
                        <c:v>2024.0880659378274</c:v>
                      </c:pt>
                      <c:pt idx="193">
                        <c:v>2024.0965061192871</c:v>
                      </c:pt>
                      <c:pt idx="194">
                        <c:v>2024.5238705051177</c:v>
                      </c:pt>
                      <c:pt idx="195">
                        <c:v>2024.5323106865781</c:v>
                      </c:pt>
                      <c:pt idx="196">
                        <c:v>2024.5430659378274</c:v>
                      </c:pt>
                      <c:pt idx="197">
                        <c:v>2024.5515061192873</c:v>
                      </c:pt>
                      <c:pt idx="198">
                        <c:v>2025.520506862196</c:v>
                      </c:pt>
                      <c:pt idx="199">
                        <c:v>2025.5289470436549</c:v>
                      </c:pt>
                      <c:pt idx="200">
                        <c:v>2027.9432587152999</c:v>
                      </c:pt>
                      <c:pt idx="201">
                        <c:v>2027.9516988967598</c:v>
                      </c:pt>
                      <c:pt idx="202">
                        <c:v>2028.5226705051177</c:v>
                      </c:pt>
                      <c:pt idx="203">
                        <c:v>2028.5311106865781</c:v>
                      </c:pt>
                      <c:pt idx="204">
                        <c:v>2028.3880659378274</c:v>
                      </c:pt>
                      <c:pt idx="205">
                        <c:v>2028.3965061192873</c:v>
                      </c:pt>
                      <c:pt idx="206">
                        <c:v>2028.4164587152998</c:v>
                      </c:pt>
                      <c:pt idx="207">
                        <c:v>2028.4248988967597</c:v>
                      </c:pt>
                      <c:pt idx="208">
                        <c:v>2029.8446541480087</c:v>
                      </c:pt>
                      <c:pt idx="209">
                        <c:v>2029.8530943294693</c:v>
                      </c:pt>
                      <c:pt idx="210">
                        <c:v>2032.4152587152998</c:v>
                      </c:pt>
                      <c:pt idx="211">
                        <c:v>2032.4236988967598</c:v>
                      </c:pt>
                      <c:pt idx="212">
                        <c:v>2032.1818541480086</c:v>
                      </c:pt>
                      <c:pt idx="213">
                        <c:v>2032.1902943294692</c:v>
                      </c:pt>
                      <c:pt idx="214">
                        <c:v>2036.1806541480087</c:v>
                      </c:pt>
                      <c:pt idx="215">
                        <c:v>2036.1890943294693</c:v>
                      </c:pt>
                      <c:pt idx="216">
                        <c:v>2040.7382576255018</c:v>
                      </c:pt>
                      <c:pt idx="217">
                        <c:v>2040.7466978069619</c:v>
                      </c:pt>
                      <c:pt idx="218">
                        <c:v>2042.3273194201183</c:v>
                      </c:pt>
                      <c:pt idx="219">
                        <c:v>2042.3357596015785</c:v>
                      </c:pt>
                      <c:pt idx="220">
                        <c:v>2043.0754576255019</c:v>
                      </c:pt>
                      <c:pt idx="221">
                        <c:v>2043.0838978069621</c:v>
                      </c:pt>
                      <c:pt idx="222">
                        <c:v>2044.6645194201183</c:v>
                      </c:pt>
                      <c:pt idx="223">
                        <c:v>2044.6729596015784</c:v>
                      </c:pt>
                      <c:pt idx="224">
                        <c:v>2046.4948458356832</c:v>
                      </c:pt>
                      <c:pt idx="225">
                        <c:v>2046.5032860171432</c:v>
                      </c:pt>
                      <c:pt idx="226">
                        <c:v>2047.0742576255018</c:v>
                      </c:pt>
                      <c:pt idx="227">
                        <c:v>2047.082697806962</c:v>
                      </c:pt>
                      <c:pt idx="228">
                        <c:v>2046.9680458356834</c:v>
                      </c:pt>
                      <c:pt idx="229">
                        <c:v>2046.9764860171433</c:v>
                      </c:pt>
                      <c:pt idx="230">
                        <c:v>2048.0839076303</c:v>
                      </c:pt>
                      <c:pt idx="231">
                        <c:v>2048.0923478117606</c:v>
                      </c:pt>
                      <c:pt idx="232">
                        <c:v>2048.6633194201181</c:v>
                      </c:pt>
                      <c:pt idx="233">
                        <c:v>2048.6717596015783</c:v>
                      </c:pt>
                      <c:pt idx="234">
                        <c:v>2048.5571076302999</c:v>
                      </c:pt>
                      <c:pt idx="235">
                        <c:v>2048.5655478117606</c:v>
                      </c:pt>
                      <c:pt idx="236">
                        <c:v>2050.9668458356832</c:v>
                      </c:pt>
                      <c:pt idx="237">
                        <c:v>2050.9752860171434</c:v>
                      </c:pt>
                      <c:pt idx="238">
                        <c:v>2052.5559076302998</c:v>
                      </c:pt>
                      <c:pt idx="239">
                        <c:v>2052.5643478117604</c:v>
                      </c:pt>
                      <c:pt idx="240">
                        <c:v>2052.9874667059321</c:v>
                      </c:pt>
                      <c:pt idx="241">
                        <c:v>2052.9959068873923</c:v>
                      </c:pt>
                      <c:pt idx="242">
                        <c:v>2055.324666705932</c:v>
                      </c:pt>
                      <c:pt idx="243">
                        <c:v>2055.3331068873922</c:v>
                      </c:pt>
                      <c:pt idx="244">
                        <c:v>2058.7440549161138</c:v>
                      </c:pt>
                      <c:pt idx="245">
                        <c:v>2058.752495097574</c:v>
                      </c:pt>
                      <c:pt idx="246">
                        <c:v>2059.3234667059323</c:v>
                      </c:pt>
                      <c:pt idx="247">
                        <c:v>2059.3319068873921</c:v>
                      </c:pt>
                      <c:pt idx="248">
                        <c:v>2059.2172549161137</c:v>
                      </c:pt>
                      <c:pt idx="249">
                        <c:v>2059.2256950975739</c:v>
                      </c:pt>
                      <c:pt idx="250">
                        <c:v>2063.2160549161135</c:v>
                      </c:pt>
                      <c:pt idx="251">
                        <c:v>2063.2244950975742</c:v>
                      </c:pt>
                      <c:pt idx="252">
                        <c:v>2077.7319596598463</c:v>
                      </c:pt>
                      <c:pt idx="253">
                        <c:v>2077.7403998413065</c:v>
                      </c:pt>
                      <c:pt idx="254">
                        <c:v>2078.2051596598462</c:v>
                      </c:pt>
                      <c:pt idx="255">
                        <c:v>2078.2135998413069</c:v>
                      </c:pt>
                      <c:pt idx="256">
                        <c:v>2079.3210214544633</c:v>
                      </c:pt>
                      <c:pt idx="257">
                        <c:v>2079.3294616359235</c:v>
                      </c:pt>
                      <c:pt idx="258">
                        <c:v>2079.7942214544637</c:v>
                      </c:pt>
                      <c:pt idx="259">
                        <c:v>2079.8026616359234</c:v>
                      </c:pt>
                      <c:pt idx="260">
                        <c:v>2082.2039596598465</c:v>
                      </c:pt>
                      <c:pt idx="261">
                        <c:v>2082.2123998413067</c:v>
                      </c:pt>
                      <c:pt idx="262">
                        <c:v>2083.488547870028</c:v>
                      </c:pt>
                      <c:pt idx="263">
                        <c:v>2083.4969880514886</c:v>
                      </c:pt>
                      <c:pt idx="264">
                        <c:v>2083.7930214544635</c:v>
                      </c:pt>
                      <c:pt idx="265">
                        <c:v>2083.8014616359233</c:v>
                      </c:pt>
                      <c:pt idx="266">
                        <c:v>2085.077609664645</c:v>
                      </c:pt>
                      <c:pt idx="267">
                        <c:v>2085.0860498461047</c:v>
                      </c:pt>
                      <c:pt idx="268">
                        <c:v>2085.8439478700279</c:v>
                      </c:pt>
                      <c:pt idx="269">
                        <c:v>2085.8523880514886</c:v>
                      </c:pt>
                      <c:pt idx="270">
                        <c:v>2087.4330096646454</c:v>
                      </c:pt>
                      <c:pt idx="271">
                        <c:v>2087.4414498461047</c:v>
                      </c:pt>
                      <c:pt idx="272">
                        <c:v>2089.9965478700278</c:v>
                      </c:pt>
                      <c:pt idx="273">
                        <c:v>2090.0049880514885</c:v>
                      </c:pt>
                      <c:pt idx="274">
                        <c:v>2089.9811687402766</c:v>
                      </c:pt>
                      <c:pt idx="275">
                        <c:v>2089.9896089217368</c:v>
                      </c:pt>
                      <c:pt idx="276">
                        <c:v>2090.4543687402765</c:v>
                      </c:pt>
                      <c:pt idx="277">
                        <c:v>2090.4628089217367</c:v>
                      </c:pt>
                      <c:pt idx="278">
                        <c:v>2091.5856096646453</c:v>
                      </c:pt>
                      <c:pt idx="279">
                        <c:v>2091.5940498461046</c:v>
                      </c:pt>
                      <c:pt idx="280">
                        <c:v>2094.4531687402764</c:v>
                      </c:pt>
                      <c:pt idx="281">
                        <c:v>2094.4616089217366</c:v>
                      </c:pt>
                      <c:pt idx="282">
                        <c:v>2095.7377569504588</c:v>
                      </c:pt>
                      <c:pt idx="283">
                        <c:v>2095.746197131919</c:v>
                      </c:pt>
                      <c:pt idx="284">
                        <c:v>2098.0931569504587</c:v>
                      </c:pt>
                      <c:pt idx="285">
                        <c:v>2098.1015971319189</c:v>
                      </c:pt>
                      <c:pt idx="286">
                        <c:v>2102.2457569504586</c:v>
                      </c:pt>
                      <c:pt idx="287">
                        <c:v>2102.2541971319188</c:v>
                      </c:pt>
                      <c:pt idx="288">
                        <c:v>2129.9253480137363</c:v>
                      </c:pt>
                      <c:pt idx="289">
                        <c:v>2129.9337881951965</c:v>
                      </c:pt>
                      <c:pt idx="290">
                        <c:v>2131.5144098083529</c:v>
                      </c:pt>
                      <c:pt idx="291">
                        <c:v>2131.5228499898135</c:v>
                      </c:pt>
                      <c:pt idx="292">
                        <c:v>2132.2989480137367</c:v>
                      </c:pt>
                      <c:pt idx="293">
                        <c:v>2132.3073881951964</c:v>
                      </c:pt>
                      <c:pt idx="294">
                        <c:v>2133.8880098083528</c:v>
                      </c:pt>
                      <c:pt idx="295">
                        <c:v>2133.8964499898134</c:v>
                      </c:pt>
                      <c:pt idx="296">
                        <c:v>2133.817936223918</c:v>
                      </c:pt>
                      <c:pt idx="297">
                        <c:v>2133.8263764053781</c:v>
                      </c:pt>
                      <c:pt idx="298">
                        <c:v>2135.406998018535</c:v>
                      </c:pt>
                      <c:pt idx="299">
                        <c:v>2135.4154381999952</c:v>
                      </c:pt>
                      <c:pt idx="300">
                        <c:v>2136.1915362239179</c:v>
                      </c:pt>
                      <c:pt idx="301">
                        <c:v>2136.199976405378</c:v>
                      </c:pt>
                      <c:pt idx="302">
                        <c:v>2136.6053480137366</c:v>
                      </c:pt>
                      <c:pt idx="303">
                        <c:v>2136.6137881951963</c:v>
                      </c:pt>
                      <c:pt idx="304">
                        <c:v>2137.7805980185349</c:v>
                      </c:pt>
                      <c:pt idx="305">
                        <c:v>2137.7890381999955</c:v>
                      </c:pt>
                      <c:pt idx="306">
                        <c:v>2138.1944098083532</c:v>
                      </c:pt>
                      <c:pt idx="307">
                        <c:v>2138.2028499898133</c:v>
                      </c:pt>
                      <c:pt idx="308">
                        <c:v>2140.4979362239178</c:v>
                      </c:pt>
                      <c:pt idx="309">
                        <c:v>2140.506376405378</c:v>
                      </c:pt>
                      <c:pt idx="310">
                        <c:v>2142.0869980185348</c:v>
                      </c:pt>
                      <c:pt idx="311">
                        <c:v>2142.0954381999954</c:v>
                      </c:pt>
                      <c:pt idx="312">
                        <c:v>2142.1745570941671</c:v>
                      </c:pt>
                      <c:pt idx="313">
                        <c:v>2142.1829972756273</c:v>
                      </c:pt>
                      <c:pt idx="314">
                        <c:v>2144.548157094167</c:v>
                      </c:pt>
                      <c:pt idx="315">
                        <c:v>2144.5565972756272</c:v>
                      </c:pt>
                      <c:pt idx="316">
                        <c:v>2146.0671453043487</c:v>
                      </c:pt>
                      <c:pt idx="317">
                        <c:v>2146.0755854858089</c:v>
                      </c:pt>
                      <c:pt idx="318">
                        <c:v>2148.0169979369848</c:v>
                      </c:pt>
                      <c:pt idx="319">
                        <c:v>2148.0254381184459</c:v>
                      </c:pt>
                      <c:pt idx="320">
                        <c:v>2148.4407453043491</c:v>
                      </c:pt>
                      <c:pt idx="321">
                        <c:v>2148.4491854858088</c:v>
                      </c:pt>
                      <c:pt idx="322">
                        <c:v>2148.8545570941669</c:v>
                      </c:pt>
                      <c:pt idx="323">
                        <c:v>2148.8629972756271</c:v>
                      </c:pt>
                      <c:pt idx="324">
                        <c:v>2149.6060597316027</c:v>
                      </c:pt>
                      <c:pt idx="325">
                        <c:v>2149.614499913062</c:v>
                      </c:pt>
                      <c:pt idx="326">
                        <c:v>2150.3723979369852</c:v>
                      </c:pt>
                      <c:pt idx="327">
                        <c:v>2150.3808381184458</c:v>
                      </c:pt>
                      <c:pt idx="328">
                        <c:v>2151.9614597316026</c:v>
                      </c:pt>
                      <c:pt idx="329">
                        <c:v>2151.9698999130619</c:v>
                      </c:pt>
                      <c:pt idx="330">
                        <c:v>2152.747145304349</c:v>
                      </c:pt>
                      <c:pt idx="331">
                        <c:v>2152.7555854858088</c:v>
                      </c:pt>
                      <c:pt idx="332">
                        <c:v>2153.7735861471674</c:v>
                      </c:pt>
                      <c:pt idx="333">
                        <c:v>2153.7820263286276</c:v>
                      </c:pt>
                      <c:pt idx="334">
                        <c:v>2154.5249979369851</c:v>
                      </c:pt>
                      <c:pt idx="335">
                        <c:v>2154.5334381184457</c:v>
                      </c:pt>
                      <c:pt idx="336">
                        <c:v>2154.2649861471673</c:v>
                      </c:pt>
                      <c:pt idx="337">
                        <c:v>2154.2734263286275</c:v>
                      </c:pt>
                      <c:pt idx="338">
                        <c:v>2154.7012909349955</c:v>
                      </c:pt>
                      <c:pt idx="339">
                        <c:v>2154.7097311164557</c:v>
                      </c:pt>
                      <c:pt idx="340">
                        <c:v>2155.362647941784</c:v>
                      </c:pt>
                      <c:pt idx="341">
                        <c:v>2155.3710881232437</c:v>
                      </c:pt>
                      <c:pt idx="342">
                        <c:v>2156.1140597316025</c:v>
                      </c:pt>
                      <c:pt idx="343">
                        <c:v>2156.1224999130623</c:v>
                      </c:pt>
                      <c:pt idx="344">
                        <c:v>2155.8540479417838</c:v>
                      </c:pt>
                      <c:pt idx="345">
                        <c:v>2155.862488123244</c:v>
                      </c:pt>
                      <c:pt idx="346">
                        <c:v>2156.2903527296126</c:v>
                      </c:pt>
                      <c:pt idx="347">
                        <c:v>2156.2987929110723</c:v>
                      </c:pt>
                      <c:pt idx="348">
                        <c:v>2157.0748909349954</c:v>
                      </c:pt>
                      <c:pt idx="349">
                        <c:v>2157.0833311164556</c:v>
                      </c:pt>
                      <c:pt idx="350">
                        <c:v>2158.4175861471672</c:v>
                      </c:pt>
                      <c:pt idx="351">
                        <c:v>2158.4260263286278</c:v>
                      </c:pt>
                      <c:pt idx="352">
                        <c:v>2158.6639527296124</c:v>
                      </c:pt>
                      <c:pt idx="353">
                        <c:v>2158.6723929110722</c:v>
                      </c:pt>
                      <c:pt idx="354">
                        <c:v>2160.0066479417837</c:v>
                      </c:pt>
                      <c:pt idx="355">
                        <c:v>2160.0150881232439</c:v>
                      </c:pt>
                      <c:pt idx="356">
                        <c:v>2160.4578791451777</c:v>
                      </c:pt>
                      <c:pt idx="357">
                        <c:v>2160.4663193266374</c:v>
                      </c:pt>
                      <c:pt idx="358">
                        <c:v>2160.266207017416</c:v>
                      </c:pt>
                      <c:pt idx="359">
                        <c:v>2160.2746471988753</c:v>
                      </c:pt>
                      <c:pt idx="360">
                        <c:v>2160.967479145178</c:v>
                      </c:pt>
                      <c:pt idx="361">
                        <c:v>2160.9759193266373</c:v>
                      </c:pt>
                      <c:pt idx="362">
                        <c:v>2161.3812909349958</c:v>
                      </c:pt>
                      <c:pt idx="363">
                        <c:v>2161.3897311164556</c:v>
                      </c:pt>
                      <c:pt idx="364">
                        <c:v>2162.0469409397947</c:v>
                      </c:pt>
                      <c:pt idx="365">
                        <c:v>2162.0553811212549</c:v>
                      </c:pt>
                      <c:pt idx="366">
                        <c:v>2162.5565409397946</c:v>
                      </c:pt>
                      <c:pt idx="367">
                        <c:v>2162.5649811212547</c:v>
                      </c:pt>
                      <c:pt idx="368">
                        <c:v>2162.9703527296124</c:v>
                      </c:pt>
                      <c:pt idx="369">
                        <c:v>2162.9787929110721</c:v>
                      </c:pt>
                      <c:pt idx="370">
                        <c:v>2162.621607017416</c:v>
                      </c:pt>
                      <c:pt idx="371">
                        <c:v>2162.6300471988752</c:v>
                      </c:pt>
                      <c:pt idx="372">
                        <c:v>2165.2738791451779</c:v>
                      </c:pt>
                      <c:pt idx="373">
                        <c:v>2165.2823193266372</c:v>
                      </c:pt>
                      <c:pt idx="374">
                        <c:v>2166.0227952275977</c:v>
                      </c:pt>
                      <c:pt idx="375">
                        <c:v>2166.031235409057</c:v>
                      </c:pt>
                      <c:pt idx="376">
                        <c:v>2166.8629409397945</c:v>
                      </c:pt>
                      <c:pt idx="377">
                        <c:v>2166.8713811212551</c:v>
                      </c:pt>
                      <c:pt idx="378">
                        <c:v>2166.7742070174158</c:v>
                      </c:pt>
                      <c:pt idx="379">
                        <c:v>2166.7826471988756</c:v>
                      </c:pt>
                      <c:pt idx="380">
                        <c:v>2166.5141952275976</c:v>
                      </c:pt>
                      <c:pt idx="381">
                        <c:v>2166.5226354090573</c:v>
                      </c:pt>
                      <c:pt idx="382">
                        <c:v>2166.9505000154259</c:v>
                      </c:pt>
                      <c:pt idx="383">
                        <c:v>2166.9589401968865</c:v>
                      </c:pt>
                      <c:pt idx="384">
                        <c:v>2169.3241000154258</c:v>
                      </c:pt>
                      <c:pt idx="385">
                        <c:v>2169.3325401968864</c:v>
                      </c:pt>
                      <c:pt idx="386">
                        <c:v>2170.6667952275975</c:v>
                      </c:pt>
                      <c:pt idx="387">
                        <c:v>2170.6752354090572</c:v>
                      </c:pt>
                      <c:pt idx="388">
                        <c:v>2172.7070882256085</c:v>
                      </c:pt>
                      <c:pt idx="389">
                        <c:v>2172.7155284070682</c:v>
                      </c:pt>
                      <c:pt idx="390">
                        <c:v>2173.2166882256083</c:v>
                      </c:pt>
                      <c:pt idx="391">
                        <c:v>2173.225128407068</c:v>
                      </c:pt>
                      <c:pt idx="392">
                        <c:v>2173.6305000154257</c:v>
                      </c:pt>
                      <c:pt idx="393">
                        <c:v>2173.6389401968863</c:v>
                      </c:pt>
                      <c:pt idx="394">
                        <c:v>2176.9163987050902</c:v>
                      </c:pt>
                      <c:pt idx="395">
                        <c:v>2176.9248388865499</c:v>
                      </c:pt>
                      <c:pt idx="396">
                        <c:v>2177.5230882256083</c:v>
                      </c:pt>
                      <c:pt idx="397">
                        <c:v>2177.5315284070684</c:v>
                      </c:pt>
                      <c:pt idx="398">
                        <c:v>2177.40779870509</c:v>
                      </c:pt>
                      <c:pt idx="399">
                        <c:v>2177.4162388865498</c:v>
                      </c:pt>
                      <c:pt idx="400">
                        <c:v>2178.5054604997067</c:v>
                      </c:pt>
                      <c:pt idx="401">
                        <c:v>2178.5139006811664</c:v>
                      </c:pt>
                      <c:pt idx="402">
                        <c:v>2178.9968604997066</c:v>
                      </c:pt>
                      <c:pt idx="403">
                        <c:v>2179.0053006811668</c:v>
                      </c:pt>
                      <c:pt idx="404">
                        <c:v>2181.5603987050899</c:v>
                      </c:pt>
                      <c:pt idx="405">
                        <c:v>2181.5688388865501</c:v>
                      </c:pt>
                      <c:pt idx="406">
                        <c:v>2182.6729869152718</c:v>
                      </c:pt>
                      <c:pt idx="407">
                        <c:v>2182.681427096732</c:v>
                      </c:pt>
                      <c:pt idx="408">
                        <c:v>2183.1494604997069</c:v>
                      </c:pt>
                      <c:pt idx="409">
                        <c:v>2183.1579006811667</c:v>
                      </c:pt>
                      <c:pt idx="410">
                        <c:v>2184.2620487098884</c:v>
                      </c:pt>
                      <c:pt idx="411">
                        <c:v>2184.270488891349</c:v>
                      </c:pt>
                      <c:pt idx="412">
                        <c:v>2185.0465869152717</c:v>
                      </c:pt>
                      <c:pt idx="413">
                        <c:v>2185.0550270967319</c:v>
                      </c:pt>
                      <c:pt idx="414">
                        <c:v>2186.6356487098883</c:v>
                      </c:pt>
                      <c:pt idx="415">
                        <c:v>2186.6440888913489</c:v>
                      </c:pt>
                      <c:pt idx="416">
                        <c:v>2189.3529869152717</c:v>
                      </c:pt>
                      <c:pt idx="417">
                        <c:v>2189.3614270967323</c:v>
                      </c:pt>
                      <c:pt idx="418">
                        <c:v>2189.1656077855205</c:v>
                      </c:pt>
                      <c:pt idx="419">
                        <c:v>2189.1740479669807</c:v>
                      </c:pt>
                      <c:pt idx="420">
                        <c:v>2189.6570077855204</c:v>
                      </c:pt>
                      <c:pt idx="421">
                        <c:v>2189.6654479669805</c:v>
                      </c:pt>
                      <c:pt idx="422">
                        <c:v>2190.9420487098882</c:v>
                      </c:pt>
                      <c:pt idx="423">
                        <c:v>2190.9504888913489</c:v>
                      </c:pt>
                      <c:pt idx="424">
                        <c:v>2193.8096077855207</c:v>
                      </c:pt>
                      <c:pt idx="425">
                        <c:v>2193.8180479669804</c:v>
                      </c:pt>
                      <c:pt idx="426">
                        <c:v>2194.9221959957026</c:v>
                      </c:pt>
                      <c:pt idx="427">
                        <c:v>2194.9306361771623</c:v>
                      </c:pt>
                      <c:pt idx="428">
                        <c:v>2197.2957959957025</c:v>
                      </c:pt>
                      <c:pt idx="429">
                        <c:v>2197.3042361771622</c:v>
                      </c:pt>
                      <c:pt idx="430">
                        <c:v>2201.6021959957029</c:v>
                      </c:pt>
                      <c:pt idx="431">
                        <c:v>2201.6106361771622</c:v>
                      </c:pt>
                      <c:pt idx="432">
                        <c:v>2213.9101007394347</c:v>
                      </c:pt>
                      <c:pt idx="433">
                        <c:v>2213.9185409208944</c:v>
                      </c:pt>
                      <c:pt idx="434">
                        <c:v>2215.4991625340517</c:v>
                      </c:pt>
                      <c:pt idx="435">
                        <c:v>2215.5076027155114</c:v>
                      </c:pt>
                      <c:pt idx="436">
                        <c:v>2216.2837007394346</c:v>
                      </c:pt>
                      <c:pt idx="437">
                        <c:v>2216.2921409208948</c:v>
                      </c:pt>
                      <c:pt idx="438">
                        <c:v>2217.8727625340521</c:v>
                      </c:pt>
                      <c:pt idx="439">
                        <c:v>2217.8812027155113</c:v>
                      </c:pt>
                      <c:pt idx="440">
                        <c:v>2219.6666889496169</c:v>
                      </c:pt>
                      <c:pt idx="441">
                        <c:v>2219.675129131077</c:v>
                      </c:pt>
                      <c:pt idx="442">
                        <c:v>2220.1762889496167</c:v>
                      </c:pt>
                      <c:pt idx="443">
                        <c:v>2220.1847291310769</c:v>
                      </c:pt>
                      <c:pt idx="444">
                        <c:v>2220.5901007394345</c:v>
                      </c:pt>
                      <c:pt idx="445">
                        <c:v>2220.5985409208947</c:v>
                      </c:pt>
                      <c:pt idx="446">
                        <c:v>2221.255750744233</c:v>
                      </c:pt>
                      <c:pt idx="447">
                        <c:v>2221.2641909256936</c:v>
                      </c:pt>
                      <c:pt idx="448">
                        <c:v>2221.7653507442333</c:v>
                      </c:pt>
                      <c:pt idx="449">
                        <c:v>2221.7737909256934</c:v>
                      </c:pt>
                      <c:pt idx="450">
                        <c:v>2222.179162534052</c:v>
                      </c:pt>
                      <c:pt idx="451">
                        <c:v>2222.1876027155113</c:v>
                      </c:pt>
                      <c:pt idx="452">
                        <c:v>2224.4826889496171</c:v>
                      </c:pt>
                      <c:pt idx="453">
                        <c:v>2224.4911291310768</c:v>
                      </c:pt>
                      <c:pt idx="454">
                        <c:v>2226.0717507442332</c:v>
                      </c:pt>
                      <c:pt idx="455">
                        <c:v>2226.0801909256934</c:v>
                      </c:pt>
                      <c:pt idx="456">
                        <c:v>2226.159309819865</c:v>
                      </c:pt>
                      <c:pt idx="457">
                        <c:v>2226.1677500013257</c:v>
                      </c:pt>
                      <c:pt idx="458">
                        <c:v>2228.5329098198654</c:v>
                      </c:pt>
                      <c:pt idx="459">
                        <c:v>2228.5413500013256</c:v>
                      </c:pt>
                      <c:pt idx="460">
                        <c:v>2231.9158980300476</c:v>
                      </c:pt>
                      <c:pt idx="461">
                        <c:v>2231.9243382115069</c:v>
                      </c:pt>
                      <c:pt idx="462">
                        <c:v>2232.4254980300475</c:v>
                      </c:pt>
                      <c:pt idx="463">
                        <c:v>2232.4339382115068</c:v>
                      </c:pt>
                      <c:pt idx="464">
                        <c:v>2232.8393098198653</c:v>
                      </c:pt>
                      <c:pt idx="465">
                        <c:v>2232.8477500013255</c:v>
                      </c:pt>
                      <c:pt idx="466">
                        <c:v>2236.7318980300474</c:v>
                      </c:pt>
                      <c:pt idx="467">
                        <c:v>2236.7403382115067</c:v>
                      </c:pt>
                      <c:pt idx="468">
                        <c:v>2266.1034890933247</c:v>
                      </c:pt>
                      <c:pt idx="469">
                        <c:v>2266.1119292747844</c:v>
                      </c:pt>
                      <c:pt idx="470">
                        <c:v>2266.6312890933245</c:v>
                      </c:pt>
                      <c:pt idx="471">
                        <c:v>2266.6397292747847</c:v>
                      </c:pt>
                      <c:pt idx="472">
                        <c:v>2267.6925508879417</c:v>
                      </c:pt>
                      <c:pt idx="473">
                        <c:v>2267.7009910694019</c:v>
                      </c:pt>
                      <c:pt idx="474">
                        <c:v>2268.220350887942</c:v>
                      </c:pt>
                      <c:pt idx="475">
                        <c:v>2268.2287910694017</c:v>
                      </c:pt>
                      <c:pt idx="476">
                        <c:v>2269.9960773035068</c:v>
                      </c:pt>
                      <c:pt idx="477">
                        <c:v>2270.004517484967</c:v>
                      </c:pt>
                      <c:pt idx="478">
                        <c:v>2270.5238773035067</c:v>
                      </c:pt>
                      <c:pt idx="479">
                        <c:v>2270.5323174849668</c:v>
                      </c:pt>
                      <c:pt idx="480">
                        <c:v>2271.0914890933245</c:v>
                      </c:pt>
                      <c:pt idx="481">
                        <c:v>2271.0999292747847</c:v>
                      </c:pt>
                      <c:pt idx="482">
                        <c:v>2271.5851390981234</c:v>
                      </c:pt>
                      <c:pt idx="483">
                        <c:v>2271.5935792795831</c:v>
                      </c:pt>
                      <c:pt idx="484">
                        <c:v>2272.1129390981237</c:v>
                      </c:pt>
                      <c:pt idx="485">
                        <c:v>2272.1213792795829</c:v>
                      </c:pt>
                      <c:pt idx="486">
                        <c:v>2272.680550887942</c:v>
                      </c:pt>
                      <c:pt idx="487">
                        <c:v>2272.6889910694017</c:v>
                      </c:pt>
                      <c:pt idx="488">
                        <c:v>2274.9840773035066</c:v>
                      </c:pt>
                      <c:pt idx="489">
                        <c:v>2274.9925174849668</c:v>
                      </c:pt>
                      <c:pt idx="490">
                        <c:v>2276.5731390981236</c:v>
                      </c:pt>
                      <c:pt idx="491">
                        <c:v>2276.5815792795829</c:v>
                      </c:pt>
                      <c:pt idx="492">
                        <c:v>2278.352698173755</c:v>
                      </c:pt>
                      <c:pt idx="493">
                        <c:v>2278.3611383552152</c:v>
                      </c:pt>
                      <c:pt idx="494">
                        <c:v>2278.8804981737553</c:v>
                      </c:pt>
                      <c:pt idx="495">
                        <c:v>2278.888938355215</c:v>
                      </c:pt>
                      <c:pt idx="496">
                        <c:v>2282.2452863839376</c:v>
                      </c:pt>
                      <c:pt idx="497">
                        <c:v>2282.2537265653978</c:v>
                      </c:pt>
                      <c:pt idx="498">
                        <c:v>2282.7730863839374</c:v>
                      </c:pt>
                      <c:pt idx="499">
                        <c:v>2282.7815265653976</c:v>
                      </c:pt>
                      <c:pt idx="500">
                        <c:v>2283.3406981737553</c:v>
                      </c:pt>
                      <c:pt idx="501">
                        <c:v>2283.349138355215</c:v>
                      </c:pt>
                      <c:pt idx="502">
                        <c:v>2287.2332863839374</c:v>
                      </c:pt>
                      <c:pt idx="503">
                        <c:v>2287.2417265653976</c:v>
                      </c:pt>
                      <c:pt idx="504">
                        <c:v>2290.8794320145839</c:v>
                      </c:pt>
                      <c:pt idx="505">
                        <c:v>2290.8878721960441</c:v>
                      </c:pt>
                      <c:pt idx="506">
                        <c:v>2291.4072320145842</c:v>
                      </c:pt>
                      <c:pt idx="507">
                        <c:v>2291.4156721960439</c:v>
                      </c:pt>
                      <c:pt idx="508">
                        <c:v>2292.4684938092014</c:v>
                      </c:pt>
                      <c:pt idx="509">
                        <c:v>2292.4769339906616</c:v>
                      </c:pt>
                      <c:pt idx="510">
                        <c:v>2292.9962938092012</c:v>
                      </c:pt>
                      <c:pt idx="511">
                        <c:v>2293.0047339906614</c:v>
                      </c:pt>
                      <c:pt idx="512">
                        <c:v>2295.8674320145842</c:v>
                      </c:pt>
                      <c:pt idx="513">
                        <c:v>2295.8758721960439</c:v>
                      </c:pt>
                      <c:pt idx="514">
                        <c:v>2296.6360202247656</c:v>
                      </c:pt>
                      <c:pt idx="515">
                        <c:v>2296.6444604062262</c:v>
                      </c:pt>
                      <c:pt idx="516">
                        <c:v>2297.4564938092012</c:v>
                      </c:pt>
                      <c:pt idx="517">
                        <c:v>2297.4649339906618</c:v>
                      </c:pt>
                      <c:pt idx="518">
                        <c:v>2298.2250820193831</c:v>
                      </c:pt>
                      <c:pt idx="519">
                        <c:v>2298.2335222008423</c:v>
                      </c:pt>
                      <c:pt idx="520">
                        <c:v>2299.0460202247659</c:v>
                      </c:pt>
                      <c:pt idx="521">
                        <c:v>2299.0544604062261</c:v>
                      </c:pt>
                      <c:pt idx="522">
                        <c:v>2300.6350820193829</c:v>
                      </c:pt>
                      <c:pt idx="523">
                        <c:v>2300.6435222008422</c:v>
                      </c:pt>
                      <c:pt idx="524">
                        <c:v>2303.1286410950152</c:v>
                      </c:pt>
                      <c:pt idx="525">
                        <c:v>2303.1370812764758</c:v>
                      </c:pt>
                      <c:pt idx="526">
                        <c:v>2303.660020224766</c:v>
                      </c:pt>
                      <c:pt idx="527">
                        <c:v>2303.6684604062261</c:v>
                      </c:pt>
                      <c:pt idx="528">
                        <c:v>2303.656441095015</c:v>
                      </c:pt>
                      <c:pt idx="529">
                        <c:v>2303.6648812764761</c:v>
                      </c:pt>
                      <c:pt idx="530">
                        <c:v>2305.249082019383</c:v>
                      </c:pt>
                      <c:pt idx="531">
                        <c:v>2305.2575222008422</c:v>
                      </c:pt>
                      <c:pt idx="532">
                        <c:v>2308.116641095015</c:v>
                      </c:pt>
                      <c:pt idx="533">
                        <c:v>2308.1250812764761</c:v>
                      </c:pt>
                      <c:pt idx="534">
                        <c:v>2308.8852293051968</c:v>
                      </c:pt>
                      <c:pt idx="535">
                        <c:v>2308.8936694866561</c:v>
                      </c:pt>
                      <c:pt idx="536">
                        <c:v>2311.2952293051967</c:v>
                      </c:pt>
                      <c:pt idx="537">
                        <c:v>2311.303669486656</c:v>
                      </c:pt>
                      <c:pt idx="538">
                        <c:v>2315.9092293051967</c:v>
                      </c:pt>
                      <c:pt idx="539">
                        <c:v>2315.917669486656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C87-4A38-9729-03DB722C51B5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17722.206863541513</c:v>
                      </c:pt>
                      <c:pt idx="1">
                        <c:v>17722.286348241225</c:v>
                      </c:pt>
                      <c:pt idx="2">
                        <c:v>17722.206863541513</c:v>
                      </c:pt>
                      <c:pt idx="3">
                        <c:v>17722.286348241225</c:v>
                      </c:pt>
                      <c:pt idx="4">
                        <c:v>17737.499569334668</c:v>
                      </c:pt>
                      <c:pt idx="5">
                        <c:v>17737.579054034388</c:v>
                      </c:pt>
                      <c:pt idx="6">
                        <c:v>17737.499569334668</c:v>
                      </c:pt>
                      <c:pt idx="7">
                        <c:v>17737.579054034388</c:v>
                      </c:pt>
                      <c:pt idx="8">
                        <c:v>17722.206863541513</c:v>
                      </c:pt>
                      <c:pt idx="9">
                        <c:v>17722.286348241225</c:v>
                      </c:pt>
                      <c:pt idx="10">
                        <c:v>17737.499569334668</c:v>
                      </c:pt>
                      <c:pt idx="11">
                        <c:v>17737.579054034388</c:v>
                      </c:pt>
                      <c:pt idx="12">
                        <c:v>17769.172595324198</c:v>
                      </c:pt>
                      <c:pt idx="13">
                        <c:v>17769.252080023914</c:v>
                      </c:pt>
                      <c:pt idx="14">
                        <c:v>17784.465301117369</c:v>
                      </c:pt>
                      <c:pt idx="15">
                        <c:v>17784.544785817085</c:v>
                      </c:pt>
                      <c:pt idx="16">
                        <c:v>17769.172595324198</c:v>
                      </c:pt>
                      <c:pt idx="17">
                        <c:v>17769.252080023914</c:v>
                      </c:pt>
                      <c:pt idx="18">
                        <c:v>17784.465301117369</c:v>
                      </c:pt>
                      <c:pt idx="19">
                        <c:v>17784.544785817085</c:v>
                      </c:pt>
                      <c:pt idx="20">
                        <c:v>17769.172595324198</c:v>
                      </c:pt>
                      <c:pt idx="21">
                        <c:v>17769.252080023914</c:v>
                      </c:pt>
                      <c:pt idx="22">
                        <c:v>17843.744066390405</c:v>
                      </c:pt>
                      <c:pt idx="23">
                        <c:v>17843.823551090121</c:v>
                      </c:pt>
                      <c:pt idx="24">
                        <c:v>17843.744066390405</c:v>
                      </c:pt>
                      <c:pt idx="25">
                        <c:v>17843.823551090121</c:v>
                      </c:pt>
                      <c:pt idx="26">
                        <c:v>17784.465301117369</c:v>
                      </c:pt>
                      <c:pt idx="27">
                        <c:v>17784.544785817085</c:v>
                      </c:pt>
                      <c:pt idx="28">
                        <c:v>17843.744066390405</c:v>
                      </c:pt>
                      <c:pt idx="29">
                        <c:v>17843.823551090121</c:v>
                      </c:pt>
                      <c:pt idx="30">
                        <c:v>17890.709798173095</c:v>
                      </c:pt>
                      <c:pt idx="31">
                        <c:v>17890.789282872811</c:v>
                      </c:pt>
                      <c:pt idx="32">
                        <c:v>17890.709798173095</c:v>
                      </c:pt>
                      <c:pt idx="33">
                        <c:v>17890.789282872811</c:v>
                      </c:pt>
                      <c:pt idx="34">
                        <c:v>17890.709798173095</c:v>
                      </c:pt>
                      <c:pt idx="35">
                        <c:v>17890.789282872811</c:v>
                      </c:pt>
                      <c:pt idx="36">
                        <c:v>17988.404414596953</c:v>
                      </c:pt>
                      <c:pt idx="37">
                        <c:v>17988.483899296672</c:v>
                      </c:pt>
                      <c:pt idx="38">
                        <c:v>18003.697120390116</c:v>
                      </c:pt>
                      <c:pt idx="39">
                        <c:v>18003.776605089835</c:v>
                      </c:pt>
                      <c:pt idx="40">
                        <c:v>17988.404414596953</c:v>
                      </c:pt>
                      <c:pt idx="41">
                        <c:v>17988.483899296672</c:v>
                      </c:pt>
                      <c:pt idx="42">
                        <c:v>18003.697120390116</c:v>
                      </c:pt>
                      <c:pt idx="43">
                        <c:v>18003.776605089835</c:v>
                      </c:pt>
                      <c:pt idx="44">
                        <c:v>17988.404414596953</c:v>
                      </c:pt>
                      <c:pt idx="45">
                        <c:v>17988.483899296672</c:v>
                      </c:pt>
                      <c:pt idx="46">
                        <c:v>18035.370146379646</c:v>
                      </c:pt>
                      <c:pt idx="47">
                        <c:v>18035.449631079358</c:v>
                      </c:pt>
                      <c:pt idx="48">
                        <c:v>18035.370146379646</c:v>
                      </c:pt>
                      <c:pt idx="49">
                        <c:v>18035.449631079358</c:v>
                      </c:pt>
                      <c:pt idx="50">
                        <c:v>18003.697120390116</c:v>
                      </c:pt>
                      <c:pt idx="51">
                        <c:v>18003.776605089835</c:v>
                      </c:pt>
                      <c:pt idx="52">
                        <c:v>18050.662852172813</c:v>
                      </c:pt>
                      <c:pt idx="53">
                        <c:v>18050.742336872525</c:v>
                      </c:pt>
                      <c:pt idx="54">
                        <c:v>18050.662852172813</c:v>
                      </c:pt>
                      <c:pt idx="55">
                        <c:v>18050.742336872525</c:v>
                      </c:pt>
                      <c:pt idx="56">
                        <c:v>18035.370146379646</c:v>
                      </c:pt>
                      <c:pt idx="57">
                        <c:v>18035.449631079358</c:v>
                      </c:pt>
                      <c:pt idx="58">
                        <c:v>18050.662852172813</c:v>
                      </c:pt>
                      <c:pt idx="59">
                        <c:v>18050.742336872525</c:v>
                      </c:pt>
                      <c:pt idx="60">
                        <c:v>18109.941617445853</c:v>
                      </c:pt>
                      <c:pt idx="61">
                        <c:v>18110.021102145569</c:v>
                      </c:pt>
                      <c:pt idx="62">
                        <c:v>18109.941617445853</c:v>
                      </c:pt>
                      <c:pt idx="63">
                        <c:v>18110.021102145569</c:v>
                      </c:pt>
                      <c:pt idx="64">
                        <c:v>18109.941617445853</c:v>
                      </c:pt>
                      <c:pt idx="65">
                        <c:v>18110.021102145569</c:v>
                      </c:pt>
                      <c:pt idx="66">
                        <c:v>18156.907349228539</c:v>
                      </c:pt>
                      <c:pt idx="67">
                        <c:v>18156.986833928255</c:v>
                      </c:pt>
                      <c:pt idx="68">
                        <c:v>18156.907349228539</c:v>
                      </c:pt>
                      <c:pt idx="69">
                        <c:v>18156.986833928255</c:v>
                      </c:pt>
                      <c:pt idx="70">
                        <c:v>18156.907349228539</c:v>
                      </c:pt>
                      <c:pt idx="71">
                        <c:v>18156.986833928255</c:v>
                      </c:pt>
                      <c:pt idx="72">
                        <c:v>18339.79201582259</c:v>
                      </c:pt>
                      <c:pt idx="73">
                        <c:v>18339.871500522313</c:v>
                      </c:pt>
                      <c:pt idx="74">
                        <c:v>18339.79201582259</c:v>
                      </c:pt>
                      <c:pt idx="75">
                        <c:v>18339.871500522313</c:v>
                      </c:pt>
                      <c:pt idx="76">
                        <c:v>18355.084721615756</c:v>
                      </c:pt>
                      <c:pt idx="77">
                        <c:v>18355.164206315472</c:v>
                      </c:pt>
                      <c:pt idx="78">
                        <c:v>18355.084721615756</c:v>
                      </c:pt>
                      <c:pt idx="79">
                        <c:v>18355.164206315472</c:v>
                      </c:pt>
                      <c:pt idx="80">
                        <c:v>18339.79201582259</c:v>
                      </c:pt>
                      <c:pt idx="81">
                        <c:v>18339.871500522313</c:v>
                      </c:pt>
                      <c:pt idx="82">
                        <c:v>18355.084721615756</c:v>
                      </c:pt>
                      <c:pt idx="83">
                        <c:v>18355.164206315472</c:v>
                      </c:pt>
                      <c:pt idx="84">
                        <c:v>18386.757747605279</c:v>
                      </c:pt>
                      <c:pt idx="85">
                        <c:v>18386.837232304999</c:v>
                      </c:pt>
                      <c:pt idx="86">
                        <c:v>18402.050453398446</c:v>
                      </c:pt>
                      <c:pt idx="87">
                        <c:v>18402.129938098165</c:v>
                      </c:pt>
                      <c:pt idx="88">
                        <c:v>18386.757747605279</c:v>
                      </c:pt>
                      <c:pt idx="89">
                        <c:v>18386.837232304999</c:v>
                      </c:pt>
                      <c:pt idx="90">
                        <c:v>18402.050453398446</c:v>
                      </c:pt>
                      <c:pt idx="91">
                        <c:v>18402.129938098165</c:v>
                      </c:pt>
                      <c:pt idx="92">
                        <c:v>18386.757747605279</c:v>
                      </c:pt>
                      <c:pt idx="93">
                        <c:v>18386.837232304999</c:v>
                      </c:pt>
                      <c:pt idx="94">
                        <c:v>18461.329218671486</c:v>
                      </c:pt>
                      <c:pt idx="95">
                        <c:v>18461.408703371206</c:v>
                      </c:pt>
                      <c:pt idx="96">
                        <c:v>18461.329218671486</c:v>
                      </c:pt>
                      <c:pt idx="97">
                        <c:v>18461.408703371206</c:v>
                      </c:pt>
                      <c:pt idx="98">
                        <c:v>18402.050453398446</c:v>
                      </c:pt>
                      <c:pt idx="99">
                        <c:v>18402.129938098165</c:v>
                      </c:pt>
                      <c:pt idx="100">
                        <c:v>18461.329218671486</c:v>
                      </c:pt>
                      <c:pt idx="101">
                        <c:v>18461.408703371206</c:v>
                      </c:pt>
                      <c:pt idx="102">
                        <c:v>18508.294950454172</c:v>
                      </c:pt>
                      <c:pt idx="103">
                        <c:v>18508.374435153892</c:v>
                      </c:pt>
                      <c:pt idx="104">
                        <c:v>18508.294950454172</c:v>
                      </c:pt>
                      <c:pt idx="105">
                        <c:v>18508.374435153892</c:v>
                      </c:pt>
                      <c:pt idx="106">
                        <c:v>18508.294950454172</c:v>
                      </c:pt>
                      <c:pt idx="107">
                        <c:v>18508.374435153892</c:v>
                      </c:pt>
                      <c:pt idx="108">
                        <c:v>18806.247435539699</c:v>
                      </c:pt>
                      <c:pt idx="109">
                        <c:v>18806.326920239411</c:v>
                      </c:pt>
                      <c:pt idx="110">
                        <c:v>18821.540141332862</c:v>
                      </c:pt>
                      <c:pt idx="111">
                        <c:v>18821.619626032581</c:v>
                      </c:pt>
                      <c:pt idx="112">
                        <c:v>18806.247435539699</c:v>
                      </c:pt>
                      <c:pt idx="113">
                        <c:v>18806.326920239411</c:v>
                      </c:pt>
                      <c:pt idx="114">
                        <c:v>18821.540141332862</c:v>
                      </c:pt>
                      <c:pt idx="115">
                        <c:v>18821.619626032581</c:v>
                      </c:pt>
                      <c:pt idx="116">
                        <c:v>18853.213167322388</c:v>
                      </c:pt>
                      <c:pt idx="117">
                        <c:v>18853.292652022104</c:v>
                      </c:pt>
                      <c:pt idx="118">
                        <c:v>18868.505873115551</c:v>
                      </c:pt>
                      <c:pt idx="119">
                        <c:v>18868.585357815264</c:v>
                      </c:pt>
                      <c:pt idx="120">
                        <c:v>18806.247435539699</c:v>
                      </c:pt>
                      <c:pt idx="121">
                        <c:v>18806.326920239411</c:v>
                      </c:pt>
                      <c:pt idx="122">
                        <c:v>18853.213167322388</c:v>
                      </c:pt>
                      <c:pt idx="123">
                        <c:v>18853.292652022104</c:v>
                      </c:pt>
                      <c:pt idx="124">
                        <c:v>18821.540141332862</c:v>
                      </c:pt>
                      <c:pt idx="125">
                        <c:v>18821.619626032581</c:v>
                      </c:pt>
                      <c:pt idx="126">
                        <c:v>18868.505873115551</c:v>
                      </c:pt>
                      <c:pt idx="127">
                        <c:v>18868.585357815264</c:v>
                      </c:pt>
                      <c:pt idx="128">
                        <c:v>18853.213167322388</c:v>
                      </c:pt>
                      <c:pt idx="129">
                        <c:v>18853.292652022104</c:v>
                      </c:pt>
                      <c:pt idx="130">
                        <c:v>18868.505873115551</c:v>
                      </c:pt>
                      <c:pt idx="131">
                        <c:v>18868.585357815264</c:v>
                      </c:pt>
                      <c:pt idx="132">
                        <c:v>18927.784638388592</c:v>
                      </c:pt>
                      <c:pt idx="133">
                        <c:v>18927.864123088304</c:v>
                      </c:pt>
                      <c:pt idx="134">
                        <c:v>18927.784638388592</c:v>
                      </c:pt>
                      <c:pt idx="135">
                        <c:v>18927.864123088304</c:v>
                      </c:pt>
                      <c:pt idx="136">
                        <c:v>18974.750370171278</c:v>
                      </c:pt>
                      <c:pt idx="137">
                        <c:v>18974.829854871004</c:v>
                      </c:pt>
                      <c:pt idx="138">
                        <c:v>18927.784638388592</c:v>
                      </c:pt>
                      <c:pt idx="139">
                        <c:v>18927.864123088304</c:v>
                      </c:pt>
                      <c:pt idx="140">
                        <c:v>18974.750370171278</c:v>
                      </c:pt>
                      <c:pt idx="141">
                        <c:v>18974.829854871004</c:v>
                      </c:pt>
                      <c:pt idx="142">
                        <c:v>18974.750370171278</c:v>
                      </c:pt>
                      <c:pt idx="143">
                        <c:v>18974.829854871004</c:v>
                      </c:pt>
                      <c:pt idx="144">
                        <c:v>19051.007588548244</c:v>
                      </c:pt>
                      <c:pt idx="145">
                        <c:v>19051.087073247963</c:v>
                      </c:pt>
                      <c:pt idx="146">
                        <c:v>19066.30029434141</c:v>
                      </c:pt>
                      <c:pt idx="147">
                        <c:v>19066.379779041134</c:v>
                      </c:pt>
                      <c:pt idx="148">
                        <c:v>19093.136892850252</c:v>
                      </c:pt>
                      <c:pt idx="149">
                        <c:v>19093.216377549972</c:v>
                      </c:pt>
                      <c:pt idx="150">
                        <c:v>19051.007588548244</c:v>
                      </c:pt>
                      <c:pt idx="151">
                        <c:v>19051.087073247963</c:v>
                      </c:pt>
                      <c:pt idx="152">
                        <c:v>19093.136892850252</c:v>
                      </c:pt>
                      <c:pt idx="153">
                        <c:v>19093.216377549972</c:v>
                      </c:pt>
                      <c:pt idx="154">
                        <c:v>19108.429598643419</c:v>
                      </c:pt>
                      <c:pt idx="155">
                        <c:v>19108.509083343131</c:v>
                      </c:pt>
                      <c:pt idx="156">
                        <c:v>19066.30029434141</c:v>
                      </c:pt>
                      <c:pt idx="157">
                        <c:v>19066.379779041134</c:v>
                      </c:pt>
                      <c:pt idx="158">
                        <c:v>19108.429598643419</c:v>
                      </c:pt>
                      <c:pt idx="159">
                        <c:v>19108.509083343131</c:v>
                      </c:pt>
                      <c:pt idx="160">
                        <c:v>19097.973320330941</c:v>
                      </c:pt>
                      <c:pt idx="161">
                        <c:v>19098.052805030653</c:v>
                      </c:pt>
                      <c:pt idx="162">
                        <c:v>19051.007588548244</c:v>
                      </c:pt>
                      <c:pt idx="163">
                        <c:v>19051.087073247963</c:v>
                      </c:pt>
                      <c:pt idx="164">
                        <c:v>19093.136892850252</c:v>
                      </c:pt>
                      <c:pt idx="165">
                        <c:v>19093.216377549972</c:v>
                      </c:pt>
                      <c:pt idx="166">
                        <c:v>19097.973320330941</c:v>
                      </c:pt>
                      <c:pt idx="167">
                        <c:v>19098.052805030653</c:v>
                      </c:pt>
                      <c:pt idx="168">
                        <c:v>19113.266026124107</c:v>
                      </c:pt>
                      <c:pt idx="169">
                        <c:v>19113.345510823819</c:v>
                      </c:pt>
                      <c:pt idx="170">
                        <c:v>19066.30029434141</c:v>
                      </c:pt>
                      <c:pt idx="171">
                        <c:v>19066.379779041134</c:v>
                      </c:pt>
                      <c:pt idx="172">
                        <c:v>19108.429598643419</c:v>
                      </c:pt>
                      <c:pt idx="173">
                        <c:v>19108.509083343131</c:v>
                      </c:pt>
                      <c:pt idx="174">
                        <c:v>19113.266026124107</c:v>
                      </c:pt>
                      <c:pt idx="175">
                        <c:v>19113.345510823819</c:v>
                      </c:pt>
                      <c:pt idx="176">
                        <c:v>19140.102624632942</c:v>
                      </c:pt>
                      <c:pt idx="177">
                        <c:v>19140.182109332662</c:v>
                      </c:pt>
                      <c:pt idx="178">
                        <c:v>19155.395330426109</c:v>
                      </c:pt>
                      <c:pt idx="179">
                        <c:v>19155.474815125821</c:v>
                      </c:pt>
                      <c:pt idx="180">
                        <c:v>19097.973320330941</c:v>
                      </c:pt>
                      <c:pt idx="181">
                        <c:v>19098.052805030653</c:v>
                      </c:pt>
                      <c:pt idx="182">
                        <c:v>19140.102624632942</c:v>
                      </c:pt>
                      <c:pt idx="183">
                        <c:v>19140.182109332662</c:v>
                      </c:pt>
                      <c:pt idx="184">
                        <c:v>19113.266026124107</c:v>
                      </c:pt>
                      <c:pt idx="185">
                        <c:v>19113.345510823819</c:v>
                      </c:pt>
                      <c:pt idx="186">
                        <c:v>19155.395330426109</c:v>
                      </c:pt>
                      <c:pt idx="187">
                        <c:v>19155.474815125821</c:v>
                      </c:pt>
                      <c:pt idx="188">
                        <c:v>19172.544791397144</c:v>
                      </c:pt>
                      <c:pt idx="189">
                        <c:v>19172.62427609686</c:v>
                      </c:pt>
                      <c:pt idx="190">
                        <c:v>19140.102624632942</c:v>
                      </c:pt>
                      <c:pt idx="191">
                        <c:v>19140.182109332662</c:v>
                      </c:pt>
                      <c:pt idx="192">
                        <c:v>19214.674095699153</c:v>
                      </c:pt>
                      <c:pt idx="193">
                        <c:v>19214.753580398865</c:v>
                      </c:pt>
                      <c:pt idx="194">
                        <c:v>19172.544791397144</c:v>
                      </c:pt>
                      <c:pt idx="195">
                        <c:v>19172.62427609686</c:v>
                      </c:pt>
                      <c:pt idx="196">
                        <c:v>19214.674095699153</c:v>
                      </c:pt>
                      <c:pt idx="197">
                        <c:v>19214.753580398865</c:v>
                      </c:pt>
                      <c:pt idx="198">
                        <c:v>19155.395330426109</c:v>
                      </c:pt>
                      <c:pt idx="199">
                        <c:v>19155.474815125821</c:v>
                      </c:pt>
                      <c:pt idx="200">
                        <c:v>19219.510523179833</c:v>
                      </c:pt>
                      <c:pt idx="201">
                        <c:v>19219.590007879553</c:v>
                      </c:pt>
                      <c:pt idx="202">
                        <c:v>19172.544791397144</c:v>
                      </c:pt>
                      <c:pt idx="203">
                        <c:v>19172.62427609686</c:v>
                      </c:pt>
                      <c:pt idx="204">
                        <c:v>19214.674095699153</c:v>
                      </c:pt>
                      <c:pt idx="205">
                        <c:v>19214.753580398865</c:v>
                      </c:pt>
                      <c:pt idx="206">
                        <c:v>19219.510523179833</c:v>
                      </c:pt>
                      <c:pt idx="207">
                        <c:v>19219.590007879553</c:v>
                      </c:pt>
                      <c:pt idx="208">
                        <c:v>19261.639827481835</c:v>
                      </c:pt>
                      <c:pt idx="209">
                        <c:v>19261.719312181554</c:v>
                      </c:pt>
                      <c:pt idx="210">
                        <c:v>19219.510523179833</c:v>
                      </c:pt>
                      <c:pt idx="211">
                        <c:v>19219.590007879553</c:v>
                      </c:pt>
                      <c:pt idx="212">
                        <c:v>19261.639827481835</c:v>
                      </c:pt>
                      <c:pt idx="213">
                        <c:v>19261.719312181554</c:v>
                      </c:pt>
                      <c:pt idx="214">
                        <c:v>19261.639827481835</c:v>
                      </c:pt>
                      <c:pt idx="215">
                        <c:v>19261.719312181554</c:v>
                      </c:pt>
                      <c:pt idx="216">
                        <c:v>19359.3344439057</c:v>
                      </c:pt>
                      <c:pt idx="217">
                        <c:v>19359.413928605416</c:v>
                      </c:pt>
                      <c:pt idx="218">
                        <c:v>19374.627149698859</c:v>
                      </c:pt>
                      <c:pt idx="219">
                        <c:v>19374.706634398579</c:v>
                      </c:pt>
                      <c:pt idx="220">
                        <c:v>19359.3344439057</c:v>
                      </c:pt>
                      <c:pt idx="221">
                        <c:v>19359.413928605416</c:v>
                      </c:pt>
                      <c:pt idx="222">
                        <c:v>19374.627149698859</c:v>
                      </c:pt>
                      <c:pt idx="223">
                        <c:v>19374.706634398579</c:v>
                      </c:pt>
                      <c:pt idx="224">
                        <c:v>19406.300175688386</c:v>
                      </c:pt>
                      <c:pt idx="225">
                        <c:v>19406.379660388106</c:v>
                      </c:pt>
                      <c:pt idx="226">
                        <c:v>19359.3344439057</c:v>
                      </c:pt>
                      <c:pt idx="227">
                        <c:v>19359.413928605416</c:v>
                      </c:pt>
                      <c:pt idx="228">
                        <c:v>19406.300175688386</c:v>
                      </c:pt>
                      <c:pt idx="229">
                        <c:v>19406.379660388106</c:v>
                      </c:pt>
                      <c:pt idx="230">
                        <c:v>19421.592881481549</c:v>
                      </c:pt>
                      <c:pt idx="231">
                        <c:v>19421.672366181272</c:v>
                      </c:pt>
                      <c:pt idx="232">
                        <c:v>19374.627149698859</c:v>
                      </c:pt>
                      <c:pt idx="233">
                        <c:v>19374.706634398579</c:v>
                      </c:pt>
                      <c:pt idx="234">
                        <c:v>19421.592881481549</c:v>
                      </c:pt>
                      <c:pt idx="235">
                        <c:v>19421.672366181272</c:v>
                      </c:pt>
                      <c:pt idx="236">
                        <c:v>19406.300175688386</c:v>
                      </c:pt>
                      <c:pt idx="237">
                        <c:v>19406.379660388106</c:v>
                      </c:pt>
                      <c:pt idx="238">
                        <c:v>19421.592881481549</c:v>
                      </c:pt>
                      <c:pt idx="239">
                        <c:v>19421.672366181272</c:v>
                      </c:pt>
                      <c:pt idx="240">
                        <c:v>19480.871646754593</c:v>
                      </c:pt>
                      <c:pt idx="241">
                        <c:v>19480.951131454309</c:v>
                      </c:pt>
                      <c:pt idx="242">
                        <c:v>19480.871646754593</c:v>
                      </c:pt>
                      <c:pt idx="243">
                        <c:v>19480.951131454309</c:v>
                      </c:pt>
                      <c:pt idx="244">
                        <c:v>19527.837378537279</c:v>
                      </c:pt>
                      <c:pt idx="245">
                        <c:v>19527.916863237002</c:v>
                      </c:pt>
                      <c:pt idx="246">
                        <c:v>19480.871646754593</c:v>
                      </c:pt>
                      <c:pt idx="247">
                        <c:v>19480.951131454309</c:v>
                      </c:pt>
                      <c:pt idx="248">
                        <c:v>19527.837378537279</c:v>
                      </c:pt>
                      <c:pt idx="249">
                        <c:v>19527.916863237002</c:v>
                      </c:pt>
                      <c:pt idx="250">
                        <c:v>19527.837378537279</c:v>
                      </c:pt>
                      <c:pt idx="251">
                        <c:v>19527.916863237002</c:v>
                      </c:pt>
                      <c:pt idx="252">
                        <c:v>19710.72204513133</c:v>
                      </c:pt>
                      <c:pt idx="253">
                        <c:v>19710.801529831053</c:v>
                      </c:pt>
                      <c:pt idx="254">
                        <c:v>19710.72204513133</c:v>
                      </c:pt>
                      <c:pt idx="255">
                        <c:v>19710.801529831053</c:v>
                      </c:pt>
                      <c:pt idx="256">
                        <c:v>19726.014750924503</c:v>
                      </c:pt>
                      <c:pt idx="257">
                        <c:v>19726.094235624219</c:v>
                      </c:pt>
                      <c:pt idx="258">
                        <c:v>19726.014750924503</c:v>
                      </c:pt>
                      <c:pt idx="259">
                        <c:v>19726.094235624219</c:v>
                      </c:pt>
                      <c:pt idx="260">
                        <c:v>19710.72204513133</c:v>
                      </c:pt>
                      <c:pt idx="261">
                        <c:v>19710.801529831053</c:v>
                      </c:pt>
                      <c:pt idx="262">
                        <c:v>19757.687776914023</c:v>
                      </c:pt>
                      <c:pt idx="263">
                        <c:v>19757.767261613746</c:v>
                      </c:pt>
                      <c:pt idx="264">
                        <c:v>19726.014750924503</c:v>
                      </c:pt>
                      <c:pt idx="265">
                        <c:v>19726.094235624219</c:v>
                      </c:pt>
                      <c:pt idx="266">
                        <c:v>19772.980482707186</c:v>
                      </c:pt>
                      <c:pt idx="267">
                        <c:v>19773.059967406902</c:v>
                      </c:pt>
                      <c:pt idx="268">
                        <c:v>19757.687776914023</c:v>
                      </c:pt>
                      <c:pt idx="269">
                        <c:v>19757.767261613746</c:v>
                      </c:pt>
                      <c:pt idx="270">
                        <c:v>19772.980482707186</c:v>
                      </c:pt>
                      <c:pt idx="271">
                        <c:v>19773.059967406902</c:v>
                      </c:pt>
                      <c:pt idx="272">
                        <c:v>19757.687776914023</c:v>
                      </c:pt>
                      <c:pt idx="273">
                        <c:v>19757.767261613746</c:v>
                      </c:pt>
                      <c:pt idx="274">
                        <c:v>19832.259247980222</c:v>
                      </c:pt>
                      <c:pt idx="275">
                        <c:v>19832.338732679942</c:v>
                      </c:pt>
                      <c:pt idx="276">
                        <c:v>19832.259247980222</c:v>
                      </c:pt>
                      <c:pt idx="277">
                        <c:v>19832.338732679942</c:v>
                      </c:pt>
                      <c:pt idx="278">
                        <c:v>19772.980482707186</c:v>
                      </c:pt>
                      <c:pt idx="279">
                        <c:v>19773.059967406902</c:v>
                      </c:pt>
                      <c:pt idx="280">
                        <c:v>19832.259247980222</c:v>
                      </c:pt>
                      <c:pt idx="281">
                        <c:v>19832.338732679942</c:v>
                      </c:pt>
                      <c:pt idx="282">
                        <c:v>19879.224979762923</c:v>
                      </c:pt>
                      <c:pt idx="283">
                        <c:v>19879.304464462639</c:v>
                      </c:pt>
                      <c:pt idx="284">
                        <c:v>19879.224979762923</c:v>
                      </c:pt>
                      <c:pt idx="285">
                        <c:v>19879.304464462639</c:v>
                      </c:pt>
                      <c:pt idx="286">
                        <c:v>19879.224979762923</c:v>
                      </c:pt>
                      <c:pt idx="287">
                        <c:v>19879.304464462639</c:v>
                      </c:pt>
                      <c:pt idx="288">
                        <c:v>20177.177464848439</c:v>
                      </c:pt>
                      <c:pt idx="289">
                        <c:v>20177.256949548151</c:v>
                      </c:pt>
                      <c:pt idx="290">
                        <c:v>20192.470170641602</c:v>
                      </c:pt>
                      <c:pt idx="291">
                        <c:v>20192.549655341321</c:v>
                      </c:pt>
                      <c:pt idx="292">
                        <c:v>20177.177464848439</c:v>
                      </c:pt>
                      <c:pt idx="293">
                        <c:v>20177.256949548151</c:v>
                      </c:pt>
                      <c:pt idx="294">
                        <c:v>20192.470170641602</c:v>
                      </c:pt>
                      <c:pt idx="295">
                        <c:v>20192.549655341321</c:v>
                      </c:pt>
                      <c:pt idx="296">
                        <c:v>20224.143196631125</c:v>
                      </c:pt>
                      <c:pt idx="297">
                        <c:v>20224.222681330844</c:v>
                      </c:pt>
                      <c:pt idx="298">
                        <c:v>20239.435902424291</c:v>
                      </c:pt>
                      <c:pt idx="299">
                        <c:v>20239.515387124011</c:v>
                      </c:pt>
                      <c:pt idx="300">
                        <c:v>20224.143196631125</c:v>
                      </c:pt>
                      <c:pt idx="301">
                        <c:v>20224.222681330844</c:v>
                      </c:pt>
                      <c:pt idx="302">
                        <c:v>20177.177464848439</c:v>
                      </c:pt>
                      <c:pt idx="303">
                        <c:v>20177.256949548151</c:v>
                      </c:pt>
                      <c:pt idx="304">
                        <c:v>20239.435902424291</c:v>
                      </c:pt>
                      <c:pt idx="305">
                        <c:v>20239.515387124011</c:v>
                      </c:pt>
                      <c:pt idx="306">
                        <c:v>20192.470170641602</c:v>
                      </c:pt>
                      <c:pt idx="307">
                        <c:v>20192.549655341321</c:v>
                      </c:pt>
                      <c:pt idx="308">
                        <c:v>20224.143196631125</c:v>
                      </c:pt>
                      <c:pt idx="309">
                        <c:v>20224.222681330844</c:v>
                      </c:pt>
                      <c:pt idx="310">
                        <c:v>20239.435902424291</c:v>
                      </c:pt>
                      <c:pt idx="311">
                        <c:v>20239.515387124011</c:v>
                      </c:pt>
                      <c:pt idx="312">
                        <c:v>20298.714667697332</c:v>
                      </c:pt>
                      <c:pt idx="313">
                        <c:v>20298.794152397055</c:v>
                      </c:pt>
                      <c:pt idx="314">
                        <c:v>20298.714667697332</c:v>
                      </c:pt>
                      <c:pt idx="315">
                        <c:v>20298.794152397055</c:v>
                      </c:pt>
                      <c:pt idx="316">
                        <c:v>20345.680399480025</c:v>
                      </c:pt>
                      <c:pt idx="317">
                        <c:v>20345.759884179744</c:v>
                      </c:pt>
                      <c:pt idx="318">
                        <c:v>20393.431101348819</c:v>
                      </c:pt>
                      <c:pt idx="319">
                        <c:v>20393.510586048542</c:v>
                      </c:pt>
                      <c:pt idx="320">
                        <c:v>20345.680399480025</c:v>
                      </c:pt>
                      <c:pt idx="321">
                        <c:v>20345.759884179744</c:v>
                      </c:pt>
                      <c:pt idx="322">
                        <c:v>20298.714667697332</c:v>
                      </c:pt>
                      <c:pt idx="323">
                        <c:v>20298.794152397055</c:v>
                      </c:pt>
                      <c:pt idx="324">
                        <c:v>20408.723807141985</c:v>
                      </c:pt>
                      <c:pt idx="325">
                        <c:v>20408.803291841705</c:v>
                      </c:pt>
                      <c:pt idx="326">
                        <c:v>20393.431101348819</c:v>
                      </c:pt>
                      <c:pt idx="327">
                        <c:v>20393.510586048542</c:v>
                      </c:pt>
                      <c:pt idx="328">
                        <c:v>20408.723807141985</c:v>
                      </c:pt>
                      <c:pt idx="329">
                        <c:v>20408.803291841705</c:v>
                      </c:pt>
                      <c:pt idx="330">
                        <c:v>20345.680399480025</c:v>
                      </c:pt>
                      <c:pt idx="331">
                        <c:v>20345.759884179744</c:v>
                      </c:pt>
                      <c:pt idx="332">
                        <c:v>20440.396833131501</c:v>
                      </c:pt>
                      <c:pt idx="333">
                        <c:v>20440.476317831228</c:v>
                      </c:pt>
                      <c:pt idx="334">
                        <c:v>20393.431101348819</c:v>
                      </c:pt>
                      <c:pt idx="335">
                        <c:v>20393.510586048542</c:v>
                      </c:pt>
                      <c:pt idx="336">
                        <c:v>20440.396833131501</c:v>
                      </c:pt>
                      <c:pt idx="337">
                        <c:v>20440.476317831228</c:v>
                      </c:pt>
                      <c:pt idx="338">
                        <c:v>20421.937617856991</c:v>
                      </c:pt>
                      <c:pt idx="339">
                        <c:v>20422.017102556707</c:v>
                      </c:pt>
                      <c:pt idx="340">
                        <c:v>20455.689538924675</c:v>
                      </c:pt>
                      <c:pt idx="341">
                        <c:v>20455.769023624387</c:v>
                      </c:pt>
                      <c:pt idx="342">
                        <c:v>20408.723807141985</c:v>
                      </c:pt>
                      <c:pt idx="343">
                        <c:v>20408.803291841705</c:v>
                      </c:pt>
                      <c:pt idx="344">
                        <c:v>20455.689538924675</c:v>
                      </c:pt>
                      <c:pt idx="345">
                        <c:v>20455.769023624387</c:v>
                      </c:pt>
                      <c:pt idx="346">
                        <c:v>20437.23032365015</c:v>
                      </c:pt>
                      <c:pt idx="347">
                        <c:v>20437.309808349866</c:v>
                      </c:pt>
                      <c:pt idx="348">
                        <c:v>20421.937617856991</c:v>
                      </c:pt>
                      <c:pt idx="349">
                        <c:v>20422.017102556707</c:v>
                      </c:pt>
                      <c:pt idx="350">
                        <c:v>20440.396833131501</c:v>
                      </c:pt>
                      <c:pt idx="351">
                        <c:v>20440.476317831228</c:v>
                      </c:pt>
                      <c:pt idx="352">
                        <c:v>20437.23032365015</c:v>
                      </c:pt>
                      <c:pt idx="353">
                        <c:v>20437.309808349866</c:v>
                      </c:pt>
                      <c:pt idx="354">
                        <c:v>20455.689538924675</c:v>
                      </c:pt>
                      <c:pt idx="355">
                        <c:v>20455.769023624387</c:v>
                      </c:pt>
                      <c:pt idx="356">
                        <c:v>20468.903349639681</c:v>
                      </c:pt>
                      <c:pt idx="357">
                        <c:v>20468.982834339397</c:v>
                      </c:pt>
                      <c:pt idx="358">
                        <c:v>20514.968304197715</c:v>
                      </c:pt>
                      <c:pt idx="359">
                        <c:v>20515.047788897431</c:v>
                      </c:pt>
                      <c:pt idx="360">
                        <c:v>20468.903349639681</c:v>
                      </c:pt>
                      <c:pt idx="361">
                        <c:v>20468.982834339397</c:v>
                      </c:pt>
                      <c:pt idx="362">
                        <c:v>20421.937617856991</c:v>
                      </c:pt>
                      <c:pt idx="363">
                        <c:v>20422.017102556707</c:v>
                      </c:pt>
                      <c:pt idx="364">
                        <c:v>20484.196055432847</c:v>
                      </c:pt>
                      <c:pt idx="365">
                        <c:v>20484.275540132567</c:v>
                      </c:pt>
                      <c:pt idx="366">
                        <c:v>20484.196055432847</c:v>
                      </c:pt>
                      <c:pt idx="367">
                        <c:v>20484.275540132567</c:v>
                      </c:pt>
                      <c:pt idx="368">
                        <c:v>20437.23032365015</c:v>
                      </c:pt>
                      <c:pt idx="369">
                        <c:v>20437.309808349866</c:v>
                      </c:pt>
                      <c:pt idx="370">
                        <c:v>20514.968304197715</c:v>
                      </c:pt>
                      <c:pt idx="371">
                        <c:v>20515.047788897431</c:v>
                      </c:pt>
                      <c:pt idx="372">
                        <c:v>20468.903349639681</c:v>
                      </c:pt>
                      <c:pt idx="373">
                        <c:v>20468.982834339397</c:v>
                      </c:pt>
                      <c:pt idx="374">
                        <c:v>20561.934035980405</c:v>
                      </c:pt>
                      <c:pt idx="375">
                        <c:v>20562.013520680121</c:v>
                      </c:pt>
                      <c:pt idx="376">
                        <c:v>20484.196055432847</c:v>
                      </c:pt>
                      <c:pt idx="377">
                        <c:v>20484.275540132567</c:v>
                      </c:pt>
                      <c:pt idx="378">
                        <c:v>20514.968304197715</c:v>
                      </c:pt>
                      <c:pt idx="379">
                        <c:v>20515.047788897431</c:v>
                      </c:pt>
                      <c:pt idx="380">
                        <c:v>20561.934035980405</c:v>
                      </c:pt>
                      <c:pt idx="381">
                        <c:v>20562.013520680121</c:v>
                      </c:pt>
                      <c:pt idx="382">
                        <c:v>20543.47482070588</c:v>
                      </c:pt>
                      <c:pt idx="383">
                        <c:v>20543.554305405603</c:v>
                      </c:pt>
                      <c:pt idx="384">
                        <c:v>20543.47482070588</c:v>
                      </c:pt>
                      <c:pt idx="385">
                        <c:v>20543.554305405603</c:v>
                      </c:pt>
                      <c:pt idx="386">
                        <c:v>20561.934035980405</c:v>
                      </c:pt>
                      <c:pt idx="387">
                        <c:v>20562.013520680121</c:v>
                      </c:pt>
                      <c:pt idx="388">
                        <c:v>20590.440552488573</c:v>
                      </c:pt>
                      <c:pt idx="389">
                        <c:v>20590.520037188297</c:v>
                      </c:pt>
                      <c:pt idx="390">
                        <c:v>20590.440552488573</c:v>
                      </c:pt>
                      <c:pt idx="391">
                        <c:v>20590.520037188297</c:v>
                      </c:pt>
                      <c:pt idx="392">
                        <c:v>20543.47482070588</c:v>
                      </c:pt>
                      <c:pt idx="393">
                        <c:v>20543.554305405603</c:v>
                      </c:pt>
                      <c:pt idx="394">
                        <c:v>20659.628652404259</c:v>
                      </c:pt>
                      <c:pt idx="395">
                        <c:v>20659.708137103975</c:v>
                      </c:pt>
                      <c:pt idx="396">
                        <c:v>20590.440552488573</c:v>
                      </c:pt>
                      <c:pt idx="397">
                        <c:v>20590.520037188297</c:v>
                      </c:pt>
                      <c:pt idx="398">
                        <c:v>20659.628652404259</c:v>
                      </c:pt>
                      <c:pt idx="399">
                        <c:v>20659.708137103975</c:v>
                      </c:pt>
                      <c:pt idx="400">
                        <c:v>20674.921358197425</c:v>
                      </c:pt>
                      <c:pt idx="401">
                        <c:v>20675.000842897145</c:v>
                      </c:pt>
                      <c:pt idx="402">
                        <c:v>20674.921358197425</c:v>
                      </c:pt>
                      <c:pt idx="403">
                        <c:v>20675.000842897145</c:v>
                      </c:pt>
                      <c:pt idx="404">
                        <c:v>20659.628652404259</c:v>
                      </c:pt>
                      <c:pt idx="405">
                        <c:v>20659.708137103975</c:v>
                      </c:pt>
                      <c:pt idx="406">
                        <c:v>20706.594384186948</c:v>
                      </c:pt>
                      <c:pt idx="407">
                        <c:v>20706.673868886672</c:v>
                      </c:pt>
                      <c:pt idx="408">
                        <c:v>20674.921358197425</c:v>
                      </c:pt>
                      <c:pt idx="409">
                        <c:v>20675.000842897145</c:v>
                      </c:pt>
                      <c:pt idx="410">
                        <c:v>20721.887089980111</c:v>
                      </c:pt>
                      <c:pt idx="411">
                        <c:v>20721.966574679831</c:v>
                      </c:pt>
                      <c:pt idx="412">
                        <c:v>20706.594384186948</c:v>
                      </c:pt>
                      <c:pt idx="413">
                        <c:v>20706.673868886672</c:v>
                      </c:pt>
                      <c:pt idx="414">
                        <c:v>20721.887089980111</c:v>
                      </c:pt>
                      <c:pt idx="415">
                        <c:v>20721.966574679831</c:v>
                      </c:pt>
                      <c:pt idx="416">
                        <c:v>20706.594384186948</c:v>
                      </c:pt>
                      <c:pt idx="417">
                        <c:v>20706.673868886672</c:v>
                      </c:pt>
                      <c:pt idx="418">
                        <c:v>20781.165855253155</c:v>
                      </c:pt>
                      <c:pt idx="419">
                        <c:v>20781.245339952875</c:v>
                      </c:pt>
                      <c:pt idx="420">
                        <c:v>20781.165855253155</c:v>
                      </c:pt>
                      <c:pt idx="421">
                        <c:v>20781.245339952875</c:v>
                      </c:pt>
                      <c:pt idx="422">
                        <c:v>20721.887089980111</c:v>
                      </c:pt>
                      <c:pt idx="423">
                        <c:v>20721.966574679831</c:v>
                      </c:pt>
                      <c:pt idx="424">
                        <c:v>20781.165855253155</c:v>
                      </c:pt>
                      <c:pt idx="425">
                        <c:v>20781.245339952875</c:v>
                      </c:pt>
                      <c:pt idx="426">
                        <c:v>20828.131587035852</c:v>
                      </c:pt>
                      <c:pt idx="427">
                        <c:v>20828.211071735564</c:v>
                      </c:pt>
                      <c:pt idx="428">
                        <c:v>20828.131587035852</c:v>
                      </c:pt>
                      <c:pt idx="429">
                        <c:v>20828.211071735564</c:v>
                      </c:pt>
                      <c:pt idx="430">
                        <c:v>20828.131587035852</c:v>
                      </c:pt>
                      <c:pt idx="431">
                        <c:v>20828.211071735564</c:v>
                      </c:pt>
                      <c:pt idx="432">
                        <c:v>21011.016253629892</c:v>
                      </c:pt>
                      <c:pt idx="433">
                        <c:v>21011.095738329612</c:v>
                      </c:pt>
                      <c:pt idx="434">
                        <c:v>21026.308959423066</c:v>
                      </c:pt>
                      <c:pt idx="435">
                        <c:v>21026.388444122778</c:v>
                      </c:pt>
                      <c:pt idx="436">
                        <c:v>21011.016253629892</c:v>
                      </c:pt>
                      <c:pt idx="437">
                        <c:v>21011.095738329612</c:v>
                      </c:pt>
                      <c:pt idx="438">
                        <c:v>21026.308959423066</c:v>
                      </c:pt>
                      <c:pt idx="439">
                        <c:v>21026.388444122778</c:v>
                      </c:pt>
                      <c:pt idx="440">
                        <c:v>21057.981985412589</c:v>
                      </c:pt>
                      <c:pt idx="441">
                        <c:v>21058.061470112305</c:v>
                      </c:pt>
                      <c:pt idx="442">
                        <c:v>21057.981985412589</c:v>
                      </c:pt>
                      <c:pt idx="443">
                        <c:v>21058.061470112305</c:v>
                      </c:pt>
                      <c:pt idx="444">
                        <c:v>21011.016253629892</c:v>
                      </c:pt>
                      <c:pt idx="445">
                        <c:v>21011.095738329612</c:v>
                      </c:pt>
                      <c:pt idx="446">
                        <c:v>21073.274691205748</c:v>
                      </c:pt>
                      <c:pt idx="447">
                        <c:v>21073.354175905471</c:v>
                      </c:pt>
                      <c:pt idx="448">
                        <c:v>21073.274691205748</c:v>
                      </c:pt>
                      <c:pt idx="449">
                        <c:v>21073.354175905471</c:v>
                      </c:pt>
                      <c:pt idx="450">
                        <c:v>21026.308959423066</c:v>
                      </c:pt>
                      <c:pt idx="451">
                        <c:v>21026.388444122778</c:v>
                      </c:pt>
                      <c:pt idx="452">
                        <c:v>21057.981985412589</c:v>
                      </c:pt>
                      <c:pt idx="453">
                        <c:v>21058.061470112305</c:v>
                      </c:pt>
                      <c:pt idx="454">
                        <c:v>21073.274691205748</c:v>
                      </c:pt>
                      <c:pt idx="455">
                        <c:v>21073.354175905471</c:v>
                      </c:pt>
                      <c:pt idx="456">
                        <c:v>21132.553456478789</c:v>
                      </c:pt>
                      <c:pt idx="457">
                        <c:v>21132.632941178515</c:v>
                      </c:pt>
                      <c:pt idx="458">
                        <c:v>21132.553456478789</c:v>
                      </c:pt>
                      <c:pt idx="459">
                        <c:v>21132.632941178515</c:v>
                      </c:pt>
                      <c:pt idx="460">
                        <c:v>21179.519188261485</c:v>
                      </c:pt>
                      <c:pt idx="461">
                        <c:v>21179.598672961201</c:v>
                      </c:pt>
                      <c:pt idx="462">
                        <c:v>21179.519188261485</c:v>
                      </c:pt>
                      <c:pt idx="463">
                        <c:v>21179.598672961201</c:v>
                      </c:pt>
                      <c:pt idx="464">
                        <c:v>21132.553456478789</c:v>
                      </c:pt>
                      <c:pt idx="465">
                        <c:v>21132.632941178515</c:v>
                      </c:pt>
                      <c:pt idx="466">
                        <c:v>21179.519188261485</c:v>
                      </c:pt>
                      <c:pt idx="467">
                        <c:v>21179.598672961201</c:v>
                      </c:pt>
                      <c:pt idx="468">
                        <c:v>21477.471673346994</c:v>
                      </c:pt>
                      <c:pt idx="469">
                        <c:v>21477.551158046714</c:v>
                      </c:pt>
                      <c:pt idx="470">
                        <c:v>21477.471673346994</c:v>
                      </c:pt>
                      <c:pt idx="471">
                        <c:v>21477.551158046714</c:v>
                      </c:pt>
                      <c:pt idx="472">
                        <c:v>21492.764379140172</c:v>
                      </c:pt>
                      <c:pt idx="473">
                        <c:v>21492.843863839884</c:v>
                      </c:pt>
                      <c:pt idx="474">
                        <c:v>21492.764379140172</c:v>
                      </c:pt>
                      <c:pt idx="475">
                        <c:v>21492.843863839884</c:v>
                      </c:pt>
                      <c:pt idx="476">
                        <c:v>21524.437405129695</c:v>
                      </c:pt>
                      <c:pt idx="477">
                        <c:v>21524.516889829411</c:v>
                      </c:pt>
                      <c:pt idx="478">
                        <c:v>21524.437405129695</c:v>
                      </c:pt>
                      <c:pt idx="479">
                        <c:v>21524.516889829411</c:v>
                      </c:pt>
                      <c:pt idx="480">
                        <c:v>21477.471673346994</c:v>
                      </c:pt>
                      <c:pt idx="481">
                        <c:v>21477.551158046714</c:v>
                      </c:pt>
                      <c:pt idx="482">
                        <c:v>21539.730110922857</c:v>
                      </c:pt>
                      <c:pt idx="483">
                        <c:v>21539.80959562257</c:v>
                      </c:pt>
                      <c:pt idx="484">
                        <c:v>21539.730110922857</c:v>
                      </c:pt>
                      <c:pt idx="485">
                        <c:v>21539.80959562257</c:v>
                      </c:pt>
                      <c:pt idx="486">
                        <c:v>21492.764379140172</c:v>
                      </c:pt>
                      <c:pt idx="487">
                        <c:v>21492.843863839884</c:v>
                      </c:pt>
                      <c:pt idx="488">
                        <c:v>21524.437405129695</c:v>
                      </c:pt>
                      <c:pt idx="489">
                        <c:v>21524.516889829411</c:v>
                      </c:pt>
                      <c:pt idx="490">
                        <c:v>21539.730110922857</c:v>
                      </c:pt>
                      <c:pt idx="491">
                        <c:v>21539.80959562257</c:v>
                      </c:pt>
                      <c:pt idx="492">
                        <c:v>21599.008876195898</c:v>
                      </c:pt>
                      <c:pt idx="493">
                        <c:v>21599.08836089561</c:v>
                      </c:pt>
                      <c:pt idx="494">
                        <c:v>21599.008876195898</c:v>
                      </c:pt>
                      <c:pt idx="495">
                        <c:v>21599.08836089561</c:v>
                      </c:pt>
                      <c:pt idx="496">
                        <c:v>21645.974607978591</c:v>
                      </c:pt>
                      <c:pt idx="497">
                        <c:v>21646.054092678311</c:v>
                      </c:pt>
                      <c:pt idx="498">
                        <c:v>21645.974607978591</c:v>
                      </c:pt>
                      <c:pt idx="499">
                        <c:v>21646.054092678311</c:v>
                      </c:pt>
                      <c:pt idx="500">
                        <c:v>21599.008876195898</c:v>
                      </c:pt>
                      <c:pt idx="501">
                        <c:v>21599.08836089561</c:v>
                      </c:pt>
                      <c:pt idx="502">
                        <c:v>21645.974607978591</c:v>
                      </c:pt>
                      <c:pt idx="503">
                        <c:v>21646.054092678311</c:v>
                      </c:pt>
                      <c:pt idx="504">
                        <c:v>21722.231826355553</c:v>
                      </c:pt>
                      <c:pt idx="505">
                        <c:v>21722.311311055266</c:v>
                      </c:pt>
                      <c:pt idx="506">
                        <c:v>21722.231826355553</c:v>
                      </c:pt>
                      <c:pt idx="507">
                        <c:v>21722.311311055266</c:v>
                      </c:pt>
                      <c:pt idx="508">
                        <c:v>21737.52453214872</c:v>
                      </c:pt>
                      <c:pt idx="509">
                        <c:v>21737.60401684844</c:v>
                      </c:pt>
                      <c:pt idx="510">
                        <c:v>21737.52453214872</c:v>
                      </c:pt>
                      <c:pt idx="511">
                        <c:v>21737.60401684844</c:v>
                      </c:pt>
                      <c:pt idx="512">
                        <c:v>21722.231826355553</c:v>
                      </c:pt>
                      <c:pt idx="513">
                        <c:v>21722.311311055266</c:v>
                      </c:pt>
                      <c:pt idx="514">
                        <c:v>21769.197558138239</c:v>
                      </c:pt>
                      <c:pt idx="515">
                        <c:v>21769.277042837963</c:v>
                      </c:pt>
                      <c:pt idx="516">
                        <c:v>21737.52453214872</c:v>
                      </c:pt>
                      <c:pt idx="517">
                        <c:v>21737.60401684844</c:v>
                      </c:pt>
                      <c:pt idx="518">
                        <c:v>21784.49026393141</c:v>
                      </c:pt>
                      <c:pt idx="519">
                        <c:v>21784.569748631122</c:v>
                      </c:pt>
                      <c:pt idx="520">
                        <c:v>21769.197558138239</c:v>
                      </c:pt>
                      <c:pt idx="521">
                        <c:v>21769.277042837963</c:v>
                      </c:pt>
                      <c:pt idx="522">
                        <c:v>21784.49026393141</c:v>
                      </c:pt>
                      <c:pt idx="523">
                        <c:v>21784.569748631122</c:v>
                      </c:pt>
                      <c:pt idx="524">
                        <c:v>21843.76902920445</c:v>
                      </c:pt>
                      <c:pt idx="525">
                        <c:v>21843.848513904173</c:v>
                      </c:pt>
                      <c:pt idx="526">
                        <c:v>21769.197558138239</c:v>
                      </c:pt>
                      <c:pt idx="527">
                        <c:v>21769.277042837963</c:v>
                      </c:pt>
                      <c:pt idx="528">
                        <c:v>21843.76902920445</c:v>
                      </c:pt>
                      <c:pt idx="529">
                        <c:v>21843.848513904173</c:v>
                      </c:pt>
                      <c:pt idx="530">
                        <c:v>21784.49026393141</c:v>
                      </c:pt>
                      <c:pt idx="531">
                        <c:v>21784.569748631122</c:v>
                      </c:pt>
                      <c:pt idx="532">
                        <c:v>21843.76902920445</c:v>
                      </c:pt>
                      <c:pt idx="533">
                        <c:v>21843.848513904173</c:v>
                      </c:pt>
                      <c:pt idx="534">
                        <c:v>21890.734760987143</c:v>
                      </c:pt>
                      <c:pt idx="535">
                        <c:v>21890.814245686859</c:v>
                      </c:pt>
                      <c:pt idx="536">
                        <c:v>21890.734760987143</c:v>
                      </c:pt>
                      <c:pt idx="537">
                        <c:v>21890.814245686859</c:v>
                      </c:pt>
                      <c:pt idx="538">
                        <c:v>21890.734760987143</c:v>
                      </c:pt>
                      <c:pt idx="539">
                        <c:v>21890.814245686859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FC87-4A38-9729-03DB722C51B5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0.99998098631578969</c:v>
                      </c:pt>
                      <c:pt idx="2">
                        <c:v>0.9991008507146123</c:v>
                      </c:pt>
                      <c:pt idx="3">
                        <c:v>0.99908270260548848</c:v>
                      </c:pt>
                      <c:pt idx="4">
                        <c:v>0.99644532874571745</c:v>
                      </c:pt>
                      <c:pt idx="5">
                        <c:v>0.99642632156193855</c:v>
                      </c:pt>
                      <c:pt idx="6">
                        <c:v>0.99557477971542563</c:v>
                      </c:pt>
                      <c:pt idx="7">
                        <c:v>0.99555582746975679</c:v>
                      </c:pt>
                      <c:pt idx="8">
                        <c:v>0.99150488137648363</c:v>
                      </c:pt>
                      <c:pt idx="9">
                        <c:v>0.99148674760736211</c:v>
                      </c:pt>
                      <c:pt idx="10">
                        <c:v>0.98805009863627813</c:v>
                      </c:pt>
                      <c:pt idx="11">
                        <c:v>0.98803155366926498</c:v>
                      </c:pt>
                      <c:pt idx="12">
                        <c:v>0.98730896391848766</c:v>
                      </c:pt>
                      <c:pt idx="13">
                        <c:v>0.98729001223691726</c:v>
                      </c:pt>
                      <c:pt idx="14">
                        <c:v>0.98375866314818405</c:v>
                      </c:pt>
                      <c:pt idx="15">
                        <c:v>0.98373969415858098</c:v>
                      </c:pt>
                      <c:pt idx="16">
                        <c:v>0.98245980840323843</c:v>
                      </c:pt>
                      <c:pt idx="17">
                        <c:v>0.98244098816268433</c:v>
                      </c:pt>
                      <c:pt idx="18">
                        <c:v>0.97892611757252579</c:v>
                      </c:pt>
                      <c:pt idx="19">
                        <c:v>0.97890724684766672</c:v>
                      </c:pt>
                      <c:pt idx="20">
                        <c:v>0.97461018081083073</c:v>
                      </c:pt>
                      <c:pt idx="21">
                        <c:v>0.97459151993064097</c:v>
                      </c:pt>
                      <c:pt idx="22">
                        <c:v>0.97256025214585429</c:v>
                      </c:pt>
                      <c:pt idx="23">
                        <c:v>0.97254124384158891</c:v>
                      </c:pt>
                      <c:pt idx="24">
                        <c:v>0.97169678282153027</c:v>
                      </c:pt>
                      <c:pt idx="25">
                        <c:v>0.9716777782055408</c:v>
                      </c:pt>
                      <c:pt idx="26">
                        <c:v>0.97110042748175041</c:v>
                      </c:pt>
                      <c:pt idx="27">
                        <c:v>0.97108169466238536</c:v>
                      </c:pt>
                      <c:pt idx="28">
                        <c:v>0.96433162073866086</c:v>
                      </c:pt>
                      <c:pt idx="29">
                        <c:v>0.96431267745543925</c:v>
                      </c:pt>
                      <c:pt idx="30">
                        <c:v>0.95988504586441259</c:v>
                      </c:pt>
                      <c:pt idx="31">
                        <c:v>0.95986604770718686</c:v>
                      </c:pt>
                      <c:pt idx="32">
                        <c:v>0.95510163733335374</c:v>
                      </c:pt>
                      <c:pt idx="33">
                        <c:v>0.95508266694006616</c:v>
                      </c:pt>
                      <c:pt idx="34">
                        <c:v>0.9473703700384789</c:v>
                      </c:pt>
                      <c:pt idx="35">
                        <c:v>0.9473514552596517</c:v>
                      </c:pt>
                      <c:pt idx="36">
                        <c:v>0.93565909613654663</c:v>
                      </c:pt>
                      <c:pt idx="37">
                        <c:v>0.93564009947557869</c:v>
                      </c:pt>
                      <c:pt idx="38">
                        <c:v>0.93210490370357213</c:v>
                      </c:pt>
                      <c:pt idx="39">
                        <c:v>0.93208590638854705</c:v>
                      </c:pt>
                      <c:pt idx="40">
                        <c:v>0.93087963144212549</c:v>
                      </c:pt>
                      <c:pt idx="41">
                        <c:v>0.93086065133945783</c:v>
                      </c:pt>
                      <c:pt idx="42">
                        <c:v>0.92732704085995432</c:v>
                      </c:pt>
                      <c:pt idx="43">
                        <c:v>0.92730805885117662</c:v>
                      </c:pt>
                      <c:pt idx="44">
                        <c:v>0.92317306024932688</c:v>
                      </c:pt>
                      <c:pt idx="45">
                        <c:v>0.92315411275097603</c:v>
                      </c:pt>
                      <c:pt idx="46">
                        <c:v>0.92297633936034007</c:v>
                      </c:pt>
                      <c:pt idx="47">
                        <c:v>0.92295734773419869</c:v>
                      </c:pt>
                      <c:pt idx="48">
                        <c:v>0.92206935318884908</c:v>
                      </c:pt>
                      <c:pt idx="49">
                        <c:v>0.92205036417209085</c:v>
                      </c:pt>
                      <c:pt idx="50">
                        <c:v>0.91962452565940678</c:v>
                      </c:pt>
                      <c:pt idx="51">
                        <c:v>0.91960557394920406</c:v>
                      </c:pt>
                      <c:pt idx="52">
                        <c:v>0.91942256735989236</c:v>
                      </c:pt>
                      <c:pt idx="53">
                        <c:v>0.91940357484098334</c:v>
                      </c:pt>
                      <c:pt idx="54">
                        <c:v>0.91851582933961906</c:v>
                      </c:pt>
                      <c:pt idx="55">
                        <c:v>0.91849683925678183</c:v>
                      </c:pt>
                      <c:pt idx="56">
                        <c:v>0.9143808076162302</c:v>
                      </c:pt>
                      <c:pt idx="57">
                        <c:v>0.91436184424655575</c:v>
                      </c:pt>
                      <c:pt idx="58">
                        <c:v>0.91083024303740545</c:v>
                      </c:pt>
                      <c:pt idx="59">
                        <c:v>0.91081127695606534</c:v>
                      </c:pt>
                      <c:pt idx="60">
                        <c:v>0.90822379269206699</c:v>
                      </c:pt>
                      <c:pt idx="61">
                        <c:v>0.90820479186997238</c:v>
                      </c:pt>
                      <c:pt idx="62">
                        <c:v>0.9034551734923052</c:v>
                      </c:pt>
                      <c:pt idx="63">
                        <c:v>0.90343618215746058</c:v>
                      </c:pt>
                      <c:pt idx="64">
                        <c:v>0.89577512653018987</c:v>
                      </c:pt>
                      <c:pt idx="65">
                        <c:v>0.89575615460731461</c:v>
                      </c:pt>
                      <c:pt idx="66">
                        <c:v>0.89554422628630481</c:v>
                      </c:pt>
                      <c:pt idx="67">
                        <c:v>0.89552522897382447</c:v>
                      </c:pt>
                      <c:pt idx="68">
                        <c:v>0.89463898491661986</c:v>
                      </c:pt>
                      <c:pt idx="69">
                        <c:v>0.89461998919024532</c:v>
                      </c:pt>
                      <c:pt idx="70">
                        <c:v>0.88697053473982157</c:v>
                      </c:pt>
                      <c:pt idx="71">
                        <c:v>0.88695155492472799</c:v>
                      </c:pt>
                      <c:pt idx="72">
                        <c:v>0.85308906399033713</c:v>
                      </c:pt>
                      <c:pt idx="73">
                        <c:v>0.85307006405534858</c:v>
                      </c:pt>
                      <c:pt idx="74">
                        <c:v>0.85218479118080526</c:v>
                      </c:pt>
                      <c:pt idx="75">
                        <c:v>0.85216579218224819</c:v>
                      </c:pt>
                      <c:pt idx="76">
                        <c:v>0.84953466095436692</c:v>
                      </c:pt>
                      <c:pt idx="77">
                        <c:v>0.8495156608712785</c:v>
                      </c:pt>
                      <c:pt idx="78">
                        <c:v>0.84863044703341295</c:v>
                      </c:pt>
                      <c:pt idx="79">
                        <c:v>0.84861144785061238</c:v>
                      </c:pt>
                      <c:pt idx="80">
                        <c:v>0.84452998933463552</c:v>
                      </c:pt>
                      <c:pt idx="81">
                        <c:v>0.84451099973547472</c:v>
                      </c:pt>
                      <c:pt idx="82">
                        <c:v>0.84097648060828178</c:v>
                      </c:pt>
                      <c:pt idx="83">
                        <c:v>0.84095749046465207</c:v>
                      </c:pt>
                      <c:pt idx="84">
                        <c:v>0.84040934375710363</c:v>
                      </c:pt>
                      <c:pt idx="85">
                        <c:v>0.84039034589120276</c:v>
                      </c:pt>
                      <c:pt idx="86">
                        <c:v>0.83685507592334096</c:v>
                      </c:pt>
                      <c:pt idx="87">
                        <c:v>0.83683607784789127</c:v>
                      </c:pt>
                      <c:pt idx="88">
                        <c:v>0.83560137392393385</c:v>
                      </c:pt>
                      <c:pt idx="89">
                        <c:v>0.83558238137382923</c:v>
                      </c:pt>
                      <c:pt idx="90">
                        <c:v>0.83204756676009073</c:v>
                      </c:pt>
                      <c:pt idx="91">
                        <c:v>0.83202857380555117</c:v>
                      </c:pt>
                      <c:pt idx="92">
                        <c:v>0.82761270479273286</c:v>
                      </c:pt>
                      <c:pt idx="93">
                        <c:v>0.82759372271956955</c:v>
                      </c:pt>
                      <c:pt idx="94">
                        <c:v>0.82565274689828339</c:v>
                      </c:pt>
                      <c:pt idx="95">
                        <c:v>0.825633745765876</c:v>
                      </c:pt>
                      <c:pt idx="96">
                        <c:v>0.82474900077352697</c:v>
                      </c:pt>
                      <c:pt idx="97">
                        <c:v>0.82473000032258414</c:v>
                      </c:pt>
                      <c:pt idx="98">
                        <c:v>0.82406005004880822</c:v>
                      </c:pt>
                      <c:pt idx="99">
                        <c:v>0.82404106719972203</c:v>
                      </c:pt>
                      <c:pt idx="100">
                        <c:v>0.81710088096924915</c:v>
                      </c:pt>
                      <c:pt idx="101">
                        <c:v>0.81708188742459198</c:v>
                      </c:pt>
                      <c:pt idx="102">
                        <c:v>0.81297424000694452</c:v>
                      </c:pt>
                      <c:pt idx="103">
                        <c:v>0.81295524051255397</c:v>
                      </c:pt>
                      <c:pt idx="104">
                        <c:v>0.80817000859950883</c:v>
                      </c:pt>
                      <c:pt idx="105">
                        <c:v>0.80815101305365344</c:v>
                      </c:pt>
                      <c:pt idx="106">
                        <c:v>0.8001901501207479</c:v>
                      </c:pt>
                      <c:pt idx="107">
                        <c:v>0.80017116247793185</c:v>
                      </c:pt>
                      <c:pt idx="108">
                        <c:v>0.73714088071123018</c:v>
                      </c:pt>
                      <c:pt idx="109">
                        <c:v>0.73712188382731059</c:v>
                      </c:pt>
                      <c:pt idx="110">
                        <c:v>0.73358669867131987</c:v>
                      </c:pt>
                      <c:pt idx="111">
                        <c:v>0.73356770164675711</c:v>
                      </c:pt>
                      <c:pt idx="112">
                        <c:v>0.73229571271806682</c:v>
                      </c:pt>
                      <c:pt idx="113">
                        <c:v>0.73227671861593024</c:v>
                      </c:pt>
                      <c:pt idx="114">
                        <c:v>0.72874179515152471</c:v>
                      </c:pt>
                      <c:pt idx="115">
                        <c:v>0.72872280082790986</c:v>
                      </c:pt>
                      <c:pt idx="116">
                        <c:v>0.72832198532649051</c:v>
                      </c:pt>
                      <c:pt idx="117">
                        <c:v>0.72830298742984689</c:v>
                      </c:pt>
                      <c:pt idx="118">
                        <c:v>0.72476771985345456</c:v>
                      </c:pt>
                      <c:pt idx="119">
                        <c:v>0.72474872185326555</c:v>
                      </c:pt>
                      <c:pt idx="120">
                        <c:v>0.72399740620957798</c:v>
                      </c:pt>
                      <c:pt idx="121">
                        <c:v>0.72397841763847137</c:v>
                      </c:pt>
                      <c:pt idx="122">
                        <c:v>0.72347865813115797</c:v>
                      </c:pt>
                      <c:pt idx="123">
                        <c:v>0.72345966268623108</c:v>
                      </c:pt>
                      <c:pt idx="124">
                        <c:v>0.720444121248623</c:v>
                      </c:pt>
                      <c:pt idx="125">
                        <c:v>0.72042513230585137</c:v>
                      </c:pt>
                      <c:pt idx="126">
                        <c:v>0.7199246074201362</c:v>
                      </c:pt>
                      <c:pt idx="127">
                        <c:v>0.71990561179887747</c:v>
                      </c:pt>
                      <c:pt idx="128">
                        <c:v>0.71518376417424356</c:v>
                      </c:pt>
                      <c:pt idx="129">
                        <c:v>0.7151647736853437</c:v>
                      </c:pt>
                      <c:pt idx="130">
                        <c:v>0.71163025741297514</c:v>
                      </c:pt>
                      <c:pt idx="131">
                        <c:v>0.71161126661146734</c:v>
                      </c:pt>
                      <c:pt idx="132">
                        <c:v>0.70970677347246458</c:v>
                      </c:pt>
                      <c:pt idx="133">
                        <c:v>0.70968777547773787</c:v>
                      </c:pt>
                      <c:pt idx="134">
                        <c:v>0.70486376255756589</c:v>
                      </c:pt>
                      <c:pt idx="135">
                        <c:v>0.70484476673544383</c:v>
                      </c:pt>
                      <c:pt idx="136">
                        <c:v>0.70088717992944871</c:v>
                      </c:pt>
                      <c:pt idx="137">
                        <c:v>0.70086818120868111</c:v>
                      </c:pt>
                      <c:pt idx="138">
                        <c:v>0.69657041274010734</c:v>
                      </c:pt>
                      <c:pt idx="139">
                        <c:v>0.69655142132871994</c:v>
                      </c:pt>
                      <c:pt idx="140">
                        <c:v>0.69604564026449489</c:v>
                      </c:pt>
                      <c:pt idx="141">
                        <c:v>0.69602664344125464</c:v>
                      </c:pt>
                      <c:pt idx="142">
                        <c:v>0.68775504733048309</c:v>
                      </c:pt>
                      <c:pt idx="143">
                        <c:v>0.68773605443791097</c:v>
                      </c:pt>
                      <c:pt idx="144">
                        <c:v>0.68167899233051588</c:v>
                      </c:pt>
                      <c:pt idx="145">
                        <c:v>0.68165999372848907</c:v>
                      </c:pt>
                      <c:pt idx="146">
                        <c:v>0.67812467894000572</c:v>
                      </c:pt>
                      <c:pt idx="147">
                        <c:v>0.67810568028072737</c:v>
                      </c:pt>
                      <c:pt idx="148">
                        <c:v>0.67698623490126619</c:v>
                      </c:pt>
                      <c:pt idx="149">
                        <c:v>0.67696723473538967</c:v>
                      </c:pt>
                      <c:pt idx="150">
                        <c:v>0.67683737321074344</c:v>
                      </c:pt>
                      <c:pt idx="151">
                        <c:v>0.67681837629796837</c:v>
                      </c:pt>
                      <c:pt idx="152">
                        <c:v>0.67604461108589664</c:v>
                      </c:pt>
                      <c:pt idx="153">
                        <c:v>0.67602561113245008</c:v>
                      </c:pt>
                      <c:pt idx="154">
                        <c:v>0.67343185328136113</c:v>
                      </c:pt>
                      <c:pt idx="155">
                        <c:v>0.67341285312236454</c:v>
                      </c:pt>
                      <c:pt idx="156">
                        <c:v>0.67328319729523745</c:v>
                      </c:pt>
                      <c:pt idx="157">
                        <c:v>0.6732642002708642</c:v>
                      </c:pt>
                      <c:pt idx="158">
                        <c:v>0.67249023330769753</c:v>
                      </c:pt>
                      <c:pt idx="159">
                        <c:v>0.67247123335232595</c:v>
                      </c:pt>
                      <c:pt idx="160">
                        <c:v>0.66899880674385825</c:v>
                      </c:pt>
                      <c:pt idx="161">
                        <c:v>0.66897980876436802</c:v>
                      </c:pt>
                      <c:pt idx="162">
                        <c:v>0.6685476012582483</c:v>
                      </c:pt>
                      <c:pt idx="163">
                        <c:v>0.66852860786234192</c:v>
                      </c:pt>
                      <c:pt idx="164">
                        <c:v>0.66808293070475089</c:v>
                      </c:pt>
                      <c:pt idx="165">
                        <c:v>0.66806393299430566</c:v>
                      </c:pt>
                      <c:pt idx="166">
                        <c:v>0.66801856832953177</c:v>
                      </c:pt>
                      <c:pt idx="167">
                        <c:v>0.66799957066681459</c:v>
                      </c:pt>
                      <c:pt idx="168">
                        <c:v>0.66544453812263493</c:v>
                      </c:pt>
                      <c:pt idx="169">
                        <c:v>0.66542554006954313</c:v>
                      </c:pt>
                      <c:pt idx="170">
                        <c:v>0.66499380502637551</c:v>
                      </c:pt>
                      <c:pt idx="171">
                        <c:v>0.66497481141840042</c:v>
                      </c:pt>
                      <c:pt idx="172">
                        <c:v>0.66452868695538791</c:v>
                      </c:pt>
                      <c:pt idx="173">
                        <c:v>0.66450968916227138</c:v>
                      </c:pt>
                      <c:pt idx="174">
                        <c:v>0.66446432559044533</c:v>
                      </c:pt>
                      <c:pt idx="175">
                        <c:v>0.66444532784365307</c:v>
                      </c:pt>
                      <c:pt idx="176">
                        <c:v>0.66430756676151126</c:v>
                      </c:pt>
                      <c:pt idx="177">
                        <c:v>0.66428856716509666</c:v>
                      </c:pt>
                      <c:pt idx="178">
                        <c:v>0.66075320267855608</c:v>
                      </c:pt>
                      <c:pt idx="179">
                        <c:v>0.66073420307282482</c:v>
                      </c:pt>
                      <c:pt idx="180">
                        <c:v>0.65973100969538734</c:v>
                      </c:pt>
                      <c:pt idx="181">
                        <c:v>0.65971201513773525</c:v>
                      </c:pt>
                      <c:pt idx="182">
                        <c:v>0.65946825565256917</c:v>
                      </c:pt>
                      <c:pt idx="183">
                        <c:v>0.65944925727762871</c:v>
                      </c:pt>
                      <c:pt idx="184">
                        <c:v>0.65617708423639332</c:v>
                      </c:pt>
                      <c:pt idx="185">
                        <c:v>0.65615808950131538</c:v>
                      </c:pt>
                      <c:pt idx="186">
                        <c:v>0.65591395859457491</c:v>
                      </c:pt>
                      <c:pt idx="187">
                        <c:v>0.65589496016366033</c:v>
                      </c:pt>
                      <c:pt idx="188">
                        <c:v>0.65424384977733918</c:v>
                      </c:pt>
                      <c:pt idx="189">
                        <c:v>0.65422485072662329</c:v>
                      </c:pt>
                      <c:pt idx="190">
                        <c:v>0.65118283935363397</c:v>
                      </c:pt>
                      <c:pt idx="191">
                        <c:v>0.65116384368071401</c:v>
                      </c:pt>
                      <c:pt idx="192">
                        <c:v>0.64955043512175592</c:v>
                      </c:pt>
                      <c:pt idx="193">
                        <c:v>0.64953143502107835</c:v>
                      </c:pt>
                      <c:pt idx="194">
                        <c:v>0.64940338247886986</c:v>
                      </c:pt>
                      <c:pt idx="195">
                        <c:v>0.64938438469234228</c:v>
                      </c:pt>
                      <c:pt idx="196">
                        <c:v>0.64860886885161173</c:v>
                      </c:pt>
                      <c:pt idx="197">
                        <c:v>0.64858986889261283</c:v>
                      </c:pt>
                      <c:pt idx="198">
                        <c:v>0.64762879702613196</c:v>
                      </c:pt>
                      <c:pt idx="199">
                        <c:v>0.64760980121027778</c:v>
                      </c:pt>
                      <c:pt idx="200">
                        <c:v>0.64156405661021843</c:v>
                      </c:pt>
                      <c:pt idx="201">
                        <c:v>0.64154505805834294</c:v>
                      </c:pt>
                      <c:pt idx="202">
                        <c:v>0.64111661143888754</c:v>
                      </c:pt>
                      <c:pt idx="203">
                        <c:v>0.64109761639271734</c:v>
                      </c:pt>
                      <c:pt idx="204">
                        <c:v>0.64064839649717786</c:v>
                      </c:pt>
                      <c:pt idx="205">
                        <c:v>0.64062939814121544</c:v>
                      </c:pt>
                      <c:pt idx="206">
                        <c:v>0.64058403372530803</c:v>
                      </c:pt>
                      <c:pt idx="207">
                        <c:v>0.64056503540789222</c:v>
                      </c:pt>
                      <c:pt idx="208">
                        <c:v>0.63687198157961156</c:v>
                      </c:pt>
                      <c:pt idx="209">
                        <c:v>0.63685298192473916</c:v>
                      </c:pt>
                      <c:pt idx="210">
                        <c:v>0.63229900099846337</c:v>
                      </c:pt>
                      <c:pt idx="211">
                        <c:v>0.63228000505870297</c:v>
                      </c:pt>
                      <c:pt idx="212">
                        <c:v>0.63203328247056467</c:v>
                      </c:pt>
                      <c:pt idx="213">
                        <c:v>0.63201428366527013</c:v>
                      </c:pt>
                      <c:pt idx="214">
                        <c:v>0.62374991476750108</c:v>
                      </c:pt>
                      <c:pt idx="215">
                        <c:v>0.62373091798086999</c:v>
                      </c:pt>
                      <c:pt idx="216">
                        <c:v>0.61264683551901089</c:v>
                      </c:pt>
                      <c:pt idx="217">
                        <c:v>0.61262783618932337</c:v>
                      </c:pt>
                      <c:pt idx="218">
                        <c:v>0.60909249944868482</c:v>
                      </c:pt>
                      <c:pt idx="219">
                        <c:v>0.60907350013402262</c:v>
                      </c:pt>
                      <c:pt idx="220">
                        <c:v>0.60780758831623583</c:v>
                      </c:pt>
                      <c:pt idx="221">
                        <c:v>0.60778858966842852</c:v>
                      </c:pt>
                      <c:pt idx="222">
                        <c:v>0.60425327400308815</c:v>
                      </c:pt>
                      <c:pt idx="223">
                        <c:v>0.60423427533111951</c:v>
                      </c:pt>
                      <c:pt idx="224">
                        <c:v>0.59996750936582932</c:v>
                      </c:pt>
                      <c:pt idx="225">
                        <c:v>0.59994851036438712</c:v>
                      </c:pt>
                      <c:pt idx="226">
                        <c:v>0.59952427782958018</c:v>
                      </c:pt>
                      <c:pt idx="227">
                        <c:v>0.59950528087251753</c:v>
                      </c:pt>
                      <c:pt idx="228">
                        <c:v>0.59898770778437482</c:v>
                      </c:pt>
                      <c:pt idx="229">
                        <c:v>0.598968708903166</c:v>
                      </c:pt>
                      <c:pt idx="230">
                        <c:v>0.59641318080680616</c:v>
                      </c:pt>
                      <c:pt idx="231">
                        <c:v>0.59639418180741</c:v>
                      </c:pt>
                      <c:pt idx="232">
                        <c:v>0.59597012063017851</c:v>
                      </c:pt>
                      <c:pt idx="233">
                        <c:v>0.595951123577799</c:v>
                      </c:pt>
                      <c:pt idx="234">
                        <c:v>0.59543338249824918</c:v>
                      </c:pt>
                      <c:pt idx="235">
                        <c:v>0.59541438361132792</c:v>
                      </c:pt>
                      <c:pt idx="236">
                        <c:v>0.59070549010850959</c:v>
                      </c:pt>
                      <c:pt idx="237">
                        <c:v>0.59068649260546691</c:v>
                      </c:pt>
                      <c:pt idx="238">
                        <c:v>0.58715127529509403</c:v>
                      </c:pt>
                      <c:pt idx="239">
                        <c:v>0.58713227771816889</c:v>
                      </c:pt>
                      <c:pt idx="240">
                        <c:v>0.5852115879191393</c:v>
                      </c:pt>
                      <c:pt idx="241">
                        <c:v>0.58519258875420044</c:v>
                      </c:pt>
                      <c:pt idx="242">
                        <c:v>0.58037253687604318</c:v>
                      </c:pt>
                      <c:pt idx="243">
                        <c:v>0.58035353807361401</c:v>
                      </c:pt>
                      <c:pt idx="244">
                        <c:v>0.57253235511883738</c:v>
                      </c:pt>
                      <c:pt idx="245">
                        <c:v>0.57251335618197308</c:v>
                      </c:pt>
                      <c:pt idx="246">
                        <c:v>0.57209043026560502</c:v>
                      </c:pt>
                      <c:pt idx="247">
                        <c:v>0.57207143258079218</c:v>
                      </c:pt>
                      <c:pt idx="248">
                        <c:v>0.57155258147221577</c:v>
                      </c:pt>
                      <c:pt idx="249">
                        <c:v>0.57153358259212517</c:v>
                      </c:pt>
                      <c:pt idx="250">
                        <c:v>0.56327120094103278</c:v>
                      </c:pt>
                      <c:pt idx="251">
                        <c:v>0.56325220288595645</c:v>
                      </c:pt>
                      <c:pt idx="252">
                        <c:v>0.5300776573568613</c:v>
                      </c:pt>
                      <c:pt idx="253">
                        <c:v>0.53005865886387571</c:v>
                      </c:pt>
                      <c:pt idx="254">
                        <c:v>0.52909778815858211</c:v>
                      </c:pt>
                      <c:pt idx="255">
                        <c:v>0.52907878963895749</c:v>
                      </c:pt>
                      <c:pt idx="256">
                        <c:v>0.52652339707823248</c:v>
                      </c:pt>
                      <c:pt idx="257">
                        <c:v>0.52650439863710408</c:v>
                      </c:pt>
                      <c:pt idx="258">
                        <c:v>0.52554351601448868</c:v>
                      </c:pt>
                      <c:pt idx="259">
                        <c:v>0.52552451753965468</c:v>
                      </c:pt>
                      <c:pt idx="260">
                        <c:v>0.52081652917298893</c:v>
                      </c:pt>
                      <c:pt idx="261">
                        <c:v>0.52079753075608259</c:v>
                      </c:pt>
                      <c:pt idx="262">
                        <c:v>0.51739796953641548</c:v>
                      </c:pt>
                      <c:pt idx="263">
                        <c:v>0.51737897109992637</c:v>
                      </c:pt>
                      <c:pt idx="264">
                        <c:v>0.51726223185215447</c:v>
                      </c:pt>
                      <c:pt idx="265">
                        <c:v>0.5172432334193946</c:v>
                      </c:pt>
                      <c:pt idx="266">
                        <c:v>0.51384369479345726</c:v>
                      </c:pt>
                      <c:pt idx="267">
                        <c:v>0.51382469639765871</c:v>
                      </c:pt>
                      <c:pt idx="268">
                        <c:v>0.51252003206178631</c:v>
                      </c:pt>
                      <c:pt idx="269">
                        <c:v>0.51250103357266652</c:v>
                      </c:pt>
                      <c:pt idx="270">
                        <c:v>0.50896572954510688</c:v>
                      </c:pt>
                      <c:pt idx="271">
                        <c:v>0.50894673106103616</c:v>
                      </c:pt>
                      <c:pt idx="272">
                        <c:v>0.50391978920102509</c:v>
                      </c:pt>
                      <c:pt idx="273">
                        <c:v>0.50390079110749164</c:v>
                      </c:pt>
                      <c:pt idx="274">
                        <c:v>0.50264325603149429</c:v>
                      </c:pt>
                      <c:pt idx="275">
                        <c:v>0.50262425805507205</c:v>
                      </c:pt>
                      <c:pt idx="276">
                        <c:v>0.5016632794404573</c:v>
                      </c:pt>
                      <c:pt idx="277">
                        <c:v>0.50164428137787986</c:v>
                      </c:pt>
                      <c:pt idx="278">
                        <c:v>0.50036554982797909</c:v>
                      </c:pt>
                      <c:pt idx="279">
                        <c:v>0.50034655167633246</c:v>
                      </c:pt>
                      <c:pt idx="280">
                        <c:v>0.49338166600392019</c:v>
                      </c:pt>
                      <c:pt idx="281">
                        <c:v>0.49336266753600488</c:v>
                      </c:pt>
                      <c:pt idx="282">
                        <c:v>0.48996345424491766</c:v>
                      </c:pt>
                      <c:pt idx="283">
                        <c:v>0.48994445623789368</c:v>
                      </c:pt>
                      <c:pt idx="284">
                        <c:v>0.48508519457450894</c:v>
                      </c:pt>
                      <c:pt idx="285">
                        <c:v>0.48506619621496483</c:v>
                      </c:pt>
                      <c:pt idx="286">
                        <c:v>0.47648521467107335</c:v>
                      </c:pt>
                      <c:pt idx="287">
                        <c:v>0.47646621617851193</c:v>
                      </c:pt>
                      <c:pt idx="288">
                        <c:v>0.41413079709828832</c:v>
                      </c:pt>
                      <c:pt idx="289">
                        <c:v>0.41411179915522067</c:v>
                      </c:pt>
                      <c:pt idx="290">
                        <c:v>0.41057654305252889</c:v>
                      </c:pt>
                      <c:pt idx="291">
                        <c:v>0.41055754516647808</c:v>
                      </c:pt>
                      <c:pt idx="292">
                        <c:v>0.40921476700394666</c:v>
                      </c:pt>
                      <c:pt idx="293">
                        <c:v>0.40919576831900351</c:v>
                      </c:pt>
                      <c:pt idx="294">
                        <c:v>0.40566045140296519</c:v>
                      </c:pt>
                      <c:pt idx="295">
                        <c:v>0.40564145273490537</c:v>
                      </c:pt>
                      <c:pt idx="296">
                        <c:v>0.40531167411672392</c:v>
                      </c:pt>
                      <c:pt idx="297">
                        <c:v>0.40529267661630247</c:v>
                      </c:pt>
                      <c:pt idx="298">
                        <c:v>0.40175746594369655</c:v>
                      </c:pt>
                      <c:pt idx="299">
                        <c:v>0.40173846852083234</c:v>
                      </c:pt>
                      <c:pt idx="300">
                        <c:v>0.40039504672340293</c:v>
                      </c:pt>
                      <c:pt idx="301">
                        <c:v>0.40037604829872547</c:v>
                      </c:pt>
                      <c:pt idx="302">
                        <c:v>0.4002994714313271</c:v>
                      </c:pt>
                      <c:pt idx="303">
                        <c:v>0.40028047198554584</c:v>
                      </c:pt>
                      <c:pt idx="304">
                        <c:v>0.3968407495338831</c:v>
                      </c:pt>
                      <c:pt idx="305">
                        <c:v>0.39682175114492751</c:v>
                      </c:pt>
                      <c:pt idx="306">
                        <c:v>0.3967451786766491</c:v>
                      </c:pt>
                      <c:pt idx="307">
                        <c:v>0.39672617917945507</c:v>
                      </c:pt>
                      <c:pt idx="308">
                        <c:v>0.39147887735563353</c:v>
                      </c:pt>
                      <c:pt idx="309">
                        <c:v>0.39145987784513436</c:v>
                      </c:pt>
                      <c:pt idx="310">
                        <c:v>0.38792455479771626</c:v>
                      </c:pt>
                      <c:pt idx="311">
                        <c:v>0.38790555525175169</c:v>
                      </c:pt>
                      <c:pt idx="312">
                        <c:v>0.38669661163593849</c:v>
                      </c:pt>
                      <c:pt idx="313">
                        <c:v>0.38667761432789283</c:v>
                      </c:pt>
                      <c:pt idx="314">
                        <c:v>0.38177982066296628</c:v>
                      </c:pt>
                      <c:pt idx="315">
                        <c:v>0.38176082226340469</c:v>
                      </c:pt>
                      <c:pt idx="316">
                        <c:v>0.37787799213631235</c:v>
                      </c:pt>
                      <c:pt idx="317">
                        <c:v>0.37785899545952328</c:v>
                      </c:pt>
                      <c:pt idx="318">
                        <c:v>0.37301012801474631</c:v>
                      </c:pt>
                      <c:pt idx="319">
                        <c:v>0.37299113394249017</c:v>
                      </c:pt>
                      <c:pt idx="320">
                        <c:v>0.37296037253650305</c:v>
                      </c:pt>
                      <c:pt idx="321">
                        <c:v>0.37294137456982995</c:v>
                      </c:pt>
                      <c:pt idx="322">
                        <c:v>0.37286416975573922</c:v>
                      </c:pt>
                      <c:pt idx="323">
                        <c:v>0.37284516999833994</c:v>
                      </c:pt>
                      <c:pt idx="324">
                        <c:v>0.36945631291294312</c:v>
                      </c:pt>
                      <c:pt idx="325">
                        <c:v>0.36943731903245286</c:v>
                      </c:pt>
                      <c:pt idx="326">
                        <c:v>0.36812746579189448</c:v>
                      </c:pt>
                      <c:pt idx="327">
                        <c:v>0.36810846998662222</c:v>
                      </c:pt>
                      <c:pt idx="328">
                        <c:v>0.36457343194675135</c:v>
                      </c:pt>
                      <c:pt idx="329">
                        <c:v>0.3645544362821499</c:v>
                      </c:pt>
                      <c:pt idx="330">
                        <c:v>0.36404344106989012</c:v>
                      </c:pt>
                      <c:pt idx="331">
                        <c:v>0.36402444139277101</c:v>
                      </c:pt>
                      <c:pt idx="332">
                        <c:v>0.36032869933329253</c:v>
                      </c:pt>
                      <c:pt idx="333">
                        <c:v>0.36030970482764929</c:v>
                      </c:pt>
                      <c:pt idx="334">
                        <c:v>0.35952361006510336</c:v>
                      </c:pt>
                      <c:pt idx="335">
                        <c:v>0.35950461176939891</c:v>
                      </c:pt>
                      <c:pt idx="336">
                        <c:v>0.3593099460810848</c:v>
                      </c:pt>
                      <c:pt idx="337">
                        <c:v>0.35929095118737819</c:v>
                      </c:pt>
                      <c:pt idx="338">
                        <c:v>0.35866989611567301</c:v>
                      </c:pt>
                      <c:pt idx="339">
                        <c:v>0.35865089962030522</c:v>
                      </c:pt>
                      <c:pt idx="340">
                        <c:v>0.35677481744500172</c:v>
                      </c:pt>
                      <c:pt idx="341">
                        <c:v>0.35675582312014759</c:v>
                      </c:pt>
                      <c:pt idx="342">
                        <c:v>0.35596932227593575</c:v>
                      </c:pt>
                      <c:pt idx="343">
                        <c:v>0.35595032403546162</c:v>
                      </c:pt>
                      <c:pt idx="344">
                        <c:v>0.35575601592849476</c:v>
                      </c:pt>
                      <c:pt idx="345">
                        <c:v>0.35573702120437856</c:v>
                      </c:pt>
                      <c:pt idx="346">
                        <c:v>0.35511577962179297</c:v>
                      </c:pt>
                      <c:pt idx="347">
                        <c:v>0.35509678324649802</c:v>
                      </c:pt>
                      <c:pt idx="348">
                        <c:v>0.35375211193940842</c:v>
                      </c:pt>
                      <c:pt idx="349">
                        <c:v>0.3537331139777885</c:v>
                      </c:pt>
                      <c:pt idx="350">
                        <c:v>0.35070427805993754</c:v>
                      </c:pt>
                      <c:pt idx="351">
                        <c:v>0.3506852802989644</c:v>
                      </c:pt>
                      <c:pt idx="352">
                        <c:v>0.35019785128105407</c:v>
                      </c:pt>
                      <c:pt idx="353">
                        <c:v>0.35017885338955146</c:v>
                      </c:pt>
                      <c:pt idx="354">
                        <c:v>0.3471500363525743</c:v>
                      </c:pt>
                      <c:pt idx="355">
                        <c:v>0.3471310386701843</c:v>
                      </c:pt>
                      <c:pt idx="356">
                        <c:v>0.34598891202864035</c:v>
                      </c:pt>
                      <c:pt idx="357">
                        <c:v>0.34596991502444363</c:v>
                      </c:pt>
                      <c:pt idx="358">
                        <c:v>0.34558035144794941</c:v>
                      </c:pt>
                      <c:pt idx="359">
                        <c:v>0.34556135924513737</c:v>
                      </c:pt>
                      <c:pt idx="360">
                        <c:v>0.34493304604804531</c:v>
                      </c:pt>
                      <c:pt idx="361">
                        <c:v>0.34491404870312592</c:v>
                      </c:pt>
                      <c:pt idx="362">
                        <c:v>0.34483581959709675</c:v>
                      </c:pt>
                      <c:pt idx="363">
                        <c:v>0.34481681964946487</c:v>
                      </c:pt>
                      <c:pt idx="364">
                        <c:v>0.34243474098485793</c:v>
                      </c:pt>
                      <c:pt idx="365">
                        <c:v>0.34241574408687886</c:v>
                      </c:pt>
                      <c:pt idx="366">
                        <c:v>0.34137884181609351</c:v>
                      </c:pt>
                      <c:pt idx="367">
                        <c:v>0.34135984456615187</c:v>
                      </c:pt>
                      <c:pt idx="368">
                        <c:v>0.34128145319931524</c:v>
                      </c:pt>
                      <c:pt idx="369">
                        <c:v>0.34126245323884846</c:v>
                      </c:pt>
                      <c:pt idx="370">
                        <c:v>0.34069561112267954</c:v>
                      </c:pt>
                      <c:pt idx="371">
                        <c:v>0.34067661673652327</c:v>
                      </c:pt>
                      <c:pt idx="372">
                        <c:v>0.33601503385920473</c:v>
                      </c:pt>
                      <c:pt idx="373">
                        <c:v>0.33599603413630963</c:v>
                      </c:pt>
                      <c:pt idx="374">
                        <c:v>0.3328983471859564</c:v>
                      </c:pt>
                      <c:pt idx="375">
                        <c:v>0.33287935446902306</c:v>
                      </c:pt>
                      <c:pt idx="376">
                        <c:v>0.33246066521746398</c:v>
                      </c:pt>
                      <c:pt idx="377">
                        <c:v>0.33244166550062826</c:v>
                      </c:pt>
                      <c:pt idx="378">
                        <c:v>0.33208909519245927</c:v>
                      </c:pt>
                      <c:pt idx="379">
                        <c:v>0.33207009755894318</c:v>
                      </c:pt>
                      <c:pt idx="380">
                        <c:v>0.33187913374380756</c:v>
                      </c:pt>
                      <c:pt idx="381">
                        <c:v>0.33186014053980517</c:v>
                      </c:pt>
                      <c:pt idx="382">
                        <c:v>0.33123723751388223</c:v>
                      </c:pt>
                      <c:pt idx="383">
                        <c:v>0.3312182422635695</c:v>
                      </c:pt>
                      <c:pt idx="384">
                        <c:v>0.32631792088893646</c:v>
                      </c:pt>
                      <c:pt idx="385">
                        <c:v>0.32629892372840713</c:v>
                      </c:pt>
                      <c:pt idx="386">
                        <c:v>0.32327031183053911</c:v>
                      </c:pt>
                      <c:pt idx="387">
                        <c:v>0.32325131495132942</c:v>
                      </c:pt>
                      <c:pt idx="388">
                        <c:v>0.31855571801010824</c:v>
                      </c:pt>
                      <c:pt idx="389">
                        <c:v>0.31853672214170192</c:v>
                      </c:pt>
                      <c:pt idx="390">
                        <c:v>0.31749949918806308</c:v>
                      </c:pt>
                      <c:pt idx="391">
                        <c:v>0.31748050287865026</c:v>
                      </c:pt>
                      <c:pt idx="392">
                        <c:v>0.31740004959127471</c:v>
                      </c:pt>
                      <c:pt idx="393">
                        <c:v>0.31738104970153647</c:v>
                      </c:pt>
                      <c:pt idx="394">
                        <c:v>0.30867365917340328</c:v>
                      </c:pt>
                      <c:pt idx="395">
                        <c:v>0.30865466709682815</c:v>
                      </c:pt>
                      <c:pt idx="396">
                        <c:v>0.3085794018796158</c:v>
                      </c:pt>
                      <c:pt idx="397">
                        <c:v>0.3085604023937128</c:v>
                      </c:pt>
                      <c:pt idx="398">
                        <c:v>0.30765422559173194</c:v>
                      </c:pt>
                      <c:pt idx="399">
                        <c:v>0.30763523295889877</c:v>
                      </c:pt>
                      <c:pt idx="400">
                        <c:v>0.30512002126498322</c:v>
                      </c:pt>
                      <c:pt idx="401">
                        <c:v>0.30510102945348527</c:v>
                      </c:pt>
                      <c:pt idx="402">
                        <c:v>0.30410051987131598</c:v>
                      </c:pt>
                      <c:pt idx="403">
                        <c:v>0.3040815274884735</c:v>
                      </c:pt>
                      <c:pt idx="404">
                        <c:v>0.29904441992984881</c:v>
                      </c:pt>
                      <c:pt idx="405">
                        <c:v>0.2990254230834487</c:v>
                      </c:pt>
                      <c:pt idx="406">
                        <c:v>0.29599116281318927</c:v>
                      </c:pt>
                      <c:pt idx="407">
                        <c:v>0.29597217005514798</c:v>
                      </c:pt>
                      <c:pt idx="408">
                        <c:v>0.29549025624497616</c:v>
                      </c:pt>
                      <c:pt idx="409">
                        <c:v>0.29547125952711778</c:v>
                      </c:pt>
                      <c:pt idx="410">
                        <c:v>0.29243743539831984</c:v>
                      </c:pt>
                      <c:pt idx="411">
                        <c:v>0.29241844289272884</c:v>
                      </c:pt>
                      <c:pt idx="412">
                        <c:v>0.29106877633728878</c:v>
                      </c:pt>
                      <c:pt idx="413">
                        <c:v>0.29104978093662065</c:v>
                      </c:pt>
                      <c:pt idx="414">
                        <c:v>0.28751475532781229</c:v>
                      </c:pt>
                      <c:pt idx="415">
                        <c:v>0.28749576010442568</c:v>
                      </c:pt>
                      <c:pt idx="416">
                        <c:v>0.28214700259545045</c:v>
                      </c:pt>
                      <c:pt idx="417">
                        <c:v>0.28212800323493542</c:v>
                      </c:pt>
                      <c:pt idx="418">
                        <c:v>0.2812458944356403</c:v>
                      </c:pt>
                      <c:pt idx="419">
                        <c:v>0.28122690499426678</c:v>
                      </c:pt>
                      <c:pt idx="420">
                        <c:v>0.28022581100446675</c:v>
                      </c:pt>
                      <c:pt idx="421">
                        <c:v>0.28020682087129989</c:v>
                      </c:pt>
                      <c:pt idx="422">
                        <c:v>0.27859264451692339</c:v>
                      </c:pt>
                      <c:pt idx="423">
                        <c:v>0.27857364521022565</c:v>
                      </c:pt>
                      <c:pt idx="424">
                        <c:v>0.27161140128032824</c:v>
                      </c:pt>
                      <c:pt idx="425">
                        <c:v>0.27159240583526689</c:v>
                      </c:pt>
                      <c:pt idx="426">
                        <c:v>0.2685626052159239</c:v>
                      </c:pt>
                      <c:pt idx="427">
                        <c:v>0.26854361500623897</c:v>
                      </c:pt>
                      <c:pt idx="428">
                        <c:v>0.26363729335178021</c:v>
                      </c:pt>
                      <c:pt idx="429">
                        <c:v>0.26361829981763552</c:v>
                      </c:pt>
                      <c:pt idx="430">
                        <c:v>0.25471173811072861</c:v>
                      </c:pt>
                      <c:pt idx="431">
                        <c:v>0.2546927394828486</c:v>
                      </c:pt>
                      <c:pt idx="432">
                        <c:v>0.22611995041356456</c:v>
                      </c:pt>
                      <c:pt idx="433">
                        <c:v>0.22610096511277214</c:v>
                      </c:pt>
                      <c:pt idx="434">
                        <c:v>0.22256704748426878</c:v>
                      </c:pt>
                      <c:pt idx="435">
                        <c:v>0.22254806273447222</c:v>
                      </c:pt>
                      <c:pt idx="436">
                        <c:v>0.22118935784658</c:v>
                      </c:pt>
                      <c:pt idx="437">
                        <c:v>0.22117036788657307</c:v>
                      </c:pt>
                      <c:pt idx="438">
                        <c:v>0.21763589235475511</c:v>
                      </c:pt>
                      <c:pt idx="439">
                        <c:v>0.21761690280433973</c:v>
                      </c:pt>
                      <c:pt idx="440">
                        <c:v>0.21343524765788285</c:v>
                      </c:pt>
                      <c:pt idx="441">
                        <c:v>0.21341626134741634</c:v>
                      </c:pt>
                      <c:pt idx="442">
                        <c:v>0.21237642623728259</c:v>
                      </c:pt>
                      <c:pt idx="443">
                        <c:v>0.21235743884440092</c:v>
                      </c:pt>
                      <c:pt idx="444">
                        <c:v>0.21225721536315537</c:v>
                      </c:pt>
                      <c:pt idx="445">
                        <c:v>0.21223821812655219</c:v>
                      </c:pt>
                      <c:pt idx="446">
                        <c:v>0.20988221102958252</c:v>
                      </c:pt>
                      <c:pt idx="447">
                        <c:v>0.20986322526306686</c:v>
                      </c:pt>
                      <c:pt idx="448">
                        <c:v>0.20882325836961504</c:v>
                      </c:pt>
                      <c:pt idx="449">
                        <c:v>0.20880427148682165</c:v>
                      </c:pt>
                      <c:pt idx="450">
                        <c:v>0.20870301202364683</c:v>
                      </c:pt>
                      <c:pt idx="451">
                        <c:v>0.2086840149642252</c:v>
                      </c:pt>
                      <c:pt idx="452">
                        <c:v>0.20343901825415486</c:v>
                      </c:pt>
                      <c:pt idx="453">
                        <c:v>0.20342002260861644</c:v>
                      </c:pt>
                      <c:pt idx="454">
                        <c:v>0.19988495770480669</c:v>
                      </c:pt>
                      <c:pt idx="455">
                        <c:v>0.19986596230197867</c:v>
                      </c:pt>
                      <c:pt idx="456">
                        <c:v>0.19870005687773237</c:v>
                      </c:pt>
                      <c:pt idx="457">
                        <c:v>0.19868107717895278</c:v>
                      </c:pt>
                      <c:pt idx="458">
                        <c:v>0.19376394383854392</c:v>
                      </c:pt>
                      <c:pt idx="459">
                        <c:v>0.19374495815772652</c:v>
                      </c:pt>
                      <c:pt idx="460">
                        <c:v>0.18601423137971798</c:v>
                      </c:pt>
                      <c:pt idx="461">
                        <c:v>0.1859952506907826</c:v>
                      </c:pt>
                      <c:pt idx="462">
                        <c:v>0.18495411782992441</c:v>
                      </c:pt>
                      <c:pt idx="463">
                        <c:v>0.18493513573950027</c:v>
                      </c:pt>
                      <c:pt idx="464">
                        <c:v>0.18482402188969005</c:v>
                      </c:pt>
                      <c:pt idx="465">
                        <c:v>0.18480502671923654</c:v>
                      </c:pt>
                      <c:pt idx="466">
                        <c:v>0.17600750281165609</c:v>
                      </c:pt>
                      <c:pt idx="467">
                        <c:v>0.1759885099154252</c:v>
                      </c:pt>
                      <c:pt idx="468">
                        <c:v>0.1101806687628762</c:v>
                      </c:pt>
                      <c:pt idx="469">
                        <c:v>0.11016169483383424</c:v>
                      </c:pt>
                      <c:pt idx="470">
                        <c:v>0.10908098497715076</c:v>
                      </c:pt>
                      <c:pt idx="471">
                        <c:v>0.10906200827351846</c:v>
                      </c:pt>
                      <c:pt idx="472">
                        <c:v>0.10662908449800854</c:v>
                      </c:pt>
                      <c:pt idx="473">
                        <c:v>0.10661011230164977</c:v>
                      </c:pt>
                      <c:pt idx="474">
                        <c:v>0.10552904430889969</c:v>
                      </c:pt>
                      <c:pt idx="475">
                        <c:v>0.10551006918797158</c:v>
                      </c:pt>
                      <c:pt idx="476">
                        <c:v>0.10138028053817102</c:v>
                      </c:pt>
                      <c:pt idx="477">
                        <c:v>0.10136131613102166</c:v>
                      </c:pt>
                      <c:pt idx="478">
                        <c:v>0.10027873062159467</c:v>
                      </c:pt>
                      <c:pt idx="479">
                        <c:v>0.10025976289472299</c:v>
                      </c:pt>
                      <c:pt idx="480">
                        <c:v>9.9813510626000329E-2</c:v>
                      </c:pt>
                      <c:pt idx="481">
                        <c:v>9.9794513531339307E-2</c:v>
                      </c:pt>
                      <c:pt idx="482">
                        <c:v>9.782997595215448E-2</c:v>
                      </c:pt>
                      <c:pt idx="483">
                        <c:v>9.7811014048198752E-2</c:v>
                      </c:pt>
                      <c:pt idx="484">
                        <c:v>9.6727975256310994E-2</c:v>
                      </c:pt>
                      <c:pt idx="485">
                        <c:v>9.6709009839879984E-2</c:v>
                      </c:pt>
                      <c:pt idx="486">
                        <c:v>9.62593272067752E-2</c:v>
                      </c:pt>
                      <c:pt idx="487">
                        <c:v>9.6240330549078254E-2</c:v>
                      </c:pt>
                      <c:pt idx="488">
                        <c:v>9.0996403582026208E-2</c:v>
                      </c:pt>
                      <c:pt idx="489">
                        <c:v>9.0977410803043973E-2</c:v>
                      </c:pt>
                      <c:pt idx="490">
                        <c:v>8.7442624917336925E-2</c:v>
                      </c:pt>
                      <c:pt idx="491">
                        <c:v>8.7423632911309182E-2</c:v>
                      </c:pt>
                      <c:pt idx="492">
                        <c:v>8.2779042901483885E-2</c:v>
                      </c:pt>
                      <c:pt idx="493">
                        <c:v>8.2760090125669039E-2</c:v>
                      </c:pt>
                      <c:pt idx="494">
                        <c:v>8.1675500072372301E-2</c:v>
                      </c:pt>
                      <c:pt idx="495">
                        <c:v>8.1656542868451434E-2</c:v>
                      </c:pt>
                      <c:pt idx="496">
                        <c:v>7.3994210426012785E-2</c:v>
                      </c:pt>
                      <c:pt idx="497">
                        <c:v>7.3975277432146117E-2</c:v>
                      </c:pt>
                      <c:pt idx="498">
                        <c:v>7.2887786069019148E-2</c:v>
                      </c:pt>
                      <c:pt idx="499">
                        <c:v>7.2868847596552114E-2</c:v>
                      </c:pt>
                      <c:pt idx="500">
                        <c:v>7.2381858316805159E-2</c:v>
                      </c:pt>
                      <c:pt idx="501">
                        <c:v>7.2362867519720084E-2</c:v>
                      </c:pt>
                      <c:pt idx="502">
                        <c:v>6.3570554971476623E-2</c:v>
                      </c:pt>
                      <c:pt idx="503">
                        <c:v>6.3551573289699209E-2</c:v>
                      </c:pt>
                      <c:pt idx="504">
                        <c:v>5.4819047128561775E-2</c:v>
                      </c:pt>
                      <c:pt idx="505">
                        <c:v>5.4800148416768821E-2</c:v>
                      </c:pt>
                      <c:pt idx="506">
                        <c:v>5.3708576506604128E-2</c:v>
                      </c:pt>
                      <c:pt idx="507">
                        <c:v>5.3689669585547779E-2</c:v>
                      </c:pt>
                      <c:pt idx="508">
                        <c:v>5.1278716075737488E-2</c:v>
                      </c:pt>
                      <c:pt idx="509">
                        <c:v>5.125983040742435E-2</c:v>
                      </c:pt>
                      <c:pt idx="510">
                        <c:v>5.0166948529518175E-2</c:v>
                      </c:pt>
                      <c:pt idx="511">
                        <c:v>5.0148053854360344E-2</c:v>
                      </c:pt>
                      <c:pt idx="512">
                        <c:v>4.4365140454506145E-2</c:v>
                      </c:pt>
                      <c:pt idx="513">
                        <c:v>4.4346166425623279E-2</c:v>
                      </c:pt>
                      <c:pt idx="514">
                        <c:v>4.2138380611643655E-2</c:v>
                      </c:pt>
                      <c:pt idx="515">
                        <c:v>4.2119502705846447E-2</c:v>
                      </c:pt>
                      <c:pt idx="516">
                        <c:v>4.0813593400207057E-2</c:v>
                      </c:pt>
                      <c:pt idx="517">
                        <c:v>4.0794623781617037E-2</c:v>
                      </c:pt>
                      <c:pt idx="518">
                        <c:v>3.8601761452740371E-2</c:v>
                      </c:pt>
                      <c:pt idx="519">
                        <c:v>3.8582904559110488E-2</c:v>
                      </c:pt>
                      <c:pt idx="520">
                        <c:v>3.706718294461183E-2</c:v>
                      </c:pt>
                      <c:pt idx="521">
                        <c:v>3.704825359966199E-2</c:v>
                      </c:pt>
                      <c:pt idx="522">
                        <c:v>3.3522341263259654E-2</c:v>
                      </c:pt>
                      <c:pt idx="523">
                        <c:v>3.3503425914093367E-2</c:v>
                      </c:pt>
                      <c:pt idx="524">
                        <c:v>2.760970189675933E-2</c:v>
                      </c:pt>
                      <c:pt idx="525">
                        <c:v>2.7591074237710567E-2</c:v>
                      </c:pt>
                      <c:pt idx="526">
                        <c:v>2.7458756158410789E-2</c:v>
                      </c:pt>
                      <c:pt idx="527">
                        <c:v>2.7439747854144284E-2</c:v>
                      </c:pt>
                      <c:pt idx="528">
                        <c:v>2.6483697966706271E-2</c:v>
                      </c:pt>
                      <c:pt idx="529">
                        <c:v>2.646505382627018E-2</c:v>
                      </c:pt>
                      <c:pt idx="530">
                        <c:v>2.3904162635080866E-2</c:v>
                      </c:pt>
                      <c:pt idx="531">
                        <c:v>2.3885154107611811E-2</c:v>
                      </c:pt>
                      <c:pt idx="532">
                        <c:v>1.699833793347556E-2</c:v>
                      </c:pt>
                      <c:pt idx="533">
                        <c:v>1.6979503434882883E-2</c:v>
                      </c:pt>
                      <c:pt idx="534">
                        <c:v>1.5097832899303004E-2</c:v>
                      </c:pt>
                      <c:pt idx="535">
                        <c:v>1.5079698611502382E-2</c:v>
                      </c:pt>
                      <c:pt idx="536">
                        <c:v>9.9257311208549477E-3</c:v>
                      </c:pt>
                      <c:pt idx="537">
                        <c:v>9.907597330628487E-3</c:v>
                      </c:pt>
                      <c:pt idx="538">
                        <c:v>1.9013684209903868E-5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FC87-4A38-9729-03DB722C51B5}"/>
                  </c:ext>
                </c:extLst>
              </c15:ser>
            </c15:filteredLineSeries>
          </c:ext>
        </c:extLst>
      </c:lineChart>
      <c:catAx>
        <c:axId val="5324006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397336"/>
        <c:crosses val="autoZero"/>
        <c:auto val="1"/>
        <c:lblAlgn val="ctr"/>
        <c:lblOffset val="100"/>
        <c:noMultiLvlLbl val="0"/>
      </c:catAx>
      <c:valAx>
        <c:axId val="532397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400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Chart_Data!$T$3</c:f>
              <c:strCache>
                <c:ptCount val="1"/>
                <c:pt idx="0">
                  <c:v>Performance Score Variation - Net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Chart_Data!$T$4:$T$543</c:f>
              <c:numCache>
                <c:formatCode>General</c:formatCode>
                <c:ptCount val="540"/>
                <c:pt idx="0">
                  <c:v>0.73508372594969396</c:v>
                </c:pt>
                <c:pt idx="1">
                  <c:v>0.73502107617555701</c:v>
                </c:pt>
                <c:pt idx="2">
                  <c:v>0.73437603171912147</c:v>
                </c:pt>
                <c:pt idx="3">
                  <c:v>0.73431324470315518</c:v>
                </c:pt>
                <c:pt idx="4">
                  <c:v>0.73427527876489762</c:v>
                </c:pt>
                <c:pt idx="5">
                  <c:v>0.73356752549302073</c:v>
                </c:pt>
                <c:pt idx="6">
                  <c:v>0.73234404190508573</c:v>
                </c:pt>
                <c:pt idx="7">
                  <c:v>0.73220604233368547</c:v>
                </c:pt>
                <c:pt idx="8">
                  <c:v>0.73169239092330529</c:v>
                </c:pt>
                <c:pt idx="9">
                  <c:v>0.73155447376402705</c:v>
                </c:pt>
                <c:pt idx="10">
                  <c:v>0.73076580044026185</c:v>
                </c:pt>
                <c:pt idx="11">
                  <c:v>0.73011621932296189</c:v>
                </c:pt>
                <c:pt idx="12">
                  <c:v>0.71849587777685653</c:v>
                </c:pt>
                <c:pt idx="13">
                  <c:v>0.71836319332272769</c:v>
                </c:pt>
                <c:pt idx="14">
                  <c:v>0.71781875793913275</c:v>
                </c:pt>
                <c:pt idx="15">
                  <c:v>0.71768615412629821</c:v>
                </c:pt>
                <c:pt idx="16">
                  <c:v>0.71700118207066821</c:v>
                </c:pt>
                <c:pt idx="17">
                  <c:v>0.71632606649769248</c:v>
                </c:pt>
                <c:pt idx="18">
                  <c:v>0.71477731604376105</c:v>
                </c:pt>
                <c:pt idx="19">
                  <c:v>0.71471334234289874</c:v>
                </c:pt>
                <c:pt idx="20">
                  <c:v>0.71410734787858865</c:v>
                </c:pt>
                <c:pt idx="21">
                  <c:v>0.71404325513745093</c:v>
                </c:pt>
                <c:pt idx="22">
                  <c:v>0.71399668038462683</c:v>
                </c:pt>
                <c:pt idx="23">
                  <c:v>0.71332657337485006</c:v>
                </c:pt>
                <c:pt idx="24">
                  <c:v>0.70861512378741243</c:v>
                </c:pt>
                <c:pt idx="25">
                  <c:v>0.70848369134951727</c:v>
                </c:pt>
                <c:pt idx="26">
                  <c:v>0.70792966999801155</c:v>
                </c:pt>
                <c:pt idx="27">
                  <c:v>0.70779831027636442</c:v>
                </c:pt>
                <c:pt idx="28">
                  <c:v>0.7071502087601832</c:v>
                </c:pt>
                <c:pt idx="29">
                  <c:v>0.70646663803561616</c:v>
                </c:pt>
                <c:pt idx="30">
                  <c:v>0.70395012439914184</c:v>
                </c:pt>
                <c:pt idx="31">
                  <c:v>0.70388454680290302</c:v>
                </c:pt>
                <c:pt idx="32">
                  <c:v>0.70329331354034719</c:v>
                </c:pt>
                <c:pt idx="33">
                  <c:v>0.70322762341230927</c:v>
                </c:pt>
                <c:pt idx="34">
                  <c:v>0.70317047818915912</c:v>
                </c:pt>
                <c:pt idx="35">
                  <c:v>0.70251350184824646</c:v>
                </c:pt>
                <c:pt idx="36">
                  <c:v>0.69891353213002827</c:v>
                </c:pt>
                <c:pt idx="37">
                  <c:v>0.69870671824355524</c:v>
                </c:pt>
                <c:pt idx="38">
                  <c:v>0.6986907124381001</c:v>
                </c:pt>
                <c:pt idx="39">
                  <c:v>0.69848975983106931</c:v>
                </c:pt>
                <c:pt idx="40">
                  <c:v>0.69842353406124402</c:v>
                </c:pt>
                <c:pt idx="41">
                  <c:v>0.69828570439025306</c:v>
                </c:pt>
                <c:pt idx="42">
                  <c:v>0.69821675879005674</c:v>
                </c:pt>
                <c:pt idx="43">
                  <c:v>0.69808469708028009</c:v>
                </c:pt>
                <c:pt idx="44">
                  <c:v>0.69670990155368695</c:v>
                </c:pt>
                <c:pt idx="45">
                  <c:v>0.6965497006706427</c:v>
                </c:pt>
                <c:pt idx="46">
                  <c:v>0.69622097520465109</c:v>
                </c:pt>
                <c:pt idx="47">
                  <c:v>0.69614464310346813</c:v>
                </c:pt>
                <c:pt idx="48">
                  <c:v>0.69248772974641626</c:v>
                </c:pt>
                <c:pt idx="49">
                  <c:v>0.69228068661871056</c:v>
                </c:pt>
                <c:pt idx="50">
                  <c:v>0.69195883303938022</c:v>
                </c:pt>
                <c:pt idx="51">
                  <c:v>0.69175185593744615</c:v>
                </c:pt>
                <c:pt idx="52">
                  <c:v>0.69029036563943502</c:v>
                </c:pt>
                <c:pt idx="53">
                  <c:v>0.68976288661278806</c:v>
                </c:pt>
                <c:pt idx="54">
                  <c:v>0.68510226190476786</c:v>
                </c:pt>
                <c:pt idx="55">
                  <c:v>0.68452636631403374</c:v>
                </c:pt>
                <c:pt idx="56">
                  <c:v>0.68445850299222788</c:v>
                </c:pt>
                <c:pt idx="57">
                  <c:v>0.68388262442196746</c:v>
                </c:pt>
                <c:pt idx="58">
                  <c:v>0.6833581406349255</c:v>
                </c:pt>
                <c:pt idx="59">
                  <c:v>0.68271576545211632</c:v>
                </c:pt>
                <c:pt idx="60">
                  <c:v>0.66915138306099642</c:v>
                </c:pt>
                <c:pt idx="61">
                  <c:v>0.6685980784484562</c:v>
                </c:pt>
                <c:pt idx="62">
                  <c:v>0.66853496588249528</c:v>
                </c:pt>
                <c:pt idx="63">
                  <c:v>0.66798167653707263</c:v>
                </c:pt>
                <c:pt idx="64">
                  <c:v>0.6675063210651454</c:v>
                </c:pt>
                <c:pt idx="65">
                  <c:v>0.66689108432653232</c:v>
                </c:pt>
                <c:pt idx="66">
                  <c:v>0.65971733548127109</c:v>
                </c:pt>
                <c:pt idx="67">
                  <c:v>0.65916615888107122</c:v>
                </c:pt>
                <c:pt idx="68">
                  <c:v>0.65911127044883933</c:v>
                </c:pt>
                <c:pt idx="69">
                  <c:v>0.65856010721176517</c:v>
                </c:pt>
                <c:pt idx="70">
                  <c:v>0.65809553157502643</c:v>
                </c:pt>
                <c:pt idx="71">
                  <c:v>0.65749056555245367</c:v>
                </c:pt>
                <c:pt idx="72">
                  <c:v>0.63352562575892402</c:v>
                </c:pt>
                <c:pt idx="73">
                  <c:v>0.63306966165812872</c:v>
                </c:pt>
                <c:pt idx="74">
                  <c:v>0.6324274031061482</c:v>
                </c:pt>
                <c:pt idx="75">
                  <c:v>0.63197104330942933</c:v>
                </c:pt>
                <c:pt idx="76">
                  <c:v>0.63160577985636013</c:v>
                </c:pt>
                <c:pt idx="77">
                  <c:v>0.63109417936513246</c:v>
                </c:pt>
                <c:pt idx="78">
                  <c:v>0.63048048648088595</c:v>
                </c:pt>
                <c:pt idx="79">
                  <c:v>0.63032879902033423</c:v>
                </c:pt>
                <c:pt idx="80">
                  <c:v>0.62996885234858202</c:v>
                </c:pt>
                <c:pt idx="81">
                  <c:v>0.62987244708998424</c:v>
                </c:pt>
                <c:pt idx="82">
                  <c:v>0.62888335478057089</c:v>
                </c:pt>
                <c:pt idx="83">
                  <c:v>0.62867379710649185</c:v>
                </c:pt>
                <c:pt idx="84">
                  <c:v>0.62854109011917025</c:v>
                </c:pt>
                <c:pt idx="85">
                  <c:v>0.62833361955781686</c:v>
                </c:pt>
                <c:pt idx="86">
                  <c:v>0.62833133683687892</c:v>
                </c:pt>
                <c:pt idx="87">
                  <c:v>0.62782279656845985</c:v>
                </c:pt>
                <c:pt idx="88">
                  <c:v>0.62676643027959467</c:v>
                </c:pt>
                <c:pt idx="89">
                  <c:v>0.62642255129585001</c:v>
                </c:pt>
                <c:pt idx="90">
                  <c:v>0.62552838222950302</c:v>
                </c:pt>
                <c:pt idx="91">
                  <c:v>0.62533234095884094</c:v>
                </c:pt>
                <c:pt idx="92">
                  <c:v>0.62523849673750076</c:v>
                </c:pt>
                <c:pt idx="93">
                  <c:v>0.62506290744270077</c:v>
                </c:pt>
                <c:pt idx="94">
                  <c:v>0.62504221822843653</c:v>
                </c:pt>
                <c:pt idx="95">
                  <c:v>0.62492466748251629</c:v>
                </c:pt>
                <c:pt idx="96">
                  <c:v>0.62484844545017526</c:v>
                </c:pt>
                <c:pt idx="97">
                  <c:v>0.62468790551824449</c:v>
                </c:pt>
                <c:pt idx="98">
                  <c:v>0.62447326889373733</c:v>
                </c:pt>
                <c:pt idx="99">
                  <c:v>0.62438644094485962</c:v>
                </c:pt>
                <c:pt idx="100">
                  <c:v>0.62379286782389987</c:v>
                </c:pt>
                <c:pt idx="101">
                  <c:v>0.62373160328169774</c:v>
                </c:pt>
                <c:pt idx="102">
                  <c:v>0.62355103495039055</c:v>
                </c:pt>
                <c:pt idx="103">
                  <c:v>0.62325904642835439</c:v>
                </c:pt>
                <c:pt idx="104">
                  <c:v>0.62325471475609762</c:v>
                </c:pt>
                <c:pt idx="105">
                  <c:v>0.62320878029608839</c:v>
                </c:pt>
                <c:pt idx="106">
                  <c:v>0.6231843986676403</c:v>
                </c:pt>
                <c:pt idx="107">
                  <c:v>0.62290062792924372</c:v>
                </c:pt>
                <c:pt idx="108">
                  <c:v>0.62266167227288849</c:v>
                </c:pt>
                <c:pt idx="109">
                  <c:v>0.62252427103027286</c:v>
                </c:pt>
                <c:pt idx="110">
                  <c:v>0.62224772117951288</c:v>
                </c:pt>
                <c:pt idx="111">
                  <c:v>0.62170153783875415</c:v>
                </c:pt>
                <c:pt idx="112">
                  <c:v>0.62164514537725468</c:v>
                </c:pt>
                <c:pt idx="113">
                  <c:v>0.62110806073483182</c:v>
                </c:pt>
                <c:pt idx="114">
                  <c:v>0.61772249353535547</c:v>
                </c:pt>
                <c:pt idx="115">
                  <c:v>0.61709642157238664</c:v>
                </c:pt>
                <c:pt idx="116">
                  <c:v>0.6169132915201534</c:v>
                </c:pt>
                <c:pt idx="117">
                  <c:v>0.61628789513502003</c:v>
                </c:pt>
                <c:pt idx="118">
                  <c:v>0.61541302937338038</c:v>
                </c:pt>
                <c:pt idx="119">
                  <c:v>0.61478986389350698</c:v>
                </c:pt>
                <c:pt idx="120">
                  <c:v>0.61150564514255656</c:v>
                </c:pt>
                <c:pt idx="121">
                  <c:v>0.61090551597273679</c:v>
                </c:pt>
                <c:pt idx="122">
                  <c:v>0.61087813876498143</c:v>
                </c:pt>
                <c:pt idx="123">
                  <c:v>0.61043622776753093</c:v>
                </c:pt>
                <c:pt idx="124">
                  <c:v>0.61040825599603521</c:v>
                </c:pt>
                <c:pt idx="125">
                  <c:v>0.6104028079216649</c:v>
                </c:pt>
                <c:pt idx="126">
                  <c:v>0.6099056722842402</c:v>
                </c:pt>
                <c:pt idx="127">
                  <c:v>0.60980977951238502</c:v>
                </c:pt>
                <c:pt idx="128">
                  <c:v>0.6095103690793906</c:v>
                </c:pt>
                <c:pt idx="129">
                  <c:v>0.6090086168611244</c:v>
                </c:pt>
                <c:pt idx="130">
                  <c:v>0.60842854086989262</c:v>
                </c:pt>
                <c:pt idx="131">
                  <c:v>0.60780510478915195</c:v>
                </c:pt>
                <c:pt idx="132">
                  <c:v>0.60558613516621118</c:v>
                </c:pt>
                <c:pt idx="133">
                  <c:v>0.60499641359317402</c:v>
                </c:pt>
                <c:pt idx="134">
                  <c:v>0.60482392633831361</c:v>
                </c:pt>
                <c:pt idx="135">
                  <c:v>0.60428301164849219</c:v>
                </c:pt>
                <c:pt idx="136">
                  <c:v>0.60423485259941756</c:v>
                </c:pt>
                <c:pt idx="137">
                  <c:v>0.60369149915536024</c:v>
                </c:pt>
                <c:pt idx="138">
                  <c:v>0.60342847428811552</c:v>
                </c:pt>
                <c:pt idx="139">
                  <c:v>0.60318422171595976</c:v>
                </c:pt>
                <c:pt idx="140">
                  <c:v>0.60284143117363331</c:v>
                </c:pt>
                <c:pt idx="141">
                  <c:v>0.60264557233351157</c:v>
                </c:pt>
                <c:pt idx="142">
                  <c:v>0.60259319166424063</c:v>
                </c:pt>
                <c:pt idx="143">
                  <c:v>0.60216474055803881</c:v>
                </c:pt>
                <c:pt idx="144">
                  <c:v>0.60215468085788437</c:v>
                </c:pt>
                <c:pt idx="145">
                  <c:v>0.60167398786201021</c:v>
                </c:pt>
                <c:pt idx="146">
                  <c:v>0.60166562391198586</c:v>
                </c:pt>
                <c:pt idx="147">
                  <c:v>0.60127794009831637</c:v>
                </c:pt>
                <c:pt idx="148">
                  <c:v>0.60113372224395134</c:v>
                </c:pt>
                <c:pt idx="149">
                  <c:v>0.60104721119463689</c:v>
                </c:pt>
                <c:pt idx="150">
                  <c:v>0.60079804127991954</c:v>
                </c:pt>
                <c:pt idx="151">
                  <c:v>0.60064630153983334</c:v>
                </c:pt>
                <c:pt idx="152">
                  <c:v>0.60054458812518208</c:v>
                </c:pt>
                <c:pt idx="153">
                  <c:v>0.60002900233151657</c:v>
                </c:pt>
                <c:pt idx="154">
                  <c:v>0.59874789404535134</c:v>
                </c:pt>
                <c:pt idx="155">
                  <c:v>0.59813363478451254</c:v>
                </c:pt>
                <c:pt idx="156">
                  <c:v>0.59662782768288014</c:v>
                </c:pt>
                <c:pt idx="157">
                  <c:v>0.59641157733156946</c:v>
                </c:pt>
                <c:pt idx="158">
                  <c:v>0.59633411200644382</c:v>
                </c:pt>
                <c:pt idx="159">
                  <c:v>0.59602564770689126</c:v>
                </c:pt>
                <c:pt idx="160">
                  <c:v>0.59580695340431111</c:v>
                </c:pt>
                <c:pt idx="161">
                  <c:v>0.59576654972829035</c:v>
                </c:pt>
                <c:pt idx="162">
                  <c:v>0.5955882288933626</c:v>
                </c:pt>
                <c:pt idx="163">
                  <c:v>0.59555635636917004</c:v>
                </c:pt>
                <c:pt idx="164">
                  <c:v>0.59532136666040103</c:v>
                </c:pt>
                <c:pt idx="165">
                  <c:v>0.59502128574703139</c:v>
                </c:pt>
                <c:pt idx="166">
                  <c:v>0.59495484914372476</c:v>
                </c:pt>
                <c:pt idx="167">
                  <c:v>0.59471734402480703</c:v>
                </c:pt>
                <c:pt idx="168">
                  <c:v>0.59423550953418414</c:v>
                </c:pt>
                <c:pt idx="169">
                  <c:v>0.59367046582548089</c:v>
                </c:pt>
                <c:pt idx="170">
                  <c:v>0.59356932923092043</c:v>
                </c:pt>
                <c:pt idx="171">
                  <c:v>0.59330001839166657</c:v>
                </c:pt>
                <c:pt idx="172">
                  <c:v>0.59297005745104792</c:v>
                </c:pt>
                <c:pt idx="173">
                  <c:v>0.5926981192308286</c:v>
                </c:pt>
                <c:pt idx="174">
                  <c:v>0.59259357970611082</c:v>
                </c:pt>
                <c:pt idx="175">
                  <c:v>0.59198462377661309</c:v>
                </c:pt>
                <c:pt idx="176">
                  <c:v>0.59159425284954281</c:v>
                </c:pt>
                <c:pt idx="177">
                  <c:v>0.59098637999512238</c:v>
                </c:pt>
                <c:pt idx="178">
                  <c:v>0.58974698096062628</c:v>
                </c:pt>
                <c:pt idx="179">
                  <c:v>0.58914204224079991</c:v>
                </c:pt>
                <c:pt idx="180">
                  <c:v>0.58879936952633161</c:v>
                </c:pt>
                <c:pt idx="181">
                  <c:v>0.58818942238463989</c:v>
                </c:pt>
                <c:pt idx="182">
                  <c:v>0.58811309211653318</c:v>
                </c:pt>
                <c:pt idx="183">
                  <c:v>0.58773716141776411</c:v>
                </c:pt>
                <c:pt idx="184">
                  <c:v>0.5875098555047038</c:v>
                </c:pt>
                <c:pt idx="185">
                  <c:v>0.58712798861141624</c:v>
                </c:pt>
                <c:pt idx="186">
                  <c:v>0.58705155731869019</c:v>
                </c:pt>
                <c:pt idx="187">
                  <c:v>0.58644901511684722</c:v>
                </c:pt>
                <c:pt idx="188">
                  <c:v>0.58578003940807055</c:v>
                </c:pt>
                <c:pt idx="189">
                  <c:v>0.58517328276468572</c:v>
                </c:pt>
                <c:pt idx="190">
                  <c:v>0.58509678983120228</c:v>
                </c:pt>
                <c:pt idx="191">
                  <c:v>0.58472718309541727</c:v>
                </c:pt>
                <c:pt idx="192">
                  <c:v>0.58461158791480605</c:v>
                </c:pt>
                <c:pt idx="193">
                  <c:v>0.5844965043160788</c:v>
                </c:pt>
                <c:pt idx="194">
                  <c:v>0.58422188718209234</c:v>
                </c:pt>
                <c:pt idx="195">
                  <c:v>0.58410633313558591</c:v>
                </c:pt>
                <c:pt idx="196">
                  <c:v>0.58357617802405515</c:v>
                </c:pt>
                <c:pt idx="197">
                  <c:v>0.58307170907254591</c:v>
                </c:pt>
                <c:pt idx="198">
                  <c:v>0.57950887751949565</c:v>
                </c:pt>
                <c:pt idx="199">
                  <c:v>0.57890830672347837</c:v>
                </c:pt>
                <c:pt idx="200">
                  <c:v>0.5784670412058136</c:v>
                </c:pt>
                <c:pt idx="201">
                  <c:v>0.57786723307397503</c:v>
                </c:pt>
                <c:pt idx="202">
                  <c:v>0.57656219856535518</c:v>
                </c:pt>
                <c:pt idx="203">
                  <c:v>0.57596473641077717</c:v>
                </c:pt>
                <c:pt idx="204">
                  <c:v>0.57480676041948708</c:v>
                </c:pt>
                <c:pt idx="205">
                  <c:v>0.57469767626051538</c:v>
                </c:pt>
                <c:pt idx="206">
                  <c:v>0.57434314376627982</c:v>
                </c:pt>
                <c:pt idx="207">
                  <c:v>0.57423410785334938</c:v>
                </c:pt>
                <c:pt idx="208">
                  <c:v>0.57372824016292079</c:v>
                </c:pt>
                <c:pt idx="209">
                  <c:v>0.57326544388033518</c:v>
                </c:pt>
                <c:pt idx="210">
                  <c:v>0.56761742006183269</c:v>
                </c:pt>
                <c:pt idx="211">
                  <c:v>0.56751005166862345</c:v>
                </c:pt>
                <c:pt idx="212">
                  <c:v>0.56717489584445047</c:v>
                </c:pt>
                <c:pt idx="213">
                  <c:v>0.56706757935991114</c:v>
                </c:pt>
                <c:pt idx="214">
                  <c:v>0.56656103175082617</c:v>
                </c:pt>
                <c:pt idx="215">
                  <c:v>0.56611932880375837</c:v>
                </c:pt>
                <c:pt idx="216">
                  <c:v>0.54586638719265146</c:v>
                </c:pt>
                <c:pt idx="217">
                  <c:v>0.54532344557231394</c:v>
                </c:pt>
                <c:pt idx="218">
                  <c:v>0.54470151550331591</c:v>
                </c:pt>
                <c:pt idx="219">
                  <c:v>0.54415826368755349</c:v>
                </c:pt>
                <c:pt idx="220">
                  <c:v>0.54257564424655769</c:v>
                </c:pt>
                <c:pt idx="221">
                  <c:v>0.54203271682106624</c:v>
                </c:pt>
                <c:pt idx="222">
                  <c:v>0.54126528933185214</c:v>
                </c:pt>
                <c:pt idx="223">
                  <c:v>0.54069803761438984</c:v>
                </c:pt>
                <c:pt idx="224">
                  <c:v>0.54008004895017425</c:v>
                </c:pt>
                <c:pt idx="225">
                  <c:v>0.53951277504062711</c:v>
                </c:pt>
                <c:pt idx="226">
                  <c:v>0.53792478587731929</c:v>
                </c:pt>
                <c:pt idx="227">
                  <c:v>0.53735841714594967</c:v>
                </c:pt>
                <c:pt idx="228">
                  <c:v>0.53366508664915746</c:v>
                </c:pt>
                <c:pt idx="229">
                  <c:v>0.53343277451050408</c:v>
                </c:pt>
                <c:pt idx="230">
                  <c:v>0.5331495200964893</c:v>
                </c:pt>
                <c:pt idx="231">
                  <c:v>0.53307606556507081</c:v>
                </c:pt>
                <c:pt idx="232">
                  <c:v>0.53284377067838773</c:v>
                </c:pt>
                <c:pt idx="233">
                  <c:v>0.53257715624248048</c:v>
                </c:pt>
                <c:pt idx="234">
                  <c:v>0.5319674059302798</c:v>
                </c:pt>
                <c:pt idx="235">
                  <c:v>0.53143004114695336</c:v>
                </c:pt>
                <c:pt idx="236">
                  <c:v>0.53139508254344026</c:v>
                </c:pt>
                <c:pt idx="237">
                  <c:v>0.53084185688910879</c:v>
                </c:pt>
                <c:pt idx="238">
                  <c:v>0.52983131703833186</c:v>
                </c:pt>
                <c:pt idx="239">
                  <c:v>0.529260020009508</c:v>
                </c:pt>
                <c:pt idx="240">
                  <c:v>0.52750012546570202</c:v>
                </c:pt>
                <c:pt idx="241">
                  <c:v>0.52727258662068721</c:v>
                </c:pt>
                <c:pt idx="242">
                  <c:v>0.52692047020848332</c:v>
                </c:pt>
                <c:pt idx="243">
                  <c:v>0.5266929969140085</c:v>
                </c:pt>
                <c:pt idx="244">
                  <c:v>0.52531787167269262</c:v>
                </c:pt>
                <c:pt idx="245">
                  <c:v>0.52473948681599114</c:v>
                </c:pt>
                <c:pt idx="246">
                  <c:v>0.51925872547435881</c:v>
                </c:pt>
                <c:pt idx="247">
                  <c:v>0.51913846155475418</c:v>
                </c:pt>
                <c:pt idx="248">
                  <c:v>0.51903376283928737</c:v>
                </c:pt>
                <c:pt idx="249">
                  <c:v>0.51869227609131507</c:v>
                </c:pt>
                <c:pt idx="250">
                  <c:v>0.5186484133526742</c:v>
                </c:pt>
                <c:pt idx="251">
                  <c:v>0.51846738830238881</c:v>
                </c:pt>
                <c:pt idx="252">
                  <c:v>0.5180585974471984</c:v>
                </c:pt>
                <c:pt idx="253">
                  <c:v>0.51756775023254553</c:v>
                </c:pt>
                <c:pt idx="254">
                  <c:v>0.51711015987105713</c:v>
                </c:pt>
                <c:pt idx="255">
                  <c:v>0.51654503778912653</c:v>
                </c:pt>
                <c:pt idx="256">
                  <c:v>0.51607763592585065</c:v>
                </c:pt>
                <c:pt idx="257">
                  <c:v>0.51558609550774659</c:v>
                </c:pt>
                <c:pt idx="258">
                  <c:v>0.51502569941937026</c:v>
                </c:pt>
                <c:pt idx="259">
                  <c:v>0.5145003566565165</c:v>
                </c:pt>
                <c:pt idx="260">
                  <c:v>0.51389206400474119</c:v>
                </c:pt>
                <c:pt idx="261">
                  <c:v>0.51336611773812846</c:v>
                </c:pt>
                <c:pt idx="262">
                  <c:v>0.5118197137802426</c:v>
                </c:pt>
                <c:pt idx="263">
                  <c:v>0.51129353488864304</c:v>
                </c:pt>
                <c:pt idx="264">
                  <c:v>0.5103995961804858</c:v>
                </c:pt>
                <c:pt idx="265">
                  <c:v>0.50993246351438148</c:v>
                </c:pt>
                <c:pt idx="266">
                  <c:v>0.50948235345194126</c:v>
                </c:pt>
                <c:pt idx="267">
                  <c:v>0.5090160367769071</c:v>
                </c:pt>
                <c:pt idx="268">
                  <c:v>0.50857104931286545</c:v>
                </c:pt>
                <c:pt idx="269">
                  <c:v>0.50812275819581587</c:v>
                </c:pt>
                <c:pt idx="270">
                  <c:v>0.50789803257265853</c:v>
                </c:pt>
                <c:pt idx="271">
                  <c:v>0.50760885872573813</c:v>
                </c:pt>
                <c:pt idx="272">
                  <c:v>0.50757731158827113</c:v>
                </c:pt>
                <c:pt idx="273">
                  <c:v>0.50743371521316427</c:v>
                </c:pt>
                <c:pt idx="274">
                  <c:v>0.50715949747093991</c:v>
                </c:pt>
                <c:pt idx="275">
                  <c:v>0.5070337084415224</c:v>
                </c:pt>
                <c:pt idx="276">
                  <c:v>0.50642845103973955</c:v>
                </c:pt>
                <c:pt idx="277">
                  <c:v>0.50588430208574819</c:v>
                </c:pt>
                <c:pt idx="278">
                  <c:v>0.50585770271130082</c:v>
                </c:pt>
                <c:pt idx="279">
                  <c:v>0.50566277505912449</c:v>
                </c:pt>
                <c:pt idx="280">
                  <c:v>0.50540703928102559</c:v>
                </c:pt>
                <c:pt idx="281">
                  <c:v>0.50523332787061093</c:v>
                </c:pt>
                <c:pt idx="282">
                  <c:v>0.50480448064932903</c:v>
                </c:pt>
                <c:pt idx="283">
                  <c:v>0.50447494194562925</c:v>
                </c:pt>
                <c:pt idx="284">
                  <c:v>0.50437590438275826</c:v>
                </c:pt>
                <c:pt idx="285">
                  <c:v>0.50434089197419718</c:v>
                </c:pt>
                <c:pt idx="286">
                  <c:v>0.50398882795878008</c:v>
                </c:pt>
                <c:pt idx="287">
                  <c:v>0.50379667281599994</c:v>
                </c:pt>
                <c:pt idx="288">
                  <c:v>0.50345020351963155</c:v>
                </c:pt>
                <c:pt idx="289">
                  <c:v>0.50332764865071278</c:v>
                </c:pt>
                <c:pt idx="290">
                  <c:v>0.5029630998837108</c:v>
                </c:pt>
                <c:pt idx="291">
                  <c:v>0.50290107407485218</c:v>
                </c:pt>
                <c:pt idx="292">
                  <c:v>0.50159190513923935</c:v>
                </c:pt>
                <c:pt idx="293">
                  <c:v>0.50130660091779122</c:v>
                </c:pt>
                <c:pt idx="294">
                  <c:v>0.50110375283671682</c:v>
                </c:pt>
                <c:pt idx="295">
                  <c:v>0.50109649803554601</c:v>
                </c:pt>
                <c:pt idx="296">
                  <c:v>0.5007987538428077</c:v>
                </c:pt>
                <c:pt idx="297">
                  <c:v>0.50058878869756007</c:v>
                </c:pt>
                <c:pt idx="298">
                  <c:v>0.49974081284972316</c:v>
                </c:pt>
                <c:pt idx="299">
                  <c:v>0.49933480988816098</c:v>
                </c:pt>
                <c:pt idx="300">
                  <c:v>0.49931792395184693</c:v>
                </c:pt>
                <c:pt idx="301">
                  <c:v>0.4989052747831243</c:v>
                </c:pt>
                <c:pt idx="302">
                  <c:v>0.49881187852427339</c:v>
                </c:pt>
                <c:pt idx="303">
                  <c:v>0.49850015177063134</c:v>
                </c:pt>
                <c:pt idx="304">
                  <c:v>0.49749325664288613</c:v>
                </c:pt>
                <c:pt idx="305">
                  <c:v>0.49747433823520304</c:v>
                </c:pt>
                <c:pt idx="306">
                  <c:v>0.49707117908232384</c:v>
                </c:pt>
                <c:pt idx="307">
                  <c:v>0.4969849686599806</c:v>
                </c:pt>
                <c:pt idx="308">
                  <c:v>0.49668900311690151</c:v>
                </c:pt>
                <c:pt idx="309">
                  <c:v>0.49649049108268956</c:v>
                </c:pt>
                <c:pt idx="310">
                  <c:v>0.49644491119804002</c:v>
                </c:pt>
                <c:pt idx="311">
                  <c:v>0.49621763928120949</c:v>
                </c:pt>
                <c:pt idx="312">
                  <c:v>0.49601929178650023</c:v>
                </c:pt>
                <c:pt idx="313">
                  <c:v>0.49593565127847833</c:v>
                </c:pt>
                <c:pt idx="314">
                  <c:v>0.49481439098849406</c:v>
                </c:pt>
                <c:pt idx="315">
                  <c:v>0.49455486248559699</c:v>
                </c:pt>
                <c:pt idx="316">
                  <c:v>0.49434501466081038</c:v>
                </c:pt>
                <c:pt idx="317">
                  <c:v>0.49404465351054394</c:v>
                </c:pt>
                <c:pt idx="318">
                  <c:v>0.49027778980687053</c:v>
                </c:pt>
                <c:pt idx="319">
                  <c:v>0.49008370070345192</c:v>
                </c:pt>
                <c:pt idx="320">
                  <c:v>0.48982993368499911</c:v>
                </c:pt>
                <c:pt idx="321">
                  <c:v>0.48963601555381286</c:v>
                </c:pt>
                <c:pt idx="322">
                  <c:v>0.48845070268821517</c:v>
                </c:pt>
                <c:pt idx="323">
                  <c:v>0.48800485378219893</c:v>
                </c:pt>
                <c:pt idx="324">
                  <c:v>0.45431858695986349</c:v>
                </c:pt>
                <c:pt idx="325">
                  <c:v>0.45374201409402609</c:v>
                </c:pt>
                <c:pt idx="326">
                  <c:v>0.45318457250615191</c:v>
                </c:pt>
                <c:pt idx="327">
                  <c:v>0.45260615742943572</c:v>
                </c:pt>
                <c:pt idx="328">
                  <c:v>0.45125898130847547</c:v>
                </c:pt>
                <c:pt idx="329">
                  <c:v>0.45067830355172039</c:v>
                </c:pt>
                <c:pt idx="330">
                  <c:v>0.44697014342814623</c:v>
                </c:pt>
                <c:pt idx="331">
                  <c:v>0.44637411475181993</c:v>
                </c:pt>
                <c:pt idx="332">
                  <c:v>0.44577479664823766</c:v>
                </c:pt>
                <c:pt idx="333">
                  <c:v>0.44517698312499293</c:v>
                </c:pt>
                <c:pt idx="334">
                  <c:v>0.44375654582798063</c:v>
                </c:pt>
                <c:pt idx="335">
                  <c:v>0.4431566455815249</c:v>
                </c:pt>
                <c:pt idx="336">
                  <c:v>0.43819623839054395</c:v>
                </c:pt>
                <c:pt idx="337">
                  <c:v>0.4375913016243993</c:v>
                </c:pt>
                <c:pt idx="338">
                  <c:v>0.43696827234773067</c:v>
                </c:pt>
                <c:pt idx="339">
                  <c:v>0.43636151887710056</c:v>
                </c:pt>
                <c:pt idx="340">
                  <c:v>0.43490880142308835</c:v>
                </c:pt>
                <c:pt idx="341">
                  <c:v>0.43429994774907987</c:v>
                </c:pt>
                <c:pt idx="342">
                  <c:v>0.42418759292980912</c:v>
                </c:pt>
                <c:pt idx="343">
                  <c:v>0.42364774352757573</c:v>
                </c:pt>
                <c:pt idx="344">
                  <c:v>0.42329082437484655</c:v>
                </c:pt>
                <c:pt idx="345">
                  <c:v>0.42274937403040863</c:v>
                </c:pt>
                <c:pt idx="346">
                  <c:v>0.42177388755011169</c:v>
                </c:pt>
                <c:pt idx="347">
                  <c:v>0.42123047564477395</c:v>
                </c:pt>
                <c:pt idx="348">
                  <c:v>0.42047339860214411</c:v>
                </c:pt>
                <c:pt idx="349">
                  <c:v>0.41990208836786891</c:v>
                </c:pt>
                <c:pt idx="350">
                  <c:v>0.4193095068682397</c:v>
                </c:pt>
                <c:pt idx="351">
                  <c:v>0.4187375171672249</c:v>
                </c:pt>
                <c:pt idx="352">
                  <c:v>0.4173480873248418</c:v>
                </c:pt>
                <c:pt idx="353">
                  <c:v>0.41677596014890345</c:v>
                </c:pt>
                <c:pt idx="354">
                  <c:v>0.41452814346043404</c:v>
                </c:pt>
                <c:pt idx="355">
                  <c:v>0.41418013944444404</c:v>
                </c:pt>
                <c:pt idx="356">
                  <c:v>0.41397578490144771</c:v>
                </c:pt>
                <c:pt idx="357">
                  <c:v>0.4136028334507712</c:v>
                </c:pt>
                <c:pt idx="358">
                  <c:v>0.4133502041484704</c:v>
                </c:pt>
                <c:pt idx="359">
                  <c:v>0.41321003008475071</c:v>
                </c:pt>
                <c:pt idx="360">
                  <c:v>0.412797439977584</c:v>
                </c:pt>
                <c:pt idx="361">
                  <c:v>0.41263097185757885</c:v>
                </c:pt>
                <c:pt idx="362">
                  <c:v>0.41158399717142241</c:v>
                </c:pt>
                <c:pt idx="363">
                  <c:v>0.41137570858123762</c:v>
                </c:pt>
                <c:pt idx="364">
                  <c:v>0.41108535452743528</c:v>
                </c:pt>
                <c:pt idx="365">
                  <c:v>0.41100285555392946</c:v>
                </c:pt>
                <c:pt idx="366">
                  <c:v>0.41084454373553514</c:v>
                </c:pt>
                <c:pt idx="367">
                  <c:v>0.41082324397244302</c:v>
                </c:pt>
                <c:pt idx="368">
                  <c:v>0.41048327747593211</c:v>
                </c:pt>
                <c:pt idx="369">
                  <c:v>0.41024222433778085</c:v>
                </c:pt>
                <c:pt idx="370">
                  <c:v>0.40892789236076615</c:v>
                </c:pt>
                <c:pt idx="371">
                  <c:v>0.40832441168880679</c:v>
                </c:pt>
                <c:pt idx="372">
                  <c:v>0.40739952866169227</c:v>
                </c:pt>
                <c:pt idx="373">
                  <c:v>0.40686470352474613</c:v>
                </c:pt>
                <c:pt idx="374">
                  <c:v>0.40622409792669917</c:v>
                </c:pt>
                <c:pt idx="375">
                  <c:v>0.40568896207441202</c:v>
                </c:pt>
                <c:pt idx="376">
                  <c:v>0.40496061688351054</c:v>
                </c:pt>
                <c:pt idx="377">
                  <c:v>0.40436267025058725</c:v>
                </c:pt>
                <c:pt idx="378">
                  <c:v>0.40426635970349667</c:v>
                </c:pt>
                <c:pt idx="379">
                  <c:v>0.40395376345137807</c:v>
                </c:pt>
                <c:pt idx="380">
                  <c:v>0.403731645696357</c:v>
                </c:pt>
                <c:pt idx="381">
                  <c:v>0.40335394150575954</c:v>
                </c:pt>
                <c:pt idx="382">
                  <c:v>0.40302348880277311</c:v>
                </c:pt>
                <c:pt idx="383">
                  <c:v>0.40277397695472827</c:v>
                </c:pt>
                <c:pt idx="384">
                  <c:v>0.40242429152288633</c:v>
                </c:pt>
                <c:pt idx="385">
                  <c:v>0.40228020446569202</c:v>
                </c:pt>
                <c:pt idx="386">
                  <c:v>0.4021745712767803</c:v>
                </c:pt>
                <c:pt idx="387">
                  <c:v>0.40167817223903413</c:v>
                </c:pt>
                <c:pt idx="388">
                  <c:v>0.4007987152304075</c:v>
                </c:pt>
                <c:pt idx="389">
                  <c:v>0.40019844548894512</c:v>
                </c:pt>
                <c:pt idx="390">
                  <c:v>0.3962101530522224</c:v>
                </c:pt>
                <c:pt idx="391">
                  <c:v>0.39596212036999906</c:v>
                </c:pt>
                <c:pt idx="392">
                  <c:v>0.39558277050973173</c:v>
                </c:pt>
                <c:pt idx="393">
                  <c:v>0.39533420927261081</c:v>
                </c:pt>
                <c:pt idx="394">
                  <c:v>0.39480384659646367</c:v>
                </c:pt>
                <c:pt idx="395">
                  <c:v>0.39455190237256832</c:v>
                </c:pt>
                <c:pt idx="396">
                  <c:v>0.39421300252508645</c:v>
                </c:pt>
                <c:pt idx="397">
                  <c:v>0.39398506352977952</c:v>
                </c:pt>
                <c:pt idx="398">
                  <c:v>0.39396085955542093</c:v>
                </c:pt>
                <c:pt idx="399">
                  <c:v>0.39335357141198307</c:v>
                </c:pt>
                <c:pt idx="400">
                  <c:v>0.39256822014448772</c:v>
                </c:pt>
                <c:pt idx="401">
                  <c:v>0.39197638880273439</c:v>
                </c:pt>
                <c:pt idx="402">
                  <c:v>0.38619178292463535</c:v>
                </c:pt>
                <c:pt idx="403">
                  <c:v>0.38592737025387513</c:v>
                </c:pt>
                <c:pt idx="404">
                  <c:v>0.38555363524041142</c:v>
                </c:pt>
                <c:pt idx="405">
                  <c:v>0.3852886817561898</c:v>
                </c:pt>
                <c:pt idx="406">
                  <c:v>0.38383018691030385</c:v>
                </c:pt>
                <c:pt idx="407">
                  <c:v>0.38318787120206232</c:v>
                </c:pt>
                <c:pt idx="408">
                  <c:v>0.37624050141767312</c:v>
                </c:pt>
                <c:pt idx="409">
                  <c:v>0.37596570633202742</c:v>
                </c:pt>
                <c:pt idx="410">
                  <c:v>0.37559625908434691</c:v>
                </c:pt>
                <c:pt idx="411">
                  <c:v>0.37532089732511781</c:v>
                </c:pt>
                <c:pt idx="412">
                  <c:v>0.37379667489502333</c:v>
                </c:pt>
                <c:pt idx="413">
                  <c:v>0.37314806325865729</c:v>
                </c:pt>
                <c:pt idx="414">
                  <c:v>0.34930367535909063</c:v>
                </c:pt>
                <c:pt idx="415">
                  <c:v>0.34900775727581851</c:v>
                </c:pt>
                <c:pt idx="416">
                  <c:v>0.34874773557394956</c:v>
                </c:pt>
                <c:pt idx="417">
                  <c:v>0.34845141398081036</c:v>
                </c:pt>
                <c:pt idx="418">
                  <c:v>0.34670069659870117</c:v>
                </c:pt>
                <c:pt idx="419">
                  <c:v>0.34614176878206276</c:v>
                </c:pt>
                <c:pt idx="420">
                  <c:v>0.34443683648754841</c:v>
                </c:pt>
                <c:pt idx="421">
                  <c:v>0.34413814630900064</c:v>
                </c:pt>
                <c:pt idx="422">
                  <c:v>0.34393123912036505</c:v>
                </c:pt>
                <c:pt idx="423">
                  <c:v>0.34363226041565675</c:v>
                </c:pt>
                <c:pt idx="424">
                  <c:v>0.34181440371964322</c:v>
                </c:pt>
                <c:pt idx="425">
                  <c:v>0.34130677989841091</c:v>
                </c:pt>
                <c:pt idx="426">
                  <c:v>0.3386992428061768</c:v>
                </c:pt>
                <c:pt idx="427">
                  <c:v>0.33839997593077364</c:v>
                </c:pt>
                <c:pt idx="428">
                  <c:v>0.33822655078501901</c:v>
                </c:pt>
                <c:pt idx="429">
                  <c:v>0.33792705066475315</c:v>
                </c:pt>
                <c:pt idx="430">
                  <c:v>0.33757038219642638</c:v>
                </c:pt>
                <c:pt idx="431">
                  <c:v>0.3374076457177847</c:v>
                </c:pt>
                <c:pt idx="432">
                  <c:v>0.33695969704698198</c:v>
                </c:pt>
                <c:pt idx="433">
                  <c:v>0.33679665096480854</c:v>
                </c:pt>
                <c:pt idx="434">
                  <c:v>0.33620893093760418</c:v>
                </c:pt>
                <c:pt idx="435">
                  <c:v>0.33607752172907152</c:v>
                </c:pt>
                <c:pt idx="436">
                  <c:v>0.33560325050957474</c:v>
                </c:pt>
                <c:pt idx="437">
                  <c:v>0.33559636681144006</c:v>
                </c:pt>
                <c:pt idx="438">
                  <c:v>0.32209369559886047</c:v>
                </c:pt>
                <c:pt idx="439">
                  <c:v>0.3219041917538204</c:v>
                </c:pt>
                <c:pt idx="440">
                  <c:v>0.32141864275159016</c:v>
                </c:pt>
                <c:pt idx="441">
                  <c:v>0.32122874047735445</c:v>
                </c:pt>
                <c:pt idx="442">
                  <c:v>0.32052930113572065</c:v>
                </c:pt>
                <c:pt idx="443">
                  <c:v>0.32040136581196293</c:v>
                </c:pt>
                <c:pt idx="444">
                  <c:v>0.32022227610820164</c:v>
                </c:pt>
                <c:pt idx="445">
                  <c:v>0.31985186350119527</c:v>
                </c:pt>
                <c:pt idx="446">
                  <c:v>0.31974274036405026</c:v>
                </c:pt>
                <c:pt idx="447">
                  <c:v>0.31956326678871433</c:v>
                </c:pt>
                <c:pt idx="448">
                  <c:v>0.31892500692439008</c:v>
                </c:pt>
                <c:pt idx="449">
                  <c:v>0.318264050799756</c:v>
                </c:pt>
                <c:pt idx="450">
                  <c:v>0.31396186725526781</c:v>
                </c:pt>
                <c:pt idx="451">
                  <c:v>0.31369675277313913</c:v>
                </c:pt>
                <c:pt idx="452">
                  <c:v>0.31328731806607701</c:v>
                </c:pt>
                <c:pt idx="453">
                  <c:v>0.31302155324344083</c:v>
                </c:pt>
                <c:pt idx="454">
                  <c:v>0.31171365726501993</c:v>
                </c:pt>
                <c:pt idx="455">
                  <c:v>0.31103437146748397</c:v>
                </c:pt>
                <c:pt idx="456">
                  <c:v>0.30884505855058514</c:v>
                </c:pt>
                <c:pt idx="457">
                  <c:v>0.30865760858751218</c:v>
                </c:pt>
                <c:pt idx="458">
                  <c:v>0.30816346648503573</c:v>
                </c:pt>
                <c:pt idx="459">
                  <c:v>0.30797558197357178</c:v>
                </c:pt>
                <c:pt idx="460">
                  <c:v>0.30731497723992707</c:v>
                </c:pt>
                <c:pt idx="461">
                  <c:v>0.30663072931349639</c:v>
                </c:pt>
                <c:pt idx="462">
                  <c:v>0.30434996887452964</c:v>
                </c:pt>
                <c:pt idx="463">
                  <c:v>0.30414137966416155</c:v>
                </c:pt>
                <c:pt idx="464">
                  <c:v>0.30363489700540297</c:v>
                </c:pt>
                <c:pt idx="465">
                  <c:v>0.30342581748995107</c:v>
                </c:pt>
                <c:pt idx="466">
                  <c:v>0.30265391719742213</c:v>
                </c:pt>
                <c:pt idx="467">
                  <c:v>0.30193588965349666</c:v>
                </c:pt>
                <c:pt idx="468">
                  <c:v>0.30040465415795481</c:v>
                </c:pt>
                <c:pt idx="469">
                  <c:v>0.3001179099940734</c:v>
                </c:pt>
                <c:pt idx="470">
                  <c:v>0.29973917555165458</c:v>
                </c:pt>
                <c:pt idx="471">
                  <c:v>0.29945174432559107</c:v>
                </c:pt>
                <c:pt idx="472">
                  <c:v>0.29798931580962662</c:v>
                </c:pt>
                <c:pt idx="473">
                  <c:v>0.2973188351167762</c:v>
                </c:pt>
                <c:pt idx="474">
                  <c:v>0.29233850011842755</c:v>
                </c:pt>
                <c:pt idx="475">
                  <c:v>0.2921199947593402</c:v>
                </c:pt>
                <c:pt idx="476">
                  <c:v>0.29160651605432841</c:v>
                </c:pt>
                <c:pt idx="477">
                  <c:v>0.2913874571839995</c:v>
                </c:pt>
                <c:pt idx="478">
                  <c:v>0.29113152423569333</c:v>
                </c:pt>
                <c:pt idx="479">
                  <c:v>0.29083501557889913</c:v>
                </c:pt>
                <c:pt idx="480">
                  <c:v>0.29057975072482495</c:v>
                </c:pt>
                <c:pt idx="481">
                  <c:v>0.29048188865952534</c:v>
                </c:pt>
                <c:pt idx="482">
                  <c:v>0.29018468132515696</c:v>
                </c:pt>
                <c:pt idx="483">
                  <c:v>0.28984439390147015</c:v>
                </c:pt>
                <c:pt idx="484">
                  <c:v>0.28864501364151918</c:v>
                </c:pt>
                <c:pt idx="485">
                  <c:v>0.28799027954801165</c:v>
                </c:pt>
                <c:pt idx="486">
                  <c:v>0.28078912017816599</c:v>
                </c:pt>
                <c:pt idx="487">
                  <c:v>0.28021049181633562</c:v>
                </c:pt>
                <c:pt idx="488">
                  <c:v>0.27920928178320381</c:v>
                </c:pt>
                <c:pt idx="489">
                  <c:v>0.27862761342569831</c:v>
                </c:pt>
                <c:pt idx="490">
                  <c:v>0.27683548460101931</c:v>
                </c:pt>
                <c:pt idx="491">
                  <c:v>0.27625015887637994</c:v>
                </c:pt>
                <c:pt idx="492">
                  <c:v>0.27595259770845293</c:v>
                </c:pt>
                <c:pt idx="493">
                  <c:v>0.27545604964038434</c:v>
                </c:pt>
                <c:pt idx="494">
                  <c:v>0.27435163892033093</c:v>
                </c:pt>
                <c:pt idx="495">
                  <c:v>0.27385293947563483</c:v>
                </c:pt>
                <c:pt idx="496">
                  <c:v>0.27195375380019349</c:v>
                </c:pt>
                <c:pt idx="497">
                  <c:v>0.27145260686479245</c:v>
                </c:pt>
                <c:pt idx="498">
                  <c:v>0.27065232984728227</c:v>
                </c:pt>
                <c:pt idx="499">
                  <c:v>0.27020434587135794</c:v>
                </c:pt>
                <c:pt idx="500">
                  <c:v>0.26904139604744054</c:v>
                </c:pt>
                <c:pt idx="501">
                  <c:v>0.26859171184888364</c:v>
                </c:pt>
                <c:pt idx="502">
                  <c:v>0.26663689950374475</c:v>
                </c:pt>
                <c:pt idx="503">
                  <c:v>0.26618536289325528</c:v>
                </c:pt>
                <c:pt idx="504">
                  <c:v>0.22142341090158291</c:v>
                </c:pt>
                <c:pt idx="505">
                  <c:v>0.22070689419990075</c:v>
                </c:pt>
                <c:pt idx="506">
                  <c:v>0.22055649215589096</c:v>
                </c:pt>
                <c:pt idx="507">
                  <c:v>0.21983743870445346</c:v>
                </c:pt>
                <c:pt idx="508">
                  <c:v>0.21957991567444446</c:v>
                </c:pt>
                <c:pt idx="509">
                  <c:v>0.21885995319519144</c:v>
                </c:pt>
                <c:pt idx="510">
                  <c:v>0.20940493255675879</c:v>
                </c:pt>
                <c:pt idx="511">
                  <c:v>0.20911966105984847</c:v>
                </c:pt>
                <c:pt idx="512">
                  <c:v>0.20875086452791533</c:v>
                </c:pt>
                <c:pt idx="513">
                  <c:v>0.20846465945440071</c:v>
                </c:pt>
                <c:pt idx="514">
                  <c:v>0.20724994838881686</c:v>
                </c:pt>
                <c:pt idx="515">
                  <c:v>0.20658974724681356</c:v>
                </c:pt>
                <c:pt idx="516">
                  <c:v>0.1987309268264561</c:v>
                </c:pt>
                <c:pt idx="517">
                  <c:v>0.19800502061930139</c:v>
                </c:pt>
                <c:pt idx="518">
                  <c:v>0.19773810685728782</c:v>
                </c:pt>
                <c:pt idx="519">
                  <c:v>0.19700878339758771</c:v>
                </c:pt>
                <c:pt idx="520">
                  <c:v>0.19668806681573564</c:v>
                </c:pt>
                <c:pt idx="521">
                  <c:v>0.19595723586258534</c:v>
                </c:pt>
                <c:pt idx="522">
                  <c:v>0.19289615420870845</c:v>
                </c:pt>
                <c:pt idx="523">
                  <c:v>0.19257685494633917</c:v>
                </c:pt>
                <c:pt idx="524">
                  <c:v>0.1923003057514357</c:v>
                </c:pt>
                <c:pt idx="525">
                  <c:v>0.1919800175435237</c:v>
                </c:pt>
                <c:pt idx="526">
                  <c:v>0.19050839334215205</c:v>
                </c:pt>
                <c:pt idx="527">
                  <c:v>0.18990598246245036</c:v>
                </c:pt>
                <c:pt idx="528">
                  <c:v>0.1882593300181637</c:v>
                </c:pt>
                <c:pt idx="529">
                  <c:v>0.18755760020263296</c:v>
                </c:pt>
                <c:pt idx="530">
                  <c:v>0.1872135688809306</c:v>
                </c:pt>
                <c:pt idx="531">
                  <c:v>0.18650813601085411</c:v>
                </c:pt>
                <c:pt idx="532">
                  <c:v>0.18645984740286911</c:v>
                </c:pt>
                <c:pt idx="533">
                  <c:v>0.1861388309258806</c:v>
                </c:pt>
                <c:pt idx="534">
                  <c:v>0.18613126850993783</c:v>
                </c:pt>
                <c:pt idx="535">
                  <c:v>0.18592436330722356</c:v>
                </c:pt>
                <c:pt idx="536">
                  <c:v>0.18559488164662194</c:v>
                </c:pt>
                <c:pt idx="537">
                  <c:v>0.18543164802076509</c:v>
                </c:pt>
                <c:pt idx="538">
                  <c:v>0.18401177055134077</c:v>
                </c:pt>
                <c:pt idx="539">
                  <c:v>0.18347029302778203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5A-41B7-BDD5-306E50C2B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0196960"/>
        <c:axId val="54019564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Chart_Data!$S$3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Chart_Data!$S$4:$S$543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35A-41B7-BDD5-306E50C2BE97}"/>
                  </c:ext>
                </c:extLst>
              </c15:ser>
            </c15:filteredLineSeries>
          </c:ext>
        </c:extLst>
      </c:lineChart>
      <c:catAx>
        <c:axId val="5401969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95648"/>
        <c:crosses val="autoZero"/>
        <c:auto val="1"/>
        <c:lblAlgn val="ctr"/>
        <c:lblOffset val="100"/>
        <c:noMultiLvlLbl val="0"/>
      </c:catAx>
      <c:valAx>
        <c:axId val="540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96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Chart_Data!$AH$3</c:f>
              <c:strCache>
                <c:ptCount val="1"/>
                <c:pt idx="0">
                  <c:v>Operational Energy (kWh/year) Variation - Pro Economic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Chart_Data!$AH$4:$AH$363</c:f>
              <c:numCache>
                <c:formatCode>General</c:formatCode>
                <c:ptCount val="360"/>
                <c:pt idx="0">
                  <c:v>1183837.4474965436</c:v>
                </c:pt>
                <c:pt idx="1">
                  <c:v>1183837.4474965436</c:v>
                </c:pt>
                <c:pt idx="2">
                  <c:v>1183837.4474965436</c:v>
                </c:pt>
                <c:pt idx="3">
                  <c:v>1183837.4474965436</c:v>
                </c:pt>
                <c:pt idx="4">
                  <c:v>1183837.4474965436</c:v>
                </c:pt>
                <c:pt idx="5">
                  <c:v>1183837.4474965436</c:v>
                </c:pt>
                <c:pt idx="6">
                  <c:v>1183837.4474965436</c:v>
                </c:pt>
                <c:pt idx="7">
                  <c:v>1183837.4474965436</c:v>
                </c:pt>
                <c:pt idx="8">
                  <c:v>1183837.4474965436</c:v>
                </c:pt>
                <c:pt idx="9">
                  <c:v>1183837.4474965436</c:v>
                </c:pt>
                <c:pt idx="10">
                  <c:v>1183837.4474965436</c:v>
                </c:pt>
                <c:pt idx="11">
                  <c:v>1183837.4474965436</c:v>
                </c:pt>
                <c:pt idx="12">
                  <c:v>1183837.4474965436</c:v>
                </c:pt>
                <c:pt idx="13">
                  <c:v>1183837.4474965436</c:v>
                </c:pt>
                <c:pt idx="14">
                  <c:v>1183837.4474965436</c:v>
                </c:pt>
                <c:pt idx="15">
                  <c:v>1183837.4474965436</c:v>
                </c:pt>
                <c:pt idx="16">
                  <c:v>1183837.4474965436</c:v>
                </c:pt>
                <c:pt idx="17">
                  <c:v>1183837.4474965436</c:v>
                </c:pt>
                <c:pt idx="18">
                  <c:v>1183837.4474965436</c:v>
                </c:pt>
                <c:pt idx="19">
                  <c:v>1183837.4474965436</c:v>
                </c:pt>
                <c:pt idx="20">
                  <c:v>1183837.4474965436</c:v>
                </c:pt>
                <c:pt idx="21">
                  <c:v>1183837.4474965436</c:v>
                </c:pt>
                <c:pt idx="22">
                  <c:v>1183837.4474965436</c:v>
                </c:pt>
                <c:pt idx="23">
                  <c:v>1345084.3971209433</c:v>
                </c:pt>
                <c:pt idx="24">
                  <c:v>1345084.3971209433</c:v>
                </c:pt>
                <c:pt idx="25">
                  <c:v>1345084.3971209433</c:v>
                </c:pt>
                <c:pt idx="26">
                  <c:v>1345084.3971209433</c:v>
                </c:pt>
                <c:pt idx="27">
                  <c:v>1345084.3971209433</c:v>
                </c:pt>
                <c:pt idx="28">
                  <c:v>1345084.3971209433</c:v>
                </c:pt>
                <c:pt idx="29">
                  <c:v>1345084.3971209433</c:v>
                </c:pt>
                <c:pt idx="30">
                  <c:v>1345084.3971209433</c:v>
                </c:pt>
                <c:pt idx="31">
                  <c:v>1345084.3971209433</c:v>
                </c:pt>
                <c:pt idx="32">
                  <c:v>1345084.3971209433</c:v>
                </c:pt>
                <c:pt idx="33">
                  <c:v>1345084.3971209433</c:v>
                </c:pt>
                <c:pt idx="34">
                  <c:v>1345084.3971209433</c:v>
                </c:pt>
                <c:pt idx="35">
                  <c:v>1345084.3971209433</c:v>
                </c:pt>
                <c:pt idx="36">
                  <c:v>1345084.3971209433</c:v>
                </c:pt>
                <c:pt idx="37">
                  <c:v>1345084.3971209433</c:v>
                </c:pt>
                <c:pt idx="38">
                  <c:v>1345084.3971209433</c:v>
                </c:pt>
                <c:pt idx="39">
                  <c:v>1345084.3971209433</c:v>
                </c:pt>
                <c:pt idx="40">
                  <c:v>1345084.3971209433</c:v>
                </c:pt>
                <c:pt idx="41">
                  <c:v>1345084.3971209433</c:v>
                </c:pt>
                <c:pt idx="42">
                  <c:v>1345084.3971209433</c:v>
                </c:pt>
                <c:pt idx="43">
                  <c:v>1345084.3971209433</c:v>
                </c:pt>
                <c:pt idx="44">
                  <c:v>1345084.3971209433</c:v>
                </c:pt>
                <c:pt idx="45">
                  <c:v>1345084.3971209433</c:v>
                </c:pt>
                <c:pt idx="46">
                  <c:v>1345084.3971209433</c:v>
                </c:pt>
                <c:pt idx="47">
                  <c:v>1345084.3971209433</c:v>
                </c:pt>
                <c:pt idx="48">
                  <c:v>1345084.3971209433</c:v>
                </c:pt>
                <c:pt idx="49">
                  <c:v>1345084.3971209433</c:v>
                </c:pt>
                <c:pt idx="50">
                  <c:v>1345084.3971209433</c:v>
                </c:pt>
                <c:pt idx="51">
                  <c:v>1345084.3971209433</c:v>
                </c:pt>
                <c:pt idx="52">
                  <c:v>1345084.3971209433</c:v>
                </c:pt>
                <c:pt idx="53">
                  <c:v>1345084.3971209433</c:v>
                </c:pt>
                <c:pt idx="54">
                  <c:v>1345084.3971209433</c:v>
                </c:pt>
                <c:pt idx="55">
                  <c:v>1345084.3971209433</c:v>
                </c:pt>
                <c:pt idx="56">
                  <c:v>1345084.3971209433</c:v>
                </c:pt>
                <c:pt idx="57">
                  <c:v>1345084.3971209433</c:v>
                </c:pt>
                <c:pt idx="58">
                  <c:v>1345084.3971209433</c:v>
                </c:pt>
                <c:pt idx="59">
                  <c:v>1345084.3971209433</c:v>
                </c:pt>
                <c:pt idx="60">
                  <c:v>1345084.3971209433</c:v>
                </c:pt>
                <c:pt idx="61">
                  <c:v>1345084.3971209433</c:v>
                </c:pt>
                <c:pt idx="62">
                  <c:v>1345084.3971209433</c:v>
                </c:pt>
                <c:pt idx="63">
                  <c:v>1345084.3971209433</c:v>
                </c:pt>
                <c:pt idx="64">
                  <c:v>1345084.3971209433</c:v>
                </c:pt>
                <c:pt idx="65">
                  <c:v>1345084.3971209433</c:v>
                </c:pt>
                <c:pt idx="66">
                  <c:v>1345084.3971209433</c:v>
                </c:pt>
                <c:pt idx="67">
                  <c:v>1345084.3971209433</c:v>
                </c:pt>
                <c:pt idx="68">
                  <c:v>1468904.0075599661</c:v>
                </c:pt>
                <c:pt idx="69">
                  <c:v>1468904.0075599661</c:v>
                </c:pt>
                <c:pt idx="70">
                  <c:v>1468904.0075599661</c:v>
                </c:pt>
                <c:pt idx="71">
                  <c:v>1468904.0075599661</c:v>
                </c:pt>
                <c:pt idx="72">
                  <c:v>1468904.0075599661</c:v>
                </c:pt>
                <c:pt idx="73">
                  <c:v>1468904.0075599661</c:v>
                </c:pt>
                <c:pt idx="74">
                  <c:v>1468904.0075599661</c:v>
                </c:pt>
                <c:pt idx="75">
                  <c:v>1468904.0075599661</c:v>
                </c:pt>
                <c:pt idx="76">
                  <c:v>1468904.0075599661</c:v>
                </c:pt>
                <c:pt idx="77">
                  <c:v>1468904.0075599661</c:v>
                </c:pt>
                <c:pt idx="78">
                  <c:v>1468904.0075599661</c:v>
                </c:pt>
                <c:pt idx="79">
                  <c:v>1468904.0075599661</c:v>
                </c:pt>
                <c:pt idx="80">
                  <c:v>1468904.0075599661</c:v>
                </c:pt>
                <c:pt idx="81">
                  <c:v>1468904.0075599661</c:v>
                </c:pt>
                <c:pt idx="82">
                  <c:v>1468904.0075599661</c:v>
                </c:pt>
                <c:pt idx="83">
                  <c:v>1468904.0075599661</c:v>
                </c:pt>
                <c:pt idx="84">
                  <c:v>1468904.0075599661</c:v>
                </c:pt>
                <c:pt idx="85">
                  <c:v>1468904.0075599661</c:v>
                </c:pt>
                <c:pt idx="86">
                  <c:v>1468904.0075599661</c:v>
                </c:pt>
                <c:pt idx="87">
                  <c:v>1468904.0075599661</c:v>
                </c:pt>
                <c:pt idx="88">
                  <c:v>1468904.0075599661</c:v>
                </c:pt>
                <c:pt idx="89">
                  <c:v>1468904.0075599661</c:v>
                </c:pt>
                <c:pt idx="90">
                  <c:v>1468904.0075599661</c:v>
                </c:pt>
                <c:pt idx="91">
                  <c:v>1468904.0075599661</c:v>
                </c:pt>
                <c:pt idx="92">
                  <c:v>1468904.0075599661</c:v>
                </c:pt>
                <c:pt idx="93">
                  <c:v>1468904.0075599661</c:v>
                </c:pt>
                <c:pt idx="94">
                  <c:v>1468904.0075599661</c:v>
                </c:pt>
                <c:pt idx="95">
                  <c:v>1468904.0075599661</c:v>
                </c:pt>
                <c:pt idx="96">
                  <c:v>1468904.0075599661</c:v>
                </c:pt>
                <c:pt idx="97">
                  <c:v>1468904.0075599661</c:v>
                </c:pt>
                <c:pt idx="98">
                  <c:v>1468904.0075599661</c:v>
                </c:pt>
                <c:pt idx="99">
                  <c:v>1468904.0075599661</c:v>
                </c:pt>
                <c:pt idx="100">
                  <c:v>1468904.0075599661</c:v>
                </c:pt>
                <c:pt idx="101">
                  <c:v>1468904.0075599661</c:v>
                </c:pt>
                <c:pt idx="102">
                  <c:v>1468904.0075599661</c:v>
                </c:pt>
                <c:pt idx="103">
                  <c:v>1468904.0075599661</c:v>
                </c:pt>
                <c:pt idx="104">
                  <c:v>1468904.0075599661</c:v>
                </c:pt>
                <c:pt idx="105">
                  <c:v>1468904.0075599661</c:v>
                </c:pt>
                <c:pt idx="106">
                  <c:v>1468904.0075599661</c:v>
                </c:pt>
                <c:pt idx="107">
                  <c:v>1468904.0075599661</c:v>
                </c:pt>
                <c:pt idx="108">
                  <c:v>1468904.0075599661</c:v>
                </c:pt>
                <c:pt idx="109">
                  <c:v>1468904.0075599661</c:v>
                </c:pt>
                <c:pt idx="110">
                  <c:v>1468904.0075599661</c:v>
                </c:pt>
                <c:pt idx="111">
                  <c:v>1468904.0075599661</c:v>
                </c:pt>
                <c:pt idx="112">
                  <c:v>1468904.0075599661</c:v>
                </c:pt>
                <c:pt idx="113">
                  <c:v>1347466.0147861238</c:v>
                </c:pt>
                <c:pt idx="114">
                  <c:v>1347466.0147861238</c:v>
                </c:pt>
                <c:pt idx="115">
                  <c:v>1347466.0147861238</c:v>
                </c:pt>
                <c:pt idx="116">
                  <c:v>1347466.0147861238</c:v>
                </c:pt>
                <c:pt idx="117">
                  <c:v>1347466.0147861238</c:v>
                </c:pt>
                <c:pt idx="118">
                  <c:v>1347466.0147861238</c:v>
                </c:pt>
                <c:pt idx="119">
                  <c:v>1347466.0147861238</c:v>
                </c:pt>
                <c:pt idx="120">
                  <c:v>1347466.0147861238</c:v>
                </c:pt>
                <c:pt idx="121">
                  <c:v>1347466.0147861238</c:v>
                </c:pt>
                <c:pt idx="122">
                  <c:v>1347466.0147861238</c:v>
                </c:pt>
                <c:pt idx="123">
                  <c:v>1347466.0147861238</c:v>
                </c:pt>
                <c:pt idx="124">
                  <c:v>1347466.0147861238</c:v>
                </c:pt>
                <c:pt idx="125">
                  <c:v>1347466.0147861238</c:v>
                </c:pt>
                <c:pt idx="126">
                  <c:v>1347466.0147861238</c:v>
                </c:pt>
                <c:pt idx="127">
                  <c:v>1347466.0147861238</c:v>
                </c:pt>
                <c:pt idx="128">
                  <c:v>1347466.0147861238</c:v>
                </c:pt>
                <c:pt idx="129">
                  <c:v>1347466.0147861238</c:v>
                </c:pt>
                <c:pt idx="130">
                  <c:v>1347466.0147861238</c:v>
                </c:pt>
                <c:pt idx="131">
                  <c:v>1347466.0147861238</c:v>
                </c:pt>
                <c:pt idx="132">
                  <c:v>1347466.0147861238</c:v>
                </c:pt>
                <c:pt idx="133">
                  <c:v>1347466.0147861238</c:v>
                </c:pt>
                <c:pt idx="134">
                  <c:v>1347466.0147861238</c:v>
                </c:pt>
                <c:pt idx="135">
                  <c:v>1347466.0147861238</c:v>
                </c:pt>
                <c:pt idx="136">
                  <c:v>1347466.0147861238</c:v>
                </c:pt>
                <c:pt idx="137">
                  <c:v>1347466.0147861238</c:v>
                </c:pt>
                <c:pt idx="138">
                  <c:v>1347466.0147861238</c:v>
                </c:pt>
                <c:pt idx="139">
                  <c:v>1347466.0147861238</c:v>
                </c:pt>
                <c:pt idx="140">
                  <c:v>1347466.0147861238</c:v>
                </c:pt>
                <c:pt idx="141">
                  <c:v>1347466.0147861238</c:v>
                </c:pt>
                <c:pt idx="142">
                  <c:v>1347466.0147861238</c:v>
                </c:pt>
                <c:pt idx="143">
                  <c:v>1347466.0147861238</c:v>
                </c:pt>
                <c:pt idx="144">
                  <c:v>1347466.0147861238</c:v>
                </c:pt>
                <c:pt idx="145">
                  <c:v>1347466.0147861238</c:v>
                </c:pt>
                <c:pt idx="146">
                  <c:v>1347466.0147861238</c:v>
                </c:pt>
                <c:pt idx="147">
                  <c:v>1347466.0147861238</c:v>
                </c:pt>
                <c:pt idx="148">
                  <c:v>1347466.0147861238</c:v>
                </c:pt>
                <c:pt idx="149">
                  <c:v>1347466.0147861238</c:v>
                </c:pt>
                <c:pt idx="150">
                  <c:v>1347466.0147861238</c:v>
                </c:pt>
                <c:pt idx="151">
                  <c:v>1347466.0147861238</c:v>
                </c:pt>
                <c:pt idx="152">
                  <c:v>1347466.0147861238</c:v>
                </c:pt>
                <c:pt idx="153">
                  <c:v>1347466.0147861238</c:v>
                </c:pt>
                <c:pt idx="154">
                  <c:v>1347466.0147861238</c:v>
                </c:pt>
                <c:pt idx="155">
                  <c:v>1347466.0147861238</c:v>
                </c:pt>
                <c:pt idx="156">
                  <c:v>1347466.0147861238</c:v>
                </c:pt>
                <c:pt idx="157">
                  <c:v>1347466.0147861238</c:v>
                </c:pt>
                <c:pt idx="158">
                  <c:v>1176681.4415358203</c:v>
                </c:pt>
                <c:pt idx="159">
                  <c:v>1176681.4415358203</c:v>
                </c:pt>
                <c:pt idx="160">
                  <c:v>1176681.4415358203</c:v>
                </c:pt>
                <c:pt idx="161">
                  <c:v>1176681.4415358203</c:v>
                </c:pt>
                <c:pt idx="162">
                  <c:v>1176681.4415358203</c:v>
                </c:pt>
                <c:pt idx="163">
                  <c:v>1176681.4415358203</c:v>
                </c:pt>
                <c:pt idx="164">
                  <c:v>1176681.4415358203</c:v>
                </c:pt>
                <c:pt idx="165">
                  <c:v>1176681.4415358203</c:v>
                </c:pt>
                <c:pt idx="166">
                  <c:v>1176681.4415358203</c:v>
                </c:pt>
                <c:pt idx="167">
                  <c:v>1176681.4415358203</c:v>
                </c:pt>
                <c:pt idx="168">
                  <c:v>1176681.4415358203</c:v>
                </c:pt>
                <c:pt idx="169">
                  <c:v>1176681.4415358203</c:v>
                </c:pt>
                <c:pt idx="170">
                  <c:v>1176681.4415358203</c:v>
                </c:pt>
                <c:pt idx="171">
                  <c:v>1176681.4415358203</c:v>
                </c:pt>
                <c:pt idx="172">
                  <c:v>1176681.4415358203</c:v>
                </c:pt>
                <c:pt idx="173">
                  <c:v>1176681.4415358203</c:v>
                </c:pt>
                <c:pt idx="174">
                  <c:v>1176681.4415358203</c:v>
                </c:pt>
                <c:pt idx="175">
                  <c:v>1176681.4415358203</c:v>
                </c:pt>
                <c:pt idx="176">
                  <c:v>1176681.4415358203</c:v>
                </c:pt>
                <c:pt idx="177">
                  <c:v>1176681.4415358203</c:v>
                </c:pt>
                <c:pt idx="178">
                  <c:v>1176681.4415358203</c:v>
                </c:pt>
                <c:pt idx="179">
                  <c:v>1176681.4415358203</c:v>
                </c:pt>
                <c:pt idx="180">
                  <c:v>1176681.4415358203</c:v>
                </c:pt>
                <c:pt idx="181">
                  <c:v>1176681.4415358203</c:v>
                </c:pt>
                <c:pt idx="182">
                  <c:v>1176681.4415358203</c:v>
                </c:pt>
                <c:pt idx="183">
                  <c:v>1176681.4415358203</c:v>
                </c:pt>
                <c:pt idx="184">
                  <c:v>1176681.4415358203</c:v>
                </c:pt>
                <c:pt idx="185">
                  <c:v>1176681.4415358203</c:v>
                </c:pt>
                <c:pt idx="186">
                  <c:v>1176681.4415358203</c:v>
                </c:pt>
                <c:pt idx="187">
                  <c:v>1176681.4415358203</c:v>
                </c:pt>
                <c:pt idx="188">
                  <c:v>1176681.4415358203</c:v>
                </c:pt>
                <c:pt idx="189">
                  <c:v>1176681.4415358203</c:v>
                </c:pt>
                <c:pt idx="190">
                  <c:v>1176681.4415358203</c:v>
                </c:pt>
                <c:pt idx="191">
                  <c:v>1176681.4415358203</c:v>
                </c:pt>
                <c:pt idx="192">
                  <c:v>1176681.4415358203</c:v>
                </c:pt>
                <c:pt idx="193">
                  <c:v>1176681.4415358203</c:v>
                </c:pt>
                <c:pt idx="194">
                  <c:v>1176681.4415358203</c:v>
                </c:pt>
                <c:pt idx="195">
                  <c:v>1176681.4415358203</c:v>
                </c:pt>
                <c:pt idx="196">
                  <c:v>1176681.4415358203</c:v>
                </c:pt>
                <c:pt idx="197">
                  <c:v>1176681.4415358203</c:v>
                </c:pt>
                <c:pt idx="198">
                  <c:v>1176681.4415358203</c:v>
                </c:pt>
                <c:pt idx="199">
                  <c:v>1176681.4415358203</c:v>
                </c:pt>
                <c:pt idx="200">
                  <c:v>1176681.4415358203</c:v>
                </c:pt>
                <c:pt idx="201">
                  <c:v>1176681.4415358203</c:v>
                </c:pt>
                <c:pt idx="202">
                  <c:v>1176681.4415358203</c:v>
                </c:pt>
                <c:pt idx="203">
                  <c:v>1326627.3557448378</c:v>
                </c:pt>
                <c:pt idx="204">
                  <c:v>1326627.3557448378</c:v>
                </c:pt>
                <c:pt idx="205">
                  <c:v>1326627.3557448378</c:v>
                </c:pt>
                <c:pt idx="206">
                  <c:v>1326627.3557448378</c:v>
                </c:pt>
                <c:pt idx="207">
                  <c:v>1326627.3557448378</c:v>
                </c:pt>
                <c:pt idx="208">
                  <c:v>1326627.3557448378</c:v>
                </c:pt>
                <c:pt idx="209">
                  <c:v>1326627.3557448378</c:v>
                </c:pt>
                <c:pt idx="210">
                  <c:v>1326627.3557448378</c:v>
                </c:pt>
                <c:pt idx="211">
                  <c:v>1326627.3557448378</c:v>
                </c:pt>
                <c:pt idx="212">
                  <c:v>1326627.3557448378</c:v>
                </c:pt>
                <c:pt idx="213">
                  <c:v>1326627.3557448378</c:v>
                </c:pt>
                <c:pt idx="214">
                  <c:v>1326627.3557448378</c:v>
                </c:pt>
                <c:pt idx="215">
                  <c:v>1326627.3557448378</c:v>
                </c:pt>
                <c:pt idx="216">
                  <c:v>1326627.3557448378</c:v>
                </c:pt>
                <c:pt idx="217">
                  <c:v>1326627.3557448378</c:v>
                </c:pt>
                <c:pt idx="218">
                  <c:v>1326627.3557448378</c:v>
                </c:pt>
                <c:pt idx="219">
                  <c:v>1326627.3557448378</c:v>
                </c:pt>
                <c:pt idx="220">
                  <c:v>1326627.3557448378</c:v>
                </c:pt>
                <c:pt idx="221">
                  <c:v>1326627.3557448378</c:v>
                </c:pt>
                <c:pt idx="222">
                  <c:v>1326627.3557448378</c:v>
                </c:pt>
                <c:pt idx="223">
                  <c:v>1326627.3557448378</c:v>
                </c:pt>
                <c:pt idx="224">
                  <c:v>1326627.3557448378</c:v>
                </c:pt>
                <c:pt idx="225">
                  <c:v>1326627.3557448378</c:v>
                </c:pt>
                <c:pt idx="226">
                  <c:v>1326627.3557448378</c:v>
                </c:pt>
                <c:pt idx="227">
                  <c:v>1326627.3557448378</c:v>
                </c:pt>
                <c:pt idx="228">
                  <c:v>1326627.3557448378</c:v>
                </c:pt>
                <c:pt idx="229">
                  <c:v>1326627.3557448378</c:v>
                </c:pt>
                <c:pt idx="230">
                  <c:v>1326627.3557448378</c:v>
                </c:pt>
                <c:pt idx="231">
                  <c:v>1326627.3557448378</c:v>
                </c:pt>
                <c:pt idx="232">
                  <c:v>1326627.3557448378</c:v>
                </c:pt>
                <c:pt idx="233">
                  <c:v>1326627.3557448378</c:v>
                </c:pt>
                <c:pt idx="234">
                  <c:v>1326627.3557448378</c:v>
                </c:pt>
                <c:pt idx="235">
                  <c:v>1326627.3557448378</c:v>
                </c:pt>
                <c:pt idx="236">
                  <c:v>1326627.3557448378</c:v>
                </c:pt>
                <c:pt idx="237">
                  <c:v>1326627.3557448378</c:v>
                </c:pt>
                <c:pt idx="238">
                  <c:v>1326627.3557448378</c:v>
                </c:pt>
                <c:pt idx="239">
                  <c:v>1326627.3557448378</c:v>
                </c:pt>
                <c:pt idx="240">
                  <c:v>1326627.3557448378</c:v>
                </c:pt>
                <c:pt idx="241">
                  <c:v>1326627.3557448378</c:v>
                </c:pt>
                <c:pt idx="242">
                  <c:v>1326627.3557448378</c:v>
                </c:pt>
                <c:pt idx="243">
                  <c:v>1326627.3557448378</c:v>
                </c:pt>
                <c:pt idx="244">
                  <c:v>1326627.3557448378</c:v>
                </c:pt>
                <c:pt idx="245">
                  <c:v>1326627.3557448378</c:v>
                </c:pt>
                <c:pt idx="246">
                  <c:v>1326627.3557448378</c:v>
                </c:pt>
                <c:pt idx="247">
                  <c:v>1326627.3557448378</c:v>
                </c:pt>
                <c:pt idx="248">
                  <c:v>1467140.1095042164</c:v>
                </c:pt>
                <c:pt idx="249">
                  <c:v>1467140.1095042164</c:v>
                </c:pt>
                <c:pt idx="250">
                  <c:v>1467140.1095042164</c:v>
                </c:pt>
                <c:pt idx="251">
                  <c:v>1467140.1095042164</c:v>
                </c:pt>
                <c:pt idx="252">
                  <c:v>1467140.1095042164</c:v>
                </c:pt>
                <c:pt idx="253">
                  <c:v>1467140.1095042164</c:v>
                </c:pt>
                <c:pt idx="254">
                  <c:v>1467140.1095042164</c:v>
                </c:pt>
                <c:pt idx="255">
                  <c:v>1467140.1095042164</c:v>
                </c:pt>
                <c:pt idx="256">
                  <c:v>1467140.1095042164</c:v>
                </c:pt>
                <c:pt idx="257">
                  <c:v>1467140.1095042164</c:v>
                </c:pt>
                <c:pt idx="258">
                  <c:v>1467140.1095042164</c:v>
                </c:pt>
                <c:pt idx="259">
                  <c:v>1467140.1095042164</c:v>
                </c:pt>
                <c:pt idx="260">
                  <c:v>1467140.1095042164</c:v>
                </c:pt>
                <c:pt idx="261">
                  <c:v>1467140.1095042164</c:v>
                </c:pt>
                <c:pt idx="262">
                  <c:v>1467140.1095042164</c:v>
                </c:pt>
                <c:pt idx="263">
                  <c:v>1467140.1095042164</c:v>
                </c:pt>
                <c:pt idx="264">
                  <c:v>1467140.1095042164</c:v>
                </c:pt>
                <c:pt idx="265">
                  <c:v>1467140.1095042164</c:v>
                </c:pt>
                <c:pt idx="266">
                  <c:v>1467140.1095042164</c:v>
                </c:pt>
                <c:pt idx="267">
                  <c:v>1467140.1095042164</c:v>
                </c:pt>
                <c:pt idx="268">
                  <c:v>1467140.1095042164</c:v>
                </c:pt>
                <c:pt idx="269">
                  <c:v>1467140.1095042164</c:v>
                </c:pt>
                <c:pt idx="270">
                  <c:v>1467140.1095042164</c:v>
                </c:pt>
                <c:pt idx="271">
                  <c:v>1467140.1095042164</c:v>
                </c:pt>
                <c:pt idx="272">
                  <c:v>1467140.1095042164</c:v>
                </c:pt>
                <c:pt idx="273">
                  <c:v>1467140.1095042164</c:v>
                </c:pt>
                <c:pt idx="274">
                  <c:v>1467140.1095042164</c:v>
                </c:pt>
                <c:pt idx="275">
                  <c:v>1467140.1095042164</c:v>
                </c:pt>
                <c:pt idx="276">
                  <c:v>1467140.1095042164</c:v>
                </c:pt>
                <c:pt idx="277">
                  <c:v>1467140.1095042164</c:v>
                </c:pt>
                <c:pt idx="278">
                  <c:v>1467140.1095042164</c:v>
                </c:pt>
                <c:pt idx="279">
                  <c:v>1467140.1095042164</c:v>
                </c:pt>
                <c:pt idx="280">
                  <c:v>1467140.1095042164</c:v>
                </c:pt>
                <c:pt idx="281">
                  <c:v>1467140.1095042164</c:v>
                </c:pt>
                <c:pt idx="282">
                  <c:v>1467140.1095042164</c:v>
                </c:pt>
                <c:pt idx="283">
                  <c:v>1467140.1095042164</c:v>
                </c:pt>
                <c:pt idx="284">
                  <c:v>1467140.1095042164</c:v>
                </c:pt>
                <c:pt idx="285">
                  <c:v>1467140.1095042164</c:v>
                </c:pt>
                <c:pt idx="286">
                  <c:v>1467140.1095042164</c:v>
                </c:pt>
                <c:pt idx="287">
                  <c:v>1467140.1095042164</c:v>
                </c:pt>
                <c:pt idx="288">
                  <c:v>1467140.1095042164</c:v>
                </c:pt>
                <c:pt idx="289">
                  <c:v>1467140.1095042164</c:v>
                </c:pt>
                <c:pt idx="290">
                  <c:v>1467140.1095042164</c:v>
                </c:pt>
                <c:pt idx="291">
                  <c:v>1467140.1095042164</c:v>
                </c:pt>
                <c:pt idx="292">
                  <c:v>1467140.1095042164</c:v>
                </c:pt>
                <c:pt idx="293">
                  <c:v>1325900.6964538342</c:v>
                </c:pt>
                <c:pt idx="294">
                  <c:v>1325900.6964538342</c:v>
                </c:pt>
                <c:pt idx="295">
                  <c:v>1325900.6964538342</c:v>
                </c:pt>
                <c:pt idx="296">
                  <c:v>1325900.6964538342</c:v>
                </c:pt>
                <c:pt idx="297">
                  <c:v>1325900.6964538342</c:v>
                </c:pt>
                <c:pt idx="298">
                  <c:v>1325900.6964538342</c:v>
                </c:pt>
                <c:pt idx="299">
                  <c:v>1325900.6964538342</c:v>
                </c:pt>
                <c:pt idx="300">
                  <c:v>1325900.6964538342</c:v>
                </c:pt>
                <c:pt idx="301">
                  <c:v>1325900.6964538342</c:v>
                </c:pt>
                <c:pt idx="302">
                  <c:v>1325900.6964538342</c:v>
                </c:pt>
                <c:pt idx="303">
                  <c:v>1325900.6964538342</c:v>
                </c:pt>
                <c:pt idx="304">
                  <c:v>1325900.6964538342</c:v>
                </c:pt>
                <c:pt idx="305">
                  <c:v>1325900.6964538342</c:v>
                </c:pt>
                <c:pt idx="306">
                  <c:v>1325900.6964538342</c:v>
                </c:pt>
                <c:pt idx="307">
                  <c:v>1325900.6964538342</c:v>
                </c:pt>
                <c:pt idx="308">
                  <c:v>1325900.6964538342</c:v>
                </c:pt>
                <c:pt idx="309">
                  <c:v>1325900.6964538342</c:v>
                </c:pt>
                <c:pt idx="310">
                  <c:v>1325900.6964538342</c:v>
                </c:pt>
                <c:pt idx="311">
                  <c:v>1325900.6964538342</c:v>
                </c:pt>
                <c:pt idx="312">
                  <c:v>1325900.6964538342</c:v>
                </c:pt>
                <c:pt idx="313">
                  <c:v>1325900.6964538342</c:v>
                </c:pt>
                <c:pt idx="314">
                  <c:v>1325900.6964538342</c:v>
                </c:pt>
                <c:pt idx="315">
                  <c:v>1325900.6964538342</c:v>
                </c:pt>
                <c:pt idx="316">
                  <c:v>1325900.6964538342</c:v>
                </c:pt>
                <c:pt idx="317">
                  <c:v>1325900.6964538342</c:v>
                </c:pt>
                <c:pt idx="318">
                  <c:v>1325900.6964538342</c:v>
                </c:pt>
                <c:pt idx="319">
                  <c:v>1325900.6964538342</c:v>
                </c:pt>
                <c:pt idx="320">
                  <c:v>1325900.6964538342</c:v>
                </c:pt>
                <c:pt idx="321">
                  <c:v>1325900.6964538342</c:v>
                </c:pt>
                <c:pt idx="322">
                  <c:v>1325900.6964538342</c:v>
                </c:pt>
                <c:pt idx="323">
                  <c:v>1325900.6964538342</c:v>
                </c:pt>
                <c:pt idx="324">
                  <c:v>1325900.6964538342</c:v>
                </c:pt>
                <c:pt idx="325">
                  <c:v>1325900.6964538342</c:v>
                </c:pt>
                <c:pt idx="326">
                  <c:v>1325900.6964538342</c:v>
                </c:pt>
                <c:pt idx="327">
                  <c:v>1325900.6964538342</c:v>
                </c:pt>
                <c:pt idx="328">
                  <c:v>1325900.6964538342</c:v>
                </c:pt>
                <c:pt idx="329">
                  <c:v>1325900.6964538342</c:v>
                </c:pt>
                <c:pt idx="330">
                  <c:v>1325900.6964538342</c:v>
                </c:pt>
                <c:pt idx="331">
                  <c:v>1325900.6964538342</c:v>
                </c:pt>
                <c:pt idx="332">
                  <c:v>1325900.6964538342</c:v>
                </c:pt>
                <c:pt idx="333">
                  <c:v>1325900.6964538342</c:v>
                </c:pt>
                <c:pt idx="334">
                  <c:v>1325900.6964538342</c:v>
                </c:pt>
                <c:pt idx="335">
                  <c:v>1325900.6964538342</c:v>
                </c:pt>
                <c:pt idx="336">
                  <c:v>1325900.6964538342</c:v>
                </c:pt>
                <c:pt idx="337">
                  <c:v>1325900.6964538342</c:v>
                </c:pt>
                <c:pt idx="338">
                  <c:v>1183837.4474965436</c:v>
                </c:pt>
                <c:pt idx="339">
                  <c:v>1183837.4474965436</c:v>
                </c:pt>
                <c:pt idx="340">
                  <c:v>1183837.4474965436</c:v>
                </c:pt>
                <c:pt idx="341">
                  <c:v>1183837.4474965436</c:v>
                </c:pt>
                <c:pt idx="342">
                  <c:v>1183837.4474965436</c:v>
                </c:pt>
                <c:pt idx="343">
                  <c:v>1183837.4474965436</c:v>
                </c:pt>
                <c:pt idx="344">
                  <c:v>1183837.4474965436</c:v>
                </c:pt>
                <c:pt idx="345">
                  <c:v>1183837.4474965436</c:v>
                </c:pt>
                <c:pt idx="346">
                  <c:v>1183837.4474965436</c:v>
                </c:pt>
                <c:pt idx="347">
                  <c:v>1183837.4474965436</c:v>
                </c:pt>
                <c:pt idx="348">
                  <c:v>1183837.4474965436</c:v>
                </c:pt>
                <c:pt idx="349">
                  <c:v>1183837.4474965436</c:v>
                </c:pt>
                <c:pt idx="350">
                  <c:v>1183837.4474965436</c:v>
                </c:pt>
                <c:pt idx="351">
                  <c:v>1183837.4474965436</c:v>
                </c:pt>
                <c:pt idx="352">
                  <c:v>1183837.4474965436</c:v>
                </c:pt>
                <c:pt idx="353">
                  <c:v>1183837.4474965436</c:v>
                </c:pt>
                <c:pt idx="354">
                  <c:v>1183837.4474965436</c:v>
                </c:pt>
                <c:pt idx="355">
                  <c:v>1183837.4474965436</c:v>
                </c:pt>
                <c:pt idx="356">
                  <c:v>1183837.4474965436</c:v>
                </c:pt>
                <c:pt idx="357">
                  <c:v>1183837.4474965436</c:v>
                </c:pt>
                <c:pt idx="358">
                  <c:v>1183837.4474965436</c:v>
                </c:pt>
                <c:pt idx="359">
                  <c:v>1183837.4474965436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4F-4BD0-8C77-A2141007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0205488"/>
        <c:axId val="54020876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A34F-4BD0-8C77-A2141007D9C3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-13.620700203848758</c:v>
                      </c:pt>
                      <c:pt idx="24">
                        <c:v>-13.620700203848758</c:v>
                      </c:pt>
                      <c:pt idx="25">
                        <c:v>-13.620700203848758</c:v>
                      </c:pt>
                      <c:pt idx="26">
                        <c:v>-13.620700203848758</c:v>
                      </c:pt>
                      <c:pt idx="27">
                        <c:v>-13.620700203848758</c:v>
                      </c:pt>
                      <c:pt idx="28">
                        <c:v>-13.620700203848758</c:v>
                      </c:pt>
                      <c:pt idx="29">
                        <c:v>-13.620700203848758</c:v>
                      </c:pt>
                      <c:pt idx="30">
                        <c:v>-13.620700203848758</c:v>
                      </c:pt>
                      <c:pt idx="31">
                        <c:v>-13.620700203848758</c:v>
                      </c:pt>
                      <c:pt idx="32">
                        <c:v>-13.620700203848758</c:v>
                      </c:pt>
                      <c:pt idx="33">
                        <c:v>-13.620700203848758</c:v>
                      </c:pt>
                      <c:pt idx="34">
                        <c:v>-13.620700203848758</c:v>
                      </c:pt>
                      <c:pt idx="35">
                        <c:v>-13.620700203848758</c:v>
                      </c:pt>
                      <c:pt idx="36">
                        <c:v>-13.620700203848758</c:v>
                      </c:pt>
                      <c:pt idx="37">
                        <c:v>-13.620700203848758</c:v>
                      </c:pt>
                      <c:pt idx="38">
                        <c:v>-13.620700203848758</c:v>
                      </c:pt>
                      <c:pt idx="39">
                        <c:v>-13.620700203848758</c:v>
                      </c:pt>
                      <c:pt idx="40">
                        <c:v>-13.620700203848758</c:v>
                      </c:pt>
                      <c:pt idx="41">
                        <c:v>-13.620700203848758</c:v>
                      </c:pt>
                      <c:pt idx="42">
                        <c:v>-13.620700203848758</c:v>
                      </c:pt>
                      <c:pt idx="43">
                        <c:v>-13.620700203848758</c:v>
                      </c:pt>
                      <c:pt idx="44">
                        <c:v>-13.620700203848758</c:v>
                      </c:pt>
                      <c:pt idx="45">
                        <c:v>-13.620700203848758</c:v>
                      </c:pt>
                      <c:pt idx="46">
                        <c:v>-13.620700203848758</c:v>
                      </c:pt>
                      <c:pt idx="47">
                        <c:v>-13.620700203848758</c:v>
                      </c:pt>
                      <c:pt idx="48">
                        <c:v>-13.620700203848758</c:v>
                      </c:pt>
                      <c:pt idx="49">
                        <c:v>-13.620700203848758</c:v>
                      </c:pt>
                      <c:pt idx="50">
                        <c:v>-13.620700203848758</c:v>
                      </c:pt>
                      <c:pt idx="51">
                        <c:v>-13.620700203848758</c:v>
                      </c:pt>
                      <c:pt idx="52">
                        <c:v>-13.620700203848758</c:v>
                      </c:pt>
                      <c:pt idx="53">
                        <c:v>-13.620700203848758</c:v>
                      </c:pt>
                      <c:pt idx="54">
                        <c:v>-13.620700203848758</c:v>
                      </c:pt>
                      <c:pt idx="55">
                        <c:v>-13.620700203848758</c:v>
                      </c:pt>
                      <c:pt idx="56">
                        <c:v>-13.620700203848758</c:v>
                      </c:pt>
                      <c:pt idx="57">
                        <c:v>-13.620700203848758</c:v>
                      </c:pt>
                      <c:pt idx="58">
                        <c:v>-13.620700203848758</c:v>
                      </c:pt>
                      <c:pt idx="59">
                        <c:v>-13.620700203848758</c:v>
                      </c:pt>
                      <c:pt idx="60">
                        <c:v>-13.620700203848758</c:v>
                      </c:pt>
                      <c:pt idx="61">
                        <c:v>-13.620700203848758</c:v>
                      </c:pt>
                      <c:pt idx="62">
                        <c:v>-13.620700203848758</c:v>
                      </c:pt>
                      <c:pt idx="63">
                        <c:v>-13.620700203848758</c:v>
                      </c:pt>
                      <c:pt idx="64">
                        <c:v>-13.620700203848758</c:v>
                      </c:pt>
                      <c:pt idx="65">
                        <c:v>-13.620700203848758</c:v>
                      </c:pt>
                      <c:pt idx="66">
                        <c:v>-13.620700203848758</c:v>
                      </c:pt>
                      <c:pt idx="67">
                        <c:v>-13.620700203848758</c:v>
                      </c:pt>
                      <c:pt idx="68">
                        <c:v>-24.079873522015337</c:v>
                      </c:pt>
                      <c:pt idx="69">
                        <c:v>-24.079873522015337</c:v>
                      </c:pt>
                      <c:pt idx="70">
                        <c:v>-24.079873522015337</c:v>
                      </c:pt>
                      <c:pt idx="71">
                        <c:v>-24.079873522015337</c:v>
                      </c:pt>
                      <c:pt idx="72">
                        <c:v>-24.079873522015337</c:v>
                      </c:pt>
                      <c:pt idx="73">
                        <c:v>-24.079873522015337</c:v>
                      </c:pt>
                      <c:pt idx="74">
                        <c:v>-24.079873522015337</c:v>
                      </c:pt>
                      <c:pt idx="75">
                        <c:v>-24.079873522015337</c:v>
                      </c:pt>
                      <c:pt idx="76">
                        <c:v>-24.079873522015337</c:v>
                      </c:pt>
                      <c:pt idx="77">
                        <c:v>-24.079873522015337</c:v>
                      </c:pt>
                      <c:pt idx="78">
                        <c:v>-24.079873522015337</c:v>
                      </c:pt>
                      <c:pt idx="79">
                        <c:v>-24.079873522015337</c:v>
                      </c:pt>
                      <c:pt idx="80">
                        <c:v>-24.079873522015337</c:v>
                      </c:pt>
                      <c:pt idx="81">
                        <c:v>-24.079873522015337</c:v>
                      </c:pt>
                      <c:pt idx="82">
                        <c:v>-24.079873522015337</c:v>
                      </c:pt>
                      <c:pt idx="83">
                        <c:v>-24.079873522015337</c:v>
                      </c:pt>
                      <c:pt idx="84">
                        <c:v>-24.079873522015337</c:v>
                      </c:pt>
                      <c:pt idx="85">
                        <c:v>-24.079873522015337</c:v>
                      </c:pt>
                      <c:pt idx="86">
                        <c:v>-24.079873522015337</c:v>
                      </c:pt>
                      <c:pt idx="87">
                        <c:v>-24.079873522015337</c:v>
                      </c:pt>
                      <c:pt idx="88">
                        <c:v>-24.079873522015337</c:v>
                      </c:pt>
                      <c:pt idx="89">
                        <c:v>-24.079873522015337</c:v>
                      </c:pt>
                      <c:pt idx="90">
                        <c:v>-24.079873522015337</c:v>
                      </c:pt>
                      <c:pt idx="91">
                        <c:v>-24.079873522015337</c:v>
                      </c:pt>
                      <c:pt idx="92">
                        <c:v>-24.079873522015337</c:v>
                      </c:pt>
                      <c:pt idx="93">
                        <c:v>-24.079873522015337</c:v>
                      </c:pt>
                      <c:pt idx="94">
                        <c:v>-24.079873522015337</c:v>
                      </c:pt>
                      <c:pt idx="95">
                        <c:v>-24.079873522015337</c:v>
                      </c:pt>
                      <c:pt idx="96">
                        <c:v>-24.079873522015337</c:v>
                      </c:pt>
                      <c:pt idx="97">
                        <c:v>-24.079873522015337</c:v>
                      </c:pt>
                      <c:pt idx="98">
                        <c:v>-24.079873522015337</c:v>
                      </c:pt>
                      <c:pt idx="99">
                        <c:v>-24.079873522015337</c:v>
                      </c:pt>
                      <c:pt idx="100">
                        <c:v>-24.079873522015337</c:v>
                      </c:pt>
                      <c:pt idx="101">
                        <c:v>-24.079873522015337</c:v>
                      </c:pt>
                      <c:pt idx="102">
                        <c:v>-24.079873522015337</c:v>
                      </c:pt>
                      <c:pt idx="103">
                        <c:v>-24.079873522015337</c:v>
                      </c:pt>
                      <c:pt idx="104">
                        <c:v>-24.079873522015337</c:v>
                      </c:pt>
                      <c:pt idx="105">
                        <c:v>-24.079873522015337</c:v>
                      </c:pt>
                      <c:pt idx="106">
                        <c:v>-24.079873522015337</c:v>
                      </c:pt>
                      <c:pt idx="107">
                        <c:v>-24.079873522015337</c:v>
                      </c:pt>
                      <c:pt idx="108">
                        <c:v>-24.079873522015337</c:v>
                      </c:pt>
                      <c:pt idx="109">
                        <c:v>-24.079873522015337</c:v>
                      </c:pt>
                      <c:pt idx="110">
                        <c:v>-24.079873522015337</c:v>
                      </c:pt>
                      <c:pt idx="111">
                        <c:v>-24.079873522015337</c:v>
                      </c:pt>
                      <c:pt idx="112">
                        <c:v>-24.079873522015337</c:v>
                      </c:pt>
                      <c:pt idx="113">
                        <c:v>-13.821877964378032</c:v>
                      </c:pt>
                      <c:pt idx="114">
                        <c:v>-13.821877964378032</c:v>
                      </c:pt>
                      <c:pt idx="115">
                        <c:v>-13.821877964378032</c:v>
                      </c:pt>
                      <c:pt idx="116">
                        <c:v>-13.821877964378032</c:v>
                      </c:pt>
                      <c:pt idx="117">
                        <c:v>-13.821877964378032</c:v>
                      </c:pt>
                      <c:pt idx="118">
                        <c:v>-13.821877964378032</c:v>
                      </c:pt>
                      <c:pt idx="119">
                        <c:v>-13.821877964378032</c:v>
                      </c:pt>
                      <c:pt idx="120">
                        <c:v>-13.821877964378032</c:v>
                      </c:pt>
                      <c:pt idx="121">
                        <c:v>-13.821877964378032</c:v>
                      </c:pt>
                      <c:pt idx="122">
                        <c:v>-13.821877964378032</c:v>
                      </c:pt>
                      <c:pt idx="123">
                        <c:v>-13.821877964378032</c:v>
                      </c:pt>
                      <c:pt idx="124">
                        <c:v>-13.821877964378032</c:v>
                      </c:pt>
                      <c:pt idx="125">
                        <c:v>-13.821877964378032</c:v>
                      </c:pt>
                      <c:pt idx="126">
                        <c:v>-13.821877964378032</c:v>
                      </c:pt>
                      <c:pt idx="127">
                        <c:v>-13.821877964378032</c:v>
                      </c:pt>
                      <c:pt idx="128">
                        <c:v>-13.821877964378032</c:v>
                      </c:pt>
                      <c:pt idx="129">
                        <c:v>-13.821877964378032</c:v>
                      </c:pt>
                      <c:pt idx="130">
                        <c:v>-13.821877964378032</c:v>
                      </c:pt>
                      <c:pt idx="131">
                        <c:v>-13.821877964378032</c:v>
                      </c:pt>
                      <c:pt idx="132">
                        <c:v>-13.821877964378032</c:v>
                      </c:pt>
                      <c:pt idx="133">
                        <c:v>-13.821877964378032</c:v>
                      </c:pt>
                      <c:pt idx="134">
                        <c:v>-13.821877964378032</c:v>
                      </c:pt>
                      <c:pt idx="135">
                        <c:v>-13.821877964378032</c:v>
                      </c:pt>
                      <c:pt idx="136">
                        <c:v>-13.821877964378032</c:v>
                      </c:pt>
                      <c:pt idx="137">
                        <c:v>-13.821877964378032</c:v>
                      </c:pt>
                      <c:pt idx="138">
                        <c:v>-13.821877964378032</c:v>
                      </c:pt>
                      <c:pt idx="139">
                        <c:v>-13.821877964378032</c:v>
                      </c:pt>
                      <c:pt idx="140">
                        <c:v>-13.821877964378032</c:v>
                      </c:pt>
                      <c:pt idx="141">
                        <c:v>-13.821877964378032</c:v>
                      </c:pt>
                      <c:pt idx="142">
                        <c:v>-13.821877964378032</c:v>
                      </c:pt>
                      <c:pt idx="143">
                        <c:v>-13.821877964378032</c:v>
                      </c:pt>
                      <c:pt idx="144">
                        <c:v>-13.821877964378032</c:v>
                      </c:pt>
                      <c:pt idx="145">
                        <c:v>-13.821877964378032</c:v>
                      </c:pt>
                      <c:pt idx="146">
                        <c:v>-13.821877964378032</c:v>
                      </c:pt>
                      <c:pt idx="147">
                        <c:v>-13.821877964378032</c:v>
                      </c:pt>
                      <c:pt idx="148">
                        <c:v>-13.821877964378032</c:v>
                      </c:pt>
                      <c:pt idx="149">
                        <c:v>-13.821877964378032</c:v>
                      </c:pt>
                      <c:pt idx="150">
                        <c:v>-13.821877964378032</c:v>
                      </c:pt>
                      <c:pt idx="151">
                        <c:v>-13.821877964378032</c:v>
                      </c:pt>
                      <c:pt idx="152">
                        <c:v>-13.821877964378032</c:v>
                      </c:pt>
                      <c:pt idx="153">
                        <c:v>-13.821877964378032</c:v>
                      </c:pt>
                      <c:pt idx="154">
                        <c:v>-13.821877964378032</c:v>
                      </c:pt>
                      <c:pt idx="155">
                        <c:v>-13.821877964378032</c:v>
                      </c:pt>
                      <c:pt idx="156">
                        <c:v>-13.821877964378032</c:v>
                      </c:pt>
                      <c:pt idx="157">
                        <c:v>-13.821877964378032</c:v>
                      </c:pt>
                      <c:pt idx="158">
                        <c:v>0.60447538434065951</c:v>
                      </c:pt>
                      <c:pt idx="159">
                        <c:v>0.60447538434065951</c:v>
                      </c:pt>
                      <c:pt idx="160">
                        <c:v>0.60447538434065951</c:v>
                      </c:pt>
                      <c:pt idx="161">
                        <c:v>0.60447538434065951</c:v>
                      </c:pt>
                      <c:pt idx="162">
                        <c:v>0.60447538434065951</c:v>
                      </c:pt>
                      <c:pt idx="163">
                        <c:v>0.60447538434065951</c:v>
                      </c:pt>
                      <c:pt idx="164">
                        <c:v>0.60447538434065951</c:v>
                      </c:pt>
                      <c:pt idx="165">
                        <c:v>0.60447538434065951</c:v>
                      </c:pt>
                      <c:pt idx="166">
                        <c:v>0.60447538434065951</c:v>
                      </c:pt>
                      <c:pt idx="167">
                        <c:v>0.60447538434065951</c:v>
                      </c:pt>
                      <c:pt idx="168">
                        <c:v>0.60447538434065951</c:v>
                      </c:pt>
                      <c:pt idx="169">
                        <c:v>0.60447538434065951</c:v>
                      </c:pt>
                      <c:pt idx="170">
                        <c:v>0.60447538434065951</c:v>
                      </c:pt>
                      <c:pt idx="171">
                        <c:v>0.60447538434065951</c:v>
                      </c:pt>
                      <c:pt idx="172">
                        <c:v>0.60447538434065951</c:v>
                      </c:pt>
                      <c:pt idx="173">
                        <c:v>0.60447538434065951</c:v>
                      </c:pt>
                      <c:pt idx="174">
                        <c:v>0.60447538434065951</c:v>
                      </c:pt>
                      <c:pt idx="175">
                        <c:v>0.60447538434065951</c:v>
                      </c:pt>
                      <c:pt idx="176">
                        <c:v>0.60447538434065951</c:v>
                      </c:pt>
                      <c:pt idx="177">
                        <c:v>0.60447538434065951</c:v>
                      </c:pt>
                      <c:pt idx="178">
                        <c:v>0.60447538434065951</c:v>
                      </c:pt>
                      <c:pt idx="179">
                        <c:v>0.60447538434065951</c:v>
                      </c:pt>
                      <c:pt idx="180">
                        <c:v>0.60447538434065951</c:v>
                      </c:pt>
                      <c:pt idx="181">
                        <c:v>0.60447538434065951</c:v>
                      </c:pt>
                      <c:pt idx="182">
                        <c:v>0.60447538434065951</c:v>
                      </c:pt>
                      <c:pt idx="183">
                        <c:v>0.60447538434065951</c:v>
                      </c:pt>
                      <c:pt idx="184">
                        <c:v>0.60447538434065951</c:v>
                      </c:pt>
                      <c:pt idx="185">
                        <c:v>0.60447538434065951</c:v>
                      </c:pt>
                      <c:pt idx="186">
                        <c:v>0.60447538434065951</c:v>
                      </c:pt>
                      <c:pt idx="187">
                        <c:v>0.60447538434065951</c:v>
                      </c:pt>
                      <c:pt idx="188">
                        <c:v>0.60447538434065951</c:v>
                      </c:pt>
                      <c:pt idx="189">
                        <c:v>0.60447538434065951</c:v>
                      </c:pt>
                      <c:pt idx="190">
                        <c:v>0.60447538434065951</c:v>
                      </c:pt>
                      <c:pt idx="191">
                        <c:v>0.60447538434065951</c:v>
                      </c:pt>
                      <c:pt idx="192">
                        <c:v>0.60447538434065951</c:v>
                      </c:pt>
                      <c:pt idx="193">
                        <c:v>0.60447538434065951</c:v>
                      </c:pt>
                      <c:pt idx="194">
                        <c:v>0.60447538434065951</c:v>
                      </c:pt>
                      <c:pt idx="195">
                        <c:v>0.60447538434065951</c:v>
                      </c:pt>
                      <c:pt idx="196">
                        <c:v>0.60447538434065951</c:v>
                      </c:pt>
                      <c:pt idx="197">
                        <c:v>0.60447538434065951</c:v>
                      </c:pt>
                      <c:pt idx="198">
                        <c:v>0.60447538434065951</c:v>
                      </c:pt>
                      <c:pt idx="199">
                        <c:v>0.60447538434065951</c:v>
                      </c:pt>
                      <c:pt idx="200">
                        <c:v>0.60447538434065951</c:v>
                      </c:pt>
                      <c:pt idx="201">
                        <c:v>0.60447538434065951</c:v>
                      </c:pt>
                      <c:pt idx="202">
                        <c:v>0.60447538434065951</c:v>
                      </c:pt>
                      <c:pt idx="203">
                        <c:v>-12.061614417608718</c:v>
                      </c:pt>
                      <c:pt idx="204">
                        <c:v>-12.061614417608718</c:v>
                      </c:pt>
                      <c:pt idx="205">
                        <c:v>-12.061614417608718</c:v>
                      </c:pt>
                      <c:pt idx="206">
                        <c:v>-12.061614417608718</c:v>
                      </c:pt>
                      <c:pt idx="207">
                        <c:v>-12.061614417608718</c:v>
                      </c:pt>
                      <c:pt idx="208">
                        <c:v>-12.061614417608718</c:v>
                      </c:pt>
                      <c:pt idx="209">
                        <c:v>-12.061614417608718</c:v>
                      </c:pt>
                      <c:pt idx="210">
                        <c:v>-12.061614417608718</c:v>
                      </c:pt>
                      <c:pt idx="211">
                        <c:v>-12.061614417608718</c:v>
                      </c:pt>
                      <c:pt idx="212">
                        <c:v>-12.061614417608718</c:v>
                      </c:pt>
                      <c:pt idx="213">
                        <c:v>-12.061614417608718</c:v>
                      </c:pt>
                      <c:pt idx="214">
                        <c:v>-12.061614417608718</c:v>
                      </c:pt>
                      <c:pt idx="215">
                        <c:v>-12.061614417608718</c:v>
                      </c:pt>
                      <c:pt idx="216">
                        <c:v>-12.061614417608718</c:v>
                      </c:pt>
                      <c:pt idx="217">
                        <c:v>-12.061614417608718</c:v>
                      </c:pt>
                      <c:pt idx="218">
                        <c:v>-12.061614417608718</c:v>
                      </c:pt>
                      <c:pt idx="219">
                        <c:v>-12.061614417608718</c:v>
                      </c:pt>
                      <c:pt idx="220">
                        <c:v>-12.061614417608718</c:v>
                      </c:pt>
                      <c:pt idx="221">
                        <c:v>-12.061614417608718</c:v>
                      </c:pt>
                      <c:pt idx="222">
                        <c:v>-12.061614417608718</c:v>
                      </c:pt>
                      <c:pt idx="223">
                        <c:v>-12.061614417608718</c:v>
                      </c:pt>
                      <c:pt idx="224">
                        <c:v>-12.061614417608718</c:v>
                      </c:pt>
                      <c:pt idx="225">
                        <c:v>-12.061614417608718</c:v>
                      </c:pt>
                      <c:pt idx="226">
                        <c:v>-12.061614417608718</c:v>
                      </c:pt>
                      <c:pt idx="227">
                        <c:v>-12.061614417608718</c:v>
                      </c:pt>
                      <c:pt idx="228">
                        <c:v>-12.061614417608718</c:v>
                      </c:pt>
                      <c:pt idx="229">
                        <c:v>-12.061614417608718</c:v>
                      </c:pt>
                      <c:pt idx="230">
                        <c:v>-12.061614417608718</c:v>
                      </c:pt>
                      <c:pt idx="231">
                        <c:v>-12.061614417608718</c:v>
                      </c:pt>
                      <c:pt idx="232">
                        <c:v>-12.061614417608718</c:v>
                      </c:pt>
                      <c:pt idx="233">
                        <c:v>-12.061614417608718</c:v>
                      </c:pt>
                      <c:pt idx="234">
                        <c:v>-12.061614417608718</c:v>
                      </c:pt>
                      <c:pt idx="235">
                        <c:v>-12.061614417608718</c:v>
                      </c:pt>
                      <c:pt idx="236">
                        <c:v>-12.061614417608718</c:v>
                      </c:pt>
                      <c:pt idx="237">
                        <c:v>-12.061614417608718</c:v>
                      </c:pt>
                      <c:pt idx="238">
                        <c:v>-12.061614417608718</c:v>
                      </c:pt>
                      <c:pt idx="239">
                        <c:v>-12.061614417608718</c:v>
                      </c:pt>
                      <c:pt idx="240">
                        <c:v>-12.061614417608718</c:v>
                      </c:pt>
                      <c:pt idx="241">
                        <c:v>-12.061614417608718</c:v>
                      </c:pt>
                      <c:pt idx="242">
                        <c:v>-12.061614417608718</c:v>
                      </c:pt>
                      <c:pt idx="243">
                        <c:v>-12.061614417608718</c:v>
                      </c:pt>
                      <c:pt idx="244">
                        <c:v>-12.061614417608718</c:v>
                      </c:pt>
                      <c:pt idx="245">
                        <c:v>-12.061614417608718</c:v>
                      </c:pt>
                      <c:pt idx="246">
                        <c:v>-12.061614417608718</c:v>
                      </c:pt>
                      <c:pt idx="247">
                        <c:v>-12.061614417608718</c:v>
                      </c:pt>
                      <c:pt idx="248">
                        <c:v>-23.930875189560165</c:v>
                      </c:pt>
                      <c:pt idx="249">
                        <c:v>-23.930875189560165</c:v>
                      </c:pt>
                      <c:pt idx="250">
                        <c:v>-23.930875189560165</c:v>
                      </c:pt>
                      <c:pt idx="251">
                        <c:v>-23.930875189560165</c:v>
                      </c:pt>
                      <c:pt idx="252">
                        <c:v>-23.930875189560165</c:v>
                      </c:pt>
                      <c:pt idx="253">
                        <c:v>-23.930875189560165</c:v>
                      </c:pt>
                      <c:pt idx="254">
                        <c:v>-23.930875189560165</c:v>
                      </c:pt>
                      <c:pt idx="255">
                        <c:v>-23.930875189560165</c:v>
                      </c:pt>
                      <c:pt idx="256">
                        <c:v>-23.930875189560165</c:v>
                      </c:pt>
                      <c:pt idx="257">
                        <c:v>-23.930875189560165</c:v>
                      </c:pt>
                      <c:pt idx="258">
                        <c:v>-23.930875189560165</c:v>
                      </c:pt>
                      <c:pt idx="259">
                        <c:v>-23.930875189560165</c:v>
                      </c:pt>
                      <c:pt idx="260">
                        <c:v>-23.930875189560165</c:v>
                      </c:pt>
                      <c:pt idx="261">
                        <c:v>-23.930875189560165</c:v>
                      </c:pt>
                      <c:pt idx="262">
                        <c:v>-23.930875189560165</c:v>
                      </c:pt>
                      <c:pt idx="263">
                        <c:v>-23.930875189560165</c:v>
                      </c:pt>
                      <c:pt idx="264">
                        <c:v>-23.930875189560165</c:v>
                      </c:pt>
                      <c:pt idx="265">
                        <c:v>-23.930875189560165</c:v>
                      </c:pt>
                      <c:pt idx="266">
                        <c:v>-23.930875189560165</c:v>
                      </c:pt>
                      <c:pt idx="267">
                        <c:v>-23.930875189560165</c:v>
                      </c:pt>
                      <c:pt idx="268">
                        <c:v>-23.930875189560165</c:v>
                      </c:pt>
                      <c:pt idx="269">
                        <c:v>-23.930875189560165</c:v>
                      </c:pt>
                      <c:pt idx="270">
                        <c:v>-23.930875189560165</c:v>
                      </c:pt>
                      <c:pt idx="271">
                        <c:v>-23.930875189560165</c:v>
                      </c:pt>
                      <c:pt idx="272">
                        <c:v>-23.930875189560165</c:v>
                      </c:pt>
                      <c:pt idx="273">
                        <c:v>-23.930875189560165</c:v>
                      </c:pt>
                      <c:pt idx="274">
                        <c:v>-23.930875189560165</c:v>
                      </c:pt>
                      <c:pt idx="275">
                        <c:v>-23.930875189560165</c:v>
                      </c:pt>
                      <c:pt idx="276">
                        <c:v>-23.930875189560165</c:v>
                      </c:pt>
                      <c:pt idx="277">
                        <c:v>-23.930875189560165</c:v>
                      </c:pt>
                      <c:pt idx="278">
                        <c:v>-23.930875189560165</c:v>
                      </c:pt>
                      <c:pt idx="279">
                        <c:v>-23.930875189560165</c:v>
                      </c:pt>
                      <c:pt idx="280">
                        <c:v>-23.930875189560165</c:v>
                      </c:pt>
                      <c:pt idx="281">
                        <c:v>-23.930875189560165</c:v>
                      </c:pt>
                      <c:pt idx="282">
                        <c:v>-23.930875189560165</c:v>
                      </c:pt>
                      <c:pt idx="283">
                        <c:v>-23.930875189560165</c:v>
                      </c:pt>
                      <c:pt idx="284">
                        <c:v>-23.930875189560165</c:v>
                      </c:pt>
                      <c:pt idx="285">
                        <c:v>-23.930875189560165</c:v>
                      </c:pt>
                      <c:pt idx="286">
                        <c:v>-23.930875189560165</c:v>
                      </c:pt>
                      <c:pt idx="287">
                        <c:v>-23.930875189560165</c:v>
                      </c:pt>
                      <c:pt idx="288">
                        <c:v>-23.930875189560165</c:v>
                      </c:pt>
                      <c:pt idx="289">
                        <c:v>-23.930875189560165</c:v>
                      </c:pt>
                      <c:pt idx="290">
                        <c:v>-23.930875189560165</c:v>
                      </c:pt>
                      <c:pt idx="291">
                        <c:v>-23.930875189560165</c:v>
                      </c:pt>
                      <c:pt idx="292">
                        <c:v>-23.930875189560165</c:v>
                      </c:pt>
                      <c:pt idx="293">
                        <c:v>-12.000232739529496</c:v>
                      </c:pt>
                      <c:pt idx="294">
                        <c:v>-12.000232739529496</c:v>
                      </c:pt>
                      <c:pt idx="295">
                        <c:v>-12.000232739529496</c:v>
                      </c:pt>
                      <c:pt idx="296">
                        <c:v>-12.000232739529496</c:v>
                      </c:pt>
                      <c:pt idx="297">
                        <c:v>-12.000232739529496</c:v>
                      </c:pt>
                      <c:pt idx="298">
                        <c:v>-12.000232739529496</c:v>
                      </c:pt>
                      <c:pt idx="299">
                        <c:v>-12.000232739529496</c:v>
                      </c:pt>
                      <c:pt idx="300">
                        <c:v>-12.000232739529496</c:v>
                      </c:pt>
                      <c:pt idx="301">
                        <c:v>-12.000232739529496</c:v>
                      </c:pt>
                      <c:pt idx="302">
                        <c:v>-12.000232739529496</c:v>
                      </c:pt>
                      <c:pt idx="303">
                        <c:v>-12.000232739529496</c:v>
                      </c:pt>
                      <c:pt idx="304">
                        <c:v>-12.000232739529496</c:v>
                      </c:pt>
                      <c:pt idx="305">
                        <c:v>-12.000232739529496</c:v>
                      </c:pt>
                      <c:pt idx="306">
                        <c:v>-12.000232739529496</c:v>
                      </c:pt>
                      <c:pt idx="307">
                        <c:v>-12.000232739529496</c:v>
                      </c:pt>
                      <c:pt idx="308">
                        <c:v>-12.000232739529496</c:v>
                      </c:pt>
                      <c:pt idx="309">
                        <c:v>-12.000232739529496</c:v>
                      </c:pt>
                      <c:pt idx="310">
                        <c:v>-12.000232739529496</c:v>
                      </c:pt>
                      <c:pt idx="311">
                        <c:v>-12.000232739529496</c:v>
                      </c:pt>
                      <c:pt idx="312">
                        <c:v>-12.000232739529496</c:v>
                      </c:pt>
                      <c:pt idx="313">
                        <c:v>-12.000232739529496</c:v>
                      </c:pt>
                      <c:pt idx="314">
                        <c:v>-12.000232739529496</c:v>
                      </c:pt>
                      <c:pt idx="315">
                        <c:v>-12.000232739529496</c:v>
                      </c:pt>
                      <c:pt idx="316">
                        <c:v>-12.000232739529496</c:v>
                      </c:pt>
                      <c:pt idx="317">
                        <c:v>-12.000232739529496</c:v>
                      </c:pt>
                      <c:pt idx="318">
                        <c:v>-12.000232739529496</c:v>
                      </c:pt>
                      <c:pt idx="319">
                        <c:v>-12.000232739529496</c:v>
                      </c:pt>
                      <c:pt idx="320">
                        <c:v>-12.000232739529496</c:v>
                      </c:pt>
                      <c:pt idx="321">
                        <c:v>-12.000232739529496</c:v>
                      </c:pt>
                      <c:pt idx="322">
                        <c:v>-12.000232739529496</c:v>
                      </c:pt>
                      <c:pt idx="323">
                        <c:v>-12.000232739529496</c:v>
                      </c:pt>
                      <c:pt idx="324">
                        <c:v>-12.000232739529496</c:v>
                      </c:pt>
                      <c:pt idx="325">
                        <c:v>-12.000232739529496</c:v>
                      </c:pt>
                      <c:pt idx="326">
                        <c:v>-12.000232739529496</c:v>
                      </c:pt>
                      <c:pt idx="327">
                        <c:v>-12.000232739529496</c:v>
                      </c:pt>
                      <c:pt idx="328">
                        <c:v>-12.000232739529496</c:v>
                      </c:pt>
                      <c:pt idx="329">
                        <c:v>-12.000232739529496</c:v>
                      </c:pt>
                      <c:pt idx="330">
                        <c:v>-12.000232739529496</c:v>
                      </c:pt>
                      <c:pt idx="331">
                        <c:v>-12.000232739529496</c:v>
                      </c:pt>
                      <c:pt idx="332">
                        <c:v>-12.000232739529496</c:v>
                      </c:pt>
                      <c:pt idx="333">
                        <c:v>-12.000232739529496</c:v>
                      </c:pt>
                      <c:pt idx="334">
                        <c:v>-12.000232739529496</c:v>
                      </c:pt>
                      <c:pt idx="335">
                        <c:v>-12.000232739529496</c:v>
                      </c:pt>
                      <c:pt idx="336">
                        <c:v>-12.000232739529496</c:v>
                      </c:pt>
                      <c:pt idx="337">
                        <c:v>-12.000232739529496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A34F-4BD0-8C77-A2141007D9C3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Chart_Data!$AJ$3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Chart_Data!$AJ$4:$AJ$363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1183837.4474965436</c:v>
                      </c:pt>
                      <c:pt idx="1">
                        <c:v>1183837.4474965436</c:v>
                      </c:pt>
                      <c:pt idx="2">
                        <c:v>1183837.4474965436</c:v>
                      </c:pt>
                      <c:pt idx="3">
                        <c:v>1183837.4474965436</c:v>
                      </c:pt>
                      <c:pt idx="4">
                        <c:v>1183837.4474965436</c:v>
                      </c:pt>
                      <c:pt idx="5">
                        <c:v>1183837.4474965436</c:v>
                      </c:pt>
                      <c:pt idx="6">
                        <c:v>1183837.4474965436</c:v>
                      </c:pt>
                      <c:pt idx="7">
                        <c:v>1183837.4474965436</c:v>
                      </c:pt>
                      <c:pt idx="8">
                        <c:v>1183837.4474965436</c:v>
                      </c:pt>
                      <c:pt idx="9">
                        <c:v>1183837.4474965436</c:v>
                      </c:pt>
                      <c:pt idx="10">
                        <c:v>1183837.4474965436</c:v>
                      </c:pt>
                      <c:pt idx="11">
                        <c:v>1183837.4474965436</c:v>
                      </c:pt>
                      <c:pt idx="12">
                        <c:v>1183837.4474965436</c:v>
                      </c:pt>
                      <c:pt idx="13">
                        <c:v>1183837.4474965436</c:v>
                      </c:pt>
                      <c:pt idx="14">
                        <c:v>1183837.4474965436</c:v>
                      </c:pt>
                      <c:pt idx="15">
                        <c:v>1183837.4474965436</c:v>
                      </c:pt>
                      <c:pt idx="16">
                        <c:v>1183837.4474965436</c:v>
                      </c:pt>
                      <c:pt idx="17">
                        <c:v>1183837.4474965436</c:v>
                      </c:pt>
                      <c:pt idx="18">
                        <c:v>1183837.4474965436</c:v>
                      </c:pt>
                      <c:pt idx="19">
                        <c:v>1183837.4474965436</c:v>
                      </c:pt>
                      <c:pt idx="20">
                        <c:v>1183837.4474965436</c:v>
                      </c:pt>
                      <c:pt idx="21">
                        <c:v>1183837.4474965436</c:v>
                      </c:pt>
                      <c:pt idx="22">
                        <c:v>1183837.4474965436</c:v>
                      </c:pt>
                      <c:pt idx="23">
                        <c:v>1345084.3971209433</c:v>
                      </c:pt>
                      <c:pt idx="24">
                        <c:v>1345084.3971209433</c:v>
                      </c:pt>
                      <c:pt idx="25">
                        <c:v>1345084.3971209433</c:v>
                      </c:pt>
                      <c:pt idx="26">
                        <c:v>1345084.3971209433</c:v>
                      </c:pt>
                      <c:pt idx="27">
                        <c:v>1345084.3971209433</c:v>
                      </c:pt>
                      <c:pt idx="28">
                        <c:v>1345084.3971209433</c:v>
                      </c:pt>
                      <c:pt idx="29">
                        <c:v>1345084.3971209433</c:v>
                      </c:pt>
                      <c:pt idx="30">
                        <c:v>1345084.3971209433</c:v>
                      </c:pt>
                      <c:pt idx="31">
                        <c:v>1345084.3971209433</c:v>
                      </c:pt>
                      <c:pt idx="32">
                        <c:v>1345084.3971209433</c:v>
                      </c:pt>
                      <c:pt idx="33">
                        <c:v>1345084.3971209433</c:v>
                      </c:pt>
                      <c:pt idx="34">
                        <c:v>1345084.3971209433</c:v>
                      </c:pt>
                      <c:pt idx="35">
                        <c:v>1345084.3971209433</c:v>
                      </c:pt>
                      <c:pt idx="36">
                        <c:v>1345084.3971209433</c:v>
                      </c:pt>
                      <c:pt idx="37">
                        <c:v>1345084.3971209433</c:v>
                      </c:pt>
                      <c:pt idx="38">
                        <c:v>1345084.3971209433</c:v>
                      </c:pt>
                      <c:pt idx="39">
                        <c:v>1345084.3971209433</c:v>
                      </c:pt>
                      <c:pt idx="40">
                        <c:v>1345084.3971209433</c:v>
                      </c:pt>
                      <c:pt idx="41">
                        <c:v>1345084.3971209433</c:v>
                      </c:pt>
                      <c:pt idx="42">
                        <c:v>1345084.3971209433</c:v>
                      </c:pt>
                      <c:pt idx="43">
                        <c:v>1345084.3971209433</c:v>
                      </c:pt>
                      <c:pt idx="44">
                        <c:v>1345084.3971209433</c:v>
                      </c:pt>
                      <c:pt idx="45">
                        <c:v>1345084.3971209433</c:v>
                      </c:pt>
                      <c:pt idx="46">
                        <c:v>1345084.3971209433</c:v>
                      </c:pt>
                      <c:pt idx="47">
                        <c:v>1345084.3971209433</c:v>
                      </c:pt>
                      <c:pt idx="48">
                        <c:v>1345084.3971209433</c:v>
                      </c:pt>
                      <c:pt idx="49">
                        <c:v>1345084.3971209433</c:v>
                      </c:pt>
                      <c:pt idx="50">
                        <c:v>1345084.3971209433</c:v>
                      </c:pt>
                      <c:pt idx="51">
                        <c:v>1345084.3971209433</c:v>
                      </c:pt>
                      <c:pt idx="52">
                        <c:v>1345084.3971209433</c:v>
                      </c:pt>
                      <c:pt idx="53">
                        <c:v>1345084.3971209433</c:v>
                      </c:pt>
                      <c:pt idx="54">
                        <c:v>1345084.3971209433</c:v>
                      </c:pt>
                      <c:pt idx="55">
                        <c:v>1345084.3971209433</c:v>
                      </c:pt>
                      <c:pt idx="56">
                        <c:v>1345084.3971209433</c:v>
                      </c:pt>
                      <c:pt idx="57">
                        <c:v>1345084.3971209433</c:v>
                      </c:pt>
                      <c:pt idx="58">
                        <c:v>1345084.3971209433</c:v>
                      </c:pt>
                      <c:pt idx="59">
                        <c:v>1345084.3971209433</c:v>
                      </c:pt>
                      <c:pt idx="60">
                        <c:v>1345084.3971209433</c:v>
                      </c:pt>
                      <c:pt idx="61">
                        <c:v>1345084.3971209433</c:v>
                      </c:pt>
                      <c:pt idx="62">
                        <c:v>1345084.3971209433</c:v>
                      </c:pt>
                      <c:pt idx="63">
                        <c:v>1345084.3971209433</c:v>
                      </c:pt>
                      <c:pt idx="64">
                        <c:v>1345084.3971209433</c:v>
                      </c:pt>
                      <c:pt idx="65">
                        <c:v>1345084.3971209433</c:v>
                      </c:pt>
                      <c:pt idx="66">
                        <c:v>1345084.3971209433</c:v>
                      </c:pt>
                      <c:pt idx="67">
                        <c:v>1345084.3971209433</c:v>
                      </c:pt>
                      <c:pt idx="68">
                        <c:v>1468904.0075599661</c:v>
                      </c:pt>
                      <c:pt idx="69">
                        <c:v>1468904.0075599661</c:v>
                      </c:pt>
                      <c:pt idx="70">
                        <c:v>1468904.0075599661</c:v>
                      </c:pt>
                      <c:pt idx="71">
                        <c:v>1468904.0075599661</c:v>
                      </c:pt>
                      <c:pt idx="72">
                        <c:v>1468904.0075599661</c:v>
                      </c:pt>
                      <c:pt idx="73">
                        <c:v>1468904.0075599661</c:v>
                      </c:pt>
                      <c:pt idx="74">
                        <c:v>1468904.0075599661</c:v>
                      </c:pt>
                      <c:pt idx="75">
                        <c:v>1468904.0075599661</c:v>
                      </c:pt>
                      <c:pt idx="76">
                        <c:v>1468904.0075599661</c:v>
                      </c:pt>
                      <c:pt idx="77">
                        <c:v>1468904.0075599661</c:v>
                      </c:pt>
                      <c:pt idx="78">
                        <c:v>1468904.0075599661</c:v>
                      </c:pt>
                      <c:pt idx="79">
                        <c:v>1468904.0075599661</c:v>
                      </c:pt>
                      <c:pt idx="80">
                        <c:v>1468904.0075599661</c:v>
                      </c:pt>
                      <c:pt idx="81">
                        <c:v>1468904.0075599661</c:v>
                      </c:pt>
                      <c:pt idx="82">
                        <c:v>1468904.0075599661</c:v>
                      </c:pt>
                      <c:pt idx="83">
                        <c:v>1468904.0075599661</c:v>
                      </c:pt>
                      <c:pt idx="84">
                        <c:v>1468904.0075599661</c:v>
                      </c:pt>
                      <c:pt idx="85">
                        <c:v>1468904.0075599661</c:v>
                      </c:pt>
                      <c:pt idx="86">
                        <c:v>1468904.0075599661</c:v>
                      </c:pt>
                      <c:pt idx="87">
                        <c:v>1468904.0075599661</c:v>
                      </c:pt>
                      <c:pt idx="88">
                        <c:v>1468904.0075599661</c:v>
                      </c:pt>
                      <c:pt idx="89">
                        <c:v>1468904.0075599661</c:v>
                      </c:pt>
                      <c:pt idx="90">
                        <c:v>1468904.0075599661</c:v>
                      </c:pt>
                      <c:pt idx="91">
                        <c:v>1468904.0075599661</c:v>
                      </c:pt>
                      <c:pt idx="92">
                        <c:v>1468904.0075599661</c:v>
                      </c:pt>
                      <c:pt idx="93">
                        <c:v>1468904.0075599661</c:v>
                      </c:pt>
                      <c:pt idx="94">
                        <c:v>1468904.0075599661</c:v>
                      </c:pt>
                      <c:pt idx="95">
                        <c:v>1468904.0075599661</c:v>
                      </c:pt>
                      <c:pt idx="96">
                        <c:v>1468904.0075599661</c:v>
                      </c:pt>
                      <c:pt idx="97">
                        <c:v>1468904.0075599661</c:v>
                      </c:pt>
                      <c:pt idx="98">
                        <c:v>1468904.0075599661</c:v>
                      </c:pt>
                      <c:pt idx="99">
                        <c:v>1468904.0075599661</c:v>
                      </c:pt>
                      <c:pt idx="100">
                        <c:v>1468904.0075599661</c:v>
                      </c:pt>
                      <c:pt idx="101">
                        <c:v>1468904.0075599661</c:v>
                      </c:pt>
                      <c:pt idx="102">
                        <c:v>1468904.0075599661</c:v>
                      </c:pt>
                      <c:pt idx="103">
                        <c:v>1468904.0075599661</c:v>
                      </c:pt>
                      <c:pt idx="104">
                        <c:v>1468904.0075599661</c:v>
                      </c:pt>
                      <c:pt idx="105">
                        <c:v>1468904.0075599661</c:v>
                      </c:pt>
                      <c:pt idx="106">
                        <c:v>1468904.0075599661</c:v>
                      </c:pt>
                      <c:pt idx="107">
                        <c:v>1468904.0075599661</c:v>
                      </c:pt>
                      <c:pt idx="108">
                        <c:v>1468904.0075599661</c:v>
                      </c:pt>
                      <c:pt idx="109">
                        <c:v>1468904.0075599661</c:v>
                      </c:pt>
                      <c:pt idx="110">
                        <c:v>1468904.0075599661</c:v>
                      </c:pt>
                      <c:pt idx="111">
                        <c:v>1468904.0075599661</c:v>
                      </c:pt>
                      <c:pt idx="112">
                        <c:v>1468904.0075599661</c:v>
                      </c:pt>
                      <c:pt idx="113">
                        <c:v>1347466.0147861238</c:v>
                      </c:pt>
                      <c:pt idx="114">
                        <c:v>1347466.0147861238</c:v>
                      </c:pt>
                      <c:pt idx="115">
                        <c:v>1347466.0147861238</c:v>
                      </c:pt>
                      <c:pt idx="116">
                        <c:v>1347466.0147861238</c:v>
                      </c:pt>
                      <c:pt idx="117">
                        <c:v>1347466.0147861238</c:v>
                      </c:pt>
                      <c:pt idx="118">
                        <c:v>1347466.0147861238</c:v>
                      </c:pt>
                      <c:pt idx="119">
                        <c:v>1347466.0147861238</c:v>
                      </c:pt>
                      <c:pt idx="120">
                        <c:v>1347466.0147861238</c:v>
                      </c:pt>
                      <c:pt idx="121">
                        <c:v>1347466.0147861238</c:v>
                      </c:pt>
                      <c:pt idx="122">
                        <c:v>1347466.0147861238</c:v>
                      </c:pt>
                      <c:pt idx="123">
                        <c:v>1347466.0147861238</c:v>
                      </c:pt>
                      <c:pt idx="124">
                        <c:v>1347466.0147861238</c:v>
                      </c:pt>
                      <c:pt idx="125">
                        <c:v>1347466.0147861238</c:v>
                      </c:pt>
                      <c:pt idx="126">
                        <c:v>1347466.0147861238</c:v>
                      </c:pt>
                      <c:pt idx="127">
                        <c:v>1347466.0147861238</c:v>
                      </c:pt>
                      <c:pt idx="128">
                        <c:v>1347466.0147861238</c:v>
                      </c:pt>
                      <c:pt idx="129">
                        <c:v>1347466.0147861238</c:v>
                      </c:pt>
                      <c:pt idx="130">
                        <c:v>1347466.0147861238</c:v>
                      </c:pt>
                      <c:pt idx="131">
                        <c:v>1347466.0147861238</c:v>
                      </c:pt>
                      <c:pt idx="132">
                        <c:v>1347466.0147861238</c:v>
                      </c:pt>
                      <c:pt idx="133">
                        <c:v>1347466.0147861238</c:v>
                      </c:pt>
                      <c:pt idx="134">
                        <c:v>1347466.0147861238</c:v>
                      </c:pt>
                      <c:pt idx="135">
                        <c:v>1347466.0147861238</c:v>
                      </c:pt>
                      <c:pt idx="136">
                        <c:v>1347466.0147861238</c:v>
                      </c:pt>
                      <c:pt idx="137">
                        <c:v>1347466.0147861238</c:v>
                      </c:pt>
                      <c:pt idx="138">
                        <c:v>1347466.0147861238</c:v>
                      </c:pt>
                      <c:pt idx="139">
                        <c:v>1347466.0147861238</c:v>
                      </c:pt>
                      <c:pt idx="140">
                        <c:v>1347466.0147861238</c:v>
                      </c:pt>
                      <c:pt idx="141">
                        <c:v>1347466.0147861238</c:v>
                      </c:pt>
                      <c:pt idx="142">
                        <c:v>1347466.0147861238</c:v>
                      </c:pt>
                      <c:pt idx="143">
                        <c:v>1347466.0147861238</c:v>
                      </c:pt>
                      <c:pt idx="144">
                        <c:v>1347466.0147861238</c:v>
                      </c:pt>
                      <c:pt idx="145">
                        <c:v>1347466.0147861238</c:v>
                      </c:pt>
                      <c:pt idx="146">
                        <c:v>1347466.0147861238</c:v>
                      </c:pt>
                      <c:pt idx="147">
                        <c:v>1347466.0147861238</c:v>
                      </c:pt>
                      <c:pt idx="148">
                        <c:v>1347466.0147861238</c:v>
                      </c:pt>
                      <c:pt idx="149">
                        <c:v>1347466.0147861238</c:v>
                      </c:pt>
                      <c:pt idx="150">
                        <c:v>1347466.0147861238</c:v>
                      </c:pt>
                      <c:pt idx="151">
                        <c:v>1347466.0147861238</c:v>
                      </c:pt>
                      <c:pt idx="152">
                        <c:v>1347466.0147861238</c:v>
                      </c:pt>
                      <c:pt idx="153">
                        <c:v>1347466.0147861238</c:v>
                      </c:pt>
                      <c:pt idx="154">
                        <c:v>1347466.0147861238</c:v>
                      </c:pt>
                      <c:pt idx="155">
                        <c:v>1347466.0147861238</c:v>
                      </c:pt>
                      <c:pt idx="156">
                        <c:v>1347466.0147861238</c:v>
                      </c:pt>
                      <c:pt idx="157">
                        <c:v>1347466.0147861238</c:v>
                      </c:pt>
                      <c:pt idx="158">
                        <c:v>1176681.4415358203</c:v>
                      </c:pt>
                      <c:pt idx="159">
                        <c:v>1176681.4415358203</c:v>
                      </c:pt>
                      <c:pt idx="160">
                        <c:v>1176681.4415358203</c:v>
                      </c:pt>
                      <c:pt idx="161">
                        <c:v>1176681.4415358203</c:v>
                      </c:pt>
                      <c:pt idx="162">
                        <c:v>1176681.4415358203</c:v>
                      </c:pt>
                      <c:pt idx="163">
                        <c:v>1176681.4415358203</c:v>
                      </c:pt>
                      <c:pt idx="164">
                        <c:v>1176681.4415358203</c:v>
                      </c:pt>
                      <c:pt idx="165">
                        <c:v>1176681.4415358203</c:v>
                      </c:pt>
                      <c:pt idx="166">
                        <c:v>1176681.4415358203</c:v>
                      </c:pt>
                      <c:pt idx="167">
                        <c:v>1176681.4415358203</c:v>
                      </c:pt>
                      <c:pt idx="168">
                        <c:v>1176681.4415358203</c:v>
                      </c:pt>
                      <c:pt idx="169">
                        <c:v>1176681.4415358203</c:v>
                      </c:pt>
                      <c:pt idx="170">
                        <c:v>1176681.4415358203</c:v>
                      </c:pt>
                      <c:pt idx="171">
                        <c:v>1176681.4415358203</c:v>
                      </c:pt>
                      <c:pt idx="172">
                        <c:v>1176681.4415358203</c:v>
                      </c:pt>
                      <c:pt idx="173">
                        <c:v>1176681.4415358203</c:v>
                      </c:pt>
                      <c:pt idx="174">
                        <c:v>1176681.4415358203</c:v>
                      </c:pt>
                      <c:pt idx="175">
                        <c:v>1176681.4415358203</c:v>
                      </c:pt>
                      <c:pt idx="176">
                        <c:v>1176681.4415358203</c:v>
                      </c:pt>
                      <c:pt idx="177">
                        <c:v>1176681.4415358203</c:v>
                      </c:pt>
                      <c:pt idx="178">
                        <c:v>1176681.4415358203</c:v>
                      </c:pt>
                      <c:pt idx="179">
                        <c:v>1176681.4415358203</c:v>
                      </c:pt>
                      <c:pt idx="180">
                        <c:v>1176681.4415358203</c:v>
                      </c:pt>
                      <c:pt idx="181">
                        <c:v>1176681.4415358203</c:v>
                      </c:pt>
                      <c:pt idx="182">
                        <c:v>1176681.4415358203</c:v>
                      </c:pt>
                      <c:pt idx="183">
                        <c:v>1176681.4415358203</c:v>
                      </c:pt>
                      <c:pt idx="184">
                        <c:v>1176681.4415358203</c:v>
                      </c:pt>
                      <c:pt idx="185">
                        <c:v>1176681.4415358203</c:v>
                      </c:pt>
                      <c:pt idx="186">
                        <c:v>1176681.4415358203</c:v>
                      </c:pt>
                      <c:pt idx="187">
                        <c:v>1176681.4415358203</c:v>
                      </c:pt>
                      <c:pt idx="188">
                        <c:v>1176681.4415358203</c:v>
                      </c:pt>
                      <c:pt idx="189">
                        <c:v>1176681.4415358203</c:v>
                      </c:pt>
                      <c:pt idx="190">
                        <c:v>1176681.4415358203</c:v>
                      </c:pt>
                      <c:pt idx="191">
                        <c:v>1176681.4415358203</c:v>
                      </c:pt>
                      <c:pt idx="192">
                        <c:v>1176681.4415358203</c:v>
                      </c:pt>
                      <c:pt idx="193">
                        <c:v>1176681.4415358203</c:v>
                      </c:pt>
                      <c:pt idx="194">
                        <c:v>1176681.4415358203</c:v>
                      </c:pt>
                      <c:pt idx="195">
                        <c:v>1176681.4415358203</c:v>
                      </c:pt>
                      <c:pt idx="196">
                        <c:v>1176681.4415358203</c:v>
                      </c:pt>
                      <c:pt idx="197">
                        <c:v>1176681.4415358203</c:v>
                      </c:pt>
                      <c:pt idx="198">
                        <c:v>1176681.4415358203</c:v>
                      </c:pt>
                      <c:pt idx="199">
                        <c:v>1176681.4415358203</c:v>
                      </c:pt>
                      <c:pt idx="200">
                        <c:v>1176681.4415358203</c:v>
                      </c:pt>
                      <c:pt idx="201">
                        <c:v>1176681.4415358203</c:v>
                      </c:pt>
                      <c:pt idx="202">
                        <c:v>1176681.4415358203</c:v>
                      </c:pt>
                      <c:pt idx="203">
                        <c:v>1326627.3557448378</c:v>
                      </c:pt>
                      <c:pt idx="204">
                        <c:v>1326627.3557448378</c:v>
                      </c:pt>
                      <c:pt idx="205">
                        <c:v>1326627.3557448378</c:v>
                      </c:pt>
                      <c:pt idx="206">
                        <c:v>1326627.3557448378</c:v>
                      </c:pt>
                      <c:pt idx="207">
                        <c:v>1326627.3557448378</c:v>
                      </c:pt>
                      <c:pt idx="208">
                        <c:v>1326627.3557448378</c:v>
                      </c:pt>
                      <c:pt idx="209">
                        <c:v>1326627.3557448378</c:v>
                      </c:pt>
                      <c:pt idx="210">
                        <c:v>1326627.3557448378</c:v>
                      </c:pt>
                      <c:pt idx="211">
                        <c:v>1326627.3557448378</c:v>
                      </c:pt>
                      <c:pt idx="212">
                        <c:v>1326627.3557448378</c:v>
                      </c:pt>
                      <c:pt idx="213">
                        <c:v>1326627.3557448378</c:v>
                      </c:pt>
                      <c:pt idx="214">
                        <c:v>1326627.3557448378</c:v>
                      </c:pt>
                      <c:pt idx="215">
                        <c:v>1326627.3557448378</c:v>
                      </c:pt>
                      <c:pt idx="216">
                        <c:v>1326627.3557448378</c:v>
                      </c:pt>
                      <c:pt idx="217">
                        <c:v>1326627.3557448378</c:v>
                      </c:pt>
                      <c:pt idx="218">
                        <c:v>1326627.3557448378</c:v>
                      </c:pt>
                      <c:pt idx="219">
                        <c:v>1326627.3557448378</c:v>
                      </c:pt>
                      <c:pt idx="220">
                        <c:v>1326627.3557448378</c:v>
                      </c:pt>
                      <c:pt idx="221">
                        <c:v>1326627.3557448378</c:v>
                      </c:pt>
                      <c:pt idx="222">
                        <c:v>1326627.3557448378</c:v>
                      </c:pt>
                      <c:pt idx="223">
                        <c:v>1326627.3557448378</c:v>
                      </c:pt>
                      <c:pt idx="224">
                        <c:v>1326627.3557448378</c:v>
                      </c:pt>
                      <c:pt idx="225">
                        <c:v>1326627.3557448378</c:v>
                      </c:pt>
                      <c:pt idx="226">
                        <c:v>1326627.3557448378</c:v>
                      </c:pt>
                      <c:pt idx="227">
                        <c:v>1326627.3557448378</c:v>
                      </c:pt>
                      <c:pt idx="228">
                        <c:v>1326627.3557448378</c:v>
                      </c:pt>
                      <c:pt idx="229">
                        <c:v>1326627.3557448378</c:v>
                      </c:pt>
                      <c:pt idx="230">
                        <c:v>1326627.3557448378</c:v>
                      </c:pt>
                      <c:pt idx="231">
                        <c:v>1326627.3557448378</c:v>
                      </c:pt>
                      <c:pt idx="232">
                        <c:v>1326627.3557448378</c:v>
                      </c:pt>
                      <c:pt idx="233">
                        <c:v>1326627.3557448378</c:v>
                      </c:pt>
                      <c:pt idx="234">
                        <c:v>1326627.3557448378</c:v>
                      </c:pt>
                      <c:pt idx="235">
                        <c:v>1326627.3557448378</c:v>
                      </c:pt>
                      <c:pt idx="236">
                        <c:v>1326627.3557448378</c:v>
                      </c:pt>
                      <c:pt idx="237">
                        <c:v>1326627.3557448378</c:v>
                      </c:pt>
                      <c:pt idx="238">
                        <c:v>1326627.3557448378</c:v>
                      </c:pt>
                      <c:pt idx="239">
                        <c:v>1326627.3557448378</c:v>
                      </c:pt>
                      <c:pt idx="240">
                        <c:v>1326627.3557448378</c:v>
                      </c:pt>
                      <c:pt idx="241">
                        <c:v>1326627.3557448378</c:v>
                      </c:pt>
                      <c:pt idx="242">
                        <c:v>1326627.3557448378</c:v>
                      </c:pt>
                      <c:pt idx="243">
                        <c:v>1326627.3557448378</c:v>
                      </c:pt>
                      <c:pt idx="244">
                        <c:v>1326627.3557448378</c:v>
                      </c:pt>
                      <c:pt idx="245">
                        <c:v>1326627.3557448378</c:v>
                      </c:pt>
                      <c:pt idx="246">
                        <c:v>1326627.3557448378</c:v>
                      </c:pt>
                      <c:pt idx="247">
                        <c:v>1326627.3557448378</c:v>
                      </c:pt>
                      <c:pt idx="248">
                        <c:v>1467140.1095042164</c:v>
                      </c:pt>
                      <c:pt idx="249">
                        <c:v>1467140.1095042164</c:v>
                      </c:pt>
                      <c:pt idx="250">
                        <c:v>1467140.1095042164</c:v>
                      </c:pt>
                      <c:pt idx="251">
                        <c:v>1467140.1095042164</c:v>
                      </c:pt>
                      <c:pt idx="252">
                        <c:v>1467140.1095042164</c:v>
                      </c:pt>
                      <c:pt idx="253">
                        <c:v>1467140.1095042164</c:v>
                      </c:pt>
                      <c:pt idx="254">
                        <c:v>1467140.1095042164</c:v>
                      </c:pt>
                      <c:pt idx="255">
                        <c:v>1467140.1095042164</c:v>
                      </c:pt>
                      <c:pt idx="256">
                        <c:v>1467140.1095042164</c:v>
                      </c:pt>
                      <c:pt idx="257">
                        <c:v>1467140.1095042164</c:v>
                      </c:pt>
                      <c:pt idx="258">
                        <c:v>1467140.1095042164</c:v>
                      </c:pt>
                      <c:pt idx="259">
                        <c:v>1467140.1095042164</c:v>
                      </c:pt>
                      <c:pt idx="260">
                        <c:v>1467140.1095042164</c:v>
                      </c:pt>
                      <c:pt idx="261">
                        <c:v>1467140.1095042164</c:v>
                      </c:pt>
                      <c:pt idx="262">
                        <c:v>1467140.1095042164</c:v>
                      </c:pt>
                      <c:pt idx="263">
                        <c:v>1467140.1095042164</c:v>
                      </c:pt>
                      <c:pt idx="264">
                        <c:v>1467140.1095042164</c:v>
                      </c:pt>
                      <c:pt idx="265">
                        <c:v>1467140.1095042164</c:v>
                      </c:pt>
                      <c:pt idx="266">
                        <c:v>1467140.1095042164</c:v>
                      </c:pt>
                      <c:pt idx="267">
                        <c:v>1467140.1095042164</c:v>
                      </c:pt>
                      <c:pt idx="268">
                        <c:v>1467140.1095042164</c:v>
                      </c:pt>
                      <c:pt idx="269">
                        <c:v>1467140.1095042164</c:v>
                      </c:pt>
                      <c:pt idx="270">
                        <c:v>1467140.1095042164</c:v>
                      </c:pt>
                      <c:pt idx="271">
                        <c:v>1467140.1095042164</c:v>
                      </c:pt>
                      <c:pt idx="272">
                        <c:v>1467140.1095042164</c:v>
                      </c:pt>
                      <c:pt idx="273">
                        <c:v>1467140.1095042164</c:v>
                      </c:pt>
                      <c:pt idx="274">
                        <c:v>1467140.1095042164</c:v>
                      </c:pt>
                      <c:pt idx="275">
                        <c:v>1467140.1095042164</c:v>
                      </c:pt>
                      <c:pt idx="276">
                        <c:v>1467140.1095042164</c:v>
                      </c:pt>
                      <c:pt idx="277">
                        <c:v>1467140.1095042164</c:v>
                      </c:pt>
                      <c:pt idx="278">
                        <c:v>1467140.1095042164</c:v>
                      </c:pt>
                      <c:pt idx="279">
                        <c:v>1467140.1095042164</c:v>
                      </c:pt>
                      <c:pt idx="280">
                        <c:v>1467140.1095042164</c:v>
                      </c:pt>
                      <c:pt idx="281">
                        <c:v>1467140.1095042164</c:v>
                      </c:pt>
                      <c:pt idx="282">
                        <c:v>1467140.1095042164</c:v>
                      </c:pt>
                      <c:pt idx="283">
                        <c:v>1467140.1095042164</c:v>
                      </c:pt>
                      <c:pt idx="284">
                        <c:v>1467140.1095042164</c:v>
                      </c:pt>
                      <c:pt idx="285">
                        <c:v>1467140.1095042164</c:v>
                      </c:pt>
                      <c:pt idx="286">
                        <c:v>1467140.1095042164</c:v>
                      </c:pt>
                      <c:pt idx="287">
                        <c:v>1467140.1095042164</c:v>
                      </c:pt>
                      <c:pt idx="288">
                        <c:v>1467140.1095042164</c:v>
                      </c:pt>
                      <c:pt idx="289">
                        <c:v>1467140.1095042164</c:v>
                      </c:pt>
                      <c:pt idx="290">
                        <c:v>1467140.1095042164</c:v>
                      </c:pt>
                      <c:pt idx="291">
                        <c:v>1467140.1095042164</c:v>
                      </c:pt>
                      <c:pt idx="292">
                        <c:v>1467140.1095042164</c:v>
                      </c:pt>
                      <c:pt idx="293">
                        <c:v>1325900.6964538342</c:v>
                      </c:pt>
                      <c:pt idx="294">
                        <c:v>1325900.6964538342</c:v>
                      </c:pt>
                      <c:pt idx="295">
                        <c:v>1325900.6964538342</c:v>
                      </c:pt>
                      <c:pt idx="296">
                        <c:v>1325900.6964538342</c:v>
                      </c:pt>
                      <c:pt idx="297">
                        <c:v>1325900.6964538342</c:v>
                      </c:pt>
                      <c:pt idx="298">
                        <c:v>1325900.6964538342</c:v>
                      </c:pt>
                      <c:pt idx="299">
                        <c:v>1325900.6964538342</c:v>
                      </c:pt>
                      <c:pt idx="300">
                        <c:v>1325900.6964538342</c:v>
                      </c:pt>
                      <c:pt idx="301">
                        <c:v>1325900.6964538342</c:v>
                      </c:pt>
                      <c:pt idx="302">
                        <c:v>1325900.6964538342</c:v>
                      </c:pt>
                      <c:pt idx="303">
                        <c:v>1325900.6964538342</c:v>
                      </c:pt>
                      <c:pt idx="304">
                        <c:v>1325900.6964538342</c:v>
                      </c:pt>
                      <c:pt idx="305">
                        <c:v>1325900.6964538342</c:v>
                      </c:pt>
                      <c:pt idx="306">
                        <c:v>1325900.6964538342</c:v>
                      </c:pt>
                      <c:pt idx="307">
                        <c:v>1325900.6964538342</c:v>
                      </c:pt>
                      <c:pt idx="308">
                        <c:v>1325900.6964538342</c:v>
                      </c:pt>
                      <c:pt idx="309">
                        <c:v>1325900.6964538342</c:v>
                      </c:pt>
                      <c:pt idx="310">
                        <c:v>1325900.6964538342</c:v>
                      </c:pt>
                      <c:pt idx="311">
                        <c:v>1325900.6964538342</c:v>
                      </c:pt>
                      <c:pt idx="312">
                        <c:v>1325900.6964538342</c:v>
                      </c:pt>
                      <c:pt idx="313">
                        <c:v>1325900.6964538342</c:v>
                      </c:pt>
                      <c:pt idx="314">
                        <c:v>1325900.6964538342</c:v>
                      </c:pt>
                      <c:pt idx="315">
                        <c:v>1325900.6964538342</c:v>
                      </c:pt>
                      <c:pt idx="316">
                        <c:v>1325900.6964538342</c:v>
                      </c:pt>
                      <c:pt idx="317">
                        <c:v>1325900.6964538342</c:v>
                      </c:pt>
                      <c:pt idx="318">
                        <c:v>1325900.6964538342</c:v>
                      </c:pt>
                      <c:pt idx="319">
                        <c:v>1325900.6964538342</c:v>
                      </c:pt>
                      <c:pt idx="320">
                        <c:v>1325900.6964538342</c:v>
                      </c:pt>
                      <c:pt idx="321">
                        <c:v>1325900.6964538342</c:v>
                      </c:pt>
                      <c:pt idx="322">
                        <c:v>1325900.6964538342</c:v>
                      </c:pt>
                      <c:pt idx="323">
                        <c:v>1325900.6964538342</c:v>
                      </c:pt>
                      <c:pt idx="324">
                        <c:v>1325900.6964538342</c:v>
                      </c:pt>
                      <c:pt idx="325">
                        <c:v>1325900.6964538342</c:v>
                      </c:pt>
                      <c:pt idx="326">
                        <c:v>1325900.6964538342</c:v>
                      </c:pt>
                      <c:pt idx="327">
                        <c:v>1325900.6964538342</c:v>
                      </c:pt>
                      <c:pt idx="328">
                        <c:v>1325900.6964538342</c:v>
                      </c:pt>
                      <c:pt idx="329">
                        <c:v>1325900.6964538342</c:v>
                      </c:pt>
                      <c:pt idx="330">
                        <c:v>1325900.6964538342</c:v>
                      </c:pt>
                      <c:pt idx="331">
                        <c:v>1325900.6964538342</c:v>
                      </c:pt>
                      <c:pt idx="332">
                        <c:v>1325900.6964538342</c:v>
                      </c:pt>
                      <c:pt idx="333">
                        <c:v>1325900.6964538342</c:v>
                      </c:pt>
                      <c:pt idx="334">
                        <c:v>1325900.6964538342</c:v>
                      </c:pt>
                      <c:pt idx="335">
                        <c:v>1325900.6964538342</c:v>
                      </c:pt>
                      <c:pt idx="336">
                        <c:v>1325900.6964538342</c:v>
                      </c:pt>
                      <c:pt idx="337">
                        <c:v>1325900.6964538342</c:v>
                      </c:pt>
                      <c:pt idx="338">
                        <c:v>1183837.4474965436</c:v>
                      </c:pt>
                      <c:pt idx="339">
                        <c:v>1183837.4474965436</c:v>
                      </c:pt>
                      <c:pt idx="340">
                        <c:v>1183837.4474965436</c:v>
                      </c:pt>
                      <c:pt idx="341">
                        <c:v>1183837.4474965436</c:v>
                      </c:pt>
                      <c:pt idx="342">
                        <c:v>1183837.4474965436</c:v>
                      </c:pt>
                      <c:pt idx="343">
                        <c:v>1183837.4474965436</c:v>
                      </c:pt>
                      <c:pt idx="344">
                        <c:v>1183837.4474965436</c:v>
                      </c:pt>
                      <c:pt idx="345">
                        <c:v>1183837.4474965436</c:v>
                      </c:pt>
                      <c:pt idx="346">
                        <c:v>1183837.4474965436</c:v>
                      </c:pt>
                      <c:pt idx="347">
                        <c:v>1183837.4474965436</c:v>
                      </c:pt>
                      <c:pt idx="348">
                        <c:v>1183837.4474965436</c:v>
                      </c:pt>
                      <c:pt idx="349">
                        <c:v>1183837.4474965436</c:v>
                      </c:pt>
                      <c:pt idx="350">
                        <c:v>1183837.4474965436</c:v>
                      </c:pt>
                      <c:pt idx="351">
                        <c:v>1183837.4474965436</c:v>
                      </c:pt>
                      <c:pt idx="352">
                        <c:v>1183837.4474965436</c:v>
                      </c:pt>
                      <c:pt idx="353">
                        <c:v>1183837.4474965436</c:v>
                      </c:pt>
                      <c:pt idx="354">
                        <c:v>1183837.4474965436</c:v>
                      </c:pt>
                      <c:pt idx="355">
                        <c:v>1183837.4474965436</c:v>
                      </c:pt>
                      <c:pt idx="356">
                        <c:v>1183837.4474965436</c:v>
                      </c:pt>
                      <c:pt idx="357">
                        <c:v>1183837.4474965436</c:v>
                      </c:pt>
                      <c:pt idx="358">
                        <c:v>1183837.4474965436</c:v>
                      </c:pt>
                      <c:pt idx="359">
                        <c:v>1183837.4474965436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A34F-4BD0-8C77-A2141007D9C3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-13.620700203848758</c:v>
                      </c:pt>
                      <c:pt idx="24">
                        <c:v>-13.620700203848758</c:v>
                      </c:pt>
                      <c:pt idx="25">
                        <c:v>-13.620700203848758</c:v>
                      </c:pt>
                      <c:pt idx="26">
                        <c:v>-13.620700203848758</c:v>
                      </c:pt>
                      <c:pt idx="27">
                        <c:v>-13.620700203848758</c:v>
                      </c:pt>
                      <c:pt idx="28">
                        <c:v>-13.620700203848758</c:v>
                      </c:pt>
                      <c:pt idx="29">
                        <c:v>-13.620700203848758</c:v>
                      </c:pt>
                      <c:pt idx="30">
                        <c:v>-13.620700203848758</c:v>
                      </c:pt>
                      <c:pt idx="31">
                        <c:v>-13.620700203848758</c:v>
                      </c:pt>
                      <c:pt idx="32">
                        <c:v>-13.620700203848758</c:v>
                      </c:pt>
                      <c:pt idx="33">
                        <c:v>-13.620700203848758</c:v>
                      </c:pt>
                      <c:pt idx="34">
                        <c:v>-13.620700203848758</c:v>
                      </c:pt>
                      <c:pt idx="35">
                        <c:v>-13.620700203848758</c:v>
                      </c:pt>
                      <c:pt idx="36">
                        <c:v>-13.620700203848758</c:v>
                      </c:pt>
                      <c:pt idx="37">
                        <c:v>-13.620700203848758</c:v>
                      </c:pt>
                      <c:pt idx="38">
                        <c:v>-13.620700203848758</c:v>
                      </c:pt>
                      <c:pt idx="39">
                        <c:v>-13.620700203848758</c:v>
                      </c:pt>
                      <c:pt idx="40">
                        <c:v>-13.620700203848758</c:v>
                      </c:pt>
                      <c:pt idx="41">
                        <c:v>-13.620700203848758</c:v>
                      </c:pt>
                      <c:pt idx="42">
                        <c:v>-13.620700203848758</c:v>
                      </c:pt>
                      <c:pt idx="43">
                        <c:v>-13.620700203848758</c:v>
                      </c:pt>
                      <c:pt idx="44">
                        <c:v>-13.620700203848758</c:v>
                      </c:pt>
                      <c:pt idx="45">
                        <c:v>-13.620700203848758</c:v>
                      </c:pt>
                      <c:pt idx="46">
                        <c:v>-13.620700203848758</c:v>
                      </c:pt>
                      <c:pt idx="47">
                        <c:v>-13.620700203848758</c:v>
                      </c:pt>
                      <c:pt idx="48">
                        <c:v>-13.620700203848758</c:v>
                      </c:pt>
                      <c:pt idx="49">
                        <c:v>-13.620700203848758</c:v>
                      </c:pt>
                      <c:pt idx="50">
                        <c:v>-13.620700203848758</c:v>
                      </c:pt>
                      <c:pt idx="51">
                        <c:v>-13.620700203848758</c:v>
                      </c:pt>
                      <c:pt idx="52">
                        <c:v>-13.620700203848758</c:v>
                      </c:pt>
                      <c:pt idx="53">
                        <c:v>-13.620700203848758</c:v>
                      </c:pt>
                      <c:pt idx="54">
                        <c:v>-13.620700203848758</c:v>
                      </c:pt>
                      <c:pt idx="55">
                        <c:v>-13.620700203848758</c:v>
                      </c:pt>
                      <c:pt idx="56">
                        <c:v>-13.620700203848758</c:v>
                      </c:pt>
                      <c:pt idx="57">
                        <c:v>-13.620700203848758</c:v>
                      </c:pt>
                      <c:pt idx="58">
                        <c:v>-13.620700203848758</c:v>
                      </c:pt>
                      <c:pt idx="59">
                        <c:v>-13.620700203848758</c:v>
                      </c:pt>
                      <c:pt idx="60">
                        <c:v>-13.620700203848758</c:v>
                      </c:pt>
                      <c:pt idx="61">
                        <c:v>-13.620700203848758</c:v>
                      </c:pt>
                      <c:pt idx="62">
                        <c:v>-13.620700203848758</c:v>
                      </c:pt>
                      <c:pt idx="63">
                        <c:v>-13.620700203848758</c:v>
                      </c:pt>
                      <c:pt idx="64">
                        <c:v>-13.620700203848758</c:v>
                      </c:pt>
                      <c:pt idx="65">
                        <c:v>-13.620700203848758</c:v>
                      </c:pt>
                      <c:pt idx="66">
                        <c:v>-13.620700203848758</c:v>
                      </c:pt>
                      <c:pt idx="67">
                        <c:v>-13.620700203848758</c:v>
                      </c:pt>
                      <c:pt idx="68">
                        <c:v>-24.079873522015337</c:v>
                      </c:pt>
                      <c:pt idx="69">
                        <c:v>-24.079873522015337</c:v>
                      </c:pt>
                      <c:pt idx="70">
                        <c:v>-24.079873522015337</c:v>
                      </c:pt>
                      <c:pt idx="71">
                        <c:v>-24.079873522015337</c:v>
                      </c:pt>
                      <c:pt idx="72">
                        <c:v>-24.079873522015337</c:v>
                      </c:pt>
                      <c:pt idx="73">
                        <c:v>-24.079873522015337</c:v>
                      </c:pt>
                      <c:pt idx="74">
                        <c:v>-24.079873522015337</c:v>
                      </c:pt>
                      <c:pt idx="75">
                        <c:v>-24.079873522015337</c:v>
                      </c:pt>
                      <c:pt idx="76">
                        <c:v>-24.079873522015337</c:v>
                      </c:pt>
                      <c:pt idx="77">
                        <c:v>-24.079873522015337</c:v>
                      </c:pt>
                      <c:pt idx="78">
                        <c:v>-24.079873522015337</c:v>
                      </c:pt>
                      <c:pt idx="79">
                        <c:v>-24.079873522015337</c:v>
                      </c:pt>
                      <c:pt idx="80">
                        <c:v>-24.079873522015337</c:v>
                      </c:pt>
                      <c:pt idx="81">
                        <c:v>-24.079873522015337</c:v>
                      </c:pt>
                      <c:pt idx="82">
                        <c:v>-24.079873522015337</c:v>
                      </c:pt>
                      <c:pt idx="83">
                        <c:v>-24.079873522015337</c:v>
                      </c:pt>
                      <c:pt idx="84">
                        <c:v>-24.079873522015337</c:v>
                      </c:pt>
                      <c:pt idx="85">
                        <c:v>-24.079873522015337</c:v>
                      </c:pt>
                      <c:pt idx="86">
                        <c:v>-24.079873522015337</c:v>
                      </c:pt>
                      <c:pt idx="87">
                        <c:v>-24.079873522015337</c:v>
                      </c:pt>
                      <c:pt idx="88">
                        <c:v>-24.079873522015337</c:v>
                      </c:pt>
                      <c:pt idx="89">
                        <c:v>-24.079873522015337</c:v>
                      </c:pt>
                      <c:pt idx="90">
                        <c:v>-24.079873522015337</c:v>
                      </c:pt>
                      <c:pt idx="91">
                        <c:v>-24.079873522015337</c:v>
                      </c:pt>
                      <c:pt idx="92">
                        <c:v>-24.079873522015337</c:v>
                      </c:pt>
                      <c:pt idx="93">
                        <c:v>-24.079873522015337</c:v>
                      </c:pt>
                      <c:pt idx="94">
                        <c:v>-24.079873522015337</c:v>
                      </c:pt>
                      <c:pt idx="95">
                        <c:v>-24.079873522015337</c:v>
                      </c:pt>
                      <c:pt idx="96">
                        <c:v>-24.079873522015337</c:v>
                      </c:pt>
                      <c:pt idx="97">
                        <c:v>-24.079873522015337</c:v>
                      </c:pt>
                      <c:pt idx="98">
                        <c:v>-24.079873522015337</c:v>
                      </c:pt>
                      <c:pt idx="99">
                        <c:v>-24.079873522015337</c:v>
                      </c:pt>
                      <c:pt idx="100">
                        <c:v>-24.079873522015337</c:v>
                      </c:pt>
                      <c:pt idx="101">
                        <c:v>-24.079873522015337</c:v>
                      </c:pt>
                      <c:pt idx="102">
                        <c:v>-24.079873522015337</c:v>
                      </c:pt>
                      <c:pt idx="103">
                        <c:v>-24.079873522015337</c:v>
                      </c:pt>
                      <c:pt idx="104">
                        <c:v>-24.079873522015337</c:v>
                      </c:pt>
                      <c:pt idx="105">
                        <c:v>-24.079873522015337</c:v>
                      </c:pt>
                      <c:pt idx="106">
                        <c:v>-24.079873522015337</c:v>
                      </c:pt>
                      <c:pt idx="107">
                        <c:v>-24.079873522015337</c:v>
                      </c:pt>
                      <c:pt idx="108">
                        <c:v>-24.079873522015337</c:v>
                      </c:pt>
                      <c:pt idx="109">
                        <c:v>-24.079873522015337</c:v>
                      </c:pt>
                      <c:pt idx="110">
                        <c:v>-24.079873522015337</c:v>
                      </c:pt>
                      <c:pt idx="111">
                        <c:v>-24.079873522015337</c:v>
                      </c:pt>
                      <c:pt idx="112">
                        <c:v>-24.079873522015337</c:v>
                      </c:pt>
                      <c:pt idx="113">
                        <c:v>-13.821877964378032</c:v>
                      </c:pt>
                      <c:pt idx="114">
                        <c:v>-13.821877964378032</c:v>
                      </c:pt>
                      <c:pt idx="115">
                        <c:v>-13.821877964378032</c:v>
                      </c:pt>
                      <c:pt idx="116">
                        <c:v>-13.821877964378032</c:v>
                      </c:pt>
                      <c:pt idx="117">
                        <c:v>-13.821877964378032</c:v>
                      </c:pt>
                      <c:pt idx="118">
                        <c:v>-13.821877964378032</c:v>
                      </c:pt>
                      <c:pt idx="119">
                        <c:v>-13.821877964378032</c:v>
                      </c:pt>
                      <c:pt idx="120">
                        <c:v>-13.821877964378032</c:v>
                      </c:pt>
                      <c:pt idx="121">
                        <c:v>-13.821877964378032</c:v>
                      </c:pt>
                      <c:pt idx="122">
                        <c:v>-13.821877964378032</c:v>
                      </c:pt>
                      <c:pt idx="123">
                        <c:v>-13.821877964378032</c:v>
                      </c:pt>
                      <c:pt idx="124">
                        <c:v>-13.821877964378032</c:v>
                      </c:pt>
                      <c:pt idx="125">
                        <c:v>-13.821877964378032</c:v>
                      </c:pt>
                      <c:pt idx="126">
                        <c:v>-13.821877964378032</c:v>
                      </c:pt>
                      <c:pt idx="127">
                        <c:v>-13.821877964378032</c:v>
                      </c:pt>
                      <c:pt idx="128">
                        <c:v>-13.821877964378032</c:v>
                      </c:pt>
                      <c:pt idx="129">
                        <c:v>-13.821877964378032</c:v>
                      </c:pt>
                      <c:pt idx="130">
                        <c:v>-13.821877964378032</c:v>
                      </c:pt>
                      <c:pt idx="131">
                        <c:v>-13.821877964378032</c:v>
                      </c:pt>
                      <c:pt idx="132">
                        <c:v>-13.821877964378032</c:v>
                      </c:pt>
                      <c:pt idx="133">
                        <c:v>-13.821877964378032</c:v>
                      </c:pt>
                      <c:pt idx="134">
                        <c:v>-13.821877964378032</c:v>
                      </c:pt>
                      <c:pt idx="135">
                        <c:v>-13.821877964378032</c:v>
                      </c:pt>
                      <c:pt idx="136">
                        <c:v>-13.821877964378032</c:v>
                      </c:pt>
                      <c:pt idx="137">
                        <c:v>-13.821877964378032</c:v>
                      </c:pt>
                      <c:pt idx="138">
                        <c:v>-13.821877964378032</c:v>
                      </c:pt>
                      <c:pt idx="139">
                        <c:v>-13.821877964378032</c:v>
                      </c:pt>
                      <c:pt idx="140">
                        <c:v>-13.821877964378032</c:v>
                      </c:pt>
                      <c:pt idx="141">
                        <c:v>-13.821877964378032</c:v>
                      </c:pt>
                      <c:pt idx="142">
                        <c:v>-13.821877964378032</c:v>
                      </c:pt>
                      <c:pt idx="143">
                        <c:v>-13.821877964378032</c:v>
                      </c:pt>
                      <c:pt idx="144">
                        <c:v>-13.821877964378032</c:v>
                      </c:pt>
                      <c:pt idx="145">
                        <c:v>-13.821877964378032</c:v>
                      </c:pt>
                      <c:pt idx="146">
                        <c:v>-13.821877964378032</c:v>
                      </c:pt>
                      <c:pt idx="147">
                        <c:v>-13.821877964378032</c:v>
                      </c:pt>
                      <c:pt idx="148">
                        <c:v>-13.821877964378032</c:v>
                      </c:pt>
                      <c:pt idx="149">
                        <c:v>-13.821877964378032</c:v>
                      </c:pt>
                      <c:pt idx="150">
                        <c:v>-13.821877964378032</c:v>
                      </c:pt>
                      <c:pt idx="151">
                        <c:v>-13.821877964378032</c:v>
                      </c:pt>
                      <c:pt idx="152">
                        <c:v>-13.821877964378032</c:v>
                      </c:pt>
                      <c:pt idx="153">
                        <c:v>-13.821877964378032</c:v>
                      </c:pt>
                      <c:pt idx="154">
                        <c:v>-13.821877964378032</c:v>
                      </c:pt>
                      <c:pt idx="155">
                        <c:v>-13.821877964378032</c:v>
                      </c:pt>
                      <c:pt idx="156">
                        <c:v>-13.821877964378032</c:v>
                      </c:pt>
                      <c:pt idx="157">
                        <c:v>-13.821877964378032</c:v>
                      </c:pt>
                      <c:pt idx="158">
                        <c:v>0.60447538434065951</c:v>
                      </c:pt>
                      <c:pt idx="159">
                        <c:v>0.60447538434065951</c:v>
                      </c:pt>
                      <c:pt idx="160">
                        <c:v>0.60447538434065951</c:v>
                      </c:pt>
                      <c:pt idx="161">
                        <c:v>0.60447538434065951</c:v>
                      </c:pt>
                      <c:pt idx="162">
                        <c:v>0.60447538434065951</c:v>
                      </c:pt>
                      <c:pt idx="163">
                        <c:v>0.60447538434065951</c:v>
                      </c:pt>
                      <c:pt idx="164">
                        <c:v>0.60447538434065951</c:v>
                      </c:pt>
                      <c:pt idx="165">
                        <c:v>0.60447538434065951</c:v>
                      </c:pt>
                      <c:pt idx="166">
                        <c:v>0.60447538434065951</c:v>
                      </c:pt>
                      <c:pt idx="167">
                        <c:v>0.60447538434065951</c:v>
                      </c:pt>
                      <c:pt idx="168">
                        <c:v>0.60447538434065951</c:v>
                      </c:pt>
                      <c:pt idx="169">
                        <c:v>0.60447538434065951</c:v>
                      </c:pt>
                      <c:pt idx="170">
                        <c:v>0.60447538434065951</c:v>
                      </c:pt>
                      <c:pt idx="171">
                        <c:v>0.60447538434065951</c:v>
                      </c:pt>
                      <c:pt idx="172">
                        <c:v>0.60447538434065951</c:v>
                      </c:pt>
                      <c:pt idx="173">
                        <c:v>0.60447538434065951</c:v>
                      </c:pt>
                      <c:pt idx="174">
                        <c:v>0.60447538434065951</c:v>
                      </c:pt>
                      <c:pt idx="175">
                        <c:v>0.60447538434065951</c:v>
                      </c:pt>
                      <c:pt idx="176">
                        <c:v>0.60447538434065951</c:v>
                      </c:pt>
                      <c:pt idx="177">
                        <c:v>0.60447538434065951</c:v>
                      </c:pt>
                      <c:pt idx="178">
                        <c:v>0.60447538434065951</c:v>
                      </c:pt>
                      <c:pt idx="179">
                        <c:v>0.60447538434065951</c:v>
                      </c:pt>
                      <c:pt idx="180">
                        <c:v>0.60447538434065951</c:v>
                      </c:pt>
                      <c:pt idx="181">
                        <c:v>0.60447538434065951</c:v>
                      </c:pt>
                      <c:pt idx="182">
                        <c:v>0.60447538434065951</c:v>
                      </c:pt>
                      <c:pt idx="183">
                        <c:v>0.60447538434065951</c:v>
                      </c:pt>
                      <c:pt idx="184">
                        <c:v>0.60447538434065951</c:v>
                      </c:pt>
                      <c:pt idx="185">
                        <c:v>0.60447538434065951</c:v>
                      </c:pt>
                      <c:pt idx="186">
                        <c:v>0.60447538434065951</c:v>
                      </c:pt>
                      <c:pt idx="187">
                        <c:v>0.60447538434065951</c:v>
                      </c:pt>
                      <c:pt idx="188">
                        <c:v>0.60447538434065951</c:v>
                      </c:pt>
                      <c:pt idx="189">
                        <c:v>0.60447538434065951</c:v>
                      </c:pt>
                      <c:pt idx="190">
                        <c:v>0.60447538434065951</c:v>
                      </c:pt>
                      <c:pt idx="191">
                        <c:v>0.60447538434065951</c:v>
                      </c:pt>
                      <c:pt idx="192">
                        <c:v>0.60447538434065951</c:v>
                      </c:pt>
                      <c:pt idx="193">
                        <c:v>0.60447538434065951</c:v>
                      </c:pt>
                      <c:pt idx="194">
                        <c:v>0.60447538434065951</c:v>
                      </c:pt>
                      <c:pt idx="195">
                        <c:v>0.60447538434065951</c:v>
                      </c:pt>
                      <c:pt idx="196">
                        <c:v>0.60447538434065951</c:v>
                      </c:pt>
                      <c:pt idx="197">
                        <c:v>0.60447538434065951</c:v>
                      </c:pt>
                      <c:pt idx="198">
                        <c:v>0.60447538434065951</c:v>
                      </c:pt>
                      <c:pt idx="199">
                        <c:v>0.60447538434065951</c:v>
                      </c:pt>
                      <c:pt idx="200">
                        <c:v>0.60447538434065951</c:v>
                      </c:pt>
                      <c:pt idx="201">
                        <c:v>0.60447538434065951</c:v>
                      </c:pt>
                      <c:pt idx="202">
                        <c:v>0.60447538434065951</c:v>
                      </c:pt>
                      <c:pt idx="203">
                        <c:v>-12.061614417608718</c:v>
                      </c:pt>
                      <c:pt idx="204">
                        <c:v>-12.061614417608718</c:v>
                      </c:pt>
                      <c:pt idx="205">
                        <c:v>-12.061614417608718</c:v>
                      </c:pt>
                      <c:pt idx="206">
                        <c:v>-12.061614417608718</c:v>
                      </c:pt>
                      <c:pt idx="207">
                        <c:v>-12.061614417608718</c:v>
                      </c:pt>
                      <c:pt idx="208">
                        <c:v>-12.061614417608718</c:v>
                      </c:pt>
                      <c:pt idx="209">
                        <c:v>-12.061614417608718</c:v>
                      </c:pt>
                      <c:pt idx="210">
                        <c:v>-12.061614417608718</c:v>
                      </c:pt>
                      <c:pt idx="211">
                        <c:v>-12.061614417608718</c:v>
                      </c:pt>
                      <c:pt idx="212">
                        <c:v>-12.061614417608718</c:v>
                      </c:pt>
                      <c:pt idx="213">
                        <c:v>-12.061614417608718</c:v>
                      </c:pt>
                      <c:pt idx="214">
                        <c:v>-12.061614417608718</c:v>
                      </c:pt>
                      <c:pt idx="215">
                        <c:v>-12.061614417608718</c:v>
                      </c:pt>
                      <c:pt idx="216">
                        <c:v>-12.061614417608718</c:v>
                      </c:pt>
                      <c:pt idx="217">
                        <c:v>-12.061614417608718</c:v>
                      </c:pt>
                      <c:pt idx="218">
                        <c:v>-12.061614417608718</c:v>
                      </c:pt>
                      <c:pt idx="219">
                        <c:v>-12.061614417608718</c:v>
                      </c:pt>
                      <c:pt idx="220">
                        <c:v>-12.061614417608718</c:v>
                      </c:pt>
                      <c:pt idx="221">
                        <c:v>-12.061614417608718</c:v>
                      </c:pt>
                      <c:pt idx="222">
                        <c:v>-12.061614417608718</c:v>
                      </c:pt>
                      <c:pt idx="223">
                        <c:v>-12.061614417608718</c:v>
                      </c:pt>
                      <c:pt idx="224">
                        <c:v>-12.061614417608718</c:v>
                      </c:pt>
                      <c:pt idx="225">
                        <c:v>-12.061614417608718</c:v>
                      </c:pt>
                      <c:pt idx="226">
                        <c:v>-12.061614417608718</c:v>
                      </c:pt>
                      <c:pt idx="227">
                        <c:v>-12.061614417608718</c:v>
                      </c:pt>
                      <c:pt idx="228">
                        <c:v>-12.061614417608718</c:v>
                      </c:pt>
                      <c:pt idx="229">
                        <c:v>-12.061614417608718</c:v>
                      </c:pt>
                      <c:pt idx="230">
                        <c:v>-12.061614417608718</c:v>
                      </c:pt>
                      <c:pt idx="231">
                        <c:v>-12.061614417608718</c:v>
                      </c:pt>
                      <c:pt idx="232">
                        <c:v>-12.061614417608718</c:v>
                      </c:pt>
                      <c:pt idx="233">
                        <c:v>-12.061614417608718</c:v>
                      </c:pt>
                      <c:pt idx="234">
                        <c:v>-12.061614417608718</c:v>
                      </c:pt>
                      <c:pt idx="235">
                        <c:v>-12.061614417608718</c:v>
                      </c:pt>
                      <c:pt idx="236">
                        <c:v>-12.061614417608718</c:v>
                      </c:pt>
                      <c:pt idx="237">
                        <c:v>-12.061614417608718</c:v>
                      </c:pt>
                      <c:pt idx="238">
                        <c:v>-12.061614417608718</c:v>
                      </c:pt>
                      <c:pt idx="239">
                        <c:v>-12.061614417608718</c:v>
                      </c:pt>
                      <c:pt idx="240">
                        <c:v>-12.061614417608718</c:v>
                      </c:pt>
                      <c:pt idx="241">
                        <c:v>-12.061614417608718</c:v>
                      </c:pt>
                      <c:pt idx="242">
                        <c:v>-12.061614417608718</c:v>
                      </c:pt>
                      <c:pt idx="243">
                        <c:v>-12.061614417608718</c:v>
                      </c:pt>
                      <c:pt idx="244">
                        <c:v>-12.061614417608718</c:v>
                      </c:pt>
                      <c:pt idx="245">
                        <c:v>-12.061614417608718</c:v>
                      </c:pt>
                      <c:pt idx="246">
                        <c:v>-12.061614417608718</c:v>
                      </c:pt>
                      <c:pt idx="247">
                        <c:v>-12.061614417608718</c:v>
                      </c:pt>
                      <c:pt idx="248">
                        <c:v>-23.930875189560165</c:v>
                      </c:pt>
                      <c:pt idx="249">
                        <c:v>-23.930875189560165</c:v>
                      </c:pt>
                      <c:pt idx="250">
                        <c:v>-23.930875189560165</c:v>
                      </c:pt>
                      <c:pt idx="251">
                        <c:v>-23.930875189560165</c:v>
                      </c:pt>
                      <c:pt idx="252">
                        <c:v>-23.930875189560165</c:v>
                      </c:pt>
                      <c:pt idx="253">
                        <c:v>-23.930875189560165</c:v>
                      </c:pt>
                      <c:pt idx="254">
                        <c:v>-23.930875189560165</c:v>
                      </c:pt>
                      <c:pt idx="255">
                        <c:v>-23.930875189560165</c:v>
                      </c:pt>
                      <c:pt idx="256">
                        <c:v>-23.930875189560165</c:v>
                      </c:pt>
                      <c:pt idx="257">
                        <c:v>-23.930875189560165</c:v>
                      </c:pt>
                      <c:pt idx="258">
                        <c:v>-23.930875189560165</c:v>
                      </c:pt>
                      <c:pt idx="259">
                        <c:v>-23.930875189560165</c:v>
                      </c:pt>
                      <c:pt idx="260">
                        <c:v>-23.930875189560165</c:v>
                      </c:pt>
                      <c:pt idx="261">
                        <c:v>-23.930875189560165</c:v>
                      </c:pt>
                      <c:pt idx="262">
                        <c:v>-23.930875189560165</c:v>
                      </c:pt>
                      <c:pt idx="263">
                        <c:v>-23.930875189560165</c:v>
                      </c:pt>
                      <c:pt idx="264">
                        <c:v>-23.930875189560165</c:v>
                      </c:pt>
                      <c:pt idx="265">
                        <c:v>-23.930875189560165</c:v>
                      </c:pt>
                      <c:pt idx="266">
                        <c:v>-23.930875189560165</c:v>
                      </c:pt>
                      <c:pt idx="267">
                        <c:v>-23.930875189560165</c:v>
                      </c:pt>
                      <c:pt idx="268">
                        <c:v>-23.930875189560165</c:v>
                      </c:pt>
                      <c:pt idx="269">
                        <c:v>-23.930875189560165</c:v>
                      </c:pt>
                      <c:pt idx="270">
                        <c:v>-23.930875189560165</c:v>
                      </c:pt>
                      <c:pt idx="271">
                        <c:v>-23.930875189560165</c:v>
                      </c:pt>
                      <c:pt idx="272">
                        <c:v>-23.930875189560165</c:v>
                      </c:pt>
                      <c:pt idx="273">
                        <c:v>-23.930875189560165</c:v>
                      </c:pt>
                      <c:pt idx="274">
                        <c:v>-23.930875189560165</c:v>
                      </c:pt>
                      <c:pt idx="275">
                        <c:v>-23.930875189560165</c:v>
                      </c:pt>
                      <c:pt idx="276">
                        <c:v>-23.930875189560165</c:v>
                      </c:pt>
                      <c:pt idx="277">
                        <c:v>-23.930875189560165</c:v>
                      </c:pt>
                      <c:pt idx="278">
                        <c:v>-23.930875189560165</c:v>
                      </c:pt>
                      <c:pt idx="279">
                        <c:v>-23.930875189560165</c:v>
                      </c:pt>
                      <c:pt idx="280">
                        <c:v>-23.930875189560165</c:v>
                      </c:pt>
                      <c:pt idx="281">
                        <c:v>-23.930875189560165</c:v>
                      </c:pt>
                      <c:pt idx="282">
                        <c:v>-23.930875189560165</c:v>
                      </c:pt>
                      <c:pt idx="283">
                        <c:v>-23.930875189560165</c:v>
                      </c:pt>
                      <c:pt idx="284">
                        <c:v>-23.930875189560165</c:v>
                      </c:pt>
                      <c:pt idx="285">
                        <c:v>-23.930875189560165</c:v>
                      </c:pt>
                      <c:pt idx="286">
                        <c:v>-23.930875189560165</c:v>
                      </c:pt>
                      <c:pt idx="287">
                        <c:v>-23.930875189560165</c:v>
                      </c:pt>
                      <c:pt idx="288">
                        <c:v>-23.930875189560165</c:v>
                      </c:pt>
                      <c:pt idx="289">
                        <c:v>-23.930875189560165</c:v>
                      </c:pt>
                      <c:pt idx="290">
                        <c:v>-23.930875189560165</c:v>
                      </c:pt>
                      <c:pt idx="291">
                        <c:v>-23.930875189560165</c:v>
                      </c:pt>
                      <c:pt idx="292">
                        <c:v>-23.930875189560165</c:v>
                      </c:pt>
                      <c:pt idx="293">
                        <c:v>-12.000232739529496</c:v>
                      </c:pt>
                      <c:pt idx="294">
                        <c:v>-12.000232739529496</c:v>
                      </c:pt>
                      <c:pt idx="295">
                        <c:v>-12.000232739529496</c:v>
                      </c:pt>
                      <c:pt idx="296">
                        <c:v>-12.000232739529496</c:v>
                      </c:pt>
                      <c:pt idx="297">
                        <c:v>-12.000232739529496</c:v>
                      </c:pt>
                      <c:pt idx="298">
                        <c:v>-12.000232739529496</c:v>
                      </c:pt>
                      <c:pt idx="299">
                        <c:v>-12.000232739529496</c:v>
                      </c:pt>
                      <c:pt idx="300">
                        <c:v>-12.000232739529496</c:v>
                      </c:pt>
                      <c:pt idx="301">
                        <c:v>-12.000232739529496</c:v>
                      </c:pt>
                      <c:pt idx="302">
                        <c:v>-12.000232739529496</c:v>
                      </c:pt>
                      <c:pt idx="303">
                        <c:v>-12.000232739529496</c:v>
                      </c:pt>
                      <c:pt idx="304">
                        <c:v>-12.000232739529496</c:v>
                      </c:pt>
                      <c:pt idx="305">
                        <c:v>-12.000232739529496</c:v>
                      </c:pt>
                      <c:pt idx="306">
                        <c:v>-12.000232739529496</c:v>
                      </c:pt>
                      <c:pt idx="307">
                        <c:v>-12.000232739529496</c:v>
                      </c:pt>
                      <c:pt idx="308">
                        <c:v>-12.000232739529496</c:v>
                      </c:pt>
                      <c:pt idx="309">
                        <c:v>-12.000232739529496</c:v>
                      </c:pt>
                      <c:pt idx="310">
                        <c:v>-12.000232739529496</c:v>
                      </c:pt>
                      <c:pt idx="311">
                        <c:v>-12.000232739529496</c:v>
                      </c:pt>
                      <c:pt idx="312">
                        <c:v>-12.000232739529496</c:v>
                      </c:pt>
                      <c:pt idx="313">
                        <c:v>-12.000232739529496</c:v>
                      </c:pt>
                      <c:pt idx="314">
                        <c:v>-12.000232739529496</c:v>
                      </c:pt>
                      <c:pt idx="315">
                        <c:v>-12.000232739529496</c:v>
                      </c:pt>
                      <c:pt idx="316">
                        <c:v>-12.000232739529496</c:v>
                      </c:pt>
                      <c:pt idx="317">
                        <c:v>-12.000232739529496</c:v>
                      </c:pt>
                      <c:pt idx="318">
                        <c:v>-12.000232739529496</c:v>
                      </c:pt>
                      <c:pt idx="319">
                        <c:v>-12.000232739529496</c:v>
                      </c:pt>
                      <c:pt idx="320">
                        <c:v>-12.000232739529496</c:v>
                      </c:pt>
                      <c:pt idx="321">
                        <c:v>-12.000232739529496</c:v>
                      </c:pt>
                      <c:pt idx="322">
                        <c:v>-12.000232739529496</c:v>
                      </c:pt>
                      <c:pt idx="323">
                        <c:v>-12.000232739529496</c:v>
                      </c:pt>
                      <c:pt idx="324">
                        <c:v>-12.000232739529496</c:v>
                      </c:pt>
                      <c:pt idx="325">
                        <c:v>-12.000232739529496</c:v>
                      </c:pt>
                      <c:pt idx="326">
                        <c:v>-12.000232739529496</c:v>
                      </c:pt>
                      <c:pt idx="327">
                        <c:v>-12.000232739529496</c:v>
                      </c:pt>
                      <c:pt idx="328">
                        <c:v>-12.000232739529496</c:v>
                      </c:pt>
                      <c:pt idx="329">
                        <c:v>-12.000232739529496</c:v>
                      </c:pt>
                      <c:pt idx="330">
                        <c:v>-12.000232739529496</c:v>
                      </c:pt>
                      <c:pt idx="331">
                        <c:v>-12.000232739529496</c:v>
                      </c:pt>
                      <c:pt idx="332">
                        <c:v>-12.000232739529496</c:v>
                      </c:pt>
                      <c:pt idx="333">
                        <c:v>-12.000232739529496</c:v>
                      </c:pt>
                      <c:pt idx="334">
                        <c:v>-12.000232739529496</c:v>
                      </c:pt>
                      <c:pt idx="335">
                        <c:v>-12.000232739529496</c:v>
                      </c:pt>
                      <c:pt idx="336">
                        <c:v>-12.000232739529496</c:v>
                      </c:pt>
                      <c:pt idx="337">
                        <c:v>-12.000232739529496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A34F-4BD0-8C77-A2141007D9C3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Chart_Data!$AL$3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Net-Zero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Chart_Data!$AL$4:$AL$363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1192024.3837659857</c:v>
                      </c:pt>
                      <c:pt idx="1">
                        <c:v>1192024.3837659857</c:v>
                      </c:pt>
                      <c:pt idx="2">
                        <c:v>1192024.3837659857</c:v>
                      </c:pt>
                      <c:pt idx="3">
                        <c:v>1192024.3837659857</c:v>
                      </c:pt>
                      <c:pt idx="4">
                        <c:v>1192024.3837659857</c:v>
                      </c:pt>
                      <c:pt idx="5">
                        <c:v>1192024.3837659857</c:v>
                      </c:pt>
                      <c:pt idx="6">
                        <c:v>1192024.3837659857</c:v>
                      </c:pt>
                      <c:pt idx="7">
                        <c:v>1192024.3837659857</c:v>
                      </c:pt>
                      <c:pt idx="8">
                        <c:v>1192024.3837659857</c:v>
                      </c:pt>
                      <c:pt idx="9">
                        <c:v>1192024.3837659857</c:v>
                      </c:pt>
                      <c:pt idx="10">
                        <c:v>1192024.3837659857</c:v>
                      </c:pt>
                      <c:pt idx="11">
                        <c:v>1192024.3837659857</c:v>
                      </c:pt>
                      <c:pt idx="12">
                        <c:v>1192024.3837659857</c:v>
                      </c:pt>
                      <c:pt idx="13">
                        <c:v>1192024.3837659857</c:v>
                      </c:pt>
                      <c:pt idx="14">
                        <c:v>1192024.3837659857</c:v>
                      </c:pt>
                      <c:pt idx="15">
                        <c:v>1192024.3837659857</c:v>
                      </c:pt>
                      <c:pt idx="16">
                        <c:v>1192024.3837659857</c:v>
                      </c:pt>
                      <c:pt idx="17">
                        <c:v>1192024.3837659857</c:v>
                      </c:pt>
                      <c:pt idx="18">
                        <c:v>1192024.3837659857</c:v>
                      </c:pt>
                      <c:pt idx="19">
                        <c:v>1192024.3837659857</c:v>
                      </c:pt>
                      <c:pt idx="20">
                        <c:v>1192024.3837659857</c:v>
                      </c:pt>
                      <c:pt idx="21">
                        <c:v>1192024.3837659857</c:v>
                      </c:pt>
                      <c:pt idx="22">
                        <c:v>1192024.3837659857</c:v>
                      </c:pt>
                      <c:pt idx="23">
                        <c:v>1353271.3333903854</c:v>
                      </c:pt>
                      <c:pt idx="24">
                        <c:v>1353271.3333903854</c:v>
                      </c:pt>
                      <c:pt idx="25">
                        <c:v>1353271.3333903854</c:v>
                      </c:pt>
                      <c:pt idx="26">
                        <c:v>1353271.3333903854</c:v>
                      </c:pt>
                      <c:pt idx="27">
                        <c:v>1353271.3333903854</c:v>
                      </c:pt>
                      <c:pt idx="28">
                        <c:v>1353271.3333903854</c:v>
                      </c:pt>
                      <c:pt idx="29">
                        <c:v>1353271.3333903854</c:v>
                      </c:pt>
                      <c:pt idx="30">
                        <c:v>1353271.3333903854</c:v>
                      </c:pt>
                      <c:pt idx="31">
                        <c:v>1353271.3333903854</c:v>
                      </c:pt>
                      <c:pt idx="32">
                        <c:v>1353271.3333903854</c:v>
                      </c:pt>
                      <c:pt idx="33">
                        <c:v>1353271.3333903854</c:v>
                      </c:pt>
                      <c:pt idx="34">
                        <c:v>1353271.3333903854</c:v>
                      </c:pt>
                      <c:pt idx="35">
                        <c:v>1353271.3333903854</c:v>
                      </c:pt>
                      <c:pt idx="36">
                        <c:v>1353271.3333903854</c:v>
                      </c:pt>
                      <c:pt idx="37">
                        <c:v>1353271.3333903854</c:v>
                      </c:pt>
                      <c:pt idx="38">
                        <c:v>1353271.3333903854</c:v>
                      </c:pt>
                      <c:pt idx="39">
                        <c:v>1353271.3333903854</c:v>
                      </c:pt>
                      <c:pt idx="40">
                        <c:v>1353271.3333903854</c:v>
                      </c:pt>
                      <c:pt idx="41">
                        <c:v>1353271.3333903854</c:v>
                      </c:pt>
                      <c:pt idx="42">
                        <c:v>1353271.3333903854</c:v>
                      </c:pt>
                      <c:pt idx="43">
                        <c:v>1353271.3333903854</c:v>
                      </c:pt>
                      <c:pt idx="44">
                        <c:v>1353271.3333903854</c:v>
                      </c:pt>
                      <c:pt idx="45">
                        <c:v>1353271.3333903854</c:v>
                      </c:pt>
                      <c:pt idx="46">
                        <c:v>1353271.3333903854</c:v>
                      </c:pt>
                      <c:pt idx="47">
                        <c:v>1353271.3333903854</c:v>
                      </c:pt>
                      <c:pt idx="48">
                        <c:v>1353271.3333903854</c:v>
                      </c:pt>
                      <c:pt idx="49">
                        <c:v>1353271.3333903854</c:v>
                      </c:pt>
                      <c:pt idx="50">
                        <c:v>1353271.3333903854</c:v>
                      </c:pt>
                      <c:pt idx="51">
                        <c:v>1353271.3333903854</c:v>
                      </c:pt>
                      <c:pt idx="52">
                        <c:v>1353271.3333903854</c:v>
                      </c:pt>
                      <c:pt idx="53">
                        <c:v>1353271.3333903854</c:v>
                      </c:pt>
                      <c:pt idx="54">
                        <c:v>1353271.3333903854</c:v>
                      </c:pt>
                      <c:pt idx="55">
                        <c:v>1353271.3333903854</c:v>
                      </c:pt>
                      <c:pt idx="56">
                        <c:v>1353271.3333903854</c:v>
                      </c:pt>
                      <c:pt idx="57">
                        <c:v>1353271.3333903854</c:v>
                      </c:pt>
                      <c:pt idx="58">
                        <c:v>1353271.3333903854</c:v>
                      </c:pt>
                      <c:pt idx="59">
                        <c:v>1353271.3333903854</c:v>
                      </c:pt>
                      <c:pt idx="60">
                        <c:v>1353271.3333903854</c:v>
                      </c:pt>
                      <c:pt idx="61">
                        <c:v>1353271.3333903854</c:v>
                      </c:pt>
                      <c:pt idx="62">
                        <c:v>1353271.3333903854</c:v>
                      </c:pt>
                      <c:pt idx="63">
                        <c:v>1353271.3333903854</c:v>
                      </c:pt>
                      <c:pt idx="64">
                        <c:v>1353271.3333903854</c:v>
                      </c:pt>
                      <c:pt idx="65">
                        <c:v>1353271.3333903854</c:v>
                      </c:pt>
                      <c:pt idx="66">
                        <c:v>1353271.3333903854</c:v>
                      </c:pt>
                      <c:pt idx="67">
                        <c:v>1353271.3333903854</c:v>
                      </c:pt>
                      <c:pt idx="68">
                        <c:v>1477090.9438294079</c:v>
                      </c:pt>
                      <c:pt idx="69">
                        <c:v>1477090.9438294079</c:v>
                      </c:pt>
                      <c:pt idx="70">
                        <c:v>1477090.9438294079</c:v>
                      </c:pt>
                      <c:pt idx="71">
                        <c:v>1477090.9438294079</c:v>
                      </c:pt>
                      <c:pt idx="72">
                        <c:v>1477090.9438294079</c:v>
                      </c:pt>
                      <c:pt idx="73">
                        <c:v>1477090.9438294079</c:v>
                      </c:pt>
                      <c:pt idx="74">
                        <c:v>1477090.9438294079</c:v>
                      </c:pt>
                      <c:pt idx="75">
                        <c:v>1477090.9438294079</c:v>
                      </c:pt>
                      <c:pt idx="76">
                        <c:v>1477090.9438294079</c:v>
                      </c:pt>
                      <c:pt idx="77">
                        <c:v>1477090.9438294079</c:v>
                      </c:pt>
                      <c:pt idx="78">
                        <c:v>1477090.9438294079</c:v>
                      </c:pt>
                      <c:pt idx="79">
                        <c:v>1477090.9438294079</c:v>
                      </c:pt>
                      <c:pt idx="80">
                        <c:v>1477090.9438294079</c:v>
                      </c:pt>
                      <c:pt idx="81">
                        <c:v>1477090.9438294079</c:v>
                      </c:pt>
                      <c:pt idx="82">
                        <c:v>1477090.9438294079</c:v>
                      </c:pt>
                      <c:pt idx="83">
                        <c:v>1477090.9438294079</c:v>
                      </c:pt>
                      <c:pt idx="84">
                        <c:v>1477090.9438294079</c:v>
                      </c:pt>
                      <c:pt idx="85">
                        <c:v>1477090.9438294079</c:v>
                      </c:pt>
                      <c:pt idx="86">
                        <c:v>1477090.9438294079</c:v>
                      </c:pt>
                      <c:pt idx="87">
                        <c:v>1477090.9438294079</c:v>
                      </c:pt>
                      <c:pt idx="88">
                        <c:v>1477090.9438294079</c:v>
                      </c:pt>
                      <c:pt idx="89">
                        <c:v>1477090.9438294079</c:v>
                      </c:pt>
                      <c:pt idx="90">
                        <c:v>1477090.9438294079</c:v>
                      </c:pt>
                      <c:pt idx="91">
                        <c:v>1477090.9438294079</c:v>
                      </c:pt>
                      <c:pt idx="92">
                        <c:v>1477090.9438294079</c:v>
                      </c:pt>
                      <c:pt idx="93">
                        <c:v>1477090.9438294079</c:v>
                      </c:pt>
                      <c:pt idx="94">
                        <c:v>1477090.9438294079</c:v>
                      </c:pt>
                      <c:pt idx="95">
                        <c:v>1477090.9438294079</c:v>
                      </c:pt>
                      <c:pt idx="96">
                        <c:v>1477090.9438294079</c:v>
                      </c:pt>
                      <c:pt idx="97">
                        <c:v>1477090.9438294079</c:v>
                      </c:pt>
                      <c:pt idx="98">
                        <c:v>1477090.9438294079</c:v>
                      </c:pt>
                      <c:pt idx="99">
                        <c:v>1477090.9438294079</c:v>
                      </c:pt>
                      <c:pt idx="100">
                        <c:v>1477090.9438294079</c:v>
                      </c:pt>
                      <c:pt idx="101">
                        <c:v>1477090.9438294079</c:v>
                      </c:pt>
                      <c:pt idx="102">
                        <c:v>1477090.9438294079</c:v>
                      </c:pt>
                      <c:pt idx="103">
                        <c:v>1477090.9438294079</c:v>
                      </c:pt>
                      <c:pt idx="104">
                        <c:v>1477090.9438294079</c:v>
                      </c:pt>
                      <c:pt idx="105">
                        <c:v>1477090.9438294079</c:v>
                      </c:pt>
                      <c:pt idx="106">
                        <c:v>1477090.9438294079</c:v>
                      </c:pt>
                      <c:pt idx="107">
                        <c:v>1477090.9438294079</c:v>
                      </c:pt>
                      <c:pt idx="108">
                        <c:v>1477090.9438294079</c:v>
                      </c:pt>
                      <c:pt idx="109">
                        <c:v>1477090.9438294079</c:v>
                      </c:pt>
                      <c:pt idx="110">
                        <c:v>1477090.9438294079</c:v>
                      </c:pt>
                      <c:pt idx="111">
                        <c:v>1477090.9438294079</c:v>
                      </c:pt>
                      <c:pt idx="112">
                        <c:v>1477090.9438294079</c:v>
                      </c:pt>
                      <c:pt idx="113">
                        <c:v>1355652.9510555656</c:v>
                      </c:pt>
                      <c:pt idx="114">
                        <c:v>1355652.9510555656</c:v>
                      </c:pt>
                      <c:pt idx="115">
                        <c:v>1355652.9510555656</c:v>
                      </c:pt>
                      <c:pt idx="116">
                        <c:v>1355652.9510555656</c:v>
                      </c:pt>
                      <c:pt idx="117">
                        <c:v>1355652.9510555656</c:v>
                      </c:pt>
                      <c:pt idx="118">
                        <c:v>1355652.9510555656</c:v>
                      </c:pt>
                      <c:pt idx="119">
                        <c:v>1355652.9510555656</c:v>
                      </c:pt>
                      <c:pt idx="120">
                        <c:v>1355652.9510555656</c:v>
                      </c:pt>
                      <c:pt idx="121">
                        <c:v>1355652.9510555656</c:v>
                      </c:pt>
                      <c:pt idx="122">
                        <c:v>1355652.9510555656</c:v>
                      </c:pt>
                      <c:pt idx="123">
                        <c:v>1355652.9510555656</c:v>
                      </c:pt>
                      <c:pt idx="124">
                        <c:v>1355652.9510555656</c:v>
                      </c:pt>
                      <c:pt idx="125">
                        <c:v>1355652.9510555656</c:v>
                      </c:pt>
                      <c:pt idx="126">
                        <c:v>1355652.9510555656</c:v>
                      </c:pt>
                      <c:pt idx="127">
                        <c:v>1355652.9510555656</c:v>
                      </c:pt>
                      <c:pt idx="128">
                        <c:v>1355652.9510555656</c:v>
                      </c:pt>
                      <c:pt idx="129">
                        <c:v>1355652.9510555656</c:v>
                      </c:pt>
                      <c:pt idx="130">
                        <c:v>1355652.9510555656</c:v>
                      </c:pt>
                      <c:pt idx="131">
                        <c:v>1355652.9510555656</c:v>
                      </c:pt>
                      <c:pt idx="132">
                        <c:v>1355652.9510555656</c:v>
                      </c:pt>
                      <c:pt idx="133">
                        <c:v>1355652.9510555656</c:v>
                      </c:pt>
                      <c:pt idx="134">
                        <c:v>1355652.9510555656</c:v>
                      </c:pt>
                      <c:pt idx="135">
                        <c:v>1355652.9510555656</c:v>
                      </c:pt>
                      <c:pt idx="136">
                        <c:v>1355652.9510555656</c:v>
                      </c:pt>
                      <c:pt idx="137">
                        <c:v>1355652.9510555656</c:v>
                      </c:pt>
                      <c:pt idx="138">
                        <c:v>1355652.9510555656</c:v>
                      </c:pt>
                      <c:pt idx="139">
                        <c:v>1355652.9510555656</c:v>
                      </c:pt>
                      <c:pt idx="140">
                        <c:v>1355652.9510555656</c:v>
                      </c:pt>
                      <c:pt idx="141">
                        <c:v>1355652.9510555656</c:v>
                      </c:pt>
                      <c:pt idx="142">
                        <c:v>1355652.9510555656</c:v>
                      </c:pt>
                      <c:pt idx="143">
                        <c:v>1355652.9510555656</c:v>
                      </c:pt>
                      <c:pt idx="144">
                        <c:v>1355652.9510555656</c:v>
                      </c:pt>
                      <c:pt idx="145">
                        <c:v>1355652.9510555656</c:v>
                      </c:pt>
                      <c:pt idx="146">
                        <c:v>1355652.9510555656</c:v>
                      </c:pt>
                      <c:pt idx="147">
                        <c:v>1355652.9510555656</c:v>
                      </c:pt>
                      <c:pt idx="148">
                        <c:v>1355652.9510555656</c:v>
                      </c:pt>
                      <c:pt idx="149">
                        <c:v>1355652.9510555656</c:v>
                      </c:pt>
                      <c:pt idx="150">
                        <c:v>1355652.9510555656</c:v>
                      </c:pt>
                      <c:pt idx="151">
                        <c:v>1355652.9510555656</c:v>
                      </c:pt>
                      <c:pt idx="152">
                        <c:v>1355652.9510555656</c:v>
                      </c:pt>
                      <c:pt idx="153">
                        <c:v>1355652.9510555656</c:v>
                      </c:pt>
                      <c:pt idx="154">
                        <c:v>1355652.9510555656</c:v>
                      </c:pt>
                      <c:pt idx="155">
                        <c:v>1355652.9510555656</c:v>
                      </c:pt>
                      <c:pt idx="156">
                        <c:v>1355652.9510555656</c:v>
                      </c:pt>
                      <c:pt idx="157">
                        <c:v>1355652.9510555656</c:v>
                      </c:pt>
                      <c:pt idx="158">
                        <c:v>1184868.3778052619</c:v>
                      </c:pt>
                      <c:pt idx="159">
                        <c:v>1184868.3778052619</c:v>
                      </c:pt>
                      <c:pt idx="160">
                        <c:v>1184868.3778052619</c:v>
                      </c:pt>
                      <c:pt idx="161">
                        <c:v>1184868.3778052619</c:v>
                      </c:pt>
                      <c:pt idx="162">
                        <c:v>1184868.3778052619</c:v>
                      </c:pt>
                      <c:pt idx="163">
                        <c:v>1184868.3778052619</c:v>
                      </c:pt>
                      <c:pt idx="164">
                        <c:v>1184868.3778052619</c:v>
                      </c:pt>
                      <c:pt idx="165">
                        <c:v>1184868.3778052619</c:v>
                      </c:pt>
                      <c:pt idx="166">
                        <c:v>1184868.3778052619</c:v>
                      </c:pt>
                      <c:pt idx="167">
                        <c:v>1184868.3778052619</c:v>
                      </c:pt>
                      <c:pt idx="168">
                        <c:v>1184868.3778052619</c:v>
                      </c:pt>
                      <c:pt idx="169">
                        <c:v>1184868.3778052619</c:v>
                      </c:pt>
                      <c:pt idx="170">
                        <c:v>1184868.3778052619</c:v>
                      </c:pt>
                      <c:pt idx="171">
                        <c:v>1184868.3778052619</c:v>
                      </c:pt>
                      <c:pt idx="172">
                        <c:v>1184868.3778052619</c:v>
                      </c:pt>
                      <c:pt idx="173">
                        <c:v>1184868.3778052619</c:v>
                      </c:pt>
                      <c:pt idx="174">
                        <c:v>1184868.3778052619</c:v>
                      </c:pt>
                      <c:pt idx="175">
                        <c:v>1184868.3778052619</c:v>
                      </c:pt>
                      <c:pt idx="176">
                        <c:v>1184868.3778052619</c:v>
                      </c:pt>
                      <c:pt idx="177">
                        <c:v>1184868.3778052619</c:v>
                      </c:pt>
                      <c:pt idx="178">
                        <c:v>1184868.3778052619</c:v>
                      </c:pt>
                      <c:pt idx="179">
                        <c:v>1184868.3778052619</c:v>
                      </c:pt>
                      <c:pt idx="180">
                        <c:v>1184868.3778052619</c:v>
                      </c:pt>
                      <c:pt idx="181">
                        <c:v>1184868.3778052619</c:v>
                      </c:pt>
                      <c:pt idx="182">
                        <c:v>1184868.3778052619</c:v>
                      </c:pt>
                      <c:pt idx="183">
                        <c:v>1184868.3778052619</c:v>
                      </c:pt>
                      <c:pt idx="184">
                        <c:v>1184868.3778052619</c:v>
                      </c:pt>
                      <c:pt idx="185">
                        <c:v>1184868.3778052619</c:v>
                      </c:pt>
                      <c:pt idx="186">
                        <c:v>1184868.3778052619</c:v>
                      </c:pt>
                      <c:pt idx="187">
                        <c:v>1184868.3778052619</c:v>
                      </c:pt>
                      <c:pt idx="188">
                        <c:v>1184868.3778052619</c:v>
                      </c:pt>
                      <c:pt idx="189">
                        <c:v>1184868.3778052619</c:v>
                      </c:pt>
                      <c:pt idx="190">
                        <c:v>1184868.3778052619</c:v>
                      </c:pt>
                      <c:pt idx="191">
                        <c:v>1184868.3778052619</c:v>
                      </c:pt>
                      <c:pt idx="192">
                        <c:v>1184868.3778052619</c:v>
                      </c:pt>
                      <c:pt idx="193">
                        <c:v>1184868.3778052619</c:v>
                      </c:pt>
                      <c:pt idx="194">
                        <c:v>1184868.3778052619</c:v>
                      </c:pt>
                      <c:pt idx="195">
                        <c:v>1184868.3778052619</c:v>
                      </c:pt>
                      <c:pt idx="196">
                        <c:v>1184868.3778052619</c:v>
                      </c:pt>
                      <c:pt idx="197">
                        <c:v>1184868.3778052619</c:v>
                      </c:pt>
                      <c:pt idx="198">
                        <c:v>1184868.3778052619</c:v>
                      </c:pt>
                      <c:pt idx="199">
                        <c:v>1184868.3778052619</c:v>
                      </c:pt>
                      <c:pt idx="200">
                        <c:v>1184868.3778052619</c:v>
                      </c:pt>
                      <c:pt idx="201">
                        <c:v>1184868.3778052619</c:v>
                      </c:pt>
                      <c:pt idx="202">
                        <c:v>1184868.3778052619</c:v>
                      </c:pt>
                      <c:pt idx="203">
                        <c:v>1334814.2920142799</c:v>
                      </c:pt>
                      <c:pt idx="204">
                        <c:v>1334814.2920142799</c:v>
                      </c:pt>
                      <c:pt idx="205">
                        <c:v>1334814.2920142799</c:v>
                      </c:pt>
                      <c:pt idx="206">
                        <c:v>1334814.2920142799</c:v>
                      </c:pt>
                      <c:pt idx="207">
                        <c:v>1334814.2920142799</c:v>
                      </c:pt>
                      <c:pt idx="208">
                        <c:v>1334814.2920142799</c:v>
                      </c:pt>
                      <c:pt idx="209">
                        <c:v>1334814.2920142799</c:v>
                      </c:pt>
                      <c:pt idx="210">
                        <c:v>1334814.2920142799</c:v>
                      </c:pt>
                      <c:pt idx="211">
                        <c:v>1334814.2920142799</c:v>
                      </c:pt>
                      <c:pt idx="212">
                        <c:v>1334814.2920142799</c:v>
                      </c:pt>
                      <c:pt idx="213">
                        <c:v>1334814.2920142799</c:v>
                      </c:pt>
                      <c:pt idx="214">
                        <c:v>1334814.2920142799</c:v>
                      </c:pt>
                      <c:pt idx="215">
                        <c:v>1334814.2920142799</c:v>
                      </c:pt>
                      <c:pt idx="216">
                        <c:v>1334814.2920142799</c:v>
                      </c:pt>
                      <c:pt idx="217">
                        <c:v>1334814.2920142799</c:v>
                      </c:pt>
                      <c:pt idx="218">
                        <c:v>1334814.2920142799</c:v>
                      </c:pt>
                      <c:pt idx="219">
                        <c:v>1334814.2920142799</c:v>
                      </c:pt>
                      <c:pt idx="220">
                        <c:v>1334814.2920142799</c:v>
                      </c:pt>
                      <c:pt idx="221">
                        <c:v>1334814.2920142799</c:v>
                      </c:pt>
                      <c:pt idx="222">
                        <c:v>1334814.2920142799</c:v>
                      </c:pt>
                      <c:pt idx="223">
                        <c:v>1334814.2920142799</c:v>
                      </c:pt>
                      <c:pt idx="224">
                        <c:v>1334814.2920142799</c:v>
                      </c:pt>
                      <c:pt idx="225">
                        <c:v>1334814.2920142799</c:v>
                      </c:pt>
                      <c:pt idx="226">
                        <c:v>1334814.2920142799</c:v>
                      </c:pt>
                      <c:pt idx="227">
                        <c:v>1334814.2920142799</c:v>
                      </c:pt>
                      <c:pt idx="228">
                        <c:v>1334814.2920142799</c:v>
                      </c:pt>
                      <c:pt idx="229">
                        <c:v>1334814.2920142799</c:v>
                      </c:pt>
                      <c:pt idx="230">
                        <c:v>1334814.2920142799</c:v>
                      </c:pt>
                      <c:pt idx="231">
                        <c:v>1334814.2920142799</c:v>
                      </c:pt>
                      <c:pt idx="232">
                        <c:v>1334814.2920142799</c:v>
                      </c:pt>
                      <c:pt idx="233">
                        <c:v>1334814.2920142799</c:v>
                      </c:pt>
                      <c:pt idx="234">
                        <c:v>1334814.2920142799</c:v>
                      </c:pt>
                      <c:pt idx="235">
                        <c:v>1334814.2920142799</c:v>
                      </c:pt>
                      <c:pt idx="236">
                        <c:v>1334814.2920142799</c:v>
                      </c:pt>
                      <c:pt idx="237">
                        <c:v>1334814.2920142799</c:v>
                      </c:pt>
                      <c:pt idx="238">
                        <c:v>1334814.2920142799</c:v>
                      </c:pt>
                      <c:pt idx="239">
                        <c:v>1334814.2920142799</c:v>
                      </c:pt>
                      <c:pt idx="240">
                        <c:v>1334814.2920142799</c:v>
                      </c:pt>
                      <c:pt idx="241">
                        <c:v>1334814.2920142799</c:v>
                      </c:pt>
                      <c:pt idx="242">
                        <c:v>1334814.2920142799</c:v>
                      </c:pt>
                      <c:pt idx="243">
                        <c:v>1334814.2920142799</c:v>
                      </c:pt>
                      <c:pt idx="244">
                        <c:v>1334814.2920142799</c:v>
                      </c:pt>
                      <c:pt idx="245">
                        <c:v>1334814.2920142799</c:v>
                      </c:pt>
                      <c:pt idx="246">
                        <c:v>1334814.2920142799</c:v>
                      </c:pt>
                      <c:pt idx="247">
                        <c:v>1334814.2920142799</c:v>
                      </c:pt>
                      <c:pt idx="248">
                        <c:v>1475327.0457736587</c:v>
                      </c:pt>
                      <c:pt idx="249">
                        <c:v>1475327.0457736587</c:v>
                      </c:pt>
                      <c:pt idx="250">
                        <c:v>1475327.0457736587</c:v>
                      </c:pt>
                      <c:pt idx="251">
                        <c:v>1475327.0457736587</c:v>
                      </c:pt>
                      <c:pt idx="252">
                        <c:v>1475327.0457736587</c:v>
                      </c:pt>
                      <c:pt idx="253">
                        <c:v>1475327.0457736587</c:v>
                      </c:pt>
                      <c:pt idx="254">
                        <c:v>1475327.0457736587</c:v>
                      </c:pt>
                      <c:pt idx="255">
                        <c:v>1475327.0457736587</c:v>
                      </c:pt>
                      <c:pt idx="256">
                        <c:v>1475327.0457736587</c:v>
                      </c:pt>
                      <c:pt idx="257">
                        <c:v>1475327.0457736587</c:v>
                      </c:pt>
                      <c:pt idx="258">
                        <c:v>1475327.0457736587</c:v>
                      </c:pt>
                      <c:pt idx="259">
                        <c:v>1475327.0457736587</c:v>
                      </c:pt>
                      <c:pt idx="260">
                        <c:v>1475327.0457736587</c:v>
                      </c:pt>
                      <c:pt idx="261">
                        <c:v>1475327.0457736587</c:v>
                      </c:pt>
                      <c:pt idx="262">
                        <c:v>1475327.0457736587</c:v>
                      </c:pt>
                      <c:pt idx="263">
                        <c:v>1475327.0457736587</c:v>
                      </c:pt>
                      <c:pt idx="264">
                        <c:v>1475327.0457736587</c:v>
                      </c:pt>
                      <c:pt idx="265">
                        <c:v>1475327.0457736587</c:v>
                      </c:pt>
                      <c:pt idx="266">
                        <c:v>1475327.0457736587</c:v>
                      </c:pt>
                      <c:pt idx="267">
                        <c:v>1475327.0457736587</c:v>
                      </c:pt>
                      <c:pt idx="268">
                        <c:v>1475327.0457736587</c:v>
                      </c:pt>
                      <c:pt idx="269">
                        <c:v>1475327.0457736587</c:v>
                      </c:pt>
                      <c:pt idx="270">
                        <c:v>1475327.0457736587</c:v>
                      </c:pt>
                      <c:pt idx="271">
                        <c:v>1475327.0457736587</c:v>
                      </c:pt>
                      <c:pt idx="272">
                        <c:v>1475327.0457736587</c:v>
                      </c:pt>
                      <c:pt idx="273">
                        <c:v>1475327.0457736587</c:v>
                      </c:pt>
                      <c:pt idx="274">
                        <c:v>1475327.0457736587</c:v>
                      </c:pt>
                      <c:pt idx="275">
                        <c:v>1475327.0457736587</c:v>
                      </c:pt>
                      <c:pt idx="276">
                        <c:v>1475327.0457736587</c:v>
                      </c:pt>
                      <c:pt idx="277">
                        <c:v>1475327.0457736587</c:v>
                      </c:pt>
                      <c:pt idx="278">
                        <c:v>1475327.0457736587</c:v>
                      </c:pt>
                      <c:pt idx="279">
                        <c:v>1475327.0457736587</c:v>
                      </c:pt>
                      <c:pt idx="280">
                        <c:v>1475327.0457736587</c:v>
                      </c:pt>
                      <c:pt idx="281">
                        <c:v>1475327.0457736587</c:v>
                      </c:pt>
                      <c:pt idx="282">
                        <c:v>1475327.0457736587</c:v>
                      </c:pt>
                      <c:pt idx="283">
                        <c:v>1475327.0457736587</c:v>
                      </c:pt>
                      <c:pt idx="284">
                        <c:v>1475327.0457736587</c:v>
                      </c:pt>
                      <c:pt idx="285">
                        <c:v>1475327.0457736587</c:v>
                      </c:pt>
                      <c:pt idx="286">
                        <c:v>1475327.0457736587</c:v>
                      </c:pt>
                      <c:pt idx="287">
                        <c:v>1475327.0457736587</c:v>
                      </c:pt>
                      <c:pt idx="288">
                        <c:v>1475327.0457736587</c:v>
                      </c:pt>
                      <c:pt idx="289">
                        <c:v>1475327.0457736587</c:v>
                      </c:pt>
                      <c:pt idx="290">
                        <c:v>1475327.0457736587</c:v>
                      </c:pt>
                      <c:pt idx="291">
                        <c:v>1475327.0457736587</c:v>
                      </c:pt>
                      <c:pt idx="292">
                        <c:v>1475327.0457736587</c:v>
                      </c:pt>
                      <c:pt idx="293">
                        <c:v>1334087.6327232763</c:v>
                      </c:pt>
                      <c:pt idx="294">
                        <c:v>1334087.6327232763</c:v>
                      </c:pt>
                      <c:pt idx="295">
                        <c:v>1334087.6327232763</c:v>
                      </c:pt>
                      <c:pt idx="296">
                        <c:v>1334087.6327232763</c:v>
                      </c:pt>
                      <c:pt idx="297">
                        <c:v>1334087.6327232763</c:v>
                      </c:pt>
                      <c:pt idx="298">
                        <c:v>1334087.6327232763</c:v>
                      </c:pt>
                      <c:pt idx="299">
                        <c:v>1334087.6327232763</c:v>
                      </c:pt>
                      <c:pt idx="300">
                        <c:v>1334087.6327232763</c:v>
                      </c:pt>
                      <c:pt idx="301">
                        <c:v>1334087.6327232763</c:v>
                      </c:pt>
                      <c:pt idx="302">
                        <c:v>1334087.6327232763</c:v>
                      </c:pt>
                      <c:pt idx="303">
                        <c:v>1334087.6327232763</c:v>
                      </c:pt>
                      <c:pt idx="304">
                        <c:v>1334087.6327232763</c:v>
                      </c:pt>
                      <c:pt idx="305">
                        <c:v>1334087.6327232763</c:v>
                      </c:pt>
                      <c:pt idx="306">
                        <c:v>1334087.6327232763</c:v>
                      </c:pt>
                      <c:pt idx="307">
                        <c:v>1334087.6327232763</c:v>
                      </c:pt>
                      <c:pt idx="308">
                        <c:v>1334087.6327232763</c:v>
                      </c:pt>
                      <c:pt idx="309">
                        <c:v>1334087.6327232763</c:v>
                      </c:pt>
                      <c:pt idx="310">
                        <c:v>1334087.6327232763</c:v>
                      </c:pt>
                      <c:pt idx="311">
                        <c:v>1334087.6327232763</c:v>
                      </c:pt>
                      <c:pt idx="312">
                        <c:v>1334087.6327232763</c:v>
                      </c:pt>
                      <c:pt idx="313">
                        <c:v>1334087.6327232763</c:v>
                      </c:pt>
                      <c:pt idx="314">
                        <c:v>1334087.6327232763</c:v>
                      </c:pt>
                      <c:pt idx="315">
                        <c:v>1334087.6327232763</c:v>
                      </c:pt>
                      <c:pt idx="316">
                        <c:v>1334087.6327232763</c:v>
                      </c:pt>
                      <c:pt idx="317">
                        <c:v>1334087.6327232763</c:v>
                      </c:pt>
                      <c:pt idx="318">
                        <c:v>1334087.6327232763</c:v>
                      </c:pt>
                      <c:pt idx="319">
                        <c:v>1334087.6327232763</c:v>
                      </c:pt>
                      <c:pt idx="320">
                        <c:v>1334087.6327232763</c:v>
                      </c:pt>
                      <c:pt idx="321">
                        <c:v>1334087.6327232763</c:v>
                      </c:pt>
                      <c:pt idx="322">
                        <c:v>1334087.6327232763</c:v>
                      </c:pt>
                      <c:pt idx="323">
                        <c:v>1334087.6327232763</c:v>
                      </c:pt>
                      <c:pt idx="324">
                        <c:v>1334087.6327232763</c:v>
                      </c:pt>
                      <c:pt idx="325">
                        <c:v>1334087.6327232763</c:v>
                      </c:pt>
                      <c:pt idx="326">
                        <c:v>1334087.6327232763</c:v>
                      </c:pt>
                      <c:pt idx="327">
                        <c:v>1334087.6327232763</c:v>
                      </c:pt>
                      <c:pt idx="328">
                        <c:v>1334087.6327232763</c:v>
                      </c:pt>
                      <c:pt idx="329">
                        <c:v>1334087.6327232763</c:v>
                      </c:pt>
                      <c:pt idx="330">
                        <c:v>1334087.6327232763</c:v>
                      </c:pt>
                      <c:pt idx="331">
                        <c:v>1334087.6327232763</c:v>
                      </c:pt>
                      <c:pt idx="332">
                        <c:v>1334087.6327232763</c:v>
                      </c:pt>
                      <c:pt idx="333">
                        <c:v>1334087.6327232763</c:v>
                      </c:pt>
                      <c:pt idx="334">
                        <c:v>1334087.6327232763</c:v>
                      </c:pt>
                      <c:pt idx="335">
                        <c:v>1334087.6327232763</c:v>
                      </c:pt>
                      <c:pt idx="336">
                        <c:v>1334087.6327232763</c:v>
                      </c:pt>
                      <c:pt idx="337">
                        <c:v>1334087.6327232763</c:v>
                      </c:pt>
                      <c:pt idx="338">
                        <c:v>1192024.3837659857</c:v>
                      </c:pt>
                      <c:pt idx="339">
                        <c:v>1192024.3837659857</c:v>
                      </c:pt>
                      <c:pt idx="340">
                        <c:v>1192024.3837659857</c:v>
                      </c:pt>
                      <c:pt idx="341">
                        <c:v>1192024.3837659857</c:v>
                      </c:pt>
                      <c:pt idx="342">
                        <c:v>1192024.3837659857</c:v>
                      </c:pt>
                      <c:pt idx="343">
                        <c:v>1192024.3837659857</c:v>
                      </c:pt>
                      <c:pt idx="344">
                        <c:v>1192024.3837659857</c:v>
                      </c:pt>
                      <c:pt idx="345">
                        <c:v>1192024.3837659857</c:v>
                      </c:pt>
                      <c:pt idx="346">
                        <c:v>1192024.3837659857</c:v>
                      </c:pt>
                      <c:pt idx="347">
                        <c:v>1192024.3837659857</c:v>
                      </c:pt>
                      <c:pt idx="348">
                        <c:v>1192024.3837659857</c:v>
                      </c:pt>
                      <c:pt idx="349">
                        <c:v>1192024.3837659857</c:v>
                      </c:pt>
                      <c:pt idx="350">
                        <c:v>1192024.3837659857</c:v>
                      </c:pt>
                      <c:pt idx="351">
                        <c:v>1192024.3837659857</c:v>
                      </c:pt>
                      <c:pt idx="352">
                        <c:v>1192024.3837659857</c:v>
                      </c:pt>
                      <c:pt idx="353">
                        <c:v>1192024.3837659857</c:v>
                      </c:pt>
                      <c:pt idx="354">
                        <c:v>1192024.3837659857</c:v>
                      </c:pt>
                      <c:pt idx="355">
                        <c:v>1192024.3837659857</c:v>
                      </c:pt>
                      <c:pt idx="356">
                        <c:v>1192024.3837659857</c:v>
                      </c:pt>
                      <c:pt idx="357">
                        <c:v>1192024.3837659857</c:v>
                      </c:pt>
                      <c:pt idx="358">
                        <c:v>1192024.3837659857</c:v>
                      </c:pt>
                      <c:pt idx="359">
                        <c:v>1192024.3837659857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A34F-4BD0-8C77-A2141007D9C3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-13.527151945916495</c:v>
                      </c:pt>
                      <c:pt idx="24">
                        <c:v>-13.527151945916495</c:v>
                      </c:pt>
                      <c:pt idx="25">
                        <c:v>-13.527151945916495</c:v>
                      </c:pt>
                      <c:pt idx="26">
                        <c:v>-13.527151945916495</c:v>
                      </c:pt>
                      <c:pt idx="27">
                        <c:v>-13.527151945916495</c:v>
                      </c:pt>
                      <c:pt idx="28">
                        <c:v>-13.527151945916495</c:v>
                      </c:pt>
                      <c:pt idx="29">
                        <c:v>-13.527151945916495</c:v>
                      </c:pt>
                      <c:pt idx="30">
                        <c:v>-13.527151945916495</c:v>
                      </c:pt>
                      <c:pt idx="31">
                        <c:v>-13.527151945916495</c:v>
                      </c:pt>
                      <c:pt idx="32">
                        <c:v>-13.527151945916495</c:v>
                      </c:pt>
                      <c:pt idx="33">
                        <c:v>-13.527151945916495</c:v>
                      </c:pt>
                      <c:pt idx="34">
                        <c:v>-13.527151945916495</c:v>
                      </c:pt>
                      <c:pt idx="35">
                        <c:v>-13.527151945916495</c:v>
                      </c:pt>
                      <c:pt idx="36">
                        <c:v>-13.527151945916495</c:v>
                      </c:pt>
                      <c:pt idx="37">
                        <c:v>-13.527151945916495</c:v>
                      </c:pt>
                      <c:pt idx="38">
                        <c:v>-13.527151945916495</c:v>
                      </c:pt>
                      <c:pt idx="39">
                        <c:v>-13.527151945916495</c:v>
                      </c:pt>
                      <c:pt idx="40">
                        <c:v>-13.527151945916495</c:v>
                      </c:pt>
                      <c:pt idx="41">
                        <c:v>-13.527151945916495</c:v>
                      </c:pt>
                      <c:pt idx="42">
                        <c:v>-13.527151945916495</c:v>
                      </c:pt>
                      <c:pt idx="43">
                        <c:v>-13.527151945916495</c:v>
                      </c:pt>
                      <c:pt idx="44">
                        <c:v>-13.527151945916495</c:v>
                      </c:pt>
                      <c:pt idx="45">
                        <c:v>-13.527151945916495</c:v>
                      </c:pt>
                      <c:pt idx="46">
                        <c:v>-13.527151945916495</c:v>
                      </c:pt>
                      <c:pt idx="47">
                        <c:v>-13.527151945916495</c:v>
                      </c:pt>
                      <c:pt idx="48">
                        <c:v>-13.527151945916495</c:v>
                      </c:pt>
                      <c:pt idx="49">
                        <c:v>-13.527151945916495</c:v>
                      </c:pt>
                      <c:pt idx="50">
                        <c:v>-13.527151945916495</c:v>
                      </c:pt>
                      <c:pt idx="51">
                        <c:v>-13.527151945916495</c:v>
                      </c:pt>
                      <c:pt idx="52">
                        <c:v>-13.527151945916495</c:v>
                      </c:pt>
                      <c:pt idx="53">
                        <c:v>-13.527151945916495</c:v>
                      </c:pt>
                      <c:pt idx="54">
                        <c:v>-13.527151945916495</c:v>
                      </c:pt>
                      <c:pt idx="55">
                        <c:v>-13.527151945916495</c:v>
                      </c:pt>
                      <c:pt idx="56">
                        <c:v>-13.527151945916495</c:v>
                      </c:pt>
                      <c:pt idx="57">
                        <c:v>-13.527151945916495</c:v>
                      </c:pt>
                      <c:pt idx="58">
                        <c:v>-13.527151945916495</c:v>
                      </c:pt>
                      <c:pt idx="59">
                        <c:v>-13.527151945916495</c:v>
                      </c:pt>
                      <c:pt idx="60">
                        <c:v>-13.527151945916495</c:v>
                      </c:pt>
                      <c:pt idx="61">
                        <c:v>-13.527151945916495</c:v>
                      </c:pt>
                      <c:pt idx="62">
                        <c:v>-13.527151945916495</c:v>
                      </c:pt>
                      <c:pt idx="63">
                        <c:v>-13.527151945916495</c:v>
                      </c:pt>
                      <c:pt idx="64">
                        <c:v>-13.527151945916495</c:v>
                      </c:pt>
                      <c:pt idx="65">
                        <c:v>-13.527151945916495</c:v>
                      </c:pt>
                      <c:pt idx="66">
                        <c:v>-13.527151945916495</c:v>
                      </c:pt>
                      <c:pt idx="67">
                        <c:v>-13.527151945916495</c:v>
                      </c:pt>
                      <c:pt idx="68">
                        <c:v>-23.914490671978193</c:v>
                      </c:pt>
                      <c:pt idx="69">
                        <c:v>-23.914490671978193</c:v>
                      </c:pt>
                      <c:pt idx="70">
                        <c:v>-23.914490671978193</c:v>
                      </c:pt>
                      <c:pt idx="71">
                        <c:v>-23.914490671978193</c:v>
                      </c:pt>
                      <c:pt idx="72">
                        <c:v>-23.914490671978193</c:v>
                      </c:pt>
                      <c:pt idx="73">
                        <c:v>-23.914490671978193</c:v>
                      </c:pt>
                      <c:pt idx="74">
                        <c:v>-23.914490671978193</c:v>
                      </c:pt>
                      <c:pt idx="75">
                        <c:v>-23.914490671978193</c:v>
                      </c:pt>
                      <c:pt idx="76">
                        <c:v>-23.914490671978193</c:v>
                      </c:pt>
                      <c:pt idx="77">
                        <c:v>-23.914490671978193</c:v>
                      </c:pt>
                      <c:pt idx="78">
                        <c:v>-23.914490671978193</c:v>
                      </c:pt>
                      <c:pt idx="79">
                        <c:v>-23.914490671978193</c:v>
                      </c:pt>
                      <c:pt idx="80">
                        <c:v>-23.914490671978193</c:v>
                      </c:pt>
                      <c:pt idx="81">
                        <c:v>-23.914490671978193</c:v>
                      </c:pt>
                      <c:pt idx="82">
                        <c:v>-23.914490671978193</c:v>
                      </c:pt>
                      <c:pt idx="83">
                        <c:v>-23.914490671978193</c:v>
                      </c:pt>
                      <c:pt idx="84">
                        <c:v>-23.914490671978193</c:v>
                      </c:pt>
                      <c:pt idx="85">
                        <c:v>-23.914490671978193</c:v>
                      </c:pt>
                      <c:pt idx="86">
                        <c:v>-23.914490671978193</c:v>
                      </c:pt>
                      <c:pt idx="87">
                        <c:v>-23.914490671978193</c:v>
                      </c:pt>
                      <c:pt idx="88">
                        <c:v>-23.914490671978193</c:v>
                      </c:pt>
                      <c:pt idx="89">
                        <c:v>-23.914490671978193</c:v>
                      </c:pt>
                      <c:pt idx="90">
                        <c:v>-23.914490671978193</c:v>
                      </c:pt>
                      <c:pt idx="91">
                        <c:v>-23.914490671978193</c:v>
                      </c:pt>
                      <c:pt idx="92">
                        <c:v>-23.914490671978193</c:v>
                      </c:pt>
                      <c:pt idx="93">
                        <c:v>-23.914490671978193</c:v>
                      </c:pt>
                      <c:pt idx="94">
                        <c:v>-23.914490671978193</c:v>
                      </c:pt>
                      <c:pt idx="95">
                        <c:v>-23.914490671978193</c:v>
                      </c:pt>
                      <c:pt idx="96">
                        <c:v>-23.914490671978193</c:v>
                      </c:pt>
                      <c:pt idx="97">
                        <c:v>-23.914490671978193</c:v>
                      </c:pt>
                      <c:pt idx="98">
                        <c:v>-23.914490671978193</c:v>
                      </c:pt>
                      <c:pt idx="99">
                        <c:v>-23.914490671978193</c:v>
                      </c:pt>
                      <c:pt idx="100">
                        <c:v>-23.914490671978193</c:v>
                      </c:pt>
                      <c:pt idx="101">
                        <c:v>-23.914490671978193</c:v>
                      </c:pt>
                      <c:pt idx="102">
                        <c:v>-23.914490671978193</c:v>
                      </c:pt>
                      <c:pt idx="103">
                        <c:v>-23.914490671978193</c:v>
                      </c:pt>
                      <c:pt idx="104">
                        <c:v>-23.914490671978193</c:v>
                      </c:pt>
                      <c:pt idx="105">
                        <c:v>-23.914490671978193</c:v>
                      </c:pt>
                      <c:pt idx="106">
                        <c:v>-23.914490671978193</c:v>
                      </c:pt>
                      <c:pt idx="107">
                        <c:v>-23.914490671978193</c:v>
                      </c:pt>
                      <c:pt idx="108">
                        <c:v>-23.914490671978193</c:v>
                      </c:pt>
                      <c:pt idx="109">
                        <c:v>-23.914490671978193</c:v>
                      </c:pt>
                      <c:pt idx="110">
                        <c:v>-23.914490671978193</c:v>
                      </c:pt>
                      <c:pt idx="111">
                        <c:v>-23.914490671978193</c:v>
                      </c:pt>
                      <c:pt idx="112">
                        <c:v>-23.914490671978193</c:v>
                      </c:pt>
                      <c:pt idx="113">
                        <c:v>-13.726947998548903</c:v>
                      </c:pt>
                      <c:pt idx="114">
                        <c:v>-13.726947998548903</c:v>
                      </c:pt>
                      <c:pt idx="115">
                        <c:v>-13.726947998548903</c:v>
                      </c:pt>
                      <c:pt idx="116">
                        <c:v>-13.726947998548903</c:v>
                      </c:pt>
                      <c:pt idx="117">
                        <c:v>-13.726947998548903</c:v>
                      </c:pt>
                      <c:pt idx="118">
                        <c:v>-13.726947998548903</c:v>
                      </c:pt>
                      <c:pt idx="119">
                        <c:v>-13.726947998548903</c:v>
                      </c:pt>
                      <c:pt idx="120">
                        <c:v>-13.726947998548903</c:v>
                      </c:pt>
                      <c:pt idx="121">
                        <c:v>-13.726947998548903</c:v>
                      </c:pt>
                      <c:pt idx="122">
                        <c:v>-13.726947998548903</c:v>
                      </c:pt>
                      <c:pt idx="123">
                        <c:v>-13.726947998548903</c:v>
                      </c:pt>
                      <c:pt idx="124">
                        <c:v>-13.726947998548903</c:v>
                      </c:pt>
                      <c:pt idx="125">
                        <c:v>-13.726947998548903</c:v>
                      </c:pt>
                      <c:pt idx="126">
                        <c:v>-13.726947998548903</c:v>
                      </c:pt>
                      <c:pt idx="127">
                        <c:v>-13.726947998548903</c:v>
                      </c:pt>
                      <c:pt idx="128">
                        <c:v>-13.726947998548903</c:v>
                      </c:pt>
                      <c:pt idx="129">
                        <c:v>-13.726947998548903</c:v>
                      </c:pt>
                      <c:pt idx="130">
                        <c:v>-13.726947998548903</c:v>
                      </c:pt>
                      <c:pt idx="131">
                        <c:v>-13.726947998548903</c:v>
                      </c:pt>
                      <c:pt idx="132">
                        <c:v>-13.726947998548903</c:v>
                      </c:pt>
                      <c:pt idx="133">
                        <c:v>-13.726947998548903</c:v>
                      </c:pt>
                      <c:pt idx="134">
                        <c:v>-13.726947998548903</c:v>
                      </c:pt>
                      <c:pt idx="135">
                        <c:v>-13.726947998548903</c:v>
                      </c:pt>
                      <c:pt idx="136">
                        <c:v>-13.726947998548903</c:v>
                      </c:pt>
                      <c:pt idx="137">
                        <c:v>-13.726947998548903</c:v>
                      </c:pt>
                      <c:pt idx="138">
                        <c:v>-13.726947998548903</c:v>
                      </c:pt>
                      <c:pt idx="139">
                        <c:v>-13.726947998548903</c:v>
                      </c:pt>
                      <c:pt idx="140">
                        <c:v>-13.726947998548903</c:v>
                      </c:pt>
                      <c:pt idx="141">
                        <c:v>-13.726947998548903</c:v>
                      </c:pt>
                      <c:pt idx="142">
                        <c:v>-13.726947998548903</c:v>
                      </c:pt>
                      <c:pt idx="143">
                        <c:v>-13.726947998548903</c:v>
                      </c:pt>
                      <c:pt idx="144">
                        <c:v>-13.726947998548903</c:v>
                      </c:pt>
                      <c:pt idx="145">
                        <c:v>-13.726947998548903</c:v>
                      </c:pt>
                      <c:pt idx="146">
                        <c:v>-13.726947998548903</c:v>
                      </c:pt>
                      <c:pt idx="147">
                        <c:v>-13.726947998548903</c:v>
                      </c:pt>
                      <c:pt idx="148">
                        <c:v>-13.726947998548903</c:v>
                      </c:pt>
                      <c:pt idx="149">
                        <c:v>-13.726947998548903</c:v>
                      </c:pt>
                      <c:pt idx="150">
                        <c:v>-13.726947998548903</c:v>
                      </c:pt>
                      <c:pt idx="151">
                        <c:v>-13.726947998548903</c:v>
                      </c:pt>
                      <c:pt idx="152">
                        <c:v>-13.726947998548903</c:v>
                      </c:pt>
                      <c:pt idx="153">
                        <c:v>-13.726947998548903</c:v>
                      </c:pt>
                      <c:pt idx="154">
                        <c:v>-13.726947998548903</c:v>
                      </c:pt>
                      <c:pt idx="155">
                        <c:v>-13.726947998548903</c:v>
                      </c:pt>
                      <c:pt idx="156">
                        <c:v>-13.726947998548903</c:v>
                      </c:pt>
                      <c:pt idx="157">
                        <c:v>-13.726947998548903</c:v>
                      </c:pt>
                      <c:pt idx="158">
                        <c:v>0.60032379019930304</c:v>
                      </c:pt>
                      <c:pt idx="159">
                        <c:v>0.60032379019930304</c:v>
                      </c:pt>
                      <c:pt idx="160">
                        <c:v>0.60032379019930304</c:v>
                      </c:pt>
                      <c:pt idx="161">
                        <c:v>0.60032379019930304</c:v>
                      </c:pt>
                      <c:pt idx="162">
                        <c:v>0.60032379019930304</c:v>
                      </c:pt>
                      <c:pt idx="163">
                        <c:v>0.60032379019930304</c:v>
                      </c:pt>
                      <c:pt idx="164">
                        <c:v>0.60032379019930304</c:v>
                      </c:pt>
                      <c:pt idx="165">
                        <c:v>0.60032379019930304</c:v>
                      </c:pt>
                      <c:pt idx="166">
                        <c:v>0.60032379019930304</c:v>
                      </c:pt>
                      <c:pt idx="167">
                        <c:v>0.60032379019930304</c:v>
                      </c:pt>
                      <c:pt idx="168">
                        <c:v>0.60032379019930304</c:v>
                      </c:pt>
                      <c:pt idx="169">
                        <c:v>0.60032379019930304</c:v>
                      </c:pt>
                      <c:pt idx="170">
                        <c:v>0.60032379019930304</c:v>
                      </c:pt>
                      <c:pt idx="171">
                        <c:v>0.60032379019930304</c:v>
                      </c:pt>
                      <c:pt idx="172">
                        <c:v>0.60032379019930304</c:v>
                      </c:pt>
                      <c:pt idx="173">
                        <c:v>0.60032379019930304</c:v>
                      </c:pt>
                      <c:pt idx="174">
                        <c:v>0.60032379019930304</c:v>
                      </c:pt>
                      <c:pt idx="175">
                        <c:v>0.60032379019930304</c:v>
                      </c:pt>
                      <c:pt idx="176">
                        <c:v>0.60032379019930304</c:v>
                      </c:pt>
                      <c:pt idx="177">
                        <c:v>0.60032379019930304</c:v>
                      </c:pt>
                      <c:pt idx="178">
                        <c:v>0.60032379019930304</c:v>
                      </c:pt>
                      <c:pt idx="179">
                        <c:v>0.60032379019930304</c:v>
                      </c:pt>
                      <c:pt idx="180">
                        <c:v>0.60032379019930304</c:v>
                      </c:pt>
                      <c:pt idx="181">
                        <c:v>0.60032379019930304</c:v>
                      </c:pt>
                      <c:pt idx="182">
                        <c:v>0.60032379019930304</c:v>
                      </c:pt>
                      <c:pt idx="183">
                        <c:v>0.60032379019930304</c:v>
                      </c:pt>
                      <c:pt idx="184">
                        <c:v>0.60032379019930304</c:v>
                      </c:pt>
                      <c:pt idx="185">
                        <c:v>0.60032379019930304</c:v>
                      </c:pt>
                      <c:pt idx="186">
                        <c:v>0.60032379019930304</c:v>
                      </c:pt>
                      <c:pt idx="187">
                        <c:v>0.60032379019930304</c:v>
                      </c:pt>
                      <c:pt idx="188">
                        <c:v>0.60032379019930304</c:v>
                      </c:pt>
                      <c:pt idx="189">
                        <c:v>0.60032379019930304</c:v>
                      </c:pt>
                      <c:pt idx="190">
                        <c:v>0.60032379019930304</c:v>
                      </c:pt>
                      <c:pt idx="191">
                        <c:v>0.60032379019930304</c:v>
                      </c:pt>
                      <c:pt idx="192">
                        <c:v>0.60032379019930304</c:v>
                      </c:pt>
                      <c:pt idx="193">
                        <c:v>0.60032379019930304</c:v>
                      </c:pt>
                      <c:pt idx="194">
                        <c:v>0.60032379019930304</c:v>
                      </c:pt>
                      <c:pt idx="195">
                        <c:v>0.60032379019930304</c:v>
                      </c:pt>
                      <c:pt idx="196">
                        <c:v>0.60032379019930304</c:v>
                      </c:pt>
                      <c:pt idx="197">
                        <c:v>0.60032379019930304</c:v>
                      </c:pt>
                      <c:pt idx="198">
                        <c:v>0.60032379019930304</c:v>
                      </c:pt>
                      <c:pt idx="199">
                        <c:v>0.60032379019930304</c:v>
                      </c:pt>
                      <c:pt idx="200">
                        <c:v>0.60032379019930304</c:v>
                      </c:pt>
                      <c:pt idx="201">
                        <c:v>0.60032379019930304</c:v>
                      </c:pt>
                      <c:pt idx="202">
                        <c:v>0.60032379019930304</c:v>
                      </c:pt>
                      <c:pt idx="203">
                        <c:v>-11.978774108393255</c:v>
                      </c:pt>
                      <c:pt idx="204">
                        <c:v>-11.978774108393255</c:v>
                      </c:pt>
                      <c:pt idx="205">
                        <c:v>-11.978774108393255</c:v>
                      </c:pt>
                      <c:pt idx="206">
                        <c:v>-11.978774108393255</c:v>
                      </c:pt>
                      <c:pt idx="207">
                        <c:v>-11.978774108393255</c:v>
                      </c:pt>
                      <c:pt idx="208">
                        <c:v>-11.978774108393255</c:v>
                      </c:pt>
                      <c:pt idx="209">
                        <c:v>-11.978774108393255</c:v>
                      </c:pt>
                      <c:pt idx="210">
                        <c:v>-11.978774108393255</c:v>
                      </c:pt>
                      <c:pt idx="211">
                        <c:v>-11.978774108393255</c:v>
                      </c:pt>
                      <c:pt idx="212">
                        <c:v>-11.978774108393255</c:v>
                      </c:pt>
                      <c:pt idx="213">
                        <c:v>-11.978774108393255</c:v>
                      </c:pt>
                      <c:pt idx="214">
                        <c:v>-11.978774108393255</c:v>
                      </c:pt>
                      <c:pt idx="215">
                        <c:v>-11.978774108393255</c:v>
                      </c:pt>
                      <c:pt idx="216">
                        <c:v>-11.978774108393255</c:v>
                      </c:pt>
                      <c:pt idx="217">
                        <c:v>-11.978774108393255</c:v>
                      </c:pt>
                      <c:pt idx="218">
                        <c:v>-11.978774108393255</c:v>
                      </c:pt>
                      <c:pt idx="219">
                        <c:v>-11.978774108393255</c:v>
                      </c:pt>
                      <c:pt idx="220">
                        <c:v>-11.978774108393255</c:v>
                      </c:pt>
                      <c:pt idx="221">
                        <c:v>-11.978774108393255</c:v>
                      </c:pt>
                      <c:pt idx="222">
                        <c:v>-11.978774108393255</c:v>
                      </c:pt>
                      <c:pt idx="223">
                        <c:v>-11.978774108393255</c:v>
                      </c:pt>
                      <c:pt idx="224">
                        <c:v>-11.978774108393255</c:v>
                      </c:pt>
                      <c:pt idx="225">
                        <c:v>-11.978774108393255</c:v>
                      </c:pt>
                      <c:pt idx="226">
                        <c:v>-11.978774108393255</c:v>
                      </c:pt>
                      <c:pt idx="227">
                        <c:v>-11.978774108393255</c:v>
                      </c:pt>
                      <c:pt idx="228">
                        <c:v>-11.978774108393255</c:v>
                      </c:pt>
                      <c:pt idx="229">
                        <c:v>-11.978774108393255</c:v>
                      </c:pt>
                      <c:pt idx="230">
                        <c:v>-11.978774108393255</c:v>
                      </c:pt>
                      <c:pt idx="231">
                        <c:v>-11.978774108393255</c:v>
                      </c:pt>
                      <c:pt idx="232">
                        <c:v>-11.978774108393255</c:v>
                      </c:pt>
                      <c:pt idx="233">
                        <c:v>-11.978774108393255</c:v>
                      </c:pt>
                      <c:pt idx="234">
                        <c:v>-11.978774108393255</c:v>
                      </c:pt>
                      <c:pt idx="235">
                        <c:v>-11.978774108393255</c:v>
                      </c:pt>
                      <c:pt idx="236">
                        <c:v>-11.978774108393255</c:v>
                      </c:pt>
                      <c:pt idx="237">
                        <c:v>-11.978774108393255</c:v>
                      </c:pt>
                      <c:pt idx="238">
                        <c:v>-11.978774108393255</c:v>
                      </c:pt>
                      <c:pt idx="239">
                        <c:v>-11.978774108393255</c:v>
                      </c:pt>
                      <c:pt idx="240">
                        <c:v>-11.978774108393255</c:v>
                      </c:pt>
                      <c:pt idx="241">
                        <c:v>-11.978774108393255</c:v>
                      </c:pt>
                      <c:pt idx="242">
                        <c:v>-11.978774108393255</c:v>
                      </c:pt>
                      <c:pt idx="243">
                        <c:v>-11.978774108393255</c:v>
                      </c:pt>
                      <c:pt idx="244">
                        <c:v>-11.978774108393255</c:v>
                      </c:pt>
                      <c:pt idx="245">
                        <c:v>-11.978774108393255</c:v>
                      </c:pt>
                      <c:pt idx="246">
                        <c:v>-11.978774108393255</c:v>
                      </c:pt>
                      <c:pt idx="247">
                        <c:v>-11.978774108393255</c:v>
                      </c:pt>
                      <c:pt idx="248">
                        <c:v>-23.766515674170133</c:v>
                      </c:pt>
                      <c:pt idx="249">
                        <c:v>-23.766515674170133</c:v>
                      </c:pt>
                      <c:pt idx="250">
                        <c:v>-23.766515674170133</c:v>
                      </c:pt>
                      <c:pt idx="251">
                        <c:v>-23.766515674170133</c:v>
                      </c:pt>
                      <c:pt idx="252">
                        <c:v>-23.766515674170133</c:v>
                      </c:pt>
                      <c:pt idx="253">
                        <c:v>-23.766515674170133</c:v>
                      </c:pt>
                      <c:pt idx="254">
                        <c:v>-23.766515674170133</c:v>
                      </c:pt>
                      <c:pt idx="255">
                        <c:v>-23.766515674170133</c:v>
                      </c:pt>
                      <c:pt idx="256">
                        <c:v>-23.766515674170133</c:v>
                      </c:pt>
                      <c:pt idx="257">
                        <c:v>-23.766515674170133</c:v>
                      </c:pt>
                      <c:pt idx="258">
                        <c:v>-23.766515674170133</c:v>
                      </c:pt>
                      <c:pt idx="259">
                        <c:v>-23.766515674170133</c:v>
                      </c:pt>
                      <c:pt idx="260">
                        <c:v>-23.766515674170133</c:v>
                      </c:pt>
                      <c:pt idx="261">
                        <c:v>-23.766515674170133</c:v>
                      </c:pt>
                      <c:pt idx="262">
                        <c:v>-23.766515674170133</c:v>
                      </c:pt>
                      <c:pt idx="263">
                        <c:v>-23.766515674170133</c:v>
                      </c:pt>
                      <c:pt idx="264">
                        <c:v>-23.766515674170133</c:v>
                      </c:pt>
                      <c:pt idx="265">
                        <c:v>-23.766515674170133</c:v>
                      </c:pt>
                      <c:pt idx="266">
                        <c:v>-23.766515674170133</c:v>
                      </c:pt>
                      <c:pt idx="267">
                        <c:v>-23.766515674170133</c:v>
                      </c:pt>
                      <c:pt idx="268">
                        <c:v>-23.766515674170133</c:v>
                      </c:pt>
                      <c:pt idx="269">
                        <c:v>-23.766515674170133</c:v>
                      </c:pt>
                      <c:pt idx="270">
                        <c:v>-23.766515674170133</c:v>
                      </c:pt>
                      <c:pt idx="271">
                        <c:v>-23.766515674170133</c:v>
                      </c:pt>
                      <c:pt idx="272">
                        <c:v>-23.766515674170133</c:v>
                      </c:pt>
                      <c:pt idx="273">
                        <c:v>-23.766515674170133</c:v>
                      </c:pt>
                      <c:pt idx="274">
                        <c:v>-23.766515674170133</c:v>
                      </c:pt>
                      <c:pt idx="275">
                        <c:v>-23.766515674170133</c:v>
                      </c:pt>
                      <c:pt idx="276">
                        <c:v>-23.766515674170133</c:v>
                      </c:pt>
                      <c:pt idx="277">
                        <c:v>-23.766515674170133</c:v>
                      </c:pt>
                      <c:pt idx="278">
                        <c:v>-23.766515674170133</c:v>
                      </c:pt>
                      <c:pt idx="279">
                        <c:v>-23.766515674170133</c:v>
                      </c:pt>
                      <c:pt idx="280">
                        <c:v>-23.766515674170133</c:v>
                      </c:pt>
                      <c:pt idx="281">
                        <c:v>-23.766515674170133</c:v>
                      </c:pt>
                      <c:pt idx="282">
                        <c:v>-23.766515674170133</c:v>
                      </c:pt>
                      <c:pt idx="283">
                        <c:v>-23.766515674170133</c:v>
                      </c:pt>
                      <c:pt idx="284">
                        <c:v>-23.766515674170133</c:v>
                      </c:pt>
                      <c:pt idx="285">
                        <c:v>-23.766515674170133</c:v>
                      </c:pt>
                      <c:pt idx="286">
                        <c:v>-23.766515674170133</c:v>
                      </c:pt>
                      <c:pt idx="287">
                        <c:v>-23.766515674170133</c:v>
                      </c:pt>
                      <c:pt idx="288">
                        <c:v>-23.766515674170133</c:v>
                      </c:pt>
                      <c:pt idx="289">
                        <c:v>-23.766515674170133</c:v>
                      </c:pt>
                      <c:pt idx="290">
                        <c:v>-23.766515674170133</c:v>
                      </c:pt>
                      <c:pt idx="291">
                        <c:v>-23.766515674170133</c:v>
                      </c:pt>
                      <c:pt idx="292">
                        <c:v>-23.766515674170133</c:v>
                      </c:pt>
                      <c:pt idx="293">
                        <c:v>-11.917814005487653</c:v>
                      </c:pt>
                      <c:pt idx="294">
                        <c:v>-11.917814005487653</c:v>
                      </c:pt>
                      <c:pt idx="295">
                        <c:v>-11.917814005487653</c:v>
                      </c:pt>
                      <c:pt idx="296">
                        <c:v>-11.917814005487653</c:v>
                      </c:pt>
                      <c:pt idx="297">
                        <c:v>-11.917814005487653</c:v>
                      </c:pt>
                      <c:pt idx="298">
                        <c:v>-11.917814005487653</c:v>
                      </c:pt>
                      <c:pt idx="299">
                        <c:v>-11.917814005487653</c:v>
                      </c:pt>
                      <c:pt idx="300">
                        <c:v>-11.917814005487653</c:v>
                      </c:pt>
                      <c:pt idx="301">
                        <c:v>-11.917814005487653</c:v>
                      </c:pt>
                      <c:pt idx="302">
                        <c:v>-11.917814005487653</c:v>
                      </c:pt>
                      <c:pt idx="303">
                        <c:v>-11.917814005487653</c:v>
                      </c:pt>
                      <c:pt idx="304">
                        <c:v>-11.917814005487653</c:v>
                      </c:pt>
                      <c:pt idx="305">
                        <c:v>-11.917814005487653</c:v>
                      </c:pt>
                      <c:pt idx="306">
                        <c:v>-11.917814005487653</c:v>
                      </c:pt>
                      <c:pt idx="307">
                        <c:v>-11.917814005487653</c:v>
                      </c:pt>
                      <c:pt idx="308">
                        <c:v>-11.917814005487653</c:v>
                      </c:pt>
                      <c:pt idx="309">
                        <c:v>-11.917814005487653</c:v>
                      </c:pt>
                      <c:pt idx="310">
                        <c:v>-11.917814005487653</c:v>
                      </c:pt>
                      <c:pt idx="311">
                        <c:v>-11.917814005487653</c:v>
                      </c:pt>
                      <c:pt idx="312">
                        <c:v>-11.917814005487653</c:v>
                      </c:pt>
                      <c:pt idx="313">
                        <c:v>-11.917814005487653</c:v>
                      </c:pt>
                      <c:pt idx="314">
                        <c:v>-11.917814005487653</c:v>
                      </c:pt>
                      <c:pt idx="315">
                        <c:v>-11.917814005487653</c:v>
                      </c:pt>
                      <c:pt idx="316">
                        <c:v>-11.917814005487653</c:v>
                      </c:pt>
                      <c:pt idx="317">
                        <c:v>-11.917814005487653</c:v>
                      </c:pt>
                      <c:pt idx="318">
                        <c:v>-11.917814005487653</c:v>
                      </c:pt>
                      <c:pt idx="319">
                        <c:v>-11.917814005487653</c:v>
                      </c:pt>
                      <c:pt idx="320">
                        <c:v>-11.917814005487653</c:v>
                      </c:pt>
                      <c:pt idx="321">
                        <c:v>-11.917814005487653</c:v>
                      </c:pt>
                      <c:pt idx="322">
                        <c:v>-11.917814005487653</c:v>
                      </c:pt>
                      <c:pt idx="323">
                        <c:v>-11.917814005487653</c:v>
                      </c:pt>
                      <c:pt idx="324">
                        <c:v>-11.917814005487653</c:v>
                      </c:pt>
                      <c:pt idx="325">
                        <c:v>-11.917814005487653</c:v>
                      </c:pt>
                      <c:pt idx="326">
                        <c:v>-11.917814005487653</c:v>
                      </c:pt>
                      <c:pt idx="327">
                        <c:v>-11.917814005487653</c:v>
                      </c:pt>
                      <c:pt idx="328">
                        <c:v>-11.917814005487653</c:v>
                      </c:pt>
                      <c:pt idx="329">
                        <c:v>-11.917814005487653</c:v>
                      </c:pt>
                      <c:pt idx="330">
                        <c:v>-11.917814005487653</c:v>
                      </c:pt>
                      <c:pt idx="331">
                        <c:v>-11.917814005487653</c:v>
                      </c:pt>
                      <c:pt idx="332">
                        <c:v>-11.917814005487653</c:v>
                      </c:pt>
                      <c:pt idx="333">
                        <c:v>-11.917814005487653</c:v>
                      </c:pt>
                      <c:pt idx="334">
                        <c:v>-11.917814005487653</c:v>
                      </c:pt>
                      <c:pt idx="335">
                        <c:v>-11.917814005487653</c:v>
                      </c:pt>
                      <c:pt idx="336">
                        <c:v>-11.917814005487653</c:v>
                      </c:pt>
                      <c:pt idx="337">
                        <c:v>-11.917814005487653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A34F-4BD0-8C77-A2141007D9C3}"/>
                  </c:ext>
                </c:extLst>
              </c15:ser>
            </c15:filteredLineSeries>
          </c:ext>
        </c:extLst>
      </c:lineChart>
      <c:catAx>
        <c:axId val="5402054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208768"/>
        <c:crosses val="autoZero"/>
        <c:auto val="1"/>
        <c:lblAlgn val="ctr"/>
        <c:lblOffset val="100"/>
        <c:noMultiLvlLbl val="0"/>
      </c:catAx>
      <c:valAx>
        <c:axId val="54020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20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Chart_Data!$AJ$3</c:f>
              <c:strCache>
                <c:ptCount val="1"/>
                <c:pt idx="0">
                  <c:v>Operational Energy (kWh/year) Variation - Sustainable Friendly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Chart_Data!$AJ$4:$AJ$363</c:f>
              <c:numCache>
                <c:formatCode>General</c:formatCode>
                <c:ptCount val="360"/>
                <c:pt idx="0">
                  <c:v>1183837.4474965436</c:v>
                </c:pt>
                <c:pt idx="1">
                  <c:v>1183837.4474965436</c:v>
                </c:pt>
                <c:pt idx="2">
                  <c:v>1183837.4474965436</c:v>
                </c:pt>
                <c:pt idx="3">
                  <c:v>1183837.4474965436</c:v>
                </c:pt>
                <c:pt idx="4">
                  <c:v>1183837.4474965436</c:v>
                </c:pt>
                <c:pt idx="5">
                  <c:v>1183837.4474965436</c:v>
                </c:pt>
                <c:pt idx="6">
                  <c:v>1183837.4474965436</c:v>
                </c:pt>
                <c:pt idx="7">
                  <c:v>1183837.4474965436</c:v>
                </c:pt>
                <c:pt idx="8">
                  <c:v>1183837.4474965436</c:v>
                </c:pt>
                <c:pt idx="9">
                  <c:v>1183837.4474965436</c:v>
                </c:pt>
                <c:pt idx="10">
                  <c:v>1183837.4474965436</c:v>
                </c:pt>
                <c:pt idx="11">
                  <c:v>1183837.4474965436</c:v>
                </c:pt>
                <c:pt idx="12">
                  <c:v>1183837.4474965436</c:v>
                </c:pt>
                <c:pt idx="13">
                  <c:v>1183837.4474965436</c:v>
                </c:pt>
                <c:pt idx="14">
                  <c:v>1183837.4474965436</c:v>
                </c:pt>
                <c:pt idx="15">
                  <c:v>1183837.4474965436</c:v>
                </c:pt>
                <c:pt idx="16">
                  <c:v>1183837.4474965436</c:v>
                </c:pt>
                <c:pt idx="17">
                  <c:v>1183837.4474965436</c:v>
                </c:pt>
                <c:pt idx="18">
                  <c:v>1183837.4474965436</c:v>
                </c:pt>
                <c:pt idx="19">
                  <c:v>1183837.4474965436</c:v>
                </c:pt>
                <c:pt idx="20">
                  <c:v>1183837.4474965436</c:v>
                </c:pt>
                <c:pt idx="21">
                  <c:v>1183837.4474965436</c:v>
                </c:pt>
                <c:pt idx="22">
                  <c:v>1183837.4474965436</c:v>
                </c:pt>
                <c:pt idx="23">
                  <c:v>1345084.3971209433</c:v>
                </c:pt>
                <c:pt idx="24">
                  <c:v>1345084.3971209433</c:v>
                </c:pt>
                <c:pt idx="25">
                  <c:v>1345084.3971209433</c:v>
                </c:pt>
                <c:pt idx="26">
                  <c:v>1345084.3971209433</c:v>
                </c:pt>
                <c:pt idx="27">
                  <c:v>1345084.3971209433</c:v>
                </c:pt>
                <c:pt idx="28">
                  <c:v>1345084.3971209433</c:v>
                </c:pt>
                <c:pt idx="29">
                  <c:v>1345084.3971209433</c:v>
                </c:pt>
                <c:pt idx="30">
                  <c:v>1345084.3971209433</c:v>
                </c:pt>
                <c:pt idx="31">
                  <c:v>1345084.3971209433</c:v>
                </c:pt>
                <c:pt idx="32">
                  <c:v>1345084.3971209433</c:v>
                </c:pt>
                <c:pt idx="33">
                  <c:v>1345084.3971209433</c:v>
                </c:pt>
                <c:pt idx="34">
                  <c:v>1345084.3971209433</c:v>
                </c:pt>
                <c:pt idx="35">
                  <c:v>1345084.3971209433</c:v>
                </c:pt>
                <c:pt idx="36">
                  <c:v>1345084.3971209433</c:v>
                </c:pt>
                <c:pt idx="37">
                  <c:v>1345084.3971209433</c:v>
                </c:pt>
                <c:pt idx="38">
                  <c:v>1345084.3971209433</c:v>
                </c:pt>
                <c:pt idx="39">
                  <c:v>1345084.3971209433</c:v>
                </c:pt>
                <c:pt idx="40">
                  <c:v>1345084.3971209433</c:v>
                </c:pt>
                <c:pt idx="41">
                  <c:v>1345084.3971209433</c:v>
                </c:pt>
                <c:pt idx="42">
                  <c:v>1345084.3971209433</c:v>
                </c:pt>
                <c:pt idx="43">
                  <c:v>1345084.3971209433</c:v>
                </c:pt>
                <c:pt idx="44">
                  <c:v>1345084.3971209433</c:v>
                </c:pt>
                <c:pt idx="45">
                  <c:v>1345084.3971209433</c:v>
                </c:pt>
                <c:pt idx="46">
                  <c:v>1345084.3971209433</c:v>
                </c:pt>
                <c:pt idx="47">
                  <c:v>1345084.3971209433</c:v>
                </c:pt>
                <c:pt idx="48">
                  <c:v>1345084.3971209433</c:v>
                </c:pt>
                <c:pt idx="49">
                  <c:v>1345084.3971209433</c:v>
                </c:pt>
                <c:pt idx="50">
                  <c:v>1345084.3971209433</c:v>
                </c:pt>
                <c:pt idx="51">
                  <c:v>1345084.3971209433</c:v>
                </c:pt>
                <c:pt idx="52">
                  <c:v>1345084.3971209433</c:v>
                </c:pt>
                <c:pt idx="53">
                  <c:v>1345084.3971209433</c:v>
                </c:pt>
                <c:pt idx="54">
                  <c:v>1345084.3971209433</c:v>
                </c:pt>
                <c:pt idx="55">
                  <c:v>1345084.3971209433</c:v>
                </c:pt>
                <c:pt idx="56">
                  <c:v>1345084.3971209433</c:v>
                </c:pt>
                <c:pt idx="57">
                  <c:v>1345084.3971209433</c:v>
                </c:pt>
                <c:pt idx="58">
                  <c:v>1345084.3971209433</c:v>
                </c:pt>
                <c:pt idx="59">
                  <c:v>1345084.3971209433</c:v>
                </c:pt>
                <c:pt idx="60">
                  <c:v>1345084.3971209433</c:v>
                </c:pt>
                <c:pt idx="61">
                  <c:v>1345084.3971209433</c:v>
                </c:pt>
                <c:pt idx="62">
                  <c:v>1345084.3971209433</c:v>
                </c:pt>
                <c:pt idx="63">
                  <c:v>1345084.3971209433</c:v>
                </c:pt>
                <c:pt idx="64">
                  <c:v>1345084.3971209433</c:v>
                </c:pt>
                <c:pt idx="65">
                  <c:v>1345084.3971209433</c:v>
                </c:pt>
                <c:pt idx="66">
                  <c:v>1345084.3971209433</c:v>
                </c:pt>
                <c:pt idx="67">
                  <c:v>1345084.3971209433</c:v>
                </c:pt>
                <c:pt idx="68">
                  <c:v>1468904.0075599661</c:v>
                </c:pt>
                <c:pt idx="69">
                  <c:v>1468904.0075599661</c:v>
                </c:pt>
                <c:pt idx="70">
                  <c:v>1468904.0075599661</c:v>
                </c:pt>
                <c:pt idx="71">
                  <c:v>1468904.0075599661</c:v>
                </c:pt>
                <c:pt idx="72">
                  <c:v>1468904.0075599661</c:v>
                </c:pt>
                <c:pt idx="73">
                  <c:v>1468904.0075599661</c:v>
                </c:pt>
                <c:pt idx="74">
                  <c:v>1468904.0075599661</c:v>
                </c:pt>
                <c:pt idx="75">
                  <c:v>1468904.0075599661</c:v>
                </c:pt>
                <c:pt idx="76">
                  <c:v>1468904.0075599661</c:v>
                </c:pt>
                <c:pt idx="77">
                  <c:v>1468904.0075599661</c:v>
                </c:pt>
                <c:pt idx="78">
                  <c:v>1468904.0075599661</c:v>
                </c:pt>
                <c:pt idx="79">
                  <c:v>1468904.0075599661</c:v>
                </c:pt>
                <c:pt idx="80">
                  <c:v>1468904.0075599661</c:v>
                </c:pt>
                <c:pt idx="81">
                  <c:v>1468904.0075599661</c:v>
                </c:pt>
                <c:pt idx="82">
                  <c:v>1468904.0075599661</c:v>
                </c:pt>
                <c:pt idx="83">
                  <c:v>1468904.0075599661</c:v>
                </c:pt>
                <c:pt idx="84">
                  <c:v>1468904.0075599661</c:v>
                </c:pt>
                <c:pt idx="85">
                  <c:v>1468904.0075599661</c:v>
                </c:pt>
                <c:pt idx="86">
                  <c:v>1468904.0075599661</c:v>
                </c:pt>
                <c:pt idx="87">
                  <c:v>1468904.0075599661</c:v>
                </c:pt>
                <c:pt idx="88">
                  <c:v>1468904.0075599661</c:v>
                </c:pt>
                <c:pt idx="89">
                  <c:v>1468904.0075599661</c:v>
                </c:pt>
                <c:pt idx="90">
                  <c:v>1468904.0075599661</c:v>
                </c:pt>
                <c:pt idx="91">
                  <c:v>1468904.0075599661</c:v>
                </c:pt>
                <c:pt idx="92">
                  <c:v>1468904.0075599661</c:v>
                </c:pt>
                <c:pt idx="93">
                  <c:v>1468904.0075599661</c:v>
                </c:pt>
                <c:pt idx="94">
                  <c:v>1468904.0075599661</c:v>
                </c:pt>
                <c:pt idx="95">
                  <c:v>1468904.0075599661</c:v>
                </c:pt>
                <c:pt idx="96">
                  <c:v>1468904.0075599661</c:v>
                </c:pt>
                <c:pt idx="97">
                  <c:v>1468904.0075599661</c:v>
                </c:pt>
                <c:pt idx="98">
                  <c:v>1468904.0075599661</c:v>
                </c:pt>
                <c:pt idx="99">
                  <c:v>1468904.0075599661</c:v>
                </c:pt>
                <c:pt idx="100">
                  <c:v>1468904.0075599661</c:v>
                </c:pt>
                <c:pt idx="101">
                  <c:v>1468904.0075599661</c:v>
                </c:pt>
                <c:pt idx="102">
                  <c:v>1468904.0075599661</c:v>
                </c:pt>
                <c:pt idx="103">
                  <c:v>1468904.0075599661</c:v>
                </c:pt>
                <c:pt idx="104">
                  <c:v>1468904.0075599661</c:v>
                </c:pt>
                <c:pt idx="105">
                  <c:v>1468904.0075599661</c:v>
                </c:pt>
                <c:pt idx="106">
                  <c:v>1468904.0075599661</c:v>
                </c:pt>
                <c:pt idx="107">
                  <c:v>1468904.0075599661</c:v>
                </c:pt>
                <c:pt idx="108">
                  <c:v>1468904.0075599661</c:v>
                </c:pt>
                <c:pt idx="109">
                  <c:v>1468904.0075599661</c:v>
                </c:pt>
                <c:pt idx="110">
                  <c:v>1468904.0075599661</c:v>
                </c:pt>
                <c:pt idx="111">
                  <c:v>1468904.0075599661</c:v>
                </c:pt>
                <c:pt idx="112">
                  <c:v>1468904.0075599661</c:v>
                </c:pt>
                <c:pt idx="113">
                  <c:v>1347466.0147861238</c:v>
                </c:pt>
                <c:pt idx="114">
                  <c:v>1347466.0147861238</c:v>
                </c:pt>
                <c:pt idx="115">
                  <c:v>1347466.0147861238</c:v>
                </c:pt>
                <c:pt idx="116">
                  <c:v>1347466.0147861238</c:v>
                </c:pt>
                <c:pt idx="117">
                  <c:v>1347466.0147861238</c:v>
                </c:pt>
                <c:pt idx="118">
                  <c:v>1347466.0147861238</c:v>
                </c:pt>
                <c:pt idx="119">
                  <c:v>1347466.0147861238</c:v>
                </c:pt>
                <c:pt idx="120">
                  <c:v>1347466.0147861238</c:v>
                </c:pt>
                <c:pt idx="121">
                  <c:v>1347466.0147861238</c:v>
                </c:pt>
                <c:pt idx="122">
                  <c:v>1347466.0147861238</c:v>
                </c:pt>
                <c:pt idx="123">
                  <c:v>1347466.0147861238</c:v>
                </c:pt>
                <c:pt idx="124">
                  <c:v>1347466.0147861238</c:v>
                </c:pt>
                <c:pt idx="125">
                  <c:v>1347466.0147861238</c:v>
                </c:pt>
                <c:pt idx="126">
                  <c:v>1347466.0147861238</c:v>
                </c:pt>
                <c:pt idx="127">
                  <c:v>1347466.0147861238</c:v>
                </c:pt>
                <c:pt idx="128">
                  <c:v>1347466.0147861238</c:v>
                </c:pt>
                <c:pt idx="129">
                  <c:v>1347466.0147861238</c:v>
                </c:pt>
                <c:pt idx="130">
                  <c:v>1347466.0147861238</c:v>
                </c:pt>
                <c:pt idx="131">
                  <c:v>1347466.0147861238</c:v>
                </c:pt>
                <c:pt idx="132">
                  <c:v>1347466.0147861238</c:v>
                </c:pt>
                <c:pt idx="133">
                  <c:v>1347466.0147861238</c:v>
                </c:pt>
                <c:pt idx="134">
                  <c:v>1347466.0147861238</c:v>
                </c:pt>
                <c:pt idx="135">
                  <c:v>1347466.0147861238</c:v>
                </c:pt>
                <c:pt idx="136">
                  <c:v>1347466.0147861238</c:v>
                </c:pt>
                <c:pt idx="137">
                  <c:v>1347466.0147861238</c:v>
                </c:pt>
                <c:pt idx="138">
                  <c:v>1347466.0147861238</c:v>
                </c:pt>
                <c:pt idx="139">
                  <c:v>1347466.0147861238</c:v>
                </c:pt>
                <c:pt idx="140">
                  <c:v>1347466.0147861238</c:v>
                </c:pt>
                <c:pt idx="141">
                  <c:v>1347466.0147861238</c:v>
                </c:pt>
                <c:pt idx="142">
                  <c:v>1347466.0147861238</c:v>
                </c:pt>
                <c:pt idx="143">
                  <c:v>1347466.0147861238</c:v>
                </c:pt>
                <c:pt idx="144">
                  <c:v>1347466.0147861238</c:v>
                </c:pt>
                <c:pt idx="145">
                  <c:v>1347466.0147861238</c:v>
                </c:pt>
                <c:pt idx="146">
                  <c:v>1347466.0147861238</c:v>
                </c:pt>
                <c:pt idx="147">
                  <c:v>1347466.0147861238</c:v>
                </c:pt>
                <c:pt idx="148">
                  <c:v>1347466.0147861238</c:v>
                </c:pt>
                <c:pt idx="149">
                  <c:v>1347466.0147861238</c:v>
                </c:pt>
                <c:pt idx="150">
                  <c:v>1347466.0147861238</c:v>
                </c:pt>
                <c:pt idx="151">
                  <c:v>1347466.0147861238</c:v>
                </c:pt>
                <c:pt idx="152">
                  <c:v>1347466.0147861238</c:v>
                </c:pt>
                <c:pt idx="153">
                  <c:v>1347466.0147861238</c:v>
                </c:pt>
                <c:pt idx="154">
                  <c:v>1347466.0147861238</c:v>
                </c:pt>
                <c:pt idx="155">
                  <c:v>1347466.0147861238</c:v>
                </c:pt>
                <c:pt idx="156">
                  <c:v>1347466.0147861238</c:v>
                </c:pt>
                <c:pt idx="157">
                  <c:v>1347466.0147861238</c:v>
                </c:pt>
                <c:pt idx="158">
                  <c:v>1176681.4415358203</c:v>
                </c:pt>
                <c:pt idx="159">
                  <c:v>1176681.4415358203</c:v>
                </c:pt>
                <c:pt idx="160">
                  <c:v>1176681.4415358203</c:v>
                </c:pt>
                <c:pt idx="161">
                  <c:v>1176681.4415358203</c:v>
                </c:pt>
                <c:pt idx="162">
                  <c:v>1176681.4415358203</c:v>
                </c:pt>
                <c:pt idx="163">
                  <c:v>1176681.4415358203</c:v>
                </c:pt>
                <c:pt idx="164">
                  <c:v>1176681.4415358203</c:v>
                </c:pt>
                <c:pt idx="165">
                  <c:v>1176681.4415358203</c:v>
                </c:pt>
                <c:pt idx="166">
                  <c:v>1176681.4415358203</c:v>
                </c:pt>
                <c:pt idx="167">
                  <c:v>1176681.4415358203</c:v>
                </c:pt>
                <c:pt idx="168">
                  <c:v>1176681.4415358203</c:v>
                </c:pt>
                <c:pt idx="169">
                  <c:v>1176681.4415358203</c:v>
                </c:pt>
                <c:pt idx="170">
                  <c:v>1176681.4415358203</c:v>
                </c:pt>
                <c:pt idx="171">
                  <c:v>1176681.4415358203</c:v>
                </c:pt>
                <c:pt idx="172">
                  <c:v>1176681.4415358203</c:v>
                </c:pt>
                <c:pt idx="173">
                  <c:v>1176681.4415358203</c:v>
                </c:pt>
                <c:pt idx="174">
                  <c:v>1176681.4415358203</c:v>
                </c:pt>
                <c:pt idx="175">
                  <c:v>1176681.4415358203</c:v>
                </c:pt>
                <c:pt idx="176">
                  <c:v>1176681.4415358203</c:v>
                </c:pt>
                <c:pt idx="177">
                  <c:v>1176681.4415358203</c:v>
                </c:pt>
                <c:pt idx="178">
                  <c:v>1176681.4415358203</c:v>
                </c:pt>
                <c:pt idx="179">
                  <c:v>1176681.4415358203</c:v>
                </c:pt>
                <c:pt idx="180">
                  <c:v>1176681.4415358203</c:v>
                </c:pt>
                <c:pt idx="181">
                  <c:v>1176681.4415358203</c:v>
                </c:pt>
                <c:pt idx="182">
                  <c:v>1176681.4415358203</c:v>
                </c:pt>
                <c:pt idx="183">
                  <c:v>1176681.4415358203</c:v>
                </c:pt>
                <c:pt idx="184">
                  <c:v>1176681.4415358203</c:v>
                </c:pt>
                <c:pt idx="185">
                  <c:v>1176681.4415358203</c:v>
                </c:pt>
                <c:pt idx="186">
                  <c:v>1176681.4415358203</c:v>
                </c:pt>
                <c:pt idx="187">
                  <c:v>1176681.4415358203</c:v>
                </c:pt>
                <c:pt idx="188">
                  <c:v>1176681.4415358203</c:v>
                </c:pt>
                <c:pt idx="189">
                  <c:v>1176681.4415358203</c:v>
                </c:pt>
                <c:pt idx="190">
                  <c:v>1176681.4415358203</c:v>
                </c:pt>
                <c:pt idx="191">
                  <c:v>1176681.4415358203</c:v>
                </c:pt>
                <c:pt idx="192">
                  <c:v>1176681.4415358203</c:v>
                </c:pt>
                <c:pt idx="193">
                  <c:v>1176681.4415358203</c:v>
                </c:pt>
                <c:pt idx="194">
                  <c:v>1176681.4415358203</c:v>
                </c:pt>
                <c:pt idx="195">
                  <c:v>1176681.4415358203</c:v>
                </c:pt>
                <c:pt idx="196">
                  <c:v>1176681.4415358203</c:v>
                </c:pt>
                <c:pt idx="197">
                  <c:v>1176681.4415358203</c:v>
                </c:pt>
                <c:pt idx="198">
                  <c:v>1176681.4415358203</c:v>
                </c:pt>
                <c:pt idx="199">
                  <c:v>1176681.4415358203</c:v>
                </c:pt>
                <c:pt idx="200">
                  <c:v>1176681.4415358203</c:v>
                </c:pt>
                <c:pt idx="201">
                  <c:v>1176681.4415358203</c:v>
                </c:pt>
                <c:pt idx="202">
                  <c:v>1176681.4415358203</c:v>
                </c:pt>
                <c:pt idx="203">
                  <c:v>1326627.3557448378</c:v>
                </c:pt>
                <c:pt idx="204">
                  <c:v>1326627.3557448378</c:v>
                </c:pt>
                <c:pt idx="205">
                  <c:v>1326627.3557448378</c:v>
                </c:pt>
                <c:pt idx="206">
                  <c:v>1326627.3557448378</c:v>
                </c:pt>
                <c:pt idx="207">
                  <c:v>1326627.3557448378</c:v>
                </c:pt>
                <c:pt idx="208">
                  <c:v>1326627.3557448378</c:v>
                </c:pt>
                <c:pt idx="209">
                  <c:v>1326627.3557448378</c:v>
                </c:pt>
                <c:pt idx="210">
                  <c:v>1326627.3557448378</c:v>
                </c:pt>
                <c:pt idx="211">
                  <c:v>1326627.3557448378</c:v>
                </c:pt>
                <c:pt idx="212">
                  <c:v>1326627.3557448378</c:v>
                </c:pt>
                <c:pt idx="213">
                  <c:v>1326627.3557448378</c:v>
                </c:pt>
                <c:pt idx="214">
                  <c:v>1326627.3557448378</c:v>
                </c:pt>
                <c:pt idx="215">
                  <c:v>1326627.3557448378</c:v>
                </c:pt>
                <c:pt idx="216">
                  <c:v>1326627.3557448378</c:v>
                </c:pt>
                <c:pt idx="217">
                  <c:v>1326627.3557448378</c:v>
                </c:pt>
                <c:pt idx="218">
                  <c:v>1326627.3557448378</c:v>
                </c:pt>
                <c:pt idx="219">
                  <c:v>1326627.3557448378</c:v>
                </c:pt>
                <c:pt idx="220">
                  <c:v>1326627.3557448378</c:v>
                </c:pt>
                <c:pt idx="221">
                  <c:v>1326627.3557448378</c:v>
                </c:pt>
                <c:pt idx="222">
                  <c:v>1326627.3557448378</c:v>
                </c:pt>
                <c:pt idx="223">
                  <c:v>1326627.3557448378</c:v>
                </c:pt>
                <c:pt idx="224">
                  <c:v>1326627.3557448378</c:v>
                </c:pt>
                <c:pt idx="225">
                  <c:v>1326627.3557448378</c:v>
                </c:pt>
                <c:pt idx="226">
                  <c:v>1326627.3557448378</c:v>
                </c:pt>
                <c:pt idx="227">
                  <c:v>1326627.3557448378</c:v>
                </c:pt>
                <c:pt idx="228">
                  <c:v>1326627.3557448378</c:v>
                </c:pt>
                <c:pt idx="229">
                  <c:v>1326627.3557448378</c:v>
                </c:pt>
                <c:pt idx="230">
                  <c:v>1326627.3557448378</c:v>
                </c:pt>
                <c:pt idx="231">
                  <c:v>1326627.3557448378</c:v>
                </c:pt>
                <c:pt idx="232">
                  <c:v>1326627.3557448378</c:v>
                </c:pt>
                <c:pt idx="233">
                  <c:v>1326627.3557448378</c:v>
                </c:pt>
                <c:pt idx="234">
                  <c:v>1326627.3557448378</c:v>
                </c:pt>
                <c:pt idx="235">
                  <c:v>1326627.3557448378</c:v>
                </c:pt>
                <c:pt idx="236">
                  <c:v>1326627.3557448378</c:v>
                </c:pt>
                <c:pt idx="237">
                  <c:v>1326627.3557448378</c:v>
                </c:pt>
                <c:pt idx="238">
                  <c:v>1326627.3557448378</c:v>
                </c:pt>
                <c:pt idx="239">
                  <c:v>1326627.3557448378</c:v>
                </c:pt>
                <c:pt idx="240">
                  <c:v>1326627.3557448378</c:v>
                </c:pt>
                <c:pt idx="241">
                  <c:v>1326627.3557448378</c:v>
                </c:pt>
                <c:pt idx="242">
                  <c:v>1326627.3557448378</c:v>
                </c:pt>
                <c:pt idx="243">
                  <c:v>1326627.3557448378</c:v>
                </c:pt>
                <c:pt idx="244">
                  <c:v>1326627.3557448378</c:v>
                </c:pt>
                <c:pt idx="245">
                  <c:v>1326627.3557448378</c:v>
                </c:pt>
                <c:pt idx="246">
                  <c:v>1326627.3557448378</c:v>
                </c:pt>
                <c:pt idx="247">
                  <c:v>1326627.3557448378</c:v>
                </c:pt>
                <c:pt idx="248">
                  <c:v>1467140.1095042164</c:v>
                </c:pt>
                <c:pt idx="249">
                  <c:v>1467140.1095042164</c:v>
                </c:pt>
                <c:pt idx="250">
                  <c:v>1467140.1095042164</c:v>
                </c:pt>
                <c:pt idx="251">
                  <c:v>1467140.1095042164</c:v>
                </c:pt>
                <c:pt idx="252">
                  <c:v>1467140.1095042164</c:v>
                </c:pt>
                <c:pt idx="253">
                  <c:v>1467140.1095042164</c:v>
                </c:pt>
                <c:pt idx="254">
                  <c:v>1467140.1095042164</c:v>
                </c:pt>
                <c:pt idx="255">
                  <c:v>1467140.1095042164</c:v>
                </c:pt>
                <c:pt idx="256">
                  <c:v>1467140.1095042164</c:v>
                </c:pt>
                <c:pt idx="257">
                  <c:v>1467140.1095042164</c:v>
                </c:pt>
                <c:pt idx="258">
                  <c:v>1467140.1095042164</c:v>
                </c:pt>
                <c:pt idx="259">
                  <c:v>1467140.1095042164</c:v>
                </c:pt>
                <c:pt idx="260">
                  <c:v>1467140.1095042164</c:v>
                </c:pt>
                <c:pt idx="261">
                  <c:v>1467140.1095042164</c:v>
                </c:pt>
                <c:pt idx="262">
                  <c:v>1467140.1095042164</c:v>
                </c:pt>
                <c:pt idx="263">
                  <c:v>1467140.1095042164</c:v>
                </c:pt>
                <c:pt idx="264">
                  <c:v>1467140.1095042164</c:v>
                </c:pt>
                <c:pt idx="265">
                  <c:v>1467140.1095042164</c:v>
                </c:pt>
                <c:pt idx="266">
                  <c:v>1467140.1095042164</c:v>
                </c:pt>
                <c:pt idx="267">
                  <c:v>1467140.1095042164</c:v>
                </c:pt>
                <c:pt idx="268">
                  <c:v>1467140.1095042164</c:v>
                </c:pt>
                <c:pt idx="269">
                  <c:v>1467140.1095042164</c:v>
                </c:pt>
                <c:pt idx="270">
                  <c:v>1467140.1095042164</c:v>
                </c:pt>
                <c:pt idx="271">
                  <c:v>1467140.1095042164</c:v>
                </c:pt>
                <c:pt idx="272">
                  <c:v>1467140.1095042164</c:v>
                </c:pt>
                <c:pt idx="273">
                  <c:v>1467140.1095042164</c:v>
                </c:pt>
                <c:pt idx="274">
                  <c:v>1467140.1095042164</c:v>
                </c:pt>
                <c:pt idx="275">
                  <c:v>1467140.1095042164</c:v>
                </c:pt>
                <c:pt idx="276">
                  <c:v>1467140.1095042164</c:v>
                </c:pt>
                <c:pt idx="277">
                  <c:v>1467140.1095042164</c:v>
                </c:pt>
                <c:pt idx="278">
                  <c:v>1467140.1095042164</c:v>
                </c:pt>
                <c:pt idx="279">
                  <c:v>1467140.1095042164</c:v>
                </c:pt>
                <c:pt idx="280">
                  <c:v>1467140.1095042164</c:v>
                </c:pt>
                <c:pt idx="281">
                  <c:v>1467140.1095042164</c:v>
                </c:pt>
                <c:pt idx="282">
                  <c:v>1467140.1095042164</c:v>
                </c:pt>
                <c:pt idx="283">
                  <c:v>1467140.1095042164</c:v>
                </c:pt>
                <c:pt idx="284">
                  <c:v>1467140.1095042164</c:v>
                </c:pt>
                <c:pt idx="285">
                  <c:v>1467140.1095042164</c:v>
                </c:pt>
                <c:pt idx="286">
                  <c:v>1467140.1095042164</c:v>
                </c:pt>
                <c:pt idx="287">
                  <c:v>1467140.1095042164</c:v>
                </c:pt>
                <c:pt idx="288">
                  <c:v>1467140.1095042164</c:v>
                </c:pt>
                <c:pt idx="289">
                  <c:v>1467140.1095042164</c:v>
                </c:pt>
                <c:pt idx="290">
                  <c:v>1467140.1095042164</c:v>
                </c:pt>
                <c:pt idx="291">
                  <c:v>1467140.1095042164</c:v>
                </c:pt>
                <c:pt idx="292">
                  <c:v>1467140.1095042164</c:v>
                </c:pt>
                <c:pt idx="293">
                  <c:v>1325900.6964538342</c:v>
                </c:pt>
                <c:pt idx="294">
                  <c:v>1325900.6964538342</c:v>
                </c:pt>
                <c:pt idx="295">
                  <c:v>1325900.6964538342</c:v>
                </c:pt>
                <c:pt idx="296">
                  <c:v>1325900.6964538342</c:v>
                </c:pt>
                <c:pt idx="297">
                  <c:v>1325900.6964538342</c:v>
                </c:pt>
                <c:pt idx="298">
                  <c:v>1325900.6964538342</c:v>
                </c:pt>
                <c:pt idx="299">
                  <c:v>1325900.6964538342</c:v>
                </c:pt>
                <c:pt idx="300">
                  <c:v>1325900.6964538342</c:v>
                </c:pt>
                <c:pt idx="301">
                  <c:v>1325900.6964538342</c:v>
                </c:pt>
                <c:pt idx="302">
                  <c:v>1325900.6964538342</c:v>
                </c:pt>
                <c:pt idx="303">
                  <c:v>1325900.6964538342</c:v>
                </c:pt>
                <c:pt idx="304">
                  <c:v>1325900.6964538342</c:v>
                </c:pt>
                <c:pt idx="305">
                  <c:v>1325900.6964538342</c:v>
                </c:pt>
                <c:pt idx="306">
                  <c:v>1325900.6964538342</c:v>
                </c:pt>
                <c:pt idx="307">
                  <c:v>1325900.6964538342</c:v>
                </c:pt>
                <c:pt idx="308">
                  <c:v>1325900.6964538342</c:v>
                </c:pt>
                <c:pt idx="309">
                  <c:v>1325900.6964538342</c:v>
                </c:pt>
                <c:pt idx="310">
                  <c:v>1325900.6964538342</c:v>
                </c:pt>
                <c:pt idx="311">
                  <c:v>1325900.6964538342</c:v>
                </c:pt>
                <c:pt idx="312">
                  <c:v>1325900.6964538342</c:v>
                </c:pt>
                <c:pt idx="313">
                  <c:v>1325900.6964538342</c:v>
                </c:pt>
                <c:pt idx="314">
                  <c:v>1325900.6964538342</c:v>
                </c:pt>
                <c:pt idx="315">
                  <c:v>1325900.6964538342</c:v>
                </c:pt>
                <c:pt idx="316">
                  <c:v>1325900.6964538342</c:v>
                </c:pt>
                <c:pt idx="317">
                  <c:v>1325900.6964538342</c:v>
                </c:pt>
                <c:pt idx="318">
                  <c:v>1325900.6964538342</c:v>
                </c:pt>
                <c:pt idx="319">
                  <c:v>1325900.6964538342</c:v>
                </c:pt>
                <c:pt idx="320">
                  <c:v>1325900.6964538342</c:v>
                </c:pt>
                <c:pt idx="321">
                  <c:v>1325900.6964538342</c:v>
                </c:pt>
                <c:pt idx="322">
                  <c:v>1325900.6964538342</c:v>
                </c:pt>
                <c:pt idx="323">
                  <c:v>1325900.6964538342</c:v>
                </c:pt>
                <c:pt idx="324">
                  <c:v>1325900.6964538342</c:v>
                </c:pt>
                <c:pt idx="325">
                  <c:v>1325900.6964538342</c:v>
                </c:pt>
                <c:pt idx="326">
                  <c:v>1325900.6964538342</c:v>
                </c:pt>
                <c:pt idx="327">
                  <c:v>1325900.6964538342</c:v>
                </c:pt>
                <c:pt idx="328">
                  <c:v>1325900.6964538342</c:v>
                </c:pt>
                <c:pt idx="329">
                  <c:v>1325900.6964538342</c:v>
                </c:pt>
                <c:pt idx="330">
                  <c:v>1325900.6964538342</c:v>
                </c:pt>
                <c:pt idx="331">
                  <c:v>1325900.6964538342</c:v>
                </c:pt>
                <c:pt idx="332">
                  <c:v>1325900.6964538342</c:v>
                </c:pt>
                <c:pt idx="333">
                  <c:v>1325900.6964538342</c:v>
                </c:pt>
                <c:pt idx="334">
                  <c:v>1325900.6964538342</c:v>
                </c:pt>
                <c:pt idx="335">
                  <c:v>1325900.6964538342</c:v>
                </c:pt>
                <c:pt idx="336">
                  <c:v>1325900.6964538342</c:v>
                </c:pt>
                <c:pt idx="337">
                  <c:v>1325900.6964538342</c:v>
                </c:pt>
                <c:pt idx="338">
                  <c:v>1183837.4474965436</c:v>
                </c:pt>
                <c:pt idx="339">
                  <c:v>1183837.4474965436</c:v>
                </c:pt>
                <c:pt idx="340">
                  <c:v>1183837.4474965436</c:v>
                </c:pt>
                <c:pt idx="341">
                  <c:v>1183837.4474965436</c:v>
                </c:pt>
                <c:pt idx="342">
                  <c:v>1183837.4474965436</c:v>
                </c:pt>
                <c:pt idx="343">
                  <c:v>1183837.4474965436</c:v>
                </c:pt>
                <c:pt idx="344">
                  <c:v>1183837.4474965436</c:v>
                </c:pt>
                <c:pt idx="345">
                  <c:v>1183837.4474965436</c:v>
                </c:pt>
                <c:pt idx="346">
                  <c:v>1183837.4474965436</c:v>
                </c:pt>
                <c:pt idx="347">
                  <c:v>1183837.4474965436</c:v>
                </c:pt>
                <c:pt idx="348">
                  <c:v>1183837.4474965436</c:v>
                </c:pt>
                <c:pt idx="349">
                  <c:v>1183837.4474965436</c:v>
                </c:pt>
                <c:pt idx="350">
                  <c:v>1183837.4474965436</c:v>
                </c:pt>
                <c:pt idx="351">
                  <c:v>1183837.4474965436</c:v>
                </c:pt>
                <c:pt idx="352">
                  <c:v>1183837.4474965436</c:v>
                </c:pt>
                <c:pt idx="353">
                  <c:v>1183837.4474965436</c:v>
                </c:pt>
                <c:pt idx="354">
                  <c:v>1183837.4474965436</c:v>
                </c:pt>
                <c:pt idx="355">
                  <c:v>1183837.4474965436</c:v>
                </c:pt>
                <c:pt idx="356">
                  <c:v>1183837.4474965436</c:v>
                </c:pt>
                <c:pt idx="357">
                  <c:v>1183837.4474965436</c:v>
                </c:pt>
                <c:pt idx="358">
                  <c:v>1183837.4474965436</c:v>
                </c:pt>
                <c:pt idx="359">
                  <c:v>1183837.4474965436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9A-4E49-B3EC-2F358BEEF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0194664"/>
        <c:axId val="54019991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459A-4E49-B3EC-2F358BEEFDFC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Chart_Data!$AH$3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Chart_Data!$AH$4:$AH$363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1183837.4474965436</c:v>
                      </c:pt>
                      <c:pt idx="1">
                        <c:v>1183837.4474965436</c:v>
                      </c:pt>
                      <c:pt idx="2">
                        <c:v>1183837.4474965436</c:v>
                      </c:pt>
                      <c:pt idx="3">
                        <c:v>1183837.4474965436</c:v>
                      </c:pt>
                      <c:pt idx="4">
                        <c:v>1183837.4474965436</c:v>
                      </c:pt>
                      <c:pt idx="5">
                        <c:v>1183837.4474965436</c:v>
                      </c:pt>
                      <c:pt idx="6">
                        <c:v>1183837.4474965436</c:v>
                      </c:pt>
                      <c:pt idx="7">
                        <c:v>1183837.4474965436</c:v>
                      </c:pt>
                      <c:pt idx="8">
                        <c:v>1183837.4474965436</c:v>
                      </c:pt>
                      <c:pt idx="9">
                        <c:v>1183837.4474965436</c:v>
                      </c:pt>
                      <c:pt idx="10">
                        <c:v>1183837.4474965436</c:v>
                      </c:pt>
                      <c:pt idx="11">
                        <c:v>1183837.4474965436</c:v>
                      </c:pt>
                      <c:pt idx="12">
                        <c:v>1183837.4474965436</c:v>
                      </c:pt>
                      <c:pt idx="13">
                        <c:v>1183837.4474965436</c:v>
                      </c:pt>
                      <c:pt idx="14">
                        <c:v>1183837.4474965436</c:v>
                      </c:pt>
                      <c:pt idx="15">
                        <c:v>1183837.4474965436</c:v>
                      </c:pt>
                      <c:pt idx="16">
                        <c:v>1183837.4474965436</c:v>
                      </c:pt>
                      <c:pt idx="17">
                        <c:v>1183837.4474965436</c:v>
                      </c:pt>
                      <c:pt idx="18">
                        <c:v>1183837.4474965436</c:v>
                      </c:pt>
                      <c:pt idx="19">
                        <c:v>1183837.4474965436</c:v>
                      </c:pt>
                      <c:pt idx="20">
                        <c:v>1183837.4474965436</c:v>
                      </c:pt>
                      <c:pt idx="21">
                        <c:v>1183837.4474965436</c:v>
                      </c:pt>
                      <c:pt idx="22">
                        <c:v>1183837.4474965436</c:v>
                      </c:pt>
                      <c:pt idx="23">
                        <c:v>1345084.3971209433</c:v>
                      </c:pt>
                      <c:pt idx="24">
                        <c:v>1345084.3971209433</c:v>
                      </c:pt>
                      <c:pt idx="25">
                        <c:v>1345084.3971209433</c:v>
                      </c:pt>
                      <c:pt idx="26">
                        <c:v>1345084.3971209433</c:v>
                      </c:pt>
                      <c:pt idx="27">
                        <c:v>1345084.3971209433</c:v>
                      </c:pt>
                      <c:pt idx="28">
                        <c:v>1345084.3971209433</c:v>
                      </c:pt>
                      <c:pt idx="29">
                        <c:v>1345084.3971209433</c:v>
                      </c:pt>
                      <c:pt idx="30">
                        <c:v>1345084.3971209433</c:v>
                      </c:pt>
                      <c:pt idx="31">
                        <c:v>1345084.3971209433</c:v>
                      </c:pt>
                      <c:pt idx="32">
                        <c:v>1345084.3971209433</c:v>
                      </c:pt>
                      <c:pt idx="33">
                        <c:v>1345084.3971209433</c:v>
                      </c:pt>
                      <c:pt idx="34">
                        <c:v>1345084.3971209433</c:v>
                      </c:pt>
                      <c:pt idx="35">
                        <c:v>1345084.3971209433</c:v>
                      </c:pt>
                      <c:pt idx="36">
                        <c:v>1345084.3971209433</c:v>
                      </c:pt>
                      <c:pt idx="37">
                        <c:v>1345084.3971209433</c:v>
                      </c:pt>
                      <c:pt idx="38">
                        <c:v>1345084.3971209433</c:v>
                      </c:pt>
                      <c:pt idx="39">
                        <c:v>1345084.3971209433</c:v>
                      </c:pt>
                      <c:pt idx="40">
                        <c:v>1345084.3971209433</c:v>
                      </c:pt>
                      <c:pt idx="41">
                        <c:v>1345084.3971209433</c:v>
                      </c:pt>
                      <c:pt idx="42">
                        <c:v>1345084.3971209433</c:v>
                      </c:pt>
                      <c:pt idx="43">
                        <c:v>1345084.3971209433</c:v>
                      </c:pt>
                      <c:pt idx="44">
                        <c:v>1345084.3971209433</c:v>
                      </c:pt>
                      <c:pt idx="45">
                        <c:v>1345084.3971209433</c:v>
                      </c:pt>
                      <c:pt idx="46">
                        <c:v>1345084.3971209433</c:v>
                      </c:pt>
                      <c:pt idx="47">
                        <c:v>1345084.3971209433</c:v>
                      </c:pt>
                      <c:pt idx="48">
                        <c:v>1345084.3971209433</c:v>
                      </c:pt>
                      <c:pt idx="49">
                        <c:v>1345084.3971209433</c:v>
                      </c:pt>
                      <c:pt idx="50">
                        <c:v>1345084.3971209433</c:v>
                      </c:pt>
                      <c:pt idx="51">
                        <c:v>1345084.3971209433</c:v>
                      </c:pt>
                      <c:pt idx="52">
                        <c:v>1345084.3971209433</c:v>
                      </c:pt>
                      <c:pt idx="53">
                        <c:v>1345084.3971209433</c:v>
                      </c:pt>
                      <c:pt idx="54">
                        <c:v>1345084.3971209433</c:v>
                      </c:pt>
                      <c:pt idx="55">
                        <c:v>1345084.3971209433</c:v>
                      </c:pt>
                      <c:pt idx="56">
                        <c:v>1345084.3971209433</c:v>
                      </c:pt>
                      <c:pt idx="57">
                        <c:v>1345084.3971209433</c:v>
                      </c:pt>
                      <c:pt idx="58">
                        <c:v>1345084.3971209433</c:v>
                      </c:pt>
                      <c:pt idx="59">
                        <c:v>1345084.3971209433</c:v>
                      </c:pt>
                      <c:pt idx="60">
                        <c:v>1345084.3971209433</c:v>
                      </c:pt>
                      <c:pt idx="61">
                        <c:v>1345084.3971209433</c:v>
                      </c:pt>
                      <c:pt idx="62">
                        <c:v>1345084.3971209433</c:v>
                      </c:pt>
                      <c:pt idx="63">
                        <c:v>1345084.3971209433</c:v>
                      </c:pt>
                      <c:pt idx="64">
                        <c:v>1345084.3971209433</c:v>
                      </c:pt>
                      <c:pt idx="65">
                        <c:v>1345084.3971209433</c:v>
                      </c:pt>
                      <c:pt idx="66">
                        <c:v>1345084.3971209433</c:v>
                      </c:pt>
                      <c:pt idx="67">
                        <c:v>1345084.3971209433</c:v>
                      </c:pt>
                      <c:pt idx="68">
                        <c:v>1468904.0075599661</c:v>
                      </c:pt>
                      <c:pt idx="69">
                        <c:v>1468904.0075599661</c:v>
                      </c:pt>
                      <c:pt idx="70">
                        <c:v>1468904.0075599661</c:v>
                      </c:pt>
                      <c:pt idx="71">
                        <c:v>1468904.0075599661</c:v>
                      </c:pt>
                      <c:pt idx="72">
                        <c:v>1468904.0075599661</c:v>
                      </c:pt>
                      <c:pt idx="73">
                        <c:v>1468904.0075599661</c:v>
                      </c:pt>
                      <c:pt idx="74">
                        <c:v>1468904.0075599661</c:v>
                      </c:pt>
                      <c:pt idx="75">
                        <c:v>1468904.0075599661</c:v>
                      </c:pt>
                      <c:pt idx="76">
                        <c:v>1468904.0075599661</c:v>
                      </c:pt>
                      <c:pt idx="77">
                        <c:v>1468904.0075599661</c:v>
                      </c:pt>
                      <c:pt idx="78">
                        <c:v>1468904.0075599661</c:v>
                      </c:pt>
                      <c:pt idx="79">
                        <c:v>1468904.0075599661</c:v>
                      </c:pt>
                      <c:pt idx="80">
                        <c:v>1468904.0075599661</c:v>
                      </c:pt>
                      <c:pt idx="81">
                        <c:v>1468904.0075599661</c:v>
                      </c:pt>
                      <c:pt idx="82">
                        <c:v>1468904.0075599661</c:v>
                      </c:pt>
                      <c:pt idx="83">
                        <c:v>1468904.0075599661</c:v>
                      </c:pt>
                      <c:pt idx="84">
                        <c:v>1468904.0075599661</c:v>
                      </c:pt>
                      <c:pt idx="85">
                        <c:v>1468904.0075599661</c:v>
                      </c:pt>
                      <c:pt idx="86">
                        <c:v>1468904.0075599661</c:v>
                      </c:pt>
                      <c:pt idx="87">
                        <c:v>1468904.0075599661</c:v>
                      </c:pt>
                      <c:pt idx="88">
                        <c:v>1468904.0075599661</c:v>
                      </c:pt>
                      <c:pt idx="89">
                        <c:v>1468904.0075599661</c:v>
                      </c:pt>
                      <c:pt idx="90">
                        <c:v>1468904.0075599661</c:v>
                      </c:pt>
                      <c:pt idx="91">
                        <c:v>1468904.0075599661</c:v>
                      </c:pt>
                      <c:pt idx="92">
                        <c:v>1468904.0075599661</c:v>
                      </c:pt>
                      <c:pt idx="93">
                        <c:v>1468904.0075599661</c:v>
                      </c:pt>
                      <c:pt idx="94">
                        <c:v>1468904.0075599661</c:v>
                      </c:pt>
                      <c:pt idx="95">
                        <c:v>1468904.0075599661</c:v>
                      </c:pt>
                      <c:pt idx="96">
                        <c:v>1468904.0075599661</c:v>
                      </c:pt>
                      <c:pt idx="97">
                        <c:v>1468904.0075599661</c:v>
                      </c:pt>
                      <c:pt idx="98">
                        <c:v>1468904.0075599661</c:v>
                      </c:pt>
                      <c:pt idx="99">
                        <c:v>1468904.0075599661</c:v>
                      </c:pt>
                      <c:pt idx="100">
                        <c:v>1468904.0075599661</c:v>
                      </c:pt>
                      <c:pt idx="101">
                        <c:v>1468904.0075599661</c:v>
                      </c:pt>
                      <c:pt idx="102">
                        <c:v>1468904.0075599661</c:v>
                      </c:pt>
                      <c:pt idx="103">
                        <c:v>1468904.0075599661</c:v>
                      </c:pt>
                      <c:pt idx="104">
                        <c:v>1468904.0075599661</c:v>
                      </c:pt>
                      <c:pt idx="105">
                        <c:v>1468904.0075599661</c:v>
                      </c:pt>
                      <c:pt idx="106">
                        <c:v>1468904.0075599661</c:v>
                      </c:pt>
                      <c:pt idx="107">
                        <c:v>1468904.0075599661</c:v>
                      </c:pt>
                      <c:pt idx="108">
                        <c:v>1468904.0075599661</c:v>
                      </c:pt>
                      <c:pt idx="109">
                        <c:v>1468904.0075599661</c:v>
                      </c:pt>
                      <c:pt idx="110">
                        <c:v>1468904.0075599661</c:v>
                      </c:pt>
                      <c:pt idx="111">
                        <c:v>1468904.0075599661</c:v>
                      </c:pt>
                      <c:pt idx="112">
                        <c:v>1468904.0075599661</c:v>
                      </c:pt>
                      <c:pt idx="113">
                        <c:v>1347466.0147861238</c:v>
                      </c:pt>
                      <c:pt idx="114">
                        <c:v>1347466.0147861238</c:v>
                      </c:pt>
                      <c:pt idx="115">
                        <c:v>1347466.0147861238</c:v>
                      </c:pt>
                      <c:pt idx="116">
                        <c:v>1347466.0147861238</c:v>
                      </c:pt>
                      <c:pt idx="117">
                        <c:v>1347466.0147861238</c:v>
                      </c:pt>
                      <c:pt idx="118">
                        <c:v>1347466.0147861238</c:v>
                      </c:pt>
                      <c:pt idx="119">
                        <c:v>1347466.0147861238</c:v>
                      </c:pt>
                      <c:pt idx="120">
                        <c:v>1347466.0147861238</c:v>
                      </c:pt>
                      <c:pt idx="121">
                        <c:v>1347466.0147861238</c:v>
                      </c:pt>
                      <c:pt idx="122">
                        <c:v>1347466.0147861238</c:v>
                      </c:pt>
                      <c:pt idx="123">
                        <c:v>1347466.0147861238</c:v>
                      </c:pt>
                      <c:pt idx="124">
                        <c:v>1347466.0147861238</c:v>
                      </c:pt>
                      <c:pt idx="125">
                        <c:v>1347466.0147861238</c:v>
                      </c:pt>
                      <c:pt idx="126">
                        <c:v>1347466.0147861238</c:v>
                      </c:pt>
                      <c:pt idx="127">
                        <c:v>1347466.0147861238</c:v>
                      </c:pt>
                      <c:pt idx="128">
                        <c:v>1347466.0147861238</c:v>
                      </c:pt>
                      <c:pt idx="129">
                        <c:v>1347466.0147861238</c:v>
                      </c:pt>
                      <c:pt idx="130">
                        <c:v>1347466.0147861238</c:v>
                      </c:pt>
                      <c:pt idx="131">
                        <c:v>1347466.0147861238</c:v>
                      </c:pt>
                      <c:pt idx="132">
                        <c:v>1347466.0147861238</c:v>
                      </c:pt>
                      <c:pt idx="133">
                        <c:v>1347466.0147861238</c:v>
                      </c:pt>
                      <c:pt idx="134">
                        <c:v>1347466.0147861238</c:v>
                      </c:pt>
                      <c:pt idx="135">
                        <c:v>1347466.0147861238</c:v>
                      </c:pt>
                      <c:pt idx="136">
                        <c:v>1347466.0147861238</c:v>
                      </c:pt>
                      <c:pt idx="137">
                        <c:v>1347466.0147861238</c:v>
                      </c:pt>
                      <c:pt idx="138">
                        <c:v>1347466.0147861238</c:v>
                      </c:pt>
                      <c:pt idx="139">
                        <c:v>1347466.0147861238</c:v>
                      </c:pt>
                      <c:pt idx="140">
                        <c:v>1347466.0147861238</c:v>
                      </c:pt>
                      <c:pt idx="141">
                        <c:v>1347466.0147861238</c:v>
                      </c:pt>
                      <c:pt idx="142">
                        <c:v>1347466.0147861238</c:v>
                      </c:pt>
                      <c:pt idx="143">
                        <c:v>1347466.0147861238</c:v>
                      </c:pt>
                      <c:pt idx="144">
                        <c:v>1347466.0147861238</c:v>
                      </c:pt>
                      <c:pt idx="145">
                        <c:v>1347466.0147861238</c:v>
                      </c:pt>
                      <c:pt idx="146">
                        <c:v>1347466.0147861238</c:v>
                      </c:pt>
                      <c:pt idx="147">
                        <c:v>1347466.0147861238</c:v>
                      </c:pt>
                      <c:pt idx="148">
                        <c:v>1347466.0147861238</c:v>
                      </c:pt>
                      <c:pt idx="149">
                        <c:v>1347466.0147861238</c:v>
                      </c:pt>
                      <c:pt idx="150">
                        <c:v>1347466.0147861238</c:v>
                      </c:pt>
                      <c:pt idx="151">
                        <c:v>1347466.0147861238</c:v>
                      </c:pt>
                      <c:pt idx="152">
                        <c:v>1347466.0147861238</c:v>
                      </c:pt>
                      <c:pt idx="153">
                        <c:v>1347466.0147861238</c:v>
                      </c:pt>
                      <c:pt idx="154">
                        <c:v>1347466.0147861238</c:v>
                      </c:pt>
                      <c:pt idx="155">
                        <c:v>1347466.0147861238</c:v>
                      </c:pt>
                      <c:pt idx="156">
                        <c:v>1347466.0147861238</c:v>
                      </c:pt>
                      <c:pt idx="157">
                        <c:v>1347466.0147861238</c:v>
                      </c:pt>
                      <c:pt idx="158">
                        <c:v>1176681.4415358203</c:v>
                      </c:pt>
                      <c:pt idx="159">
                        <c:v>1176681.4415358203</c:v>
                      </c:pt>
                      <c:pt idx="160">
                        <c:v>1176681.4415358203</c:v>
                      </c:pt>
                      <c:pt idx="161">
                        <c:v>1176681.4415358203</c:v>
                      </c:pt>
                      <c:pt idx="162">
                        <c:v>1176681.4415358203</c:v>
                      </c:pt>
                      <c:pt idx="163">
                        <c:v>1176681.4415358203</c:v>
                      </c:pt>
                      <c:pt idx="164">
                        <c:v>1176681.4415358203</c:v>
                      </c:pt>
                      <c:pt idx="165">
                        <c:v>1176681.4415358203</c:v>
                      </c:pt>
                      <c:pt idx="166">
                        <c:v>1176681.4415358203</c:v>
                      </c:pt>
                      <c:pt idx="167">
                        <c:v>1176681.4415358203</c:v>
                      </c:pt>
                      <c:pt idx="168">
                        <c:v>1176681.4415358203</c:v>
                      </c:pt>
                      <c:pt idx="169">
                        <c:v>1176681.4415358203</c:v>
                      </c:pt>
                      <c:pt idx="170">
                        <c:v>1176681.4415358203</c:v>
                      </c:pt>
                      <c:pt idx="171">
                        <c:v>1176681.4415358203</c:v>
                      </c:pt>
                      <c:pt idx="172">
                        <c:v>1176681.4415358203</c:v>
                      </c:pt>
                      <c:pt idx="173">
                        <c:v>1176681.4415358203</c:v>
                      </c:pt>
                      <c:pt idx="174">
                        <c:v>1176681.4415358203</c:v>
                      </c:pt>
                      <c:pt idx="175">
                        <c:v>1176681.4415358203</c:v>
                      </c:pt>
                      <c:pt idx="176">
                        <c:v>1176681.4415358203</c:v>
                      </c:pt>
                      <c:pt idx="177">
                        <c:v>1176681.4415358203</c:v>
                      </c:pt>
                      <c:pt idx="178">
                        <c:v>1176681.4415358203</c:v>
                      </c:pt>
                      <c:pt idx="179">
                        <c:v>1176681.4415358203</c:v>
                      </c:pt>
                      <c:pt idx="180">
                        <c:v>1176681.4415358203</c:v>
                      </c:pt>
                      <c:pt idx="181">
                        <c:v>1176681.4415358203</c:v>
                      </c:pt>
                      <c:pt idx="182">
                        <c:v>1176681.4415358203</c:v>
                      </c:pt>
                      <c:pt idx="183">
                        <c:v>1176681.4415358203</c:v>
                      </c:pt>
                      <c:pt idx="184">
                        <c:v>1176681.4415358203</c:v>
                      </c:pt>
                      <c:pt idx="185">
                        <c:v>1176681.4415358203</c:v>
                      </c:pt>
                      <c:pt idx="186">
                        <c:v>1176681.4415358203</c:v>
                      </c:pt>
                      <c:pt idx="187">
                        <c:v>1176681.4415358203</c:v>
                      </c:pt>
                      <c:pt idx="188">
                        <c:v>1176681.4415358203</c:v>
                      </c:pt>
                      <c:pt idx="189">
                        <c:v>1176681.4415358203</c:v>
                      </c:pt>
                      <c:pt idx="190">
                        <c:v>1176681.4415358203</c:v>
                      </c:pt>
                      <c:pt idx="191">
                        <c:v>1176681.4415358203</c:v>
                      </c:pt>
                      <c:pt idx="192">
                        <c:v>1176681.4415358203</c:v>
                      </c:pt>
                      <c:pt idx="193">
                        <c:v>1176681.4415358203</c:v>
                      </c:pt>
                      <c:pt idx="194">
                        <c:v>1176681.4415358203</c:v>
                      </c:pt>
                      <c:pt idx="195">
                        <c:v>1176681.4415358203</c:v>
                      </c:pt>
                      <c:pt idx="196">
                        <c:v>1176681.4415358203</c:v>
                      </c:pt>
                      <c:pt idx="197">
                        <c:v>1176681.4415358203</c:v>
                      </c:pt>
                      <c:pt idx="198">
                        <c:v>1176681.4415358203</c:v>
                      </c:pt>
                      <c:pt idx="199">
                        <c:v>1176681.4415358203</c:v>
                      </c:pt>
                      <c:pt idx="200">
                        <c:v>1176681.4415358203</c:v>
                      </c:pt>
                      <c:pt idx="201">
                        <c:v>1176681.4415358203</c:v>
                      </c:pt>
                      <c:pt idx="202">
                        <c:v>1176681.4415358203</c:v>
                      </c:pt>
                      <c:pt idx="203">
                        <c:v>1326627.3557448378</c:v>
                      </c:pt>
                      <c:pt idx="204">
                        <c:v>1326627.3557448378</c:v>
                      </c:pt>
                      <c:pt idx="205">
                        <c:v>1326627.3557448378</c:v>
                      </c:pt>
                      <c:pt idx="206">
                        <c:v>1326627.3557448378</c:v>
                      </c:pt>
                      <c:pt idx="207">
                        <c:v>1326627.3557448378</c:v>
                      </c:pt>
                      <c:pt idx="208">
                        <c:v>1326627.3557448378</c:v>
                      </c:pt>
                      <c:pt idx="209">
                        <c:v>1326627.3557448378</c:v>
                      </c:pt>
                      <c:pt idx="210">
                        <c:v>1326627.3557448378</c:v>
                      </c:pt>
                      <c:pt idx="211">
                        <c:v>1326627.3557448378</c:v>
                      </c:pt>
                      <c:pt idx="212">
                        <c:v>1326627.3557448378</c:v>
                      </c:pt>
                      <c:pt idx="213">
                        <c:v>1326627.3557448378</c:v>
                      </c:pt>
                      <c:pt idx="214">
                        <c:v>1326627.3557448378</c:v>
                      </c:pt>
                      <c:pt idx="215">
                        <c:v>1326627.3557448378</c:v>
                      </c:pt>
                      <c:pt idx="216">
                        <c:v>1326627.3557448378</c:v>
                      </c:pt>
                      <c:pt idx="217">
                        <c:v>1326627.3557448378</c:v>
                      </c:pt>
                      <c:pt idx="218">
                        <c:v>1326627.3557448378</c:v>
                      </c:pt>
                      <c:pt idx="219">
                        <c:v>1326627.3557448378</c:v>
                      </c:pt>
                      <c:pt idx="220">
                        <c:v>1326627.3557448378</c:v>
                      </c:pt>
                      <c:pt idx="221">
                        <c:v>1326627.3557448378</c:v>
                      </c:pt>
                      <c:pt idx="222">
                        <c:v>1326627.3557448378</c:v>
                      </c:pt>
                      <c:pt idx="223">
                        <c:v>1326627.3557448378</c:v>
                      </c:pt>
                      <c:pt idx="224">
                        <c:v>1326627.3557448378</c:v>
                      </c:pt>
                      <c:pt idx="225">
                        <c:v>1326627.3557448378</c:v>
                      </c:pt>
                      <c:pt idx="226">
                        <c:v>1326627.3557448378</c:v>
                      </c:pt>
                      <c:pt idx="227">
                        <c:v>1326627.3557448378</c:v>
                      </c:pt>
                      <c:pt idx="228">
                        <c:v>1326627.3557448378</c:v>
                      </c:pt>
                      <c:pt idx="229">
                        <c:v>1326627.3557448378</c:v>
                      </c:pt>
                      <c:pt idx="230">
                        <c:v>1326627.3557448378</c:v>
                      </c:pt>
                      <c:pt idx="231">
                        <c:v>1326627.3557448378</c:v>
                      </c:pt>
                      <c:pt idx="232">
                        <c:v>1326627.3557448378</c:v>
                      </c:pt>
                      <c:pt idx="233">
                        <c:v>1326627.3557448378</c:v>
                      </c:pt>
                      <c:pt idx="234">
                        <c:v>1326627.3557448378</c:v>
                      </c:pt>
                      <c:pt idx="235">
                        <c:v>1326627.3557448378</c:v>
                      </c:pt>
                      <c:pt idx="236">
                        <c:v>1326627.3557448378</c:v>
                      </c:pt>
                      <c:pt idx="237">
                        <c:v>1326627.3557448378</c:v>
                      </c:pt>
                      <c:pt idx="238">
                        <c:v>1326627.3557448378</c:v>
                      </c:pt>
                      <c:pt idx="239">
                        <c:v>1326627.3557448378</c:v>
                      </c:pt>
                      <c:pt idx="240">
                        <c:v>1326627.3557448378</c:v>
                      </c:pt>
                      <c:pt idx="241">
                        <c:v>1326627.3557448378</c:v>
                      </c:pt>
                      <c:pt idx="242">
                        <c:v>1326627.3557448378</c:v>
                      </c:pt>
                      <c:pt idx="243">
                        <c:v>1326627.3557448378</c:v>
                      </c:pt>
                      <c:pt idx="244">
                        <c:v>1326627.3557448378</c:v>
                      </c:pt>
                      <c:pt idx="245">
                        <c:v>1326627.3557448378</c:v>
                      </c:pt>
                      <c:pt idx="246">
                        <c:v>1326627.3557448378</c:v>
                      </c:pt>
                      <c:pt idx="247">
                        <c:v>1326627.3557448378</c:v>
                      </c:pt>
                      <c:pt idx="248">
                        <c:v>1467140.1095042164</c:v>
                      </c:pt>
                      <c:pt idx="249">
                        <c:v>1467140.1095042164</c:v>
                      </c:pt>
                      <c:pt idx="250">
                        <c:v>1467140.1095042164</c:v>
                      </c:pt>
                      <c:pt idx="251">
                        <c:v>1467140.1095042164</c:v>
                      </c:pt>
                      <c:pt idx="252">
                        <c:v>1467140.1095042164</c:v>
                      </c:pt>
                      <c:pt idx="253">
                        <c:v>1467140.1095042164</c:v>
                      </c:pt>
                      <c:pt idx="254">
                        <c:v>1467140.1095042164</c:v>
                      </c:pt>
                      <c:pt idx="255">
                        <c:v>1467140.1095042164</c:v>
                      </c:pt>
                      <c:pt idx="256">
                        <c:v>1467140.1095042164</c:v>
                      </c:pt>
                      <c:pt idx="257">
                        <c:v>1467140.1095042164</c:v>
                      </c:pt>
                      <c:pt idx="258">
                        <c:v>1467140.1095042164</c:v>
                      </c:pt>
                      <c:pt idx="259">
                        <c:v>1467140.1095042164</c:v>
                      </c:pt>
                      <c:pt idx="260">
                        <c:v>1467140.1095042164</c:v>
                      </c:pt>
                      <c:pt idx="261">
                        <c:v>1467140.1095042164</c:v>
                      </c:pt>
                      <c:pt idx="262">
                        <c:v>1467140.1095042164</c:v>
                      </c:pt>
                      <c:pt idx="263">
                        <c:v>1467140.1095042164</c:v>
                      </c:pt>
                      <c:pt idx="264">
                        <c:v>1467140.1095042164</c:v>
                      </c:pt>
                      <c:pt idx="265">
                        <c:v>1467140.1095042164</c:v>
                      </c:pt>
                      <c:pt idx="266">
                        <c:v>1467140.1095042164</c:v>
                      </c:pt>
                      <c:pt idx="267">
                        <c:v>1467140.1095042164</c:v>
                      </c:pt>
                      <c:pt idx="268">
                        <c:v>1467140.1095042164</c:v>
                      </c:pt>
                      <c:pt idx="269">
                        <c:v>1467140.1095042164</c:v>
                      </c:pt>
                      <c:pt idx="270">
                        <c:v>1467140.1095042164</c:v>
                      </c:pt>
                      <c:pt idx="271">
                        <c:v>1467140.1095042164</c:v>
                      </c:pt>
                      <c:pt idx="272">
                        <c:v>1467140.1095042164</c:v>
                      </c:pt>
                      <c:pt idx="273">
                        <c:v>1467140.1095042164</c:v>
                      </c:pt>
                      <c:pt idx="274">
                        <c:v>1467140.1095042164</c:v>
                      </c:pt>
                      <c:pt idx="275">
                        <c:v>1467140.1095042164</c:v>
                      </c:pt>
                      <c:pt idx="276">
                        <c:v>1467140.1095042164</c:v>
                      </c:pt>
                      <c:pt idx="277">
                        <c:v>1467140.1095042164</c:v>
                      </c:pt>
                      <c:pt idx="278">
                        <c:v>1467140.1095042164</c:v>
                      </c:pt>
                      <c:pt idx="279">
                        <c:v>1467140.1095042164</c:v>
                      </c:pt>
                      <c:pt idx="280">
                        <c:v>1467140.1095042164</c:v>
                      </c:pt>
                      <c:pt idx="281">
                        <c:v>1467140.1095042164</c:v>
                      </c:pt>
                      <c:pt idx="282">
                        <c:v>1467140.1095042164</c:v>
                      </c:pt>
                      <c:pt idx="283">
                        <c:v>1467140.1095042164</c:v>
                      </c:pt>
                      <c:pt idx="284">
                        <c:v>1467140.1095042164</c:v>
                      </c:pt>
                      <c:pt idx="285">
                        <c:v>1467140.1095042164</c:v>
                      </c:pt>
                      <c:pt idx="286">
                        <c:v>1467140.1095042164</c:v>
                      </c:pt>
                      <c:pt idx="287">
                        <c:v>1467140.1095042164</c:v>
                      </c:pt>
                      <c:pt idx="288">
                        <c:v>1467140.1095042164</c:v>
                      </c:pt>
                      <c:pt idx="289">
                        <c:v>1467140.1095042164</c:v>
                      </c:pt>
                      <c:pt idx="290">
                        <c:v>1467140.1095042164</c:v>
                      </c:pt>
                      <c:pt idx="291">
                        <c:v>1467140.1095042164</c:v>
                      </c:pt>
                      <c:pt idx="292">
                        <c:v>1467140.1095042164</c:v>
                      </c:pt>
                      <c:pt idx="293">
                        <c:v>1325900.6964538342</c:v>
                      </c:pt>
                      <c:pt idx="294">
                        <c:v>1325900.6964538342</c:v>
                      </c:pt>
                      <c:pt idx="295">
                        <c:v>1325900.6964538342</c:v>
                      </c:pt>
                      <c:pt idx="296">
                        <c:v>1325900.6964538342</c:v>
                      </c:pt>
                      <c:pt idx="297">
                        <c:v>1325900.6964538342</c:v>
                      </c:pt>
                      <c:pt idx="298">
                        <c:v>1325900.6964538342</c:v>
                      </c:pt>
                      <c:pt idx="299">
                        <c:v>1325900.6964538342</c:v>
                      </c:pt>
                      <c:pt idx="300">
                        <c:v>1325900.6964538342</c:v>
                      </c:pt>
                      <c:pt idx="301">
                        <c:v>1325900.6964538342</c:v>
                      </c:pt>
                      <c:pt idx="302">
                        <c:v>1325900.6964538342</c:v>
                      </c:pt>
                      <c:pt idx="303">
                        <c:v>1325900.6964538342</c:v>
                      </c:pt>
                      <c:pt idx="304">
                        <c:v>1325900.6964538342</c:v>
                      </c:pt>
                      <c:pt idx="305">
                        <c:v>1325900.6964538342</c:v>
                      </c:pt>
                      <c:pt idx="306">
                        <c:v>1325900.6964538342</c:v>
                      </c:pt>
                      <c:pt idx="307">
                        <c:v>1325900.6964538342</c:v>
                      </c:pt>
                      <c:pt idx="308">
                        <c:v>1325900.6964538342</c:v>
                      </c:pt>
                      <c:pt idx="309">
                        <c:v>1325900.6964538342</c:v>
                      </c:pt>
                      <c:pt idx="310">
                        <c:v>1325900.6964538342</c:v>
                      </c:pt>
                      <c:pt idx="311">
                        <c:v>1325900.6964538342</c:v>
                      </c:pt>
                      <c:pt idx="312">
                        <c:v>1325900.6964538342</c:v>
                      </c:pt>
                      <c:pt idx="313">
                        <c:v>1325900.6964538342</c:v>
                      </c:pt>
                      <c:pt idx="314">
                        <c:v>1325900.6964538342</c:v>
                      </c:pt>
                      <c:pt idx="315">
                        <c:v>1325900.6964538342</c:v>
                      </c:pt>
                      <c:pt idx="316">
                        <c:v>1325900.6964538342</c:v>
                      </c:pt>
                      <c:pt idx="317">
                        <c:v>1325900.6964538342</c:v>
                      </c:pt>
                      <c:pt idx="318">
                        <c:v>1325900.6964538342</c:v>
                      </c:pt>
                      <c:pt idx="319">
                        <c:v>1325900.6964538342</c:v>
                      </c:pt>
                      <c:pt idx="320">
                        <c:v>1325900.6964538342</c:v>
                      </c:pt>
                      <c:pt idx="321">
                        <c:v>1325900.6964538342</c:v>
                      </c:pt>
                      <c:pt idx="322">
                        <c:v>1325900.6964538342</c:v>
                      </c:pt>
                      <c:pt idx="323">
                        <c:v>1325900.6964538342</c:v>
                      </c:pt>
                      <c:pt idx="324">
                        <c:v>1325900.6964538342</c:v>
                      </c:pt>
                      <c:pt idx="325">
                        <c:v>1325900.6964538342</c:v>
                      </c:pt>
                      <c:pt idx="326">
                        <c:v>1325900.6964538342</c:v>
                      </c:pt>
                      <c:pt idx="327">
                        <c:v>1325900.6964538342</c:v>
                      </c:pt>
                      <c:pt idx="328">
                        <c:v>1325900.6964538342</c:v>
                      </c:pt>
                      <c:pt idx="329">
                        <c:v>1325900.6964538342</c:v>
                      </c:pt>
                      <c:pt idx="330">
                        <c:v>1325900.6964538342</c:v>
                      </c:pt>
                      <c:pt idx="331">
                        <c:v>1325900.6964538342</c:v>
                      </c:pt>
                      <c:pt idx="332">
                        <c:v>1325900.6964538342</c:v>
                      </c:pt>
                      <c:pt idx="333">
                        <c:v>1325900.6964538342</c:v>
                      </c:pt>
                      <c:pt idx="334">
                        <c:v>1325900.6964538342</c:v>
                      </c:pt>
                      <c:pt idx="335">
                        <c:v>1325900.6964538342</c:v>
                      </c:pt>
                      <c:pt idx="336">
                        <c:v>1325900.6964538342</c:v>
                      </c:pt>
                      <c:pt idx="337">
                        <c:v>1325900.6964538342</c:v>
                      </c:pt>
                      <c:pt idx="338">
                        <c:v>1183837.4474965436</c:v>
                      </c:pt>
                      <c:pt idx="339">
                        <c:v>1183837.4474965436</c:v>
                      </c:pt>
                      <c:pt idx="340">
                        <c:v>1183837.4474965436</c:v>
                      </c:pt>
                      <c:pt idx="341">
                        <c:v>1183837.4474965436</c:v>
                      </c:pt>
                      <c:pt idx="342">
                        <c:v>1183837.4474965436</c:v>
                      </c:pt>
                      <c:pt idx="343">
                        <c:v>1183837.4474965436</c:v>
                      </c:pt>
                      <c:pt idx="344">
                        <c:v>1183837.4474965436</c:v>
                      </c:pt>
                      <c:pt idx="345">
                        <c:v>1183837.4474965436</c:v>
                      </c:pt>
                      <c:pt idx="346">
                        <c:v>1183837.4474965436</c:v>
                      </c:pt>
                      <c:pt idx="347">
                        <c:v>1183837.4474965436</c:v>
                      </c:pt>
                      <c:pt idx="348">
                        <c:v>1183837.4474965436</c:v>
                      </c:pt>
                      <c:pt idx="349">
                        <c:v>1183837.4474965436</c:v>
                      </c:pt>
                      <c:pt idx="350">
                        <c:v>1183837.4474965436</c:v>
                      </c:pt>
                      <c:pt idx="351">
                        <c:v>1183837.4474965436</c:v>
                      </c:pt>
                      <c:pt idx="352">
                        <c:v>1183837.4474965436</c:v>
                      </c:pt>
                      <c:pt idx="353">
                        <c:v>1183837.4474965436</c:v>
                      </c:pt>
                      <c:pt idx="354">
                        <c:v>1183837.4474965436</c:v>
                      </c:pt>
                      <c:pt idx="355">
                        <c:v>1183837.4474965436</c:v>
                      </c:pt>
                      <c:pt idx="356">
                        <c:v>1183837.4474965436</c:v>
                      </c:pt>
                      <c:pt idx="357">
                        <c:v>1183837.4474965436</c:v>
                      </c:pt>
                      <c:pt idx="358">
                        <c:v>1183837.4474965436</c:v>
                      </c:pt>
                      <c:pt idx="359">
                        <c:v>1183837.4474965436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459A-4E49-B3EC-2F358BEEFDF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-13.620700203848758</c:v>
                      </c:pt>
                      <c:pt idx="24">
                        <c:v>-13.620700203848758</c:v>
                      </c:pt>
                      <c:pt idx="25">
                        <c:v>-13.620700203848758</c:v>
                      </c:pt>
                      <c:pt idx="26">
                        <c:v>-13.620700203848758</c:v>
                      </c:pt>
                      <c:pt idx="27">
                        <c:v>-13.620700203848758</c:v>
                      </c:pt>
                      <c:pt idx="28">
                        <c:v>-13.620700203848758</c:v>
                      </c:pt>
                      <c:pt idx="29">
                        <c:v>-13.620700203848758</c:v>
                      </c:pt>
                      <c:pt idx="30">
                        <c:v>-13.620700203848758</c:v>
                      </c:pt>
                      <c:pt idx="31">
                        <c:v>-13.620700203848758</c:v>
                      </c:pt>
                      <c:pt idx="32">
                        <c:v>-13.620700203848758</c:v>
                      </c:pt>
                      <c:pt idx="33">
                        <c:v>-13.620700203848758</c:v>
                      </c:pt>
                      <c:pt idx="34">
                        <c:v>-13.620700203848758</c:v>
                      </c:pt>
                      <c:pt idx="35">
                        <c:v>-13.620700203848758</c:v>
                      </c:pt>
                      <c:pt idx="36">
                        <c:v>-13.620700203848758</c:v>
                      </c:pt>
                      <c:pt idx="37">
                        <c:v>-13.620700203848758</c:v>
                      </c:pt>
                      <c:pt idx="38">
                        <c:v>-13.620700203848758</c:v>
                      </c:pt>
                      <c:pt idx="39">
                        <c:v>-13.620700203848758</c:v>
                      </c:pt>
                      <c:pt idx="40">
                        <c:v>-13.620700203848758</c:v>
                      </c:pt>
                      <c:pt idx="41">
                        <c:v>-13.620700203848758</c:v>
                      </c:pt>
                      <c:pt idx="42">
                        <c:v>-13.620700203848758</c:v>
                      </c:pt>
                      <c:pt idx="43">
                        <c:v>-13.620700203848758</c:v>
                      </c:pt>
                      <c:pt idx="44">
                        <c:v>-13.620700203848758</c:v>
                      </c:pt>
                      <c:pt idx="45">
                        <c:v>-13.620700203848758</c:v>
                      </c:pt>
                      <c:pt idx="46">
                        <c:v>-13.620700203848758</c:v>
                      </c:pt>
                      <c:pt idx="47">
                        <c:v>-13.620700203848758</c:v>
                      </c:pt>
                      <c:pt idx="48">
                        <c:v>-13.620700203848758</c:v>
                      </c:pt>
                      <c:pt idx="49">
                        <c:v>-13.620700203848758</c:v>
                      </c:pt>
                      <c:pt idx="50">
                        <c:v>-13.620700203848758</c:v>
                      </c:pt>
                      <c:pt idx="51">
                        <c:v>-13.620700203848758</c:v>
                      </c:pt>
                      <c:pt idx="52">
                        <c:v>-13.620700203848758</c:v>
                      </c:pt>
                      <c:pt idx="53">
                        <c:v>-13.620700203848758</c:v>
                      </c:pt>
                      <c:pt idx="54">
                        <c:v>-13.620700203848758</c:v>
                      </c:pt>
                      <c:pt idx="55">
                        <c:v>-13.620700203848758</c:v>
                      </c:pt>
                      <c:pt idx="56">
                        <c:v>-13.620700203848758</c:v>
                      </c:pt>
                      <c:pt idx="57">
                        <c:v>-13.620700203848758</c:v>
                      </c:pt>
                      <c:pt idx="58">
                        <c:v>-13.620700203848758</c:v>
                      </c:pt>
                      <c:pt idx="59">
                        <c:v>-13.620700203848758</c:v>
                      </c:pt>
                      <c:pt idx="60">
                        <c:v>-13.620700203848758</c:v>
                      </c:pt>
                      <c:pt idx="61">
                        <c:v>-13.620700203848758</c:v>
                      </c:pt>
                      <c:pt idx="62">
                        <c:v>-13.620700203848758</c:v>
                      </c:pt>
                      <c:pt idx="63">
                        <c:v>-13.620700203848758</c:v>
                      </c:pt>
                      <c:pt idx="64">
                        <c:v>-13.620700203848758</c:v>
                      </c:pt>
                      <c:pt idx="65">
                        <c:v>-13.620700203848758</c:v>
                      </c:pt>
                      <c:pt idx="66">
                        <c:v>-13.620700203848758</c:v>
                      </c:pt>
                      <c:pt idx="67">
                        <c:v>-13.620700203848758</c:v>
                      </c:pt>
                      <c:pt idx="68">
                        <c:v>-24.079873522015337</c:v>
                      </c:pt>
                      <c:pt idx="69">
                        <c:v>-24.079873522015337</c:v>
                      </c:pt>
                      <c:pt idx="70">
                        <c:v>-24.079873522015337</c:v>
                      </c:pt>
                      <c:pt idx="71">
                        <c:v>-24.079873522015337</c:v>
                      </c:pt>
                      <c:pt idx="72">
                        <c:v>-24.079873522015337</c:v>
                      </c:pt>
                      <c:pt idx="73">
                        <c:v>-24.079873522015337</c:v>
                      </c:pt>
                      <c:pt idx="74">
                        <c:v>-24.079873522015337</c:v>
                      </c:pt>
                      <c:pt idx="75">
                        <c:v>-24.079873522015337</c:v>
                      </c:pt>
                      <c:pt idx="76">
                        <c:v>-24.079873522015337</c:v>
                      </c:pt>
                      <c:pt idx="77">
                        <c:v>-24.079873522015337</c:v>
                      </c:pt>
                      <c:pt idx="78">
                        <c:v>-24.079873522015337</c:v>
                      </c:pt>
                      <c:pt idx="79">
                        <c:v>-24.079873522015337</c:v>
                      </c:pt>
                      <c:pt idx="80">
                        <c:v>-24.079873522015337</c:v>
                      </c:pt>
                      <c:pt idx="81">
                        <c:v>-24.079873522015337</c:v>
                      </c:pt>
                      <c:pt idx="82">
                        <c:v>-24.079873522015337</c:v>
                      </c:pt>
                      <c:pt idx="83">
                        <c:v>-24.079873522015337</c:v>
                      </c:pt>
                      <c:pt idx="84">
                        <c:v>-24.079873522015337</c:v>
                      </c:pt>
                      <c:pt idx="85">
                        <c:v>-24.079873522015337</c:v>
                      </c:pt>
                      <c:pt idx="86">
                        <c:v>-24.079873522015337</c:v>
                      </c:pt>
                      <c:pt idx="87">
                        <c:v>-24.079873522015337</c:v>
                      </c:pt>
                      <c:pt idx="88">
                        <c:v>-24.079873522015337</c:v>
                      </c:pt>
                      <c:pt idx="89">
                        <c:v>-24.079873522015337</c:v>
                      </c:pt>
                      <c:pt idx="90">
                        <c:v>-24.079873522015337</c:v>
                      </c:pt>
                      <c:pt idx="91">
                        <c:v>-24.079873522015337</c:v>
                      </c:pt>
                      <c:pt idx="92">
                        <c:v>-24.079873522015337</c:v>
                      </c:pt>
                      <c:pt idx="93">
                        <c:v>-24.079873522015337</c:v>
                      </c:pt>
                      <c:pt idx="94">
                        <c:v>-24.079873522015337</c:v>
                      </c:pt>
                      <c:pt idx="95">
                        <c:v>-24.079873522015337</c:v>
                      </c:pt>
                      <c:pt idx="96">
                        <c:v>-24.079873522015337</c:v>
                      </c:pt>
                      <c:pt idx="97">
                        <c:v>-24.079873522015337</c:v>
                      </c:pt>
                      <c:pt idx="98">
                        <c:v>-24.079873522015337</c:v>
                      </c:pt>
                      <c:pt idx="99">
                        <c:v>-24.079873522015337</c:v>
                      </c:pt>
                      <c:pt idx="100">
                        <c:v>-24.079873522015337</c:v>
                      </c:pt>
                      <c:pt idx="101">
                        <c:v>-24.079873522015337</c:v>
                      </c:pt>
                      <c:pt idx="102">
                        <c:v>-24.079873522015337</c:v>
                      </c:pt>
                      <c:pt idx="103">
                        <c:v>-24.079873522015337</c:v>
                      </c:pt>
                      <c:pt idx="104">
                        <c:v>-24.079873522015337</c:v>
                      </c:pt>
                      <c:pt idx="105">
                        <c:v>-24.079873522015337</c:v>
                      </c:pt>
                      <c:pt idx="106">
                        <c:v>-24.079873522015337</c:v>
                      </c:pt>
                      <c:pt idx="107">
                        <c:v>-24.079873522015337</c:v>
                      </c:pt>
                      <c:pt idx="108">
                        <c:v>-24.079873522015337</c:v>
                      </c:pt>
                      <c:pt idx="109">
                        <c:v>-24.079873522015337</c:v>
                      </c:pt>
                      <c:pt idx="110">
                        <c:v>-24.079873522015337</c:v>
                      </c:pt>
                      <c:pt idx="111">
                        <c:v>-24.079873522015337</c:v>
                      </c:pt>
                      <c:pt idx="112">
                        <c:v>-24.079873522015337</c:v>
                      </c:pt>
                      <c:pt idx="113">
                        <c:v>-13.821877964378032</c:v>
                      </c:pt>
                      <c:pt idx="114">
                        <c:v>-13.821877964378032</c:v>
                      </c:pt>
                      <c:pt idx="115">
                        <c:v>-13.821877964378032</c:v>
                      </c:pt>
                      <c:pt idx="116">
                        <c:v>-13.821877964378032</c:v>
                      </c:pt>
                      <c:pt idx="117">
                        <c:v>-13.821877964378032</c:v>
                      </c:pt>
                      <c:pt idx="118">
                        <c:v>-13.821877964378032</c:v>
                      </c:pt>
                      <c:pt idx="119">
                        <c:v>-13.821877964378032</c:v>
                      </c:pt>
                      <c:pt idx="120">
                        <c:v>-13.821877964378032</c:v>
                      </c:pt>
                      <c:pt idx="121">
                        <c:v>-13.821877964378032</c:v>
                      </c:pt>
                      <c:pt idx="122">
                        <c:v>-13.821877964378032</c:v>
                      </c:pt>
                      <c:pt idx="123">
                        <c:v>-13.821877964378032</c:v>
                      </c:pt>
                      <c:pt idx="124">
                        <c:v>-13.821877964378032</c:v>
                      </c:pt>
                      <c:pt idx="125">
                        <c:v>-13.821877964378032</c:v>
                      </c:pt>
                      <c:pt idx="126">
                        <c:v>-13.821877964378032</c:v>
                      </c:pt>
                      <c:pt idx="127">
                        <c:v>-13.821877964378032</c:v>
                      </c:pt>
                      <c:pt idx="128">
                        <c:v>-13.821877964378032</c:v>
                      </c:pt>
                      <c:pt idx="129">
                        <c:v>-13.821877964378032</c:v>
                      </c:pt>
                      <c:pt idx="130">
                        <c:v>-13.821877964378032</c:v>
                      </c:pt>
                      <c:pt idx="131">
                        <c:v>-13.821877964378032</c:v>
                      </c:pt>
                      <c:pt idx="132">
                        <c:v>-13.821877964378032</c:v>
                      </c:pt>
                      <c:pt idx="133">
                        <c:v>-13.821877964378032</c:v>
                      </c:pt>
                      <c:pt idx="134">
                        <c:v>-13.821877964378032</c:v>
                      </c:pt>
                      <c:pt idx="135">
                        <c:v>-13.821877964378032</c:v>
                      </c:pt>
                      <c:pt idx="136">
                        <c:v>-13.821877964378032</c:v>
                      </c:pt>
                      <c:pt idx="137">
                        <c:v>-13.821877964378032</c:v>
                      </c:pt>
                      <c:pt idx="138">
                        <c:v>-13.821877964378032</c:v>
                      </c:pt>
                      <c:pt idx="139">
                        <c:v>-13.821877964378032</c:v>
                      </c:pt>
                      <c:pt idx="140">
                        <c:v>-13.821877964378032</c:v>
                      </c:pt>
                      <c:pt idx="141">
                        <c:v>-13.821877964378032</c:v>
                      </c:pt>
                      <c:pt idx="142">
                        <c:v>-13.821877964378032</c:v>
                      </c:pt>
                      <c:pt idx="143">
                        <c:v>-13.821877964378032</c:v>
                      </c:pt>
                      <c:pt idx="144">
                        <c:v>-13.821877964378032</c:v>
                      </c:pt>
                      <c:pt idx="145">
                        <c:v>-13.821877964378032</c:v>
                      </c:pt>
                      <c:pt idx="146">
                        <c:v>-13.821877964378032</c:v>
                      </c:pt>
                      <c:pt idx="147">
                        <c:v>-13.821877964378032</c:v>
                      </c:pt>
                      <c:pt idx="148">
                        <c:v>-13.821877964378032</c:v>
                      </c:pt>
                      <c:pt idx="149">
                        <c:v>-13.821877964378032</c:v>
                      </c:pt>
                      <c:pt idx="150">
                        <c:v>-13.821877964378032</c:v>
                      </c:pt>
                      <c:pt idx="151">
                        <c:v>-13.821877964378032</c:v>
                      </c:pt>
                      <c:pt idx="152">
                        <c:v>-13.821877964378032</c:v>
                      </c:pt>
                      <c:pt idx="153">
                        <c:v>-13.821877964378032</c:v>
                      </c:pt>
                      <c:pt idx="154">
                        <c:v>-13.821877964378032</c:v>
                      </c:pt>
                      <c:pt idx="155">
                        <c:v>-13.821877964378032</c:v>
                      </c:pt>
                      <c:pt idx="156">
                        <c:v>-13.821877964378032</c:v>
                      </c:pt>
                      <c:pt idx="157">
                        <c:v>-13.821877964378032</c:v>
                      </c:pt>
                      <c:pt idx="158">
                        <c:v>0.60447538434065951</c:v>
                      </c:pt>
                      <c:pt idx="159">
                        <c:v>0.60447538434065951</c:v>
                      </c:pt>
                      <c:pt idx="160">
                        <c:v>0.60447538434065951</c:v>
                      </c:pt>
                      <c:pt idx="161">
                        <c:v>0.60447538434065951</c:v>
                      </c:pt>
                      <c:pt idx="162">
                        <c:v>0.60447538434065951</c:v>
                      </c:pt>
                      <c:pt idx="163">
                        <c:v>0.60447538434065951</c:v>
                      </c:pt>
                      <c:pt idx="164">
                        <c:v>0.60447538434065951</c:v>
                      </c:pt>
                      <c:pt idx="165">
                        <c:v>0.60447538434065951</c:v>
                      </c:pt>
                      <c:pt idx="166">
                        <c:v>0.60447538434065951</c:v>
                      </c:pt>
                      <c:pt idx="167">
                        <c:v>0.60447538434065951</c:v>
                      </c:pt>
                      <c:pt idx="168">
                        <c:v>0.60447538434065951</c:v>
                      </c:pt>
                      <c:pt idx="169">
                        <c:v>0.60447538434065951</c:v>
                      </c:pt>
                      <c:pt idx="170">
                        <c:v>0.60447538434065951</c:v>
                      </c:pt>
                      <c:pt idx="171">
                        <c:v>0.60447538434065951</c:v>
                      </c:pt>
                      <c:pt idx="172">
                        <c:v>0.60447538434065951</c:v>
                      </c:pt>
                      <c:pt idx="173">
                        <c:v>0.60447538434065951</c:v>
                      </c:pt>
                      <c:pt idx="174">
                        <c:v>0.60447538434065951</c:v>
                      </c:pt>
                      <c:pt idx="175">
                        <c:v>0.60447538434065951</c:v>
                      </c:pt>
                      <c:pt idx="176">
                        <c:v>0.60447538434065951</c:v>
                      </c:pt>
                      <c:pt idx="177">
                        <c:v>0.60447538434065951</c:v>
                      </c:pt>
                      <c:pt idx="178">
                        <c:v>0.60447538434065951</c:v>
                      </c:pt>
                      <c:pt idx="179">
                        <c:v>0.60447538434065951</c:v>
                      </c:pt>
                      <c:pt idx="180">
                        <c:v>0.60447538434065951</c:v>
                      </c:pt>
                      <c:pt idx="181">
                        <c:v>0.60447538434065951</c:v>
                      </c:pt>
                      <c:pt idx="182">
                        <c:v>0.60447538434065951</c:v>
                      </c:pt>
                      <c:pt idx="183">
                        <c:v>0.60447538434065951</c:v>
                      </c:pt>
                      <c:pt idx="184">
                        <c:v>0.60447538434065951</c:v>
                      </c:pt>
                      <c:pt idx="185">
                        <c:v>0.60447538434065951</c:v>
                      </c:pt>
                      <c:pt idx="186">
                        <c:v>0.60447538434065951</c:v>
                      </c:pt>
                      <c:pt idx="187">
                        <c:v>0.60447538434065951</c:v>
                      </c:pt>
                      <c:pt idx="188">
                        <c:v>0.60447538434065951</c:v>
                      </c:pt>
                      <c:pt idx="189">
                        <c:v>0.60447538434065951</c:v>
                      </c:pt>
                      <c:pt idx="190">
                        <c:v>0.60447538434065951</c:v>
                      </c:pt>
                      <c:pt idx="191">
                        <c:v>0.60447538434065951</c:v>
                      </c:pt>
                      <c:pt idx="192">
                        <c:v>0.60447538434065951</c:v>
                      </c:pt>
                      <c:pt idx="193">
                        <c:v>0.60447538434065951</c:v>
                      </c:pt>
                      <c:pt idx="194">
                        <c:v>0.60447538434065951</c:v>
                      </c:pt>
                      <c:pt idx="195">
                        <c:v>0.60447538434065951</c:v>
                      </c:pt>
                      <c:pt idx="196">
                        <c:v>0.60447538434065951</c:v>
                      </c:pt>
                      <c:pt idx="197">
                        <c:v>0.60447538434065951</c:v>
                      </c:pt>
                      <c:pt idx="198">
                        <c:v>0.60447538434065951</c:v>
                      </c:pt>
                      <c:pt idx="199">
                        <c:v>0.60447538434065951</c:v>
                      </c:pt>
                      <c:pt idx="200">
                        <c:v>0.60447538434065951</c:v>
                      </c:pt>
                      <c:pt idx="201">
                        <c:v>0.60447538434065951</c:v>
                      </c:pt>
                      <c:pt idx="202">
                        <c:v>0.60447538434065951</c:v>
                      </c:pt>
                      <c:pt idx="203">
                        <c:v>-12.061614417608718</c:v>
                      </c:pt>
                      <c:pt idx="204">
                        <c:v>-12.061614417608718</c:v>
                      </c:pt>
                      <c:pt idx="205">
                        <c:v>-12.061614417608718</c:v>
                      </c:pt>
                      <c:pt idx="206">
                        <c:v>-12.061614417608718</c:v>
                      </c:pt>
                      <c:pt idx="207">
                        <c:v>-12.061614417608718</c:v>
                      </c:pt>
                      <c:pt idx="208">
                        <c:v>-12.061614417608718</c:v>
                      </c:pt>
                      <c:pt idx="209">
                        <c:v>-12.061614417608718</c:v>
                      </c:pt>
                      <c:pt idx="210">
                        <c:v>-12.061614417608718</c:v>
                      </c:pt>
                      <c:pt idx="211">
                        <c:v>-12.061614417608718</c:v>
                      </c:pt>
                      <c:pt idx="212">
                        <c:v>-12.061614417608718</c:v>
                      </c:pt>
                      <c:pt idx="213">
                        <c:v>-12.061614417608718</c:v>
                      </c:pt>
                      <c:pt idx="214">
                        <c:v>-12.061614417608718</c:v>
                      </c:pt>
                      <c:pt idx="215">
                        <c:v>-12.061614417608718</c:v>
                      </c:pt>
                      <c:pt idx="216">
                        <c:v>-12.061614417608718</c:v>
                      </c:pt>
                      <c:pt idx="217">
                        <c:v>-12.061614417608718</c:v>
                      </c:pt>
                      <c:pt idx="218">
                        <c:v>-12.061614417608718</c:v>
                      </c:pt>
                      <c:pt idx="219">
                        <c:v>-12.061614417608718</c:v>
                      </c:pt>
                      <c:pt idx="220">
                        <c:v>-12.061614417608718</c:v>
                      </c:pt>
                      <c:pt idx="221">
                        <c:v>-12.061614417608718</c:v>
                      </c:pt>
                      <c:pt idx="222">
                        <c:v>-12.061614417608718</c:v>
                      </c:pt>
                      <c:pt idx="223">
                        <c:v>-12.061614417608718</c:v>
                      </c:pt>
                      <c:pt idx="224">
                        <c:v>-12.061614417608718</c:v>
                      </c:pt>
                      <c:pt idx="225">
                        <c:v>-12.061614417608718</c:v>
                      </c:pt>
                      <c:pt idx="226">
                        <c:v>-12.061614417608718</c:v>
                      </c:pt>
                      <c:pt idx="227">
                        <c:v>-12.061614417608718</c:v>
                      </c:pt>
                      <c:pt idx="228">
                        <c:v>-12.061614417608718</c:v>
                      </c:pt>
                      <c:pt idx="229">
                        <c:v>-12.061614417608718</c:v>
                      </c:pt>
                      <c:pt idx="230">
                        <c:v>-12.061614417608718</c:v>
                      </c:pt>
                      <c:pt idx="231">
                        <c:v>-12.061614417608718</c:v>
                      </c:pt>
                      <c:pt idx="232">
                        <c:v>-12.061614417608718</c:v>
                      </c:pt>
                      <c:pt idx="233">
                        <c:v>-12.061614417608718</c:v>
                      </c:pt>
                      <c:pt idx="234">
                        <c:v>-12.061614417608718</c:v>
                      </c:pt>
                      <c:pt idx="235">
                        <c:v>-12.061614417608718</c:v>
                      </c:pt>
                      <c:pt idx="236">
                        <c:v>-12.061614417608718</c:v>
                      </c:pt>
                      <c:pt idx="237">
                        <c:v>-12.061614417608718</c:v>
                      </c:pt>
                      <c:pt idx="238">
                        <c:v>-12.061614417608718</c:v>
                      </c:pt>
                      <c:pt idx="239">
                        <c:v>-12.061614417608718</c:v>
                      </c:pt>
                      <c:pt idx="240">
                        <c:v>-12.061614417608718</c:v>
                      </c:pt>
                      <c:pt idx="241">
                        <c:v>-12.061614417608718</c:v>
                      </c:pt>
                      <c:pt idx="242">
                        <c:v>-12.061614417608718</c:v>
                      </c:pt>
                      <c:pt idx="243">
                        <c:v>-12.061614417608718</c:v>
                      </c:pt>
                      <c:pt idx="244">
                        <c:v>-12.061614417608718</c:v>
                      </c:pt>
                      <c:pt idx="245">
                        <c:v>-12.061614417608718</c:v>
                      </c:pt>
                      <c:pt idx="246">
                        <c:v>-12.061614417608718</c:v>
                      </c:pt>
                      <c:pt idx="247">
                        <c:v>-12.061614417608718</c:v>
                      </c:pt>
                      <c:pt idx="248">
                        <c:v>-23.930875189560165</c:v>
                      </c:pt>
                      <c:pt idx="249">
                        <c:v>-23.930875189560165</c:v>
                      </c:pt>
                      <c:pt idx="250">
                        <c:v>-23.930875189560165</c:v>
                      </c:pt>
                      <c:pt idx="251">
                        <c:v>-23.930875189560165</c:v>
                      </c:pt>
                      <c:pt idx="252">
                        <c:v>-23.930875189560165</c:v>
                      </c:pt>
                      <c:pt idx="253">
                        <c:v>-23.930875189560165</c:v>
                      </c:pt>
                      <c:pt idx="254">
                        <c:v>-23.930875189560165</c:v>
                      </c:pt>
                      <c:pt idx="255">
                        <c:v>-23.930875189560165</c:v>
                      </c:pt>
                      <c:pt idx="256">
                        <c:v>-23.930875189560165</c:v>
                      </c:pt>
                      <c:pt idx="257">
                        <c:v>-23.930875189560165</c:v>
                      </c:pt>
                      <c:pt idx="258">
                        <c:v>-23.930875189560165</c:v>
                      </c:pt>
                      <c:pt idx="259">
                        <c:v>-23.930875189560165</c:v>
                      </c:pt>
                      <c:pt idx="260">
                        <c:v>-23.930875189560165</c:v>
                      </c:pt>
                      <c:pt idx="261">
                        <c:v>-23.930875189560165</c:v>
                      </c:pt>
                      <c:pt idx="262">
                        <c:v>-23.930875189560165</c:v>
                      </c:pt>
                      <c:pt idx="263">
                        <c:v>-23.930875189560165</c:v>
                      </c:pt>
                      <c:pt idx="264">
                        <c:v>-23.930875189560165</c:v>
                      </c:pt>
                      <c:pt idx="265">
                        <c:v>-23.930875189560165</c:v>
                      </c:pt>
                      <c:pt idx="266">
                        <c:v>-23.930875189560165</c:v>
                      </c:pt>
                      <c:pt idx="267">
                        <c:v>-23.930875189560165</c:v>
                      </c:pt>
                      <c:pt idx="268">
                        <c:v>-23.930875189560165</c:v>
                      </c:pt>
                      <c:pt idx="269">
                        <c:v>-23.930875189560165</c:v>
                      </c:pt>
                      <c:pt idx="270">
                        <c:v>-23.930875189560165</c:v>
                      </c:pt>
                      <c:pt idx="271">
                        <c:v>-23.930875189560165</c:v>
                      </c:pt>
                      <c:pt idx="272">
                        <c:v>-23.930875189560165</c:v>
                      </c:pt>
                      <c:pt idx="273">
                        <c:v>-23.930875189560165</c:v>
                      </c:pt>
                      <c:pt idx="274">
                        <c:v>-23.930875189560165</c:v>
                      </c:pt>
                      <c:pt idx="275">
                        <c:v>-23.930875189560165</c:v>
                      </c:pt>
                      <c:pt idx="276">
                        <c:v>-23.930875189560165</c:v>
                      </c:pt>
                      <c:pt idx="277">
                        <c:v>-23.930875189560165</c:v>
                      </c:pt>
                      <c:pt idx="278">
                        <c:v>-23.930875189560165</c:v>
                      </c:pt>
                      <c:pt idx="279">
                        <c:v>-23.930875189560165</c:v>
                      </c:pt>
                      <c:pt idx="280">
                        <c:v>-23.930875189560165</c:v>
                      </c:pt>
                      <c:pt idx="281">
                        <c:v>-23.930875189560165</c:v>
                      </c:pt>
                      <c:pt idx="282">
                        <c:v>-23.930875189560165</c:v>
                      </c:pt>
                      <c:pt idx="283">
                        <c:v>-23.930875189560165</c:v>
                      </c:pt>
                      <c:pt idx="284">
                        <c:v>-23.930875189560165</c:v>
                      </c:pt>
                      <c:pt idx="285">
                        <c:v>-23.930875189560165</c:v>
                      </c:pt>
                      <c:pt idx="286">
                        <c:v>-23.930875189560165</c:v>
                      </c:pt>
                      <c:pt idx="287">
                        <c:v>-23.930875189560165</c:v>
                      </c:pt>
                      <c:pt idx="288">
                        <c:v>-23.930875189560165</c:v>
                      </c:pt>
                      <c:pt idx="289">
                        <c:v>-23.930875189560165</c:v>
                      </c:pt>
                      <c:pt idx="290">
                        <c:v>-23.930875189560165</c:v>
                      </c:pt>
                      <c:pt idx="291">
                        <c:v>-23.930875189560165</c:v>
                      </c:pt>
                      <c:pt idx="292">
                        <c:v>-23.930875189560165</c:v>
                      </c:pt>
                      <c:pt idx="293">
                        <c:v>-12.000232739529496</c:v>
                      </c:pt>
                      <c:pt idx="294">
                        <c:v>-12.000232739529496</c:v>
                      </c:pt>
                      <c:pt idx="295">
                        <c:v>-12.000232739529496</c:v>
                      </c:pt>
                      <c:pt idx="296">
                        <c:v>-12.000232739529496</c:v>
                      </c:pt>
                      <c:pt idx="297">
                        <c:v>-12.000232739529496</c:v>
                      </c:pt>
                      <c:pt idx="298">
                        <c:v>-12.000232739529496</c:v>
                      </c:pt>
                      <c:pt idx="299">
                        <c:v>-12.000232739529496</c:v>
                      </c:pt>
                      <c:pt idx="300">
                        <c:v>-12.000232739529496</c:v>
                      </c:pt>
                      <c:pt idx="301">
                        <c:v>-12.000232739529496</c:v>
                      </c:pt>
                      <c:pt idx="302">
                        <c:v>-12.000232739529496</c:v>
                      </c:pt>
                      <c:pt idx="303">
                        <c:v>-12.000232739529496</c:v>
                      </c:pt>
                      <c:pt idx="304">
                        <c:v>-12.000232739529496</c:v>
                      </c:pt>
                      <c:pt idx="305">
                        <c:v>-12.000232739529496</c:v>
                      </c:pt>
                      <c:pt idx="306">
                        <c:v>-12.000232739529496</c:v>
                      </c:pt>
                      <c:pt idx="307">
                        <c:v>-12.000232739529496</c:v>
                      </c:pt>
                      <c:pt idx="308">
                        <c:v>-12.000232739529496</c:v>
                      </c:pt>
                      <c:pt idx="309">
                        <c:v>-12.000232739529496</c:v>
                      </c:pt>
                      <c:pt idx="310">
                        <c:v>-12.000232739529496</c:v>
                      </c:pt>
                      <c:pt idx="311">
                        <c:v>-12.000232739529496</c:v>
                      </c:pt>
                      <c:pt idx="312">
                        <c:v>-12.000232739529496</c:v>
                      </c:pt>
                      <c:pt idx="313">
                        <c:v>-12.000232739529496</c:v>
                      </c:pt>
                      <c:pt idx="314">
                        <c:v>-12.000232739529496</c:v>
                      </c:pt>
                      <c:pt idx="315">
                        <c:v>-12.000232739529496</c:v>
                      </c:pt>
                      <c:pt idx="316">
                        <c:v>-12.000232739529496</c:v>
                      </c:pt>
                      <c:pt idx="317">
                        <c:v>-12.000232739529496</c:v>
                      </c:pt>
                      <c:pt idx="318">
                        <c:v>-12.000232739529496</c:v>
                      </c:pt>
                      <c:pt idx="319">
                        <c:v>-12.000232739529496</c:v>
                      </c:pt>
                      <c:pt idx="320">
                        <c:v>-12.000232739529496</c:v>
                      </c:pt>
                      <c:pt idx="321">
                        <c:v>-12.000232739529496</c:v>
                      </c:pt>
                      <c:pt idx="322">
                        <c:v>-12.000232739529496</c:v>
                      </c:pt>
                      <c:pt idx="323">
                        <c:v>-12.000232739529496</c:v>
                      </c:pt>
                      <c:pt idx="324">
                        <c:v>-12.000232739529496</c:v>
                      </c:pt>
                      <c:pt idx="325">
                        <c:v>-12.000232739529496</c:v>
                      </c:pt>
                      <c:pt idx="326">
                        <c:v>-12.000232739529496</c:v>
                      </c:pt>
                      <c:pt idx="327">
                        <c:v>-12.000232739529496</c:v>
                      </c:pt>
                      <c:pt idx="328">
                        <c:v>-12.000232739529496</c:v>
                      </c:pt>
                      <c:pt idx="329">
                        <c:v>-12.000232739529496</c:v>
                      </c:pt>
                      <c:pt idx="330">
                        <c:v>-12.000232739529496</c:v>
                      </c:pt>
                      <c:pt idx="331">
                        <c:v>-12.000232739529496</c:v>
                      </c:pt>
                      <c:pt idx="332">
                        <c:v>-12.000232739529496</c:v>
                      </c:pt>
                      <c:pt idx="333">
                        <c:v>-12.000232739529496</c:v>
                      </c:pt>
                      <c:pt idx="334">
                        <c:v>-12.000232739529496</c:v>
                      </c:pt>
                      <c:pt idx="335">
                        <c:v>-12.000232739529496</c:v>
                      </c:pt>
                      <c:pt idx="336">
                        <c:v>-12.000232739529496</c:v>
                      </c:pt>
                      <c:pt idx="337">
                        <c:v>-12.000232739529496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459A-4E49-B3EC-2F358BEEFDFC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-13.620700203848758</c:v>
                      </c:pt>
                      <c:pt idx="24">
                        <c:v>-13.620700203848758</c:v>
                      </c:pt>
                      <c:pt idx="25">
                        <c:v>-13.620700203848758</c:v>
                      </c:pt>
                      <c:pt idx="26">
                        <c:v>-13.620700203848758</c:v>
                      </c:pt>
                      <c:pt idx="27">
                        <c:v>-13.620700203848758</c:v>
                      </c:pt>
                      <c:pt idx="28">
                        <c:v>-13.620700203848758</c:v>
                      </c:pt>
                      <c:pt idx="29">
                        <c:v>-13.620700203848758</c:v>
                      </c:pt>
                      <c:pt idx="30">
                        <c:v>-13.620700203848758</c:v>
                      </c:pt>
                      <c:pt idx="31">
                        <c:v>-13.620700203848758</c:v>
                      </c:pt>
                      <c:pt idx="32">
                        <c:v>-13.620700203848758</c:v>
                      </c:pt>
                      <c:pt idx="33">
                        <c:v>-13.620700203848758</c:v>
                      </c:pt>
                      <c:pt idx="34">
                        <c:v>-13.620700203848758</c:v>
                      </c:pt>
                      <c:pt idx="35">
                        <c:v>-13.620700203848758</c:v>
                      </c:pt>
                      <c:pt idx="36">
                        <c:v>-13.620700203848758</c:v>
                      </c:pt>
                      <c:pt idx="37">
                        <c:v>-13.620700203848758</c:v>
                      </c:pt>
                      <c:pt idx="38">
                        <c:v>-13.620700203848758</c:v>
                      </c:pt>
                      <c:pt idx="39">
                        <c:v>-13.620700203848758</c:v>
                      </c:pt>
                      <c:pt idx="40">
                        <c:v>-13.620700203848758</c:v>
                      </c:pt>
                      <c:pt idx="41">
                        <c:v>-13.620700203848758</c:v>
                      </c:pt>
                      <c:pt idx="42">
                        <c:v>-13.620700203848758</c:v>
                      </c:pt>
                      <c:pt idx="43">
                        <c:v>-13.620700203848758</c:v>
                      </c:pt>
                      <c:pt idx="44">
                        <c:v>-13.620700203848758</c:v>
                      </c:pt>
                      <c:pt idx="45">
                        <c:v>-13.620700203848758</c:v>
                      </c:pt>
                      <c:pt idx="46">
                        <c:v>-13.620700203848758</c:v>
                      </c:pt>
                      <c:pt idx="47">
                        <c:v>-13.620700203848758</c:v>
                      </c:pt>
                      <c:pt idx="48">
                        <c:v>-13.620700203848758</c:v>
                      </c:pt>
                      <c:pt idx="49">
                        <c:v>-13.620700203848758</c:v>
                      </c:pt>
                      <c:pt idx="50">
                        <c:v>-13.620700203848758</c:v>
                      </c:pt>
                      <c:pt idx="51">
                        <c:v>-13.620700203848758</c:v>
                      </c:pt>
                      <c:pt idx="52">
                        <c:v>-13.620700203848758</c:v>
                      </c:pt>
                      <c:pt idx="53">
                        <c:v>-13.620700203848758</c:v>
                      </c:pt>
                      <c:pt idx="54">
                        <c:v>-13.620700203848758</c:v>
                      </c:pt>
                      <c:pt idx="55">
                        <c:v>-13.620700203848758</c:v>
                      </c:pt>
                      <c:pt idx="56">
                        <c:v>-13.620700203848758</c:v>
                      </c:pt>
                      <c:pt idx="57">
                        <c:v>-13.620700203848758</c:v>
                      </c:pt>
                      <c:pt idx="58">
                        <c:v>-13.620700203848758</c:v>
                      </c:pt>
                      <c:pt idx="59">
                        <c:v>-13.620700203848758</c:v>
                      </c:pt>
                      <c:pt idx="60">
                        <c:v>-13.620700203848758</c:v>
                      </c:pt>
                      <c:pt idx="61">
                        <c:v>-13.620700203848758</c:v>
                      </c:pt>
                      <c:pt idx="62">
                        <c:v>-13.620700203848758</c:v>
                      </c:pt>
                      <c:pt idx="63">
                        <c:v>-13.620700203848758</c:v>
                      </c:pt>
                      <c:pt idx="64">
                        <c:v>-13.620700203848758</c:v>
                      </c:pt>
                      <c:pt idx="65">
                        <c:v>-13.620700203848758</c:v>
                      </c:pt>
                      <c:pt idx="66">
                        <c:v>-13.620700203848758</c:v>
                      </c:pt>
                      <c:pt idx="67">
                        <c:v>-13.620700203848758</c:v>
                      </c:pt>
                      <c:pt idx="68">
                        <c:v>-24.079873522015337</c:v>
                      </c:pt>
                      <c:pt idx="69">
                        <c:v>-24.079873522015337</c:v>
                      </c:pt>
                      <c:pt idx="70">
                        <c:v>-24.079873522015337</c:v>
                      </c:pt>
                      <c:pt idx="71">
                        <c:v>-24.079873522015337</c:v>
                      </c:pt>
                      <c:pt idx="72">
                        <c:v>-24.079873522015337</c:v>
                      </c:pt>
                      <c:pt idx="73">
                        <c:v>-24.079873522015337</c:v>
                      </c:pt>
                      <c:pt idx="74">
                        <c:v>-24.079873522015337</c:v>
                      </c:pt>
                      <c:pt idx="75">
                        <c:v>-24.079873522015337</c:v>
                      </c:pt>
                      <c:pt idx="76">
                        <c:v>-24.079873522015337</c:v>
                      </c:pt>
                      <c:pt idx="77">
                        <c:v>-24.079873522015337</c:v>
                      </c:pt>
                      <c:pt idx="78">
                        <c:v>-24.079873522015337</c:v>
                      </c:pt>
                      <c:pt idx="79">
                        <c:v>-24.079873522015337</c:v>
                      </c:pt>
                      <c:pt idx="80">
                        <c:v>-24.079873522015337</c:v>
                      </c:pt>
                      <c:pt idx="81">
                        <c:v>-24.079873522015337</c:v>
                      </c:pt>
                      <c:pt idx="82">
                        <c:v>-24.079873522015337</c:v>
                      </c:pt>
                      <c:pt idx="83">
                        <c:v>-24.079873522015337</c:v>
                      </c:pt>
                      <c:pt idx="84">
                        <c:v>-24.079873522015337</c:v>
                      </c:pt>
                      <c:pt idx="85">
                        <c:v>-24.079873522015337</c:v>
                      </c:pt>
                      <c:pt idx="86">
                        <c:v>-24.079873522015337</c:v>
                      </c:pt>
                      <c:pt idx="87">
                        <c:v>-24.079873522015337</c:v>
                      </c:pt>
                      <c:pt idx="88">
                        <c:v>-24.079873522015337</c:v>
                      </c:pt>
                      <c:pt idx="89">
                        <c:v>-24.079873522015337</c:v>
                      </c:pt>
                      <c:pt idx="90">
                        <c:v>-24.079873522015337</c:v>
                      </c:pt>
                      <c:pt idx="91">
                        <c:v>-24.079873522015337</c:v>
                      </c:pt>
                      <c:pt idx="92">
                        <c:v>-24.079873522015337</c:v>
                      </c:pt>
                      <c:pt idx="93">
                        <c:v>-24.079873522015337</c:v>
                      </c:pt>
                      <c:pt idx="94">
                        <c:v>-24.079873522015337</c:v>
                      </c:pt>
                      <c:pt idx="95">
                        <c:v>-24.079873522015337</c:v>
                      </c:pt>
                      <c:pt idx="96">
                        <c:v>-24.079873522015337</c:v>
                      </c:pt>
                      <c:pt idx="97">
                        <c:v>-24.079873522015337</c:v>
                      </c:pt>
                      <c:pt idx="98">
                        <c:v>-24.079873522015337</c:v>
                      </c:pt>
                      <c:pt idx="99">
                        <c:v>-24.079873522015337</c:v>
                      </c:pt>
                      <c:pt idx="100">
                        <c:v>-24.079873522015337</c:v>
                      </c:pt>
                      <c:pt idx="101">
                        <c:v>-24.079873522015337</c:v>
                      </c:pt>
                      <c:pt idx="102">
                        <c:v>-24.079873522015337</c:v>
                      </c:pt>
                      <c:pt idx="103">
                        <c:v>-24.079873522015337</c:v>
                      </c:pt>
                      <c:pt idx="104">
                        <c:v>-24.079873522015337</c:v>
                      </c:pt>
                      <c:pt idx="105">
                        <c:v>-24.079873522015337</c:v>
                      </c:pt>
                      <c:pt idx="106">
                        <c:v>-24.079873522015337</c:v>
                      </c:pt>
                      <c:pt idx="107">
                        <c:v>-24.079873522015337</c:v>
                      </c:pt>
                      <c:pt idx="108">
                        <c:v>-24.079873522015337</c:v>
                      </c:pt>
                      <c:pt idx="109">
                        <c:v>-24.079873522015337</c:v>
                      </c:pt>
                      <c:pt idx="110">
                        <c:v>-24.079873522015337</c:v>
                      </c:pt>
                      <c:pt idx="111">
                        <c:v>-24.079873522015337</c:v>
                      </c:pt>
                      <c:pt idx="112">
                        <c:v>-24.079873522015337</c:v>
                      </c:pt>
                      <c:pt idx="113">
                        <c:v>-13.821877964378032</c:v>
                      </c:pt>
                      <c:pt idx="114">
                        <c:v>-13.821877964378032</c:v>
                      </c:pt>
                      <c:pt idx="115">
                        <c:v>-13.821877964378032</c:v>
                      </c:pt>
                      <c:pt idx="116">
                        <c:v>-13.821877964378032</c:v>
                      </c:pt>
                      <c:pt idx="117">
                        <c:v>-13.821877964378032</c:v>
                      </c:pt>
                      <c:pt idx="118">
                        <c:v>-13.821877964378032</c:v>
                      </c:pt>
                      <c:pt idx="119">
                        <c:v>-13.821877964378032</c:v>
                      </c:pt>
                      <c:pt idx="120">
                        <c:v>-13.821877964378032</c:v>
                      </c:pt>
                      <c:pt idx="121">
                        <c:v>-13.821877964378032</c:v>
                      </c:pt>
                      <c:pt idx="122">
                        <c:v>-13.821877964378032</c:v>
                      </c:pt>
                      <c:pt idx="123">
                        <c:v>-13.821877964378032</c:v>
                      </c:pt>
                      <c:pt idx="124">
                        <c:v>-13.821877964378032</c:v>
                      </c:pt>
                      <c:pt idx="125">
                        <c:v>-13.821877964378032</c:v>
                      </c:pt>
                      <c:pt idx="126">
                        <c:v>-13.821877964378032</c:v>
                      </c:pt>
                      <c:pt idx="127">
                        <c:v>-13.821877964378032</c:v>
                      </c:pt>
                      <c:pt idx="128">
                        <c:v>-13.821877964378032</c:v>
                      </c:pt>
                      <c:pt idx="129">
                        <c:v>-13.821877964378032</c:v>
                      </c:pt>
                      <c:pt idx="130">
                        <c:v>-13.821877964378032</c:v>
                      </c:pt>
                      <c:pt idx="131">
                        <c:v>-13.821877964378032</c:v>
                      </c:pt>
                      <c:pt idx="132">
                        <c:v>-13.821877964378032</c:v>
                      </c:pt>
                      <c:pt idx="133">
                        <c:v>-13.821877964378032</c:v>
                      </c:pt>
                      <c:pt idx="134">
                        <c:v>-13.821877964378032</c:v>
                      </c:pt>
                      <c:pt idx="135">
                        <c:v>-13.821877964378032</c:v>
                      </c:pt>
                      <c:pt idx="136">
                        <c:v>-13.821877964378032</c:v>
                      </c:pt>
                      <c:pt idx="137">
                        <c:v>-13.821877964378032</c:v>
                      </c:pt>
                      <c:pt idx="138">
                        <c:v>-13.821877964378032</c:v>
                      </c:pt>
                      <c:pt idx="139">
                        <c:v>-13.821877964378032</c:v>
                      </c:pt>
                      <c:pt idx="140">
                        <c:v>-13.821877964378032</c:v>
                      </c:pt>
                      <c:pt idx="141">
                        <c:v>-13.821877964378032</c:v>
                      </c:pt>
                      <c:pt idx="142">
                        <c:v>-13.821877964378032</c:v>
                      </c:pt>
                      <c:pt idx="143">
                        <c:v>-13.821877964378032</c:v>
                      </c:pt>
                      <c:pt idx="144">
                        <c:v>-13.821877964378032</c:v>
                      </c:pt>
                      <c:pt idx="145">
                        <c:v>-13.821877964378032</c:v>
                      </c:pt>
                      <c:pt idx="146">
                        <c:v>-13.821877964378032</c:v>
                      </c:pt>
                      <c:pt idx="147">
                        <c:v>-13.821877964378032</c:v>
                      </c:pt>
                      <c:pt idx="148">
                        <c:v>-13.821877964378032</c:v>
                      </c:pt>
                      <c:pt idx="149">
                        <c:v>-13.821877964378032</c:v>
                      </c:pt>
                      <c:pt idx="150">
                        <c:v>-13.821877964378032</c:v>
                      </c:pt>
                      <c:pt idx="151">
                        <c:v>-13.821877964378032</c:v>
                      </c:pt>
                      <c:pt idx="152">
                        <c:v>-13.821877964378032</c:v>
                      </c:pt>
                      <c:pt idx="153">
                        <c:v>-13.821877964378032</c:v>
                      </c:pt>
                      <c:pt idx="154">
                        <c:v>-13.821877964378032</c:v>
                      </c:pt>
                      <c:pt idx="155">
                        <c:v>-13.821877964378032</c:v>
                      </c:pt>
                      <c:pt idx="156">
                        <c:v>-13.821877964378032</c:v>
                      </c:pt>
                      <c:pt idx="157">
                        <c:v>-13.821877964378032</c:v>
                      </c:pt>
                      <c:pt idx="158">
                        <c:v>0.60447538434065951</c:v>
                      </c:pt>
                      <c:pt idx="159">
                        <c:v>0.60447538434065951</c:v>
                      </c:pt>
                      <c:pt idx="160">
                        <c:v>0.60447538434065951</c:v>
                      </c:pt>
                      <c:pt idx="161">
                        <c:v>0.60447538434065951</c:v>
                      </c:pt>
                      <c:pt idx="162">
                        <c:v>0.60447538434065951</c:v>
                      </c:pt>
                      <c:pt idx="163">
                        <c:v>0.60447538434065951</c:v>
                      </c:pt>
                      <c:pt idx="164">
                        <c:v>0.60447538434065951</c:v>
                      </c:pt>
                      <c:pt idx="165">
                        <c:v>0.60447538434065951</c:v>
                      </c:pt>
                      <c:pt idx="166">
                        <c:v>0.60447538434065951</c:v>
                      </c:pt>
                      <c:pt idx="167">
                        <c:v>0.60447538434065951</c:v>
                      </c:pt>
                      <c:pt idx="168">
                        <c:v>0.60447538434065951</c:v>
                      </c:pt>
                      <c:pt idx="169">
                        <c:v>0.60447538434065951</c:v>
                      </c:pt>
                      <c:pt idx="170">
                        <c:v>0.60447538434065951</c:v>
                      </c:pt>
                      <c:pt idx="171">
                        <c:v>0.60447538434065951</c:v>
                      </c:pt>
                      <c:pt idx="172">
                        <c:v>0.60447538434065951</c:v>
                      </c:pt>
                      <c:pt idx="173">
                        <c:v>0.60447538434065951</c:v>
                      </c:pt>
                      <c:pt idx="174">
                        <c:v>0.60447538434065951</c:v>
                      </c:pt>
                      <c:pt idx="175">
                        <c:v>0.60447538434065951</c:v>
                      </c:pt>
                      <c:pt idx="176">
                        <c:v>0.60447538434065951</c:v>
                      </c:pt>
                      <c:pt idx="177">
                        <c:v>0.60447538434065951</c:v>
                      </c:pt>
                      <c:pt idx="178">
                        <c:v>0.60447538434065951</c:v>
                      </c:pt>
                      <c:pt idx="179">
                        <c:v>0.60447538434065951</c:v>
                      </c:pt>
                      <c:pt idx="180">
                        <c:v>0.60447538434065951</c:v>
                      </c:pt>
                      <c:pt idx="181">
                        <c:v>0.60447538434065951</c:v>
                      </c:pt>
                      <c:pt idx="182">
                        <c:v>0.60447538434065951</c:v>
                      </c:pt>
                      <c:pt idx="183">
                        <c:v>0.60447538434065951</c:v>
                      </c:pt>
                      <c:pt idx="184">
                        <c:v>0.60447538434065951</c:v>
                      </c:pt>
                      <c:pt idx="185">
                        <c:v>0.60447538434065951</c:v>
                      </c:pt>
                      <c:pt idx="186">
                        <c:v>0.60447538434065951</c:v>
                      </c:pt>
                      <c:pt idx="187">
                        <c:v>0.60447538434065951</c:v>
                      </c:pt>
                      <c:pt idx="188">
                        <c:v>0.60447538434065951</c:v>
                      </c:pt>
                      <c:pt idx="189">
                        <c:v>0.60447538434065951</c:v>
                      </c:pt>
                      <c:pt idx="190">
                        <c:v>0.60447538434065951</c:v>
                      </c:pt>
                      <c:pt idx="191">
                        <c:v>0.60447538434065951</c:v>
                      </c:pt>
                      <c:pt idx="192">
                        <c:v>0.60447538434065951</c:v>
                      </c:pt>
                      <c:pt idx="193">
                        <c:v>0.60447538434065951</c:v>
                      </c:pt>
                      <c:pt idx="194">
                        <c:v>0.60447538434065951</c:v>
                      </c:pt>
                      <c:pt idx="195">
                        <c:v>0.60447538434065951</c:v>
                      </c:pt>
                      <c:pt idx="196">
                        <c:v>0.60447538434065951</c:v>
                      </c:pt>
                      <c:pt idx="197">
                        <c:v>0.60447538434065951</c:v>
                      </c:pt>
                      <c:pt idx="198">
                        <c:v>0.60447538434065951</c:v>
                      </c:pt>
                      <c:pt idx="199">
                        <c:v>0.60447538434065951</c:v>
                      </c:pt>
                      <c:pt idx="200">
                        <c:v>0.60447538434065951</c:v>
                      </c:pt>
                      <c:pt idx="201">
                        <c:v>0.60447538434065951</c:v>
                      </c:pt>
                      <c:pt idx="202">
                        <c:v>0.60447538434065951</c:v>
                      </c:pt>
                      <c:pt idx="203">
                        <c:v>-12.061614417608718</c:v>
                      </c:pt>
                      <c:pt idx="204">
                        <c:v>-12.061614417608718</c:v>
                      </c:pt>
                      <c:pt idx="205">
                        <c:v>-12.061614417608718</c:v>
                      </c:pt>
                      <c:pt idx="206">
                        <c:v>-12.061614417608718</c:v>
                      </c:pt>
                      <c:pt idx="207">
                        <c:v>-12.061614417608718</c:v>
                      </c:pt>
                      <c:pt idx="208">
                        <c:v>-12.061614417608718</c:v>
                      </c:pt>
                      <c:pt idx="209">
                        <c:v>-12.061614417608718</c:v>
                      </c:pt>
                      <c:pt idx="210">
                        <c:v>-12.061614417608718</c:v>
                      </c:pt>
                      <c:pt idx="211">
                        <c:v>-12.061614417608718</c:v>
                      </c:pt>
                      <c:pt idx="212">
                        <c:v>-12.061614417608718</c:v>
                      </c:pt>
                      <c:pt idx="213">
                        <c:v>-12.061614417608718</c:v>
                      </c:pt>
                      <c:pt idx="214">
                        <c:v>-12.061614417608718</c:v>
                      </c:pt>
                      <c:pt idx="215">
                        <c:v>-12.061614417608718</c:v>
                      </c:pt>
                      <c:pt idx="216">
                        <c:v>-12.061614417608718</c:v>
                      </c:pt>
                      <c:pt idx="217">
                        <c:v>-12.061614417608718</c:v>
                      </c:pt>
                      <c:pt idx="218">
                        <c:v>-12.061614417608718</c:v>
                      </c:pt>
                      <c:pt idx="219">
                        <c:v>-12.061614417608718</c:v>
                      </c:pt>
                      <c:pt idx="220">
                        <c:v>-12.061614417608718</c:v>
                      </c:pt>
                      <c:pt idx="221">
                        <c:v>-12.061614417608718</c:v>
                      </c:pt>
                      <c:pt idx="222">
                        <c:v>-12.061614417608718</c:v>
                      </c:pt>
                      <c:pt idx="223">
                        <c:v>-12.061614417608718</c:v>
                      </c:pt>
                      <c:pt idx="224">
                        <c:v>-12.061614417608718</c:v>
                      </c:pt>
                      <c:pt idx="225">
                        <c:v>-12.061614417608718</c:v>
                      </c:pt>
                      <c:pt idx="226">
                        <c:v>-12.061614417608718</c:v>
                      </c:pt>
                      <c:pt idx="227">
                        <c:v>-12.061614417608718</c:v>
                      </c:pt>
                      <c:pt idx="228">
                        <c:v>-12.061614417608718</c:v>
                      </c:pt>
                      <c:pt idx="229">
                        <c:v>-12.061614417608718</c:v>
                      </c:pt>
                      <c:pt idx="230">
                        <c:v>-12.061614417608718</c:v>
                      </c:pt>
                      <c:pt idx="231">
                        <c:v>-12.061614417608718</c:v>
                      </c:pt>
                      <c:pt idx="232">
                        <c:v>-12.061614417608718</c:v>
                      </c:pt>
                      <c:pt idx="233">
                        <c:v>-12.061614417608718</c:v>
                      </c:pt>
                      <c:pt idx="234">
                        <c:v>-12.061614417608718</c:v>
                      </c:pt>
                      <c:pt idx="235">
                        <c:v>-12.061614417608718</c:v>
                      </c:pt>
                      <c:pt idx="236">
                        <c:v>-12.061614417608718</c:v>
                      </c:pt>
                      <c:pt idx="237">
                        <c:v>-12.061614417608718</c:v>
                      </c:pt>
                      <c:pt idx="238">
                        <c:v>-12.061614417608718</c:v>
                      </c:pt>
                      <c:pt idx="239">
                        <c:v>-12.061614417608718</c:v>
                      </c:pt>
                      <c:pt idx="240">
                        <c:v>-12.061614417608718</c:v>
                      </c:pt>
                      <c:pt idx="241">
                        <c:v>-12.061614417608718</c:v>
                      </c:pt>
                      <c:pt idx="242">
                        <c:v>-12.061614417608718</c:v>
                      </c:pt>
                      <c:pt idx="243">
                        <c:v>-12.061614417608718</c:v>
                      </c:pt>
                      <c:pt idx="244">
                        <c:v>-12.061614417608718</c:v>
                      </c:pt>
                      <c:pt idx="245">
                        <c:v>-12.061614417608718</c:v>
                      </c:pt>
                      <c:pt idx="246">
                        <c:v>-12.061614417608718</c:v>
                      </c:pt>
                      <c:pt idx="247">
                        <c:v>-12.061614417608718</c:v>
                      </c:pt>
                      <c:pt idx="248">
                        <c:v>-23.930875189560165</c:v>
                      </c:pt>
                      <c:pt idx="249">
                        <c:v>-23.930875189560165</c:v>
                      </c:pt>
                      <c:pt idx="250">
                        <c:v>-23.930875189560165</c:v>
                      </c:pt>
                      <c:pt idx="251">
                        <c:v>-23.930875189560165</c:v>
                      </c:pt>
                      <c:pt idx="252">
                        <c:v>-23.930875189560165</c:v>
                      </c:pt>
                      <c:pt idx="253">
                        <c:v>-23.930875189560165</c:v>
                      </c:pt>
                      <c:pt idx="254">
                        <c:v>-23.930875189560165</c:v>
                      </c:pt>
                      <c:pt idx="255">
                        <c:v>-23.930875189560165</c:v>
                      </c:pt>
                      <c:pt idx="256">
                        <c:v>-23.930875189560165</c:v>
                      </c:pt>
                      <c:pt idx="257">
                        <c:v>-23.930875189560165</c:v>
                      </c:pt>
                      <c:pt idx="258">
                        <c:v>-23.930875189560165</c:v>
                      </c:pt>
                      <c:pt idx="259">
                        <c:v>-23.930875189560165</c:v>
                      </c:pt>
                      <c:pt idx="260">
                        <c:v>-23.930875189560165</c:v>
                      </c:pt>
                      <c:pt idx="261">
                        <c:v>-23.930875189560165</c:v>
                      </c:pt>
                      <c:pt idx="262">
                        <c:v>-23.930875189560165</c:v>
                      </c:pt>
                      <c:pt idx="263">
                        <c:v>-23.930875189560165</c:v>
                      </c:pt>
                      <c:pt idx="264">
                        <c:v>-23.930875189560165</c:v>
                      </c:pt>
                      <c:pt idx="265">
                        <c:v>-23.930875189560165</c:v>
                      </c:pt>
                      <c:pt idx="266">
                        <c:v>-23.930875189560165</c:v>
                      </c:pt>
                      <c:pt idx="267">
                        <c:v>-23.930875189560165</c:v>
                      </c:pt>
                      <c:pt idx="268">
                        <c:v>-23.930875189560165</c:v>
                      </c:pt>
                      <c:pt idx="269">
                        <c:v>-23.930875189560165</c:v>
                      </c:pt>
                      <c:pt idx="270">
                        <c:v>-23.930875189560165</c:v>
                      </c:pt>
                      <c:pt idx="271">
                        <c:v>-23.930875189560165</c:v>
                      </c:pt>
                      <c:pt idx="272">
                        <c:v>-23.930875189560165</c:v>
                      </c:pt>
                      <c:pt idx="273">
                        <c:v>-23.930875189560165</c:v>
                      </c:pt>
                      <c:pt idx="274">
                        <c:v>-23.930875189560165</c:v>
                      </c:pt>
                      <c:pt idx="275">
                        <c:v>-23.930875189560165</c:v>
                      </c:pt>
                      <c:pt idx="276">
                        <c:v>-23.930875189560165</c:v>
                      </c:pt>
                      <c:pt idx="277">
                        <c:v>-23.930875189560165</c:v>
                      </c:pt>
                      <c:pt idx="278">
                        <c:v>-23.930875189560165</c:v>
                      </c:pt>
                      <c:pt idx="279">
                        <c:v>-23.930875189560165</c:v>
                      </c:pt>
                      <c:pt idx="280">
                        <c:v>-23.930875189560165</c:v>
                      </c:pt>
                      <c:pt idx="281">
                        <c:v>-23.930875189560165</c:v>
                      </c:pt>
                      <c:pt idx="282">
                        <c:v>-23.930875189560165</c:v>
                      </c:pt>
                      <c:pt idx="283">
                        <c:v>-23.930875189560165</c:v>
                      </c:pt>
                      <c:pt idx="284">
                        <c:v>-23.930875189560165</c:v>
                      </c:pt>
                      <c:pt idx="285">
                        <c:v>-23.930875189560165</c:v>
                      </c:pt>
                      <c:pt idx="286">
                        <c:v>-23.930875189560165</c:v>
                      </c:pt>
                      <c:pt idx="287">
                        <c:v>-23.930875189560165</c:v>
                      </c:pt>
                      <c:pt idx="288">
                        <c:v>-23.930875189560165</c:v>
                      </c:pt>
                      <c:pt idx="289">
                        <c:v>-23.930875189560165</c:v>
                      </c:pt>
                      <c:pt idx="290">
                        <c:v>-23.930875189560165</c:v>
                      </c:pt>
                      <c:pt idx="291">
                        <c:v>-23.930875189560165</c:v>
                      </c:pt>
                      <c:pt idx="292">
                        <c:v>-23.930875189560165</c:v>
                      </c:pt>
                      <c:pt idx="293">
                        <c:v>-12.000232739529496</c:v>
                      </c:pt>
                      <c:pt idx="294">
                        <c:v>-12.000232739529496</c:v>
                      </c:pt>
                      <c:pt idx="295">
                        <c:v>-12.000232739529496</c:v>
                      </c:pt>
                      <c:pt idx="296">
                        <c:v>-12.000232739529496</c:v>
                      </c:pt>
                      <c:pt idx="297">
                        <c:v>-12.000232739529496</c:v>
                      </c:pt>
                      <c:pt idx="298">
                        <c:v>-12.000232739529496</c:v>
                      </c:pt>
                      <c:pt idx="299">
                        <c:v>-12.000232739529496</c:v>
                      </c:pt>
                      <c:pt idx="300">
                        <c:v>-12.000232739529496</c:v>
                      </c:pt>
                      <c:pt idx="301">
                        <c:v>-12.000232739529496</c:v>
                      </c:pt>
                      <c:pt idx="302">
                        <c:v>-12.000232739529496</c:v>
                      </c:pt>
                      <c:pt idx="303">
                        <c:v>-12.000232739529496</c:v>
                      </c:pt>
                      <c:pt idx="304">
                        <c:v>-12.000232739529496</c:v>
                      </c:pt>
                      <c:pt idx="305">
                        <c:v>-12.000232739529496</c:v>
                      </c:pt>
                      <c:pt idx="306">
                        <c:v>-12.000232739529496</c:v>
                      </c:pt>
                      <c:pt idx="307">
                        <c:v>-12.000232739529496</c:v>
                      </c:pt>
                      <c:pt idx="308">
                        <c:v>-12.000232739529496</c:v>
                      </c:pt>
                      <c:pt idx="309">
                        <c:v>-12.000232739529496</c:v>
                      </c:pt>
                      <c:pt idx="310">
                        <c:v>-12.000232739529496</c:v>
                      </c:pt>
                      <c:pt idx="311">
                        <c:v>-12.000232739529496</c:v>
                      </c:pt>
                      <c:pt idx="312">
                        <c:v>-12.000232739529496</c:v>
                      </c:pt>
                      <c:pt idx="313">
                        <c:v>-12.000232739529496</c:v>
                      </c:pt>
                      <c:pt idx="314">
                        <c:v>-12.000232739529496</c:v>
                      </c:pt>
                      <c:pt idx="315">
                        <c:v>-12.000232739529496</c:v>
                      </c:pt>
                      <c:pt idx="316">
                        <c:v>-12.000232739529496</c:v>
                      </c:pt>
                      <c:pt idx="317">
                        <c:v>-12.000232739529496</c:v>
                      </c:pt>
                      <c:pt idx="318">
                        <c:v>-12.000232739529496</c:v>
                      </c:pt>
                      <c:pt idx="319">
                        <c:v>-12.000232739529496</c:v>
                      </c:pt>
                      <c:pt idx="320">
                        <c:v>-12.000232739529496</c:v>
                      </c:pt>
                      <c:pt idx="321">
                        <c:v>-12.000232739529496</c:v>
                      </c:pt>
                      <c:pt idx="322">
                        <c:v>-12.000232739529496</c:v>
                      </c:pt>
                      <c:pt idx="323">
                        <c:v>-12.000232739529496</c:v>
                      </c:pt>
                      <c:pt idx="324">
                        <c:v>-12.000232739529496</c:v>
                      </c:pt>
                      <c:pt idx="325">
                        <c:v>-12.000232739529496</c:v>
                      </c:pt>
                      <c:pt idx="326">
                        <c:v>-12.000232739529496</c:v>
                      </c:pt>
                      <c:pt idx="327">
                        <c:v>-12.000232739529496</c:v>
                      </c:pt>
                      <c:pt idx="328">
                        <c:v>-12.000232739529496</c:v>
                      </c:pt>
                      <c:pt idx="329">
                        <c:v>-12.000232739529496</c:v>
                      </c:pt>
                      <c:pt idx="330">
                        <c:v>-12.000232739529496</c:v>
                      </c:pt>
                      <c:pt idx="331">
                        <c:v>-12.000232739529496</c:v>
                      </c:pt>
                      <c:pt idx="332">
                        <c:v>-12.000232739529496</c:v>
                      </c:pt>
                      <c:pt idx="333">
                        <c:v>-12.000232739529496</c:v>
                      </c:pt>
                      <c:pt idx="334">
                        <c:v>-12.000232739529496</c:v>
                      </c:pt>
                      <c:pt idx="335">
                        <c:v>-12.000232739529496</c:v>
                      </c:pt>
                      <c:pt idx="336">
                        <c:v>-12.000232739529496</c:v>
                      </c:pt>
                      <c:pt idx="337">
                        <c:v>-12.000232739529496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459A-4E49-B3EC-2F358BEEFDFC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Chart_Data!$AL$3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Net-Zero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Chart_Data!$AL$4:$AL$363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1192024.3837659857</c:v>
                      </c:pt>
                      <c:pt idx="1">
                        <c:v>1192024.3837659857</c:v>
                      </c:pt>
                      <c:pt idx="2">
                        <c:v>1192024.3837659857</c:v>
                      </c:pt>
                      <c:pt idx="3">
                        <c:v>1192024.3837659857</c:v>
                      </c:pt>
                      <c:pt idx="4">
                        <c:v>1192024.3837659857</c:v>
                      </c:pt>
                      <c:pt idx="5">
                        <c:v>1192024.3837659857</c:v>
                      </c:pt>
                      <c:pt idx="6">
                        <c:v>1192024.3837659857</c:v>
                      </c:pt>
                      <c:pt idx="7">
                        <c:v>1192024.3837659857</c:v>
                      </c:pt>
                      <c:pt idx="8">
                        <c:v>1192024.3837659857</c:v>
                      </c:pt>
                      <c:pt idx="9">
                        <c:v>1192024.3837659857</c:v>
                      </c:pt>
                      <c:pt idx="10">
                        <c:v>1192024.3837659857</c:v>
                      </c:pt>
                      <c:pt idx="11">
                        <c:v>1192024.3837659857</c:v>
                      </c:pt>
                      <c:pt idx="12">
                        <c:v>1192024.3837659857</c:v>
                      </c:pt>
                      <c:pt idx="13">
                        <c:v>1192024.3837659857</c:v>
                      </c:pt>
                      <c:pt idx="14">
                        <c:v>1192024.3837659857</c:v>
                      </c:pt>
                      <c:pt idx="15">
                        <c:v>1192024.3837659857</c:v>
                      </c:pt>
                      <c:pt idx="16">
                        <c:v>1192024.3837659857</c:v>
                      </c:pt>
                      <c:pt idx="17">
                        <c:v>1192024.3837659857</c:v>
                      </c:pt>
                      <c:pt idx="18">
                        <c:v>1192024.3837659857</c:v>
                      </c:pt>
                      <c:pt idx="19">
                        <c:v>1192024.3837659857</c:v>
                      </c:pt>
                      <c:pt idx="20">
                        <c:v>1192024.3837659857</c:v>
                      </c:pt>
                      <c:pt idx="21">
                        <c:v>1192024.3837659857</c:v>
                      </c:pt>
                      <c:pt idx="22">
                        <c:v>1192024.3837659857</c:v>
                      </c:pt>
                      <c:pt idx="23">
                        <c:v>1353271.3333903854</c:v>
                      </c:pt>
                      <c:pt idx="24">
                        <c:v>1353271.3333903854</c:v>
                      </c:pt>
                      <c:pt idx="25">
                        <c:v>1353271.3333903854</c:v>
                      </c:pt>
                      <c:pt idx="26">
                        <c:v>1353271.3333903854</c:v>
                      </c:pt>
                      <c:pt idx="27">
                        <c:v>1353271.3333903854</c:v>
                      </c:pt>
                      <c:pt idx="28">
                        <c:v>1353271.3333903854</c:v>
                      </c:pt>
                      <c:pt idx="29">
                        <c:v>1353271.3333903854</c:v>
                      </c:pt>
                      <c:pt idx="30">
                        <c:v>1353271.3333903854</c:v>
                      </c:pt>
                      <c:pt idx="31">
                        <c:v>1353271.3333903854</c:v>
                      </c:pt>
                      <c:pt idx="32">
                        <c:v>1353271.3333903854</c:v>
                      </c:pt>
                      <c:pt idx="33">
                        <c:v>1353271.3333903854</c:v>
                      </c:pt>
                      <c:pt idx="34">
                        <c:v>1353271.3333903854</c:v>
                      </c:pt>
                      <c:pt idx="35">
                        <c:v>1353271.3333903854</c:v>
                      </c:pt>
                      <c:pt idx="36">
                        <c:v>1353271.3333903854</c:v>
                      </c:pt>
                      <c:pt idx="37">
                        <c:v>1353271.3333903854</c:v>
                      </c:pt>
                      <c:pt idx="38">
                        <c:v>1353271.3333903854</c:v>
                      </c:pt>
                      <c:pt idx="39">
                        <c:v>1353271.3333903854</c:v>
                      </c:pt>
                      <c:pt idx="40">
                        <c:v>1353271.3333903854</c:v>
                      </c:pt>
                      <c:pt idx="41">
                        <c:v>1353271.3333903854</c:v>
                      </c:pt>
                      <c:pt idx="42">
                        <c:v>1353271.3333903854</c:v>
                      </c:pt>
                      <c:pt idx="43">
                        <c:v>1353271.3333903854</c:v>
                      </c:pt>
                      <c:pt idx="44">
                        <c:v>1353271.3333903854</c:v>
                      </c:pt>
                      <c:pt idx="45">
                        <c:v>1353271.3333903854</c:v>
                      </c:pt>
                      <c:pt idx="46">
                        <c:v>1353271.3333903854</c:v>
                      </c:pt>
                      <c:pt idx="47">
                        <c:v>1353271.3333903854</c:v>
                      </c:pt>
                      <c:pt idx="48">
                        <c:v>1353271.3333903854</c:v>
                      </c:pt>
                      <c:pt idx="49">
                        <c:v>1353271.3333903854</c:v>
                      </c:pt>
                      <c:pt idx="50">
                        <c:v>1353271.3333903854</c:v>
                      </c:pt>
                      <c:pt idx="51">
                        <c:v>1353271.3333903854</c:v>
                      </c:pt>
                      <c:pt idx="52">
                        <c:v>1353271.3333903854</c:v>
                      </c:pt>
                      <c:pt idx="53">
                        <c:v>1353271.3333903854</c:v>
                      </c:pt>
                      <c:pt idx="54">
                        <c:v>1353271.3333903854</c:v>
                      </c:pt>
                      <c:pt idx="55">
                        <c:v>1353271.3333903854</c:v>
                      </c:pt>
                      <c:pt idx="56">
                        <c:v>1353271.3333903854</c:v>
                      </c:pt>
                      <c:pt idx="57">
                        <c:v>1353271.3333903854</c:v>
                      </c:pt>
                      <c:pt idx="58">
                        <c:v>1353271.3333903854</c:v>
                      </c:pt>
                      <c:pt idx="59">
                        <c:v>1353271.3333903854</c:v>
                      </c:pt>
                      <c:pt idx="60">
                        <c:v>1353271.3333903854</c:v>
                      </c:pt>
                      <c:pt idx="61">
                        <c:v>1353271.3333903854</c:v>
                      </c:pt>
                      <c:pt idx="62">
                        <c:v>1353271.3333903854</c:v>
                      </c:pt>
                      <c:pt idx="63">
                        <c:v>1353271.3333903854</c:v>
                      </c:pt>
                      <c:pt idx="64">
                        <c:v>1353271.3333903854</c:v>
                      </c:pt>
                      <c:pt idx="65">
                        <c:v>1353271.3333903854</c:v>
                      </c:pt>
                      <c:pt idx="66">
                        <c:v>1353271.3333903854</c:v>
                      </c:pt>
                      <c:pt idx="67">
                        <c:v>1353271.3333903854</c:v>
                      </c:pt>
                      <c:pt idx="68">
                        <c:v>1477090.9438294079</c:v>
                      </c:pt>
                      <c:pt idx="69">
                        <c:v>1477090.9438294079</c:v>
                      </c:pt>
                      <c:pt idx="70">
                        <c:v>1477090.9438294079</c:v>
                      </c:pt>
                      <c:pt idx="71">
                        <c:v>1477090.9438294079</c:v>
                      </c:pt>
                      <c:pt idx="72">
                        <c:v>1477090.9438294079</c:v>
                      </c:pt>
                      <c:pt idx="73">
                        <c:v>1477090.9438294079</c:v>
                      </c:pt>
                      <c:pt idx="74">
                        <c:v>1477090.9438294079</c:v>
                      </c:pt>
                      <c:pt idx="75">
                        <c:v>1477090.9438294079</c:v>
                      </c:pt>
                      <c:pt idx="76">
                        <c:v>1477090.9438294079</c:v>
                      </c:pt>
                      <c:pt idx="77">
                        <c:v>1477090.9438294079</c:v>
                      </c:pt>
                      <c:pt idx="78">
                        <c:v>1477090.9438294079</c:v>
                      </c:pt>
                      <c:pt idx="79">
                        <c:v>1477090.9438294079</c:v>
                      </c:pt>
                      <c:pt idx="80">
                        <c:v>1477090.9438294079</c:v>
                      </c:pt>
                      <c:pt idx="81">
                        <c:v>1477090.9438294079</c:v>
                      </c:pt>
                      <c:pt idx="82">
                        <c:v>1477090.9438294079</c:v>
                      </c:pt>
                      <c:pt idx="83">
                        <c:v>1477090.9438294079</c:v>
                      </c:pt>
                      <c:pt idx="84">
                        <c:v>1477090.9438294079</c:v>
                      </c:pt>
                      <c:pt idx="85">
                        <c:v>1477090.9438294079</c:v>
                      </c:pt>
                      <c:pt idx="86">
                        <c:v>1477090.9438294079</c:v>
                      </c:pt>
                      <c:pt idx="87">
                        <c:v>1477090.9438294079</c:v>
                      </c:pt>
                      <c:pt idx="88">
                        <c:v>1477090.9438294079</c:v>
                      </c:pt>
                      <c:pt idx="89">
                        <c:v>1477090.9438294079</c:v>
                      </c:pt>
                      <c:pt idx="90">
                        <c:v>1477090.9438294079</c:v>
                      </c:pt>
                      <c:pt idx="91">
                        <c:v>1477090.9438294079</c:v>
                      </c:pt>
                      <c:pt idx="92">
                        <c:v>1477090.9438294079</c:v>
                      </c:pt>
                      <c:pt idx="93">
                        <c:v>1477090.9438294079</c:v>
                      </c:pt>
                      <c:pt idx="94">
                        <c:v>1477090.9438294079</c:v>
                      </c:pt>
                      <c:pt idx="95">
                        <c:v>1477090.9438294079</c:v>
                      </c:pt>
                      <c:pt idx="96">
                        <c:v>1477090.9438294079</c:v>
                      </c:pt>
                      <c:pt idx="97">
                        <c:v>1477090.9438294079</c:v>
                      </c:pt>
                      <c:pt idx="98">
                        <c:v>1477090.9438294079</c:v>
                      </c:pt>
                      <c:pt idx="99">
                        <c:v>1477090.9438294079</c:v>
                      </c:pt>
                      <c:pt idx="100">
                        <c:v>1477090.9438294079</c:v>
                      </c:pt>
                      <c:pt idx="101">
                        <c:v>1477090.9438294079</c:v>
                      </c:pt>
                      <c:pt idx="102">
                        <c:v>1477090.9438294079</c:v>
                      </c:pt>
                      <c:pt idx="103">
                        <c:v>1477090.9438294079</c:v>
                      </c:pt>
                      <c:pt idx="104">
                        <c:v>1477090.9438294079</c:v>
                      </c:pt>
                      <c:pt idx="105">
                        <c:v>1477090.9438294079</c:v>
                      </c:pt>
                      <c:pt idx="106">
                        <c:v>1477090.9438294079</c:v>
                      </c:pt>
                      <c:pt idx="107">
                        <c:v>1477090.9438294079</c:v>
                      </c:pt>
                      <c:pt idx="108">
                        <c:v>1477090.9438294079</c:v>
                      </c:pt>
                      <c:pt idx="109">
                        <c:v>1477090.9438294079</c:v>
                      </c:pt>
                      <c:pt idx="110">
                        <c:v>1477090.9438294079</c:v>
                      </c:pt>
                      <c:pt idx="111">
                        <c:v>1477090.9438294079</c:v>
                      </c:pt>
                      <c:pt idx="112">
                        <c:v>1477090.9438294079</c:v>
                      </c:pt>
                      <c:pt idx="113">
                        <c:v>1355652.9510555656</c:v>
                      </c:pt>
                      <c:pt idx="114">
                        <c:v>1355652.9510555656</c:v>
                      </c:pt>
                      <c:pt idx="115">
                        <c:v>1355652.9510555656</c:v>
                      </c:pt>
                      <c:pt idx="116">
                        <c:v>1355652.9510555656</c:v>
                      </c:pt>
                      <c:pt idx="117">
                        <c:v>1355652.9510555656</c:v>
                      </c:pt>
                      <c:pt idx="118">
                        <c:v>1355652.9510555656</c:v>
                      </c:pt>
                      <c:pt idx="119">
                        <c:v>1355652.9510555656</c:v>
                      </c:pt>
                      <c:pt idx="120">
                        <c:v>1355652.9510555656</c:v>
                      </c:pt>
                      <c:pt idx="121">
                        <c:v>1355652.9510555656</c:v>
                      </c:pt>
                      <c:pt idx="122">
                        <c:v>1355652.9510555656</c:v>
                      </c:pt>
                      <c:pt idx="123">
                        <c:v>1355652.9510555656</c:v>
                      </c:pt>
                      <c:pt idx="124">
                        <c:v>1355652.9510555656</c:v>
                      </c:pt>
                      <c:pt idx="125">
                        <c:v>1355652.9510555656</c:v>
                      </c:pt>
                      <c:pt idx="126">
                        <c:v>1355652.9510555656</c:v>
                      </c:pt>
                      <c:pt idx="127">
                        <c:v>1355652.9510555656</c:v>
                      </c:pt>
                      <c:pt idx="128">
                        <c:v>1355652.9510555656</c:v>
                      </c:pt>
                      <c:pt idx="129">
                        <c:v>1355652.9510555656</c:v>
                      </c:pt>
                      <c:pt idx="130">
                        <c:v>1355652.9510555656</c:v>
                      </c:pt>
                      <c:pt idx="131">
                        <c:v>1355652.9510555656</c:v>
                      </c:pt>
                      <c:pt idx="132">
                        <c:v>1355652.9510555656</c:v>
                      </c:pt>
                      <c:pt idx="133">
                        <c:v>1355652.9510555656</c:v>
                      </c:pt>
                      <c:pt idx="134">
                        <c:v>1355652.9510555656</c:v>
                      </c:pt>
                      <c:pt idx="135">
                        <c:v>1355652.9510555656</c:v>
                      </c:pt>
                      <c:pt idx="136">
                        <c:v>1355652.9510555656</c:v>
                      </c:pt>
                      <c:pt idx="137">
                        <c:v>1355652.9510555656</c:v>
                      </c:pt>
                      <c:pt idx="138">
                        <c:v>1355652.9510555656</c:v>
                      </c:pt>
                      <c:pt idx="139">
                        <c:v>1355652.9510555656</c:v>
                      </c:pt>
                      <c:pt idx="140">
                        <c:v>1355652.9510555656</c:v>
                      </c:pt>
                      <c:pt idx="141">
                        <c:v>1355652.9510555656</c:v>
                      </c:pt>
                      <c:pt idx="142">
                        <c:v>1355652.9510555656</c:v>
                      </c:pt>
                      <c:pt idx="143">
                        <c:v>1355652.9510555656</c:v>
                      </c:pt>
                      <c:pt idx="144">
                        <c:v>1355652.9510555656</c:v>
                      </c:pt>
                      <c:pt idx="145">
                        <c:v>1355652.9510555656</c:v>
                      </c:pt>
                      <c:pt idx="146">
                        <c:v>1355652.9510555656</c:v>
                      </c:pt>
                      <c:pt idx="147">
                        <c:v>1355652.9510555656</c:v>
                      </c:pt>
                      <c:pt idx="148">
                        <c:v>1355652.9510555656</c:v>
                      </c:pt>
                      <c:pt idx="149">
                        <c:v>1355652.9510555656</c:v>
                      </c:pt>
                      <c:pt idx="150">
                        <c:v>1355652.9510555656</c:v>
                      </c:pt>
                      <c:pt idx="151">
                        <c:v>1355652.9510555656</c:v>
                      </c:pt>
                      <c:pt idx="152">
                        <c:v>1355652.9510555656</c:v>
                      </c:pt>
                      <c:pt idx="153">
                        <c:v>1355652.9510555656</c:v>
                      </c:pt>
                      <c:pt idx="154">
                        <c:v>1355652.9510555656</c:v>
                      </c:pt>
                      <c:pt idx="155">
                        <c:v>1355652.9510555656</c:v>
                      </c:pt>
                      <c:pt idx="156">
                        <c:v>1355652.9510555656</c:v>
                      </c:pt>
                      <c:pt idx="157">
                        <c:v>1355652.9510555656</c:v>
                      </c:pt>
                      <c:pt idx="158">
                        <c:v>1184868.3778052619</c:v>
                      </c:pt>
                      <c:pt idx="159">
                        <c:v>1184868.3778052619</c:v>
                      </c:pt>
                      <c:pt idx="160">
                        <c:v>1184868.3778052619</c:v>
                      </c:pt>
                      <c:pt idx="161">
                        <c:v>1184868.3778052619</c:v>
                      </c:pt>
                      <c:pt idx="162">
                        <c:v>1184868.3778052619</c:v>
                      </c:pt>
                      <c:pt idx="163">
                        <c:v>1184868.3778052619</c:v>
                      </c:pt>
                      <c:pt idx="164">
                        <c:v>1184868.3778052619</c:v>
                      </c:pt>
                      <c:pt idx="165">
                        <c:v>1184868.3778052619</c:v>
                      </c:pt>
                      <c:pt idx="166">
                        <c:v>1184868.3778052619</c:v>
                      </c:pt>
                      <c:pt idx="167">
                        <c:v>1184868.3778052619</c:v>
                      </c:pt>
                      <c:pt idx="168">
                        <c:v>1184868.3778052619</c:v>
                      </c:pt>
                      <c:pt idx="169">
                        <c:v>1184868.3778052619</c:v>
                      </c:pt>
                      <c:pt idx="170">
                        <c:v>1184868.3778052619</c:v>
                      </c:pt>
                      <c:pt idx="171">
                        <c:v>1184868.3778052619</c:v>
                      </c:pt>
                      <c:pt idx="172">
                        <c:v>1184868.3778052619</c:v>
                      </c:pt>
                      <c:pt idx="173">
                        <c:v>1184868.3778052619</c:v>
                      </c:pt>
                      <c:pt idx="174">
                        <c:v>1184868.3778052619</c:v>
                      </c:pt>
                      <c:pt idx="175">
                        <c:v>1184868.3778052619</c:v>
                      </c:pt>
                      <c:pt idx="176">
                        <c:v>1184868.3778052619</c:v>
                      </c:pt>
                      <c:pt idx="177">
                        <c:v>1184868.3778052619</c:v>
                      </c:pt>
                      <c:pt idx="178">
                        <c:v>1184868.3778052619</c:v>
                      </c:pt>
                      <c:pt idx="179">
                        <c:v>1184868.3778052619</c:v>
                      </c:pt>
                      <c:pt idx="180">
                        <c:v>1184868.3778052619</c:v>
                      </c:pt>
                      <c:pt idx="181">
                        <c:v>1184868.3778052619</c:v>
                      </c:pt>
                      <c:pt idx="182">
                        <c:v>1184868.3778052619</c:v>
                      </c:pt>
                      <c:pt idx="183">
                        <c:v>1184868.3778052619</c:v>
                      </c:pt>
                      <c:pt idx="184">
                        <c:v>1184868.3778052619</c:v>
                      </c:pt>
                      <c:pt idx="185">
                        <c:v>1184868.3778052619</c:v>
                      </c:pt>
                      <c:pt idx="186">
                        <c:v>1184868.3778052619</c:v>
                      </c:pt>
                      <c:pt idx="187">
                        <c:v>1184868.3778052619</c:v>
                      </c:pt>
                      <c:pt idx="188">
                        <c:v>1184868.3778052619</c:v>
                      </c:pt>
                      <c:pt idx="189">
                        <c:v>1184868.3778052619</c:v>
                      </c:pt>
                      <c:pt idx="190">
                        <c:v>1184868.3778052619</c:v>
                      </c:pt>
                      <c:pt idx="191">
                        <c:v>1184868.3778052619</c:v>
                      </c:pt>
                      <c:pt idx="192">
                        <c:v>1184868.3778052619</c:v>
                      </c:pt>
                      <c:pt idx="193">
                        <c:v>1184868.3778052619</c:v>
                      </c:pt>
                      <c:pt idx="194">
                        <c:v>1184868.3778052619</c:v>
                      </c:pt>
                      <c:pt idx="195">
                        <c:v>1184868.3778052619</c:v>
                      </c:pt>
                      <c:pt idx="196">
                        <c:v>1184868.3778052619</c:v>
                      </c:pt>
                      <c:pt idx="197">
                        <c:v>1184868.3778052619</c:v>
                      </c:pt>
                      <c:pt idx="198">
                        <c:v>1184868.3778052619</c:v>
                      </c:pt>
                      <c:pt idx="199">
                        <c:v>1184868.3778052619</c:v>
                      </c:pt>
                      <c:pt idx="200">
                        <c:v>1184868.3778052619</c:v>
                      </c:pt>
                      <c:pt idx="201">
                        <c:v>1184868.3778052619</c:v>
                      </c:pt>
                      <c:pt idx="202">
                        <c:v>1184868.3778052619</c:v>
                      </c:pt>
                      <c:pt idx="203">
                        <c:v>1334814.2920142799</c:v>
                      </c:pt>
                      <c:pt idx="204">
                        <c:v>1334814.2920142799</c:v>
                      </c:pt>
                      <c:pt idx="205">
                        <c:v>1334814.2920142799</c:v>
                      </c:pt>
                      <c:pt idx="206">
                        <c:v>1334814.2920142799</c:v>
                      </c:pt>
                      <c:pt idx="207">
                        <c:v>1334814.2920142799</c:v>
                      </c:pt>
                      <c:pt idx="208">
                        <c:v>1334814.2920142799</c:v>
                      </c:pt>
                      <c:pt idx="209">
                        <c:v>1334814.2920142799</c:v>
                      </c:pt>
                      <c:pt idx="210">
                        <c:v>1334814.2920142799</c:v>
                      </c:pt>
                      <c:pt idx="211">
                        <c:v>1334814.2920142799</c:v>
                      </c:pt>
                      <c:pt idx="212">
                        <c:v>1334814.2920142799</c:v>
                      </c:pt>
                      <c:pt idx="213">
                        <c:v>1334814.2920142799</c:v>
                      </c:pt>
                      <c:pt idx="214">
                        <c:v>1334814.2920142799</c:v>
                      </c:pt>
                      <c:pt idx="215">
                        <c:v>1334814.2920142799</c:v>
                      </c:pt>
                      <c:pt idx="216">
                        <c:v>1334814.2920142799</c:v>
                      </c:pt>
                      <c:pt idx="217">
                        <c:v>1334814.2920142799</c:v>
                      </c:pt>
                      <c:pt idx="218">
                        <c:v>1334814.2920142799</c:v>
                      </c:pt>
                      <c:pt idx="219">
                        <c:v>1334814.2920142799</c:v>
                      </c:pt>
                      <c:pt idx="220">
                        <c:v>1334814.2920142799</c:v>
                      </c:pt>
                      <c:pt idx="221">
                        <c:v>1334814.2920142799</c:v>
                      </c:pt>
                      <c:pt idx="222">
                        <c:v>1334814.2920142799</c:v>
                      </c:pt>
                      <c:pt idx="223">
                        <c:v>1334814.2920142799</c:v>
                      </c:pt>
                      <c:pt idx="224">
                        <c:v>1334814.2920142799</c:v>
                      </c:pt>
                      <c:pt idx="225">
                        <c:v>1334814.2920142799</c:v>
                      </c:pt>
                      <c:pt idx="226">
                        <c:v>1334814.2920142799</c:v>
                      </c:pt>
                      <c:pt idx="227">
                        <c:v>1334814.2920142799</c:v>
                      </c:pt>
                      <c:pt idx="228">
                        <c:v>1334814.2920142799</c:v>
                      </c:pt>
                      <c:pt idx="229">
                        <c:v>1334814.2920142799</c:v>
                      </c:pt>
                      <c:pt idx="230">
                        <c:v>1334814.2920142799</c:v>
                      </c:pt>
                      <c:pt idx="231">
                        <c:v>1334814.2920142799</c:v>
                      </c:pt>
                      <c:pt idx="232">
                        <c:v>1334814.2920142799</c:v>
                      </c:pt>
                      <c:pt idx="233">
                        <c:v>1334814.2920142799</c:v>
                      </c:pt>
                      <c:pt idx="234">
                        <c:v>1334814.2920142799</c:v>
                      </c:pt>
                      <c:pt idx="235">
                        <c:v>1334814.2920142799</c:v>
                      </c:pt>
                      <c:pt idx="236">
                        <c:v>1334814.2920142799</c:v>
                      </c:pt>
                      <c:pt idx="237">
                        <c:v>1334814.2920142799</c:v>
                      </c:pt>
                      <c:pt idx="238">
                        <c:v>1334814.2920142799</c:v>
                      </c:pt>
                      <c:pt idx="239">
                        <c:v>1334814.2920142799</c:v>
                      </c:pt>
                      <c:pt idx="240">
                        <c:v>1334814.2920142799</c:v>
                      </c:pt>
                      <c:pt idx="241">
                        <c:v>1334814.2920142799</c:v>
                      </c:pt>
                      <c:pt idx="242">
                        <c:v>1334814.2920142799</c:v>
                      </c:pt>
                      <c:pt idx="243">
                        <c:v>1334814.2920142799</c:v>
                      </c:pt>
                      <c:pt idx="244">
                        <c:v>1334814.2920142799</c:v>
                      </c:pt>
                      <c:pt idx="245">
                        <c:v>1334814.2920142799</c:v>
                      </c:pt>
                      <c:pt idx="246">
                        <c:v>1334814.2920142799</c:v>
                      </c:pt>
                      <c:pt idx="247">
                        <c:v>1334814.2920142799</c:v>
                      </c:pt>
                      <c:pt idx="248">
                        <c:v>1475327.0457736587</c:v>
                      </c:pt>
                      <c:pt idx="249">
                        <c:v>1475327.0457736587</c:v>
                      </c:pt>
                      <c:pt idx="250">
                        <c:v>1475327.0457736587</c:v>
                      </c:pt>
                      <c:pt idx="251">
                        <c:v>1475327.0457736587</c:v>
                      </c:pt>
                      <c:pt idx="252">
                        <c:v>1475327.0457736587</c:v>
                      </c:pt>
                      <c:pt idx="253">
                        <c:v>1475327.0457736587</c:v>
                      </c:pt>
                      <c:pt idx="254">
                        <c:v>1475327.0457736587</c:v>
                      </c:pt>
                      <c:pt idx="255">
                        <c:v>1475327.0457736587</c:v>
                      </c:pt>
                      <c:pt idx="256">
                        <c:v>1475327.0457736587</c:v>
                      </c:pt>
                      <c:pt idx="257">
                        <c:v>1475327.0457736587</c:v>
                      </c:pt>
                      <c:pt idx="258">
                        <c:v>1475327.0457736587</c:v>
                      </c:pt>
                      <c:pt idx="259">
                        <c:v>1475327.0457736587</c:v>
                      </c:pt>
                      <c:pt idx="260">
                        <c:v>1475327.0457736587</c:v>
                      </c:pt>
                      <c:pt idx="261">
                        <c:v>1475327.0457736587</c:v>
                      </c:pt>
                      <c:pt idx="262">
                        <c:v>1475327.0457736587</c:v>
                      </c:pt>
                      <c:pt idx="263">
                        <c:v>1475327.0457736587</c:v>
                      </c:pt>
                      <c:pt idx="264">
                        <c:v>1475327.0457736587</c:v>
                      </c:pt>
                      <c:pt idx="265">
                        <c:v>1475327.0457736587</c:v>
                      </c:pt>
                      <c:pt idx="266">
                        <c:v>1475327.0457736587</c:v>
                      </c:pt>
                      <c:pt idx="267">
                        <c:v>1475327.0457736587</c:v>
                      </c:pt>
                      <c:pt idx="268">
                        <c:v>1475327.0457736587</c:v>
                      </c:pt>
                      <c:pt idx="269">
                        <c:v>1475327.0457736587</c:v>
                      </c:pt>
                      <c:pt idx="270">
                        <c:v>1475327.0457736587</c:v>
                      </c:pt>
                      <c:pt idx="271">
                        <c:v>1475327.0457736587</c:v>
                      </c:pt>
                      <c:pt idx="272">
                        <c:v>1475327.0457736587</c:v>
                      </c:pt>
                      <c:pt idx="273">
                        <c:v>1475327.0457736587</c:v>
                      </c:pt>
                      <c:pt idx="274">
                        <c:v>1475327.0457736587</c:v>
                      </c:pt>
                      <c:pt idx="275">
                        <c:v>1475327.0457736587</c:v>
                      </c:pt>
                      <c:pt idx="276">
                        <c:v>1475327.0457736587</c:v>
                      </c:pt>
                      <c:pt idx="277">
                        <c:v>1475327.0457736587</c:v>
                      </c:pt>
                      <c:pt idx="278">
                        <c:v>1475327.0457736587</c:v>
                      </c:pt>
                      <c:pt idx="279">
                        <c:v>1475327.0457736587</c:v>
                      </c:pt>
                      <c:pt idx="280">
                        <c:v>1475327.0457736587</c:v>
                      </c:pt>
                      <c:pt idx="281">
                        <c:v>1475327.0457736587</c:v>
                      </c:pt>
                      <c:pt idx="282">
                        <c:v>1475327.0457736587</c:v>
                      </c:pt>
                      <c:pt idx="283">
                        <c:v>1475327.0457736587</c:v>
                      </c:pt>
                      <c:pt idx="284">
                        <c:v>1475327.0457736587</c:v>
                      </c:pt>
                      <c:pt idx="285">
                        <c:v>1475327.0457736587</c:v>
                      </c:pt>
                      <c:pt idx="286">
                        <c:v>1475327.0457736587</c:v>
                      </c:pt>
                      <c:pt idx="287">
                        <c:v>1475327.0457736587</c:v>
                      </c:pt>
                      <c:pt idx="288">
                        <c:v>1475327.0457736587</c:v>
                      </c:pt>
                      <c:pt idx="289">
                        <c:v>1475327.0457736587</c:v>
                      </c:pt>
                      <c:pt idx="290">
                        <c:v>1475327.0457736587</c:v>
                      </c:pt>
                      <c:pt idx="291">
                        <c:v>1475327.0457736587</c:v>
                      </c:pt>
                      <c:pt idx="292">
                        <c:v>1475327.0457736587</c:v>
                      </c:pt>
                      <c:pt idx="293">
                        <c:v>1334087.6327232763</c:v>
                      </c:pt>
                      <c:pt idx="294">
                        <c:v>1334087.6327232763</c:v>
                      </c:pt>
                      <c:pt idx="295">
                        <c:v>1334087.6327232763</c:v>
                      </c:pt>
                      <c:pt idx="296">
                        <c:v>1334087.6327232763</c:v>
                      </c:pt>
                      <c:pt idx="297">
                        <c:v>1334087.6327232763</c:v>
                      </c:pt>
                      <c:pt idx="298">
                        <c:v>1334087.6327232763</c:v>
                      </c:pt>
                      <c:pt idx="299">
                        <c:v>1334087.6327232763</c:v>
                      </c:pt>
                      <c:pt idx="300">
                        <c:v>1334087.6327232763</c:v>
                      </c:pt>
                      <c:pt idx="301">
                        <c:v>1334087.6327232763</c:v>
                      </c:pt>
                      <c:pt idx="302">
                        <c:v>1334087.6327232763</c:v>
                      </c:pt>
                      <c:pt idx="303">
                        <c:v>1334087.6327232763</c:v>
                      </c:pt>
                      <c:pt idx="304">
                        <c:v>1334087.6327232763</c:v>
                      </c:pt>
                      <c:pt idx="305">
                        <c:v>1334087.6327232763</c:v>
                      </c:pt>
                      <c:pt idx="306">
                        <c:v>1334087.6327232763</c:v>
                      </c:pt>
                      <c:pt idx="307">
                        <c:v>1334087.6327232763</c:v>
                      </c:pt>
                      <c:pt idx="308">
                        <c:v>1334087.6327232763</c:v>
                      </c:pt>
                      <c:pt idx="309">
                        <c:v>1334087.6327232763</c:v>
                      </c:pt>
                      <c:pt idx="310">
                        <c:v>1334087.6327232763</c:v>
                      </c:pt>
                      <c:pt idx="311">
                        <c:v>1334087.6327232763</c:v>
                      </c:pt>
                      <c:pt idx="312">
                        <c:v>1334087.6327232763</c:v>
                      </c:pt>
                      <c:pt idx="313">
                        <c:v>1334087.6327232763</c:v>
                      </c:pt>
                      <c:pt idx="314">
                        <c:v>1334087.6327232763</c:v>
                      </c:pt>
                      <c:pt idx="315">
                        <c:v>1334087.6327232763</c:v>
                      </c:pt>
                      <c:pt idx="316">
                        <c:v>1334087.6327232763</c:v>
                      </c:pt>
                      <c:pt idx="317">
                        <c:v>1334087.6327232763</c:v>
                      </c:pt>
                      <c:pt idx="318">
                        <c:v>1334087.6327232763</c:v>
                      </c:pt>
                      <c:pt idx="319">
                        <c:v>1334087.6327232763</c:v>
                      </c:pt>
                      <c:pt idx="320">
                        <c:v>1334087.6327232763</c:v>
                      </c:pt>
                      <c:pt idx="321">
                        <c:v>1334087.6327232763</c:v>
                      </c:pt>
                      <c:pt idx="322">
                        <c:v>1334087.6327232763</c:v>
                      </c:pt>
                      <c:pt idx="323">
                        <c:v>1334087.6327232763</c:v>
                      </c:pt>
                      <c:pt idx="324">
                        <c:v>1334087.6327232763</c:v>
                      </c:pt>
                      <c:pt idx="325">
                        <c:v>1334087.6327232763</c:v>
                      </c:pt>
                      <c:pt idx="326">
                        <c:v>1334087.6327232763</c:v>
                      </c:pt>
                      <c:pt idx="327">
                        <c:v>1334087.6327232763</c:v>
                      </c:pt>
                      <c:pt idx="328">
                        <c:v>1334087.6327232763</c:v>
                      </c:pt>
                      <c:pt idx="329">
                        <c:v>1334087.6327232763</c:v>
                      </c:pt>
                      <c:pt idx="330">
                        <c:v>1334087.6327232763</c:v>
                      </c:pt>
                      <c:pt idx="331">
                        <c:v>1334087.6327232763</c:v>
                      </c:pt>
                      <c:pt idx="332">
                        <c:v>1334087.6327232763</c:v>
                      </c:pt>
                      <c:pt idx="333">
                        <c:v>1334087.6327232763</c:v>
                      </c:pt>
                      <c:pt idx="334">
                        <c:v>1334087.6327232763</c:v>
                      </c:pt>
                      <c:pt idx="335">
                        <c:v>1334087.6327232763</c:v>
                      </c:pt>
                      <c:pt idx="336">
                        <c:v>1334087.6327232763</c:v>
                      </c:pt>
                      <c:pt idx="337">
                        <c:v>1334087.6327232763</c:v>
                      </c:pt>
                      <c:pt idx="338">
                        <c:v>1192024.3837659857</c:v>
                      </c:pt>
                      <c:pt idx="339">
                        <c:v>1192024.3837659857</c:v>
                      </c:pt>
                      <c:pt idx="340">
                        <c:v>1192024.3837659857</c:v>
                      </c:pt>
                      <c:pt idx="341">
                        <c:v>1192024.3837659857</c:v>
                      </c:pt>
                      <c:pt idx="342">
                        <c:v>1192024.3837659857</c:v>
                      </c:pt>
                      <c:pt idx="343">
                        <c:v>1192024.3837659857</c:v>
                      </c:pt>
                      <c:pt idx="344">
                        <c:v>1192024.3837659857</c:v>
                      </c:pt>
                      <c:pt idx="345">
                        <c:v>1192024.3837659857</c:v>
                      </c:pt>
                      <c:pt idx="346">
                        <c:v>1192024.3837659857</c:v>
                      </c:pt>
                      <c:pt idx="347">
                        <c:v>1192024.3837659857</c:v>
                      </c:pt>
                      <c:pt idx="348">
                        <c:v>1192024.3837659857</c:v>
                      </c:pt>
                      <c:pt idx="349">
                        <c:v>1192024.3837659857</c:v>
                      </c:pt>
                      <c:pt idx="350">
                        <c:v>1192024.3837659857</c:v>
                      </c:pt>
                      <c:pt idx="351">
                        <c:v>1192024.3837659857</c:v>
                      </c:pt>
                      <c:pt idx="352">
                        <c:v>1192024.3837659857</c:v>
                      </c:pt>
                      <c:pt idx="353">
                        <c:v>1192024.3837659857</c:v>
                      </c:pt>
                      <c:pt idx="354">
                        <c:v>1192024.3837659857</c:v>
                      </c:pt>
                      <c:pt idx="355">
                        <c:v>1192024.3837659857</c:v>
                      </c:pt>
                      <c:pt idx="356">
                        <c:v>1192024.3837659857</c:v>
                      </c:pt>
                      <c:pt idx="357">
                        <c:v>1192024.3837659857</c:v>
                      </c:pt>
                      <c:pt idx="358">
                        <c:v>1192024.3837659857</c:v>
                      </c:pt>
                      <c:pt idx="359">
                        <c:v>1192024.3837659857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59A-4E49-B3EC-2F358BEEFDFC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-13.527151945916495</c:v>
                      </c:pt>
                      <c:pt idx="24">
                        <c:v>-13.527151945916495</c:v>
                      </c:pt>
                      <c:pt idx="25">
                        <c:v>-13.527151945916495</c:v>
                      </c:pt>
                      <c:pt idx="26">
                        <c:v>-13.527151945916495</c:v>
                      </c:pt>
                      <c:pt idx="27">
                        <c:v>-13.527151945916495</c:v>
                      </c:pt>
                      <c:pt idx="28">
                        <c:v>-13.527151945916495</c:v>
                      </c:pt>
                      <c:pt idx="29">
                        <c:v>-13.527151945916495</c:v>
                      </c:pt>
                      <c:pt idx="30">
                        <c:v>-13.527151945916495</c:v>
                      </c:pt>
                      <c:pt idx="31">
                        <c:v>-13.527151945916495</c:v>
                      </c:pt>
                      <c:pt idx="32">
                        <c:v>-13.527151945916495</c:v>
                      </c:pt>
                      <c:pt idx="33">
                        <c:v>-13.527151945916495</c:v>
                      </c:pt>
                      <c:pt idx="34">
                        <c:v>-13.527151945916495</c:v>
                      </c:pt>
                      <c:pt idx="35">
                        <c:v>-13.527151945916495</c:v>
                      </c:pt>
                      <c:pt idx="36">
                        <c:v>-13.527151945916495</c:v>
                      </c:pt>
                      <c:pt idx="37">
                        <c:v>-13.527151945916495</c:v>
                      </c:pt>
                      <c:pt idx="38">
                        <c:v>-13.527151945916495</c:v>
                      </c:pt>
                      <c:pt idx="39">
                        <c:v>-13.527151945916495</c:v>
                      </c:pt>
                      <c:pt idx="40">
                        <c:v>-13.527151945916495</c:v>
                      </c:pt>
                      <c:pt idx="41">
                        <c:v>-13.527151945916495</c:v>
                      </c:pt>
                      <c:pt idx="42">
                        <c:v>-13.527151945916495</c:v>
                      </c:pt>
                      <c:pt idx="43">
                        <c:v>-13.527151945916495</c:v>
                      </c:pt>
                      <c:pt idx="44">
                        <c:v>-13.527151945916495</c:v>
                      </c:pt>
                      <c:pt idx="45">
                        <c:v>-13.527151945916495</c:v>
                      </c:pt>
                      <c:pt idx="46">
                        <c:v>-13.527151945916495</c:v>
                      </c:pt>
                      <c:pt idx="47">
                        <c:v>-13.527151945916495</c:v>
                      </c:pt>
                      <c:pt idx="48">
                        <c:v>-13.527151945916495</c:v>
                      </c:pt>
                      <c:pt idx="49">
                        <c:v>-13.527151945916495</c:v>
                      </c:pt>
                      <c:pt idx="50">
                        <c:v>-13.527151945916495</c:v>
                      </c:pt>
                      <c:pt idx="51">
                        <c:v>-13.527151945916495</c:v>
                      </c:pt>
                      <c:pt idx="52">
                        <c:v>-13.527151945916495</c:v>
                      </c:pt>
                      <c:pt idx="53">
                        <c:v>-13.527151945916495</c:v>
                      </c:pt>
                      <c:pt idx="54">
                        <c:v>-13.527151945916495</c:v>
                      </c:pt>
                      <c:pt idx="55">
                        <c:v>-13.527151945916495</c:v>
                      </c:pt>
                      <c:pt idx="56">
                        <c:v>-13.527151945916495</c:v>
                      </c:pt>
                      <c:pt idx="57">
                        <c:v>-13.527151945916495</c:v>
                      </c:pt>
                      <c:pt idx="58">
                        <c:v>-13.527151945916495</c:v>
                      </c:pt>
                      <c:pt idx="59">
                        <c:v>-13.527151945916495</c:v>
                      </c:pt>
                      <c:pt idx="60">
                        <c:v>-13.527151945916495</c:v>
                      </c:pt>
                      <c:pt idx="61">
                        <c:v>-13.527151945916495</c:v>
                      </c:pt>
                      <c:pt idx="62">
                        <c:v>-13.527151945916495</c:v>
                      </c:pt>
                      <c:pt idx="63">
                        <c:v>-13.527151945916495</c:v>
                      </c:pt>
                      <c:pt idx="64">
                        <c:v>-13.527151945916495</c:v>
                      </c:pt>
                      <c:pt idx="65">
                        <c:v>-13.527151945916495</c:v>
                      </c:pt>
                      <c:pt idx="66">
                        <c:v>-13.527151945916495</c:v>
                      </c:pt>
                      <c:pt idx="67">
                        <c:v>-13.527151945916495</c:v>
                      </c:pt>
                      <c:pt idx="68">
                        <c:v>-23.914490671978193</c:v>
                      </c:pt>
                      <c:pt idx="69">
                        <c:v>-23.914490671978193</c:v>
                      </c:pt>
                      <c:pt idx="70">
                        <c:v>-23.914490671978193</c:v>
                      </c:pt>
                      <c:pt idx="71">
                        <c:v>-23.914490671978193</c:v>
                      </c:pt>
                      <c:pt idx="72">
                        <c:v>-23.914490671978193</c:v>
                      </c:pt>
                      <c:pt idx="73">
                        <c:v>-23.914490671978193</c:v>
                      </c:pt>
                      <c:pt idx="74">
                        <c:v>-23.914490671978193</c:v>
                      </c:pt>
                      <c:pt idx="75">
                        <c:v>-23.914490671978193</c:v>
                      </c:pt>
                      <c:pt idx="76">
                        <c:v>-23.914490671978193</c:v>
                      </c:pt>
                      <c:pt idx="77">
                        <c:v>-23.914490671978193</c:v>
                      </c:pt>
                      <c:pt idx="78">
                        <c:v>-23.914490671978193</c:v>
                      </c:pt>
                      <c:pt idx="79">
                        <c:v>-23.914490671978193</c:v>
                      </c:pt>
                      <c:pt idx="80">
                        <c:v>-23.914490671978193</c:v>
                      </c:pt>
                      <c:pt idx="81">
                        <c:v>-23.914490671978193</c:v>
                      </c:pt>
                      <c:pt idx="82">
                        <c:v>-23.914490671978193</c:v>
                      </c:pt>
                      <c:pt idx="83">
                        <c:v>-23.914490671978193</c:v>
                      </c:pt>
                      <c:pt idx="84">
                        <c:v>-23.914490671978193</c:v>
                      </c:pt>
                      <c:pt idx="85">
                        <c:v>-23.914490671978193</c:v>
                      </c:pt>
                      <c:pt idx="86">
                        <c:v>-23.914490671978193</c:v>
                      </c:pt>
                      <c:pt idx="87">
                        <c:v>-23.914490671978193</c:v>
                      </c:pt>
                      <c:pt idx="88">
                        <c:v>-23.914490671978193</c:v>
                      </c:pt>
                      <c:pt idx="89">
                        <c:v>-23.914490671978193</c:v>
                      </c:pt>
                      <c:pt idx="90">
                        <c:v>-23.914490671978193</c:v>
                      </c:pt>
                      <c:pt idx="91">
                        <c:v>-23.914490671978193</c:v>
                      </c:pt>
                      <c:pt idx="92">
                        <c:v>-23.914490671978193</c:v>
                      </c:pt>
                      <c:pt idx="93">
                        <c:v>-23.914490671978193</c:v>
                      </c:pt>
                      <c:pt idx="94">
                        <c:v>-23.914490671978193</c:v>
                      </c:pt>
                      <c:pt idx="95">
                        <c:v>-23.914490671978193</c:v>
                      </c:pt>
                      <c:pt idx="96">
                        <c:v>-23.914490671978193</c:v>
                      </c:pt>
                      <c:pt idx="97">
                        <c:v>-23.914490671978193</c:v>
                      </c:pt>
                      <c:pt idx="98">
                        <c:v>-23.914490671978193</c:v>
                      </c:pt>
                      <c:pt idx="99">
                        <c:v>-23.914490671978193</c:v>
                      </c:pt>
                      <c:pt idx="100">
                        <c:v>-23.914490671978193</c:v>
                      </c:pt>
                      <c:pt idx="101">
                        <c:v>-23.914490671978193</c:v>
                      </c:pt>
                      <c:pt idx="102">
                        <c:v>-23.914490671978193</c:v>
                      </c:pt>
                      <c:pt idx="103">
                        <c:v>-23.914490671978193</c:v>
                      </c:pt>
                      <c:pt idx="104">
                        <c:v>-23.914490671978193</c:v>
                      </c:pt>
                      <c:pt idx="105">
                        <c:v>-23.914490671978193</c:v>
                      </c:pt>
                      <c:pt idx="106">
                        <c:v>-23.914490671978193</c:v>
                      </c:pt>
                      <c:pt idx="107">
                        <c:v>-23.914490671978193</c:v>
                      </c:pt>
                      <c:pt idx="108">
                        <c:v>-23.914490671978193</c:v>
                      </c:pt>
                      <c:pt idx="109">
                        <c:v>-23.914490671978193</c:v>
                      </c:pt>
                      <c:pt idx="110">
                        <c:v>-23.914490671978193</c:v>
                      </c:pt>
                      <c:pt idx="111">
                        <c:v>-23.914490671978193</c:v>
                      </c:pt>
                      <c:pt idx="112">
                        <c:v>-23.914490671978193</c:v>
                      </c:pt>
                      <c:pt idx="113">
                        <c:v>-13.726947998548903</c:v>
                      </c:pt>
                      <c:pt idx="114">
                        <c:v>-13.726947998548903</c:v>
                      </c:pt>
                      <c:pt idx="115">
                        <c:v>-13.726947998548903</c:v>
                      </c:pt>
                      <c:pt idx="116">
                        <c:v>-13.726947998548903</c:v>
                      </c:pt>
                      <c:pt idx="117">
                        <c:v>-13.726947998548903</c:v>
                      </c:pt>
                      <c:pt idx="118">
                        <c:v>-13.726947998548903</c:v>
                      </c:pt>
                      <c:pt idx="119">
                        <c:v>-13.726947998548903</c:v>
                      </c:pt>
                      <c:pt idx="120">
                        <c:v>-13.726947998548903</c:v>
                      </c:pt>
                      <c:pt idx="121">
                        <c:v>-13.726947998548903</c:v>
                      </c:pt>
                      <c:pt idx="122">
                        <c:v>-13.726947998548903</c:v>
                      </c:pt>
                      <c:pt idx="123">
                        <c:v>-13.726947998548903</c:v>
                      </c:pt>
                      <c:pt idx="124">
                        <c:v>-13.726947998548903</c:v>
                      </c:pt>
                      <c:pt idx="125">
                        <c:v>-13.726947998548903</c:v>
                      </c:pt>
                      <c:pt idx="126">
                        <c:v>-13.726947998548903</c:v>
                      </c:pt>
                      <c:pt idx="127">
                        <c:v>-13.726947998548903</c:v>
                      </c:pt>
                      <c:pt idx="128">
                        <c:v>-13.726947998548903</c:v>
                      </c:pt>
                      <c:pt idx="129">
                        <c:v>-13.726947998548903</c:v>
                      </c:pt>
                      <c:pt idx="130">
                        <c:v>-13.726947998548903</c:v>
                      </c:pt>
                      <c:pt idx="131">
                        <c:v>-13.726947998548903</c:v>
                      </c:pt>
                      <c:pt idx="132">
                        <c:v>-13.726947998548903</c:v>
                      </c:pt>
                      <c:pt idx="133">
                        <c:v>-13.726947998548903</c:v>
                      </c:pt>
                      <c:pt idx="134">
                        <c:v>-13.726947998548903</c:v>
                      </c:pt>
                      <c:pt idx="135">
                        <c:v>-13.726947998548903</c:v>
                      </c:pt>
                      <c:pt idx="136">
                        <c:v>-13.726947998548903</c:v>
                      </c:pt>
                      <c:pt idx="137">
                        <c:v>-13.726947998548903</c:v>
                      </c:pt>
                      <c:pt idx="138">
                        <c:v>-13.726947998548903</c:v>
                      </c:pt>
                      <c:pt idx="139">
                        <c:v>-13.726947998548903</c:v>
                      </c:pt>
                      <c:pt idx="140">
                        <c:v>-13.726947998548903</c:v>
                      </c:pt>
                      <c:pt idx="141">
                        <c:v>-13.726947998548903</c:v>
                      </c:pt>
                      <c:pt idx="142">
                        <c:v>-13.726947998548903</c:v>
                      </c:pt>
                      <c:pt idx="143">
                        <c:v>-13.726947998548903</c:v>
                      </c:pt>
                      <c:pt idx="144">
                        <c:v>-13.726947998548903</c:v>
                      </c:pt>
                      <c:pt idx="145">
                        <c:v>-13.726947998548903</c:v>
                      </c:pt>
                      <c:pt idx="146">
                        <c:v>-13.726947998548903</c:v>
                      </c:pt>
                      <c:pt idx="147">
                        <c:v>-13.726947998548903</c:v>
                      </c:pt>
                      <c:pt idx="148">
                        <c:v>-13.726947998548903</c:v>
                      </c:pt>
                      <c:pt idx="149">
                        <c:v>-13.726947998548903</c:v>
                      </c:pt>
                      <c:pt idx="150">
                        <c:v>-13.726947998548903</c:v>
                      </c:pt>
                      <c:pt idx="151">
                        <c:v>-13.726947998548903</c:v>
                      </c:pt>
                      <c:pt idx="152">
                        <c:v>-13.726947998548903</c:v>
                      </c:pt>
                      <c:pt idx="153">
                        <c:v>-13.726947998548903</c:v>
                      </c:pt>
                      <c:pt idx="154">
                        <c:v>-13.726947998548903</c:v>
                      </c:pt>
                      <c:pt idx="155">
                        <c:v>-13.726947998548903</c:v>
                      </c:pt>
                      <c:pt idx="156">
                        <c:v>-13.726947998548903</c:v>
                      </c:pt>
                      <c:pt idx="157">
                        <c:v>-13.726947998548903</c:v>
                      </c:pt>
                      <c:pt idx="158">
                        <c:v>0.60032379019930304</c:v>
                      </c:pt>
                      <c:pt idx="159">
                        <c:v>0.60032379019930304</c:v>
                      </c:pt>
                      <c:pt idx="160">
                        <c:v>0.60032379019930304</c:v>
                      </c:pt>
                      <c:pt idx="161">
                        <c:v>0.60032379019930304</c:v>
                      </c:pt>
                      <c:pt idx="162">
                        <c:v>0.60032379019930304</c:v>
                      </c:pt>
                      <c:pt idx="163">
                        <c:v>0.60032379019930304</c:v>
                      </c:pt>
                      <c:pt idx="164">
                        <c:v>0.60032379019930304</c:v>
                      </c:pt>
                      <c:pt idx="165">
                        <c:v>0.60032379019930304</c:v>
                      </c:pt>
                      <c:pt idx="166">
                        <c:v>0.60032379019930304</c:v>
                      </c:pt>
                      <c:pt idx="167">
                        <c:v>0.60032379019930304</c:v>
                      </c:pt>
                      <c:pt idx="168">
                        <c:v>0.60032379019930304</c:v>
                      </c:pt>
                      <c:pt idx="169">
                        <c:v>0.60032379019930304</c:v>
                      </c:pt>
                      <c:pt idx="170">
                        <c:v>0.60032379019930304</c:v>
                      </c:pt>
                      <c:pt idx="171">
                        <c:v>0.60032379019930304</c:v>
                      </c:pt>
                      <c:pt idx="172">
                        <c:v>0.60032379019930304</c:v>
                      </c:pt>
                      <c:pt idx="173">
                        <c:v>0.60032379019930304</c:v>
                      </c:pt>
                      <c:pt idx="174">
                        <c:v>0.60032379019930304</c:v>
                      </c:pt>
                      <c:pt idx="175">
                        <c:v>0.60032379019930304</c:v>
                      </c:pt>
                      <c:pt idx="176">
                        <c:v>0.60032379019930304</c:v>
                      </c:pt>
                      <c:pt idx="177">
                        <c:v>0.60032379019930304</c:v>
                      </c:pt>
                      <c:pt idx="178">
                        <c:v>0.60032379019930304</c:v>
                      </c:pt>
                      <c:pt idx="179">
                        <c:v>0.60032379019930304</c:v>
                      </c:pt>
                      <c:pt idx="180">
                        <c:v>0.60032379019930304</c:v>
                      </c:pt>
                      <c:pt idx="181">
                        <c:v>0.60032379019930304</c:v>
                      </c:pt>
                      <c:pt idx="182">
                        <c:v>0.60032379019930304</c:v>
                      </c:pt>
                      <c:pt idx="183">
                        <c:v>0.60032379019930304</c:v>
                      </c:pt>
                      <c:pt idx="184">
                        <c:v>0.60032379019930304</c:v>
                      </c:pt>
                      <c:pt idx="185">
                        <c:v>0.60032379019930304</c:v>
                      </c:pt>
                      <c:pt idx="186">
                        <c:v>0.60032379019930304</c:v>
                      </c:pt>
                      <c:pt idx="187">
                        <c:v>0.60032379019930304</c:v>
                      </c:pt>
                      <c:pt idx="188">
                        <c:v>0.60032379019930304</c:v>
                      </c:pt>
                      <c:pt idx="189">
                        <c:v>0.60032379019930304</c:v>
                      </c:pt>
                      <c:pt idx="190">
                        <c:v>0.60032379019930304</c:v>
                      </c:pt>
                      <c:pt idx="191">
                        <c:v>0.60032379019930304</c:v>
                      </c:pt>
                      <c:pt idx="192">
                        <c:v>0.60032379019930304</c:v>
                      </c:pt>
                      <c:pt idx="193">
                        <c:v>0.60032379019930304</c:v>
                      </c:pt>
                      <c:pt idx="194">
                        <c:v>0.60032379019930304</c:v>
                      </c:pt>
                      <c:pt idx="195">
                        <c:v>0.60032379019930304</c:v>
                      </c:pt>
                      <c:pt idx="196">
                        <c:v>0.60032379019930304</c:v>
                      </c:pt>
                      <c:pt idx="197">
                        <c:v>0.60032379019930304</c:v>
                      </c:pt>
                      <c:pt idx="198">
                        <c:v>0.60032379019930304</c:v>
                      </c:pt>
                      <c:pt idx="199">
                        <c:v>0.60032379019930304</c:v>
                      </c:pt>
                      <c:pt idx="200">
                        <c:v>0.60032379019930304</c:v>
                      </c:pt>
                      <c:pt idx="201">
                        <c:v>0.60032379019930304</c:v>
                      </c:pt>
                      <c:pt idx="202">
                        <c:v>0.60032379019930304</c:v>
                      </c:pt>
                      <c:pt idx="203">
                        <c:v>-11.978774108393255</c:v>
                      </c:pt>
                      <c:pt idx="204">
                        <c:v>-11.978774108393255</c:v>
                      </c:pt>
                      <c:pt idx="205">
                        <c:v>-11.978774108393255</c:v>
                      </c:pt>
                      <c:pt idx="206">
                        <c:v>-11.978774108393255</c:v>
                      </c:pt>
                      <c:pt idx="207">
                        <c:v>-11.978774108393255</c:v>
                      </c:pt>
                      <c:pt idx="208">
                        <c:v>-11.978774108393255</c:v>
                      </c:pt>
                      <c:pt idx="209">
                        <c:v>-11.978774108393255</c:v>
                      </c:pt>
                      <c:pt idx="210">
                        <c:v>-11.978774108393255</c:v>
                      </c:pt>
                      <c:pt idx="211">
                        <c:v>-11.978774108393255</c:v>
                      </c:pt>
                      <c:pt idx="212">
                        <c:v>-11.978774108393255</c:v>
                      </c:pt>
                      <c:pt idx="213">
                        <c:v>-11.978774108393255</c:v>
                      </c:pt>
                      <c:pt idx="214">
                        <c:v>-11.978774108393255</c:v>
                      </c:pt>
                      <c:pt idx="215">
                        <c:v>-11.978774108393255</c:v>
                      </c:pt>
                      <c:pt idx="216">
                        <c:v>-11.978774108393255</c:v>
                      </c:pt>
                      <c:pt idx="217">
                        <c:v>-11.978774108393255</c:v>
                      </c:pt>
                      <c:pt idx="218">
                        <c:v>-11.978774108393255</c:v>
                      </c:pt>
                      <c:pt idx="219">
                        <c:v>-11.978774108393255</c:v>
                      </c:pt>
                      <c:pt idx="220">
                        <c:v>-11.978774108393255</c:v>
                      </c:pt>
                      <c:pt idx="221">
                        <c:v>-11.978774108393255</c:v>
                      </c:pt>
                      <c:pt idx="222">
                        <c:v>-11.978774108393255</c:v>
                      </c:pt>
                      <c:pt idx="223">
                        <c:v>-11.978774108393255</c:v>
                      </c:pt>
                      <c:pt idx="224">
                        <c:v>-11.978774108393255</c:v>
                      </c:pt>
                      <c:pt idx="225">
                        <c:v>-11.978774108393255</c:v>
                      </c:pt>
                      <c:pt idx="226">
                        <c:v>-11.978774108393255</c:v>
                      </c:pt>
                      <c:pt idx="227">
                        <c:v>-11.978774108393255</c:v>
                      </c:pt>
                      <c:pt idx="228">
                        <c:v>-11.978774108393255</c:v>
                      </c:pt>
                      <c:pt idx="229">
                        <c:v>-11.978774108393255</c:v>
                      </c:pt>
                      <c:pt idx="230">
                        <c:v>-11.978774108393255</c:v>
                      </c:pt>
                      <c:pt idx="231">
                        <c:v>-11.978774108393255</c:v>
                      </c:pt>
                      <c:pt idx="232">
                        <c:v>-11.978774108393255</c:v>
                      </c:pt>
                      <c:pt idx="233">
                        <c:v>-11.978774108393255</c:v>
                      </c:pt>
                      <c:pt idx="234">
                        <c:v>-11.978774108393255</c:v>
                      </c:pt>
                      <c:pt idx="235">
                        <c:v>-11.978774108393255</c:v>
                      </c:pt>
                      <c:pt idx="236">
                        <c:v>-11.978774108393255</c:v>
                      </c:pt>
                      <c:pt idx="237">
                        <c:v>-11.978774108393255</c:v>
                      </c:pt>
                      <c:pt idx="238">
                        <c:v>-11.978774108393255</c:v>
                      </c:pt>
                      <c:pt idx="239">
                        <c:v>-11.978774108393255</c:v>
                      </c:pt>
                      <c:pt idx="240">
                        <c:v>-11.978774108393255</c:v>
                      </c:pt>
                      <c:pt idx="241">
                        <c:v>-11.978774108393255</c:v>
                      </c:pt>
                      <c:pt idx="242">
                        <c:v>-11.978774108393255</c:v>
                      </c:pt>
                      <c:pt idx="243">
                        <c:v>-11.978774108393255</c:v>
                      </c:pt>
                      <c:pt idx="244">
                        <c:v>-11.978774108393255</c:v>
                      </c:pt>
                      <c:pt idx="245">
                        <c:v>-11.978774108393255</c:v>
                      </c:pt>
                      <c:pt idx="246">
                        <c:v>-11.978774108393255</c:v>
                      </c:pt>
                      <c:pt idx="247">
                        <c:v>-11.978774108393255</c:v>
                      </c:pt>
                      <c:pt idx="248">
                        <c:v>-23.766515674170133</c:v>
                      </c:pt>
                      <c:pt idx="249">
                        <c:v>-23.766515674170133</c:v>
                      </c:pt>
                      <c:pt idx="250">
                        <c:v>-23.766515674170133</c:v>
                      </c:pt>
                      <c:pt idx="251">
                        <c:v>-23.766515674170133</c:v>
                      </c:pt>
                      <c:pt idx="252">
                        <c:v>-23.766515674170133</c:v>
                      </c:pt>
                      <c:pt idx="253">
                        <c:v>-23.766515674170133</c:v>
                      </c:pt>
                      <c:pt idx="254">
                        <c:v>-23.766515674170133</c:v>
                      </c:pt>
                      <c:pt idx="255">
                        <c:v>-23.766515674170133</c:v>
                      </c:pt>
                      <c:pt idx="256">
                        <c:v>-23.766515674170133</c:v>
                      </c:pt>
                      <c:pt idx="257">
                        <c:v>-23.766515674170133</c:v>
                      </c:pt>
                      <c:pt idx="258">
                        <c:v>-23.766515674170133</c:v>
                      </c:pt>
                      <c:pt idx="259">
                        <c:v>-23.766515674170133</c:v>
                      </c:pt>
                      <c:pt idx="260">
                        <c:v>-23.766515674170133</c:v>
                      </c:pt>
                      <c:pt idx="261">
                        <c:v>-23.766515674170133</c:v>
                      </c:pt>
                      <c:pt idx="262">
                        <c:v>-23.766515674170133</c:v>
                      </c:pt>
                      <c:pt idx="263">
                        <c:v>-23.766515674170133</c:v>
                      </c:pt>
                      <c:pt idx="264">
                        <c:v>-23.766515674170133</c:v>
                      </c:pt>
                      <c:pt idx="265">
                        <c:v>-23.766515674170133</c:v>
                      </c:pt>
                      <c:pt idx="266">
                        <c:v>-23.766515674170133</c:v>
                      </c:pt>
                      <c:pt idx="267">
                        <c:v>-23.766515674170133</c:v>
                      </c:pt>
                      <c:pt idx="268">
                        <c:v>-23.766515674170133</c:v>
                      </c:pt>
                      <c:pt idx="269">
                        <c:v>-23.766515674170133</c:v>
                      </c:pt>
                      <c:pt idx="270">
                        <c:v>-23.766515674170133</c:v>
                      </c:pt>
                      <c:pt idx="271">
                        <c:v>-23.766515674170133</c:v>
                      </c:pt>
                      <c:pt idx="272">
                        <c:v>-23.766515674170133</c:v>
                      </c:pt>
                      <c:pt idx="273">
                        <c:v>-23.766515674170133</c:v>
                      </c:pt>
                      <c:pt idx="274">
                        <c:v>-23.766515674170133</c:v>
                      </c:pt>
                      <c:pt idx="275">
                        <c:v>-23.766515674170133</c:v>
                      </c:pt>
                      <c:pt idx="276">
                        <c:v>-23.766515674170133</c:v>
                      </c:pt>
                      <c:pt idx="277">
                        <c:v>-23.766515674170133</c:v>
                      </c:pt>
                      <c:pt idx="278">
                        <c:v>-23.766515674170133</c:v>
                      </c:pt>
                      <c:pt idx="279">
                        <c:v>-23.766515674170133</c:v>
                      </c:pt>
                      <c:pt idx="280">
                        <c:v>-23.766515674170133</c:v>
                      </c:pt>
                      <c:pt idx="281">
                        <c:v>-23.766515674170133</c:v>
                      </c:pt>
                      <c:pt idx="282">
                        <c:v>-23.766515674170133</c:v>
                      </c:pt>
                      <c:pt idx="283">
                        <c:v>-23.766515674170133</c:v>
                      </c:pt>
                      <c:pt idx="284">
                        <c:v>-23.766515674170133</c:v>
                      </c:pt>
                      <c:pt idx="285">
                        <c:v>-23.766515674170133</c:v>
                      </c:pt>
                      <c:pt idx="286">
                        <c:v>-23.766515674170133</c:v>
                      </c:pt>
                      <c:pt idx="287">
                        <c:v>-23.766515674170133</c:v>
                      </c:pt>
                      <c:pt idx="288">
                        <c:v>-23.766515674170133</c:v>
                      </c:pt>
                      <c:pt idx="289">
                        <c:v>-23.766515674170133</c:v>
                      </c:pt>
                      <c:pt idx="290">
                        <c:v>-23.766515674170133</c:v>
                      </c:pt>
                      <c:pt idx="291">
                        <c:v>-23.766515674170133</c:v>
                      </c:pt>
                      <c:pt idx="292">
                        <c:v>-23.766515674170133</c:v>
                      </c:pt>
                      <c:pt idx="293">
                        <c:v>-11.917814005487653</c:v>
                      </c:pt>
                      <c:pt idx="294">
                        <c:v>-11.917814005487653</c:v>
                      </c:pt>
                      <c:pt idx="295">
                        <c:v>-11.917814005487653</c:v>
                      </c:pt>
                      <c:pt idx="296">
                        <c:v>-11.917814005487653</c:v>
                      </c:pt>
                      <c:pt idx="297">
                        <c:v>-11.917814005487653</c:v>
                      </c:pt>
                      <c:pt idx="298">
                        <c:v>-11.917814005487653</c:v>
                      </c:pt>
                      <c:pt idx="299">
                        <c:v>-11.917814005487653</c:v>
                      </c:pt>
                      <c:pt idx="300">
                        <c:v>-11.917814005487653</c:v>
                      </c:pt>
                      <c:pt idx="301">
                        <c:v>-11.917814005487653</c:v>
                      </c:pt>
                      <c:pt idx="302">
                        <c:v>-11.917814005487653</c:v>
                      </c:pt>
                      <c:pt idx="303">
                        <c:v>-11.917814005487653</c:v>
                      </c:pt>
                      <c:pt idx="304">
                        <c:v>-11.917814005487653</c:v>
                      </c:pt>
                      <c:pt idx="305">
                        <c:v>-11.917814005487653</c:v>
                      </c:pt>
                      <c:pt idx="306">
                        <c:v>-11.917814005487653</c:v>
                      </c:pt>
                      <c:pt idx="307">
                        <c:v>-11.917814005487653</c:v>
                      </c:pt>
                      <c:pt idx="308">
                        <c:v>-11.917814005487653</c:v>
                      </c:pt>
                      <c:pt idx="309">
                        <c:v>-11.917814005487653</c:v>
                      </c:pt>
                      <c:pt idx="310">
                        <c:v>-11.917814005487653</c:v>
                      </c:pt>
                      <c:pt idx="311">
                        <c:v>-11.917814005487653</c:v>
                      </c:pt>
                      <c:pt idx="312">
                        <c:v>-11.917814005487653</c:v>
                      </c:pt>
                      <c:pt idx="313">
                        <c:v>-11.917814005487653</c:v>
                      </c:pt>
                      <c:pt idx="314">
                        <c:v>-11.917814005487653</c:v>
                      </c:pt>
                      <c:pt idx="315">
                        <c:v>-11.917814005487653</c:v>
                      </c:pt>
                      <c:pt idx="316">
                        <c:v>-11.917814005487653</c:v>
                      </c:pt>
                      <c:pt idx="317">
                        <c:v>-11.917814005487653</c:v>
                      </c:pt>
                      <c:pt idx="318">
                        <c:v>-11.917814005487653</c:v>
                      </c:pt>
                      <c:pt idx="319">
                        <c:v>-11.917814005487653</c:v>
                      </c:pt>
                      <c:pt idx="320">
                        <c:v>-11.917814005487653</c:v>
                      </c:pt>
                      <c:pt idx="321">
                        <c:v>-11.917814005487653</c:v>
                      </c:pt>
                      <c:pt idx="322">
                        <c:v>-11.917814005487653</c:v>
                      </c:pt>
                      <c:pt idx="323">
                        <c:v>-11.917814005487653</c:v>
                      </c:pt>
                      <c:pt idx="324">
                        <c:v>-11.917814005487653</c:v>
                      </c:pt>
                      <c:pt idx="325">
                        <c:v>-11.917814005487653</c:v>
                      </c:pt>
                      <c:pt idx="326">
                        <c:v>-11.917814005487653</c:v>
                      </c:pt>
                      <c:pt idx="327">
                        <c:v>-11.917814005487653</c:v>
                      </c:pt>
                      <c:pt idx="328">
                        <c:v>-11.917814005487653</c:v>
                      </c:pt>
                      <c:pt idx="329">
                        <c:v>-11.917814005487653</c:v>
                      </c:pt>
                      <c:pt idx="330">
                        <c:v>-11.917814005487653</c:v>
                      </c:pt>
                      <c:pt idx="331">
                        <c:v>-11.917814005487653</c:v>
                      </c:pt>
                      <c:pt idx="332">
                        <c:v>-11.917814005487653</c:v>
                      </c:pt>
                      <c:pt idx="333">
                        <c:v>-11.917814005487653</c:v>
                      </c:pt>
                      <c:pt idx="334">
                        <c:v>-11.917814005487653</c:v>
                      </c:pt>
                      <c:pt idx="335">
                        <c:v>-11.917814005487653</c:v>
                      </c:pt>
                      <c:pt idx="336">
                        <c:v>-11.917814005487653</c:v>
                      </c:pt>
                      <c:pt idx="337">
                        <c:v>-11.917814005487653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459A-4E49-B3EC-2F358BEEFDFC}"/>
                  </c:ext>
                </c:extLst>
              </c15:ser>
            </c15:filteredLineSeries>
          </c:ext>
        </c:extLst>
      </c:lineChart>
      <c:catAx>
        <c:axId val="5401946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99912"/>
        <c:crosses val="autoZero"/>
        <c:auto val="1"/>
        <c:lblAlgn val="ctr"/>
        <c:lblOffset val="100"/>
        <c:noMultiLvlLbl val="0"/>
      </c:catAx>
      <c:valAx>
        <c:axId val="540199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94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Chart_Data!$AL$3</c:f>
              <c:strCache>
                <c:ptCount val="1"/>
                <c:pt idx="0">
                  <c:v>Operational Energy (kWh/year) Variation - Net-Zero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Chart_Data!$AL$4:$AL$363</c:f>
              <c:numCache>
                <c:formatCode>General</c:formatCode>
                <c:ptCount val="360"/>
                <c:pt idx="0">
                  <c:v>1192024.3837659857</c:v>
                </c:pt>
                <c:pt idx="1">
                  <c:v>1192024.3837659857</c:v>
                </c:pt>
                <c:pt idx="2">
                  <c:v>1192024.3837659857</c:v>
                </c:pt>
                <c:pt idx="3">
                  <c:v>1192024.3837659857</c:v>
                </c:pt>
                <c:pt idx="4">
                  <c:v>1192024.3837659857</c:v>
                </c:pt>
                <c:pt idx="5">
                  <c:v>1192024.3837659857</c:v>
                </c:pt>
                <c:pt idx="6">
                  <c:v>1192024.3837659857</c:v>
                </c:pt>
                <c:pt idx="7">
                  <c:v>1192024.3837659857</c:v>
                </c:pt>
                <c:pt idx="8">
                  <c:v>1192024.3837659857</c:v>
                </c:pt>
                <c:pt idx="9">
                  <c:v>1192024.3837659857</c:v>
                </c:pt>
                <c:pt idx="10">
                  <c:v>1192024.3837659857</c:v>
                </c:pt>
                <c:pt idx="11">
                  <c:v>1192024.3837659857</c:v>
                </c:pt>
                <c:pt idx="12">
                  <c:v>1192024.3837659857</c:v>
                </c:pt>
                <c:pt idx="13">
                  <c:v>1192024.3837659857</c:v>
                </c:pt>
                <c:pt idx="14">
                  <c:v>1192024.3837659857</c:v>
                </c:pt>
                <c:pt idx="15">
                  <c:v>1192024.3837659857</c:v>
                </c:pt>
                <c:pt idx="16">
                  <c:v>1192024.3837659857</c:v>
                </c:pt>
                <c:pt idx="17">
                  <c:v>1192024.3837659857</c:v>
                </c:pt>
                <c:pt idx="18">
                  <c:v>1192024.3837659857</c:v>
                </c:pt>
                <c:pt idx="19">
                  <c:v>1192024.3837659857</c:v>
                </c:pt>
                <c:pt idx="20">
                  <c:v>1192024.3837659857</c:v>
                </c:pt>
                <c:pt idx="21">
                  <c:v>1192024.3837659857</c:v>
                </c:pt>
                <c:pt idx="22">
                  <c:v>1192024.3837659857</c:v>
                </c:pt>
                <c:pt idx="23">
                  <c:v>1353271.3333903854</c:v>
                </c:pt>
                <c:pt idx="24">
                  <c:v>1353271.3333903854</c:v>
                </c:pt>
                <c:pt idx="25">
                  <c:v>1353271.3333903854</c:v>
                </c:pt>
                <c:pt idx="26">
                  <c:v>1353271.3333903854</c:v>
                </c:pt>
                <c:pt idx="27">
                  <c:v>1353271.3333903854</c:v>
                </c:pt>
                <c:pt idx="28">
                  <c:v>1353271.3333903854</c:v>
                </c:pt>
                <c:pt idx="29">
                  <c:v>1353271.3333903854</c:v>
                </c:pt>
                <c:pt idx="30">
                  <c:v>1353271.3333903854</c:v>
                </c:pt>
                <c:pt idx="31">
                  <c:v>1353271.3333903854</c:v>
                </c:pt>
                <c:pt idx="32">
                  <c:v>1353271.3333903854</c:v>
                </c:pt>
                <c:pt idx="33">
                  <c:v>1353271.3333903854</c:v>
                </c:pt>
                <c:pt idx="34">
                  <c:v>1353271.3333903854</c:v>
                </c:pt>
                <c:pt idx="35">
                  <c:v>1353271.3333903854</c:v>
                </c:pt>
                <c:pt idx="36">
                  <c:v>1353271.3333903854</c:v>
                </c:pt>
                <c:pt idx="37">
                  <c:v>1353271.3333903854</c:v>
                </c:pt>
                <c:pt idx="38">
                  <c:v>1353271.3333903854</c:v>
                </c:pt>
                <c:pt idx="39">
                  <c:v>1353271.3333903854</c:v>
                </c:pt>
                <c:pt idx="40">
                  <c:v>1353271.3333903854</c:v>
                </c:pt>
                <c:pt idx="41">
                  <c:v>1353271.3333903854</c:v>
                </c:pt>
                <c:pt idx="42">
                  <c:v>1353271.3333903854</c:v>
                </c:pt>
                <c:pt idx="43">
                  <c:v>1353271.3333903854</c:v>
                </c:pt>
                <c:pt idx="44">
                  <c:v>1353271.3333903854</c:v>
                </c:pt>
                <c:pt idx="45">
                  <c:v>1353271.3333903854</c:v>
                </c:pt>
                <c:pt idx="46">
                  <c:v>1353271.3333903854</c:v>
                </c:pt>
                <c:pt idx="47">
                  <c:v>1353271.3333903854</c:v>
                </c:pt>
                <c:pt idx="48">
                  <c:v>1353271.3333903854</c:v>
                </c:pt>
                <c:pt idx="49">
                  <c:v>1353271.3333903854</c:v>
                </c:pt>
                <c:pt idx="50">
                  <c:v>1353271.3333903854</c:v>
                </c:pt>
                <c:pt idx="51">
                  <c:v>1353271.3333903854</c:v>
                </c:pt>
                <c:pt idx="52">
                  <c:v>1353271.3333903854</c:v>
                </c:pt>
                <c:pt idx="53">
                  <c:v>1353271.3333903854</c:v>
                </c:pt>
                <c:pt idx="54">
                  <c:v>1353271.3333903854</c:v>
                </c:pt>
                <c:pt idx="55">
                  <c:v>1353271.3333903854</c:v>
                </c:pt>
                <c:pt idx="56">
                  <c:v>1353271.3333903854</c:v>
                </c:pt>
                <c:pt idx="57">
                  <c:v>1353271.3333903854</c:v>
                </c:pt>
                <c:pt idx="58">
                  <c:v>1353271.3333903854</c:v>
                </c:pt>
                <c:pt idx="59">
                  <c:v>1353271.3333903854</c:v>
                </c:pt>
                <c:pt idx="60">
                  <c:v>1353271.3333903854</c:v>
                </c:pt>
                <c:pt idx="61">
                  <c:v>1353271.3333903854</c:v>
                </c:pt>
                <c:pt idx="62">
                  <c:v>1353271.3333903854</c:v>
                </c:pt>
                <c:pt idx="63">
                  <c:v>1353271.3333903854</c:v>
                </c:pt>
                <c:pt idx="64">
                  <c:v>1353271.3333903854</c:v>
                </c:pt>
                <c:pt idx="65">
                  <c:v>1353271.3333903854</c:v>
                </c:pt>
                <c:pt idx="66">
                  <c:v>1353271.3333903854</c:v>
                </c:pt>
                <c:pt idx="67">
                  <c:v>1353271.3333903854</c:v>
                </c:pt>
                <c:pt idx="68">
                  <c:v>1477090.9438294079</c:v>
                </c:pt>
                <c:pt idx="69">
                  <c:v>1477090.9438294079</c:v>
                </c:pt>
                <c:pt idx="70">
                  <c:v>1477090.9438294079</c:v>
                </c:pt>
                <c:pt idx="71">
                  <c:v>1477090.9438294079</c:v>
                </c:pt>
                <c:pt idx="72">
                  <c:v>1477090.9438294079</c:v>
                </c:pt>
                <c:pt idx="73">
                  <c:v>1477090.9438294079</c:v>
                </c:pt>
                <c:pt idx="74">
                  <c:v>1477090.9438294079</c:v>
                </c:pt>
                <c:pt idx="75">
                  <c:v>1477090.9438294079</c:v>
                </c:pt>
                <c:pt idx="76">
                  <c:v>1477090.9438294079</c:v>
                </c:pt>
                <c:pt idx="77">
                  <c:v>1477090.9438294079</c:v>
                </c:pt>
                <c:pt idx="78">
                  <c:v>1477090.9438294079</c:v>
                </c:pt>
                <c:pt idx="79">
                  <c:v>1477090.9438294079</c:v>
                </c:pt>
                <c:pt idx="80">
                  <c:v>1477090.9438294079</c:v>
                </c:pt>
                <c:pt idx="81">
                  <c:v>1477090.9438294079</c:v>
                </c:pt>
                <c:pt idx="82">
                  <c:v>1477090.9438294079</c:v>
                </c:pt>
                <c:pt idx="83">
                  <c:v>1477090.9438294079</c:v>
                </c:pt>
                <c:pt idx="84">
                  <c:v>1477090.9438294079</c:v>
                </c:pt>
                <c:pt idx="85">
                  <c:v>1477090.9438294079</c:v>
                </c:pt>
                <c:pt idx="86">
                  <c:v>1477090.9438294079</c:v>
                </c:pt>
                <c:pt idx="87">
                  <c:v>1477090.9438294079</c:v>
                </c:pt>
                <c:pt idx="88">
                  <c:v>1477090.9438294079</c:v>
                </c:pt>
                <c:pt idx="89">
                  <c:v>1477090.9438294079</c:v>
                </c:pt>
                <c:pt idx="90">
                  <c:v>1477090.9438294079</c:v>
                </c:pt>
                <c:pt idx="91">
                  <c:v>1477090.9438294079</c:v>
                </c:pt>
                <c:pt idx="92">
                  <c:v>1477090.9438294079</c:v>
                </c:pt>
                <c:pt idx="93">
                  <c:v>1477090.9438294079</c:v>
                </c:pt>
                <c:pt idx="94">
                  <c:v>1477090.9438294079</c:v>
                </c:pt>
                <c:pt idx="95">
                  <c:v>1477090.9438294079</c:v>
                </c:pt>
                <c:pt idx="96">
                  <c:v>1477090.9438294079</c:v>
                </c:pt>
                <c:pt idx="97">
                  <c:v>1477090.9438294079</c:v>
                </c:pt>
                <c:pt idx="98">
                  <c:v>1477090.9438294079</c:v>
                </c:pt>
                <c:pt idx="99">
                  <c:v>1477090.9438294079</c:v>
                </c:pt>
                <c:pt idx="100">
                  <c:v>1477090.9438294079</c:v>
                </c:pt>
                <c:pt idx="101">
                  <c:v>1477090.9438294079</c:v>
                </c:pt>
                <c:pt idx="102">
                  <c:v>1477090.9438294079</c:v>
                </c:pt>
                <c:pt idx="103">
                  <c:v>1477090.9438294079</c:v>
                </c:pt>
                <c:pt idx="104">
                  <c:v>1477090.9438294079</c:v>
                </c:pt>
                <c:pt idx="105">
                  <c:v>1477090.9438294079</c:v>
                </c:pt>
                <c:pt idx="106">
                  <c:v>1477090.9438294079</c:v>
                </c:pt>
                <c:pt idx="107">
                  <c:v>1477090.9438294079</c:v>
                </c:pt>
                <c:pt idx="108">
                  <c:v>1477090.9438294079</c:v>
                </c:pt>
                <c:pt idx="109">
                  <c:v>1477090.9438294079</c:v>
                </c:pt>
                <c:pt idx="110">
                  <c:v>1477090.9438294079</c:v>
                </c:pt>
                <c:pt idx="111">
                  <c:v>1477090.9438294079</c:v>
                </c:pt>
                <c:pt idx="112">
                  <c:v>1477090.9438294079</c:v>
                </c:pt>
                <c:pt idx="113">
                  <c:v>1355652.9510555656</c:v>
                </c:pt>
                <c:pt idx="114">
                  <c:v>1355652.9510555656</c:v>
                </c:pt>
                <c:pt idx="115">
                  <c:v>1355652.9510555656</c:v>
                </c:pt>
                <c:pt idx="116">
                  <c:v>1355652.9510555656</c:v>
                </c:pt>
                <c:pt idx="117">
                  <c:v>1355652.9510555656</c:v>
                </c:pt>
                <c:pt idx="118">
                  <c:v>1355652.9510555656</c:v>
                </c:pt>
                <c:pt idx="119">
                  <c:v>1355652.9510555656</c:v>
                </c:pt>
                <c:pt idx="120">
                  <c:v>1355652.9510555656</c:v>
                </c:pt>
                <c:pt idx="121">
                  <c:v>1355652.9510555656</c:v>
                </c:pt>
                <c:pt idx="122">
                  <c:v>1355652.9510555656</c:v>
                </c:pt>
                <c:pt idx="123">
                  <c:v>1355652.9510555656</c:v>
                </c:pt>
                <c:pt idx="124">
                  <c:v>1355652.9510555656</c:v>
                </c:pt>
                <c:pt idx="125">
                  <c:v>1355652.9510555656</c:v>
                </c:pt>
                <c:pt idx="126">
                  <c:v>1355652.9510555656</c:v>
                </c:pt>
                <c:pt idx="127">
                  <c:v>1355652.9510555656</c:v>
                </c:pt>
                <c:pt idx="128">
                  <c:v>1355652.9510555656</c:v>
                </c:pt>
                <c:pt idx="129">
                  <c:v>1355652.9510555656</c:v>
                </c:pt>
                <c:pt idx="130">
                  <c:v>1355652.9510555656</c:v>
                </c:pt>
                <c:pt idx="131">
                  <c:v>1355652.9510555656</c:v>
                </c:pt>
                <c:pt idx="132">
                  <c:v>1355652.9510555656</c:v>
                </c:pt>
                <c:pt idx="133">
                  <c:v>1355652.9510555656</c:v>
                </c:pt>
                <c:pt idx="134">
                  <c:v>1355652.9510555656</c:v>
                </c:pt>
                <c:pt idx="135">
                  <c:v>1355652.9510555656</c:v>
                </c:pt>
                <c:pt idx="136">
                  <c:v>1355652.9510555656</c:v>
                </c:pt>
                <c:pt idx="137">
                  <c:v>1355652.9510555656</c:v>
                </c:pt>
                <c:pt idx="138">
                  <c:v>1355652.9510555656</c:v>
                </c:pt>
                <c:pt idx="139">
                  <c:v>1355652.9510555656</c:v>
                </c:pt>
                <c:pt idx="140">
                  <c:v>1355652.9510555656</c:v>
                </c:pt>
                <c:pt idx="141">
                  <c:v>1355652.9510555656</c:v>
                </c:pt>
                <c:pt idx="142">
                  <c:v>1355652.9510555656</c:v>
                </c:pt>
                <c:pt idx="143">
                  <c:v>1355652.9510555656</c:v>
                </c:pt>
                <c:pt idx="144">
                  <c:v>1355652.9510555656</c:v>
                </c:pt>
                <c:pt idx="145">
                  <c:v>1355652.9510555656</c:v>
                </c:pt>
                <c:pt idx="146">
                  <c:v>1355652.9510555656</c:v>
                </c:pt>
                <c:pt idx="147">
                  <c:v>1355652.9510555656</c:v>
                </c:pt>
                <c:pt idx="148">
                  <c:v>1355652.9510555656</c:v>
                </c:pt>
                <c:pt idx="149">
                  <c:v>1355652.9510555656</c:v>
                </c:pt>
                <c:pt idx="150">
                  <c:v>1355652.9510555656</c:v>
                </c:pt>
                <c:pt idx="151">
                  <c:v>1355652.9510555656</c:v>
                </c:pt>
                <c:pt idx="152">
                  <c:v>1355652.9510555656</c:v>
                </c:pt>
                <c:pt idx="153">
                  <c:v>1355652.9510555656</c:v>
                </c:pt>
                <c:pt idx="154">
                  <c:v>1355652.9510555656</c:v>
                </c:pt>
                <c:pt idx="155">
                  <c:v>1355652.9510555656</c:v>
                </c:pt>
                <c:pt idx="156">
                  <c:v>1355652.9510555656</c:v>
                </c:pt>
                <c:pt idx="157">
                  <c:v>1355652.9510555656</c:v>
                </c:pt>
                <c:pt idx="158">
                  <c:v>1184868.3778052619</c:v>
                </c:pt>
                <c:pt idx="159">
                  <c:v>1184868.3778052619</c:v>
                </c:pt>
                <c:pt idx="160">
                  <c:v>1184868.3778052619</c:v>
                </c:pt>
                <c:pt idx="161">
                  <c:v>1184868.3778052619</c:v>
                </c:pt>
                <c:pt idx="162">
                  <c:v>1184868.3778052619</c:v>
                </c:pt>
                <c:pt idx="163">
                  <c:v>1184868.3778052619</c:v>
                </c:pt>
                <c:pt idx="164">
                  <c:v>1184868.3778052619</c:v>
                </c:pt>
                <c:pt idx="165">
                  <c:v>1184868.3778052619</c:v>
                </c:pt>
                <c:pt idx="166">
                  <c:v>1184868.3778052619</c:v>
                </c:pt>
                <c:pt idx="167">
                  <c:v>1184868.3778052619</c:v>
                </c:pt>
                <c:pt idx="168">
                  <c:v>1184868.3778052619</c:v>
                </c:pt>
                <c:pt idx="169">
                  <c:v>1184868.3778052619</c:v>
                </c:pt>
                <c:pt idx="170">
                  <c:v>1184868.3778052619</c:v>
                </c:pt>
                <c:pt idx="171">
                  <c:v>1184868.3778052619</c:v>
                </c:pt>
                <c:pt idx="172">
                  <c:v>1184868.3778052619</c:v>
                </c:pt>
                <c:pt idx="173">
                  <c:v>1184868.3778052619</c:v>
                </c:pt>
                <c:pt idx="174">
                  <c:v>1184868.3778052619</c:v>
                </c:pt>
                <c:pt idx="175">
                  <c:v>1184868.3778052619</c:v>
                </c:pt>
                <c:pt idx="176">
                  <c:v>1184868.3778052619</c:v>
                </c:pt>
                <c:pt idx="177">
                  <c:v>1184868.3778052619</c:v>
                </c:pt>
                <c:pt idx="178">
                  <c:v>1184868.3778052619</c:v>
                </c:pt>
                <c:pt idx="179">
                  <c:v>1184868.3778052619</c:v>
                </c:pt>
                <c:pt idx="180">
                  <c:v>1184868.3778052619</c:v>
                </c:pt>
                <c:pt idx="181">
                  <c:v>1184868.3778052619</c:v>
                </c:pt>
                <c:pt idx="182">
                  <c:v>1184868.3778052619</c:v>
                </c:pt>
                <c:pt idx="183">
                  <c:v>1184868.3778052619</c:v>
                </c:pt>
                <c:pt idx="184">
                  <c:v>1184868.3778052619</c:v>
                </c:pt>
                <c:pt idx="185">
                  <c:v>1184868.3778052619</c:v>
                </c:pt>
                <c:pt idx="186">
                  <c:v>1184868.3778052619</c:v>
                </c:pt>
                <c:pt idx="187">
                  <c:v>1184868.3778052619</c:v>
                </c:pt>
                <c:pt idx="188">
                  <c:v>1184868.3778052619</c:v>
                </c:pt>
                <c:pt idx="189">
                  <c:v>1184868.3778052619</c:v>
                </c:pt>
                <c:pt idx="190">
                  <c:v>1184868.3778052619</c:v>
                </c:pt>
                <c:pt idx="191">
                  <c:v>1184868.3778052619</c:v>
                </c:pt>
                <c:pt idx="192">
                  <c:v>1184868.3778052619</c:v>
                </c:pt>
                <c:pt idx="193">
                  <c:v>1184868.3778052619</c:v>
                </c:pt>
                <c:pt idx="194">
                  <c:v>1184868.3778052619</c:v>
                </c:pt>
                <c:pt idx="195">
                  <c:v>1184868.3778052619</c:v>
                </c:pt>
                <c:pt idx="196">
                  <c:v>1184868.3778052619</c:v>
                </c:pt>
                <c:pt idx="197">
                  <c:v>1184868.3778052619</c:v>
                </c:pt>
                <c:pt idx="198">
                  <c:v>1184868.3778052619</c:v>
                </c:pt>
                <c:pt idx="199">
                  <c:v>1184868.3778052619</c:v>
                </c:pt>
                <c:pt idx="200">
                  <c:v>1184868.3778052619</c:v>
                </c:pt>
                <c:pt idx="201">
                  <c:v>1184868.3778052619</c:v>
                </c:pt>
                <c:pt idx="202">
                  <c:v>1184868.3778052619</c:v>
                </c:pt>
                <c:pt idx="203">
                  <c:v>1334814.2920142799</c:v>
                </c:pt>
                <c:pt idx="204">
                  <c:v>1334814.2920142799</c:v>
                </c:pt>
                <c:pt idx="205">
                  <c:v>1334814.2920142799</c:v>
                </c:pt>
                <c:pt idx="206">
                  <c:v>1334814.2920142799</c:v>
                </c:pt>
                <c:pt idx="207">
                  <c:v>1334814.2920142799</c:v>
                </c:pt>
                <c:pt idx="208">
                  <c:v>1334814.2920142799</c:v>
                </c:pt>
                <c:pt idx="209">
                  <c:v>1334814.2920142799</c:v>
                </c:pt>
                <c:pt idx="210">
                  <c:v>1334814.2920142799</c:v>
                </c:pt>
                <c:pt idx="211">
                  <c:v>1334814.2920142799</c:v>
                </c:pt>
                <c:pt idx="212">
                  <c:v>1334814.2920142799</c:v>
                </c:pt>
                <c:pt idx="213">
                  <c:v>1334814.2920142799</c:v>
                </c:pt>
                <c:pt idx="214">
                  <c:v>1334814.2920142799</c:v>
                </c:pt>
                <c:pt idx="215">
                  <c:v>1334814.2920142799</c:v>
                </c:pt>
                <c:pt idx="216">
                  <c:v>1334814.2920142799</c:v>
                </c:pt>
                <c:pt idx="217">
                  <c:v>1334814.2920142799</c:v>
                </c:pt>
                <c:pt idx="218">
                  <c:v>1334814.2920142799</c:v>
                </c:pt>
                <c:pt idx="219">
                  <c:v>1334814.2920142799</c:v>
                </c:pt>
                <c:pt idx="220">
                  <c:v>1334814.2920142799</c:v>
                </c:pt>
                <c:pt idx="221">
                  <c:v>1334814.2920142799</c:v>
                </c:pt>
                <c:pt idx="222">
                  <c:v>1334814.2920142799</c:v>
                </c:pt>
                <c:pt idx="223">
                  <c:v>1334814.2920142799</c:v>
                </c:pt>
                <c:pt idx="224">
                  <c:v>1334814.2920142799</c:v>
                </c:pt>
                <c:pt idx="225">
                  <c:v>1334814.2920142799</c:v>
                </c:pt>
                <c:pt idx="226">
                  <c:v>1334814.2920142799</c:v>
                </c:pt>
                <c:pt idx="227">
                  <c:v>1334814.2920142799</c:v>
                </c:pt>
                <c:pt idx="228">
                  <c:v>1334814.2920142799</c:v>
                </c:pt>
                <c:pt idx="229">
                  <c:v>1334814.2920142799</c:v>
                </c:pt>
                <c:pt idx="230">
                  <c:v>1334814.2920142799</c:v>
                </c:pt>
                <c:pt idx="231">
                  <c:v>1334814.2920142799</c:v>
                </c:pt>
                <c:pt idx="232">
                  <c:v>1334814.2920142799</c:v>
                </c:pt>
                <c:pt idx="233">
                  <c:v>1334814.2920142799</c:v>
                </c:pt>
                <c:pt idx="234">
                  <c:v>1334814.2920142799</c:v>
                </c:pt>
                <c:pt idx="235">
                  <c:v>1334814.2920142799</c:v>
                </c:pt>
                <c:pt idx="236">
                  <c:v>1334814.2920142799</c:v>
                </c:pt>
                <c:pt idx="237">
                  <c:v>1334814.2920142799</c:v>
                </c:pt>
                <c:pt idx="238">
                  <c:v>1334814.2920142799</c:v>
                </c:pt>
                <c:pt idx="239">
                  <c:v>1334814.2920142799</c:v>
                </c:pt>
                <c:pt idx="240">
                  <c:v>1334814.2920142799</c:v>
                </c:pt>
                <c:pt idx="241">
                  <c:v>1334814.2920142799</c:v>
                </c:pt>
                <c:pt idx="242">
                  <c:v>1334814.2920142799</c:v>
                </c:pt>
                <c:pt idx="243">
                  <c:v>1334814.2920142799</c:v>
                </c:pt>
                <c:pt idx="244">
                  <c:v>1334814.2920142799</c:v>
                </c:pt>
                <c:pt idx="245">
                  <c:v>1334814.2920142799</c:v>
                </c:pt>
                <c:pt idx="246">
                  <c:v>1334814.2920142799</c:v>
                </c:pt>
                <c:pt idx="247">
                  <c:v>1334814.2920142799</c:v>
                </c:pt>
                <c:pt idx="248">
                  <c:v>1475327.0457736587</c:v>
                </c:pt>
                <c:pt idx="249">
                  <c:v>1475327.0457736587</c:v>
                </c:pt>
                <c:pt idx="250">
                  <c:v>1475327.0457736587</c:v>
                </c:pt>
                <c:pt idx="251">
                  <c:v>1475327.0457736587</c:v>
                </c:pt>
                <c:pt idx="252">
                  <c:v>1475327.0457736587</c:v>
                </c:pt>
                <c:pt idx="253">
                  <c:v>1475327.0457736587</c:v>
                </c:pt>
                <c:pt idx="254">
                  <c:v>1475327.0457736587</c:v>
                </c:pt>
                <c:pt idx="255">
                  <c:v>1475327.0457736587</c:v>
                </c:pt>
                <c:pt idx="256">
                  <c:v>1475327.0457736587</c:v>
                </c:pt>
                <c:pt idx="257">
                  <c:v>1475327.0457736587</c:v>
                </c:pt>
                <c:pt idx="258">
                  <c:v>1475327.0457736587</c:v>
                </c:pt>
                <c:pt idx="259">
                  <c:v>1475327.0457736587</c:v>
                </c:pt>
                <c:pt idx="260">
                  <c:v>1475327.0457736587</c:v>
                </c:pt>
                <c:pt idx="261">
                  <c:v>1475327.0457736587</c:v>
                </c:pt>
                <c:pt idx="262">
                  <c:v>1475327.0457736587</c:v>
                </c:pt>
                <c:pt idx="263">
                  <c:v>1475327.0457736587</c:v>
                </c:pt>
                <c:pt idx="264">
                  <c:v>1475327.0457736587</c:v>
                </c:pt>
                <c:pt idx="265">
                  <c:v>1475327.0457736587</c:v>
                </c:pt>
                <c:pt idx="266">
                  <c:v>1475327.0457736587</c:v>
                </c:pt>
                <c:pt idx="267">
                  <c:v>1475327.0457736587</c:v>
                </c:pt>
                <c:pt idx="268">
                  <c:v>1475327.0457736587</c:v>
                </c:pt>
                <c:pt idx="269">
                  <c:v>1475327.0457736587</c:v>
                </c:pt>
                <c:pt idx="270">
                  <c:v>1475327.0457736587</c:v>
                </c:pt>
                <c:pt idx="271">
                  <c:v>1475327.0457736587</c:v>
                </c:pt>
                <c:pt idx="272">
                  <c:v>1475327.0457736587</c:v>
                </c:pt>
                <c:pt idx="273">
                  <c:v>1475327.0457736587</c:v>
                </c:pt>
                <c:pt idx="274">
                  <c:v>1475327.0457736587</c:v>
                </c:pt>
                <c:pt idx="275">
                  <c:v>1475327.0457736587</c:v>
                </c:pt>
                <c:pt idx="276">
                  <c:v>1475327.0457736587</c:v>
                </c:pt>
                <c:pt idx="277">
                  <c:v>1475327.0457736587</c:v>
                </c:pt>
                <c:pt idx="278">
                  <c:v>1475327.0457736587</c:v>
                </c:pt>
                <c:pt idx="279">
                  <c:v>1475327.0457736587</c:v>
                </c:pt>
                <c:pt idx="280">
                  <c:v>1475327.0457736587</c:v>
                </c:pt>
                <c:pt idx="281">
                  <c:v>1475327.0457736587</c:v>
                </c:pt>
                <c:pt idx="282">
                  <c:v>1475327.0457736587</c:v>
                </c:pt>
                <c:pt idx="283">
                  <c:v>1475327.0457736587</c:v>
                </c:pt>
                <c:pt idx="284">
                  <c:v>1475327.0457736587</c:v>
                </c:pt>
                <c:pt idx="285">
                  <c:v>1475327.0457736587</c:v>
                </c:pt>
                <c:pt idx="286">
                  <c:v>1475327.0457736587</c:v>
                </c:pt>
                <c:pt idx="287">
                  <c:v>1475327.0457736587</c:v>
                </c:pt>
                <c:pt idx="288">
                  <c:v>1475327.0457736587</c:v>
                </c:pt>
                <c:pt idx="289">
                  <c:v>1475327.0457736587</c:v>
                </c:pt>
                <c:pt idx="290">
                  <c:v>1475327.0457736587</c:v>
                </c:pt>
                <c:pt idx="291">
                  <c:v>1475327.0457736587</c:v>
                </c:pt>
                <c:pt idx="292">
                  <c:v>1475327.0457736587</c:v>
                </c:pt>
                <c:pt idx="293">
                  <c:v>1334087.6327232763</c:v>
                </c:pt>
                <c:pt idx="294">
                  <c:v>1334087.6327232763</c:v>
                </c:pt>
                <c:pt idx="295">
                  <c:v>1334087.6327232763</c:v>
                </c:pt>
                <c:pt idx="296">
                  <c:v>1334087.6327232763</c:v>
                </c:pt>
                <c:pt idx="297">
                  <c:v>1334087.6327232763</c:v>
                </c:pt>
                <c:pt idx="298">
                  <c:v>1334087.6327232763</c:v>
                </c:pt>
                <c:pt idx="299">
                  <c:v>1334087.6327232763</c:v>
                </c:pt>
                <c:pt idx="300">
                  <c:v>1334087.6327232763</c:v>
                </c:pt>
                <c:pt idx="301">
                  <c:v>1334087.6327232763</c:v>
                </c:pt>
                <c:pt idx="302">
                  <c:v>1334087.6327232763</c:v>
                </c:pt>
                <c:pt idx="303">
                  <c:v>1334087.6327232763</c:v>
                </c:pt>
                <c:pt idx="304">
                  <c:v>1334087.6327232763</c:v>
                </c:pt>
                <c:pt idx="305">
                  <c:v>1334087.6327232763</c:v>
                </c:pt>
                <c:pt idx="306">
                  <c:v>1334087.6327232763</c:v>
                </c:pt>
                <c:pt idx="307">
                  <c:v>1334087.6327232763</c:v>
                </c:pt>
                <c:pt idx="308">
                  <c:v>1334087.6327232763</c:v>
                </c:pt>
                <c:pt idx="309">
                  <c:v>1334087.6327232763</c:v>
                </c:pt>
                <c:pt idx="310">
                  <c:v>1334087.6327232763</c:v>
                </c:pt>
                <c:pt idx="311">
                  <c:v>1334087.6327232763</c:v>
                </c:pt>
                <c:pt idx="312">
                  <c:v>1334087.6327232763</c:v>
                </c:pt>
                <c:pt idx="313">
                  <c:v>1334087.6327232763</c:v>
                </c:pt>
                <c:pt idx="314">
                  <c:v>1334087.6327232763</c:v>
                </c:pt>
                <c:pt idx="315">
                  <c:v>1334087.6327232763</c:v>
                </c:pt>
                <c:pt idx="316">
                  <c:v>1334087.6327232763</c:v>
                </c:pt>
                <c:pt idx="317">
                  <c:v>1334087.6327232763</c:v>
                </c:pt>
                <c:pt idx="318">
                  <c:v>1334087.6327232763</c:v>
                </c:pt>
                <c:pt idx="319">
                  <c:v>1334087.6327232763</c:v>
                </c:pt>
                <c:pt idx="320">
                  <c:v>1334087.6327232763</c:v>
                </c:pt>
                <c:pt idx="321">
                  <c:v>1334087.6327232763</c:v>
                </c:pt>
                <c:pt idx="322">
                  <c:v>1334087.6327232763</c:v>
                </c:pt>
                <c:pt idx="323">
                  <c:v>1334087.6327232763</c:v>
                </c:pt>
                <c:pt idx="324">
                  <c:v>1334087.6327232763</c:v>
                </c:pt>
                <c:pt idx="325">
                  <c:v>1334087.6327232763</c:v>
                </c:pt>
                <c:pt idx="326">
                  <c:v>1334087.6327232763</c:v>
                </c:pt>
                <c:pt idx="327">
                  <c:v>1334087.6327232763</c:v>
                </c:pt>
                <c:pt idx="328">
                  <c:v>1334087.6327232763</c:v>
                </c:pt>
                <c:pt idx="329">
                  <c:v>1334087.6327232763</c:v>
                </c:pt>
                <c:pt idx="330">
                  <c:v>1334087.6327232763</c:v>
                </c:pt>
                <c:pt idx="331">
                  <c:v>1334087.6327232763</c:v>
                </c:pt>
                <c:pt idx="332">
                  <c:v>1334087.6327232763</c:v>
                </c:pt>
                <c:pt idx="333">
                  <c:v>1334087.6327232763</c:v>
                </c:pt>
                <c:pt idx="334">
                  <c:v>1334087.6327232763</c:v>
                </c:pt>
                <c:pt idx="335">
                  <c:v>1334087.6327232763</c:v>
                </c:pt>
                <c:pt idx="336">
                  <c:v>1334087.6327232763</c:v>
                </c:pt>
                <c:pt idx="337">
                  <c:v>1334087.6327232763</c:v>
                </c:pt>
                <c:pt idx="338">
                  <c:v>1192024.3837659857</c:v>
                </c:pt>
                <c:pt idx="339">
                  <c:v>1192024.3837659857</c:v>
                </c:pt>
                <c:pt idx="340">
                  <c:v>1192024.3837659857</c:v>
                </c:pt>
                <c:pt idx="341">
                  <c:v>1192024.3837659857</c:v>
                </c:pt>
                <c:pt idx="342">
                  <c:v>1192024.3837659857</c:v>
                </c:pt>
                <c:pt idx="343">
                  <c:v>1192024.3837659857</c:v>
                </c:pt>
                <c:pt idx="344">
                  <c:v>1192024.3837659857</c:v>
                </c:pt>
                <c:pt idx="345">
                  <c:v>1192024.3837659857</c:v>
                </c:pt>
                <c:pt idx="346">
                  <c:v>1192024.3837659857</c:v>
                </c:pt>
                <c:pt idx="347">
                  <c:v>1192024.3837659857</c:v>
                </c:pt>
                <c:pt idx="348">
                  <c:v>1192024.3837659857</c:v>
                </c:pt>
                <c:pt idx="349">
                  <c:v>1192024.3837659857</c:v>
                </c:pt>
                <c:pt idx="350">
                  <c:v>1192024.3837659857</c:v>
                </c:pt>
                <c:pt idx="351">
                  <c:v>1192024.3837659857</c:v>
                </c:pt>
                <c:pt idx="352">
                  <c:v>1192024.3837659857</c:v>
                </c:pt>
                <c:pt idx="353">
                  <c:v>1192024.3837659857</c:v>
                </c:pt>
                <c:pt idx="354">
                  <c:v>1192024.3837659857</c:v>
                </c:pt>
                <c:pt idx="355">
                  <c:v>1192024.3837659857</c:v>
                </c:pt>
                <c:pt idx="356">
                  <c:v>1192024.3837659857</c:v>
                </c:pt>
                <c:pt idx="357">
                  <c:v>1192024.3837659857</c:v>
                </c:pt>
                <c:pt idx="358">
                  <c:v>1192024.3837659857</c:v>
                </c:pt>
                <c:pt idx="359">
                  <c:v>1192024.3837659857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96-4F68-9E32-6F393FA6A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0675648"/>
        <c:axId val="54066908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696-4F68-9E32-6F393FA6A612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Chart_Data!$AH$3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Chart_Data!$AH$4:$AH$363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1183837.4474965436</c:v>
                      </c:pt>
                      <c:pt idx="1">
                        <c:v>1183837.4474965436</c:v>
                      </c:pt>
                      <c:pt idx="2">
                        <c:v>1183837.4474965436</c:v>
                      </c:pt>
                      <c:pt idx="3">
                        <c:v>1183837.4474965436</c:v>
                      </c:pt>
                      <c:pt idx="4">
                        <c:v>1183837.4474965436</c:v>
                      </c:pt>
                      <c:pt idx="5">
                        <c:v>1183837.4474965436</c:v>
                      </c:pt>
                      <c:pt idx="6">
                        <c:v>1183837.4474965436</c:v>
                      </c:pt>
                      <c:pt idx="7">
                        <c:v>1183837.4474965436</c:v>
                      </c:pt>
                      <c:pt idx="8">
                        <c:v>1183837.4474965436</c:v>
                      </c:pt>
                      <c:pt idx="9">
                        <c:v>1183837.4474965436</c:v>
                      </c:pt>
                      <c:pt idx="10">
                        <c:v>1183837.4474965436</c:v>
                      </c:pt>
                      <c:pt idx="11">
                        <c:v>1183837.4474965436</c:v>
                      </c:pt>
                      <c:pt idx="12">
                        <c:v>1183837.4474965436</c:v>
                      </c:pt>
                      <c:pt idx="13">
                        <c:v>1183837.4474965436</c:v>
                      </c:pt>
                      <c:pt idx="14">
                        <c:v>1183837.4474965436</c:v>
                      </c:pt>
                      <c:pt idx="15">
                        <c:v>1183837.4474965436</c:v>
                      </c:pt>
                      <c:pt idx="16">
                        <c:v>1183837.4474965436</c:v>
                      </c:pt>
                      <c:pt idx="17">
                        <c:v>1183837.4474965436</c:v>
                      </c:pt>
                      <c:pt idx="18">
                        <c:v>1183837.4474965436</c:v>
                      </c:pt>
                      <c:pt idx="19">
                        <c:v>1183837.4474965436</c:v>
                      </c:pt>
                      <c:pt idx="20">
                        <c:v>1183837.4474965436</c:v>
                      </c:pt>
                      <c:pt idx="21">
                        <c:v>1183837.4474965436</c:v>
                      </c:pt>
                      <c:pt idx="22">
                        <c:v>1183837.4474965436</c:v>
                      </c:pt>
                      <c:pt idx="23">
                        <c:v>1345084.3971209433</c:v>
                      </c:pt>
                      <c:pt idx="24">
                        <c:v>1345084.3971209433</c:v>
                      </c:pt>
                      <c:pt idx="25">
                        <c:v>1345084.3971209433</c:v>
                      </c:pt>
                      <c:pt idx="26">
                        <c:v>1345084.3971209433</c:v>
                      </c:pt>
                      <c:pt idx="27">
                        <c:v>1345084.3971209433</c:v>
                      </c:pt>
                      <c:pt idx="28">
                        <c:v>1345084.3971209433</c:v>
                      </c:pt>
                      <c:pt idx="29">
                        <c:v>1345084.3971209433</c:v>
                      </c:pt>
                      <c:pt idx="30">
                        <c:v>1345084.3971209433</c:v>
                      </c:pt>
                      <c:pt idx="31">
                        <c:v>1345084.3971209433</c:v>
                      </c:pt>
                      <c:pt idx="32">
                        <c:v>1345084.3971209433</c:v>
                      </c:pt>
                      <c:pt idx="33">
                        <c:v>1345084.3971209433</c:v>
                      </c:pt>
                      <c:pt idx="34">
                        <c:v>1345084.3971209433</c:v>
                      </c:pt>
                      <c:pt idx="35">
                        <c:v>1345084.3971209433</c:v>
                      </c:pt>
                      <c:pt idx="36">
                        <c:v>1345084.3971209433</c:v>
                      </c:pt>
                      <c:pt idx="37">
                        <c:v>1345084.3971209433</c:v>
                      </c:pt>
                      <c:pt idx="38">
                        <c:v>1345084.3971209433</c:v>
                      </c:pt>
                      <c:pt idx="39">
                        <c:v>1345084.3971209433</c:v>
                      </c:pt>
                      <c:pt idx="40">
                        <c:v>1345084.3971209433</c:v>
                      </c:pt>
                      <c:pt idx="41">
                        <c:v>1345084.3971209433</c:v>
                      </c:pt>
                      <c:pt idx="42">
                        <c:v>1345084.3971209433</c:v>
                      </c:pt>
                      <c:pt idx="43">
                        <c:v>1345084.3971209433</c:v>
                      </c:pt>
                      <c:pt idx="44">
                        <c:v>1345084.3971209433</c:v>
                      </c:pt>
                      <c:pt idx="45">
                        <c:v>1345084.3971209433</c:v>
                      </c:pt>
                      <c:pt idx="46">
                        <c:v>1345084.3971209433</c:v>
                      </c:pt>
                      <c:pt idx="47">
                        <c:v>1345084.3971209433</c:v>
                      </c:pt>
                      <c:pt idx="48">
                        <c:v>1345084.3971209433</c:v>
                      </c:pt>
                      <c:pt idx="49">
                        <c:v>1345084.3971209433</c:v>
                      </c:pt>
                      <c:pt idx="50">
                        <c:v>1345084.3971209433</c:v>
                      </c:pt>
                      <c:pt idx="51">
                        <c:v>1345084.3971209433</c:v>
                      </c:pt>
                      <c:pt idx="52">
                        <c:v>1345084.3971209433</c:v>
                      </c:pt>
                      <c:pt idx="53">
                        <c:v>1345084.3971209433</c:v>
                      </c:pt>
                      <c:pt idx="54">
                        <c:v>1345084.3971209433</c:v>
                      </c:pt>
                      <c:pt idx="55">
                        <c:v>1345084.3971209433</c:v>
                      </c:pt>
                      <c:pt idx="56">
                        <c:v>1345084.3971209433</c:v>
                      </c:pt>
                      <c:pt idx="57">
                        <c:v>1345084.3971209433</c:v>
                      </c:pt>
                      <c:pt idx="58">
                        <c:v>1345084.3971209433</c:v>
                      </c:pt>
                      <c:pt idx="59">
                        <c:v>1345084.3971209433</c:v>
                      </c:pt>
                      <c:pt idx="60">
                        <c:v>1345084.3971209433</c:v>
                      </c:pt>
                      <c:pt idx="61">
                        <c:v>1345084.3971209433</c:v>
                      </c:pt>
                      <c:pt idx="62">
                        <c:v>1345084.3971209433</c:v>
                      </c:pt>
                      <c:pt idx="63">
                        <c:v>1345084.3971209433</c:v>
                      </c:pt>
                      <c:pt idx="64">
                        <c:v>1345084.3971209433</c:v>
                      </c:pt>
                      <c:pt idx="65">
                        <c:v>1345084.3971209433</c:v>
                      </c:pt>
                      <c:pt idx="66">
                        <c:v>1345084.3971209433</c:v>
                      </c:pt>
                      <c:pt idx="67">
                        <c:v>1345084.3971209433</c:v>
                      </c:pt>
                      <c:pt idx="68">
                        <c:v>1468904.0075599661</c:v>
                      </c:pt>
                      <c:pt idx="69">
                        <c:v>1468904.0075599661</c:v>
                      </c:pt>
                      <c:pt idx="70">
                        <c:v>1468904.0075599661</c:v>
                      </c:pt>
                      <c:pt idx="71">
                        <c:v>1468904.0075599661</c:v>
                      </c:pt>
                      <c:pt idx="72">
                        <c:v>1468904.0075599661</c:v>
                      </c:pt>
                      <c:pt idx="73">
                        <c:v>1468904.0075599661</c:v>
                      </c:pt>
                      <c:pt idx="74">
                        <c:v>1468904.0075599661</c:v>
                      </c:pt>
                      <c:pt idx="75">
                        <c:v>1468904.0075599661</c:v>
                      </c:pt>
                      <c:pt idx="76">
                        <c:v>1468904.0075599661</c:v>
                      </c:pt>
                      <c:pt idx="77">
                        <c:v>1468904.0075599661</c:v>
                      </c:pt>
                      <c:pt idx="78">
                        <c:v>1468904.0075599661</c:v>
                      </c:pt>
                      <c:pt idx="79">
                        <c:v>1468904.0075599661</c:v>
                      </c:pt>
                      <c:pt idx="80">
                        <c:v>1468904.0075599661</c:v>
                      </c:pt>
                      <c:pt idx="81">
                        <c:v>1468904.0075599661</c:v>
                      </c:pt>
                      <c:pt idx="82">
                        <c:v>1468904.0075599661</c:v>
                      </c:pt>
                      <c:pt idx="83">
                        <c:v>1468904.0075599661</c:v>
                      </c:pt>
                      <c:pt idx="84">
                        <c:v>1468904.0075599661</c:v>
                      </c:pt>
                      <c:pt idx="85">
                        <c:v>1468904.0075599661</c:v>
                      </c:pt>
                      <c:pt idx="86">
                        <c:v>1468904.0075599661</c:v>
                      </c:pt>
                      <c:pt idx="87">
                        <c:v>1468904.0075599661</c:v>
                      </c:pt>
                      <c:pt idx="88">
                        <c:v>1468904.0075599661</c:v>
                      </c:pt>
                      <c:pt idx="89">
                        <c:v>1468904.0075599661</c:v>
                      </c:pt>
                      <c:pt idx="90">
                        <c:v>1468904.0075599661</c:v>
                      </c:pt>
                      <c:pt idx="91">
                        <c:v>1468904.0075599661</c:v>
                      </c:pt>
                      <c:pt idx="92">
                        <c:v>1468904.0075599661</c:v>
                      </c:pt>
                      <c:pt idx="93">
                        <c:v>1468904.0075599661</c:v>
                      </c:pt>
                      <c:pt idx="94">
                        <c:v>1468904.0075599661</c:v>
                      </c:pt>
                      <c:pt idx="95">
                        <c:v>1468904.0075599661</c:v>
                      </c:pt>
                      <c:pt idx="96">
                        <c:v>1468904.0075599661</c:v>
                      </c:pt>
                      <c:pt idx="97">
                        <c:v>1468904.0075599661</c:v>
                      </c:pt>
                      <c:pt idx="98">
                        <c:v>1468904.0075599661</c:v>
                      </c:pt>
                      <c:pt idx="99">
                        <c:v>1468904.0075599661</c:v>
                      </c:pt>
                      <c:pt idx="100">
                        <c:v>1468904.0075599661</c:v>
                      </c:pt>
                      <c:pt idx="101">
                        <c:v>1468904.0075599661</c:v>
                      </c:pt>
                      <c:pt idx="102">
                        <c:v>1468904.0075599661</c:v>
                      </c:pt>
                      <c:pt idx="103">
                        <c:v>1468904.0075599661</c:v>
                      </c:pt>
                      <c:pt idx="104">
                        <c:v>1468904.0075599661</c:v>
                      </c:pt>
                      <c:pt idx="105">
                        <c:v>1468904.0075599661</c:v>
                      </c:pt>
                      <c:pt idx="106">
                        <c:v>1468904.0075599661</c:v>
                      </c:pt>
                      <c:pt idx="107">
                        <c:v>1468904.0075599661</c:v>
                      </c:pt>
                      <c:pt idx="108">
                        <c:v>1468904.0075599661</c:v>
                      </c:pt>
                      <c:pt idx="109">
                        <c:v>1468904.0075599661</c:v>
                      </c:pt>
                      <c:pt idx="110">
                        <c:v>1468904.0075599661</c:v>
                      </c:pt>
                      <c:pt idx="111">
                        <c:v>1468904.0075599661</c:v>
                      </c:pt>
                      <c:pt idx="112">
                        <c:v>1468904.0075599661</c:v>
                      </c:pt>
                      <c:pt idx="113">
                        <c:v>1347466.0147861238</c:v>
                      </c:pt>
                      <c:pt idx="114">
                        <c:v>1347466.0147861238</c:v>
                      </c:pt>
                      <c:pt idx="115">
                        <c:v>1347466.0147861238</c:v>
                      </c:pt>
                      <c:pt idx="116">
                        <c:v>1347466.0147861238</c:v>
                      </c:pt>
                      <c:pt idx="117">
                        <c:v>1347466.0147861238</c:v>
                      </c:pt>
                      <c:pt idx="118">
                        <c:v>1347466.0147861238</c:v>
                      </c:pt>
                      <c:pt idx="119">
                        <c:v>1347466.0147861238</c:v>
                      </c:pt>
                      <c:pt idx="120">
                        <c:v>1347466.0147861238</c:v>
                      </c:pt>
                      <c:pt idx="121">
                        <c:v>1347466.0147861238</c:v>
                      </c:pt>
                      <c:pt idx="122">
                        <c:v>1347466.0147861238</c:v>
                      </c:pt>
                      <c:pt idx="123">
                        <c:v>1347466.0147861238</c:v>
                      </c:pt>
                      <c:pt idx="124">
                        <c:v>1347466.0147861238</c:v>
                      </c:pt>
                      <c:pt idx="125">
                        <c:v>1347466.0147861238</c:v>
                      </c:pt>
                      <c:pt idx="126">
                        <c:v>1347466.0147861238</c:v>
                      </c:pt>
                      <c:pt idx="127">
                        <c:v>1347466.0147861238</c:v>
                      </c:pt>
                      <c:pt idx="128">
                        <c:v>1347466.0147861238</c:v>
                      </c:pt>
                      <c:pt idx="129">
                        <c:v>1347466.0147861238</c:v>
                      </c:pt>
                      <c:pt idx="130">
                        <c:v>1347466.0147861238</c:v>
                      </c:pt>
                      <c:pt idx="131">
                        <c:v>1347466.0147861238</c:v>
                      </c:pt>
                      <c:pt idx="132">
                        <c:v>1347466.0147861238</c:v>
                      </c:pt>
                      <c:pt idx="133">
                        <c:v>1347466.0147861238</c:v>
                      </c:pt>
                      <c:pt idx="134">
                        <c:v>1347466.0147861238</c:v>
                      </c:pt>
                      <c:pt idx="135">
                        <c:v>1347466.0147861238</c:v>
                      </c:pt>
                      <c:pt idx="136">
                        <c:v>1347466.0147861238</c:v>
                      </c:pt>
                      <c:pt idx="137">
                        <c:v>1347466.0147861238</c:v>
                      </c:pt>
                      <c:pt idx="138">
                        <c:v>1347466.0147861238</c:v>
                      </c:pt>
                      <c:pt idx="139">
                        <c:v>1347466.0147861238</c:v>
                      </c:pt>
                      <c:pt idx="140">
                        <c:v>1347466.0147861238</c:v>
                      </c:pt>
                      <c:pt idx="141">
                        <c:v>1347466.0147861238</c:v>
                      </c:pt>
                      <c:pt idx="142">
                        <c:v>1347466.0147861238</c:v>
                      </c:pt>
                      <c:pt idx="143">
                        <c:v>1347466.0147861238</c:v>
                      </c:pt>
                      <c:pt idx="144">
                        <c:v>1347466.0147861238</c:v>
                      </c:pt>
                      <c:pt idx="145">
                        <c:v>1347466.0147861238</c:v>
                      </c:pt>
                      <c:pt idx="146">
                        <c:v>1347466.0147861238</c:v>
                      </c:pt>
                      <c:pt idx="147">
                        <c:v>1347466.0147861238</c:v>
                      </c:pt>
                      <c:pt idx="148">
                        <c:v>1347466.0147861238</c:v>
                      </c:pt>
                      <c:pt idx="149">
                        <c:v>1347466.0147861238</c:v>
                      </c:pt>
                      <c:pt idx="150">
                        <c:v>1347466.0147861238</c:v>
                      </c:pt>
                      <c:pt idx="151">
                        <c:v>1347466.0147861238</c:v>
                      </c:pt>
                      <c:pt idx="152">
                        <c:v>1347466.0147861238</c:v>
                      </c:pt>
                      <c:pt idx="153">
                        <c:v>1347466.0147861238</c:v>
                      </c:pt>
                      <c:pt idx="154">
                        <c:v>1347466.0147861238</c:v>
                      </c:pt>
                      <c:pt idx="155">
                        <c:v>1347466.0147861238</c:v>
                      </c:pt>
                      <c:pt idx="156">
                        <c:v>1347466.0147861238</c:v>
                      </c:pt>
                      <c:pt idx="157">
                        <c:v>1347466.0147861238</c:v>
                      </c:pt>
                      <c:pt idx="158">
                        <c:v>1176681.4415358203</c:v>
                      </c:pt>
                      <c:pt idx="159">
                        <c:v>1176681.4415358203</c:v>
                      </c:pt>
                      <c:pt idx="160">
                        <c:v>1176681.4415358203</c:v>
                      </c:pt>
                      <c:pt idx="161">
                        <c:v>1176681.4415358203</c:v>
                      </c:pt>
                      <c:pt idx="162">
                        <c:v>1176681.4415358203</c:v>
                      </c:pt>
                      <c:pt idx="163">
                        <c:v>1176681.4415358203</c:v>
                      </c:pt>
                      <c:pt idx="164">
                        <c:v>1176681.4415358203</c:v>
                      </c:pt>
                      <c:pt idx="165">
                        <c:v>1176681.4415358203</c:v>
                      </c:pt>
                      <c:pt idx="166">
                        <c:v>1176681.4415358203</c:v>
                      </c:pt>
                      <c:pt idx="167">
                        <c:v>1176681.4415358203</c:v>
                      </c:pt>
                      <c:pt idx="168">
                        <c:v>1176681.4415358203</c:v>
                      </c:pt>
                      <c:pt idx="169">
                        <c:v>1176681.4415358203</c:v>
                      </c:pt>
                      <c:pt idx="170">
                        <c:v>1176681.4415358203</c:v>
                      </c:pt>
                      <c:pt idx="171">
                        <c:v>1176681.4415358203</c:v>
                      </c:pt>
                      <c:pt idx="172">
                        <c:v>1176681.4415358203</c:v>
                      </c:pt>
                      <c:pt idx="173">
                        <c:v>1176681.4415358203</c:v>
                      </c:pt>
                      <c:pt idx="174">
                        <c:v>1176681.4415358203</c:v>
                      </c:pt>
                      <c:pt idx="175">
                        <c:v>1176681.4415358203</c:v>
                      </c:pt>
                      <c:pt idx="176">
                        <c:v>1176681.4415358203</c:v>
                      </c:pt>
                      <c:pt idx="177">
                        <c:v>1176681.4415358203</c:v>
                      </c:pt>
                      <c:pt idx="178">
                        <c:v>1176681.4415358203</c:v>
                      </c:pt>
                      <c:pt idx="179">
                        <c:v>1176681.4415358203</c:v>
                      </c:pt>
                      <c:pt idx="180">
                        <c:v>1176681.4415358203</c:v>
                      </c:pt>
                      <c:pt idx="181">
                        <c:v>1176681.4415358203</c:v>
                      </c:pt>
                      <c:pt idx="182">
                        <c:v>1176681.4415358203</c:v>
                      </c:pt>
                      <c:pt idx="183">
                        <c:v>1176681.4415358203</c:v>
                      </c:pt>
                      <c:pt idx="184">
                        <c:v>1176681.4415358203</c:v>
                      </c:pt>
                      <c:pt idx="185">
                        <c:v>1176681.4415358203</c:v>
                      </c:pt>
                      <c:pt idx="186">
                        <c:v>1176681.4415358203</c:v>
                      </c:pt>
                      <c:pt idx="187">
                        <c:v>1176681.4415358203</c:v>
                      </c:pt>
                      <c:pt idx="188">
                        <c:v>1176681.4415358203</c:v>
                      </c:pt>
                      <c:pt idx="189">
                        <c:v>1176681.4415358203</c:v>
                      </c:pt>
                      <c:pt idx="190">
                        <c:v>1176681.4415358203</c:v>
                      </c:pt>
                      <c:pt idx="191">
                        <c:v>1176681.4415358203</c:v>
                      </c:pt>
                      <c:pt idx="192">
                        <c:v>1176681.4415358203</c:v>
                      </c:pt>
                      <c:pt idx="193">
                        <c:v>1176681.4415358203</c:v>
                      </c:pt>
                      <c:pt idx="194">
                        <c:v>1176681.4415358203</c:v>
                      </c:pt>
                      <c:pt idx="195">
                        <c:v>1176681.4415358203</c:v>
                      </c:pt>
                      <c:pt idx="196">
                        <c:v>1176681.4415358203</c:v>
                      </c:pt>
                      <c:pt idx="197">
                        <c:v>1176681.4415358203</c:v>
                      </c:pt>
                      <c:pt idx="198">
                        <c:v>1176681.4415358203</c:v>
                      </c:pt>
                      <c:pt idx="199">
                        <c:v>1176681.4415358203</c:v>
                      </c:pt>
                      <c:pt idx="200">
                        <c:v>1176681.4415358203</c:v>
                      </c:pt>
                      <c:pt idx="201">
                        <c:v>1176681.4415358203</c:v>
                      </c:pt>
                      <c:pt idx="202">
                        <c:v>1176681.4415358203</c:v>
                      </c:pt>
                      <c:pt idx="203">
                        <c:v>1326627.3557448378</c:v>
                      </c:pt>
                      <c:pt idx="204">
                        <c:v>1326627.3557448378</c:v>
                      </c:pt>
                      <c:pt idx="205">
                        <c:v>1326627.3557448378</c:v>
                      </c:pt>
                      <c:pt idx="206">
                        <c:v>1326627.3557448378</c:v>
                      </c:pt>
                      <c:pt idx="207">
                        <c:v>1326627.3557448378</c:v>
                      </c:pt>
                      <c:pt idx="208">
                        <c:v>1326627.3557448378</c:v>
                      </c:pt>
                      <c:pt idx="209">
                        <c:v>1326627.3557448378</c:v>
                      </c:pt>
                      <c:pt idx="210">
                        <c:v>1326627.3557448378</c:v>
                      </c:pt>
                      <c:pt idx="211">
                        <c:v>1326627.3557448378</c:v>
                      </c:pt>
                      <c:pt idx="212">
                        <c:v>1326627.3557448378</c:v>
                      </c:pt>
                      <c:pt idx="213">
                        <c:v>1326627.3557448378</c:v>
                      </c:pt>
                      <c:pt idx="214">
                        <c:v>1326627.3557448378</c:v>
                      </c:pt>
                      <c:pt idx="215">
                        <c:v>1326627.3557448378</c:v>
                      </c:pt>
                      <c:pt idx="216">
                        <c:v>1326627.3557448378</c:v>
                      </c:pt>
                      <c:pt idx="217">
                        <c:v>1326627.3557448378</c:v>
                      </c:pt>
                      <c:pt idx="218">
                        <c:v>1326627.3557448378</c:v>
                      </c:pt>
                      <c:pt idx="219">
                        <c:v>1326627.3557448378</c:v>
                      </c:pt>
                      <c:pt idx="220">
                        <c:v>1326627.3557448378</c:v>
                      </c:pt>
                      <c:pt idx="221">
                        <c:v>1326627.3557448378</c:v>
                      </c:pt>
                      <c:pt idx="222">
                        <c:v>1326627.3557448378</c:v>
                      </c:pt>
                      <c:pt idx="223">
                        <c:v>1326627.3557448378</c:v>
                      </c:pt>
                      <c:pt idx="224">
                        <c:v>1326627.3557448378</c:v>
                      </c:pt>
                      <c:pt idx="225">
                        <c:v>1326627.3557448378</c:v>
                      </c:pt>
                      <c:pt idx="226">
                        <c:v>1326627.3557448378</c:v>
                      </c:pt>
                      <c:pt idx="227">
                        <c:v>1326627.3557448378</c:v>
                      </c:pt>
                      <c:pt idx="228">
                        <c:v>1326627.3557448378</c:v>
                      </c:pt>
                      <c:pt idx="229">
                        <c:v>1326627.3557448378</c:v>
                      </c:pt>
                      <c:pt idx="230">
                        <c:v>1326627.3557448378</c:v>
                      </c:pt>
                      <c:pt idx="231">
                        <c:v>1326627.3557448378</c:v>
                      </c:pt>
                      <c:pt idx="232">
                        <c:v>1326627.3557448378</c:v>
                      </c:pt>
                      <c:pt idx="233">
                        <c:v>1326627.3557448378</c:v>
                      </c:pt>
                      <c:pt idx="234">
                        <c:v>1326627.3557448378</c:v>
                      </c:pt>
                      <c:pt idx="235">
                        <c:v>1326627.3557448378</c:v>
                      </c:pt>
                      <c:pt idx="236">
                        <c:v>1326627.3557448378</c:v>
                      </c:pt>
                      <c:pt idx="237">
                        <c:v>1326627.3557448378</c:v>
                      </c:pt>
                      <c:pt idx="238">
                        <c:v>1326627.3557448378</c:v>
                      </c:pt>
                      <c:pt idx="239">
                        <c:v>1326627.3557448378</c:v>
                      </c:pt>
                      <c:pt idx="240">
                        <c:v>1326627.3557448378</c:v>
                      </c:pt>
                      <c:pt idx="241">
                        <c:v>1326627.3557448378</c:v>
                      </c:pt>
                      <c:pt idx="242">
                        <c:v>1326627.3557448378</c:v>
                      </c:pt>
                      <c:pt idx="243">
                        <c:v>1326627.3557448378</c:v>
                      </c:pt>
                      <c:pt idx="244">
                        <c:v>1326627.3557448378</c:v>
                      </c:pt>
                      <c:pt idx="245">
                        <c:v>1326627.3557448378</c:v>
                      </c:pt>
                      <c:pt idx="246">
                        <c:v>1326627.3557448378</c:v>
                      </c:pt>
                      <c:pt idx="247">
                        <c:v>1326627.3557448378</c:v>
                      </c:pt>
                      <c:pt idx="248">
                        <c:v>1467140.1095042164</c:v>
                      </c:pt>
                      <c:pt idx="249">
                        <c:v>1467140.1095042164</c:v>
                      </c:pt>
                      <c:pt idx="250">
                        <c:v>1467140.1095042164</c:v>
                      </c:pt>
                      <c:pt idx="251">
                        <c:v>1467140.1095042164</c:v>
                      </c:pt>
                      <c:pt idx="252">
                        <c:v>1467140.1095042164</c:v>
                      </c:pt>
                      <c:pt idx="253">
                        <c:v>1467140.1095042164</c:v>
                      </c:pt>
                      <c:pt idx="254">
                        <c:v>1467140.1095042164</c:v>
                      </c:pt>
                      <c:pt idx="255">
                        <c:v>1467140.1095042164</c:v>
                      </c:pt>
                      <c:pt idx="256">
                        <c:v>1467140.1095042164</c:v>
                      </c:pt>
                      <c:pt idx="257">
                        <c:v>1467140.1095042164</c:v>
                      </c:pt>
                      <c:pt idx="258">
                        <c:v>1467140.1095042164</c:v>
                      </c:pt>
                      <c:pt idx="259">
                        <c:v>1467140.1095042164</c:v>
                      </c:pt>
                      <c:pt idx="260">
                        <c:v>1467140.1095042164</c:v>
                      </c:pt>
                      <c:pt idx="261">
                        <c:v>1467140.1095042164</c:v>
                      </c:pt>
                      <c:pt idx="262">
                        <c:v>1467140.1095042164</c:v>
                      </c:pt>
                      <c:pt idx="263">
                        <c:v>1467140.1095042164</c:v>
                      </c:pt>
                      <c:pt idx="264">
                        <c:v>1467140.1095042164</c:v>
                      </c:pt>
                      <c:pt idx="265">
                        <c:v>1467140.1095042164</c:v>
                      </c:pt>
                      <c:pt idx="266">
                        <c:v>1467140.1095042164</c:v>
                      </c:pt>
                      <c:pt idx="267">
                        <c:v>1467140.1095042164</c:v>
                      </c:pt>
                      <c:pt idx="268">
                        <c:v>1467140.1095042164</c:v>
                      </c:pt>
                      <c:pt idx="269">
                        <c:v>1467140.1095042164</c:v>
                      </c:pt>
                      <c:pt idx="270">
                        <c:v>1467140.1095042164</c:v>
                      </c:pt>
                      <c:pt idx="271">
                        <c:v>1467140.1095042164</c:v>
                      </c:pt>
                      <c:pt idx="272">
                        <c:v>1467140.1095042164</c:v>
                      </c:pt>
                      <c:pt idx="273">
                        <c:v>1467140.1095042164</c:v>
                      </c:pt>
                      <c:pt idx="274">
                        <c:v>1467140.1095042164</c:v>
                      </c:pt>
                      <c:pt idx="275">
                        <c:v>1467140.1095042164</c:v>
                      </c:pt>
                      <c:pt idx="276">
                        <c:v>1467140.1095042164</c:v>
                      </c:pt>
                      <c:pt idx="277">
                        <c:v>1467140.1095042164</c:v>
                      </c:pt>
                      <c:pt idx="278">
                        <c:v>1467140.1095042164</c:v>
                      </c:pt>
                      <c:pt idx="279">
                        <c:v>1467140.1095042164</c:v>
                      </c:pt>
                      <c:pt idx="280">
                        <c:v>1467140.1095042164</c:v>
                      </c:pt>
                      <c:pt idx="281">
                        <c:v>1467140.1095042164</c:v>
                      </c:pt>
                      <c:pt idx="282">
                        <c:v>1467140.1095042164</c:v>
                      </c:pt>
                      <c:pt idx="283">
                        <c:v>1467140.1095042164</c:v>
                      </c:pt>
                      <c:pt idx="284">
                        <c:v>1467140.1095042164</c:v>
                      </c:pt>
                      <c:pt idx="285">
                        <c:v>1467140.1095042164</c:v>
                      </c:pt>
                      <c:pt idx="286">
                        <c:v>1467140.1095042164</c:v>
                      </c:pt>
                      <c:pt idx="287">
                        <c:v>1467140.1095042164</c:v>
                      </c:pt>
                      <c:pt idx="288">
                        <c:v>1467140.1095042164</c:v>
                      </c:pt>
                      <c:pt idx="289">
                        <c:v>1467140.1095042164</c:v>
                      </c:pt>
                      <c:pt idx="290">
                        <c:v>1467140.1095042164</c:v>
                      </c:pt>
                      <c:pt idx="291">
                        <c:v>1467140.1095042164</c:v>
                      </c:pt>
                      <c:pt idx="292">
                        <c:v>1467140.1095042164</c:v>
                      </c:pt>
                      <c:pt idx="293">
                        <c:v>1325900.6964538342</c:v>
                      </c:pt>
                      <c:pt idx="294">
                        <c:v>1325900.6964538342</c:v>
                      </c:pt>
                      <c:pt idx="295">
                        <c:v>1325900.6964538342</c:v>
                      </c:pt>
                      <c:pt idx="296">
                        <c:v>1325900.6964538342</c:v>
                      </c:pt>
                      <c:pt idx="297">
                        <c:v>1325900.6964538342</c:v>
                      </c:pt>
                      <c:pt idx="298">
                        <c:v>1325900.6964538342</c:v>
                      </c:pt>
                      <c:pt idx="299">
                        <c:v>1325900.6964538342</c:v>
                      </c:pt>
                      <c:pt idx="300">
                        <c:v>1325900.6964538342</c:v>
                      </c:pt>
                      <c:pt idx="301">
                        <c:v>1325900.6964538342</c:v>
                      </c:pt>
                      <c:pt idx="302">
                        <c:v>1325900.6964538342</c:v>
                      </c:pt>
                      <c:pt idx="303">
                        <c:v>1325900.6964538342</c:v>
                      </c:pt>
                      <c:pt idx="304">
                        <c:v>1325900.6964538342</c:v>
                      </c:pt>
                      <c:pt idx="305">
                        <c:v>1325900.6964538342</c:v>
                      </c:pt>
                      <c:pt idx="306">
                        <c:v>1325900.6964538342</c:v>
                      </c:pt>
                      <c:pt idx="307">
                        <c:v>1325900.6964538342</c:v>
                      </c:pt>
                      <c:pt idx="308">
                        <c:v>1325900.6964538342</c:v>
                      </c:pt>
                      <c:pt idx="309">
                        <c:v>1325900.6964538342</c:v>
                      </c:pt>
                      <c:pt idx="310">
                        <c:v>1325900.6964538342</c:v>
                      </c:pt>
                      <c:pt idx="311">
                        <c:v>1325900.6964538342</c:v>
                      </c:pt>
                      <c:pt idx="312">
                        <c:v>1325900.6964538342</c:v>
                      </c:pt>
                      <c:pt idx="313">
                        <c:v>1325900.6964538342</c:v>
                      </c:pt>
                      <c:pt idx="314">
                        <c:v>1325900.6964538342</c:v>
                      </c:pt>
                      <c:pt idx="315">
                        <c:v>1325900.6964538342</c:v>
                      </c:pt>
                      <c:pt idx="316">
                        <c:v>1325900.6964538342</c:v>
                      </c:pt>
                      <c:pt idx="317">
                        <c:v>1325900.6964538342</c:v>
                      </c:pt>
                      <c:pt idx="318">
                        <c:v>1325900.6964538342</c:v>
                      </c:pt>
                      <c:pt idx="319">
                        <c:v>1325900.6964538342</c:v>
                      </c:pt>
                      <c:pt idx="320">
                        <c:v>1325900.6964538342</c:v>
                      </c:pt>
                      <c:pt idx="321">
                        <c:v>1325900.6964538342</c:v>
                      </c:pt>
                      <c:pt idx="322">
                        <c:v>1325900.6964538342</c:v>
                      </c:pt>
                      <c:pt idx="323">
                        <c:v>1325900.6964538342</c:v>
                      </c:pt>
                      <c:pt idx="324">
                        <c:v>1325900.6964538342</c:v>
                      </c:pt>
                      <c:pt idx="325">
                        <c:v>1325900.6964538342</c:v>
                      </c:pt>
                      <c:pt idx="326">
                        <c:v>1325900.6964538342</c:v>
                      </c:pt>
                      <c:pt idx="327">
                        <c:v>1325900.6964538342</c:v>
                      </c:pt>
                      <c:pt idx="328">
                        <c:v>1325900.6964538342</c:v>
                      </c:pt>
                      <c:pt idx="329">
                        <c:v>1325900.6964538342</c:v>
                      </c:pt>
                      <c:pt idx="330">
                        <c:v>1325900.6964538342</c:v>
                      </c:pt>
                      <c:pt idx="331">
                        <c:v>1325900.6964538342</c:v>
                      </c:pt>
                      <c:pt idx="332">
                        <c:v>1325900.6964538342</c:v>
                      </c:pt>
                      <c:pt idx="333">
                        <c:v>1325900.6964538342</c:v>
                      </c:pt>
                      <c:pt idx="334">
                        <c:v>1325900.6964538342</c:v>
                      </c:pt>
                      <c:pt idx="335">
                        <c:v>1325900.6964538342</c:v>
                      </c:pt>
                      <c:pt idx="336">
                        <c:v>1325900.6964538342</c:v>
                      </c:pt>
                      <c:pt idx="337">
                        <c:v>1325900.6964538342</c:v>
                      </c:pt>
                      <c:pt idx="338">
                        <c:v>1183837.4474965436</c:v>
                      </c:pt>
                      <c:pt idx="339">
                        <c:v>1183837.4474965436</c:v>
                      </c:pt>
                      <c:pt idx="340">
                        <c:v>1183837.4474965436</c:v>
                      </c:pt>
                      <c:pt idx="341">
                        <c:v>1183837.4474965436</c:v>
                      </c:pt>
                      <c:pt idx="342">
                        <c:v>1183837.4474965436</c:v>
                      </c:pt>
                      <c:pt idx="343">
                        <c:v>1183837.4474965436</c:v>
                      </c:pt>
                      <c:pt idx="344">
                        <c:v>1183837.4474965436</c:v>
                      </c:pt>
                      <c:pt idx="345">
                        <c:v>1183837.4474965436</c:v>
                      </c:pt>
                      <c:pt idx="346">
                        <c:v>1183837.4474965436</c:v>
                      </c:pt>
                      <c:pt idx="347">
                        <c:v>1183837.4474965436</c:v>
                      </c:pt>
                      <c:pt idx="348">
                        <c:v>1183837.4474965436</c:v>
                      </c:pt>
                      <c:pt idx="349">
                        <c:v>1183837.4474965436</c:v>
                      </c:pt>
                      <c:pt idx="350">
                        <c:v>1183837.4474965436</c:v>
                      </c:pt>
                      <c:pt idx="351">
                        <c:v>1183837.4474965436</c:v>
                      </c:pt>
                      <c:pt idx="352">
                        <c:v>1183837.4474965436</c:v>
                      </c:pt>
                      <c:pt idx="353">
                        <c:v>1183837.4474965436</c:v>
                      </c:pt>
                      <c:pt idx="354">
                        <c:v>1183837.4474965436</c:v>
                      </c:pt>
                      <c:pt idx="355">
                        <c:v>1183837.4474965436</c:v>
                      </c:pt>
                      <c:pt idx="356">
                        <c:v>1183837.4474965436</c:v>
                      </c:pt>
                      <c:pt idx="357">
                        <c:v>1183837.4474965436</c:v>
                      </c:pt>
                      <c:pt idx="358">
                        <c:v>1183837.4474965436</c:v>
                      </c:pt>
                      <c:pt idx="359">
                        <c:v>1183837.4474965436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5696-4F68-9E32-6F393FA6A612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-13.620700203848758</c:v>
                      </c:pt>
                      <c:pt idx="24">
                        <c:v>-13.620700203848758</c:v>
                      </c:pt>
                      <c:pt idx="25">
                        <c:v>-13.620700203848758</c:v>
                      </c:pt>
                      <c:pt idx="26">
                        <c:v>-13.620700203848758</c:v>
                      </c:pt>
                      <c:pt idx="27">
                        <c:v>-13.620700203848758</c:v>
                      </c:pt>
                      <c:pt idx="28">
                        <c:v>-13.620700203848758</c:v>
                      </c:pt>
                      <c:pt idx="29">
                        <c:v>-13.620700203848758</c:v>
                      </c:pt>
                      <c:pt idx="30">
                        <c:v>-13.620700203848758</c:v>
                      </c:pt>
                      <c:pt idx="31">
                        <c:v>-13.620700203848758</c:v>
                      </c:pt>
                      <c:pt idx="32">
                        <c:v>-13.620700203848758</c:v>
                      </c:pt>
                      <c:pt idx="33">
                        <c:v>-13.620700203848758</c:v>
                      </c:pt>
                      <c:pt idx="34">
                        <c:v>-13.620700203848758</c:v>
                      </c:pt>
                      <c:pt idx="35">
                        <c:v>-13.620700203848758</c:v>
                      </c:pt>
                      <c:pt idx="36">
                        <c:v>-13.620700203848758</c:v>
                      </c:pt>
                      <c:pt idx="37">
                        <c:v>-13.620700203848758</c:v>
                      </c:pt>
                      <c:pt idx="38">
                        <c:v>-13.620700203848758</c:v>
                      </c:pt>
                      <c:pt idx="39">
                        <c:v>-13.620700203848758</c:v>
                      </c:pt>
                      <c:pt idx="40">
                        <c:v>-13.620700203848758</c:v>
                      </c:pt>
                      <c:pt idx="41">
                        <c:v>-13.620700203848758</c:v>
                      </c:pt>
                      <c:pt idx="42">
                        <c:v>-13.620700203848758</c:v>
                      </c:pt>
                      <c:pt idx="43">
                        <c:v>-13.620700203848758</c:v>
                      </c:pt>
                      <c:pt idx="44">
                        <c:v>-13.620700203848758</c:v>
                      </c:pt>
                      <c:pt idx="45">
                        <c:v>-13.620700203848758</c:v>
                      </c:pt>
                      <c:pt idx="46">
                        <c:v>-13.620700203848758</c:v>
                      </c:pt>
                      <c:pt idx="47">
                        <c:v>-13.620700203848758</c:v>
                      </c:pt>
                      <c:pt idx="48">
                        <c:v>-13.620700203848758</c:v>
                      </c:pt>
                      <c:pt idx="49">
                        <c:v>-13.620700203848758</c:v>
                      </c:pt>
                      <c:pt idx="50">
                        <c:v>-13.620700203848758</c:v>
                      </c:pt>
                      <c:pt idx="51">
                        <c:v>-13.620700203848758</c:v>
                      </c:pt>
                      <c:pt idx="52">
                        <c:v>-13.620700203848758</c:v>
                      </c:pt>
                      <c:pt idx="53">
                        <c:v>-13.620700203848758</c:v>
                      </c:pt>
                      <c:pt idx="54">
                        <c:v>-13.620700203848758</c:v>
                      </c:pt>
                      <c:pt idx="55">
                        <c:v>-13.620700203848758</c:v>
                      </c:pt>
                      <c:pt idx="56">
                        <c:v>-13.620700203848758</c:v>
                      </c:pt>
                      <c:pt idx="57">
                        <c:v>-13.620700203848758</c:v>
                      </c:pt>
                      <c:pt idx="58">
                        <c:v>-13.620700203848758</c:v>
                      </c:pt>
                      <c:pt idx="59">
                        <c:v>-13.620700203848758</c:v>
                      </c:pt>
                      <c:pt idx="60">
                        <c:v>-13.620700203848758</c:v>
                      </c:pt>
                      <c:pt idx="61">
                        <c:v>-13.620700203848758</c:v>
                      </c:pt>
                      <c:pt idx="62">
                        <c:v>-13.620700203848758</c:v>
                      </c:pt>
                      <c:pt idx="63">
                        <c:v>-13.620700203848758</c:v>
                      </c:pt>
                      <c:pt idx="64">
                        <c:v>-13.620700203848758</c:v>
                      </c:pt>
                      <c:pt idx="65">
                        <c:v>-13.620700203848758</c:v>
                      </c:pt>
                      <c:pt idx="66">
                        <c:v>-13.620700203848758</c:v>
                      </c:pt>
                      <c:pt idx="67">
                        <c:v>-13.620700203848758</c:v>
                      </c:pt>
                      <c:pt idx="68">
                        <c:v>-24.079873522015337</c:v>
                      </c:pt>
                      <c:pt idx="69">
                        <c:v>-24.079873522015337</c:v>
                      </c:pt>
                      <c:pt idx="70">
                        <c:v>-24.079873522015337</c:v>
                      </c:pt>
                      <c:pt idx="71">
                        <c:v>-24.079873522015337</c:v>
                      </c:pt>
                      <c:pt idx="72">
                        <c:v>-24.079873522015337</c:v>
                      </c:pt>
                      <c:pt idx="73">
                        <c:v>-24.079873522015337</c:v>
                      </c:pt>
                      <c:pt idx="74">
                        <c:v>-24.079873522015337</c:v>
                      </c:pt>
                      <c:pt idx="75">
                        <c:v>-24.079873522015337</c:v>
                      </c:pt>
                      <c:pt idx="76">
                        <c:v>-24.079873522015337</c:v>
                      </c:pt>
                      <c:pt idx="77">
                        <c:v>-24.079873522015337</c:v>
                      </c:pt>
                      <c:pt idx="78">
                        <c:v>-24.079873522015337</c:v>
                      </c:pt>
                      <c:pt idx="79">
                        <c:v>-24.079873522015337</c:v>
                      </c:pt>
                      <c:pt idx="80">
                        <c:v>-24.079873522015337</c:v>
                      </c:pt>
                      <c:pt idx="81">
                        <c:v>-24.079873522015337</c:v>
                      </c:pt>
                      <c:pt idx="82">
                        <c:v>-24.079873522015337</c:v>
                      </c:pt>
                      <c:pt idx="83">
                        <c:v>-24.079873522015337</c:v>
                      </c:pt>
                      <c:pt idx="84">
                        <c:v>-24.079873522015337</c:v>
                      </c:pt>
                      <c:pt idx="85">
                        <c:v>-24.079873522015337</c:v>
                      </c:pt>
                      <c:pt idx="86">
                        <c:v>-24.079873522015337</c:v>
                      </c:pt>
                      <c:pt idx="87">
                        <c:v>-24.079873522015337</c:v>
                      </c:pt>
                      <c:pt idx="88">
                        <c:v>-24.079873522015337</c:v>
                      </c:pt>
                      <c:pt idx="89">
                        <c:v>-24.079873522015337</c:v>
                      </c:pt>
                      <c:pt idx="90">
                        <c:v>-24.079873522015337</c:v>
                      </c:pt>
                      <c:pt idx="91">
                        <c:v>-24.079873522015337</c:v>
                      </c:pt>
                      <c:pt idx="92">
                        <c:v>-24.079873522015337</c:v>
                      </c:pt>
                      <c:pt idx="93">
                        <c:v>-24.079873522015337</c:v>
                      </c:pt>
                      <c:pt idx="94">
                        <c:v>-24.079873522015337</c:v>
                      </c:pt>
                      <c:pt idx="95">
                        <c:v>-24.079873522015337</c:v>
                      </c:pt>
                      <c:pt idx="96">
                        <c:v>-24.079873522015337</c:v>
                      </c:pt>
                      <c:pt idx="97">
                        <c:v>-24.079873522015337</c:v>
                      </c:pt>
                      <c:pt idx="98">
                        <c:v>-24.079873522015337</c:v>
                      </c:pt>
                      <c:pt idx="99">
                        <c:v>-24.079873522015337</c:v>
                      </c:pt>
                      <c:pt idx="100">
                        <c:v>-24.079873522015337</c:v>
                      </c:pt>
                      <c:pt idx="101">
                        <c:v>-24.079873522015337</c:v>
                      </c:pt>
                      <c:pt idx="102">
                        <c:v>-24.079873522015337</c:v>
                      </c:pt>
                      <c:pt idx="103">
                        <c:v>-24.079873522015337</c:v>
                      </c:pt>
                      <c:pt idx="104">
                        <c:v>-24.079873522015337</c:v>
                      </c:pt>
                      <c:pt idx="105">
                        <c:v>-24.079873522015337</c:v>
                      </c:pt>
                      <c:pt idx="106">
                        <c:v>-24.079873522015337</c:v>
                      </c:pt>
                      <c:pt idx="107">
                        <c:v>-24.079873522015337</c:v>
                      </c:pt>
                      <c:pt idx="108">
                        <c:v>-24.079873522015337</c:v>
                      </c:pt>
                      <c:pt idx="109">
                        <c:v>-24.079873522015337</c:v>
                      </c:pt>
                      <c:pt idx="110">
                        <c:v>-24.079873522015337</c:v>
                      </c:pt>
                      <c:pt idx="111">
                        <c:v>-24.079873522015337</c:v>
                      </c:pt>
                      <c:pt idx="112">
                        <c:v>-24.079873522015337</c:v>
                      </c:pt>
                      <c:pt idx="113">
                        <c:v>-13.821877964378032</c:v>
                      </c:pt>
                      <c:pt idx="114">
                        <c:v>-13.821877964378032</c:v>
                      </c:pt>
                      <c:pt idx="115">
                        <c:v>-13.821877964378032</c:v>
                      </c:pt>
                      <c:pt idx="116">
                        <c:v>-13.821877964378032</c:v>
                      </c:pt>
                      <c:pt idx="117">
                        <c:v>-13.821877964378032</c:v>
                      </c:pt>
                      <c:pt idx="118">
                        <c:v>-13.821877964378032</c:v>
                      </c:pt>
                      <c:pt idx="119">
                        <c:v>-13.821877964378032</c:v>
                      </c:pt>
                      <c:pt idx="120">
                        <c:v>-13.821877964378032</c:v>
                      </c:pt>
                      <c:pt idx="121">
                        <c:v>-13.821877964378032</c:v>
                      </c:pt>
                      <c:pt idx="122">
                        <c:v>-13.821877964378032</c:v>
                      </c:pt>
                      <c:pt idx="123">
                        <c:v>-13.821877964378032</c:v>
                      </c:pt>
                      <c:pt idx="124">
                        <c:v>-13.821877964378032</c:v>
                      </c:pt>
                      <c:pt idx="125">
                        <c:v>-13.821877964378032</c:v>
                      </c:pt>
                      <c:pt idx="126">
                        <c:v>-13.821877964378032</c:v>
                      </c:pt>
                      <c:pt idx="127">
                        <c:v>-13.821877964378032</c:v>
                      </c:pt>
                      <c:pt idx="128">
                        <c:v>-13.821877964378032</c:v>
                      </c:pt>
                      <c:pt idx="129">
                        <c:v>-13.821877964378032</c:v>
                      </c:pt>
                      <c:pt idx="130">
                        <c:v>-13.821877964378032</c:v>
                      </c:pt>
                      <c:pt idx="131">
                        <c:v>-13.821877964378032</c:v>
                      </c:pt>
                      <c:pt idx="132">
                        <c:v>-13.821877964378032</c:v>
                      </c:pt>
                      <c:pt idx="133">
                        <c:v>-13.821877964378032</c:v>
                      </c:pt>
                      <c:pt idx="134">
                        <c:v>-13.821877964378032</c:v>
                      </c:pt>
                      <c:pt idx="135">
                        <c:v>-13.821877964378032</c:v>
                      </c:pt>
                      <c:pt idx="136">
                        <c:v>-13.821877964378032</c:v>
                      </c:pt>
                      <c:pt idx="137">
                        <c:v>-13.821877964378032</c:v>
                      </c:pt>
                      <c:pt idx="138">
                        <c:v>-13.821877964378032</c:v>
                      </c:pt>
                      <c:pt idx="139">
                        <c:v>-13.821877964378032</c:v>
                      </c:pt>
                      <c:pt idx="140">
                        <c:v>-13.821877964378032</c:v>
                      </c:pt>
                      <c:pt idx="141">
                        <c:v>-13.821877964378032</c:v>
                      </c:pt>
                      <c:pt idx="142">
                        <c:v>-13.821877964378032</c:v>
                      </c:pt>
                      <c:pt idx="143">
                        <c:v>-13.821877964378032</c:v>
                      </c:pt>
                      <c:pt idx="144">
                        <c:v>-13.821877964378032</c:v>
                      </c:pt>
                      <c:pt idx="145">
                        <c:v>-13.821877964378032</c:v>
                      </c:pt>
                      <c:pt idx="146">
                        <c:v>-13.821877964378032</c:v>
                      </c:pt>
                      <c:pt idx="147">
                        <c:v>-13.821877964378032</c:v>
                      </c:pt>
                      <c:pt idx="148">
                        <c:v>-13.821877964378032</c:v>
                      </c:pt>
                      <c:pt idx="149">
                        <c:v>-13.821877964378032</c:v>
                      </c:pt>
                      <c:pt idx="150">
                        <c:v>-13.821877964378032</c:v>
                      </c:pt>
                      <c:pt idx="151">
                        <c:v>-13.821877964378032</c:v>
                      </c:pt>
                      <c:pt idx="152">
                        <c:v>-13.821877964378032</c:v>
                      </c:pt>
                      <c:pt idx="153">
                        <c:v>-13.821877964378032</c:v>
                      </c:pt>
                      <c:pt idx="154">
                        <c:v>-13.821877964378032</c:v>
                      </c:pt>
                      <c:pt idx="155">
                        <c:v>-13.821877964378032</c:v>
                      </c:pt>
                      <c:pt idx="156">
                        <c:v>-13.821877964378032</c:v>
                      </c:pt>
                      <c:pt idx="157">
                        <c:v>-13.821877964378032</c:v>
                      </c:pt>
                      <c:pt idx="158">
                        <c:v>0.60447538434065951</c:v>
                      </c:pt>
                      <c:pt idx="159">
                        <c:v>0.60447538434065951</c:v>
                      </c:pt>
                      <c:pt idx="160">
                        <c:v>0.60447538434065951</c:v>
                      </c:pt>
                      <c:pt idx="161">
                        <c:v>0.60447538434065951</c:v>
                      </c:pt>
                      <c:pt idx="162">
                        <c:v>0.60447538434065951</c:v>
                      </c:pt>
                      <c:pt idx="163">
                        <c:v>0.60447538434065951</c:v>
                      </c:pt>
                      <c:pt idx="164">
                        <c:v>0.60447538434065951</c:v>
                      </c:pt>
                      <c:pt idx="165">
                        <c:v>0.60447538434065951</c:v>
                      </c:pt>
                      <c:pt idx="166">
                        <c:v>0.60447538434065951</c:v>
                      </c:pt>
                      <c:pt idx="167">
                        <c:v>0.60447538434065951</c:v>
                      </c:pt>
                      <c:pt idx="168">
                        <c:v>0.60447538434065951</c:v>
                      </c:pt>
                      <c:pt idx="169">
                        <c:v>0.60447538434065951</c:v>
                      </c:pt>
                      <c:pt idx="170">
                        <c:v>0.60447538434065951</c:v>
                      </c:pt>
                      <c:pt idx="171">
                        <c:v>0.60447538434065951</c:v>
                      </c:pt>
                      <c:pt idx="172">
                        <c:v>0.60447538434065951</c:v>
                      </c:pt>
                      <c:pt idx="173">
                        <c:v>0.60447538434065951</c:v>
                      </c:pt>
                      <c:pt idx="174">
                        <c:v>0.60447538434065951</c:v>
                      </c:pt>
                      <c:pt idx="175">
                        <c:v>0.60447538434065951</c:v>
                      </c:pt>
                      <c:pt idx="176">
                        <c:v>0.60447538434065951</c:v>
                      </c:pt>
                      <c:pt idx="177">
                        <c:v>0.60447538434065951</c:v>
                      </c:pt>
                      <c:pt idx="178">
                        <c:v>0.60447538434065951</c:v>
                      </c:pt>
                      <c:pt idx="179">
                        <c:v>0.60447538434065951</c:v>
                      </c:pt>
                      <c:pt idx="180">
                        <c:v>0.60447538434065951</c:v>
                      </c:pt>
                      <c:pt idx="181">
                        <c:v>0.60447538434065951</c:v>
                      </c:pt>
                      <c:pt idx="182">
                        <c:v>0.60447538434065951</c:v>
                      </c:pt>
                      <c:pt idx="183">
                        <c:v>0.60447538434065951</c:v>
                      </c:pt>
                      <c:pt idx="184">
                        <c:v>0.60447538434065951</c:v>
                      </c:pt>
                      <c:pt idx="185">
                        <c:v>0.60447538434065951</c:v>
                      </c:pt>
                      <c:pt idx="186">
                        <c:v>0.60447538434065951</c:v>
                      </c:pt>
                      <c:pt idx="187">
                        <c:v>0.60447538434065951</c:v>
                      </c:pt>
                      <c:pt idx="188">
                        <c:v>0.60447538434065951</c:v>
                      </c:pt>
                      <c:pt idx="189">
                        <c:v>0.60447538434065951</c:v>
                      </c:pt>
                      <c:pt idx="190">
                        <c:v>0.60447538434065951</c:v>
                      </c:pt>
                      <c:pt idx="191">
                        <c:v>0.60447538434065951</c:v>
                      </c:pt>
                      <c:pt idx="192">
                        <c:v>0.60447538434065951</c:v>
                      </c:pt>
                      <c:pt idx="193">
                        <c:v>0.60447538434065951</c:v>
                      </c:pt>
                      <c:pt idx="194">
                        <c:v>0.60447538434065951</c:v>
                      </c:pt>
                      <c:pt idx="195">
                        <c:v>0.60447538434065951</c:v>
                      </c:pt>
                      <c:pt idx="196">
                        <c:v>0.60447538434065951</c:v>
                      </c:pt>
                      <c:pt idx="197">
                        <c:v>0.60447538434065951</c:v>
                      </c:pt>
                      <c:pt idx="198">
                        <c:v>0.60447538434065951</c:v>
                      </c:pt>
                      <c:pt idx="199">
                        <c:v>0.60447538434065951</c:v>
                      </c:pt>
                      <c:pt idx="200">
                        <c:v>0.60447538434065951</c:v>
                      </c:pt>
                      <c:pt idx="201">
                        <c:v>0.60447538434065951</c:v>
                      </c:pt>
                      <c:pt idx="202">
                        <c:v>0.60447538434065951</c:v>
                      </c:pt>
                      <c:pt idx="203">
                        <c:v>-12.061614417608718</c:v>
                      </c:pt>
                      <c:pt idx="204">
                        <c:v>-12.061614417608718</c:v>
                      </c:pt>
                      <c:pt idx="205">
                        <c:v>-12.061614417608718</c:v>
                      </c:pt>
                      <c:pt idx="206">
                        <c:v>-12.061614417608718</c:v>
                      </c:pt>
                      <c:pt idx="207">
                        <c:v>-12.061614417608718</c:v>
                      </c:pt>
                      <c:pt idx="208">
                        <c:v>-12.061614417608718</c:v>
                      </c:pt>
                      <c:pt idx="209">
                        <c:v>-12.061614417608718</c:v>
                      </c:pt>
                      <c:pt idx="210">
                        <c:v>-12.061614417608718</c:v>
                      </c:pt>
                      <c:pt idx="211">
                        <c:v>-12.061614417608718</c:v>
                      </c:pt>
                      <c:pt idx="212">
                        <c:v>-12.061614417608718</c:v>
                      </c:pt>
                      <c:pt idx="213">
                        <c:v>-12.061614417608718</c:v>
                      </c:pt>
                      <c:pt idx="214">
                        <c:v>-12.061614417608718</c:v>
                      </c:pt>
                      <c:pt idx="215">
                        <c:v>-12.061614417608718</c:v>
                      </c:pt>
                      <c:pt idx="216">
                        <c:v>-12.061614417608718</c:v>
                      </c:pt>
                      <c:pt idx="217">
                        <c:v>-12.061614417608718</c:v>
                      </c:pt>
                      <c:pt idx="218">
                        <c:v>-12.061614417608718</c:v>
                      </c:pt>
                      <c:pt idx="219">
                        <c:v>-12.061614417608718</c:v>
                      </c:pt>
                      <c:pt idx="220">
                        <c:v>-12.061614417608718</c:v>
                      </c:pt>
                      <c:pt idx="221">
                        <c:v>-12.061614417608718</c:v>
                      </c:pt>
                      <c:pt idx="222">
                        <c:v>-12.061614417608718</c:v>
                      </c:pt>
                      <c:pt idx="223">
                        <c:v>-12.061614417608718</c:v>
                      </c:pt>
                      <c:pt idx="224">
                        <c:v>-12.061614417608718</c:v>
                      </c:pt>
                      <c:pt idx="225">
                        <c:v>-12.061614417608718</c:v>
                      </c:pt>
                      <c:pt idx="226">
                        <c:v>-12.061614417608718</c:v>
                      </c:pt>
                      <c:pt idx="227">
                        <c:v>-12.061614417608718</c:v>
                      </c:pt>
                      <c:pt idx="228">
                        <c:v>-12.061614417608718</c:v>
                      </c:pt>
                      <c:pt idx="229">
                        <c:v>-12.061614417608718</c:v>
                      </c:pt>
                      <c:pt idx="230">
                        <c:v>-12.061614417608718</c:v>
                      </c:pt>
                      <c:pt idx="231">
                        <c:v>-12.061614417608718</c:v>
                      </c:pt>
                      <c:pt idx="232">
                        <c:v>-12.061614417608718</c:v>
                      </c:pt>
                      <c:pt idx="233">
                        <c:v>-12.061614417608718</c:v>
                      </c:pt>
                      <c:pt idx="234">
                        <c:v>-12.061614417608718</c:v>
                      </c:pt>
                      <c:pt idx="235">
                        <c:v>-12.061614417608718</c:v>
                      </c:pt>
                      <c:pt idx="236">
                        <c:v>-12.061614417608718</c:v>
                      </c:pt>
                      <c:pt idx="237">
                        <c:v>-12.061614417608718</c:v>
                      </c:pt>
                      <c:pt idx="238">
                        <c:v>-12.061614417608718</c:v>
                      </c:pt>
                      <c:pt idx="239">
                        <c:v>-12.061614417608718</c:v>
                      </c:pt>
                      <c:pt idx="240">
                        <c:v>-12.061614417608718</c:v>
                      </c:pt>
                      <c:pt idx="241">
                        <c:v>-12.061614417608718</c:v>
                      </c:pt>
                      <c:pt idx="242">
                        <c:v>-12.061614417608718</c:v>
                      </c:pt>
                      <c:pt idx="243">
                        <c:v>-12.061614417608718</c:v>
                      </c:pt>
                      <c:pt idx="244">
                        <c:v>-12.061614417608718</c:v>
                      </c:pt>
                      <c:pt idx="245">
                        <c:v>-12.061614417608718</c:v>
                      </c:pt>
                      <c:pt idx="246">
                        <c:v>-12.061614417608718</c:v>
                      </c:pt>
                      <c:pt idx="247">
                        <c:v>-12.061614417608718</c:v>
                      </c:pt>
                      <c:pt idx="248">
                        <c:v>-23.930875189560165</c:v>
                      </c:pt>
                      <c:pt idx="249">
                        <c:v>-23.930875189560165</c:v>
                      </c:pt>
                      <c:pt idx="250">
                        <c:v>-23.930875189560165</c:v>
                      </c:pt>
                      <c:pt idx="251">
                        <c:v>-23.930875189560165</c:v>
                      </c:pt>
                      <c:pt idx="252">
                        <c:v>-23.930875189560165</c:v>
                      </c:pt>
                      <c:pt idx="253">
                        <c:v>-23.930875189560165</c:v>
                      </c:pt>
                      <c:pt idx="254">
                        <c:v>-23.930875189560165</c:v>
                      </c:pt>
                      <c:pt idx="255">
                        <c:v>-23.930875189560165</c:v>
                      </c:pt>
                      <c:pt idx="256">
                        <c:v>-23.930875189560165</c:v>
                      </c:pt>
                      <c:pt idx="257">
                        <c:v>-23.930875189560165</c:v>
                      </c:pt>
                      <c:pt idx="258">
                        <c:v>-23.930875189560165</c:v>
                      </c:pt>
                      <c:pt idx="259">
                        <c:v>-23.930875189560165</c:v>
                      </c:pt>
                      <c:pt idx="260">
                        <c:v>-23.930875189560165</c:v>
                      </c:pt>
                      <c:pt idx="261">
                        <c:v>-23.930875189560165</c:v>
                      </c:pt>
                      <c:pt idx="262">
                        <c:v>-23.930875189560165</c:v>
                      </c:pt>
                      <c:pt idx="263">
                        <c:v>-23.930875189560165</c:v>
                      </c:pt>
                      <c:pt idx="264">
                        <c:v>-23.930875189560165</c:v>
                      </c:pt>
                      <c:pt idx="265">
                        <c:v>-23.930875189560165</c:v>
                      </c:pt>
                      <c:pt idx="266">
                        <c:v>-23.930875189560165</c:v>
                      </c:pt>
                      <c:pt idx="267">
                        <c:v>-23.930875189560165</c:v>
                      </c:pt>
                      <c:pt idx="268">
                        <c:v>-23.930875189560165</c:v>
                      </c:pt>
                      <c:pt idx="269">
                        <c:v>-23.930875189560165</c:v>
                      </c:pt>
                      <c:pt idx="270">
                        <c:v>-23.930875189560165</c:v>
                      </c:pt>
                      <c:pt idx="271">
                        <c:v>-23.930875189560165</c:v>
                      </c:pt>
                      <c:pt idx="272">
                        <c:v>-23.930875189560165</c:v>
                      </c:pt>
                      <c:pt idx="273">
                        <c:v>-23.930875189560165</c:v>
                      </c:pt>
                      <c:pt idx="274">
                        <c:v>-23.930875189560165</c:v>
                      </c:pt>
                      <c:pt idx="275">
                        <c:v>-23.930875189560165</c:v>
                      </c:pt>
                      <c:pt idx="276">
                        <c:v>-23.930875189560165</c:v>
                      </c:pt>
                      <c:pt idx="277">
                        <c:v>-23.930875189560165</c:v>
                      </c:pt>
                      <c:pt idx="278">
                        <c:v>-23.930875189560165</c:v>
                      </c:pt>
                      <c:pt idx="279">
                        <c:v>-23.930875189560165</c:v>
                      </c:pt>
                      <c:pt idx="280">
                        <c:v>-23.930875189560165</c:v>
                      </c:pt>
                      <c:pt idx="281">
                        <c:v>-23.930875189560165</c:v>
                      </c:pt>
                      <c:pt idx="282">
                        <c:v>-23.930875189560165</c:v>
                      </c:pt>
                      <c:pt idx="283">
                        <c:v>-23.930875189560165</c:v>
                      </c:pt>
                      <c:pt idx="284">
                        <c:v>-23.930875189560165</c:v>
                      </c:pt>
                      <c:pt idx="285">
                        <c:v>-23.930875189560165</c:v>
                      </c:pt>
                      <c:pt idx="286">
                        <c:v>-23.930875189560165</c:v>
                      </c:pt>
                      <c:pt idx="287">
                        <c:v>-23.930875189560165</c:v>
                      </c:pt>
                      <c:pt idx="288">
                        <c:v>-23.930875189560165</c:v>
                      </c:pt>
                      <c:pt idx="289">
                        <c:v>-23.930875189560165</c:v>
                      </c:pt>
                      <c:pt idx="290">
                        <c:v>-23.930875189560165</c:v>
                      </c:pt>
                      <c:pt idx="291">
                        <c:v>-23.930875189560165</c:v>
                      </c:pt>
                      <c:pt idx="292">
                        <c:v>-23.930875189560165</c:v>
                      </c:pt>
                      <c:pt idx="293">
                        <c:v>-12.000232739529496</c:v>
                      </c:pt>
                      <c:pt idx="294">
                        <c:v>-12.000232739529496</c:v>
                      </c:pt>
                      <c:pt idx="295">
                        <c:v>-12.000232739529496</c:v>
                      </c:pt>
                      <c:pt idx="296">
                        <c:v>-12.000232739529496</c:v>
                      </c:pt>
                      <c:pt idx="297">
                        <c:v>-12.000232739529496</c:v>
                      </c:pt>
                      <c:pt idx="298">
                        <c:v>-12.000232739529496</c:v>
                      </c:pt>
                      <c:pt idx="299">
                        <c:v>-12.000232739529496</c:v>
                      </c:pt>
                      <c:pt idx="300">
                        <c:v>-12.000232739529496</c:v>
                      </c:pt>
                      <c:pt idx="301">
                        <c:v>-12.000232739529496</c:v>
                      </c:pt>
                      <c:pt idx="302">
                        <c:v>-12.000232739529496</c:v>
                      </c:pt>
                      <c:pt idx="303">
                        <c:v>-12.000232739529496</c:v>
                      </c:pt>
                      <c:pt idx="304">
                        <c:v>-12.000232739529496</c:v>
                      </c:pt>
                      <c:pt idx="305">
                        <c:v>-12.000232739529496</c:v>
                      </c:pt>
                      <c:pt idx="306">
                        <c:v>-12.000232739529496</c:v>
                      </c:pt>
                      <c:pt idx="307">
                        <c:v>-12.000232739529496</c:v>
                      </c:pt>
                      <c:pt idx="308">
                        <c:v>-12.000232739529496</c:v>
                      </c:pt>
                      <c:pt idx="309">
                        <c:v>-12.000232739529496</c:v>
                      </c:pt>
                      <c:pt idx="310">
                        <c:v>-12.000232739529496</c:v>
                      </c:pt>
                      <c:pt idx="311">
                        <c:v>-12.000232739529496</c:v>
                      </c:pt>
                      <c:pt idx="312">
                        <c:v>-12.000232739529496</c:v>
                      </c:pt>
                      <c:pt idx="313">
                        <c:v>-12.000232739529496</c:v>
                      </c:pt>
                      <c:pt idx="314">
                        <c:v>-12.000232739529496</c:v>
                      </c:pt>
                      <c:pt idx="315">
                        <c:v>-12.000232739529496</c:v>
                      </c:pt>
                      <c:pt idx="316">
                        <c:v>-12.000232739529496</c:v>
                      </c:pt>
                      <c:pt idx="317">
                        <c:v>-12.000232739529496</c:v>
                      </c:pt>
                      <c:pt idx="318">
                        <c:v>-12.000232739529496</c:v>
                      </c:pt>
                      <c:pt idx="319">
                        <c:v>-12.000232739529496</c:v>
                      </c:pt>
                      <c:pt idx="320">
                        <c:v>-12.000232739529496</c:v>
                      </c:pt>
                      <c:pt idx="321">
                        <c:v>-12.000232739529496</c:v>
                      </c:pt>
                      <c:pt idx="322">
                        <c:v>-12.000232739529496</c:v>
                      </c:pt>
                      <c:pt idx="323">
                        <c:v>-12.000232739529496</c:v>
                      </c:pt>
                      <c:pt idx="324">
                        <c:v>-12.000232739529496</c:v>
                      </c:pt>
                      <c:pt idx="325">
                        <c:v>-12.000232739529496</c:v>
                      </c:pt>
                      <c:pt idx="326">
                        <c:v>-12.000232739529496</c:v>
                      </c:pt>
                      <c:pt idx="327">
                        <c:v>-12.000232739529496</c:v>
                      </c:pt>
                      <c:pt idx="328">
                        <c:v>-12.000232739529496</c:v>
                      </c:pt>
                      <c:pt idx="329">
                        <c:v>-12.000232739529496</c:v>
                      </c:pt>
                      <c:pt idx="330">
                        <c:v>-12.000232739529496</c:v>
                      </c:pt>
                      <c:pt idx="331">
                        <c:v>-12.000232739529496</c:v>
                      </c:pt>
                      <c:pt idx="332">
                        <c:v>-12.000232739529496</c:v>
                      </c:pt>
                      <c:pt idx="333">
                        <c:v>-12.000232739529496</c:v>
                      </c:pt>
                      <c:pt idx="334">
                        <c:v>-12.000232739529496</c:v>
                      </c:pt>
                      <c:pt idx="335">
                        <c:v>-12.000232739529496</c:v>
                      </c:pt>
                      <c:pt idx="336">
                        <c:v>-12.000232739529496</c:v>
                      </c:pt>
                      <c:pt idx="337">
                        <c:v>-12.000232739529496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5696-4F68-9E32-6F393FA6A612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Chart_Data!$AJ$3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Chart_Data!$AJ$4:$AJ$363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1183837.4474965436</c:v>
                      </c:pt>
                      <c:pt idx="1">
                        <c:v>1183837.4474965436</c:v>
                      </c:pt>
                      <c:pt idx="2">
                        <c:v>1183837.4474965436</c:v>
                      </c:pt>
                      <c:pt idx="3">
                        <c:v>1183837.4474965436</c:v>
                      </c:pt>
                      <c:pt idx="4">
                        <c:v>1183837.4474965436</c:v>
                      </c:pt>
                      <c:pt idx="5">
                        <c:v>1183837.4474965436</c:v>
                      </c:pt>
                      <c:pt idx="6">
                        <c:v>1183837.4474965436</c:v>
                      </c:pt>
                      <c:pt idx="7">
                        <c:v>1183837.4474965436</c:v>
                      </c:pt>
                      <c:pt idx="8">
                        <c:v>1183837.4474965436</c:v>
                      </c:pt>
                      <c:pt idx="9">
                        <c:v>1183837.4474965436</c:v>
                      </c:pt>
                      <c:pt idx="10">
                        <c:v>1183837.4474965436</c:v>
                      </c:pt>
                      <c:pt idx="11">
                        <c:v>1183837.4474965436</c:v>
                      </c:pt>
                      <c:pt idx="12">
                        <c:v>1183837.4474965436</c:v>
                      </c:pt>
                      <c:pt idx="13">
                        <c:v>1183837.4474965436</c:v>
                      </c:pt>
                      <c:pt idx="14">
                        <c:v>1183837.4474965436</c:v>
                      </c:pt>
                      <c:pt idx="15">
                        <c:v>1183837.4474965436</c:v>
                      </c:pt>
                      <c:pt idx="16">
                        <c:v>1183837.4474965436</c:v>
                      </c:pt>
                      <c:pt idx="17">
                        <c:v>1183837.4474965436</c:v>
                      </c:pt>
                      <c:pt idx="18">
                        <c:v>1183837.4474965436</c:v>
                      </c:pt>
                      <c:pt idx="19">
                        <c:v>1183837.4474965436</c:v>
                      </c:pt>
                      <c:pt idx="20">
                        <c:v>1183837.4474965436</c:v>
                      </c:pt>
                      <c:pt idx="21">
                        <c:v>1183837.4474965436</c:v>
                      </c:pt>
                      <c:pt idx="22">
                        <c:v>1183837.4474965436</c:v>
                      </c:pt>
                      <c:pt idx="23">
                        <c:v>1345084.3971209433</c:v>
                      </c:pt>
                      <c:pt idx="24">
                        <c:v>1345084.3971209433</c:v>
                      </c:pt>
                      <c:pt idx="25">
                        <c:v>1345084.3971209433</c:v>
                      </c:pt>
                      <c:pt idx="26">
                        <c:v>1345084.3971209433</c:v>
                      </c:pt>
                      <c:pt idx="27">
                        <c:v>1345084.3971209433</c:v>
                      </c:pt>
                      <c:pt idx="28">
                        <c:v>1345084.3971209433</c:v>
                      </c:pt>
                      <c:pt idx="29">
                        <c:v>1345084.3971209433</c:v>
                      </c:pt>
                      <c:pt idx="30">
                        <c:v>1345084.3971209433</c:v>
                      </c:pt>
                      <c:pt idx="31">
                        <c:v>1345084.3971209433</c:v>
                      </c:pt>
                      <c:pt idx="32">
                        <c:v>1345084.3971209433</c:v>
                      </c:pt>
                      <c:pt idx="33">
                        <c:v>1345084.3971209433</c:v>
                      </c:pt>
                      <c:pt idx="34">
                        <c:v>1345084.3971209433</c:v>
                      </c:pt>
                      <c:pt idx="35">
                        <c:v>1345084.3971209433</c:v>
                      </c:pt>
                      <c:pt idx="36">
                        <c:v>1345084.3971209433</c:v>
                      </c:pt>
                      <c:pt idx="37">
                        <c:v>1345084.3971209433</c:v>
                      </c:pt>
                      <c:pt idx="38">
                        <c:v>1345084.3971209433</c:v>
                      </c:pt>
                      <c:pt idx="39">
                        <c:v>1345084.3971209433</c:v>
                      </c:pt>
                      <c:pt idx="40">
                        <c:v>1345084.3971209433</c:v>
                      </c:pt>
                      <c:pt idx="41">
                        <c:v>1345084.3971209433</c:v>
                      </c:pt>
                      <c:pt idx="42">
                        <c:v>1345084.3971209433</c:v>
                      </c:pt>
                      <c:pt idx="43">
                        <c:v>1345084.3971209433</c:v>
                      </c:pt>
                      <c:pt idx="44">
                        <c:v>1345084.3971209433</c:v>
                      </c:pt>
                      <c:pt idx="45">
                        <c:v>1345084.3971209433</c:v>
                      </c:pt>
                      <c:pt idx="46">
                        <c:v>1345084.3971209433</c:v>
                      </c:pt>
                      <c:pt idx="47">
                        <c:v>1345084.3971209433</c:v>
                      </c:pt>
                      <c:pt idx="48">
                        <c:v>1345084.3971209433</c:v>
                      </c:pt>
                      <c:pt idx="49">
                        <c:v>1345084.3971209433</c:v>
                      </c:pt>
                      <c:pt idx="50">
                        <c:v>1345084.3971209433</c:v>
                      </c:pt>
                      <c:pt idx="51">
                        <c:v>1345084.3971209433</c:v>
                      </c:pt>
                      <c:pt idx="52">
                        <c:v>1345084.3971209433</c:v>
                      </c:pt>
                      <c:pt idx="53">
                        <c:v>1345084.3971209433</c:v>
                      </c:pt>
                      <c:pt idx="54">
                        <c:v>1345084.3971209433</c:v>
                      </c:pt>
                      <c:pt idx="55">
                        <c:v>1345084.3971209433</c:v>
                      </c:pt>
                      <c:pt idx="56">
                        <c:v>1345084.3971209433</c:v>
                      </c:pt>
                      <c:pt idx="57">
                        <c:v>1345084.3971209433</c:v>
                      </c:pt>
                      <c:pt idx="58">
                        <c:v>1345084.3971209433</c:v>
                      </c:pt>
                      <c:pt idx="59">
                        <c:v>1345084.3971209433</c:v>
                      </c:pt>
                      <c:pt idx="60">
                        <c:v>1345084.3971209433</c:v>
                      </c:pt>
                      <c:pt idx="61">
                        <c:v>1345084.3971209433</c:v>
                      </c:pt>
                      <c:pt idx="62">
                        <c:v>1345084.3971209433</c:v>
                      </c:pt>
                      <c:pt idx="63">
                        <c:v>1345084.3971209433</c:v>
                      </c:pt>
                      <c:pt idx="64">
                        <c:v>1345084.3971209433</c:v>
                      </c:pt>
                      <c:pt idx="65">
                        <c:v>1345084.3971209433</c:v>
                      </c:pt>
                      <c:pt idx="66">
                        <c:v>1345084.3971209433</c:v>
                      </c:pt>
                      <c:pt idx="67">
                        <c:v>1345084.3971209433</c:v>
                      </c:pt>
                      <c:pt idx="68">
                        <c:v>1468904.0075599661</c:v>
                      </c:pt>
                      <c:pt idx="69">
                        <c:v>1468904.0075599661</c:v>
                      </c:pt>
                      <c:pt idx="70">
                        <c:v>1468904.0075599661</c:v>
                      </c:pt>
                      <c:pt idx="71">
                        <c:v>1468904.0075599661</c:v>
                      </c:pt>
                      <c:pt idx="72">
                        <c:v>1468904.0075599661</c:v>
                      </c:pt>
                      <c:pt idx="73">
                        <c:v>1468904.0075599661</c:v>
                      </c:pt>
                      <c:pt idx="74">
                        <c:v>1468904.0075599661</c:v>
                      </c:pt>
                      <c:pt idx="75">
                        <c:v>1468904.0075599661</c:v>
                      </c:pt>
                      <c:pt idx="76">
                        <c:v>1468904.0075599661</c:v>
                      </c:pt>
                      <c:pt idx="77">
                        <c:v>1468904.0075599661</c:v>
                      </c:pt>
                      <c:pt idx="78">
                        <c:v>1468904.0075599661</c:v>
                      </c:pt>
                      <c:pt idx="79">
                        <c:v>1468904.0075599661</c:v>
                      </c:pt>
                      <c:pt idx="80">
                        <c:v>1468904.0075599661</c:v>
                      </c:pt>
                      <c:pt idx="81">
                        <c:v>1468904.0075599661</c:v>
                      </c:pt>
                      <c:pt idx="82">
                        <c:v>1468904.0075599661</c:v>
                      </c:pt>
                      <c:pt idx="83">
                        <c:v>1468904.0075599661</c:v>
                      </c:pt>
                      <c:pt idx="84">
                        <c:v>1468904.0075599661</c:v>
                      </c:pt>
                      <c:pt idx="85">
                        <c:v>1468904.0075599661</c:v>
                      </c:pt>
                      <c:pt idx="86">
                        <c:v>1468904.0075599661</c:v>
                      </c:pt>
                      <c:pt idx="87">
                        <c:v>1468904.0075599661</c:v>
                      </c:pt>
                      <c:pt idx="88">
                        <c:v>1468904.0075599661</c:v>
                      </c:pt>
                      <c:pt idx="89">
                        <c:v>1468904.0075599661</c:v>
                      </c:pt>
                      <c:pt idx="90">
                        <c:v>1468904.0075599661</c:v>
                      </c:pt>
                      <c:pt idx="91">
                        <c:v>1468904.0075599661</c:v>
                      </c:pt>
                      <c:pt idx="92">
                        <c:v>1468904.0075599661</c:v>
                      </c:pt>
                      <c:pt idx="93">
                        <c:v>1468904.0075599661</c:v>
                      </c:pt>
                      <c:pt idx="94">
                        <c:v>1468904.0075599661</c:v>
                      </c:pt>
                      <c:pt idx="95">
                        <c:v>1468904.0075599661</c:v>
                      </c:pt>
                      <c:pt idx="96">
                        <c:v>1468904.0075599661</c:v>
                      </c:pt>
                      <c:pt idx="97">
                        <c:v>1468904.0075599661</c:v>
                      </c:pt>
                      <c:pt idx="98">
                        <c:v>1468904.0075599661</c:v>
                      </c:pt>
                      <c:pt idx="99">
                        <c:v>1468904.0075599661</c:v>
                      </c:pt>
                      <c:pt idx="100">
                        <c:v>1468904.0075599661</c:v>
                      </c:pt>
                      <c:pt idx="101">
                        <c:v>1468904.0075599661</c:v>
                      </c:pt>
                      <c:pt idx="102">
                        <c:v>1468904.0075599661</c:v>
                      </c:pt>
                      <c:pt idx="103">
                        <c:v>1468904.0075599661</c:v>
                      </c:pt>
                      <c:pt idx="104">
                        <c:v>1468904.0075599661</c:v>
                      </c:pt>
                      <c:pt idx="105">
                        <c:v>1468904.0075599661</c:v>
                      </c:pt>
                      <c:pt idx="106">
                        <c:v>1468904.0075599661</c:v>
                      </c:pt>
                      <c:pt idx="107">
                        <c:v>1468904.0075599661</c:v>
                      </c:pt>
                      <c:pt idx="108">
                        <c:v>1468904.0075599661</c:v>
                      </c:pt>
                      <c:pt idx="109">
                        <c:v>1468904.0075599661</c:v>
                      </c:pt>
                      <c:pt idx="110">
                        <c:v>1468904.0075599661</c:v>
                      </c:pt>
                      <c:pt idx="111">
                        <c:v>1468904.0075599661</c:v>
                      </c:pt>
                      <c:pt idx="112">
                        <c:v>1468904.0075599661</c:v>
                      </c:pt>
                      <c:pt idx="113">
                        <c:v>1347466.0147861238</c:v>
                      </c:pt>
                      <c:pt idx="114">
                        <c:v>1347466.0147861238</c:v>
                      </c:pt>
                      <c:pt idx="115">
                        <c:v>1347466.0147861238</c:v>
                      </c:pt>
                      <c:pt idx="116">
                        <c:v>1347466.0147861238</c:v>
                      </c:pt>
                      <c:pt idx="117">
                        <c:v>1347466.0147861238</c:v>
                      </c:pt>
                      <c:pt idx="118">
                        <c:v>1347466.0147861238</c:v>
                      </c:pt>
                      <c:pt idx="119">
                        <c:v>1347466.0147861238</c:v>
                      </c:pt>
                      <c:pt idx="120">
                        <c:v>1347466.0147861238</c:v>
                      </c:pt>
                      <c:pt idx="121">
                        <c:v>1347466.0147861238</c:v>
                      </c:pt>
                      <c:pt idx="122">
                        <c:v>1347466.0147861238</c:v>
                      </c:pt>
                      <c:pt idx="123">
                        <c:v>1347466.0147861238</c:v>
                      </c:pt>
                      <c:pt idx="124">
                        <c:v>1347466.0147861238</c:v>
                      </c:pt>
                      <c:pt idx="125">
                        <c:v>1347466.0147861238</c:v>
                      </c:pt>
                      <c:pt idx="126">
                        <c:v>1347466.0147861238</c:v>
                      </c:pt>
                      <c:pt idx="127">
                        <c:v>1347466.0147861238</c:v>
                      </c:pt>
                      <c:pt idx="128">
                        <c:v>1347466.0147861238</c:v>
                      </c:pt>
                      <c:pt idx="129">
                        <c:v>1347466.0147861238</c:v>
                      </c:pt>
                      <c:pt idx="130">
                        <c:v>1347466.0147861238</c:v>
                      </c:pt>
                      <c:pt idx="131">
                        <c:v>1347466.0147861238</c:v>
                      </c:pt>
                      <c:pt idx="132">
                        <c:v>1347466.0147861238</c:v>
                      </c:pt>
                      <c:pt idx="133">
                        <c:v>1347466.0147861238</c:v>
                      </c:pt>
                      <c:pt idx="134">
                        <c:v>1347466.0147861238</c:v>
                      </c:pt>
                      <c:pt idx="135">
                        <c:v>1347466.0147861238</c:v>
                      </c:pt>
                      <c:pt idx="136">
                        <c:v>1347466.0147861238</c:v>
                      </c:pt>
                      <c:pt idx="137">
                        <c:v>1347466.0147861238</c:v>
                      </c:pt>
                      <c:pt idx="138">
                        <c:v>1347466.0147861238</c:v>
                      </c:pt>
                      <c:pt idx="139">
                        <c:v>1347466.0147861238</c:v>
                      </c:pt>
                      <c:pt idx="140">
                        <c:v>1347466.0147861238</c:v>
                      </c:pt>
                      <c:pt idx="141">
                        <c:v>1347466.0147861238</c:v>
                      </c:pt>
                      <c:pt idx="142">
                        <c:v>1347466.0147861238</c:v>
                      </c:pt>
                      <c:pt idx="143">
                        <c:v>1347466.0147861238</c:v>
                      </c:pt>
                      <c:pt idx="144">
                        <c:v>1347466.0147861238</c:v>
                      </c:pt>
                      <c:pt idx="145">
                        <c:v>1347466.0147861238</c:v>
                      </c:pt>
                      <c:pt idx="146">
                        <c:v>1347466.0147861238</c:v>
                      </c:pt>
                      <c:pt idx="147">
                        <c:v>1347466.0147861238</c:v>
                      </c:pt>
                      <c:pt idx="148">
                        <c:v>1347466.0147861238</c:v>
                      </c:pt>
                      <c:pt idx="149">
                        <c:v>1347466.0147861238</c:v>
                      </c:pt>
                      <c:pt idx="150">
                        <c:v>1347466.0147861238</c:v>
                      </c:pt>
                      <c:pt idx="151">
                        <c:v>1347466.0147861238</c:v>
                      </c:pt>
                      <c:pt idx="152">
                        <c:v>1347466.0147861238</c:v>
                      </c:pt>
                      <c:pt idx="153">
                        <c:v>1347466.0147861238</c:v>
                      </c:pt>
                      <c:pt idx="154">
                        <c:v>1347466.0147861238</c:v>
                      </c:pt>
                      <c:pt idx="155">
                        <c:v>1347466.0147861238</c:v>
                      </c:pt>
                      <c:pt idx="156">
                        <c:v>1347466.0147861238</c:v>
                      </c:pt>
                      <c:pt idx="157">
                        <c:v>1347466.0147861238</c:v>
                      </c:pt>
                      <c:pt idx="158">
                        <c:v>1176681.4415358203</c:v>
                      </c:pt>
                      <c:pt idx="159">
                        <c:v>1176681.4415358203</c:v>
                      </c:pt>
                      <c:pt idx="160">
                        <c:v>1176681.4415358203</c:v>
                      </c:pt>
                      <c:pt idx="161">
                        <c:v>1176681.4415358203</c:v>
                      </c:pt>
                      <c:pt idx="162">
                        <c:v>1176681.4415358203</c:v>
                      </c:pt>
                      <c:pt idx="163">
                        <c:v>1176681.4415358203</c:v>
                      </c:pt>
                      <c:pt idx="164">
                        <c:v>1176681.4415358203</c:v>
                      </c:pt>
                      <c:pt idx="165">
                        <c:v>1176681.4415358203</c:v>
                      </c:pt>
                      <c:pt idx="166">
                        <c:v>1176681.4415358203</c:v>
                      </c:pt>
                      <c:pt idx="167">
                        <c:v>1176681.4415358203</c:v>
                      </c:pt>
                      <c:pt idx="168">
                        <c:v>1176681.4415358203</c:v>
                      </c:pt>
                      <c:pt idx="169">
                        <c:v>1176681.4415358203</c:v>
                      </c:pt>
                      <c:pt idx="170">
                        <c:v>1176681.4415358203</c:v>
                      </c:pt>
                      <c:pt idx="171">
                        <c:v>1176681.4415358203</c:v>
                      </c:pt>
                      <c:pt idx="172">
                        <c:v>1176681.4415358203</c:v>
                      </c:pt>
                      <c:pt idx="173">
                        <c:v>1176681.4415358203</c:v>
                      </c:pt>
                      <c:pt idx="174">
                        <c:v>1176681.4415358203</c:v>
                      </c:pt>
                      <c:pt idx="175">
                        <c:v>1176681.4415358203</c:v>
                      </c:pt>
                      <c:pt idx="176">
                        <c:v>1176681.4415358203</c:v>
                      </c:pt>
                      <c:pt idx="177">
                        <c:v>1176681.4415358203</c:v>
                      </c:pt>
                      <c:pt idx="178">
                        <c:v>1176681.4415358203</c:v>
                      </c:pt>
                      <c:pt idx="179">
                        <c:v>1176681.4415358203</c:v>
                      </c:pt>
                      <c:pt idx="180">
                        <c:v>1176681.4415358203</c:v>
                      </c:pt>
                      <c:pt idx="181">
                        <c:v>1176681.4415358203</c:v>
                      </c:pt>
                      <c:pt idx="182">
                        <c:v>1176681.4415358203</c:v>
                      </c:pt>
                      <c:pt idx="183">
                        <c:v>1176681.4415358203</c:v>
                      </c:pt>
                      <c:pt idx="184">
                        <c:v>1176681.4415358203</c:v>
                      </c:pt>
                      <c:pt idx="185">
                        <c:v>1176681.4415358203</c:v>
                      </c:pt>
                      <c:pt idx="186">
                        <c:v>1176681.4415358203</c:v>
                      </c:pt>
                      <c:pt idx="187">
                        <c:v>1176681.4415358203</c:v>
                      </c:pt>
                      <c:pt idx="188">
                        <c:v>1176681.4415358203</c:v>
                      </c:pt>
                      <c:pt idx="189">
                        <c:v>1176681.4415358203</c:v>
                      </c:pt>
                      <c:pt idx="190">
                        <c:v>1176681.4415358203</c:v>
                      </c:pt>
                      <c:pt idx="191">
                        <c:v>1176681.4415358203</c:v>
                      </c:pt>
                      <c:pt idx="192">
                        <c:v>1176681.4415358203</c:v>
                      </c:pt>
                      <c:pt idx="193">
                        <c:v>1176681.4415358203</c:v>
                      </c:pt>
                      <c:pt idx="194">
                        <c:v>1176681.4415358203</c:v>
                      </c:pt>
                      <c:pt idx="195">
                        <c:v>1176681.4415358203</c:v>
                      </c:pt>
                      <c:pt idx="196">
                        <c:v>1176681.4415358203</c:v>
                      </c:pt>
                      <c:pt idx="197">
                        <c:v>1176681.4415358203</c:v>
                      </c:pt>
                      <c:pt idx="198">
                        <c:v>1176681.4415358203</c:v>
                      </c:pt>
                      <c:pt idx="199">
                        <c:v>1176681.4415358203</c:v>
                      </c:pt>
                      <c:pt idx="200">
                        <c:v>1176681.4415358203</c:v>
                      </c:pt>
                      <c:pt idx="201">
                        <c:v>1176681.4415358203</c:v>
                      </c:pt>
                      <c:pt idx="202">
                        <c:v>1176681.4415358203</c:v>
                      </c:pt>
                      <c:pt idx="203">
                        <c:v>1326627.3557448378</c:v>
                      </c:pt>
                      <c:pt idx="204">
                        <c:v>1326627.3557448378</c:v>
                      </c:pt>
                      <c:pt idx="205">
                        <c:v>1326627.3557448378</c:v>
                      </c:pt>
                      <c:pt idx="206">
                        <c:v>1326627.3557448378</c:v>
                      </c:pt>
                      <c:pt idx="207">
                        <c:v>1326627.3557448378</c:v>
                      </c:pt>
                      <c:pt idx="208">
                        <c:v>1326627.3557448378</c:v>
                      </c:pt>
                      <c:pt idx="209">
                        <c:v>1326627.3557448378</c:v>
                      </c:pt>
                      <c:pt idx="210">
                        <c:v>1326627.3557448378</c:v>
                      </c:pt>
                      <c:pt idx="211">
                        <c:v>1326627.3557448378</c:v>
                      </c:pt>
                      <c:pt idx="212">
                        <c:v>1326627.3557448378</c:v>
                      </c:pt>
                      <c:pt idx="213">
                        <c:v>1326627.3557448378</c:v>
                      </c:pt>
                      <c:pt idx="214">
                        <c:v>1326627.3557448378</c:v>
                      </c:pt>
                      <c:pt idx="215">
                        <c:v>1326627.3557448378</c:v>
                      </c:pt>
                      <c:pt idx="216">
                        <c:v>1326627.3557448378</c:v>
                      </c:pt>
                      <c:pt idx="217">
                        <c:v>1326627.3557448378</c:v>
                      </c:pt>
                      <c:pt idx="218">
                        <c:v>1326627.3557448378</c:v>
                      </c:pt>
                      <c:pt idx="219">
                        <c:v>1326627.3557448378</c:v>
                      </c:pt>
                      <c:pt idx="220">
                        <c:v>1326627.3557448378</c:v>
                      </c:pt>
                      <c:pt idx="221">
                        <c:v>1326627.3557448378</c:v>
                      </c:pt>
                      <c:pt idx="222">
                        <c:v>1326627.3557448378</c:v>
                      </c:pt>
                      <c:pt idx="223">
                        <c:v>1326627.3557448378</c:v>
                      </c:pt>
                      <c:pt idx="224">
                        <c:v>1326627.3557448378</c:v>
                      </c:pt>
                      <c:pt idx="225">
                        <c:v>1326627.3557448378</c:v>
                      </c:pt>
                      <c:pt idx="226">
                        <c:v>1326627.3557448378</c:v>
                      </c:pt>
                      <c:pt idx="227">
                        <c:v>1326627.3557448378</c:v>
                      </c:pt>
                      <c:pt idx="228">
                        <c:v>1326627.3557448378</c:v>
                      </c:pt>
                      <c:pt idx="229">
                        <c:v>1326627.3557448378</c:v>
                      </c:pt>
                      <c:pt idx="230">
                        <c:v>1326627.3557448378</c:v>
                      </c:pt>
                      <c:pt idx="231">
                        <c:v>1326627.3557448378</c:v>
                      </c:pt>
                      <c:pt idx="232">
                        <c:v>1326627.3557448378</c:v>
                      </c:pt>
                      <c:pt idx="233">
                        <c:v>1326627.3557448378</c:v>
                      </c:pt>
                      <c:pt idx="234">
                        <c:v>1326627.3557448378</c:v>
                      </c:pt>
                      <c:pt idx="235">
                        <c:v>1326627.3557448378</c:v>
                      </c:pt>
                      <c:pt idx="236">
                        <c:v>1326627.3557448378</c:v>
                      </c:pt>
                      <c:pt idx="237">
                        <c:v>1326627.3557448378</c:v>
                      </c:pt>
                      <c:pt idx="238">
                        <c:v>1326627.3557448378</c:v>
                      </c:pt>
                      <c:pt idx="239">
                        <c:v>1326627.3557448378</c:v>
                      </c:pt>
                      <c:pt idx="240">
                        <c:v>1326627.3557448378</c:v>
                      </c:pt>
                      <c:pt idx="241">
                        <c:v>1326627.3557448378</c:v>
                      </c:pt>
                      <c:pt idx="242">
                        <c:v>1326627.3557448378</c:v>
                      </c:pt>
                      <c:pt idx="243">
                        <c:v>1326627.3557448378</c:v>
                      </c:pt>
                      <c:pt idx="244">
                        <c:v>1326627.3557448378</c:v>
                      </c:pt>
                      <c:pt idx="245">
                        <c:v>1326627.3557448378</c:v>
                      </c:pt>
                      <c:pt idx="246">
                        <c:v>1326627.3557448378</c:v>
                      </c:pt>
                      <c:pt idx="247">
                        <c:v>1326627.3557448378</c:v>
                      </c:pt>
                      <c:pt idx="248">
                        <c:v>1467140.1095042164</c:v>
                      </c:pt>
                      <c:pt idx="249">
                        <c:v>1467140.1095042164</c:v>
                      </c:pt>
                      <c:pt idx="250">
                        <c:v>1467140.1095042164</c:v>
                      </c:pt>
                      <c:pt idx="251">
                        <c:v>1467140.1095042164</c:v>
                      </c:pt>
                      <c:pt idx="252">
                        <c:v>1467140.1095042164</c:v>
                      </c:pt>
                      <c:pt idx="253">
                        <c:v>1467140.1095042164</c:v>
                      </c:pt>
                      <c:pt idx="254">
                        <c:v>1467140.1095042164</c:v>
                      </c:pt>
                      <c:pt idx="255">
                        <c:v>1467140.1095042164</c:v>
                      </c:pt>
                      <c:pt idx="256">
                        <c:v>1467140.1095042164</c:v>
                      </c:pt>
                      <c:pt idx="257">
                        <c:v>1467140.1095042164</c:v>
                      </c:pt>
                      <c:pt idx="258">
                        <c:v>1467140.1095042164</c:v>
                      </c:pt>
                      <c:pt idx="259">
                        <c:v>1467140.1095042164</c:v>
                      </c:pt>
                      <c:pt idx="260">
                        <c:v>1467140.1095042164</c:v>
                      </c:pt>
                      <c:pt idx="261">
                        <c:v>1467140.1095042164</c:v>
                      </c:pt>
                      <c:pt idx="262">
                        <c:v>1467140.1095042164</c:v>
                      </c:pt>
                      <c:pt idx="263">
                        <c:v>1467140.1095042164</c:v>
                      </c:pt>
                      <c:pt idx="264">
                        <c:v>1467140.1095042164</c:v>
                      </c:pt>
                      <c:pt idx="265">
                        <c:v>1467140.1095042164</c:v>
                      </c:pt>
                      <c:pt idx="266">
                        <c:v>1467140.1095042164</c:v>
                      </c:pt>
                      <c:pt idx="267">
                        <c:v>1467140.1095042164</c:v>
                      </c:pt>
                      <c:pt idx="268">
                        <c:v>1467140.1095042164</c:v>
                      </c:pt>
                      <c:pt idx="269">
                        <c:v>1467140.1095042164</c:v>
                      </c:pt>
                      <c:pt idx="270">
                        <c:v>1467140.1095042164</c:v>
                      </c:pt>
                      <c:pt idx="271">
                        <c:v>1467140.1095042164</c:v>
                      </c:pt>
                      <c:pt idx="272">
                        <c:v>1467140.1095042164</c:v>
                      </c:pt>
                      <c:pt idx="273">
                        <c:v>1467140.1095042164</c:v>
                      </c:pt>
                      <c:pt idx="274">
                        <c:v>1467140.1095042164</c:v>
                      </c:pt>
                      <c:pt idx="275">
                        <c:v>1467140.1095042164</c:v>
                      </c:pt>
                      <c:pt idx="276">
                        <c:v>1467140.1095042164</c:v>
                      </c:pt>
                      <c:pt idx="277">
                        <c:v>1467140.1095042164</c:v>
                      </c:pt>
                      <c:pt idx="278">
                        <c:v>1467140.1095042164</c:v>
                      </c:pt>
                      <c:pt idx="279">
                        <c:v>1467140.1095042164</c:v>
                      </c:pt>
                      <c:pt idx="280">
                        <c:v>1467140.1095042164</c:v>
                      </c:pt>
                      <c:pt idx="281">
                        <c:v>1467140.1095042164</c:v>
                      </c:pt>
                      <c:pt idx="282">
                        <c:v>1467140.1095042164</c:v>
                      </c:pt>
                      <c:pt idx="283">
                        <c:v>1467140.1095042164</c:v>
                      </c:pt>
                      <c:pt idx="284">
                        <c:v>1467140.1095042164</c:v>
                      </c:pt>
                      <c:pt idx="285">
                        <c:v>1467140.1095042164</c:v>
                      </c:pt>
                      <c:pt idx="286">
                        <c:v>1467140.1095042164</c:v>
                      </c:pt>
                      <c:pt idx="287">
                        <c:v>1467140.1095042164</c:v>
                      </c:pt>
                      <c:pt idx="288">
                        <c:v>1467140.1095042164</c:v>
                      </c:pt>
                      <c:pt idx="289">
                        <c:v>1467140.1095042164</c:v>
                      </c:pt>
                      <c:pt idx="290">
                        <c:v>1467140.1095042164</c:v>
                      </c:pt>
                      <c:pt idx="291">
                        <c:v>1467140.1095042164</c:v>
                      </c:pt>
                      <c:pt idx="292">
                        <c:v>1467140.1095042164</c:v>
                      </c:pt>
                      <c:pt idx="293">
                        <c:v>1325900.6964538342</c:v>
                      </c:pt>
                      <c:pt idx="294">
                        <c:v>1325900.6964538342</c:v>
                      </c:pt>
                      <c:pt idx="295">
                        <c:v>1325900.6964538342</c:v>
                      </c:pt>
                      <c:pt idx="296">
                        <c:v>1325900.6964538342</c:v>
                      </c:pt>
                      <c:pt idx="297">
                        <c:v>1325900.6964538342</c:v>
                      </c:pt>
                      <c:pt idx="298">
                        <c:v>1325900.6964538342</c:v>
                      </c:pt>
                      <c:pt idx="299">
                        <c:v>1325900.6964538342</c:v>
                      </c:pt>
                      <c:pt idx="300">
                        <c:v>1325900.6964538342</c:v>
                      </c:pt>
                      <c:pt idx="301">
                        <c:v>1325900.6964538342</c:v>
                      </c:pt>
                      <c:pt idx="302">
                        <c:v>1325900.6964538342</c:v>
                      </c:pt>
                      <c:pt idx="303">
                        <c:v>1325900.6964538342</c:v>
                      </c:pt>
                      <c:pt idx="304">
                        <c:v>1325900.6964538342</c:v>
                      </c:pt>
                      <c:pt idx="305">
                        <c:v>1325900.6964538342</c:v>
                      </c:pt>
                      <c:pt idx="306">
                        <c:v>1325900.6964538342</c:v>
                      </c:pt>
                      <c:pt idx="307">
                        <c:v>1325900.6964538342</c:v>
                      </c:pt>
                      <c:pt idx="308">
                        <c:v>1325900.6964538342</c:v>
                      </c:pt>
                      <c:pt idx="309">
                        <c:v>1325900.6964538342</c:v>
                      </c:pt>
                      <c:pt idx="310">
                        <c:v>1325900.6964538342</c:v>
                      </c:pt>
                      <c:pt idx="311">
                        <c:v>1325900.6964538342</c:v>
                      </c:pt>
                      <c:pt idx="312">
                        <c:v>1325900.6964538342</c:v>
                      </c:pt>
                      <c:pt idx="313">
                        <c:v>1325900.6964538342</c:v>
                      </c:pt>
                      <c:pt idx="314">
                        <c:v>1325900.6964538342</c:v>
                      </c:pt>
                      <c:pt idx="315">
                        <c:v>1325900.6964538342</c:v>
                      </c:pt>
                      <c:pt idx="316">
                        <c:v>1325900.6964538342</c:v>
                      </c:pt>
                      <c:pt idx="317">
                        <c:v>1325900.6964538342</c:v>
                      </c:pt>
                      <c:pt idx="318">
                        <c:v>1325900.6964538342</c:v>
                      </c:pt>
                      <c:pt idx="319">
                        <c:v>1325900.6964538342</c:v>
                      </c:pt>
                      <c:pt idx="320">
                        <c:v>1325900.6964538342</c:v>
                      </c:pt>
                      <c:pt idx="321">
                        <c:v>1325900.6964538342</c:v>
                      </c:pt>
                      <c:pt idx="322">
                        <c:v>1325900.6964538342</c:v>
                      </c:pt>
                      <c:pt idx="323">
                        <c:v>1325900.6964538342</c:v>
                      </c:pt>
                      <c:pt idx="324">
                        <c:v>1325900.6964538342</c:v>
                      </c:pt>
                      <c:pt idx="325">
                        <c:v>1325900.6964538342</c:v>
                      </c:pt>
                      <c:pt idx="326">
                        <c:v>1325900.6964538342</c:v>
                      </c:pt>
                      <c:pt idx="327">
                        <c:v>1325900.6964538342</c:v>
                      </c:pt>
                      <c:pt idx="328">
                        <c:v>1325900.6964538342</c:v>
                      </c:pt>
                      <c:pt idx="329">
                        <c:v>1325900.6964538342</c:v>
                      </c:pt>
                      <c:pt idx="330">
                        <c:v>1325900.6964538342</c:v>
                      </c:pt>
                      <c:pt idx="331">
                        <c:v>1325900.6964538342</c:v>
                      </c:pt>
                      <c:pt idx="332">
                        <c:v>1325900.6964538342</c:v>
                      </c:pt>
                      <c:pt idx="333">
                        <c:v>1325900.6964538342</c:v>
                      </c:pt>
                      <c:pt idx="334">
                        <c:v>1325900.6964538342</c:v>
                      </c:pt>
                      <c:pt idx="335">
                        <c:v>1325900.6964538342</c:v>
                      </c:pt>
                      <c:pt idx="336">
                        <c:v>1325900.6964538342</c:v>
                      </c:pt>
                      <c:pt idx="337">
                        <c:v>1325900.6964538342</c:v>
                      </c:pt>
                      <c:pt idx="338">
                        <c:v>1183837.4474965436</c:v>
                      </c:pt>
                      <c:pt idx="339">
                        <c:v>1183837.4474965436</c:v>
                      </c:pt>
                      <c:pt idx="340">
                        <c:v>1183837.4474965436</c:v>
                      </c:pt>
                      <c:pt idx="341">
                        <c:v>1183837.4474965436</c:v>
                      </c:pt>
                      <c:pt idx="342">
                        <c:v>1183837.4474965436</c:v>
                      </c:pt>
                      <c:pt idx="343">
                        <c:v>1183837.4474965436</c:v>
                      </c:pt>
                      <c:pt idx="344">
                        <c:v>1183837.4474965436</c:v>
                      </c:pt>
                      <c:pt idx="345">
                        <c:v>1183837.4474965436</c:v>
                      </c:pt>
                      <c:pt idx="346">
                        <c:v>1183837.4474965436</c:v>
                      </c:pt>
                      <c:pt idx="347">
                        <c:v>1183837.4474965436</c:v>
                      </c:pt>
                      <c:pt idx="348">
                        <c:v>1183837.4474965436</c:v>
                      </c:pt>
                      <c:pt idx="349">
                        <c:v>1183837.4474965436</c:v>
                      </c:pt>
                      <c:pt idx="350">
                        <c:v>1183837.4474965436</c:v>
                      </c:pt>
                      <c:pt idx="351">
                        <c:v>1183837.4474965436</c:v>
                      </c:pt>
                      <c:pt idx="352">
                        <c:v>1183837.4474965436</c:v>
                      </c:pt>
                      <c:pt idx="353">
                        <c:v>1183837.4474965436</c:v>
                      </c:pt>
                      <c:pt idx="354">
                        <c:v>1183837.4474965436</c:v>
                      </c:pt>
                      <c:pt idx="355">
                        <c:v>1183837.4474965436</c:v>
                      </c:pt>
                      <c:pt idx="356">
                        <c:v>1183837.4474965436</c:v>
                      </c:pt>
                      <c:pt idx="357">
                        <c:v>1183837.4474965436</c:v>
                      </c:pt>
                      <c:pt idx="358">
                        <c:v>1183837.4474965436</c:v>
                      </c:pt>
                      <c:pt idx="359">
                        <c:v>1183837.4474965436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5696-4F68-9E32-6F393FA6A612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-13.620700203848758</c:v>
                      </c:pt>
                      <c:pt idx="24">
                        <c:v>-13.620700203848758</c:v>
                      </c:pt>
                      <c:pt idx="25">
                        <c:v>-13.620700203848758</c:v>
                      </c:pt>
                      <c:pt idx="26">
                        <c:v>-13.620700203848758</c:v>
                      </c:pt>
                      <c:pt idx="27">
                        <c:v>-13.620700203848758</c:v>
                      </c:pt>
                      <c:pt idx="28">
                        <c:v>-13.620700203848758</c:v>
                      </c:pt>
                      <c:pt idx="29">
                        <c:v>-13.620700203848758</c:v>
                      </c:pt>
                      <c:pt idx="30">
                        <c:v>-13.620700203848758</c:v>
                      </c:pt>
                      <c:pt idx="31">
                        <c:v>-13.620700203848758</c:v>
                      </c:pt>
                      <c:pt idx="32">
                        <c:v>-13.620700203848758</c:v>
                      </c:pt>
                      <c:pt idx="33">
                        <c:v>-13.620700203848758</c:v>
                      </c:pt>
                      <c:pt idx="34">
                        <c:v>-13.620700203848758</c:v>
                      </c:pt>
                      <c:pt idx="35">
                        <c:v>-13.620700203848758</c:v>
                      </c:pt>
                      <c:pt idx="36">
                        <c:v>-13.620700203848758</c:v>
                      </c:pt>
                      <c:pt idx="37">
                        <c:v>-13.620700203848758</c:v>
                      </c:pt>
                      <c:pt idx="38">
                        <c:v>-13.620700203848758</c:v>
                      </c:pt>
                      <c:pt idx="39">
                        <c:v>-13.620700203848758</c:v>
                      </c:pt>
                      <c:pt idx="40">
                        <c:v>-13.620700203848758</c:v>
                      </c:pt>
                      <c:pt idx="41">
                        <c:v>-13.620700203848758</c:v>
                      </c:pt>
                      <c:pt idx="42">
                        <c:v>-13.620700203848758</c:v>
                      </c:pt>
                      <c:pt idx="43">
                        <c:v>-13.620700203848758</c:v>
                      </c:pt>
                      <c:pt idx="44">
                        <c:v>-13.620700203848758</c:v>
                      </c:pt>
                      <c:pt idx="45">
                        <c:v>-13.620700203848758</c:v>
                      </c:pt>
                      <c:pt idx="46">
                        <c:v>-13.620700203848758</c:v>
                      </c:pt>
                      <c:pt idx="47">
                        <c:v>-13.620700203848758</c:v>
                      </c:pt>
                      <c:pt idx="48">
                        <c:v>-13.620700203848758</c:v>
                      </c:pt>
                      <c:pt idx="49">
                        <c:v>-13.620700203848758</c:v>
                      </c:pt>
                      <c:pt idx="50">
                        <c:v>-13.620700203848758</c:v>
                      </c:pt>
                      <c:pt idx="51">
                        <c:v>-13.620700203848758</c:v>
                      </c:pt>
                      <c:pt idx="52">
                        <c:v>-13.620700203848758</c:v>
                      </c:pt>
                      <c:pt idx="53">
                        <c:v>-13.620700203848758</c:v>
                      </c:pt>
                      <c:pt idx="54">
                        <c:v>-13.620700203848758</c:v>
                      </c:pt>
                      <c:pt idx="55">
                        <c:v>-13.620700203848758</c:v>
                      </c:pt>
                      <c:pt idx="56">
                        <c:v>-13.620700203848758</c:v>
                      </c:pt>
                      <c:pt idx="57">
                        <c:v>-13.620700203848758</c:v>
                      </c:pt>
                      <c:pt idx="58">
                        <c:v>-13.620700203848758</c:v>
                      </c:pt>
                      <c:pt idx="59">
                        <c:v>-13.620700203848758</c:v>
                      </c:pt>
                      <c:pt idx="60">
                        <c:v>-13.620700203848758</c:v>
                      </c:pt>
                      <c:pt idx="61">
                        <c:v>-13.620700203848758</c:v>
                      </c:pt>
                      <c:pt idx="62">
                        <c:v>-13.620700203848758</c:v>
                      </c:pt>
                      <c:pt idx="63">
                        <c:v>-13.620700203848758</c:v>
                      </c:pt>
                      <c:pt idx="64">
                        <c:v>-13.620700203848758</c:v>
                      </c:pt>
                      <c:pt idx="65">
                        <c:v>-13.620700203848758</c:v>
                      </c:pt>
                      <c:pt idx="66">
                        <c:v>-13.620700203848758</c:v>
                      </c:pt>
                      <c:pt idx="67">
                        <c:v>-13.620700203848758</c:v>
                      </c:pt>
                      <c:pt idx="68">
                        <c:v>-24.079873522015337</c:v>
                      </c:pt>
                      <c:pt idx="69">
                        <c:v>-24.079873522015337</c:v>
                      </c:pt>
                      <c:pt idx="70">
                        <c:v>-24.079873522015337</c:v>
                      </c:pt>
                      <c:pt idx="71">
                        <c:v>-24.079873522015337</c:v>
                      </c:pt>
                      <c:pt idx="72">
                        <c:v>-24.079873522015337</c:v>
                      </c:pt>
                      <c:pt idx="73">
                        <c:v>-24.079873522015337</c:v>
                      </c:pt>
                      <c:pt idx="74">
                        <c:v>-24.079873522015337</c:v>
                      </c:pt>
                      <c:pt idx="75">
                        <c:v>-24.079873522015337</c:v>
                      </c:pt>
                      <c:pt idx="76">
                        <c:v>-24.079873522015337</c:v>
                      </c:pt>
                      <c:pt idx="77">
                        <c:v>-24.079873522015337</c:v>
                      </c:pt>
                      <c:pt idx="78">
                        <c:v>-24.079873522015337</c:v>
                      </c:pt>
                      <c:pt idx="79">
                        <c:v>-24.079873522015337</c:v>
                      </c:pt>
                      <c:pt idx="80">
                        <c:v>-24.079873522015337</c:v>
                      </c:pt>
                      <c:pt idx="81">
                        <c:v>-24.079873522015337</c:v>
                      </c:pt>
                      <c:pt idx="82">
                        <c:v>-24.079873522015337</c:v>
                      </c:pt>
                      <c:pt idx="83">
                        <c:v>-24.079873522015337</c:v>
                      </c:pt>
                      <c:pt idx="84">
                        <c:v>-24.079873522015337</c:v>
                      </c:pt>
                      <c:pt idx="85">
                        <c:v>-24.079873522015337</c:v>
                      </c:pt>
                      <c:pt idx="86">
                        <c:v>-24.079873522015337</c:v>
                      </c:pt>
                      <c:pt idx="87">
                        <c:v>-24.079873522015337</c:v>
                      </c:pt>
                      <c:pt idx="88">
                        <c:v>-24.079873522015337</c:v>
                      </c:pt>
                      <c:pt idx="89">
                        <c:v>-24.079873522015337</c:v>
                      </c:pt>
                      <c:pt idx="90">
                        <c:v>-24.079873522015337</c:v>
                      </c:pt>
                      <c:pt idx="91">
                        <c:v>-24.079873522015337</c:v>
                      </c:pt>
                      <c:pt idx="92">
                        <c:v>-24.079873522015337</c:v>
                      </c:pt>
                      <c:pt idx="93">
                        <c:v>-24.079873522015337</c:v>
                      </c:pt>
                      <c:pt idx="94">
                        <c:v>-24.079873522015337</c:v>
                      </c:pt>
                      <c:pt idx="95">
                        <c:v>-24.079873522015337</c:v>
                      </c:pt>
                      <c:pt idx="96">
                        <c:v>-24.079873522015337</c:v>
                      </c:pt>
                      <c:pt idx="97">
                        <c:v>-24.079873522015337</c:v>
                      </c:pt>
                      <c:pt idx="98">
                        <c:v>-24.079873522015337</c:v>
                      </c:pt>
                      <c:pt idx="99">
                        <c:v>-24.079873522015337</c:v>
                      </c:pt>
                      <c:pt idx="100">
                        <c:v>-24.079873522015337</c:v>
                      </c:pt>
                      <c:pt idx="101">
                        <c:v>-24.079873522015337</c:v>
                      </c:pt>
                      <c:pt idx="102">
                        <c:v>-24.079873522015337</c:v>
                      </c:pt>
                      <c:pt idx="103">
                        <c:v>-24.079873522015337</c:v>
                      </c:pt>
                      <c:pt idx="104">
                        <c:v>-24.079873522015337</c:v>
                      </c:pt>
                      <c:pt idx="105">
                        <c:v>-24.079873522015337</c:v>
                      </c:pt>
                      <c:pt idx="106">
                        <c:v>-24.079873522015337</c:v>
                      </c:pt>
                      <c:pt idx="107">
                        <c:v>-24.079873522015337</c:v>
                      </c:pt>
                      <c:pt idx="108">
                        <c:v>-24.079873522015337</c:v>
                      </c:pt>
                      <c:pt idx="109">
                        <c:v>-24.079873522015337</c:v>
                      </c:pt>
                      <c:pt idx="110">
                        <c:v>-24.079873522015337</c:v>
                      </c:pt>
                      <c:pt idx="111">
                        <c:v>-24.079873522015337</c:v>
                      </c:pt>
                      <c:pt idx="112">
                        <c:v>-24.079873522015337</c:v>
                      </c:pt>
                      <c:pt idx="113">
                        <c:v>-13.821877964378032</c:v>
                      </c:pt>
                      <c:pt idx="114">
                        <c:v>-13.821877964378032</c:v>
                      </c:pt>
                      <c:pt idx="115">
                        <c:v>-13.821877964378032</c:v>
                      </c:pt>
                      <c:pt idx="116">
                        <c:v>-13.821877964378032</c:v>
                      </c:pt>
                      <c:pt idx="117">
                        <c:v>-13.821877964378032</c:v>
                      </c:pt>
                      <c:pt idx="118">
                        <c:v>-13.821877964378032</c:v>
                      </c:pt>
                      <c:pt idx="119">
                        <c:v>-13.821877964378032</c:v>
                      </c:pt>
                      <c:pt idx="120">
                        <c:v>-13.821877964378032</c:v>
                      </c:pt>
                      <c:pt idx="121">
                        <c:v>-13.821877964378032</c:v>
                      </c:pt>
                      <c:pt idx="122">
                        <c:v>-13.821877964378032</c:v>
                      </c:pt>
                      <c:pt idx="123">
                        <c:v>-13.821877964378032</c:v>
                      </c:pt>
                      <c:pt idx="124">
                        <c:v>-13.821877964378032</c:v>
                      </c:pt>
                      <c:pt idx="125">
                        <c:v>-13.821877964378032</c:v>
                      </c:pt>
                      <c:pt idx="126">
                        <c:v>-13.821877964378032</c:v>
                      </c:pt>
                      <c:pt idx="127">
                        <c:v>-13.821877964378032</c:v>
                      </c:pt>
                      <c:pt idx="128">
                        <c:v>-13.821877964378032</c:v>
                      </c:pt>
                      <c:pt idx="129">
                        <c:v>-13.821877964378032</c:v>
                      </c:pt>
                      <c:pt idx="130">
                        <c:v>-13.821877964378032</c:v>
                      </c:pt>
                      <c:pt idx="131">
                        <c:v>-13.821877964378032</c:v>
                      </c:pt>
                      <c:pt idx="132">
                        <c:v>-13.821877964378032</c:v>
                      </c:pt>
                      <c:pt idx="133">
                        <c:v>-13.821877964378032</c:v>
                      </c:pt>
                      <c:pt idx="134">
                        <c:v>-13.821877964378032</c:v>
                      </c:pt>
                      <c:pt idx="135">
                        <c:v>-13.821877964378032</c:v>
                      </c:pt>
                      <c:pt idx="136">
                        <c:v>-13.821877964378032</c:v>
                      </c:pt>
                      <c:pt idx="137">
                        <c:v>-13.821877964378032</c:v>
                      </c:pt>
                      <c:pt idx="138">
                        <c:v>-13.821877964378032</c:v>
                      </c:pt>
                      <c:pt idx="139">
                        <c:v>-13.821877964378032</c:v>
                      </c:pt>
                      <c:pt idx="140">
                        <c:v>-13.821877964378032</c:v>
                      </c:pt>
                      <c:pt idx="141">
                        <c:v>-13.821877964378032</c:v>
                      </c:pt>
                      <c:pt idx="142">
                        <c:v>-13.821877964378032</c:v>
                      </c:pt>
                      <c:pt idx="143">
                        <c:v>-13.821877964378032</c:v>
                      </c:pt>
                      <c:pt idx="144">
                        <c:v>-13.821877964378032</c:v>
                      </c:pt>
                      <c:pt idx="145">
                        <c:v>-13.821877964378032</c:v>
                      </c:pt>
                      <c:pt idx="146">
                        <c:v>-13.821877964378032</c:v>
                      </c:pt>
                      <c:pt idx="147">
                        <c:v>-13.821877964378032</c:v>
                      </c:pt>
                      <c:pt idx="148">
                        <c:v>-13.821877964378032</c:v>
                      </c:pt>
                      <c:pt idx="149">
                        <c:v>-13.821877964378032</c:v>
                      </c:pt>
                      <c:pt idx="150">
                        <c:v>-13.821877964378032</c:v>
                      </c:pt>
                      <c:pt idx="151">
                        <c:v>-13.821877964378032</c:v>
                      </c:pt>
                      <c:pt idx="152">
                        <c:v>-13.821877964378032</c:v>
                      </c:pt>
                      <c:pt idx="153">
                        <c:v>-13.821877964378032</c:v>
                      </c:pt>
                      <c:pt idx="154">
                        <c:v>-13.821877964378032</c:v>
                      </c:pt>
                      <c:pt idx="155">
                        <c:v>-13.821877964378032</c:v>
                      </c:pt>
                      <c:pt idx="156">
                        <c:v>-13.821877964378032</c:v>
                      </c:pt>
                      <c:pt idx="157">
                        <c:v>-13.821877964378032</c:v>
                      </c:pt>
                      <c:pt idx="158">
                        <c:v>0.60447538434065951</c:v>
                      </c:pt>
                      <c:pt idx="159">
                        <c:v>0.60447538434065951</c:v>
                      </c:pt>
                      <c:pt idx="160">
                        <c:v>0.60447538434065951</c:v>
                      </c:pt>
                      <c:pt idx="161">
                        <c:v>0.60447538434065951</c:v>
                      </c:pt>
                      <c:pt idx="162">
                        <c:v>0.60447538434065951</c:v>
                      </c:pt>
                      <c:pt idx="163">
                        <c:v>0.60447538434065951</c:v>
                      </c:pt>
                      <c:pt idx="164">
                        <c:v>0.60447538434065951</c:v>
                      </c:pt>
                      <c:pt idx="165">
                        <c:v>0.60447538434065951</c:v>
                      </c:pt>
                      <c:pt idx="166">
                        <c:v>0.60447538434065951</c:v>
                      </c:pt>
                      <c:pt idx="167">
                        <c:v>0.60447538434065951</c:v>
                      </c:pt>
                      <c:pt idx="168">
                        <c:v>0.60447538434065951</c:v>
                      </c:pt>
                      <c:pt idx="169">
                        <c:v>0.60447538434065951</c:v>
                      </c:pt>
                      <c:pt idx="170">
                        <c:v>0.60447538434065951</c:v>
                      </c:pt>
                      <c:pt idx="171">
                        <c:v>0.60447538434065951</c:v>
                      </c:pt>
                      <c:pt idx="172">
                        <c:v>0.60447538434065951</c:v>
                      </c:pt>
                      <c:pt idx="173">
                        <c:v>0.60447538434065951</c:v>
                      </c:pt>
                      <c:pt idx="174">
                        <c:v>0.60447538434065951</c:v>
                      </c:pt>
                      <c:pt idx="175">
                        <c:v>0.60447538434065951</c:v>
                      </c:pt>
                      <c:pt idx="176">
                        <c:v>0.60447538434065951</c:v>
                      </c:pt>
                      <c:pt idx="177">
                        <c:v>0.60447538434065951</c:v>
                      </c:pt>
                      <c:pt idx="178">
                        <c:v>0.60447538434065951</c:v>
                      </c:pt>
                      <c:pt idx="179">
                        <c:v>0.60447538434065951</c:v>
                      </c:pt>
                      <c:pt idx="180">
                        <c:v>0.60447538434065951</c:v>
                      </c:pt>
                      <c:pt idx="181">
                        <c:v>0.60447538434065951</c:v>
                      </c:pt>
                      <c:pt idx="182">
                        <c:v>0.60447538434065951</c:v>
                      </c:pt>
                      <c:pt idx="183">
                        <c:v>0.60447538434065951</c:v>
                      </c:pt>
                      <c:pt idx="184">
                        <c:v>0.60447538434065951</c:v>
                      </c:pt>
                      <c:pt idx="185">
                        <c:v>0.60447538434065951</c:v>
                      </c:pt>
                      <c:pt idx="186">
                        <c:v>0.60447538434065951</c:v>
                      </c:pt>
                      <c:pt idx="187">
                        <c:v>0.60447538434065951</c:v>
                      </c:pt>
                      <c:pt idx="188">
                        <c:v>0.60447538434065951</c:v>
                      </c:pt>
                      <c:pt idx="189">
                        <c:v>0.60447538434065951</c:v>
                      </c:pt>
                      <c:pt idx="190">
                        <c:v>0.60447538434065951</c:v>
                      </c:pt>
                      <c:pt idx="191">
                        <c:v>0.60447538434065951</c:v>
                      </c:pt>
                      <c:pt idx="192">
                        <c:v>0.60447538434065951</c:v>
                      </c:pt>
                      <c:pt idx="193">
                        <c:v>0.60447538434065951</c:v>
                      </c:pt>
                      <c:pt idx="194">
                        <c:v>0.60447538434065951</c:v>
                      </c:pt>
                      <c:pt idx="195">
                        <c:v>0.60447538434065951</c:v>
                      </c:pt>
                      <c:pt idx="196">
                        <c:v>0.60447538434065951</c:v>
                      </c:pt>
                      <c:pt idx="197">
                        <c:v>0.60447538434065951</c:v>
                      </c:pt>
                      <c:pt idx="198">
                        <c:v>0.60447538434065951</c:v>
                      </c:pt>
                      <c:pt idx="199">
                        <c:v>0.60447538434065951</c:v>
                      </c:pt>
                      <c:pt idx="200">
                        <c:v>0.60447538434065951</c:v>
                      </c:pt>
                      <c:pt idx="201">
                        <c:v>0.60447538434065951</c:v>
                      </c:pt>
                      <c:pt idx="202">
                        <c:v>0.60447538434065951</c:v>
                      </c:pt>
                      <c:pt idx="203">
                        <c:v>-12.061614417608718</c:v>
                      </c:pt>
                      <c:pt idx="204">
                        <c:v>-12.061614417608718</c:v>
                      </c:pt>
                      <c:pt idx="205">
                        <c:v>-12.061614417608718</c:v>
                      </c:pt>
                      <c:pt idx="206">
                        <c:v>-12.061614417608718</c:v>
                      </c:pt>
                      <c:pt idx="207">
                        <c:v>-12.061614417608718</c:v>
                      </c:pt>
                      <c:pt idx="208">
                        <c:v>-12.061614417608718</c:v>
                      </c:pt>
                      <c:pt idx="209">
                        <c:v>-12.061614417608718</c:v>
                      </c:pt>
                      <c:pt idx="210">
                        <c:v>-12.061614417608718</c:v>
                      </c:pt>
                      <c:pt idx="211">
                        <c:v>-12.061614417608718</c:v>
                      </c:pt>
                      <c:pt idx="212">
                        <c:v>-12.061614417608718</c:v>
                      </c:pt>
                      <c:pt idx="213">
                        <c:v>-12.061614417608718</c:v>
                      </c:pt>
                      <c:pt idx="214">
                        <c:v>-12.061614417608718</c:v>
                      </c:pt>
                      <c:pt idx="215">
                        <c:v>-12.061614417608718</c:v>
                      </c:pt>
                      <c:pt idx="216">
                        <c:v>-12.061614417608718</c:v>
                      </c:pt>
                      <c:pt idx="217">
                        <c:v>-12.061614417608718</c:v>
                      </c:pt>
                      <c:pt idx="218">
                        <c:v>-12.061614417608718</c:v>
                      </c:pt>
                      <c:pt idx="219">
                        <c:v>-12.061614417608718</c:v>
                      </c:pt>
                      <c:pt idx="220">
                        <c:v>-12.061614417608718</c:v>
                      </c:pt>
                      <c:pt idx="221">
                        <c:v>-12.061614417608718</c:v>
                      </c:pt>
                      <c:pt idx="222">
                        <c:v>-12.061614417608718</c:v>
                      </c:pt>
                      <c:pt idx="223">
                        <c:v>-12.061614417608718</c:v>
                      </c:pt>
                      <c:pt idx="224">
                        <c:v>-12.061614417608718</c:v>
                      </c:pt>
                      <c:pt idx="225">
                        <c:v>-12.061614417608718</c:v>
                      </c:pt>
                      <c:pt idx="226">
                        <c:v>-12.061614417608718</c:v>
                      </c:pt>
                      <c:pt idx="227">
                        <c:v>-12.061614417608718</c:v>
                      </c:pt>
                      <c:pt idx="228">
                        <c:v>-12.061614417608718</c:v>
                      </c:pt>
                      <c:pt idx="229">
                        <c:v>-12.061614417608718</c:v>
                      </c:pt>
                      <c:pt idx="230">
                        <c:v>-12.061614417608718</c:v>
                      </c:pt>
                      <c:pt idx="231">
                        <c:v>-12.061614417608718</c:v>
                      </c:pt>
                      <c:pt idx="232">
                        <c:v>-12.061614417608718</c:v>
                      </c:pt>
                      <c:pt idx="233">
                        <c:v>-12.061614417608718</c:v>
                      </c:pt>
                      <c:pt idx="234">
                        <c:v>-12.061614417608718</c:v>
                      </c:pt>
                      <c:pt idx="235">
                        <c:v>-12.061614417608718</c:v>
                      </c:pt>
                      <c:pt idx="236">
                        <c:v>-12.061614417608718</c:v>
                      </c:pt>
                      <c:pt idx="237">
                        <c:v>-12.061614417608718</c:v>
                      </c:pt>
                      <c:pt idx="238">
                        <c:v>-12.061614417608718</c:v>
                      </c:pt>
                      <c:pt idx="239">
                        <c:v>-12.061614417608718</c:v>
                      </c:pt>
                      <c:pt idx="240">
                        <c:v>-12.061614417608718</c:v>
                      </c:pt>
                      <c:pt idx="241">
                        <c:v>-12.061614417608718</c:v>
                      </c:pt>
                      <c:pt idx="242">
                        <c:v>-12.061614417608718</c:v>
                      </c:pt>
                      <c:pt idx="243">
                        <c:v>-12.061614417608718</c:v>
                      </c:pt>
                      <c:pt idx="244">
                        <c:v>-12.061614417608718</c:v>
                      </c:pt>
                      <c:pt idx="245">
                        <c:v>-12.061614417608718</c:v>
                      </c:pt>
                      <c:pt idx="246">
                        <c:v>-12.061614417608718</c:v>
                      </c:pt>
                      <c:pt idx="247">
                        <c:v>-12.061614417608718</c:v>
                      </c:pt>
                      <c:pt idx="248">
                        <c:v>-23.930875189560165</c:v>
                      </c:pt>
                      <c:pt idx="249">
                        <c:v>-23.930875189560165</c:v>
                      </c:pt>
                      <c:pt idx="250">
                        <c:v>-23.930875189560165</c:v>
                      </c:pt>
                      <c:pt idx="251">
                        <c:v>-23.930875189560165</c:v>
                      </c:pt>
                      <c:pt idx="252">
                        <c:v>-23.930875189560165</c:v>
                      </c:pt>
                      <c:pt idx="253">
                        <c:v>-23.930875189560165</c:v>
                      </c:pt>
                      <c:pt idx="254">
                        <c:v>-23.930875189560165</c:v>
                      </c:pt>
                      <c:pt idx="255">
                        <c:v>-23.930875189560165</c:v>
                      </c:pt>
                      <c:pt idx="256">
                        <c:v>-23.930875189560165</c:v>
                      </c:pt>
                      <c:pt idx="257">
                        <c:v>-23.930875189560165</c:v>
                      </c:pt>
                      <c:pt idx="258">
                        <c:v>-23.930875189560165</c:v>
                      </c:pt>
                      <c:pt idx="259">
                        <c:v>-23.930875189560165</c:v>
                      </c:pt>
                      <c:pt idx="260">
                        <c:v>-23.930875189560165</c:v>
                      </c:pt>
                      <c:pt idx="261">
                        <c:v>-23.930875189560165</c:v>
                      </c:pt>
                      <c:pt idx="262">
                        <c:v>-23.930875189560165</c:v>
                      </c:pt>
                      <c:pt idx="263">
                        <c:v>-23.930875189560165</c:v>
                      </c:pt>
                      <c:pt idx="264">
                        <c:v>-23.930875189560165</c:v>
                      </c:pt>
                      <c:pt idx="265">
                        <c:v>-23.930875189560165</c:v>
                      </c:pt>
                      <c:pt idx="266">
                        <c:v>-23.930875189560165</c:v>
                      </c:pt>
                      <c:pt idx="267">
                        <c:v>-23.930875189560165</c:v>
                      </c:pt>
                      <c:pt idx="268">
                        <c:v>-23.930875189560165</c:v>
                      </c:pt>
                      <c:pt idx="269">
                        <c:v>-23.930875189560165</c:v>
                      </c:pt>
                      <c:pt idx="270">
                        <c:v>-23.930875189560165</c:v>
                      </c:pt>
                      <c:pt idx="271">
                        <c:v>-23.930875189560165</c:v>
                      </c:pt>
                      <c:pt idx="272">
                        <c:v>-23.930875189560165</c:v>
                      </c:pt>
                      <c:pt idx="273">
                        <c:v>-23.930875189560165</c:v>
                      </c:pt>
                      <c:pt idx="274">
                        <c:v>-23.930875189560165</c:v>
                      </c:pt>
                      <c:pt idx="275">
                        <c:v>-23.930875189560165</c:v>
                      </c:pt>
                      <c:pt idx="276">
                        <c:v>-23.930875189560165</c:v>
                      </c:pt>
                      <c:pt idx="277">
                        <c:v>-23.930875189560165</c:v>
                      </c:pt>
                      <c:pt idx="278">
                        <c:v>-23.930875189560165</c:v>
                      </c:pt>
                      <c:pt idx="279">
                        <c:v>-23.930875189560165</c:v>
                      </c:pt>
                      <c:pt idx="280">
                        <c:v>-23.930875189560165</c:v>
                      </c:pt>
                      <c:pt idx="281">
                        <c:v>-23.930875189560165</c:v>
                      </c:pt>
                      <c:pt idx="282">
                        <c:v>-23.930875189560165</c:v>
                      </c:pt>
                      <c:pt idx="283">
                        <c:v>-23.930875189560165</c:v>
                      </c:pt>
                      <c:pt idx="284">
                        <c:v>-23.930875189560165</c:v>
                      </c:pt>
                      <c:pt idx="285">
                        <c:v>-23.930875189560165</c:v>
                      </c:pt>
                      <c:pt idx="286">
                        <c:v>-23.930875189560165</c:v>
                      </c:pt>
                      <c:pt idx="287">
                        <c:v>-23.930875189560165</c:v>
                      </c:pt>
                      <c:pt idx="288">
                        <c:v>-23.930875189560165</c:v>
                      </c:pt>
                      <c:pt idx="289">
                        <c:v>-23.930875189560165</c:v>
                      </c:pt>
                      <c:pt idx="290">
                        <c:v>-23.930875189560165</c:v>
                      </c:pt>
                      <c:pt idx="291">
                        <c:v>-23.930875189560165</c:v>
                      </c:pt>
                      <c:pt idx="292">
                        <c:v>-23.930875189560165</c:v>
                      </c:pt>
                      <c:pt idx="293">
                        <c:v>-12.000232739529496</c:v>
                      </c:pt>
                      <c:pt idx="294">
                        <c:v>-12.000232739529496</c:v>
                      </c:pt>
                      <c:pt idx="295">
                        <c:v>-12.000232739529496</c:v>
                      </c:pt>
                      <c:pt idx="296">
                        <c:v>-12.000232739529496</c:v>
                      </c:pt>
                      <c:pt idx="297">
                        <c:v>-12.000232739529496</c:v>
                      </c:pt>
                      <c:pt idx="298">
                        <c:v>-12.000232739529496</c:v>
                      </c:pt>
                      <c:pt idx="299">
                        <c:v>-12.000232739529496</c:v>
                      </c:pt>
                      <c:pt idx="300">
                        <c:v>-12.000232739529496</c:v>
                      </c:pt>
                      <c:pt idx="301">
                        <c:v>-12.000232739529496</c:v>
                      </c:pt>
                      <c:pt idx="302">
                        <c:v>-12.000232739529496</c:v>
                      </c:pt>
                      <c:pt idx="303">
                        <c:v>-12.000232739529496</c:v>
                      </c:pt>
                      <c:pt idx="304">
                        <c:v>-12.000232739529496</c:v>
                      </c:pt>
                      <c:pt idx="305">
                        <c:v>-12.000232739529496</c:v>
                      </c:pt>
                      <c:pt idx="306">
                        <c:v>-12.000232739529496</c:v>
                      </c:pt>
                      <c:pt idx="307">
                        <c:v>-12.000232739529496</c:v>
                      </c:pt>
                      <c:pt idx="308">
                        <c:v>-12.000232739529496</c:v>
                      </c:pt>
                      <c:pt idx="309">
                        <c:v>-12.000232739529496</c:v>
                      </c:pt>
                      <c:pt idx="310">
                        <c:v>-12.000232739529496</c:v>
                      </c:pt>
                      <c:pt idx="311">
                        <c:v>-12.000232739529496</c:v>
                      </c:pt>
                      <c:pt idx="312">
                        <c:v>-12.000232739529496</c:v>
                      </c:pt>
                      <c:pt idx="313">
                        <c:v>-12.000232739529496</c:v>
                      </c:pt>
                      <c:pt idx="314">
                        <c:v>-12.000232739529496</c:v>
                      </c:pt>
                      <c:pt idx="315">
                        <c:v>-12.000232739529496</c:v>
                      </c:pt>
                      <c:pt idx="316">
                        <c:v>-12.000232739529496</c:v>
                      </c:pt>
                      <c:pt idx="317">
                        <c:v>-12.000232739529496</c:v>
                      </c:pt>
                      <c:pt idx="318">
                        <c:v>-12.000232739529496</c:v>
                      </c:pt>
                      <c:pt idx="319">
                        <c:v>-12.000232739529496</c:v>
                      </c:pt>
                      <c:pt idx="320">
                        <c:v>-12.000232739529496</c:v>
                      </c:pt>
                      <c:pt idx="321">
                        <c:v>-12.000232739529496</c:v>
                      </c:pt>
                      <c:pt idx="322">
                        <c:v>-12.000232739529496</c:v>
                      </c:pt>
                      <c:pt idx="323">
                        <c:v>-12.000232739529496</c:v>
                      </c:pt>
                      <c:pt idx="324">
                        <c:v>-12.000232739529496</c:v>
                      </c:pt>
                      <c:pt idx="325">
                        <c:v>-12.000232739529496</c:v>
                      </c:pt>
                      <c:pt idx="326">
                        <c:v>-12.000232739529496</c:v>
                      </c:pt>
                      <c:pt idx="327">
                        <c:v>-12.000232739529496</c:v>
                      </c:pt>
                      <c:pt idx="328">
                        <c:v>-12.000232739529496</c:v>
                      </c:pt>
                      <c:pt idx="329">
                        <c:v>-12.000232739529496</c:v>
                      </c:pt>
                      <c:pt idx="330">
                        <c:v>-12.000232739529496</c:v>
                      </c:pt>
                      <c:pt idx="331">
                        <c:v>-12.000232739529496</c:v>
                      </c:pt>
                      <c:pt idx="332">
                        <c:v>-12.000232739529496</c:v>
                      </c:pt>
                      <c:pt idx="333">
                        <c:v>-12.000232739529496</c:v>
                      </c:pt>
                      <c:pt idx="334">
                        <c:v>-12.000232739529496</c:v>
                      </c:pt>
                      <c:pt idx="335">
                        <c:v>-12.000232739529496</c:v>
                      </c:pt>
                      <c:pt idx="336">
                        <c:v>-12.000232739529496</c:v>
                      </c:pt>
                      <c:pt idx="337">
                        <c:v>-12.000232739529496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5696-4F68-9E32-6F393FA6A612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-13.527151945916495</c:v>
                      </c:pt>
                      <c:pt idx="24">
                        <c:v>-13.527151945916495</c:v>
                      </c:pt>
                      <c:pt idx="25">
                        <c:v>-13.527151945916495</c:v>
                      </c:pt>
                      <c:pt idx="26">
                        <c:v>-13.527151945916495</c:v>
                      </c:pt>
                      <c:pt idx="27">
                        <c:v>-13.527151945916495</c:v>
                      </c:pt>
                      <c:pt idx="28">
                        <c:v>-13.527151945916495</c:v>
                      </c:pt>
                      <c:pt idx="29">
                        <c:v>-13.527151945916495</c:v>
                      </c:pt>
                      <c:pt idx="30">
                        <c:v>-13.527151945916495</c:v>
                      </c:pt>
                      <c:pt idx="31">
                        <c:v>-13.527151945916495</c:v>
                      </c:pt>
                      <c:pt idx="32">
                        <c:v>-13.527151945916495</c:v>
                      </c:pt>
                      <c:pt idx="33">
                        <c:v>-13.527151945916495</c:v>
                      </c:pt>
                      <c:pt idx="34">
                        <c:v>-13.527151945916495</c:v>
                      </c:pt>
                      <c:pt idx="35">
                        <c:v>-13.527151945916495</c:v>
                      </c:pt>
                      <c:pt idx="36">
                        <c:v>-13.527151945916495</c:v>
                      </c:pt>
                      <c:pt idx="37">
                        <c:v>-13.527151945916495</c:v>
                      </c:pt>
                      <c:pt idx="38">
                        <c:v>-13.527151945916495</c:v>
                      </c:pt>
                      <c:pt idx="39">
                        <c:v>-13.527151945916495</c:v>
                      </c:pt>
                      <c:pt idx="40">
                        <c:v>-13.527151945916495</c:v>
                      </c:pt>
                      <c:pt idx="41">
                        <c:v>-13.527151945916495</c:v>
                      </c:pt>
                      <c:pt idx="42">
                        <c:v>-13.527151945916495</c:v>
                      </c:pt>
                      <c:pt idx="43">
                        <c:v>-13.527151945916495</c:v>
                      </c:pt>
                      <c:pt idx="44">
                        <c:v>-13.527151945916495</c:v>
                      </c:pt>
                      <c:pt idx="45">
                        <c:v>-13.527151945916495</c:v>
                      </c:pt>
                      <c:pt idx="46">
                        <c:v>-13.527151945916495</c:v>
                      </c:pt>
                      <c:pt idx="47">
                        <c:v>-13.527151945916495</c:v>
                      </c:pt>
                      <c:pt idx="48">
                        <c:v>-13.527151945916495</c:v>
                      </c:pt>
                      <c:pt idx="49">
                        <c:v>-13.527151945916495</c:v>
                      </c:pt>
                      <c:pt idx="50">
                        <c:v>-13.527151945916495</c:v>
                      </c:pt>
                      <c:pt idx="51">
                        <c:v>-13.527151945916495</c:v>
                      </c:pt>
                      <c:pt idx="52">
                        <c:v>-13.527151945916495</c:v>
                      </c:pt>
                      <c:pt idx="53">
                        <c:v>-13.527151945916495</c:v>
                      </c:pt>
                      <c:pt idx="54">
                        <c:v>-13.527151945916495</c:v>
                      </c:pt>
                      <c:pt idx="55">
                        <c:v>-13.527151945916495</c:v>
                      </c:pt>
                      <c:pt idx="56">
                        <c:v>-13.527151945916495</c:v>
                      </c:pt>
                      <c:pt idx="57">
                        <c:v>-13.527151945916495</c:v>
                      </c:pt>
                      <c:pt idx="58">
                        <c:v>-13.527151945916495</c:v>
                      </c:pt>
                      <c:pt idx="59">
                        <c:v>-13.527151945916495</c:v>
                      </c:pt>
                      <c:pt idx="60">
                        <c:v>-13.527151945916495</c:v>
                      </c:pt>
                      <c:pt idx="61">
                        <c:v>-13.527151945916495</c:v>
                      </c:pt>
                      <c:pt idx="62">
                        <c:v>-13.527151945916495</c:v>
                      </c:pt>
                      <c:pt idx="63">
                        <c:v>-13.527151945916495</c:v>
                      </c:pt>
                      <c:pt idx="64">
                        <c:v>-13.527151945916495</c:v>
                      </c:pt>
                      <c:pt idx="65">
                        <c:v>-13.527151945916495</c:v>
                      </c:pt>
                      <c:pt idx="66">
                        <c:v>-13.527151945916495</c:v>
                      </c:pt>
                      <c:pt idx="67">
                        <c:v>-13.527151945916495</c:v>
                      </c:pt>
                      <c:pt idx="68">
                        <c:v>-23.914490671978193</c:v>
                      </c:pt>
                      <c:pt idx="69">
                        <c:v>-23.914490671978193</c:v>
                      </c:pt>
                      <c:pt idx="70">
                        <c:v>-23.914490671978193</c:v>
                      </c:pt>
                      <c:pt idx="71">
                        <c:v>-23.914490671978193</c:v>
                      </c:pt>
                      <c:pt idx="72">
                        <c:v>-23.914490671978193</c:v>
                      </c:pt>
                      <c:pt idx="73">
                        <c:v>-23.914490671978193</c:v>
                      </c:pt>
                      <c:pt idx="74">
                        <c:v>-23.914490671978193</c:v>
                      </c:pt>
                      <c:pt idx="75">
                        <c:v>-23.914490671978193</c:v>
                      </c:pt>
                      <c:pt idx="76">
                        <c:v>-23.914490671978193</c:v>
                      </c:pt>
                      <c:pt idx="77">
                        <c:v>-23.914490671978193</c:v>
                      </c:pt>
                      <c:pt idx="78">
                        <c:v>-23.914490671978193</c:v>
                      </c:pt>
                      <c:pt idx="79">
                        <c:v>-23.914490671978193</c:v>
                      </c:pt>
                      <c:pt idx="80">
                        <c:v>-23.914490671978193</c:v>
                      </c:pt>
                      <c:pt idx="81">
                        <c:v>-23.914490671978193</c:v>
                      </c:pt>
                      <c:pt idx="82">
                        <c:v>-23.914490671978193</c:v>
                      </c:pt>
                      <c:pt idx="83">
                        <c:v>-23.914490671978193</c:v>
                      </c:pt>
                      <c:pt idx="84">
                        <c:v>-23.914490671978193</c:v>
                      </c:pt>
                      <c:pt idx="85">
                        <c:v>-23.914490671978193</c:v>
                      </c:pt>
                      <c:pt idx="86">
                        <c:v>-23.914490671978193</c:v>
                      </c:pt>
                      <c:pt idx="87">
                        <c:v>-23.914490671978193</c:v>
                      </c:pt>
                      <c:pt idx="88">
                        <c:v>-23.914490671978193</c:v>
                      </c:pt>
                      <c:pt idx="89">
                        <c:v>-23.914490671978193</c:v>
                      </c:pt>
                      <c:pt idx="90">
                        <c:v>-23.914490671978193</c:v>
                      </c:pt>
                      <c:pt idx="91">
                        <c:v>-23.914490671978193</c:v>
                      </c:pt>
                      <c:pt idx="92">
                        <c:v>-23.914490671978193</c:v>
                      </c:pt>
                      <c:pt idx="93">
                        <c:v>-23.914490671978193</c:v>
                      </c:pt>
                      <c:pt idx="94">
                        <c:v>-23.914490671978193</c:v>
                      </c:pt>
                      <c:pt idx="95">
                        <c:v>-23.914490671978193</c:v>
                      </c:pt>
                      <c:pt idx="96">
                        <c:v>-23.914490671978193</c:v>
                      </c:pt>
                      <c:pt idx="97">
                        <c:v>-23.914490671978193</c:v>
                      </c:pt>
                      <c:pt idx="98">
                        <c:v>-23.914490671978193</c:v>
                      </c:pt>
                      <c:pt idx="99">
                        <c:v>-23.914490671978193</c:v>
                      </c:pt>
                      <c:pt idx="100">
                        <c:v>-23.914490671978193</c:v>
                      </c:pt>
                      <c:pt idx="101">
                        <c:v>-23.914490671978193</c:v>
                      </c:pt>
                      <c:pt idx="102">
                        <c:v>-23.914490671978193</c:v>
                      </c:pt>
                      <c:pt idx="103">
                        <c:v>-23.914490671978193</c:v>
                      </c:pt>
                      <c:pt idx="104">
                        <c:v>-23.914490671978193</c:v>
                      </c:pt>
                      <c:pt idx="105">
                        <c:v>-23.914490671978193</c:v>
                      </c:pt>
                      <c:pt idx="106">
                        <c:v>-23.914490671978193</c:v>
                      </c:pt>
                      <c:pt idx="107">
                        <c:v>-23.914490671978193</c:v>
                      </c:pt>
                      <c:pt idx="108">
                        <c:v>-23.914490671978193</c:v>
                      </c:pt>
                      <c:pt idx="109">
                        <c:v>-23.914490671978193</c:v>
                      </c:pt>
                      <c:pt idx="110">
                        <c:v>-23.914490671978193</c:v>
                      </c:pt>
                      <c:pt idx="111">
                        <c:v>-23.914490671978193</c:v>
                      </c:pt>
                      <c:pt idx="112">
                        <c:v>-23.914490671978193</c:v>
                      </c:pt>
                      <c:pt idx="113">
                        <c:v>-13.726947998548903</c:v>
                      </c:pt>
                      <c:pt idx="114">
                        <c:v>-13.726947998548903</c:v>
                      </c:pt>
                      <c:pt idx="115">
                        <c:v>-13.726947998548903</c:v>
                      </c:pt>
                      <c:pt idx="116">
                        <c:v>-13.726947998548903</c:v>
                      </c:pt>
                      <c:pt idx="117">
                        <c:v>-13.726947998548903</c:v>
                      </c:pt>
                      <c:pt idx="118">
                        <c:v>-13.726947998548903</c:v>
                      </c:pt>
                      <c:pt idx="119">
                        <c:v>-13.726947998548903</c:v>
                      </c:pt>
                      <c:pt idx="120">
                        <c:v>-13.726947998548903</c:v>
                      </c:pt>
                      <c:pt idx="121">
                        <c:v>-13.726947998548903</c:v>
                      </c:pt>
                      <c:pt idx="122">
                        <c:v>-13.726947998548903</c:v>
                      </c:pt>
                      <c:pt idx="123">
                        <c:v>-13.726947998548903</c:v>
                      </c:pt>
                      <c:pt idx="124">
                        <c:v>-13.726947998548903</c:v>
                      </c:pt>
                      <c:pt idx="125">
                        <c:v>-13.726947998548903</c:v>
                      </c:pt>
                      <c:pt idx="126">
                        <c:v>-13.726947998548903</c:v>
                      </c:pt>
                      <c:pt idx="127">
                        <c:v>-13.726947998548903</c:v>
                      </c:pt>
                      <c:pt idx="128">
                        <c:v>-13.726947998548903</c:v>
                      </c:pt>
                      <c:pt idx="129">
                        <c:v>-13.726947998548903</c:v>
                      </c:pt>
                      <c:pt idx="130">
                        <c:v>-13.726947998548903</c:v>
                      </c:pt>
                      <c:pt idx="131">
                        <c:v>-13.726947998548903</c:v>
                      </c:pt>
                      <c:pt idx="132">
                        <c:v>-13.726947998548903</c:v>
                      </c:pt>
                      <c:pt idx="133">
                        <c:v>-13.726947998548903</c:v>
                      </c:pt>
                      <c:pt idx="134">
                        <c:v>-13.726947998548903</c:v>
                      </c:pt>
                      <c:pt idx="135">
                        <c:v>-13.726947998548903</c:v>
                      </c:pt>
                      <c:pt idx="136">
                        <c:v>-13.726947998548903</c:v>
                      </c:pt>
                      <c:pt idx="137">
                        <c:v>-13.726947998548903</c:v>
                      </c:pt>
                      <c:pt idx="138">
                        <c:v>-13.726947998548903</c:v>
                      </c:pt>
                      <c:pt idx="139">
                        <c:v>-13.726947998548903</c:v>
                      </c:pt>
                      <c:pt idx="140">
                        <c:v>-13.726947998548903</c:v>
                      </c:pt>
                      <c:pt idx="141">
                        <c:v>-13.726947998548903</c:v>
                      </c:pt>
                      <c:pt idx="142">
                        <c:v>-13.726947998548903</c:v>
                      </c:pt>
                      <c:pt idx="143">
                        <c:v>-13.726947998548903</c:v>
                      </c:pt>
                      <c:pt idx="144">
                        <c:v>-13.726947998548903</c:v>
                      </c:pt>
                      <c:pt idx="145">
                        <c:v>-13.726947998548903</c:v>
                      </c:pt>
                      <c:pt idx="146">
                        <c:v>-13.726947998548903</c:v>
                      </c:pt>
                      <c:pt idx="147">
                        <c:v>-13.726947998548903</c:v>
                      </c:pt>
                      <c:pt idx="148">
                        <c:v>-13.726947998548903</c:v>
                      </c:pt>
                      <c:pt idx="149">
                        <c:v>-13.726947998548903</c:v>
                      </c:pt>
                      <c:pt idx="150">
                        <c:v>-13.726947998548903</c:v>
                      </c:pt>
                      <c:pt idx="151">
                        <c:v>-13.726947998548903</c:v>
                      </c:pt>
                      <c:pt idx="152">
                        <c:v>-13.726947998548903</c:v>
                      </c:pt>
                      <c:pt idx="153">
                        <c:v>-13.726947998548903</c:v>
                      </c:pt>
                      <c:pt idx="154">
                        <c:v>-13.726947998548903</c:v>
                      </c:pt>
                      <c:pt idx="155">
                        <c:v>-13.726947998548903</c:v>
                      </c:pt>
                      <c:pt idx="156">
                        <c:v>-13.726947998548903</c:v>
                      </c:pt>
                      <c:pt idx="157">
                        <c:v>-13.726947998548903</c:v>
                      </c:pt>
                      <c:pt idx="158">
                        <c:v>0.60032379019930304</c:v>
                      </c:pt>
                      <c:pt idx="159">
                        <c:v>0.60032379019930304</c:v>
                      </c:pt>
                      <c:pt idx="160">
                        <c:v>0.60032379019930304</c:v>
                      </c:pt>
                      <c:pt idx="161">
                        <c:v>0.60032379019930304</c:v>
                      </c:pt>
                      <c:pt idx="162">
                        <c:v>0.60032379019930304</c:v>
                      </c:pt>
                      <c:pt idx="163">
                        <c:v>0.60032379019930304</c:v>
                      </c:pt>
                      <c:pt idx="164">
                        <c:v>0.60032379019930304</c:v>
                      </c:pt>
                      <c:pt idx="165">
                        <c:v>0.60032379019930304</c:v>
                      </c:pt>
                      <c:pt idx="166">
                        <c:v>0.60032379019930304</c:v>
                      </c:pt>
                      <c:pt idx="167">
                        <c:v>0.60032379019930304</c:v>
                      </c:pt>
                      <c:pt idx="168">
                        <c:v>0.60032379019930304</c:v>
                      </c:pt>
                      <c:pt idx="169">
                        <c:v>0.60032379019930304</c:v>
                      </c:pt>
                      <c:pt idx="170">
                        <c:v>0.60032379019930304</c:v>
                      </c:pt>
                      <c:pt idx="171">
                        <c:v>0.60032379019930304</c:v>
                      </c:pt>
                      <c:pt idx="172">
                        <c:v>0.60032379019930304</c:v>
                      </c:pt>
                      <c:pt idx="173">
                        <c:v>0.60032379019930304</c:v>
                      </c:pt>
                      <c:pt idx="174">
                        <c:v>0.60032379019930304</c:v>
                      </c:pt>
                      <c:pt idx="175">
                        <c:v>0.60032379019930304</c:v>
                      </c:pt>
                      <c:pt idx="176">
                        <c:v>0.60032379019930304</c:v>
                      </c:pt>
                      <c:pt idx="177">
                        <c:v>0.60032379019930304</c:v>
                      </c:pt>
                      <c:pt idx="178">
                        <c:v>0.60032379019930304</c:v>
                      </c:pt>
                      <c:pt idx="179">
                        <c:v>0.60032379019930304</c:v>
                      </c:pt>
                      <c:pt idx="180">
                        <c:v>0.60032379019930304</c:v>
                      </c:pt>
                      <c:pt idx="181">
                        <c:v>0.60032379019930304</c:v>
                      </c:pt>
                      <c:pt idx="182">
                        <c:v>0.60032379019930304</c:v>
                      </c:pt>
                      <c:pt idx="183">
                        <c:v>0.60032379019930304</c:v>
                      </c:pt>
                      <c:pt idx="184">
                        <c:v>0.60032379019930304</c:v>
                      </c:pt>
                      <c:pt idx="185">
                        <c:v>0.60032379019930304</c:v>
                      </c:pt>
                      <c:pt idx="186">
                        <c:v>0.60032379019930304</c:v>
                      </c:pt>
                      <c:pt idx="187">
                        <c:v>0.60032379019930304</c:v>
                      </c:pt>
                      <c:pt idx="188">
                        <c:v>0.60032379019930304</c:v>
                      </c:pt>
                      <c:pt idx="189">
                        <c:v>0.60032379019930304</c:v>
                      </c:pt>
                      <c:pt idx="190">
                        <c:v>0.60032379019930304</c:v>
                      </c:pt>
                      <c:pt idx="191">
                        <c:v>0.60032379019930304</c:v>
                      </c:pt>
                      <c:pt idx="192">
                        <c:v>0.60032379019930304</c:v>
                      </c:pt>
                      <c:pt idx="193">
                        <c:v>0.60032379019930304</c:v>
                      </c:pt>
                      <c:pt idx="194">
                        <c:v>0.60032379019930304</c:v>
                      </c:pt>
                      <c:pt idx="195">
                        <c:v>0.60032379019930304</c:v>
                      </c:pt>
                      <c:pt idx="196">
                        <c:v>0.60032379019930304</c:v>
                      </c:pt>
                      <c:pt idx="197">
                        <c:v>0.60032379019930304</c:v>
                      </c:pt>
                      <c:pt idx="198">
                        <c:v>0.60032379019930304</c:v>
                      </c:pt>
                      <c:pt idx="199">
                        <c:v>0.60032379019930304</c:v>
                      </c:pt>
                      <c:pt idx="200">
                        <c:v>0.60032379019930304</c:v>
                      </c:pt>
                      <c:pt idx="201">
                        <c:v>0.60032379019930304</c:v>
                      </c:pt>
                      <c:pt idx="202">
                        <c:v>0.60032379019930304</c:v>
                      </c:pt>
                      <c:pt idx="203">
                        <c:v>-11.978774108393255</c:v>
                      </c:pt>
                      <c:pt idx="204">
                        <c:v>-11.978774108393255</c:v>
                      </c:pt>
                      <c:pt idx="205">
                        <c:v>-11.978774108393255</c:v>
                      </c:pt>
                      <c:pt idx="206">
                        <c:v>-11.978774108393255</c:v>
                      </c:pt>
                      <c:pt idx="207">
                        <c:v>-11.978774108393255</c:v>
                      </c:pt>
                      <c:pt idx="208">
                        <c:v>-11.978774108393255</c:v>
                      </c:pt>
                      <c:pt idx="209">
                        <c:v>-11.978774108393255</c:v>
                      </c:pt>
                      <c:pt idx="210">
                        <c:v>-11.978774108393255</c:v>
                      </c:pt>
                      <c:pt idx="211">
                        <c:v>-11.978774108393255</c:v>
                      </c:pt>
                      <c:pt idx="212">
                        <c:v>-11.978774108393255</c:v>
                      </c:pt>
                      <c:pt idx="213">
                        <c:v>-11.978774108393255</c:v>
                      </c:pt>
                      <c:pt idx="214">
                        <c:v>-11.978774108393255</c:v>
                      </c:pt>
                      <c:pt idx="215">
                        <c:v>-11.978774108393255</c:v>
                      </c:pt>
                      <c:pt idx="216">
                        <c:v>-11.978774108393255</c:v>
                      </c:pt>
                      <c:pt idx="217">
                        <c:v>-11.978774108393255</c:v>
                      </c:pt>
                      <c:pt idx="218">
                        <c:v>-11.978774108393255</c:v>
                      </c:pt>
                      <c:pt idx="219">
                        <c:v>-11.978774108393255</c:v>
                      </c:pt>
                      <c:pt idx="220">
                        <c:v>-11.978774108393255</c:v>
                      </c:pt>
                      <c:pt idx="221">
                        <c:v>-11.978774108393255</c:v>
                      </c:pt>
                      <c:pt idx="222">
                        <c:v>-11.978774108393255</c:v>
                      </c:pt>
                      <c:pt idx="223">
                        <c:v>-11.978774108393255</c:v>
                      </c:pt>
                      <c:pt idx="224">
                        <c:v>-11.978774108393255</c:v>
                      </c:pt>
                      <c:pt idx="225">
                        <c:v>-11.978774108393255</c:v>
                      </c:pt>
                      <c:pt idx="226">
                        <c:v>-11.978774108393255</c:v>
                      </c:pt>
                      <c:pt idx="227">
                        <c:v>-11.978774108393255</c:v>
                      </c:pt>
                      <c:pt idx="228">
                        <c:v>-11.978774108393255</c:v>
                      </c:pt>
                      <c:pt idx="229">
                        <c:v>-11.978774108393255</c:v>
                      </c:pt>
                      <c:pt idx="230">
                        <c:v>-11.978774108393255</c:v>
                      </c:pt>
                      <c:pt idx="231">
                        <c:v>-11.978774108393255</c:v>
                      </c:pt>
                      <c:pt idx="232">
                        <c:v>-11.978774108393255</c:v>
                      </c:pt>
                      <c:pt idx="233">
                        <c:v>-11.978774108393255</c:v>
                      </c:pt>
                      <c:pt idx="234">
                        <c:v>-11.978774108393255</c:v>
                      </c:pt>
                      <c:pt idx="235">
                        <c:v>-11.978774108393255</c:v>
                      </c:pt>
                      <c:pt idx="236">
                        <c:v>-11.978774108393255</c:v>
                      </c:pt>
                      <c:pt idx="237">
                        <c:v>-11.978774108393255</c:v>
                      </c:pt>
                      <c:pt idx="238">
                        <c:v>-11.978774108393255</c:v>
                      </c:pt>
                      <c:pt idx="239">
                        <c:v>-11.978774108393255</c:v>
                      </c:pt>
                      <c:pt idx="240">
                        <c:v>-11.978774108393255</c:v>
                      </c:pt>
                      <c:pt idx="241">
                        <c:v>-11.978774108393255</c:v>
                      </c:pt>
                      <c:pt idx="242">
                        <c:v>-11.978774108393255</c:v>
                      </c:pt>
                      <c:pt idx="243">
                        <c:v>-11.978774108393255</c:v>
                      </c:pt>
                      <c:pt idx="244">
                        <c:v>-11.978774108393255</c:v>
                      </c:pt>
                      <c:pt idx="245">
                        <c:v>-11.978774108393255</c:v>
                      </c:pt>
                      <c:pt idx="246">
                        <c:v>-11.978774108393255</c:v>
                      </c:pt>
                      <c:pt idx="247">
                        <c:v>-11.978774108393255</c:v>
                      </c:pt>
                      <c:pt idx="248">
                        <c:v>-23.766515674170133</c:v>
                      </c:pt>
                      <c:pt idx="249">
                        <c:v>-23.766515674170133</c:v>
                      </c:pt>
                      <c:pt idx="250">
                        <c:v>-23.766515674170133</c:v>
                      </c:pt>
                      <c:pt idx="251">
                        <c:v>-23.766515674170133</c:v>
                      </c:pt>
                      <c:pt idx="252">
                        <c:v>-23.766515674170133</c:v>
                      </c:pt>
                      <c:pt idx="253">
                        <c:v>-23.766515674170133</c:v>
                      </c:pt>
                      <c:pt idx="254">
                        <c:v>-23.766515674170133</c:v>
                      </c:pt>
                      <c:pt idx="255">
                        <c:v>-23.766515674170133</c:v>
                      </c:pt>
                      <c:pt idx="256">
                        <c:v>-23.766515674170133</c:v>
                      </c:pt>
                      <c:pt idx="257">
                        <c:v>-23.766515674170133</c:v>
                      </c:pt>
                      <c:pt idx="258">
                        <c:v>-23.766515674170133</c:v>
                      </c:pt>
                      <c:pt idx="259">
                        <c:v>-23.766515674170133</c:v>
                      </c:pt>
                      <c:pt idx="260">
                        <c:v>-23.766515674170133</c:v>
                      </c:pt>
                      <c:pt idx="261">
                        <c:v>-23.766515674170133</c:v>
                      </c:pt>
                      <c:pt idx="262">
                        <c:v>-23.766515674170133</c:v>
                      </c:pt>
                      <c:pt idx="263">
                        <c:v>-23.766515674170133</c:v>
                      </c:pt>
                      <c:pt idx="264">
                        <c:v>-23.766515674170133</c:v>
                      </c:pt>
                      <c:pt idx="265">
                        <c:v>-23.766515674170133</c:v>
                      </c:pt>
                      <c:pt idx="266">
                        <c:v>-23.766515674170133</c:v>
                      </c:pt>
                      <c:pt idx="267">
                        <c:v>-23.766515674170133</c:v>
                      </c:pt>
                      <c:pt idx="268">
                        <c:v>-23.766515674170133</c:v>
                      </c:pt>
                      <c:pt idx="269">
                        <c:v>-23.766515674170133</c:v>
                      </c:pt>
                      <c:pt idx="270">
                        <c:v>-23.766515674170133</c:v>
                      </c:pt>
                      <c:pt idx="271">
                        <c:v>-23.766515674170133</c:v>
                      </c:pt>
                      <c:pt idx="272">
                        <c:v>-23.766515674170133</c:v>
                      </c:pt>
                      <c:pt idx="273">
                        <c:v>-23.766515674170133</c:v>
                      </c:pt>
                      <c:pt idx="274">
                        <c:v>-23.766515674170133</c:v>
                      </c:pt>
                      <c:pt idx="275">
                        <c:v>-23.766515674170133</c:v>
                      </c:pt>
                      <c:pt idx="276">
                        <c:v>-23.766515674170133</c:v>
                      </c:pt>
                      <c:pt idx="277">
                        <c:v>-23.766515674170133</c:v>
                      </c:pt>
                      <c:pt idx="278">
                        <c:v>-23.766515674170133</c:v>
                      </c:pt>
                      <c:pt idx="279">
                        <c:v>-23.766515674170133</c:v>
                      </c:pt>
                      <c:pt idx="280">
                        <c:v>-23.766515674170133</c:v>
                      </c:pt>
                      <c:pt idx="281">
                        <c:v>-23.766515674170133</c:v>
                      </c:pt>
                      <c:pt idx="282">
                        <c:v>-23.766515674170133</c:v>
                      </c:pt>
                      <c:pt idx="283">
                        <c:v>-23.766515674170133</c:v>
                      </c:pt>
                      <c:pt idx="284">
                        <c:v>-23.766515674170133</c:v>
                      </c:pt>
                      <c:pt idx="285">
                        <c:v>-23.766515674170133</c:v>
                      </c:pt>
                      <c:pt idx="286">
                        <c:v>-23.766515674170133</c:v>
                      </c:pt>
                      <c:pt idx="287">
                        <c:v>-23.766515674170133</c:v>
                      </c:pt>
                      <c:pt idx="288">
                        <c:v>-23.766515674170133</c:v>
                      </c:pt>
                      <c:pt idx="289">
                        <c:v>-23.766515674170133</c:v>
                      </c:pt>
                      <c:pt idx="290">
                        <c:v>-23.766515674170133</c:v>
                      </c:pt>
                      <c:pt idx="291">
                        <c:v>-23.766515674170133</c:v>
                      </c:pt>
                      <c:pt idx="292">
                        <c:v>-23.766515674170133</c:v>
                      </c:pt>
                      <c:pt idx="293">
                        <c:v>-11.917814005487653</c:v>
                      </c:pt>
                      <c:pt idx="294">
                        <c:v>-11.917814005487653</c:v>
                      </c:pt>
                      <c:pt idx="295">
                        <c:v>-11.917814005487653</c:v>
                      </c:pt>
                      <c:pt idx="296">
                        <c:v>-11.917814005487653</c:v>
                      </c:pt>
                      <c:pt idx="297">
                        <c:v>-11.917814005487653</c:v>
                      </c:pt>
                      <c:pt idx="298">
                        <c:v>-11.917814005487653</c:v>
                      </c:pt>
                      <c:pt idx="299">
                        <c:v>-11.917814005487653</c:v>
                      </c:pt>
                      <c:pt idx="300">
                        <c:v>-11.917814005487653</c:v>
                      </c:pt>
                      <c:pt idx="301">
                        <c:v>-11.917814005487653</c:v>
                      </c:pt>
                      <c:pt idx="302">
                        <c:v>-11.917814005487653</c:v>
                      </c:pt>
                      <c:pt idx="303">
                        <c:v>-11.917814005487653</c:v>
                      </c:pt>
                      <c:pt idx="304">
                        <c:v>-11.917814005487653</c:v>
                      </c:pt>
                      <c:pt idx="305">
                        <c:v>-11.917814005487653</c:v>
                      </c:pt>
                      <c:pt idx="306">
                        <c:v>-11.917814005487653</c:v>
                      </c:pt>
                      <c:pt idx="307">
                        <c:v>-11.917814005487653</c:v>
                      </c:pt>
                      <c:pt idx="308">
                        <c:v>-11.917814005487653</c:v>
                      </c:pt>
                      <c:pt idx="309">
                        <c:v>-11.917814005487653</c:v>
                      </c:pt>
                      <c:pt idx="310">
                        <c:v>-11.917814005487653</c:v>
                      </c:pt>
                      <c:pt idx="311">
                        <c:v>-11.917814005487653</c:v>
                      </c:pt>
                      <c:pt idx="312">
                        <c:v>-11.917814005487653</c:v>
                      </c:pt>
                      <c:pt idx="313">
                        <c:v>-11.917814005487653</c:v>
                      </c:pt>
                      <c:pt idx="314">
                        <c:v>-11.917814005487653</c:v>
                      </c:pt>
                      <c:pt idx="315">
                        <c:v>-11.917814005487653</c:v>
                      </c:pt>
                      <c:pt idx="316">
                        <c:v>-11.917814005487653</c:v>
                      </c:pt>
                      <c:pt idx="317">
                        <c:v>-11.917814005487653</c:v>
                      </c:pt>
                      <c:pt idx="318">
                        <c:v>-11.917814005487653</c:v>
                      </c:pt>
                      <c:pt idx="319">
                        <c:v>-11.917814005487653</c:v>
                      </c:pt>
                      <c:pt idx="320">
                        <c:v>-11.917814005487653</c:v>
                      </c:pt>
                      <c:pt idx="321">
                        <c:v>-11.917814005487653</c:v>
                      </c:pt>
                      <c:pt idx="322">
                        <c:v>-11.917814005487653</c:v>
                      </c:pt>
                      <c:pt idx="323">
                        <c:v>-11.917814005487653</c:v>
                      </c:pt>
                      <c:pt idx="324">
                        <c:v>-11.917814005487653</c:v>
                      </c:pt>
                      <c:pt idx="325">
                        <c:v>-11.917814005487653</c:v>
                      </c:pt>
                      <c:pt idx="326">
                        <c:v>-11.917814005487653</c:v>
                      </c:pt>
                      <c:pt idx="327">
                        <c:v>-11.917814005487653</c:v>
                      </c:pt>
                      <c:pt idx="328">
                        <c:v>-11.917814005487653</c:v>
                      </c:pt>
                      <c:pt idx="329">
                        <c:v>-11.917814005487653</c:v>
                      </c:pt>
                      <c:pt idx="330">
                        <c:v>-11.917814005487653</c:v>
                      </c:pt>
                      <c:pt idx="331">
                        <c:v>-11.917814005487653</c:v>
                      </c:pt>
                      <c:pt idx="332">
                        <c:v>-11.917814005487653</c:v>
                      </c:pt>
                      <c:pt idx="333">
                        <c:v>-11.917814005487653</c:v>
                      </c:pt>
                      <c:pt idx="334">
                        <c:v>-11.917814005487653</c:v>
                      </c:pt>
                      <c:pt idx="335">
                        <c:v>-11.917814005487653</c:v>
                      </c:pt>
                      <c:pt idx="336">
                        <c:v>-11.917814005487653</c:v>
                      </c:pt>
                      <c:pt idx="337">
                        <c:v>-11.917814005487653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5696-4F68-9E32-6F393FA6A612}"/>
                  </c:ext>
                </c:extLst>
              </c15:ser>
            </c15:filteredLineSeries>
          </c:ext>
        </c:extLst>
      </c:lineChart>
      <c:catAx>
        <c:axId val="5406756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669088"/>
        <c:crosses val="autoZero"/>
        <c:auto val="1"/>
        <c:lblAlgn val="ctr"/>
        <c:lblOffset val="100"/>
        <c:noMultiLvlLbl val="0"/>
      </c:catAx>
      <c:valAx>
        <c:axId val="54066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67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Relationship Id="rId9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1</xdr:row>
      <xdr:rowOff>179070</xdr:rowOff>
    </xdr:from>
    <xdr:to>
      <xdr:col>17</xdr:col>
      <xdr:colOff>0</xdr:colOff>
      <xdr:row>16</xdr:row>
      <xdr:rowOff>179070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E67CD6-C009-A487-B5EF-12EF1CB581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7620</xdr:colOff>
      <xdr:row>17</xdr:row>
      <xdr:rowOff>179070</xdr:rowOff>
    </xdr:from>
    <xdr:to>
      <xdr:col>17</xdr:col>
      <xdr:colOff>0</xdr:colOff>
      <xdr:row>32</xdr:row>
      <xdr:rowOff>179070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8F7060C-EDB2-14BE-AB01-7B86D6A4DB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33</xdr:row>
      <xdr:rowOff>171450</xdr:rowOff>
    </xdr:from>
    <xdr:to>
      <xdr:col>17</xdr:col>
      <xdr:colOff>15240</xdr:colOff>
      <xdr:row>48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32F9FED-6EAA-B5D0-BB6B-837A41BCB5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3810</xdr:rowOff>
    </xdr:from>
    <xdr:to>
      <xdr:col>17</xdr:col>
      <xdr:colOff>0</xdr:colOff>
      <xdr:row>65</xdr:row>
      <xdr:rowOff>3810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8ABD317-A150-A9C0-8D42-637C718311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7620</xdr:colOff>
      <xdr:row>65</xdr:row>
      <xdr:rowOff>179070</xdr:rowOff>
    </xdr:from>
    <xdr:to>
      <xdr:col>17</xdr:col>
      <xdr:colOff>0</xdr:colOff>
      <xdr:row>80</xdr:row>
      <xdr:rowOff>179070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E080EAB-774E-43E5-2DE3-66B8D549B9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7620</xdr:colOff>
      <xdr:row>0</xdr:row>
      <xdr:rowOff>0</xdr:rowOff>
    </xdr:from>
    <xdr:to>
      <xdr:col>31</xdr:col>
      <xdr:colOff>0</xdr:colOff>
      <xdr:row>14</xdr:row>
      <xdr:rowOff>167640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8F76B50-31D8-6A53-EAFB-E7767946F4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39</xdr:col>
      <xdr:colOff>601980</xdr:colOff>
      <xdr:row>1</xdr:row>
      <xdr:rowOff>179070</xdr:rowOff>
    </xdr:from>
    <xdr:to>
      <xdr:col>49</xdr:col>
      <xdr:colOff>601980</xdr:colOff>
      <xdr:row>16</xdr:row>
      <xdr:rowOff>179070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B66A1D6-41E6-D447-1ED9-FEF6499CBA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40</xdr:col>
      <xdr:colOff>15240</xdr:colOff>
      <xdr:row>18</xdr:row>
      <xdr:rowOff>3810</xdr:rowOff>
    </xdr:from>
    <xdr:to>
      <xdr:col>49</xdr:col>
      <xdr:colOff>601980</xdr:colOff>
      <xdr:row>33</xdr:row>
      <xdr:rowOff>3810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2D44212-4F9A-626B-5779-C5A03A2E5F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40</xdr:col>
      <xdr:colOff>7620</xdr:colOff>
      <xdr:row>33</xdr:row>
      <xdr:rowOff>179070</xdr:rowOff>
    </xdr:from>
    <xdr:to>
      <xdr:col>50</xdr:col>
      <xdr:colOff>15240</xdr:colOff>
      <xdr:row>48</xdr:row>
      <xdr:rowOff>179070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F233B66-58D7-2FE4-989D-31F9FE1074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5</xdr:row>
      <xdr:rowOff>179070</xdr:rowOff>
    </xdr:from>
    <xdr:to>
      <xdr:col>11</xdr:col>
      <xdr:colOff>0</xdr:colOff>
      <xdr:row>20</xdr:row>
      <xdr:rowOff>179070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F6ADF66-1BE6-45DB-A0A7-607220C843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7620</xdr:colOff>
      <xdr:row>5</xdr:row>
      <xdr:rowOff>179070</xdr:rowOff>
    </xdr:from>
    <xdr:to>
      <xdr:col>22</xdr:col>
      <xdr:colOff>0</xdr:colOff>
      <xdr:row>20</xdr:row>
      <xdr:rowOff>179070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8433092-D830-4AEE-B288-F7B15CD45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</xdr:colOff>
      <xdr:row>22</xdr:row>
      <xdr:rowOff>171450</xdr:rowOff>
    </xdr:from>
    <xdr:to>
      <xdr:col>16</xdr:col>
      <xdr:colOff>601980</xdr:colOff>
      <xdr:row>37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497BDD3-F31A-4850-89B2-42D330CFE7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7620</xdr:colOff>
      <xdr:row>42</xdr:row>
      <xdr:rowOff>3810</xdr:rowOff>
    </xdr:from>
    <xdr:to>
      <xdr:col>11</xdr:col>
      <xdr:colOff>0</xdr:colOff>
      <xdr:row>57</xdr:row>
      <xdr:rowOff>3810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158F3F6-684D-4138-8619-EF244DFE22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7620</xdr:colOff>
      <xdr:row>59</xdr:row>
      <xdr:rowOff>179070</xdr:rowOff>
    </xdr:from>
    <xdr:to>
      <xdr:col>11</xdr:col>
      <xdr:colOff>0</xdr:colOff>
      <xdr:row>74</xdr:row>
      <xdr:rowOff>179070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2752781-1410-452B-9C15-AC73C2C573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7620</xdr:colOff>
      <xdr:row>78</xdr:row>
      <xdr:rowOff>0</xdr:rowOff>
    </xdr:from>
    <xdr:to>
      <xdr:col>11</xdr:col>
      <xdr:colOff>0</xdr:colOff>
      <xdr:row>92</xdr:row>
      <xdr:rowOff>167640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7BB4E31-8808-4FF4-94B1-6B2D6CA372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601980</xdr:colOff>
      <xdr:row>99</xdr:row>
      <xdr:rowOff>179070</xdr:rowOff>
    </xdr:from>
    <xdr:to>
      <xdr:col>10</xdr:col>
      <xdr:colOff>601980</xdr:colOff>
      <xdr:row>114</xdr:row>
      <xdr:rowOff>179070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7A7B60C-B507-4E6C-B293-45A8ABB55B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15240</xdr:colOff>
      <xdr:row>118</xdr:row>
      <xdr:rowOff>3810</xdr:rowOff>
    </xdr:from>
    <xdr:to>
      <xdr:col>10</xdr:col>
      <xdr:colOff>601980</xdr:colOff>
      <xdr:row>134</xdr:row>
      <xdr:rowOff>3810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0D234F8-0AE9-4EE6-9A88-660194088B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7620</xdr:colOff>
      <xdr:row>136</xdr:row>
      <xdr:rowOff>179070</xdr:rowOff>
    </xdr:from>
    <xdr:to>
      <xdr:col>11</xdr:col>
      <xdr:colOff>15240</xdr:colOff>
      <xdr:row>151</xdr:row>
      <xdr:rowOff>179070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CDA0D8E-686A-4EBB-B634-E042C47E88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ayas\AppData\Roaming\Microsoft\AddIns\PSYCH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cense"/>
      <sheetName val="Psychrometrics"/>
    </sheetNames>
    <definedNames>
      <definedName name="humidratio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yashan Dananjaya" refreshedDate="44698.590713194448" createdVersion="7" refreshedVersion="7" minRefreshableVersion="3" recordCount="124" xr:uid="{0DD8B786-FC0F-4566-BCD0-D0AB3421B3F7}">
  <cacheSource type="worksheet">
    <worksheetSource name="Research_Wall_Table"/>
  </cacheSource>
  <cacheFields count="8">
    <cacheField name="Count" numFmtId="0">
      <sharedItems containsSemiMixedTypes="0" containsString="0" containsNumber="1" containsInteger="1" minValue="1" maxValue="1"/>
    </cacheField>
    <cacheField name="Area" numFmtId="0">
      <sharedItems containsSemiMixedTypes="0" containsString="0" containsNumber="1" minValue="2.77" maxValue="158.55000000000001"/>
    </cacheField>
    <cacheField name="Direction Name" numFmtId="0">
      <sharedItems count="8">
        <s v="N"/>
        <s v="E"/>
        <s v="W"/>
        <s v="S"/>
        <s v="SE" u="1"/>
        <s v="NW" u="1"/>
        <s v="SW" u="1"/>
        <s v="NE" u="1"/>
      </sharedItems>
    </cacheField>
    <cacheField name="X value" numFmtId="0">
      <sharedItems containsSemiMixedTypes="0" containsString="0" containsNumber="1" containsInteger="1" minValue="-1" maxValue="1"/>
    </cacheField>
    <cacheField name="Y value" numFmtId="0">
      <sharedItems containsSemiMixedTypes="0" containsString="0" containsNumber="1" containsInteger="1" minValue="-1" maxValue="1"/>
    </cacheField>
    <cacheField name="Length" numFmtId="0">
      <sharedItems containsSemiMixedTypes="0" containsString="0" containsNumber="1" containsInteger="1" minValue="1" maxValue="1"/>
    </cacheField>
    <cacheField name="Sin Inverse" numFmtId="0">
      <sharedItems containsSemiMixedTypes="0" containsString="0" containsNumber="1" containsInteger="1" minValue="-90" maxValue="90"/>
    </cacheField>
    <cacheField name="Updated Sin Inverse" numFmtId="0">
      <sharedItems containsSemiMixedTypes="0" containsString="0" containsNumber="1" containsInteger="1" minValue="0" maxValue="27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yashan Dananjaya" refreshedDate="44698.590713425925" createdVersion="7" refreshedVersion="7" minRefreshableVersion="3" recordCount="347" xr:uid="{2CE4CAF9-1976-4F27-9915-E51F8D28DC98}">
  <cacheSource type="worksheet">
    <worksheetSource name="Research_Window_Table"/>
  </cacheSource>
  <cacheFields count="10">
    <cacheField name="Count" numFmtId="0">
      <sharedItems containsSemiMixedTypes="0" containsString="0" containsNumber="1" containsInteger="1" minValue="1" maxValue="1"/>
    </cacheField>
    <cacheField name="Width" numFmtId="0">
      <sharedItems containsSemiMixedTypes="0" containsString="0" containsNumber="1" minValue="1.43" maxValue="3"/>
    </cacheField>
    <cacheField name="Height" numFmtId="0">
      <sharedItems containsSemiMixedTypes="0" containsString="0" containsNumber="1" minValue="1.19" maxValue="2.2000000000000002"/>
    </cacheField>
    <cacheField name="Area" numFmtId="0">
      <sharedItems containsSemiMixedTypes="0" containsString="0" containsNumber="1" minValue="1.7016999999999998" maxValue="6.6000000000000005"/>
    </cacheField>
    <cacheField name="Direction Name" numFmtId="0">
      <sharedItems count="8">
        <s v="N"/>
        <s v="W"/>
        <s v="E"/>
        <s v="S"/>
        <s v="SE" u="1"/>
        <s v="NW" u="1"/>
        <s v="SW" u="1"/>
        <s v="NE" u="1"/>
      </sharedItems>
    </cacheField>
    <cacheField name="X value" numFmtId="0">
      <sharedItems containsSemiMixedTypes="0" containsString="0" containsNumber="1" containsInteger="1" minValue="-1" maxValue="1"/>
    </cacheField>
    <cacheField name="Y value" numFmtId="0">
      <sharedItems containsSemiMixedTypes="0" containsString="0" containsNumber="1" containsInteger="1" minValue="-1" maxValue="1"/>
    </cacheField>
    <cacheField name="Length" numFmtId="0">
      <sharedItems containsSemiMixedTypes="0" containsString="0" containsNumber="1" containsInteger="1" minValue="1" maxValue="1"/>
    </cacheField>
    <cacheField name="Sin Inverse" numFmtId="0">
      <sharedItems containsSemiMixedTypes="0" containsString="0" containsNumber="1" containsInteger="1" minValue="-90" maxValue="90"/>
    </cacheField>
    <cacheField name="Updated Sin Inverse" numFmtId="0">
      <sharedItems containsSemiMixedTypes="0" containsString="0" containsNumber="1" containsInteger="1" minValue="0" maxValue="27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"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58.55000000000001"/>
    <x v="0"/>
    <n v="0"/>
    <n v="1"/>
    <n v="1"/>
    <n v="0"/>
    <n v="0"/>
  </r>
  <r>
    <n v="1"/>
    <n v="28.64"/>
    <x v="1"/>
    <n v="1"/>
    <n v="0"/>
    <n v="1"/>
    <n v="90"/>
    <n v="90"/>
  </r>
  <r>
    <n v="1"/>
    <n v="39.4"/>
    <x v="3"/>
    <n v="0"/>
    <n v="-1"/>
    <n v="1"/>
    <n v="0"/>
    <n v="180"/>
  </r>
  <r>
    <n v="1"/>
    <n v="34.79"/>
    <x v="2"/>
    <n v="-1"/>
    <n v="0"/>
    <n v="1"/>
    <n v="-90"/>
    <n v="270"/>
  </r>
  <r>
    <n v="1"/>
    <n v="3.72"/>
    <x v="3"/>
    <n v="0"/>
    <n v="-1"/>
    <n v="1"/>
    <n v="0"/>
    <n v="180"/>
  </r>
  <r>
    <n v="1"/>
    <n v="33.46"/>
    <x v="2"/>
    <n v="-1"/>
    <n v="0"/>
    <n v="1"/>
    <n v="-90"/>
    <n v="270"/>
  </r>
  <r>
    <n v="1"/>
    <n v="6.08"/>
    <x v="2"/>
    <n v="-1"/>
    <n v="0"/>
    <n v="1"/>
    <n v="-90"/>
    <n v="270"/>
  </r>
  <r>
    <n v="1"/>
    <n v="3.72"/>
    <x v="0"/>
    <n v="0"/>
    <n v="1"/>
    <n v="1"/>
    <n v="0"/>
    <n v="0"/>
  </r>
  <r>
    <n v="1"/>
    <n v="3.69"/>
    <x v="3"/>
    <n v="0"/>
    <n v="-1"/>
    <n v="1"/>
    <n v="0"/>
    <n v="180"/>
  </r>
  <r>
    <n v="1"/>
    <n v="6.08"/>
    <x v="1"/>
    <n v="1"/>
    <n v="0"/>
    <n v="1"/>
    <n v="90"/>
    <n v="90"/>
  </r>
  <r>
    <n v="1"/>
    <n v="3.69"/>
    <x v="0"/>
    <n v="0"/>
    <n v="1"/>
    <n v="1"/>
    <n v="0"/>
    <n v="0"/>
  </r>
  <r>
    <n v="1"/>
    <n v="28.66"/>
    <x v="1"/>
    <n v="1"/>
    <n v="0"/>
    <n v="1"/>
    <n v="90"/>
    <n v="90"/>
  </r>
  <r>
    <n v="1"/>
    <n v="5.65"/>
    <x v="1"/>
    <n v="1"/>
    <n v="0"/>
    <n v="1"/>
    <n v="90"/>
    <n v="90"/>
  </r>
  <r>
    <n v="1"/>
    <n v="4.3499999999999996"/>
    <x v="1"/>
    <n v="1"/>
    <n v="0"/>
    <n v="1"/>
    <n v="90"/>
    <n v="90"/>
  </r>
  <r>
    <n v="1"/>
    <n v="60.5"/>
    <x v="3"/>
    <n v="0"/>
    <n v="-1"/>
    <n v="1"/>
    <n v="0"/>
    <n v="180"/>
  </r>
  <r>
    <n v="1"/>
    <n v="40.6"/>
    <x v="3"/>
    <n v="0"/>
    <n v="-1"/>
    <n v="1"/>
    <n v="0"/>
    <n v="180"/>
  </r>
  <r>
    <n v="1"/>
    <n v="115.17"/>
    <x v="3"/>
    <n v="0"/>
    <n v="-1"/>
    <n v="1"/>
    <n v="0"/>
    <n v="180"/>
  </r>
  <r>
    <n v="1"/>
    <n v="139.21"/>
    <x v="0"/>
    <n v="0"/>
    <n v="1"/>
    <n v="1"/>
    <n v="0"/>
    <n v="0"/>
  </r>
  <r>
    <n v="1"/>
    <n v="23.85"/>
    <x v="1"/>
    <n v="1"/>
    <n v="0"/>
    <n v="1"/>
    <n v="90"/>
    <n v="90"/>
  </r>
  <r>
    <n v="1"/>
    <n v="28.17"/>
    <x v="2"/>
    <n v="-1"/>
    <n v="0"/>
    <n v="1"/>
    <n v="-90"/>
    <n v="270"/>
  </r>
  <r>
    <n v="1"/>
    <n v="3.26"/>
    <x v="0"/>
    <n v="0"/>
    <n v="1"/>
    <n v="1"/>
    <n v="0"/>
    <n v="0"/>
  </r>
  <r>
    <n v="1"/>
    <n v="28.41"/>
    <x v="2"/>
    <n v="-1"/>
    <n v="0"/>
    <n v="1"/>
    <n v="-90"/>
    <n v="270"/>
  </r>
  <r>
    <n v="1"/>
    <n v="5.32"/>
    <x v="2"/>
    <n v="-1"/>
    <n v="0"/>
    <n v="1"/>
    <n v="-90"/>
    <n v="270"/>
  </r>
  <r>
    <n v="1"/>
    <n v="3.26"/>
    <x v="3"/>
    <n v="0"/>
    <n v="-1"/>
    <n v="1"/>
    <n v="0"/>
    <n v="180"/>
  </r>
  <r>
    <n v="1"/>
    <n v="3.23"/>
    <x v="3"/>
    <n v="0"/>
    <n v="-1"/>
    <n v="1"/>
    <n v="0"/>
    <n v="180"/>
  </r>
  <r>
    <n v="1"/>
    <n v="5.32"/>
    <x v="1"/>
    <n v="1"/>
    <n v="0"/>
    <n v="1"/>
    <n v="90"/>
    <n v="90"/>
  </r>
  <r>
    <n v="1"/>
    <n v="3.23"/>
    <x v="0"/>
    <n v="0"/>
    <n v="1"/>
    <n v="1"/>
    <n v="0"/>
    <n v="0"/>
  </r>
  <r>
    <n v="1"/>
    <n v="25.04"/>
    <x v="1"/>
    <n v="1"/>
    <n v="0"/>
    <n v="1"/>
    <n v="90"/>
    <n v="90"/>
  </r>
  <r>
    <n v="1"/>
    <n v="141.44999999999999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43.19999999999999"/>
    <x v="0"/>
    <n v="0"/>
    <n v="1"/>
    <n v="1"/>
    <n v="0"/>
    <n v="0"/>
  </r>
  <r>
    <n v="1"/>
    <n v="24.57"/>
    <x v="1"/>
    <n v="1"/>
    <n v="0"/>
    <n v="1"/>
    <n v="90"/>
    <n v="90"/>
  </r>
  <r>
    <n v="1"/>
    <n v="28.91"/>
    <x v="2"/>
    <n v="-1"/>
    <n v="0"/>
    <n v="1"/>
    <n v="-90"/>
    <n v="270"/>
  </r>
  <r>
    <n v="1"/>
    <n v="3.32"/>
    <x v="0"/>
    <n v="0"/>
    <n v="1"/>
    <n v="1"/>
    <n v="0"/>
    <n v="0"/>
  </r>
  <r>
    <n v="1"/>
    <n v="29.12"/>
    <x v="2"/>
    <n v="-1"/>
    <n v="0"/>
    <n v="1"/>
    <n v="-90"/>
    <n v="270"/>
  </r>
  <r>
    <n v="1"/>
    <n v="5.44"/>
    <x v="2"/>
    <n v="-1"/>
    <n v="0"/>
    <n v="1"/>
    <n v="-90"/>
    <n v="270"/>
  </r>
  <r>
    <n v="1"/>
    <n v="3.32"/>
    <x v="3"/>
    <n v="0"/>
    <n v="-1"/>
    <n v="1"/>
    <n v="0"/>
    <n v="180"/>
  </r>
  <r>
    <n v="1"/>
    <n v="3.3"/>
    <x v="3"/>
    <n v="0"/>
    <n v="-1"/>
    <n v="1"/>
    <n v="0"/>
    <n v="180"/>
  </r>
  <r>
    <n v="1"/>
    <n v="5.44"/>
    <x v="1"/>
    <n v="1"/>
    <n v="0"/>
    <n v="1"/>
    <n v="90"/>
    <n v="90"/>
  </r>
  <r>
    <n v="1"/>
    <n v="3.3"/>
    <x v="0"/>
    <n v="0"/>
    <n v="1"/>
    <n v="1"/>
    <n v="0"/>
    <n v="0"/>
  </r>
  <r>
    <n v="1"/>
    <n v="25.78"/>
    <x v="1"/>
    <n v="1"/>
    <n v="0"/>
    <n v="1"/>
    <n v="90"/>
    <n v="90"/>
  </r>
  <r>
    <n v="1"/>
    <n v="145.38999999999999"/>
    <x v="3"/>
    <n v="0"/>
    <n v="-1"/>
    <n v="1"/>
    <n v="0"/>
    <n v="18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7"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"/>
    <n v="2.2000000000000002"/>
    <n v="4.4000000000000004"/>
    <x v="0"/>
    <n v="0"/>
    <n v="1"/>
    <n v="1"/>
    <n v="0"/>
    <n v="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1"/>
    <n v="-1"/>
    <n v="0"/>
    <n v="1"/>
    <n v="-90"/>
    <n v="270"/>
  </r>
  <r>
    <n v="1"/>
    <n v="2.23"/>
    <n v="2.17"/>
    <n v="4.8391000000000002"/>
    <x v="1"/>
    <n v="-1"/>
    <n v="0"/>
    <n v="1"/>
    <n v="-90"/>
    <n v="27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2"/>
    <n v="2.2000000000000002"/>
    <n v="4.4000000000000004"/>
    <x v="3"/>
    <n v="0"/>
    <n v="-1"/>
    <n v="1"/>
    <n v="0"/>
    <n v="180"/>
  </r>
  <r>
    <n v="1"/>
    <n v="2"/>
    <n v="2.2000000000000002"/>
    <n v="4.4000000000000004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B2AB58-2A5A-402F-BBF2-D53E80A73600}" name="PivotTable1" cacheId="6486" applyNumberFormats="0" applyBorderFormats="0" applyFontFormats="0" applyPatternFormats="0" applyAlignmentFormats="0" applyWidthHeightFormats="1" dataCaption="Values" updatedVersion="7" minRefreshableVersion="3" asteriskTotals="1" showMemberPropertyTips="0" useAutoFormatting="1" pageOverThenDown="1" itemPrintTitles="1" createdVersion="7" indent="0" outline="1" outlineData="1" multipleFieldFilters="0">
  <location ref="M3:N8" firstHeaderRow="1" firstDataRow="1" firstDataCol="1"/>
  <pivotFields count="8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9">
        <item x="1"/>
        <item x="0"/>
        <item x="3"/>
        <item x="2"/>
        <item m="1" x="7"/>
        <item m="1" x="4"/>
        <item m="1" x="5"/>
        <item m="1"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Area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38A0CC-E99D-4041-A431-FB10E1B14EB2}" name="PivotTable1" cacheId="6489" applyNumberFormats="0" applyBorderFormats="0" applyFontFormats="0" applyPatternFormats="0" applyAlignmentFormats="0" applyWidthHeightFormats="1" dataCaption="Values" updatedVersion="7" minRefreshableVersion="3" asteriskTotals="1" showMemberPropertyTips="0" useAutoFormatting="1" pageOverThenDown="1" itemPrintTitles="1" createdVersion="7" indent="0" outline="1" outlineData="1" multipleFieldFilters="0">
  <location ref="M3:N8" firstHeaderRow="1" firstDataRow="1" firstDataCol="1"/>
  <pivotFields count="10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9">
        <item x="2"/>
        <item x="0"/>
        <item x="3"/>
        <item x="1"/>
        <item m="1" x="7"/>
        <item m="1" x="5"/>
        <item m="1" x="4"/>
        <item m="1"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Area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FF04EC2-8D0B-4E05-849B-562302A8383D}" name="Research_Doors_Table" displayName="Research_Doors_Table" ref="A1:D7" totalsRowShown="0">
  <autoFilter ref="A1:D7" xr:uid="{8FF04EC2-8D0B-4E05-849B-562302A8383D}"/>
  <tableColumns count="4">
    <tableColumn id="1" xr3:uid="{EA966285-0161-4A8E-A4E2-513B9D571199}" name="Count"/>
    <tableColumn id="2" xr3:uid="{2BE03D51-F9B8-43D7-9238-7F5F7F60A130}" name="Width"/>
    <tableColumn id="3" xr3:uid="{49F08580-1202-4603-8D6F-FE095A95B6CF}" name="Height"/>
    <tableColumn id="5" xr3:uid="{297506C9-47B1-41FD-981B-255110C420E1}" name="Area" dataDxfId="35">
      <calculatedColumnFormula>Research_Doors_Table[[#This Row],[Width]]*Research_Doors_Table[[#This Row],[Height]]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113EE14-894E-400F-AF00-92AE92A8104D}" name="Table7" displayName="Table7" ref="A1:B13" totalsRowShown="0">
  <autoFilter ref="A1:B13" xr:uid="{9113EE14-894E-400F-AF00-92AE92A8104D}"/>
  <tableColumns count="2">
    <tableColumn id="1" xr3:uid="{140FC377-347D-4BAB-8E5F-72B0E7E4B6AE}" name="Name"/>
    <tableColumn id="2" xr3:uid="{74F0CC6B-5D4D-4A43-A172-85B5CDADDBA2}" name="Eleva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AAD0722-4CDC-4526-97B7-7DB8E179A670}" name="Table8" displayName="Table8" ref="A1:B12" totalsRowShown="0">
  <autoFilter ref="A1:B12" xr:uid="{DAAD0722-4CDC-4526-97B7-7DB8E179A670}"/>
  <tableColumns count="2">
    <tableColumn id="1" xr3:uid="{9F7C80EC-EAC0-498A-9B1F-7E61C0D4EEC8}" name="Count"/>
    <tableColumn id="2" xr3:uid="{C11CDEA8-8FD9-4AE3-9C7C-E38322BC605A}" name="Are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E000DF1-C904-44C0-B831-67D9BD4D03CF}" name="Research_Wall_Table" displayName="Research_Wall_Table" ref="A1:H125" totalsRowShown="0">
  <autoFilter ref="A1:H125" xr:uid="{1E000DF1-C904-44C0-B831-67D9BD4D03CF}"/>
  <tableColumns count="8">
    <tableColumn id="1" xr3:uid="{C4A1EB6F-0382-488F-9F80-0D04AE4B47D7}" name="Count"/>
    <tableColumn id="2" xr3:uid="{F4F5353D-3C93-4708-8A60-1A31A2F5C02D}" name="Area"/>
    <tableColumn id="6" xr3:uid="{44488ECD-1CDA-49EA-BC05-4A63CC3C27E2}" name="Direction Name" dataDxfId="32">
      <calculatedColumnFormula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calculatedColumnFormula>
    </tableColumn>
    <tableColumn id="3" xr3:uid="{F142DBE6-4A6E-4FB7-AED7-E309A6D215D6}" name="X value"/>
    <tableColumn id="4" xr3:uid="{33C47A2D-DD79-40E4-8EBE-2697F4AA72A8}" name="Y value"/>
    <tableColumn id="5" xr3:uid="{AB5F76AD-1977-4A9E-B079-267DFEAD07D1}" name="Length"/>
    <tableColumn id="7" xr3:uid="{2C9545FB-FD72-447D-A1D4-587A7549729E}" name="Sin Inverse" dataDxfId="34">
      <calculatedColumnFormula>DEGREES(ASIN(Research_Wall_Table[[#This Row],[X value]]/Research_Wall_Table[[#This Row],[Length]]))</calculatedColumnFormula>
    </tableColumn>
    <tableColumn id="8" xr3:uid="{AD522CC9-E94D-447A-AACB-CBE81C44C33A}" name="Updated Sin Inverse" dataDxfId="33">
      <calculatedColumnFormula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5BF9F0F-064A-471C-A90D-7DFF5BCFF242}" name="Research_Window_Table" displayName="Research_Window_Table" ref="A1:J348" totalsRowShown="0">
  <autoFilter ref="A1:J348" xr:uid="{95BF9F0F-064A-471C-A90D-7DFF5BCFF242}"/>
  <tableColumns count="10">
    <tableColumn id="1" xr3:uid="{7BA2A878-818D-4A4D-A0F9-D8BF625BE93A}" name="Count"/>
    <tableColumn id="2" xr3:uid="{E88C0195-AE2D-49D3-B4BC-8D4BC9D18AE0}" name="Width"/>
    <tableColumn id="3" xr3:uid="{9B610605-549E-49F5-B7D2-F7E782AE81C6}" name="Height"/>
    <tableColumn id="7" xr3:uid="{7F0E232F-9242-4767-87A0-B58609E5AA5C}" name="Area" dataDxfId="31">
      <calculatedColumnFormula>Research_Window_Table[[#This Row],[Width]]*Research_Window_Table[[#This Row],[Height]]</calculatedColumnFormula>
    </tableColumn>
    <tableColumn id="8" xr3:uid="{64CBA3F7-ECE9-4A41-91A1-538813E038E7}" name="Direction Name" dataDxfId="28">
      <calculatedColumnFormula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calculatedColumnFormula>
    </tableColumn>
    <tableColumn id="4" xr3:uid="{6D0458AB-135E-4798-8438-B79A45D1DC11}" name="X value"/>
    <tableColumn id="5" xr3:uid="{A1FB46A2-45E2-47E8-870A-C89717D9606C}" name="Y value"/>
    <tableColumn id="6" xr3:uid="{CB96AE85-F318-4F61-B5FE-8273E7A059C5}" name="Length"/>
    <tableColumn id="9" xr3:uid="{19CD0474-F9F5-400B-9BF0-7A6526388C35}" name="Sin Inverse" dataDxfId="30">
      <calculatedColumnFormula>DEGREES(ASIN(Research_Window_Table[[#This Row],[X value]]/Research_Window_Table[[#This Row],[Length]]))</calculatedColumnFormula>
    </tableColumn>
    <tableColumn id="10" xr3:uid="{7FE44DC2-91D9-4E18-8CC0-70A362E9FAD1}" name="Updated Sin Inverse" dataDxfId="29">
      <calculatedColumnFormula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64E002F-8C31-43A1-948F-F9BDBBE4E932}" name="Combination_Results_Table" displayName="Combination_Results_Table" ref="A1:T541" totalsRowShown="0">
  <autoFilter ref="A1:T541" xr:uid="{E64E002F-8C31-43A1-948F-F9BDBBE4E932}"/>
  <tableColumns count="20">
    <tableColumn id="1" xr3:uid="{A95E2E9C-F7F3-4361-BF6B-712FBDA3CB4C}" name="No."/>
    <tableColumn id="2" xr3:uid="{5D5C3A58-CAB1-4C34-AE69-5234DBC63192}" name="Wall Name"/>
    <tableColumn id="3" xr3:uid="{F9B14F44-7440-4863-A9B1-E6D3F544F9A0}" name="Window Name"/>
    <tableColumn id="4" xr3:uid="{96D2237F-208E-4BAE-A056-4BFA6939D1C2}" name="Door Name"/>
    <tableColumn id="5" xr3:uid="{189F4739-6FCF-4882-83BE-AB761770637E}" name="Floor Name"/>
    <tableColumn id="6" xr3:uid="{3EDD80D5-D94D-4A39-83ED-ED0193EE8E3F}" name="Roof Name"/>
    <tableColumn id="7" xr3:uid="{DE959CF9-111F-4AE6-AA68-24DBC98389B7}" name="AC System Name"/>
    <tableColumn id="8" xr3:uid="{B0C487C9-B38A-4B0C-B3E1-5D66D6F389CF}" name="Maximum Load kWh/hr"/>
    <tableColumn id="9" xr3:uid="{B4267822-22A1-4C63-A854-EE74D6A401F4}" name="No. AC Systems"/>
    <tableColumn id="10" xr3:uid="{E184169C-73DD-4938-865A-FE676E22DAB5}" name="Cooling Load (kWh/year)"/>
    <tableColumn id="11" xr3:uid="{5C36B142-0B67-4D3C-9B79-3E3949C7D3FB}" name="Embodied Energy (MJ)"/>
    <tableColumn id="12" xr3:uid="{7C9BEC1E-990D-4C7B-A26A-B06F79B67630}" name="LC Operational Energy (MJ)"/>
    <tableColumn id="13" xr3:uid="{3AB8BD43-B795-4AED-8802-190E7B692773}" name="Capital Cost (LKR)"/>
    <tableColumn id="14" xr3:uid="{5A897870-E272-4FDC-9848-EB63B3C26AA9}" name="Operational Cost (LKR)"/>
    <tableColumn id="15" xr3:uid="{C2633BFC-A384-4836-B912-F4231A7B686B}" name="System Cost (LKR)"/>
    <tableColumn id="16" xr3:uid="{7D375D20-C5E5-4595-B143-1F55FAAD948E}" name="Embodied Carbon (Metric T)"/>
    <tableColumn id="17" xr3:uid="{B8DA9356-2BFA-4C08-9754-D47FA281BFF4}" name="Operational Carbon (Metric T)"/>
    <tableColumn id="18" xr3:uid="{0F284B22-C332-42E1-88B4-CA06E945DD4D}" name="Total Energy(MJ)"/>
    <tableColumn id="19" xr3:uid="{BECB49DA-D541-4312-8374-E0E5D00475E0}" name="Total Cost(LKR Million)"/>
    <tableColumn id="20" xr3:uid="{9C2292BC-EA69-4AD3-BF02-76C804124909}" name="Total Carbon (Metric T)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2588C84-6B42-4932-993A-02801B1EB4D0}" name="Pro_Economic_Table" displayName="Pro_Economic_Table" ref="A1:AA541" totalsRowShown="0">
  <autoFilter ref="A1:AA541" xr:uid="{12588C84-6B42-4932-993A-02801B1EB4D0}"/>
  <sortState xmlns:xlrd2="http://schemas.microsoft.com/office/spreadsheetml/2017/richdata2" ref="A2:AA541">
    <sortCondition descending="1" ref="Z2:Z541"/>
  </sortState>
  <tableColumns count="27">
    <tableColumn id="1" xr3:uid="{A7786868-606F-470B-8F6C-6FCBAC234CA4}" name="No."/>
    <tableColumn id="2" xr3:uid="{9CAAB055-0A5E-446A-A238-05DEEB04D829}" name="Wall Name"/>
    <tableColumn id="3" xr3:uid="{CFE823F7-AF6B-421A-8190-CA0B8DE10006}" name="Window Name"/>
    <tableColumn id="4" xr3:uid="{A2F9F9AD-13CF-4AC0-BED4-E5A7B2A0AE47}" name="Door Name"/>
    <tableColumn id="5" xr3:uid="{0A0987D5-4D96-4139-967B-8FCC67509F78}" name="Floor Name"/>
    <tableColumn id="6" xr3:uid="{FF1C2207-A160-470D-B535-5AA439F814DA}" name="Roof Name"/>
    <tableColumn id="7" xr3:uid="{B292B908-1FEA-4B6A-83C0-B87C4B9A1F19}" name="AC System Name"/>
    <tableColumn id="8" xr3:uid="{5471FAB0-B7A4-41E4-BD44-B14490EEC010}" name="Maximum Load kWh/hr"/>
    <tableColumn id="9" xr3:uid="{BD456234-9988-43B1-B5B4-52CDF303BE19}" name="No. AC Systems"/>
    <tableColumn id="10" xr3:uid="{51623EDA-1506-4AFC-BE3C-CD16E9B92421}" name="Cooling Load (kWh/year)"/>
    <tableColumn id="11" xr3:uid="{34D623DE-2D8F-420E-8A03-883B0EE36849}" name="Embodied Energy (MJ)"/>
    <tableColumn id="12" xr3:uid="{CA65ABA0-3957-4552-9574-49C7AAACD69D}" name="LC Operational Energy (MJ)"/>
    <tableColumn id="13" xr3:uid="{57288317-3E56-4068-B1E3-494FB489FCAA}" name="Capital Cost (LKR)"/>
    <tableColumn id="14" xr3:uid="{9FE5B9E5-05C8-4145-A85A-95AA09CC8A5C}" name="Operational Cost (LKR)"/>
    <tableColumn id="15" xr3:uid="{CCFC9DC4-7347-484A-B903-F4BB5FDB12A5}" name="System Cost (LKR)"/>
    <tableColumn id="16" xr3:uid="{2E9109A4-562E-43A0-AA37-FD7E8C2C6246}" name="Embodied Carbon (Metric T)"/>
    <tableColumn id="17" xr3:uid="{FCBE02E0-F95E-40FE-A2DF-66117D1CBA91}" name="Operational Carbon (Metric T)"/>
    <tableColumn id="18" xr3:uid="{CF79DDD0-45CE-42ED-9F23-1F8E0811AB27}" name="Total Energy(MJ)"/>
    <tableColumn id="19" xr3:uid="{54041009-1F76-4D34-A85C-59BA6A31141A}" name="Total Cost(LKR Million)"/>
    <tableColumn id="20" xr3:uid="{27A1A42F-AA34-4865-BF2C-C736BE0CF56E}" name="Total Carbon (Metric T)"/>
    <tableColumn id="21" xr3:uid="{80719D59-2C05-44E0-857A-A50DE948AD2C}" name="Weighted Energy" dataDxfId="27">
      <calculatedColumnFormula>Pro_Economic_Table[[#This Row],[Total Energy(MJ)]]*AHP!$P$3/TOPSIS!$B$4</calculatedColumnFormula>
    </tableColumn>
    <tableColumn id="22" xr3:uid="{33E56040-3008-4513-8F1E-4973D9797C13}" name="Weighted Cost" dataDxfId="26">
      <calculatedColumnFormula>Pro_Economic_Table[[#This Row],[Total Cost(LKR Million)]]*AHP!$P$4/TOPSIS!$C$4</calculatedColumnFormula>
    </tableColumn>
    <tableColumn id="23" xr3:uid="{63CB4721-91E1-47A2-8BFA-4179261B6A88}" name="Weighted Co2" dataDxfId="25">
      <calculatedColumnFormula>Pro_Economic_Table[[#This Row],[Total Carbon (Metric T)]]*AHP!$P$5/TOPSIS!$D$4</calculatedColumnFormula>
    </tableColumn>
    <tableColumn id="24" xr3:uid="{7DB7984C-364B-441B-9D59-DBC9654D9067}" name="S+ Best-Euclidean Distance" dataDxfId="17">
      <calculatedColumnFormula>((Pro_Economic_Table[[#This Row],[Weighted Energy]]-TOPSIS!$B$5)^2+(Pro_Economic_Table[[#This Row],[Weighted Cost]]-TOPSIS!$C$5)^2+(Pro_Economic_Table[[#This Row],[Weighted Co2]]-TOPSIS!$D$5)^2)^0.5</calculatedColumnFormula>
    </tableColumn>
    <tableColumn id="25" xr3:uid="{FA185ECF-16BA-4E48-AF5C-1513EE3352F3}" name="S- Worst-Euclidean Distance" dataDxfId="16">
      <calculatedColumnFormula>((Pro_Economic_Table[[#This Row],[Weighted Energy]]-TOPSIS!$B$6)^2+(Pro_Economic_Table[[#This Row],[Weighted Cost]]-TOPSIS!$C$6)^2+(Pro_Economic_Table[[#This Row],[Weighted Co2]]-TOPSIS!$D$6)^2)^0.5</calculatedColumnFormula>
    </tableColumn>
    <tableColumn id="26" xr3:uid="{A4D984E7-FE61-4F23-9B47-8A1199E891A7}" name="Performance Score" dataDxfId="9">
      <calculatedColumnFormula>Pro_Economic_Table[[#This Row],[S- Worst-Euclidean Distance]]/(Pro_Economic_Table[[#This Row],[S+ Best-Euclidean Distance]]+Pro_Economic_Table[[#This Row],[S- Worst-Euclidean Distance]])</calculatedColumnFormula>
    </tableColumn>
    <tableColumn id="27" xr3:uid="{AAD0AC06-201A-4F71-8CBA-EF820AE4B01C}" name="Rank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456C516-1EA0-46B5-944B-2797F7DA6C01}" name="Sustainable_Friendly_Table" displayName="Sustainable_Friendly_Table" ref="A1:AA541" totalsRowShown="0">
  <autoFilter ref="A1:AA541" xr:uid="{4456C516-1EA0-46B5-944B-2797F7DA6C01}"/>
  <sortState xmlns:xlrd2="http://schemas.microsoft.com/office/spreadsheetml/2017/richdata2" ref="A2:AA541">
    <sortCondition descending="1" ref="Z2:Z541"/>
  </sortState>
  <tableColumns count="27">
    <tableColumn id="1" xr3:uid="{BE810204-65F5-48FB-B524-45AA0782A63E}" name="No."/>
    <tableColumn id="2" xr3:uid="{92FC4930-218B-4353-A3E4-7983A711D433}" name="Wall Name"/>
    <tableColumn id="3" xr3:uid="{C085567D-6923-4711-947C-395174361A7A}" name="Window Name"/>
    <tableColumn id="4" xr3:uid="{55EAD690-B6FD-46CA-B70D-796B28829C53}" name="Door Name"/>
    <tableColumn id="5" xr3:uid="{722C61F7-7990-4DBE-B9C6-F647415FFEBD}" name="Floor Name"/>
    <tableColumn id="6" xr3:uid="{ACEC49E6-E1FF-462F-9F28-ED9E60D83B19}" name="Roof Name"/>
    <tableColumn id="7" xr3:uid="{20B6592F-8DB0-4A4A-8438-58C03DFEB1D4}" name="AC System Name"/>
    <tableColumn id="8" xr3:uid="{944836A8-14A1-427E-B212-C9FFDEB30DC6}" name="Maximum Load kWh/hr"/>
    <tableColumn id="9" xr3:uid="{9602AF74-88B1-40D4-BBD5-542372255DF2}" name="No. AC Systems"/>
    <tableColumn id="10" xr3:uid="{F626D537-A3B1-4D45-BD43-05B54BBC296D}" name="Cooling Load (kWh/year)"/>
    <tableColumn id="11" xr3:uid="{807DCCF4-527A-40A0-94D3-4F8B7A0B861D}" name="Embodied Energy (MJ)"/>
    <tableColumn id="12" xr3:uid="{D64A9FC4-6AEE-4BB3-8F9F-657B2BE0DA95}" name="LC Operational Energy (MJ)"/>
    <tableColumn id="13" xr3:uid="{09A17241-EABD-4A11-B10B-64CED4C631D5}" name="Capital Cost (LKR)"/>
    <tableColumn id="14" xr3:uid="{D01AD324-3AB0-4AD0-A423-CC19DA1777E8}" name="Operational Cost (LKR)"/>
    <tableColumn id="15" xr3:uid="{39C555BB-5BC0-490B-B955-557F78212D96}" name="System Cost (LKR)"/>
    <tableColumn id="16" xr3:uid="{6079122E-3B57-4B42-832D-A69DD449C759}" name="Embodied Carbon (Metric T)"/>
    <tableColumn id="17" xr3:uid="{61BCBAFD-2006-4A64-BD3B-BEB9121D605C}" name="Operational Carbon (Metric T)"/>
    <tableColumn id="18" xr3:uid="{A592FE81-6B4B-4474-8B69-D189FEA23A43}" name="Total Energy(MJ)"/>
    <tableColumn id="19" xr3:uid="{D71A81AE-2762-4813-AD8D-1C9ADB73C4EB}" name="Total Cost(LKR Million)"/>
    <tableColumn id="20" xr3:uid="{80FF5798-E99A-4DC7-BB11-F0E2CE61B6F0}" name="Total Carbon (Metric T)"/>
    <tableColumn id="21" xr3:uid="{467FD487-F747-4315-A941-999A56B35292}" name="Weighted Energy" dataDxfId="24">
      <calculatedColumnFormula>Sustainable_Friendly_Table[[#This Row],[Total Energy(MJ)]]*AHP!$P$13/TOPSIS!$B$12</calculatedColumnFormula>
    </tableColumn>
    <tableColumn id="22" xr3:uid="{EF7F8EAA-8AF9-4073-AD13-2CACACC34A5C}" name="Weighted Cost" dataDxfId="23">
      <calculatedColumnFormula>Sustainable_Friendly_Table[[#This Row],[Total Cost(LKR Million)]]*AHP!$P$14/TOPSIS!$C$12</calculatedColumnFormula>
    </tableColumn>
    <tableColumn id="23" xr3:uid="{CF8CC9AF-0725-4614-B9FA-C964E41E7E19}" name="Weighted Co2" dataDxfId="22">
      <calculatedColumnFormula>Sustainable_Friendly_Table[[#This Row],[Total Carbon (Metric T)]]*AHP!$P$15/TOPSIS!$D$12</calculatedColumnFormula>
    </tableColumn>
    <tableColumn id="24" xr3:uid="{EA3187ED-5204-48CB-B7C5-14115327FF97}" name="S+ Best-Euclidean Distance" dataDxfId="15">
      <calculatedColumnFormula>((Sustainable_Friendly_Table[[#This Row],[Weighted Energy]]-TOPSIS!$B$13)^2+(Sustainable_Friendly_Table[[#This Row],[Weighted Cost]]-TOPSIS!$C$13)^2+(Sustainable_Friendly_Table[[#This Row],[Weighted Co2]]-TOPSIS!$D$13)^2)^0.5</calculatedColumnFormula>
    </tableColumn>
    <tableColumn id="25" xr3:uid="{3EE09FFC-DF4E-4B9C-8A27-51B2741F464D}" name="S- Worst-Euclidean Distance" dataDxfId="14">
      <calculatedColumnFormula>((Sustainable_Friendly_Table[[#This Row],[Weighted Energy]]-TOPSIS!$B$14)^2+(Sustainable_Friendly_Table[[#This Row],[Weighted Cost]]-TOPSIS!$C$14)^2+(Sustainable_Friendly_Table[[#This Row],[Weighted Co2]]-TOPSIS!$D$14)^2)^0.5</calculatedColumnFormula>
    </tableColumn>
    <tableColumn id="26" xr3:uid="{170F1D26-19FB-4A10-96E7-82B4B2F2D981}" name="Performance Score" dataDxfId="10">
      <calculatedColumnFormula>Sustainable_Friendly_Table[[#This Row],[S- Worst-Euclidean Distance]]/(Sustainable_Friendly_Table[[#This Row],[S+ Best-Euclidean Distance]]+Sustainable_Friendly_Table[[#This Row],[S- Worst-Euclidean Distance]])</calculatedColumnFormula>
    </tableColumn>
    <tableColumn id="27" xr3:uid="{47D1284A-9BC5-40D0-B4F4-0B2AF6F4A1FC}" name="Rank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1EE8283-40C4-489D-AF21-8DE7DC8DF750}" name="Net_Zero_Table" displayName="Net_Zero_Table" ref="A1:AB541" totalsRowShown="0">
  <autoFilter ref="A1:AB541" xr:uid="{31EE8283-40C4-489D-AF21-8DE7DC8DF750}"/>
  <sortState xmlns:xlrd2="http://schemas.microsoft.com/office/spreadsheetml/2017/richdata2" ref="A2:AB541">
    <sortCondition descending="1" ref="AA2:AA541"/>
  </sortState>
  <tableColumns count="28">
    <tableColumn id="1" xr3:uid="{FFCE3630-CD1C-4145-BBA9-E0533D20117E}" name="No."/>
    <tableColumn id="2" xr3:uid="{DF8200A9-BCB6-457B-8CBA-ECC8B8FD9C61}" name="Wall Name"/>
    <tableColumn id="3" xr3:uid="{072D3C85-A443-4D64-91D8-B8BB2CB4E11A}" name="Window Name"/>
    <tableColumn id="4" xr3:uid="{1BA8D1D9-9E42-44E8-8BC4-F7E54F084178}" name="Door Name"/>
    <tableColumn id="5" xr3:uid="{0E027687-0A7E-4FA7-92D1-6C28FFFE6EA7}" name="Floor Name"/>
    <tableColumn id="6" xr3:uid="{620C3B21-3263-4A0A-A169-15CC5EA37C49}" name="Roof Name"/>
    <tableColumn id="7" xr3:uid="{D42C399F-4856-4263-AC2A-533F39F459F7}" name="AC System Name"/>
    <tableColumn id="8" xr3:uid="{FBA08C10-204D-4823-80E8-52996CEE9100}" name="Maximum Load kWh/hr"/>
    <tableColumn id="9" xr3:uid="{EA0C4323-2162-4C63-8481-DEF3EE122E10}" name="No. AC Systems"/>
    <tableColumn id="10" xr3:uid="{47C30EC4-34F7-46F6-A850-E571BA3F2A5B}" name="Cooling Load (kWh/year)"/>
    <tableColumn id="11" xr3:uid="{0A541861-3BE7-45DD-8F09-D67AE67EE02E}" name="Embodied Energy (MJ)"/>
    <tableColumn id="12" xr3:uid="{B389A005-7CE8-4627-A9CD-05606A4CEDFA}" name="LC Operational Energy (MJ)"/>
    <tableColumn id="13" xr3:uid="{7A7C0F1F-8919-4A22-81CB-83FAFF2868B2}" name="Capital Cost (LKR)"/>
    <tableColumn id="14" xr3:uid="{B1CD3E96-353E-4ABB-9998-AC9B63C99478}" name="Operational Cost (LKR)"/>
    <tableColumn id="15" xr3:uid="{4C8865B4-EDA7-41F9-B9D6-675CEB982635}" name="System Cost (LKR)"/>
    <tableColumn id="16" xr3:uid="{06168418-1AC4-48C1-AF43-D2D45AA05D1F}" name="Embodied Carbon (Metric T)"/>
    <tableColumn id="17" xr3:uid="{81BEE2BF-F050-4D5A-947D-DD377FAB0548}" name="Operational Carbon (Metric T)"/>
    <tableColumn id="18" xr3:uid="{99A532B7-3B4C-46B2-AD7A-097C85B95462}" name="Total Energy(MJ)"/>
    <tableColumn id="19" xr3:uid="{45914058-4CE7-4800-9E3C-19CCF1C409D3}" name="Total Cost(LKR Million)"/>
    <tableColumn id="20" xr3:uid="{B9AC098A-CAAD-4002-8581-C6AB06538B2E}" name="Total Carbon (Metric T)"/>
    <tableColumn id="21" xr3:uid="{B39C9FC1-D2BA-41CF-8B40-1BCC161CF539}" name="Weighted Total Energy" dataDxfId="21">
      <calculatedColumnFormula>Net_Zero_Table[[#This Row],[Total Energy(MJ)]]*AHP!$Q$23/TOPSIS!$B$20</calculatedColumnFormula>
    </tableColumn>
    <tableColumn id="22" xr3:uid="{95F98E56-2BCE-4ABF-8679-0EA7D5F5CEF7}" name="Weighted Capital Cost" dataDxfId="20">
      <calculatedColumnFormula>Net_Zero_Table[[#This Row],[Capital Cost (LKR)]]*AHP!$Q$24/TOPSIS!$C$20</calculatedColumnFormula>
    </tableColumn>
    <tableColumn id="23" xr3:uid="{74C877CD-AB31-4A82-84F4-A70C65269736}" name="Weighted System Cost" dataDxfId="19">
      <calculatedColumnFormula>Net_Zero_Table[[#This Row],[System Cost (LKR)]]*AHP!$Q$25/TOPSIS!$D$20</calculatedColumnFormula>
    </tableColumn>
    <tableColumn id="24" xr3:uid="{F2D7FC92-912C-4EC8-8206-F0A1912197DC}" name="Weighted Embodied Co2" dataDxfId="18">
      <calculatedColumnFormula>Net_Zero_Table[[#This Row],[Embodied Carbon (Metric T)]]*AHP!$Q$26/TOPSIS!$E$20</calculatedColumnFormula>
    </tableColumn>
    <tableColumn id="25" xr3:uid="{A3527657-4680-4B7A-9085-2378BDE40EC7}" name="S+ Best-Euclidean Distance" dataDxfId="13">
      <calculatedColumnFormula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calculatedColumnFormula>
    </tableColumn>
    <tableColumn id="26" xr3:uid="{65266D19-2D94-4014-B6B7-DEBC80B3F46C}" name="S- Worst-Euclidean Distance" dataDxfId="12">
      <calculatedColumnFormula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calculatedColumnFormula>
    </tableColumn>
    <tableColumn id="27" xr3:uid="{84AC8FB3-C73D-40B6-BE88-B421B503B42F}" name="Performance Score" dataDxfId="11">
      <calculatedColumnFormula>Net_Zero_Table[[#This Row],[S- Worst-Euclidean Distance]]/(Net_Zero_Table[[#This Row],[S+ Best-Euclidean Distance]]+Net_Zero_Table[[#This Row],[S- Worst-Euclidean Distance]])</calculatedColumnFormula>
    </tableColumn>
    <tableColumn id="28" xr3:uid="{00BB581F-A698-4716-B5FB-53D74543537B}" name="Rank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ED96DB-99F1-42CD-86D4-EE71F9A9CF25}" name="Wall_Alternatives" displayName="Wall_Alternatives" ref="A1:G6" totalsRowShown="0" headerRowDxfId="95" dataDxfId="94">
  <autoFilter ref="A1:G6" xr:uid="{50ED96DB-99F1-42CD-86D4-EE71F9A9CF25}"/>
  <tableColumns count="7">
    <tableColumn id="1" xr3:uid="{AD780256-5B82-4B92-85A3-B86001CEFE41}" name="Wall Name" dataDxfId="93"/>
    <tableColumn id="2" xr3:uid="{80A3B262-992B-445C-B675-4EDBF736CA12}" name="U Value (Btu/hr.ft2.F)" dataDxfId="92"/>
    <tableColumn id="3" xr3:uid="{0777C1D9-F568-4A34-BA33-5DE1E16CA062}" name="Group" dataDxfId="91"/>
    <tableColumn id="4" xr3:uid="{71314989-3D45-4E8A-984E-F92C317C554E}" name="Thickness (m)" dataDxfId="90"/>
    <tableColumn id="5" xr3:uid="{24C29129-8819-4B60-B27B-7426F4AED033}" name="Embodied Energy (MJ/m²)" dataDxfId="89"/>
    <tableColumn id="6" xr3:uid="{31A8D8FC-19D4-4B19-BF0B-64F20C139FB4}" name="Embodied Carbon (kg/m²)" dataDxfId="88"/>
    <tableColumn id="7" xr3:uid="{249F77A5-1F79-494A-8E56-AD8BF3A5AD9F}" name="Rate per sq.m" dataDxfId="8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C7F4F70-7C10-4421-AA58-68A6A47268B8}" name="Window_Alternatives" displayName="Window_Alternatives" ref="J1:O4" totalsRowShown="0" headerRowDxfId="86" dataDxfId="85">
  <autoFilter ref="J1:O4" xr:uid="{2C7F4F70-7C10-4421-AA58-68A6A47268B8}"/>
  <tableColumns count="6">
    <tableColumn id="1" xr3:uid="{F83A1887-CC16-4554-8C5B-D12B49066BBA}" name="Window Name" dataDxfId="84"/>
    <tableColumn id="2" xr3:uid="{74847D39-5331-44E4-A17E-C46472F4B9EE}" name="Shading Coefficient" dataDxfId="83"/>
    <tableColumn id="3" xr3:uid="{2497E3DC-B117-48C5-9EC9-17EB7C8F07C2}" name="U Value (W/m²K)" dataDxfId="82"/>
    <tableColumn id="4" xr3:uid="{85F49B4D-80D1-472A-8E26-B1A9895A4E4E}" name="Embodied Energy (MJ/m²)" dataDxfId="81"/>
    <tableColumn id="5" xr3:uid="{D1209D4F-9BBF-4927-9B04-78324845F6D1}" name="Embodied Carbon (kg/m²)" dataDxfId="80"/>
    <tableColumn id="6" xr3:uid="{F1CDDBA2-D7A0-456A-9B68-075C6A7451EE}" name="Rate per sq.m" dataDxfId="7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A17E22C-99D8-4B19-ABF0-E237628135AB}" name="Door_Alternatives" displayName="Door_Alternatives" ref="R1:V3" totalsRowShown="0" headerRowDxfId="78" dataDxfId="77">
  <autoFilter ref="R1:V3" xr:uid="{1A17E22C-99D8-4B19-ABF0-E237628135AB}"/>
  <tableColumns count="5">
    <tableColumn id="1" xr3:uid="{8ECA37D9-53C2-480B-B429-2EF2A6B75F23}" name="Door Name" dataDxfId="76"/>
    <tableColumn id="2" xr3:uid="{7DB4BEEF-B90D-478D-A3F7-F429D74FE9C4}" name="U Value (W/m²K)" dataDxfId="75"/>
    <tableColumn id="3" xr3:uid="{D08639D6-7B2B-47BA-B693-9C974A2F0614}" name="Embodied Energy (MJ/m²)" dataDxfId="74"/>
    <tableColumn id="4" xr3:uid="{FA5E2E77-4FF3-4CCF-A4A5-684FA4F90C96}" name="Embodied Carbon (kg/m²)" dataDxfId="73"/>
    <tableColumn id="5" xr3:uid="{F3285D20-9719-4101-808B-81D20248102E}" name="Rate per sq.m" dataDxfId="7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C28792-C062-4C79-B719-5CBD9BABAC4B}" name="Floor_Alternatives" displayName="Floor_Alternatives" ref="Y1:AC3" totalsRowShown="0" headerRowDxfId="71" dataDxfId="70">
  <autoFilter ref="Y1:AC3" xr:uid="{E9C28792-C062-4C79-B719-5CBD9BABAC4B}"/>
  <tableColumns count="5">
    <tableColumn id="1" xr3:uid="{E857D718-22B2-4150-B52B-EB3C1A4EFBE5}" name="Floor Name" dataDxfId="69"/>
    <tableColumn id="2" xr3:uid="{76F78B10-E33D-447D-9F45-596D82C0B7CC}" name="U Value (W/m²K)" dataDxfId="68"/>
    <tableColumn id="3" xr3:uid="{22DFD906-E2F1-4777-9217-685E00F62EDD}" name="Embodied Energy (MJ/m²)" dataDxfId="67"/>
    <tableColumn id="4" xr3:uid="{5CC11739-9F21-4A03-B4E9-882455B828FA}" name="Embodied Carbon (kg/m²)" dataDxfId="66"/>
    <tableColumn id="5" xr3:uid="{E99D7D17-B86F-4C0D-A2D8-5C83FD9552DD}" name="Rate per sq.m" dataDxfId="6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D357D87-2685-4E55-877A-C4DB733389B1}" name="Roof_Alternatives" displayName="Roof_Alternatives" ref="AF1:BA4" totalsRowShown="0" headerRowDxfId="64" dataDxfId="63">
  <autoFilter ref="AF1:BA4" xr:uid="{AD357D87-2685-4E55-877A-C4DB733389B1}"/>
  <tableColumns count="22">
    <tableColumn id="1" xr3:uid="{73CFB9E6-4CC2-42AB-A565-D56AFFB7FCBD}" name="Roof Name" dataDxfId="62"/>
    <tableColumn id="2" xr3:uid="{EC274524-6246-4F5E-A893-ABC724DD7CEF}" name="U Value (Btu/hr.ft2.F)" dataDxfId="61"/>
    <tableColumn id="3" xr3:uid="{23CCB4E8-01FC-44AC-AC45-93470D52F4DB}" name="Embodied Energy (MJ/m²)" dataDxfId="60"/>
    <tableColumn id="4" xr3:uid="{FCA185B0-43C0-406E-A848-595FBA66CCF6}" name="Embodied Carbon (kg/m²)" dataDxfId="59"/>
    <tableColumn id="5" xr3:uid="{EA4149B3-2F46-40F3-B44B-16D85BD6ACE1}" name="Rate per sq.m" dataDxfId="58"/>
    <tableColumn id="6" xr3:uid="{3DC8C5FA-3F26-46B7-A4F6-1A5E1D0BAF14}" name="6" dataDxfId="57"/>
    <tableColumn id="7" xr3:uid="{6523E14F-BE92-4AC6-A093-7CF13E166A46}" name="7" dataDxfId="56"/>
    <tableColumn id="8" xr3:uid="{71DE67B4-DE3A-48DC-89F6-67D0DB2D3B61}" name="8" dataDxfId="55"/>
    <tableColumn id="9" xr3:uid="{CC372C71-DD57-4F8A-AB09-CA14FC8078FD}" name="9" dataDxfId="54"/>
    <tableColumn id="10" xr3:uid="{BDAE2E6A-663D-49E5-AA8D-113D7C79E1B4}" name="10" dataDxfId="53"/>
    <tableColumn id="11" xr3:uid="{79115174-3C12-494A-A022-4088523871EC}" name="11" dataDxfId="52"/>
    <tableColumn id="12" xr3:uid="{7AE0EFA1-715E-4AB7-B6AE-61CD1F637770}" name="12" dataDxfId="51"/>
    <tableColumn id="13" xr3:uid="{6AE213F2-19D0-4277-8DC3-9E9FED8D1E58}" name="13" dataDxfId="50"/>
    <tableColumn id="14" xr3:uid="{75E00F48-9B5A-4339-A6F0-9116709D5011}" name="14" dataDxfId="49"/>
    <tableColumn id="15" xr3:uid="{0086CF90-AAD3-4961-A5B3-69C39D2F7EC7}" name="15" dataDxfId="48"/>
    <tableColumn id="16" xr3:uid="{924D4251-E931-48FA-8FAC-1E4439CC1A4A}" name="16" dataDxfId="47"/>
    <tableColumn id="17" xr3:uid="{A2AB3A30-58D8-4233-AD79-F3FDF8332DFA}" name="17" dataDxfId="46"/>
    <tableColumn id="18" xr3:uid="{2252D276-F4C8-40E7-94F5-59B7CBAEBCF4}" name="18" dataDxfId="45"/>
    <tableColumn id="19" xr3:uid="{2E265E20-43D5-4B37-92E5-E0A1BB3B14EF}" name="19" dataDxfId="44"/>
    <tableColumn id="20" xr3:uid="{0352ACDD-7664-404F-9BCE-47AA6434656C}" name="20" dataDxfId="43"/>
    <tableColumn id="21" xr3:uid="{C7D80C88-429F-4733-9DEE-70ED4E4A1404}" name="21" dataDxfId="42"/>
    <tableColumn id="22" xr3:uid="{2EF337F2-FFF5-4667-A4BA-7C7FF2A1055C}" name="22" dataDxfId="4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C71441-4E0F-40FE-8518-9AE0B49041C3}" name="System_Alternatives" displayName="System_Alternatives" ref="BD1:BF4" totalsRowShown="0" headerRowDxfId="40" dataDxfId="39">
  <autoFilter ref="BD1:BF4" xr:uid="{2BC71441-4E0F-40FE-8518-9AE0B49041C3}"/>
  <tableColumns count="3">
    <tableColumn id="1" xr3:uid="{4A63BA5F-05EC-47E6-93FA-76A4C6136368}" name="AC System Name" dataDxfId="38"/>
    <tableColumn id="2" xr3:uid="{4A07A6D5-AFCF-400B-B482-239A8E784B7F}" name="Capacity (kW)" dataDxfId="37"/>
    <tableColumn id="3" xr3:uid="{A5BB0BE8-53A5-4396-ABDF-30FC3DA7A249}" name="Cost (Rs.)" dataDxfId="3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AFED735-2E90-427B-B0CB-5902FFB11C12}" name="ORN_Pro_Economic_Table" displayName="ORN_Pro_Economic_Table" ref="A1:N361" totalsRowShown="0">
  <autoFilter ref="A1:N361" xr:uid="{3AFED735-2E90-427B-B0CB-5902FFB11C12}"/>
  <tableColumns count="14">
    <tableColumn id="1" xr3:uid="{7C72D308-ED03-4438-A091-08CD54913577}" name="No."/>
    <tableColumn id="2" xr3:uid="{9410DA3C-21FA-4E6A-8658-9E3A5DE60F0C}" name="Wall Name"/>
    <tableColumn id="3" xr3:uid="{4514B4B9-DE24-47FD-9CA4-8C422E5DBD25}" name="Window Name"/>
    <tableColumn id="4" xr3:uid="{94C986A2-72E2-4A53-A43B-68A3FCE412BF}" name="Door Name"/>
    <tableColumn id="5" xr3:uid="{B966D5C1-11CC-4E11-B406-52BB9F44E2FD}" name="Floor Name"/>
    <tableColumn id="6" xr3:uid="{BFA4CD5E-D2F0-4228-8424-B8040E833F80}" name="Roof Name"/>
    <tableColumn id="7" xr3:uid="{88F9ED20-7F59-4CD3-9F7E-F9F2E03980F3}" name="AC System Name"/>
    <tableColumn id="8" xr3:uid="{143A1C58-21FB-413C-A3F4-126DB07FAD80}" name="Maximum Load kWh/hr"/>
    <tableColumn id="9" xr3:uid="{68030DFE-21C0-4C9F-A25C-4E5F80C760E2}" name="No. AC Systems"/>
    <tableColumn id="10" xr3:uid="{B56E6499-70CA-4038-9DC5-0DCCE3C3ECE1}" name="Cooling Load (kWh/year)"/>
    <tableColumn id="11" xr3:uid="{AAD494B6-3673-4382-94EE-1B0700E5D33A}" name="System Cost (LKR)"/>
    <tableColumn id="12" xr3:uid="{2FF3C8C4-FEF2-4397-959F-8C8985639BDB}" name="Rotation Clockwise (Degrees)"/>
    <tableColumn id="13" xr3:uid="{D40AC157-5095-47B8-AB28-012AE91801B8}" name="Operational Energy Reduction (Percentage)"/>
    <tableColumn id="14" xr3:uid="{059926F0-313D-4568-89CA-4A22B82CFCDF}" name="System Cost Reduction (Percentage)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6E993EB-618B-47B1-A98C-416024635413}" name="ORN_Sustainable_Friendly_Table" displayName="ORN_Sustainable_Friendly_Table" ref="A1:N361" totalsRowShown="0">
  <autoFilter ref="A1:N361" xr:uid="{F6E993EB-618B-47B1-A98C-416024635413}"/>
  <tableColumns count="14">
    <tableColumn id="1" xr3:uid="{89C288CF-A577-4ECE-AF87-24BD54B102AC}" name="No."/>
    <tableColumn id="2" xr3:uid="{FD11EDF3-7731-4873-AB72-34EE372A1418}" name="Wall Name"/>
    <tableColumn id="3" xr3:uid="{B89F07EA-E90E-4C8B-B4FA-C98139D4AB80}" name="Window Name"/>
    <tableColumn id="4" xr3:uid="{40740D95-4CB2-415E-9221-7A65A2963813}" name="Door Name"/>
    <tableColumn id="5" xr3:uid="{3DB07AEB-743F-4C39-BD88-35F57AC7409D}" name="Floor Name"/>
    <tableColumn id="6" xr3:uid="{74E5FB68-350F-4438-8292-25ABFA9BE789}" name="Roof Name"/>
    <tableColumn id="7" xr3:uid="{8CD48BD7-FB62-430A-A4D1-DB7DBDE6FC4F}" name="AC System Name"/>
    <tableColumn id="8" xr3:uid="{00D384CF-4AB9-4FAC-B59B-48D7BC79B37E}" name="Maximum Load kWh/hr"/>
    <tableColumn id="9" xr3:uid="{B02E9A52-56B9-475B-9C2D-39D4DBF02D64}" name="No. AC Systems"/>
    <tableColumn id="10" xr3:uid="{46E960AD-1368-41A3-A3D1-034750CE8AEC}" name="Cooling Load (kWh/year)"/>
    <tableColumn id="11" xr3:uid="{A083685E-8F97-4BD0-94B9-FB7656F937F6}" name="System Cost (LKR)"/>
    <tableColumn id="12" xr3:uid="{9AA584AE-3F5D-4948-99E5-250FB31D4875}" name="Rotation Clockwise (Degrees)"/>
    <tableColumn id="13" xr3:uid="{A020E09D-62FC-4FBE-9CC9-6B011BC6164B}" name="Operational Energy Reduction (Percentage)"/>
    <tableColumn id="14" xr3:uid="{33E1B7FF-F067-4D6D-9EEF-F675B5C56740}" name="System Cost Reduction (Percentage)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0B6E725-5DB2-4391-B81A-31008FF6F516}" name="ORN_Net_Zero_Table" displayName="ORN_Net_Zero_Table" ref="A1:N361" totalsRowShown="0">
  <autoFilter ref="A1:N361" xr:uid="{50B6E725-5DB2-4391-B81A-31008FF6F516}"/>
  <tableColumns count="14">
    <tableColumn id="1" xr3:uid="{E621CABA-E63F-45B4-BA6C-25ECC55D11A4}" name="No."/>
    <tableColumn id="2" xr3:uid="{D88A8F98-3547-4580-88C8-F0A4A023CCB6}" name="Wall Name"/>
    <tableColumn id="3" xr3:uid="{0DE939DC-3EF0-4BFD-B5B9-00ED7D72A471}" name="Window Name"/>
    <tableColumn id="4" xr3:uid="{FE2D269F-F97F-4071-8B9D-B98738FCD7F4}" name="Door Name"/>
    <tableColumn id="5" xr3:uid="{0116E5C3-F74F-4961-9F72-8072E1187377}" name="Floor Name"/>
    <tableColumn id="6" xr3:uid="{D969BE42-5665-43A5-8C62-89D5877DFC97}" name="Roof Name"/>
    <tableColumn id="7" xr3:uid="{3CBB97CA-2B84-404D-9BC7-FF52BD66F8FB}" name="AC System Name"/>
    <tableColumn id="8" xr3:uid="{5CDA57FC-E93D-4DD5-95D6-B3D7FCC9AAC8}" name="Maximum Load kWh/hr"/>
    <tableColumn id="9" xr3:uid="{E8640118-D6C1-4482-BB31-F16575DB79F4}" name="No. AC Systems"/>
    <tableColumn id="10" xr3:uid="{632E6DB0-F38C-4ABD-93F0-6355CBE07504}" name="Cooling Load (kWh/year)"/>
    <tableColumn id="11" xr3:uid="{91A893E7-3734-4CBF-8BE7-A3CD7F89F2EA}" name="System Cost (LKR)"/>
    <tableColumn id="12" xr3:uid="{5E7726B5-B1AE-4BDD-BDE4-B7F20E547A84}" name="Rotation Clockwise (Degrees)"/>
    <tableColumn id="13" xr3:uid="{5382C99D-9923-4A8D-A365-72309F09DA23}" name="Operational Energy Reduction (Percentage)"/>
    <tableColumn id="14" xr3:uid="{673CCE2D-78E0-4970-BA20-7F1C619D15EA}" name="System Cost Reduction (Percentage)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D9ABC4D-B71E-4944-9B5D-E09C60873588}" name="Table20" displayName="Table20" ref="A3:F543" totalsRowShown="0">
  <autoFilter ref="A3:F543" xr:uid="{CD9ABC4D-B71E-4944-9B5D-E09C60873588}"/>
  <tableColumns count="6">
    <tableColumn id="1" xr3:uid="{093D083C-5766-4775-B3CE-5FAE52D0F508}" name="Combination"/>
    <tableColumn id="2" xr3:uid="{5E1CBEDD-D643-4786-9F85-337679AF9DB0}" name="Total Energy (MJ) Variation"/>
    <tableColumn id="3" xr3:uid="{8978EE40-910F-4C9C-8C1F-069B63F15A65}" name="Total Cost (LKR Millions) Variation"/>
    <tableColumn id="4" xr3:uid="{DEFF7251-0B76-417C-8F7D-7D4ECFC6FAD9}" name="Total Carbon Footprint (Metric Ton) Variation"/>
    <tableColumn id="5" xr3:uid="{46D13B52-DF52-4F88-8BF6-EF90067F3202}" name="Performance Score Variation - Pro Economic"/>
    <tableColumn id="6" xr3:uid="{44A54D2E-B28A-4052-A8EF-FD98C9CF15FC}" name="Performance Score Variation - Sustainable Friendly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33331044-3A00-49DA-84BC-42220F93B50C}" name="Table21" displayName="Table21" ref="S3:T543" totalsRowShown="0">
  <autoFilter ref="S3:T543" xr:uid="{33331044-3A00-49DA-84BC-42220F93B50C}"/>
  <tableColumns count="2">
    <tableColumn id="1" xr3:uid="{8019F1AF-9449-469E-B427-248C6C9C6605}" name="Combination"/>
    <tableColumn id="2" xr3:uid="{89A55A25-CCD4-484F-9377-8A65699528E3}" name="Performance Score Variation - Net Zero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2D826DB-1A15-4584-800F-42EC35FE3D77}" name="Table22" displayName="Table22" ref="AG3:AM363" totalsRowShown="0">
  <autoFilter ref="AG3:AM363" xr:uid="{A2D826DB-1A15-4584-800F-42EC35FE3D77}"/>
  <tableColumns count="7">
    <tableColumn id="1" xr3:uid="{B8C171A1-F18E-4625-A92F-5F5DD73807FA}" name="Rotation Angle (Degrees - Clockwise)"/>
    <tableColumn id="2" xr3:uid="{BBA1EFBF-D738-4925-9734-1AF95BB22773}" name="Operational Energy (kWh/year) Variation - Pro Economic"/>
    <tableColumn id="3" xr3:uid="{B906D3D8-BF00-4FFA-8F59-DE9088AAD738}" name="Operational Energy Reduction (Percentage)"/>
    <tableColumn id="4" xr3:uid="{4B751BDC-AC8E-430C-AB52-1142F0892F5E}" name="Operational Energy (kWh/year) Variation - Sustainable Friendly"/>
    <tableColumn id="5" xr3:uid="{BB72C0F6-7157-407B-988D-15521947BD04}" name="Operational Energy Reduction (Percentage)2"/>
    <tableColumn id="6" xr3:uid="{01BA4644-94DD-4ACB-89C7-05812C478487}" name="Operational Energy (kWh/year) Variation - Net-Zero"/>
    <tableColumn id="7" xr3:uid="{36815CBC-9F1B-4866-AB9E-A3BDB20DF767}" name="Operational Energy Reduction (Percentage)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drawing" Target="../drawings/drawing1.xml"/><Relationship Id="rId4" Type="http://schemas.openxmlformats.org/officeDocument/2006/relationships/table" Target="../tables/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961AB-2E8B-4116-A495-D31611D454D0}">
  <sheetPr codeName="Sheet10"/>
  <dimension ref="A1:G7"/>
  <sheetViews>
    <sheetView workbookViewId="0"/>
  </sheetViews>
  <sheetFormatPr defaultRowHeight="14.4" x14ac:dyDescent="0.3"/>
  <cols>
    <col min="6" max="6" width="10.5546875" bestFit="1" customWidth="1"/>
  </cols>
  <sheetData>
    <row r="1" spans="1:7" x14ac:dyDescent="0.3">
      <c r="A1" t="s">
        <v>268</v>
      </c>
      <c r="B1" t="s">
        <v>269</v>
      </c>
      <c r="C1" t="s">
        <v>270</v>
      </c>
      <c r="D1" t="s">
        <v>271</v>
      </c>
      <c r="F1" s="263" t="s">
        <v>286</v>
      </c>
      <c r="G1" s="264">
        <f>SUM(Research_Doors_Table[Count])</f>
        <v>6</v>
      </c>
    </row>
    <row r="2" spans="1:7" x14ac:dyDescent="0.3">
      <c r="A2">
        <v>1</v>
      </c>
      <c r="B2">
        <v>0.91</v>
      </c>
      <c r="C2">
        <v>2.11</v>
      </c>
      <c r="D2">
        <f>Research_Doors_Table[[#This Row],[Width]]*Research_Doors_Table[[#This Row],[Height]]</f>
        <v>1.9200999999999999</v>
      </c>
      <c r="F2" s="263" t="s">
        <v>287</v>
      </c>
      <c r="G2" s="264">
        <f>SUM(Research_Doors_Table[Area])</f>
        <v>18.420300000000001</v>
      </c>
    </row>
    <row r="3" spans="1:7" x14ac:dyDescent="0.3">
      <c r="A3">
        <v>1</v>
      </c>
      <c r="B3">
        <v>2</v>
      </c>
      <c r="C3">
        <v>2.11</v>
      </c>
      <c r="D3">
        <f>Research_Doors_Table[[#This Row],[Width]]*Research_Doors_Table[[#This Row],[Height]]</f>
        <v>4.22</v>
      </c>
    </row>
    <row r="4" spans="1:7" x14ac:dyDescent="0.3">
      <c r="A4">
        <v>1</v>
      </c>
      <c r="B4">
        <v>0.91</v>
      </c>
      <c r="C4">
        <v>2.11</v>
      </c>
      <c r="D4">
        <f>Research_Doors_Table[[#This Row],[Width]]*Research_Doors_Table[[#This Row],[Height]]</f>
        <v>1.9200999999999999</v>
      </c>
    </row>
    <row r="5" spans="1:7" x14ac:dyDescent="0.3">
      <c r="A5">
        <v>1</v>
      </c>
      <c r="B5">
        <v>2</v>
      </c>
      <c r="C5">
        <v>2.11</v>
      </c>
      <c r="D5">
        <f>Research_Doors_Table[[#This Row],[Width]]*Research_Doors_Table[[#This Row],[Height]]</f>
        <v>4.22</v>
      </c>
    </row>
    <row r="6" spans="1:7" x14ac:dyDescent="0.3">
      <c r="A6">
        <v>1</v>
      </c>
      <c r="B6">
        <v>2</v>
      </c>
      <c r="C6">
        <v>2.11</v>
      </c>
      <c r="D6">
        <f>Research_Doors_Table[[#This Row],[Width]]*Research_Doors_Table[[#This Row],[Height]]</f>
        <v>4.22</v>
      </c>
    </row>
    <row r="7" spans="1:7" x14ac:dyDescent="0.3">
      <c r="A7">
        <v>1</v>
      </c>
      <c r="B7">
        <v>0.91</v>
      </c>
      <c r="C7">
        <v>2.11</v>
      </c>
      <c r="D7">
        <f>Research_Doors_Table[[#This Row],[Width]]*Research_Doors_Table[[#This Row],[Height]]</f>
        <v>1.9200999999999999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D8935-4C43-45B7-9D91-43732F3B311C}">
  <sheetPr codeName="Sheet11"/>
  <dimension ref="A1:E13"/>
  <sheetViews>
    <sheetView workbookViewId="0"/>
  </sheetViews>
  <sheetFormatPr defaultRowHeight="14.4" x14ac:dyDescent="0.3"/>
  <cols>
    <col min="1" max="1" width="11.6640625" bestFit="1" customWidth="1"/>
    <col min="2" max="2" width="10.6640625" customWidth="1"/>
    <col min="4" max="4" width="12.77734375" bestFit="1" customWidth="1"/>
  </cols>
  <sheetData>
    <row r="1" spans="1:5" x14ac:dyDescent="0.3">
      <c r="A1" t="s">
        <v>272</v>
      </c>
      <c r="B1" t="s">
        <v>273</v>
      </c>
      <c r="D1" s="263" t="s">
        <v>288</v>
      </c>
      <c r="E1" s="264">
        <f>MIN(Table7[Elevation])</f>
        <v>-3.6</v>
      </c>
    </row>
    <row r="2" spans="1:5" x14ac:dyDescent="0.3">
      <c r="A2" t="s">
        <v>274</v>
      </c>
      <c r="B2">
        <v>0.2</v>
      </c>
      <c r="D2" s="263" t="s">
        <v>289</v>
      </c>
      <c r="E2" s="264">
        <f>MAX(Table7[Elevation])</f>
        <v>32.270000000000003</v>
      </c>
    </row>
    <row r="3" spans="1:5" x14ac:dyDescent="0.3">
      <c r="A3" t="s">
        <v>275</v>
      </c>
      <c r="B3">
        <v>4.2</v>
      </c>
      <c r="D3" s="263" t="s">
        <v>290</v>
      </c>
      <c r="E3" s="264">
        <f>E2-E1</f>
        <v>35.870000000000005</v>
      </c>
    </row>
    <row r="4" spans="1:5" x14ac:dyDescent="0.3">
      <c r="A4" t="s">
        <v>276</v>
      </c>
      <c r="B4">
        <v>7.2</v>
      </c>
    </row>
    <row r="5" spans="1:5" x14ac:dyDescent="0.3">
      <c r="A5" t="s">
        <v>277</v>
      </c>
      <c r="B5">
        <v>10.7</v>
      </c>
    </row>
    <row r="6" spans="1:5" x14ac:dyDescent="0.3">
      <c r="A6" t="s">
        <v>278</v>
      </c>
      <c r="B6">
        <v>13.7</v>
      </c>
    </row>
    <row r="7" spans="1:5" x14ac:dyDescent="0.3">
      <c r="A7" t="s">
        <v>279</v>
      </c>
      <c r="B7">
        <v>16.7</v>
      </c>
    </row>
    <row r="8" spans="1:5" x14ac:dyDescent="0.3">
      <c r="A8" t="s">
        <v>280</v>
      </c>
      <c r="B8">
        <v>19.7</v>
      </c>
    </row>
    <row r="9" spans="1:5" x14ac:dyDescent="0.3">
      <c r="A9" t="s">
        <v>281</v>
      </c>
      <c r="B9">
        <v>22.7</v>
      </c>
    </row>
    <row r="10" spans="1:5" x14ac:dyDescent="0.3">
      <c r="A10" t="s">
        <v>282</v>
      </c>
      <c r="B10">
        <v>25.7</v>
      </c>
    </row>
    <row r="11" spans="1:5" x14ac:dyDescent="0.3">
      <c r="A11" t="s">
        <v>283</v>
      </c>
      <c r="B11">
        <v>28.7</v>
      </c>
    </row>
    <row r="12" spans="1:5" x14ac:dyDescent="0.3">
      <c r="A12" t="s">
        <v>284</v>
      </c>
      <c r="B12">
        <v>32.270000000000003</v>
      </c>
    </row>
    <row r="13" spans="1:5" x14ac:dyDescent="0.3">
      <c r="A13" t="s">
        <v>285</v>
      </c>
      <c r="B13">
        <v>-3.6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1A902-639F-4BA9-8533-16DEE602FC68}">
  <sheetPr codeName="Sheet12"/>
  <dimension ref="A1:I12"/>
  <sheetViews>
    <sheetView workbookViewId="0"/>
  </sheetViews>
  <sheetFormatPr defaultRowHeight="14.4" x14ac:dyDescent="0.3"/>
  <cols>
    <col min="4" max="4" width="17.5546875" bestFit="1" customWidth="1"/>
  </cols>
  <sheetData>
    <row r="1" spans="1:9" x14ac:dyDescent="0.3">
      <c r="A1" t="s">
        <v>268</v>
      </c>
      <c r="B1" t="s">
        <v>271</v>
      </c>
      <c r="D1" s="263" t="s">
        <v>291</v>
      </c>
      <c r="E1" s="265">
        <f>SUM(Table8[Area])</f>
        <v>12008.77</v>
      </c>
      <c r="F1" s="266" t="s">
        <v>294</v>
      </c>
      <c r="H1" s="266" t="s">
        <v>295</v>
      </c>
      <c r="I1" s="262">
        <f>E1*10.764</f>
        <v>129262.40028</v>
      </c>
    </row>
    <row r="2" spans="1:9" x14ac:dyDescent="0.3">
      <c r="A2">
        <v>1</v>
      </c>
      <c r="B2">
        <v>1092.92</v>
      </c>
      <c r="D2" s="263" t="s">
        <v>292</v>
      </c>
      <c r="E2" s="265">
        <f>AVERAGE(Table8[Area])</f>
        <v>1091.7063636363637</v>
      </c>
      <c r="F2" s="266"/>
      <c r="H2" s="266"/>
      <c r="I2" s="262">
        <f>E2*10.764</f>
        <v>11751.127298181818</v>
      </c>
    </row>
    <row r="3" spans="1:9" x14ac:dyDescent="0.3">
      <c r="A3">
        <v>1</v>
      </c>
      <c r="B3">
        <v>1092.92</v>
      </c>
      <c r="D3" s="263" t="s">
        <v>293</v>
      </c>
      <c r="E3" s="265">
        <f>E1-E2</f>
        <v>10917.063636363637</v>
      </c>
      <c r="F3" s="266"/>
      <c r="H3" s="266"/>
      <c r="I3" s="262">
        <f>E3*10.764</f>
        <v>117511.27298181818</v>
      </c>
    </row>
    <row r="4" spans="1:9" x14ac:dyDescent="0.3">
      <c r="A4">
        <v>1</v>
      </c>
      <c r="B4">
        <v>1082.48</v>
      </c>
    </row>
    <row r="5" spans="1:9" x14ac:dyDescent="0.3">
      <c r="A5">
        <v>1</v>
      </c>
      <c r="B5">
        <v>1082.48</v>
      </c>
    </row>
    <row r="6" spans="1:9" x14ac:dyDescent="0.3">
      <c r="A6">
        <v>1</v>
      </c>
      <c r="B6">
        <v>1082.48</v>
      </c>
    </row>
    <row r="7" spans="1:9" x14ac:dyDescent="0.3">
      <c r="A7">
        <v>1</v>
      </c>
      <c r="B7">
        <v>1082.48</v>
      </c>
    </row>
    <row r="8" spans="1:9" x14ac:dyDescent="0.3">
      <c r="A8">
        <v>1</v>
      </c>
      <c r="B8">
        <v>1082.48</v>
      </c>
    </row>
    <row r="9" spans="1:9" x14ac:dyDescent="0.3">
      <c r="A9">
        <v>1</v>
      </c>
      <c r="B9">
        <v>1082.48</v>
      </c>
    </row>
    <row r="10" spans="1:9" x14ac:dyDescent="0.3">
      <c r="A10">
        <v>1</v>
      </c>
      <c r="B10">
        <v>1092.92</v>
      </c>
    </row>
    <row r="11" spans="1:9" x14ac:dyDescent="0.3">
      <c r="A11">
        <v>1</v>
      </c>
      <c r="B11">
        <v>1118.42</v>
      </c>
    </row>
    <row r="12" spans="1:9" x14ac:dyDescent="0.3">
      <c r="A12">
        <v>1</v>
      </c>
      <c r="B12">
        <v>1116.71</v>
      </c>
    </row>
  </sheetData>
  <mergeCells count="2">
    <mergeCell ref="F1:F3"/>
    <mergeCell ref="H1:H3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45132-A33E-4A46-B44D-119055900CBE}">
  <sheetPr codeName="Sheet13"/>
  <dimension ref="A1:S125"/>
  <sheetViews>
    <sheetView workbookViewId="0"/>
  </sheetViews>
  <sheetFormatPr defaultRowHeight="14.4" x14ac:dyDescent="0.3"/>
  <cols>
    <col min="4" max="4" width="9" customWidth="1"/>
    <col min="13" max="13" width="12.5546875" bestFit="1" customWidth="1"/>
    <col min="14" max="14" width="11.33203125" bestFit="1" customWidth="1"/>
    <col min="17" max="17" width="12.5546875" bestFit="1" customWidth="1"/>
    <col min="18" max="18" width="12.109375" customWidth="1"/>
  </cols>
  <sheetData>
    <row r="1" spans="1:19" x14ac:dyDescent="0.3">
      <c r="A1" t="s">
        <v>268</v>
      </c>
      <c r="B1" t="s">
        <v>271</v>
      </c>
      <c r="C1" t="s">
        <v>301</v>
      </c>
      <c r="D1" t="s">
        <v>297</v>
      </c>
      <c r="E1" t="s">
        <v>298</v>
      </c>
      <c r="F1" t="s">
        <v>296</v>
      </c>
      <c r="G1" t="s">
        <v>299</v>
      </c>
      <c r="H1" t="s">
        <v>300</v>
      </c>
      <c r="Q1" s="263" t="s">
        <v>305</v>
      </c>
      <c r="R1" s="271" t="s">
        <v>306</v>
      </c>
      <c r="S1" s="263" t="s">
        <v>307</v>
      </c>
    </row>
    <row r="2" spans="1:19" x14ac:dyDescent="0.3">
      <c r="A2">
        <v>1</v>
      </c>
      <c r="B2">
        <v>112.6</v>
      </c>
      <c r="C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">
        <v>0</v>
      </c>
      <c r="E2">
        <v>1</v>
      </c>
      <c r="F2">
        <v>1</v>
      </c>
      <c r="G2">
        <f>DEGREES(ASIN(Research_Wall_Table[[#This Row],[X value]]/Research_Wall_Table[[#This Row],[Length]]))</f>
        <v>0</v>
      </c>
      <c r="H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  <c r="J2" s="267">
        <v>0</v>
      </c>
      <c r="Q2" s="262" t="s">
        <v>77</v>
      </c>
      <c r="R2" s="265">
        <f>IF(ISNUMBER(VLOOKUP("N",$M$1:$N$16,2,FALSE)),VLOOKUP("N",$M$1:$N$16,2,FALSE),0)</f>
        <v>1288.5999999999997</v>
      </c>
      <c r="S2" s="264">
        <f>R2*10.764</f>
        <v>13870.490399999995</v>
      </c>
    </row>
    <row r="3" spans="1:19" x14ac:dyDescent="0.3">
      <c r="A3">
        <v>1</v>
      </c>
      <c r="B3">
        <v>19.07</v>
      </c>
      <c r="C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3">
        <v>1</v>
      </c>
      <c r="E3">
        <v>0</v>
      </c>
      <c r="F3">
        <v>1</v>
      </c>
      <c r="G3">
        <f>DEGREES(ASIN(Research_Wall_Table[[#This Row],[X value]]/Research_Wall_Table[[#This Row],[Length]]))</f>
        <v>90</v>
      </c>
      <c r="H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  <c r="M3" s="268" t="s">
        <v>302</v>
      </c>
      <c r="N3" t="s">
        <v>304</v>
      </c>
      <c r="Q3" s="262" t="s">
        <v>182</v>
      </c>
      <c r="R3" s="265">
        <f>IF(ISNUMBER(VLOOKUP("NE",$M$1:$N$16,2,FALSE)),VLOOKUP("NE",$M$1:$N$16,2,FALSE),0)</f>
        <v>0</v>
      </c>
      <c r="S3" s="264">
        <f t="shared" ref="S3:S9" si="0">R3*10.764</f>
        <v>0</v>
      </c>
    </row>
    <row r="4" spans="1:19" x14ac:dyDescent="0.3">
      <c r="A4">
        <v>1</v>
      </c>
      <c r="B4">
        <v>23.21</v>
      </c>
      <c r="C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4">
        <v>-1</v>
      </c>
      <c r="E4">
        <v>0</v>
      </c>
      <c r="F4">
        <v>1</v>
      </c>
      <c r="G4">
        <f>DEGREES(ASIN(Research_Wall_Table[[#This Row],[X value]]/Research_Wall_Table[[#This Row],[Length]]))</f>
        <v>-90</v>
      </c>
      <c r="H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  <c r="M4" s="269" t="s">
        <v>181</v>
      </c>
      <c r="N4" s="270">
        <v>489.41999999999985</v>
      </c>
      <c r="Q4" s="262" t="s">
        <v>181</v>
      </c>
      <c r="R4" s="265">
        <f>IF(ISNUMBER(VLOOKUP("E",$M$1:$N$16,2,FALSE)),VLOOKUP("E",$M$1:$N$16,2,FALSE),0)</f>
        <v>489.41999999999985</v>
      </c>
      <c r="S4" s="264">
        <f t="shared" si="0"/>
        <v>5268.1168799999978</v>
      </c>
    </row>
    <row r="5" spans="1:19" x14ac:dyDescent="0.3">
      <c r="A5">
        <v>1</v>
      </c>
      <c r="B5">
        <v>2.79</v>
      </c>
      <c r="C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5">
        <v>0</v>
      </c>
      <c r="E5">
        <v>1</v>
      </c>
      <c r="F5">
        <v>1</v>
      </c>
      <c r="G5">
        <f>DEGREES(ASIN(Research_Wall_Table[[#This Row],[X value]]/Research_Wall_Table[[#This Row],[Length]]))</f>
        <v>0</v>
      </c>
      <c r="H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  <c r="M5" s="269" t="s">
        <v>77</v>
      </c>
      <c r="N5" s="270">
        <v>1288.5999999999997</v>
      </c>
      <c r="Q5" s="262" t="s">
        <v>183</v>
      </c>
      <c r="R5" s="265">
        <f>IF(ISNUMBER(VLOOKUP("SE",$M$1:$N$16,2,FALSE)),VLOOKUP("SE",$M$1:$N$16,2,FALSE),0)</f>
        <v>0</v>
      </c>
      <c r="S5" s="264">
        <f t="shared" si="0"/>
        <v>0</v>
      </c>
    </row>
    <row r="6" spans="1:19" x14ac:dyDescent="0.3">
      <c r="A6">
        <v>1</v>
      </c>
      <c r="B6">
        <v>23.62</v>
      </c>
      <c r="C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6">
        <v>-1</v>
      </c>
      <c r="E6">
        <v>0</v>
      </c>
      <c r="F6">
        <v>1</v>
      </c>
      <c r="G6">
        <f>DEGREES(ASIN(Research_Wall_Table[[#This Row],[X value]]/Research_Wall_Table[[#This Row],[Length]]))</f>
        <v>-90</v>
      </c>
      <c r="H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  <c r="M6" s="269" t="s">
        <v>187</v>
      </c>
      <c r="N6" s="270">
        <v>1292.9699999999993</v>
      </c>
      <c r="Q6" s="262" t="s">
        <v>187</v>
      </c>
      <c r="R6" s="265">
        <f>IF(ISNUMBER(VLOOKUP("S",$M$1:$N$16,2,FALSE)),VLOOKUP("S",$M$1:$N$16,2,FALSE),0)</f>
        <v>1292.9699999999993</v>
      </c>
      <c r="S6" s="264">
        <f t="shared" si="0"/>
        <v>13917.529079999993</v>
      </c>
    </row>
    <row r="7" spans="1:19" x14ac:dyDescent="0.3">
      <c r="A7">
        <v>1</v>
      </c>
      <c r="B7">
        <v>4.5599999999999996</v>
      </c>
      <c r="C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7">
        <v>-1</v>
      </c>
      <c r="E7">
        <v>0</v>
      </c>
      <c r="F7">
        <v>1</v>
      </c>
      <c r="G7">
        <f>DEGREES(ASIN(Research_Wall_Table[[#This Row],[X value]]/Research_Wall_Table[[#This Row],[Length]]))</f>
        <v>-90</v>
      </c>
      <c r="H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  <c r="M7" s="269" t="s">
        <v>185</v>
      </c>
      <c r="N7" s="270">
        <v>559.43000000000006</v>
      </c>
      <c r="Q7" s="262" t="s">
        <v>184</v>
      </c>
      <c r="R7" s="265">
        <f>IF(ISNUMBER(VLOOKUP("SW",$M$1:$N$16,2,FALSE)),VLOOKUP("SW",$M$1:$N$16,2,FALSE),0)</f>
        <v>0</v>
      </c>
      <c r="S7" s="264">
        <f t="shared" si="0"/>
        <v>0</v>
      </c>
    </row>
    <row r="8" spans="1:19" x14ac:dyDescent="0.3">
      <c r="A8">
        <v>1</v>
      </c>
      <c r="B8">
        <v>2.79</v>
      </c>
      <c r="C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8">
        <v>0</v>
      </c>
      <c r="E8">
        <v>-1</v>
      </c>
      <c r="F8">
        <v>1</v>
      </c>
      <c r="G8">
        <f>DEGREES(ASIN(Research_Wall_Table[[#This Row],[X value]]/Research_Wall_Table[[#This Row],[Length]]))</f>
        <v>0</v>
      </c>
      <c r="H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  <c r="M8" s="269" t="s">
        <v>303</v>
      </c>
      <c r="N8" s="270">
        <v>3630.4199999999992</v>
      </c>
      <c r="Q8" s="262" t="s">
        <v>185</v>
      </c>
      <c r="R8" s="265">
        <f>IF(ISNUMBER(VLOOKUP("W",$M$1:$N$16,2,FALSE)),VLOOKUP("W",$M$1:$N$16,2,FALSE),0)</f>
        <v>559.43000000000006</v>
      </c>
      <c r="S8" s="264">
        <f t="shared" si="0"/>
        <v>6021.7045200000002</v>
      </c>
    </row>
    <row r="9" spans="1:19" x14ac:dyDescent="0.3">
      <c r="A9">
        <v>1</v>
      </c>
      <c r="B9">
        <v>2.77</v>
      </c>
      <c r="C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9">
        <v>0</v>
      </c>
      <c r="E9">
        <v>-1</v>
      </c>
      <c r="F9">
        <v>1</v>
      </c>
      <c r="G9">
        <f>DEGREES(ASIN(Research_Wall_Table[[#This Row],[X value]]/Research_Wall_Table[[#This Row],[Length]]))</f>
        <v>0</v>
      </c>
      <c r="H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  <c r="Q9" s="262" t="s">
        <v>186</v>
      </c>
      <c r="R9" s="265">
        <f>IF(ISNUMBER(VLOOKUP("NW",$M$1:$N$16,2,FALSE)),VLOOKUP("NW",$M$1:$N$16,2,FALSE),0)</f>
        <v>0</v>
      </c>
      <c r="S9" s="264">
        <f t="shared" si="0"/>
        <v>0</v>
      </c>
    </row>
    <row r="10" spans="1:19" x14ac:dyDescent="0.3">
      <c r="A10">
        <v>1</v>
      </c>
      <c r="B10">
        <v>4.5599999999999996</v>
      </c>
      <c r="C1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0">
        <v>1</v>
      </c>
      <c r="E10">
        <v>0</v>
      </c>
      <c r="F10">
        <v>1</v>
      </c>
      <c r="G10">
        <f>DEGREES(ASIN(Research_Wall_Table[[#This Row],[X value]]/Research_Wall_Table[[#This Row],[Length]]))</f>
        <v>90</v>
      </c>
      <c r="H1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  <c r="R10" s="1"/>
      <c r="S10" s="1"/>
    </row>
    <row r="11" spans="1:19" x14ac:dyDescent="0.3">
      <c r="A11">
        <v>1</v>
      </c>
      <c r="B11">
        <v>2.77</v>
      </c>
      <c r="C1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1">
        <v>0</v>
      </c>
      <c r="E11">
        <v>1</v>
      </c>
      <c r="F11">
        <v>1</v>
      </c>
      <c r="G11">
        <f>DEGREES(ASIN(Research_Wall_Table[[#This Row],[X value]]/Research_Wall_Table[[#This Row],[Length]]))</f>
        <v>0</v>
      </c>
      <c r="H1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  <c r="Q11" s="263" t="s">
        <v>308</v>
      </c>
      <c r="R11" s="264">
        <f>SUM(R2:R9)</f>
        <v>3630.4199999999992</v>
      </c>
      <c r="S11" s="264">
        <f>SUM(S2:S9)</f>
        <v>39077.840879999989</v>
      </c>
    </row>
    <row r="12" spans="1:19" x14ac:dyDescent="0.3">
      <c r="A12">
        <v>1</v>
      </c>
      <c r="B12">
        <v>20.09</v>
      </c>
      <c r="C1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2">
        <v>1</v>
      </c>
      <c r="E12">
        <v>0</v>
      </c>
      <c r="F12">
        <v>1</v>
      </c>
      <c r="G12">
        <f>DEGREES(ASIN(Research_Wall_Table[[#This Row],[X value]]/Research_Wall_Table[[#This Row],[Length]]))</f>
        <v>90</v>
      </c>
      <c r="H1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3" spans="1:19" x14ac:dyDescent="0.3">
      <c r="A13">
        <v>1</v>
      </c>
      <c r="B13">
        <v>158.55000000000001</v>
      </c>
      <c r="C1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3">
        <v>0</v>
      </c>
      <c r="E13">
        <v>1</v>
      </c>
      <c r="F13">
        <v>1</v>
      </c>
      <c r="G13">
        <f>DEGREES(ASIN(Research_Wall_Table[[#This Row],[X value]]/Research_Wall_Table[[#This Row],[Length]]))</f>
        <v>0</v>
      </c>
      <c r="H1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4" spans="1:19" x14ac:dyDescent="0.3">
      <c r="A14">
        <v>1</v>
      </c>
      <c r="B14">
        <v>28.64</v>
      </c>
      <c r="C1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4">
        <v>1</v>
      </c>
      <c r="E14">
        <v>0</v>
      </c>
      <c r="F14">
        <v>1</v>
      </c>
      <c r="G14">
        <f>DEGREES(ASIN(Research_Wall_Table[[#This Row],[X value]]/Research_Wall_Table[[#This Row],[Length]]))</f>
        <v>90</v>
      </c>
      <c r="H1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5" spans="1:19" x14ac:dyDescent="0.3">
      <c r="A15">
        <v>1</v>
      </c>
      <c r="B15">
        <v>39.4</v>
      </c>
      <c r="C1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5">
        <v>0</v>
      </c>
      <c r="E15">
        <v>-1</v>
      </c>
      <c r="F15">
        <v>1</v>
      </c>
      <c r="G15">
        <f>DEGREES(ASIN(Research_Wall_Table[[#This Row],[X value]]/Research_Wall_Table[[#This Row],[Length]]))</f>
        <v>0</v>
      </c>
      <c r="H1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6" spans="1:19" x14ac:dyDescent="0.3">
      <c r="A16">
        <v>1</v>
      </c>
      <c r="B16">
        <v>34.79</v>
      </c>
      <c r="C1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6">
        <v>-1</v>
      </c>
      <c r="E16">
        <v>0</v>
      </c>
      <c r="F16">
        <v>1</v>
      </c>
      <c r="G16">
        <f>DEGREES(ASIN(Research_Wall_Table[[#This Row],[X value]]/Research_Wall_Table[[#This Row],[Length]]))</f>
        <v>-90</v>
      </c>
      <c r="H1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7" spans="1:8" x14ac:dyDescent="0.3">
      <c r="A17">
        <v>1</v>
      </c>
      <c r="B17">
        <v>3.72</v>
      </c>
      <c r="C1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7">
        <v>0</v>
      </c>
      <c r="E17">
        <v>-1</v>
      </c>
      <c r="F17">
        <v>1</v>
      </c>
      <c r="G17">
        <f>DEGREES(ASIN(Research_Wall_Table[[#This Row],[X value]]/Research_Wall_Table[[#This Row],[Length]]))</f>
        <v>0</v>
      </c>
      <c r="H1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8" spans="1:8" x14ac:dyDescent="0.3">
      <c r="A18">
        <v>1</v>
      </c>
      <c r="B18">
        <v>33.46</v>
      </c>
      <c r="C1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8">
        <v>-1</v>
      </c>
      <c r="E18">
        <v>0</v>
      </c>
      <c r="F18">
        <v>1</v>
      </c>
      <c r="G18">
        <f>DEGREES(ASIN(Research_Wall_Table[[#This Row],[X value]]/Research_Wall_Table[[#This Row],[Length]]))</f>
        <v>-90</v>
      </c>
      <c r="H1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9" spans="1:8" x14ac:dyDescent="0.3">
      <c r="A19">
        <v>1</v>
      </c>
      <c r="B19">
        <v>6.08</v>
      </c>
      <c r="C1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9">
        <v>-1</v>
      </c>
      <c r="E19">
        <v>0</v>
      </c>
      <c r="F19">
        <v>1</v>
      </c>
      <c r="G19">
        <f>DEGREES(ASIN(Research_Wall_Table[[#This Row],[X value]]/Research_Wall_Table[[#This Row],[Length]]))</f>
        <v>-90</v>
      </c>
      <c r="H1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0" spans="1:8" x14ac:dyDescent="0.3">
      <c r="A20">
        <v>1</v>
      </c>
      <c r="B20">
        <v>3.72</v>
      </c>
      <c r="C2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0">
        <v>0</v>
      </c>
      <c r="E20">
        <v>1</v>
      </c>
      <c r="F20">
        <v>1</v>
      </c>
      <c r="G20">
        <f>DEGREES(ASIN(Research_Wall_Table[[#This Row],[X value]]/Research_Wall_Table[[#This Row],[Length]]))</f>
        <v>0</v>
      </c>
      <c r="H2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1" spans="1:8" x14ac:dyDescent="0.3">
      <c r="A21">
        <v>1</v>
      </c>
      <c r="B21">
        <v>3.69</v>
      </c>
      <c r="C2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1">
        <v>0</v>
      </c>
      <c r="E21">
        <v>-1</v>
      </c>
      <c r="F21">
        <v>1</v>
      </c>
      <c r="G21">
        <f>DEGREES(ASIN(Research_Wall_Table[[#This Row],[X value]]/Research_Wall_Table[[#This Row],[Length]]))</f>
        <v>0</v>
      </c>
      <c r="H2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2" spans="1:8" x14ac:dyDescent="0.3">
      <c r="A22">
        <v>1</v>
      </c>
      <c r="B22">
        <v>6.08</v>
      </c>
      <c r="C2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2">
        <v>1</v>
      </c>
      <c r="E22">
        <v>0</v>
      </c>
      <c r="F22">
        <v>1</v>
      </c>
      <c r="G22">
        <f>DEGREES(ASIN(Research_Wall_Table[[#This Row],[X value]]/Research_Wall_Table[[#This Row],[Length]]))</f>
        <v>90</v>
      </c>
      <c r="H2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3" spans="1:8" x14ac:dyDescent="0.3">
      <c r="A23">
        <v>1</v>
      </c>
      <c r="B23">
        <v>3.69</v>
      </c>
      <c r="C2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3">
        <v>0</v>
      </c>
      <c r="E23">
        <v>1</v>
      </c>
      <c r="F23">
        <v>1</v>
      </c>
      <c r="G23">
        <f>DEGREES(ASIN(Research_Wall_Table[[#This Row],[X value]]/Research_Wall_Table[[#This Row],[Length]]))</f>
        <v>0</v>
      </c>
      <c r="H2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4" spans="1:8" x14ac:dyDescent="0.3">
      <c r="A24">
        <v>1</v>
      </c>
      <c r="B24">
        <v>28.66</v>
      </c>
      <c r="C2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4">
        <v>1</v>
      </c>
      <c r="E24">
        <v>0</v>
      </c>
      <c r="F24">
        <v>1</v>
      </c>
      <c r="G24">
        <f>DEGREES(ASIN(Research_Wall_Table[[#This Row],[X value]]/Research_Wall_Table[[#This Row],[Length]]))</f>
        <v>90</v>
      </c>
      <c r="H2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5" spans="1:8" x14ac:dyDescent="0.3">
      <c r="A25">
        <v>1</v>
      </c>
      <c r="B25">
        <v>5.65</v>
      </c>
      <c r="C2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5">
        <v>1</v>
      </c>
      <c r="E25">
        <v>0</v>
      </c>
      <c r="F25">
        <v>1</v>
      </c>
      <c r="G25">
        <f>DEGREES(ASIN(Research_Wall_Table[[#This Row],[X value]]/Research_Wall_Table[[#This Row],[Length]]))</f>
        <v>90</v>
      </c>
      <c r="H2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6" spans="1:8" x14ac:dyDescent="0.3">
      <c r="A26">
        <v>1</v>
      </c>
      <c r="B26">
        <v>4.3499999999999996</v>
      </c>
      <c r="C2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6">
        <v>1</v>
      </c>
      <c r="E26">
        <v>0</v>
      </c>
      <c r="F26">
        <v>1</v>
      </c>
      <c r="G26">
        <f>DEGREES(ASIN(Research_Wall_Table[[#This Row],[X value]]/Research_Wall_Table[[#This Row],[Length]]))</f>
        <v>90</v>
      </c>
      <c r="H2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7" spans="1:8" x14ac:dyDescent="0.3">
      <c r="A27">
        <v>1</v>
      </c>
      <c r="B27">
        <v>60.5</v>
      </c>
      <c r="C2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7">
        <v>0</v>
      </c>
      <c r="E27">
        <v>-1</v>
      </c>
      <c r="F27">
        <v>1</v>
      </c>
      <c r="G27">
        <f>DEGREES(ASIN(Research_Wall_Table[[#This Row],[X value]]/Research_Wall_Table[[#This Row],[Length]]))</f>
        <v>0</v>
      </c>
      <c r="H2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8" spans="1:8" x14ac:dyDescent="0.3">
      <c r="A28">
        <v>1</v>
      </c>
      <c r="B28">
        <v>40.6</v>
      </c>
      <c r="C2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8">
        <v>0</v>
      </c>
      <c r="E28">
        <v>-1</v>
      </c>
      <c r="F28">
        <v>1</v>
      </c>
      <c r="G28">
        <f>DEGREES(ASIN(Research_Wall_Table[[#This Row],[X value]]/Research_Wall_Table[[#This Row],[Length]]))</f>
        <v>0</v>
      </c>
      <c r="H2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9" spans="1:8" x14ac:dyDescent="0.3">
      <c r="A29">
        <v>1</v>
      </c>
      <c r="B29">
        <v>115.17</v>
      </c>
      <c r="C2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9">
        <v>0</v>
      </c>
      <c r="E29">
        <v>-1</v>
      </c>
      <c r="F29">
        <v>1</v>
      </c>
      <c r="G29">
        <f>DEGREES(ASIN(Research_Wall_Table[[#This Row],[X value]]/Research_Wall_Table[[#This Row],[Length]]))</f>
        <v>0</v>
      </c>
      <c r="H2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30" spans="1:8" x14ac:dyDescent="0.3">
      <c r="A30">
        <v>1</v>
      </c>
      <c r="B30">
        <v>139.21</v>
      </c>
      <c r="C3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30">
        <v>0</v>
      </c>
      <c r="E30">
        <v>1</v>
      </c>
      <c r="F30">
        <v>1</v>
      </c>
      <c r="G30">
        <f>DEGREES(ASIN(Research_Wall_Table[[#This Row],[X value]]/Research_Wall_Table[[#This Row],[Length]]))</f>
        <v>0</v>
      </c>
      <c r="H3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31" spans="1:8" x14ac:dyDescent="0.3">
      <c r="A31">
        <v>1</v>
      </c>
      <c r="B31">
        <v>23.85</v>
      </c>
      <c r="C3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31">
        <v>1</v>
      </c>
      <c r="E31">
        <v>0</v>
      </c>
      <c r="F31">
        <v>1</v>
      </c>
      <c r="G31">
        <f>DEGREES(ASIN(Research_Wall_Table[[#This Row],[X value]]/Research_Wall_Table[[#This Row],[Length]]))</f>
        <v>90</v>
      </c>
      <c r="H3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32" spans="1:8" x14ac:dyDescent="0.3">
      <c r="A32">
        <v>1</v>
      </c>
      <c r="B32">
        <v>28.17</v>
      </c>
      <c r="C3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32">
        <v>-1</v>
      </c>
      <c r="E32">
        <v>0</v>
      </c>
      <c r="F32">
        <v>1</v>
      </c>
      <c r="G32">
        <f>DEGREES(ASIN(Research_Wall_Table[[#This Row],[X value]]/Research_Wall_Table[[#This Row],[Length]]))</f>
        <v>-90</v>
      </c>
      <c r="H3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33" spans="1:8" x14ac:dyDescent="0.3">
      <c r="A33">
        <v>1</v>
      </c>
      <c r="B33">
        <v>3.26</v>
      </c>
      <c r="C3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33">
        <v>0</v>
      </c>
      <c r="E33">
        <v>1</v>
      </c>
      <c r="F33">
        <v>1</v>
      </c>
      <c r="G33">
        <f>DEGREES(ASIN(Research_Wall_Table[[#This Row],[X value]]/Research_Wall_Table[[#This Row],[Length]]))</f>
        <v>0</v>
      </c>
      <c r="H3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34" spans="1:8" x14ac:dyDescent="0.3">
      <c r="A34">
        <v>1</v>
      </c>
      <c r="B34">
        <v>28.41</v>
      </c>
      <c r="C3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34">
        <v>-1</v>
      </c>
      <c r="E34">
        <v>0</v>
      </c>
      <c r="F34">
        <v>1</v>
      </c>
      <c r="G34">
        <f>DEGREES(ASIN(Research_Wall_Table[[#This Row],[X value]]/Research_Wall_Table[[#This Row],[Length]]))</f>
        <v>-90</v>
      </c>
      <c r="H3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35" spans="1:8" x14ac:dyDescent="0.3">
      <c r="A35">
        <v>1</v>
      </c>
      <c r="B35">
        <v>5.32</v>
      </c>
      <c r="C3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35">
        <v>-1</v>
      </c>
      <c r="E35">
        <v>0</v>
      </c>
      <c r="F35">
        <v>1</v>
      </c>
      <c r="G35">
        <f>DEGREES(ASIN(Research_Wall_Table[[#This Row],[X value]]/Research_Wall_Table[[#This Row],[Length]]))</f>
        <v>-90</v>
      </c>
      <c r="H3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36" spans="1:8" x14ac:dyDescent="0.3">
      <c r="A36">
        <v>1</v>
      </c>
      <c r="B36">
        <v>3.26</v>
      </c>
      <c r="C3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36">
        <v>0</v>
      </c>
      <c r="E36">
        <v>-1</v>
      </c>
      <c r="F36">
        <v>1</v>
      </c>
      <c r="G36">
        <f>DEGREES(ASIN(Research_Wall_Table[[#This Row],[X value]]/Research_Wall_Table[[#This Row],[Length]]))</f>
        <v>0</v>
      </c>
      <c r="H3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37" spans="1:8" x14ac:dyDescent="0.3">
      <c r="A37">
        <v>1</v>
      </c>
      <c r="B37">
        <v>3.23</v>
      </c>
      <c r="C3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37">
        <v>0</v>
      </c>
      <c r="E37">
        <v>-1</v>
      </c>
      <c r="F37">
        <v>1</v>
      </c>
      <c r="G37">
        <f>DEGREES(ASIN(Research_Wall_Table[[#This Row],[X value]]/Research_Wall_Table[[#This Row],[Length]]))</f>
        <v>0</v>
      </c>
      <c r="H3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38" spans="1:8" x14ac:dyDescent="0.3">
      <c r="A38">
        <v>1</v>
      </c>
      <c r="B38">
        <v>5.32</v>
      </c>
      <c r="C3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38">
        <v>1</v>
      </c>
      <c r="E38">
        <v>0</v>
      </c>
      <c r="F38">
        <v>1</v>
      </c>
      <c r="G38">
        <f>DEGREES(ASIN(Research_Wall_Table[[#This Row],[X value]]/Research_Wall_Table[[#This Row],[Length]]))</f>
        <v>90</v>
      </c>
      <c r="H3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39" spans="1:8" x14ac:dyDescent="0.3">
      <c r="A39">
        <v>1</v>
      </c>
      <c r="B39">
        <v>3.23</v>
      </c>
      <c r="C3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39">
        <v>0</v>
      </c>
      <c r="E39">
        <v>1</v>
      </c>
      <c r="F39">
        <v>1</v>
      </c>
      <c r="G39">
        <f>DEGREES(ASIN(Research_Wall_Table[[#This Row],[X value]]/Research_Wall_Table[[#This Row],[Length]]))</f>
        <v>0</v>
      </c>
      <c r="H3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40" spans="1:8" x14ac:dyDescent="0.3">
      <c r="A40">
        <v>1</v>
      </c>
      <c r="B40">
        <v>25.04</v>
      </c>
      <c r="C4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40">
        <v>1</v>
      </c>
      <c r="E40">
        <v>0</v>
      </c>
      <c r="F40">
        <v>1</v>
      </c>
      <c r="G40">
        <f>DEGREES(ASIN(Research_Wall_Table[[#This Row],[X value]]/Research_Wall_Table[[#This Row],[Length]]))</f>
        <v>90</v>
      </c>
      <c r="H4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41" spans="1:8" x14ac:dyDescent="0.3">
      <c r="A41">
        <v>1</v>
      </c>
      <c r="B41">
        <v>141.44999999999999</v>
      </c>
      <c r="C4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41">
        <v>0</v>
      </c>
      <c r="E41">
        <v>-1</v>
      </c>
      <c r="F41">
        <v>1</v>
      </c>
      <c r="G41">
        <f>DEGREES(ASIN(Research_Wall_Table[[#This Row],[X value]]/Research_Wall_Table[[#This Row],[Length]]))</f>
        <v>0</v>
      </c>
      <c r="H4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42" spans="1:8" x14ac:dyDescent="0.3">
      <c r="A42">
        <v>1</v>
      </c>
      <c r="B42">
        <v>112.6</v>
      </c>
      <c r="C4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42">
        <v>0</v>
      </c>
      <c r="E42">
        <v>1</v>
      </c>
      <c r="F42">
        <v>1</v>
      </c>
      <c r="G42">
        <f>DEGREES(ASIN(Research_Wall_Table[[#This Row],[X value]]/Research_Wall_Table[[#This Row],[Length]]))</f>
        <v>0</v>
      </c>
      <c r="H4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43" spans="1:8" x14ac:dyDescent="0.3">
      <c r="A43">
        <v>1</v>
      </c>
      <c r="B43">
        <v>19.07</v>
      </c>
      <c r="C4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43">
        <v>1</v>
      </c>
      <c r="E43">
        <v>0</v>
      </c>
      <c r="F43">
        <v>1</v>
      </c>
      <c r="G43">
        <f>DEGREES(ASIN(Research_Wall_Table[[#This Row],[X value]]/Research_Wall_Table[[#This Row],[Length]]))</f>
        <v>90</v>
      </c>
      <c r="H4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44" spans="1:8" x14ac:dyDescent="0.3">
      <c r="A44">
        <v>1</v>
      </c>
      <c r="B44">
        <v>23.21</v>
      </c>
      <c r="C4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44">
        <v>-1</v>
      </c>
      <c r="E44">
        <v>0</v>
      </c>
      <c r="F44">
        <v>1</v>
      </c>
      <c r="G44">
        <f>DEGREES(ASIN(Research_Wall_Table[[#This Row],[X value]]/Research_Wall_Table[[#This Row],[Length]]))</f>
        <v>-90</v>
      </c>
      <c r="H4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45" spans="1:8" x14ac:dyDescent="0.3">
      <c r="A45">
        <v>1</v>
      </c>
      <c r="B45">
        <v>2.79</v>
      </c>
      <c r="C4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45">
        <v>0</v>
      </c>
      <c r="E45">
        <v>1</v>
      </c>
      <c r="F45">
        <v>1</v>
      </c>
      <c r="G45">
        <f>DEGREES(ASIN(Research_Wall_Table[[#This Row],[X value]]/Research_Wall_Table[[#This Row],[Length]]))</f>
        <v>0</v>
      </c>
      <c r="H4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46" spans="1:8" x14ac:dyDescent="0.3">
      <c r="A46">
        <v>1</v>
      </c>
      <c r="B46">
        <v>23.62</v>
      </c>
      <c r="C4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46">
        <v>-1</v>
      </c>
      <c r="E46">
        <v>0</v>
      </c>
      <c r="F46">
        <v>1</v>
      </c>
      <c r="G46">
        <f>DEGREES(ASIN(Research_Wall_Table[[#This Row],[X value]]/Research_Wall_Table[[#This Row],[Length]]))</f>
        <v>-90</v>
      </c>
      <c r="H4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47" spans="1:8" x14ac:dyDescent="0.3">
      <c r="A47">
        <v>1</v>
      </c>
      <c r="B47">
        <v>4.5599999999999996</v>
      </c>
      <c r="C4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47">
        <v>-1</v>
      </c>
      <c r="E47">
        <v>0</v>
      </c>
      <c r="F47">
        <v>1</v>
      </c>
      <c r="G47">
        <f>DEGREES(ASIN(Research_Wall_Table[[#This Row],[X value]]/Research_Wall_Table[[#This Row],[Length]]))</f>
        <v>-90</v>
      </c>
      <c r="H4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48" spans="1:8" x14ac:dyDescent="0.3">
      <c r="A48">
        <v>1</v>
      </c>
      <c r="B48">
        <v>2.79</v>
      </c>
      <c r="C4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48">
        <v>0</v>
      </c>
      <c r="E48">
        <v>-1</v>
      </c>
      <c r="F48">
        <v>1</v>
      </c>
      <c r="G48">
        <f>DEGREES(ASIN(Research_Wall_Table[[#This Row],[X value]]/Research_Wall_Table[[#This Row],[Length]]))</f>
        <v>0</v>
      </c>
      <c r="H4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49" spans="1:8" x14ac:dyDescent="0.3">
      <c r="A49">
        <v>1</v>
      </c>
      <c r="B49">
        <v>2.77</v>
      </c>
      <c r="C4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49">
        <v>0</v>
      </c>
      <c r="E49">
        <v>-1</v>
      </c>
      <c r="F49">
        <v>1</v>
      </c>
      <c r="G49">
        <f>DEGREES(ASIN(Research_Wall_Table[[#This Row],[X value]]/Research_Wall_Table[[#This Row],[Length]]))</f>
        <v>0</v>
      </c>
      <c r="H4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50" spans="1:8" x14ac:dyDescent="0.3">
      <c r="A50">
        <v>1</v>
      </c>
      <c r="B50">
        <v>4.5599999999999996</v>
      </c>
      <c r="C5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50">
        <v>1</v>
      </c>
      <c r="E50">
        <v>0</v>
      </c>
      <c r="F50">
        <v>1</v>
      </c>
      <c r="G50">
        <f>DEGREES(ASIN(Research_Wall_Table[[#This Row],[X value]]/Research_Wall_Table[[#This Row],[Length]]))</f>
        <v>90</v>
      </c>
      <c r="H5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51" spans="1:8" x14ac:dyDescent="0.3">
      <c r="A51">
        <v>1</v>
      </c>
      <c r="B51">
        <v>2.77</v>
      </c>
      <c r="C5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51">
        <v>0</v>
      </c>
      <c r="E51">
        <v>1</v>
      </c>
      <c r="F51">
        <v>1</v>
      </c>
      <c r="G51">
        <f>DEGREES(ASIN(Research_Wall_Table[[#This Row],[X value]]/Research_Wall_Table[[#This Row],[Length]]))</f>
        <v>0</v>
      </c>
      <c r="H5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52" spans="1:8" x14ac:dyDescent="0.3">
      <c r="A52">
        <v>1</v>
      </c>
      <c r="B52">
        <v>20.09</v>
      </c>
      <c r="C5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52">
        <v>1</v>
      </c>
      <c r="E52">
        <v>0</v>
      </c>
      <c r="F52">
        <v>1</v>
      </c>
      <c r="G52">
        <f>DEGREES(ASIN(Research_Wall_Table[[#This Row],[X value]]/Research_Wall_Table[[#This Row],[Length]]))</f>
        <v>90</v>
      </c>
      <c r="H5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53" spans="1:8" x14ac:dyDescent="0.3">
      <c r="A53">
        <v>1</v>
      </c>
      <c r="B53">
        <v>115.17</v>
      </c>
      <c r="C5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53">
        <v>0</v>
      </c>
      <c r="E53">
        <v>-1</v>
      </c>
      <c r="F53">
        <v>1</v>
      </c>
      <c r="G53">
        <f>DEGREES(ASIN(Research_Wall_Table[[#This Row],[X value]]/Research_Wall_Table[[#This Row],[Length]]))</f>
        <v>0</v>
      </c>
      <c r="H5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54" spans="1:8" x14ac:dyDescent="0.3">
      <c r="A54">
        <v>1</v>
      </c>
      <c r="B54">
        <v>112.6</v>
      </c>
      <c r="C5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54">
        <v>0</v>
      </c>
      <c r="E54">
        <v>1</v>
      </c>
      <c r="F54">
        <v>1</v>
      </c>
      <c r="G54">
        <f>DEGREES(ASIN(Research_Wall_Table[[#This Row],[X value]]/Research_Wall_Table[[#This Row],[Length]]))</f>
        <v>0</v>
      </c>
      <c r="H5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55" spans="1:8" x14ac:dyDescent="0.3">
      <c r="A55">
        <v>1</v>
      </c>
      <c r="B55">
        <v>19.07</v>
      </c>
      <c r="C5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55">
        <v>1</v>
      </c>
      <c r="E55">
        <v>0</v>
      </c>
      <c r="F55">
        <v>1</v>
      </c>
      <c r="G55">
        <f>DEGREES(ASIN(Research_Wall_Table[[#This Row],[X value]]/Research_Wall_Table[[#This Row],[Length]]))</f>
        <v>90</v>
      </c>
      <c r="H5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56" spans="1:8" x14ac:dyDescent="0.3">
      <c r="A56">
        <v>1</v>
      </c>
      <c r="B56">
        <v>23.21</v>
      </c>
      <c r="C5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56">
        <v>-1</v>
      </c>
      <c r="E56">
        <v>0</v>
      </c>
      <c r="F56">
        <v>1</v>
      </c>
      <c r="G56">
        <f>DEGREES(ASIN(Research_Wall_Table[[#This Row],[X value]]/Research_Wall_Table[[#This Row],[Length]]))</f>
        <v>-90</v>
      </c>
      <c r="H5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57" spans="1:8" x14ac:dyDescent="0.3">
      <c r="A57">
        <v>1</v>
      </c>
      <c r="B57">
        <v>2.79</v>
      </c>
      <c r="C5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57">
        <v>0</v>
      </c>
      <c r="E57">
        <v>1</v>
      </c>
      <c r="F57">
        <v>1</v>
      </c>
      <c r="G57">
        <f>DEGREES(ASIN(Research_Wall_Table[[#This Row],[X value]]/Research_Wall_Table[[#This Row],[Length]]))</f>
        <v>0</v>
      </c>
      <c r="H5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58" spans="1:8" x14ac:dyDescent="0.3">
      <c r="A58">
        <v>1</v>
      </c>
      <c r="B58">
        <v>23.62</v>
      </c>
      <c r="C5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58">
        <v>-1</v>
      </c>
      <c r="E58">
        <v>0</v>
      </c>
      <c r="F58">
        <v>1</v>
      </c>
      <c r="G58">
        <f>DEGREES(ASIN(Research_Wall_Table[[#This Row],[X value]]/Research_Wall_Table[[#This Row],[Length]]))</f>
        <v>-90</v>
      </c>
      <c r="H5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59" spans="1:8" x14ac:dyDescent="0.3">
      <c r="A59">
        <v>1</v>
      </c>
      <c r="B59">
        <v>4.5599999999999996</v>
      </c>
      <c r="C5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59">
        <v>-1</v>
      </c>
      <c r="E59">
        <v>0</v>
      </c>
      <c r="F59">
        <v>1</v>
      </c>
      <c r="G59">
        <f>DEGREES(ASIN(Research_Wall_Table[[#This Row],[X value]]/Research_Wall_Table[[#This Row],[Length]]))</f>
        <v>-90</v>
      </c>
      <c r="H5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60" spans="1:8" x14ac:dyDescent="0.3">
      <c r="A60">
        <v>1</v>
      </c>
      <c r="B60">
        <v>2.79</v>
      </c>
      <c r="C6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60">
        <v>0</v>
      </c>
      <c r="E60">
        <v>-1</v>
      </c>
      <c r="F60">
        <v>1</v>
      </c>
      <c r="G60">
        <f>DEGREES(ASIN(Research_Wall_Table[[#This Row],[X value]]/Research_Wall_Table[[#This Row],[Length]]))</f>
        <v>0</v>
      </c>
      <c r="H6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61" spans="1:8" x14ac:dyDescent="0.3">
      <c r="A61">
        <v>1</v>
      </c>
      <c r="B61">
        <v>2.77</v>
      </c>
      <c r="C6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61">
        <v>0</v>
      </c>
      <c r="E61">
        <v>-1</v>
      </c>
      <c r="F61">
        <v>1</v>
      </c>
      <c r="G61">
        <f>DEGREES(ASIN(Research_Wall_Table[[#This Row],[X value]]/Research_Wall_Table[[#This Row],[Length]]))</f>
        <v>0</v>
      </c>
      <c r="H6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62" spans="1:8" x14ac:dyDescent="0.3">
      <c r="A62">
        <v>1</v>
      </c>
      <c r="B62">
        <v>4.5599999999999996</v>
      </c>
      <c r="C6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62">
        <v>1</v>
      </c>
      <c r="E62">
        <v>0</v>
      </c>
      <c r="F62">
        <v>1</v>
      </c>
      <c r="G62">
        <f>DEGREES(ASIN(Research_Wall_Table[[#This Row],[X value]]/Research_Wall_Table[[#This Row],[Length]]))</f>
        <v>90</v>
      </c>
      <c r="H6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63" spans="1:8" x14ac:dyDescent="0.3">
      <c r="A63">
        <v>1</v>
      </c>
      <c r="B63">
        <v>2.77</v>
      </c>
      <c r="C6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63">
        <v>0</v>
      </c>
      <c r="E63">
        <v>1</v>
      </c>
      <c r="F63">
        <v>1</v>
      </c>
      <c r="G63">
        <f>DEGREES(ASIN(Research_Wall_Table[[#This Row],[X value]]/Research_Wall_Table[[#This Row],[Length]]))</f>
        <v>0</v>
      </c>
      <c r="H6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64" spans="1:8" x14ac:dyDescent="0.3">
      <c r="A64">
        <v>1</v>
      </c>
      <c r="B64">
        <v>20.09</v>
      </c>
      <c r="C6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64">
        <v>1</v>
      </c>
      <c r="E64">
        <v>0</v>
      </c>
      <c r="F64">
        <v>1</v>
      </c>
      <c r="G64">
        <f>DEGREES(ASIN(Research_Wall_Table[[#This Row],[X value]]/Research_Wall_Table[[#This Row],[Length]]))</f>
        <v>90</v>
      </c>
      <c r="H6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65" spans="1:8" x14ac:dyDescent="0.3">
      <c r="A65">
        <v>1</v>
      </c>
      <c r="B65">
        <v>115.17</v>
      </c>
      <c r="C6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65">
        <v>0</v>
      </c>
      <c r="E65">
        <v>-1</v>
      </c>
      <c r="F65">
        <v>1</v>
      </c>
      <c r="G65">
        <f>DEGREES(ASIN(Research_Wall_Table[[#This Row],[X value]]/Research_Wall_Table[[#This Row],[Length]]))</f>
        <v>0</v>
      </c>
      <c r="H6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66" spans="1:8" x14ac:dyDescent="0.3">
      <c r="A66">
        <v>1</v>
      </c>
      <c r="B66">
        <v>112.6</v>
      </c>
      <c r="C6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66">
        <v>0</v>
      </c>
      <c r="E66">
        <v>1</v>
      </c>
      <c r="F66">
        <v>1</v>
      </c>
      <c r="G66">
        <f>DEGREES(ASIN(Research_Wall_Table[[#This Row],[X value]]/Research_Wall_Table[[#This Row],[Length]]))</f>
        <v>0</v>
      </c>
      <c r="H6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67" spans="1:8" x14ac:dyDescent="0.3">
      <c r="A67">
        <v>1</v>
      </c>
      <c r="B67">
        <v>19.07</v>
      </c>
      <c r="C6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67">
        <v>1</v>
      </c>
      <c r="E67">
        <v>0</v>
      </c>
      <c r="F67">
        <v>1</v>
      </c>
      <c r="G67">
        <f>DEGREES(ASIN(Research_Wall_Table[[#This Row],[X value]]/Research_Wall_Table[[#This Row],[Length]]))</f>
        <v>90</v>
      </c>
      <c r="H6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68" spans="1:8" x14ac:dyDescent="0.3">
      <c r="A68">
        <v>1</v>
      </c>
      <c r="B68">
        <v>23.21</v>
      </c>
      <c r="C6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68">
        <v>-1</v>
      </c>
      <c r="E68">
        <v>0</v>
      </c>
      <c r="F68">
        <v>1</v>
      </c>
      <c r="G68">
        <f>DEGREES(ASIN(Research_Wall_Table[[#This Row],[X value]]/Research_Wall_Table[[#This Row],[Length]]))</f>
        <v>-90</v>
      </c>
      <c r="H6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69" spans="1:8" x14ac:dyDescent="0.3">
      <c r="A69">
        <v>1</v>
      </c>
      <c r="B69">
        <v>2.79</v>
      </c>
      <c r="C6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69">
        <v>0</v>
      </c>
      <c r="E69">
        <v>1</v>
      </c>
      <c r="F69">
        <v>1</v>
      </c>
      <c r="G69">
        <f>DEGREES(ASIN(Research_Wall_Table[[#This Row],[X value]]/Research_Wall_Table[[#This Row],[Length]]))</f>
        <v>0</v>
      </c>
      <c r="H6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70" spans="1:8" x14ac:dyDescent="0.3">
      <c r="A70">
        <v>1</v>
      </c>
      <c r="B70">
        <v>23.62</v>
      </c>
      <c r="C7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70">
        <v>-1</v>
      </c>
      <c r="E70">
        <v>0</v>
      </c>
      <c r="F70">
        <v>1</v>
      </c>
      <c r="G70">
        <f>DEGREES(ASIN(Research_Wall_Table[[#This Row],[X value]]/Research_Wall_Table[[#This Row],[Length]]))</f>
        <v>-90</v>
      </c>
      <c r="H7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71" spans="1:8" x14ac:dyDescent="0.3">
      <c r="A71">
        <v>1</v>
      </c>
      <c r="B71">
        <v>4.5599999999999996</v>
      </c>
      <c r="C7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71">
        <v>-1</v>
      </c>
      <c r="E71">
        <v>0</v>
      </c>
      <c r="F71">
        <v>1</v>
      </c>
      <c r="G71">
        <f>DEGREES(ASIN(Research_Wall_Table[[#This Row],[X value]]/Research_Wall_Table[[#This Row],[Length]]))</f>
        <v>-90</v>
      </c>
      <c r="H7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72" spans="1:8" x14ac:dyDescent="0.3">
      <c r="A72">
        <v>1</v>
      </c>
      <c r="B72">
        <v>2.79</v>
      </c>
      <c r="C7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72">
        <v>0</v>
      </c>
      <c r="E72">
        <v>-1</v>
      </c>
      <c r="F72">
        <v>1</v>
      </c>
      <c r="G72">
        <f>DEGREES(ASIN(Research_Wall_Table[[#This Row],[X value]]/Research_Wall_Table[[#This Row],[Length]]))</f>
        <v>0</v>
      </c>
      <c r="H7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73" spans="1:8" x14ac:dyDescent="0.3">
      <c r="A73">
        <v>1</v>
      </c>
      <c r="B73">
        <v>2.77</v>
      </c>
      <c r="C7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73">
        <v>0</v>
      </c>
      <c r="E73">
        <v>-1</v>
      </c>
      <c r="F73">
        <v>1</v>
      </c>
      <c r="G73">
        <f>DEGREES(ASIN(Research_Wall_Table[[#This Row],[X value]]/Research_Wall_Table[[#This Row],[Length]]))</f>
        <v>0</v>
      </c>
      <c r="H7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74" spans="1:8" x14ac:dyDescent="0.3">
      <c r="A74">
        <v>1</v>
      </c>
      <c r="B74">
        <v>4.5599999999999996</v>
      </c>
      <c r="C7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74">
        <v>1</v>
      </c>
      <c r="E74">
        <v>0</v>
      </c>
      <c r="F74">
        <v>1</v>
      </c>
      <c r="G74">
        <f>DEGREES(ASIN(Research_Wall_Table[[#This Row],[X value]]/Research_Wall_Table[[#This Row],[Length]]))</f>
        <v>90</v>
      </c>
      <c r="H7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75" spans="1:8" x14ac:dyDescent="0.3">
      <c r="A75">
        <v>1</v>
      </c>
      <c r="B75">
        <v>2.77</v>
      </c>
      <c r="C7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75">
        <v>0</v>
      </c>
      <c r="E75">
        <v>1</v>
      </c>
      <c r="F75">
        <v>1</v>
      </c>
      <c r="G75">
        <f>DEGREES(ASIN(Research_Wall_Table[[#This Row],[X value]]/Research_Wall_Table[[#This Row],[Length]]))</f>
        <v>0</v>
      </c>
      <c r="H7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76" spans="1:8" x14ac:dyDescent="0.3">
      <c r="A76">
        <v>1</v>
      </c>
      <c r="B76">
        <v>20.09</v>
      </c>
      <c r="C7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76">
        <v>1</v>
      </c>
      <c r="E76">
        <v>0</v>
      </c>
      <c r="F76">
        <v>1</v>
      </c>
      <c r="G76">
        <f>DEGREES(ASIN(Research_Wall_Table[[#This Row],[X value]]/Research_Wall_Table[[#This Row],[Length]]))</f>
        <v>90</v>
      </c>
      <c r="H7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77" spans="1:8" x14ac:dyDescent="0.3">
      <c r="A77">
        <v>1</v>
      </c>
      <c r="B77">
        <v>115.17</v>
      </c>
      <c r="C7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77">
        <v>0</v>
      </c>
      <c r="E77">
        <v>-1</v>
      </c>
      <c r="F77">
        <v>1</v>
      </c>
      <c r="G77">
        <f>DEGREES(ASIN(Research_Wall_Table[[#This Row],[X value]]/Research_Wall_Table[[#This Row],[Length]]))</f>
        <v>0</v>
      </c>
      <c r="H7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78" spans="1:8" x14ac:dyDescent="0.3">
      <c r="A78">
        <v>1</v>
      </c>
      <c r="B78">
        <v>112.6</v>
      </c>
      <c r="C7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78">
        <v>0</v>
      </c>
      <c r="E78">
        <v>1</v>
      </c>
      <c r="F78">
        <v>1</v>
      </c>
      <c r="G78">
        <f>DEGREES(ASIN(Research_Wall_Table[[#This Row],[X value]]/Research_Wall_Table[[#This Row],[Length]]))</f>
        <v>0</v>
      </c>
      <c r="H7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79" spans="1:8" x14ac:dyDescent="0.3">
      <c r="A79">
        <v>1</v>
      </c>
      <c r="B79">
        <v>19.07</v>
      </c>
      <c r="C7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79">
        <v>1</v>
      </c>
      <c r="E79">
        <v>0</v>
      </c>
      <c r="F79">
        <v>1</v>
      </c>
      <c r="G79">
        <f>DEGREES(ASIN(Research_Wall_Table[[#This Row],[X value]]/Research_Wall_Table[[#This Row],[Length]]))</f>
        <v>90</v>
      </c>
      <c r="H7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80" spans="1:8" x14ac:dyDescent="0.3">
      <c r="A80">
        <v>1</v>
      </c>
      <c r="B80">
        <v>23.21</v>
      </c>
      <c r="C8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80">
        <v>-1</v>
      </c>
      <c r="E80">
        <v>0</v>
      </c>
      <c r="F80">
        <v>1</v>
      </c>
      <c r="G80">
        <f>DEGREES(ASIN(Research_Wall_Table[[#This Row],[X value]]/Research_Wall_Table[[#This Row],[Length]]))</f>
        <v>-90</v>
      </c>
      <c r="H8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81" spans="1:8" x14ac:dyDescent="0.3">
      <c r="A81">
        <v>1</v>
      </c>
      <c r="B81">
        <v>2.79</v>
      </c>
      <c r="C8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81">
        <v>0</v>
      </c>
      <c r="E81">
        <v>1</v>
      </c>
      <c r="F81">
        <v>1</v>
      </c>
      <c r="G81">
        <f>DEGREES(ASIN(Research_Wall_Table[[#This Row],[X value]]/Research_Wall_Table[[#This Row],[Length]]))</f>
        <v>0</v>
      </c>
      <c r="H8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82" spans="1:8" x14ac:dyDescent="0.3">
      <c r="A82">
        <v>1</v>
      </c>
      <c r="B82">
        <v>23.62</v>
      </c>
      <c r="C8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82">
        <v>-1</v>
      </c>
      <c r="E82">
        <v>0</v>
      </c>
      <c r="F82">
        <v>1</v>
      </c>
      <c r="G82">
        <f>DEGREES(ASIN(Research_Wall_Table[[#This Row],[X value]]/Research_Wall_Table[[#This Row],[Length]]))</f>
        <v>-90</v>
      </c>
      <c r="H8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83" spans="1:8" x14ac:dyDescent="0.3">
      <c r="A83">
        <v>1</v>
      </c>
      <c r="B83">
        <v>4.5599999999999996</v>
      </c>
      <c r="C8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83">
        <v>-1</v>
      </c>
      <c r="E83">
        <v>0</v>
      </c>
      <c r="F83">
        <v>1</v>
      </c>
      <c r="G83">
        <f>DEGREES(ASIN(Research_Wall_Table[[#This Row],[X value]]/Research_Wall_Table[[#This Row],[Length]]))</f>
        <v>-90</v>
      </c>
      <c r="H8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84" spans="1:8" x14ac:dyDescent="0.3">
      <c r="A84">
        <v>1</v>
      </c>
      <c r="B84">
        <v>2.79</v>
      </c>
      <c r="C8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84">
        <v>0</v>
      </c>
      <c r="E84">
        <v>-1</v>
      </c>
      <c r="F84">
        <v>1</v>
      </c>
      <c r="G84">
        <f>DEGREES(ASIN(Research_Wall_Table[[#This Row],[X value]]/Research_Wall_Table[[#This Row],[Length]]))</f>
        <v>0</v>
      </c>
      <c r="H8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85" spans="1:8" x14ac:dyDescent="0.3">
      <c r="A85">
        <v>1</v>
      </c>
      <c r="B85">
        <v>2.77</v>
      </c>
      <c r="C8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85">
        <v>0</v>
      </c>
      <c r="E85">
        <v>-1</v>
      </c>
      <c r="F85">
        <v>1</v>
      </c>
      <c r="G85">
        <f>DEGREES(ASIN(Research_Wall_Table[[#This Row],[X value]]/Research_Wall_Table[[#This Row],[Length]]))</f>
        <v>0</v>
      </c>
      <c r="H8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86" spans="1:8" x14ac:dyDescent="0.3">
      <c r="A86">
        <v>1</v>
      </c>
      <c r="B86">
        <v>4.5599999999999996</v>
      </c>
      <c r="C8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86">
        <v>1</v>
      </c>
      <c r="E86">
        <v>0</v>
      </c>
      <c r="F86">
        <v>1</v>
      </c>
      <c r="G86">
        <f>DEGREES(ASIN(Research_Wall_Table[[#This Row],[X value]]/Research_Wall_Table[[#This Row],[Length]]))</f>
        <v>90</v>
      </c>
      <c r="H8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87" spans="1:8" x14ac:dyDescent="0.3">
      <c r="A87">
        <v>1</v>
      </c>
      <c r="B87">
        <v>2.77</v>
      </c>
      <c r="C8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87">
        <v>0</v>
      </c>
      <c r="E87">
        <v>1</v>
      </c>
      <c r="F87">
        <v>1</v>
      </c>
      <c r="G87">
        <f>DEGREES(ASIN(Research_Wall_Table[[#This Row],[X value]]/Research_Wall_Table[[#This Row],[Length]]))</f>
        <v>0</v>
      </c>
      <c r="H8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88" spans="1:8" x14ac:dyDescent="0.3">
      <c r="A88">
        <v>1</v>
      </c>
      <c r="B88">
        <v>20.09</v>
      </c>
      <c r="C8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88">
        <v>1</v>
      </c>
      <c r="E88">
        <v>0</v>
      </c>
      <c r="F88">
        <v>1</v>
      </c>
      <c r="G88">
        <f>DEGREES(ASIN(Research_Wall_Table[[#This Row],[X value]]/Research_Wall_Table[[#This Row],[Length]]))</f>
        <v>90</v>
      </c>
      <c r="H8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89" spans="1:8" x14ac:dyDescent="0.3">
      <c r="A89">
        <v>1</v>
      </c>
      <c r="B89">
        <v>115.17</v>
      </c>
      <c r="C8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89">
        <v>0</v>
      </c>
      <c r="E89">
        <v>-1</v>
      </c>
      <c r="F89">
        <v>1</v>
      </c>
      <c r="G89">
        <f>DEGREES(ASIN(Research_Wall_Table[[#This Row],[X value]]/Research_Wall_Table[[#This Row],[Length]]))</f>
        <v>0</v>
      </c>
      <c r="H8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90" spans="1:8" x14ac:dyDescent="0.3">
      <c r="A90">
        <v>1</v>
      </c>
      <c r="B90">
        <v>112.6</v>
      </c>
      <c r="C9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90">
        <v>0</v>
      </c>
      <c r="E90">
        <v>1</v>
      </c>
      <c r="F90">
        <v>1</v>
      </c>
      <c r="G90">
        <f>DEGREES(ASIN(Research_Wall_Table[[#This Row],[X value]]/Research_Wall_Table[[#This Row],[Length]]))</f>
        <v>0</v>
      </c>
      <c r="H9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91" spans="1:8" x14ac:dyDescent="0.3">
      <c r="A91">
        <v>1</v>
      </c>
      <c r="B91">
        <v>19.07</v>
      </c>
      <c r="C9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91">
        <v>1</v>
      </c>
      <c r="E91">
        <v>0</v>
      </c>
      <c r="F91">
        <v>1</v>
      </c>
      <c r="G91">
        <f>DEGREES(ASIN(Research_Wall_Table[[#This Row],[X value]]/Research_Wall_Table[[#This Row],[Length]]))</f>
        <v>90</v>
      </c>
      <c r="H9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92" spans="1:8" x14ac:dyDescent="0.3">
      <c r="A92">
        <v>1</v>
      </c>
      <c r="B92">
        <v>23.21</v>
      </c>
      <c r="C9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92">
        <v>-1</v>
      </c>
      <c r="E92">
        <v>0</v>
      </c>
      <c r="F92">
        <v>1</v>
      </c>
      <c r="G92">
        <f>DEGREES(ASIN(Research_Wall_Table[[#This Row],[X value]]/Research_Wall_Table[[#This Row],[Length]]))</f>
        <v>-90</v>
      </c>
      <c r="H9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93" spans="1:8" x14ac:dyDescent="0.3">
      <c r="A93">
        <v>1</v>
      </c>
      <c r="B93">
        <v>2.79</v>
      </c>
      <c r="C9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93">
        <v>0</v>
      </c>
      <c r="E93">
        <v>1</v>
      </c>
      <c r="F93">
        <v>1</v>
      </c>
      <c r="G93">
        <f>DEGREES(ASIN(Research_Wall_Table[[#This Row],[X value]]/Research_Wall_Table[[#This Row],[Length]]))</f>
        <v>0</v>
      </c>
      <c r="H9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94" spans="1:8" x14ac:dyDescent="0.3">
      <c r="A94">
        <v>1</v>
      </c>
      <c r="B94">
        <v>23.62</v>
      </c>
      <c r="C9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94">
        <v>-1</v>
      </c>
      <c r="E94">
        <v>0</v>
      </c>
      <c r="F94">
        <v>1</v>
      </c>
      <c r="G94">
        <f>DEGREES(ASIN(Research_Wall_Table[[#This Row],[X value]]/Research_Wall_Table[[#This Row],[Length]]))</f>
        <v>-90</v>
      </c>
      <c r="H9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95" spans="1:8" x14ac:dyDescent="0.3">
      <c r="A95">
        <v>1</v>
      </c>
      <c r="B95">
        <v>4.5599999999999996</v>
      </c>
      <c r="C9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95">
        <v>-1</v>
      </c>
      <c r="E95">
        <v>0</v>
      </c>
      <c r="F95">
        <v>1</v>
      </c>
      <c r="G95">
        <f>DEGREES(ASIN(Research_Wall_Table[[#This Row],[X value]]/Research_Wall_Table[[#This Row],[Length]]))</f>
        <v>-90</v>
      </c>
      <c r="H9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96" spans="1:8" x14ac:dyDescent="0.3">
      <c r="A96">
        <v>1</v>
      </c>
      <c r="B96">
        <v>2.79</v>
      </c>
      <c r="C9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96">
        <v>0</v>
      </c>
      <c r="E96">
        <v>-1</v>
      </c>
      <c r="F96">
        <v>1</v>
      </c>
      <c r="G96">
        <f>DEGREES(ASIN(Research_Wall_Table[[#This Row],[X value]]/Research_Wall_Table[[#This Row],[Length]]))</f>
        <v>0</v>
      </c>
      <c r="H9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97" spans="1:8" x14ac:dyDescent="0.3">
      <c r="A97">
        <v>1</v>
      </c>
      <c r="B97">
        <v>2.77</v>
      </c>
      <c r="C9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97">
        <v>0</v>
      </c>
      <c r="E97">
        <v>-1</v>
      </c>
      <c r="F97">
        <v>1</v>
      </c>
      <c r="G97">
        <f>DEGREES(ASIN(Research_Wall_Table[[#This Row],[X value]]/Research_Wall_Table[[#This Row],[Length]]))</f>
        <v>0</v>
      </c>
      <c r="H9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98" spans="1:8" x14ac:dyDescent="0.3">
      <c r="A98">
        <v>1</v>
      </c>
      <c r="B98">
        <v>4.5599999999999996</v>
      </c>
      <c r="C9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98">
        <v>1</v>
      </c>
      <c r="E98">
        <v>0</v>
      </c>
      <c r="F98">
        <v>1</v>
      </c>
      <c r="G98">
        <f>DEGREES(ASIN(Research_Wall_Table[[#This Row],[X value]]/Research_Wall_Table[[#This Row],[Length]]))</f>
        <v>90</v>
      </c>
      <c r="H9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99" spans="1:8" x14ac:dyDescent="0.3">
      <c r="A99">
        <v>1</v>
      </c>
      <c r="B99">
        <v>2.77</v>
      </c>
      <c r="C9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99">
        <v>0</v>
      </c>
      <c r="E99">
        <v>1</v>
      </c>
      <c r="F99">
        <v>1</v>
      </c>
      <c r="G99">
        <f>DEGREES(ASIN(Research_Wall_Table[[#This Row],[X value]]/Research_Wall_Table[[#This Row],[Length]]))</f>
        <v>0</v>
      </c>
      <c r="H9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00" spans="1:8" x14ac:dyDescent="0.3">
      <c r="A100">
        <v>1</v>
      </c>
      <c r="B100">
        <v>20.09</v>
      </c>
      <c r="C10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00">
        <v>1</v>
      </c>
      <c r="E100">
        <v>0</v>
      </c>
      <c r="F100">
        <v>1</v>
      </c>
      <c r="G100">
        <f>DEGREES(ASIN(Research_Wall_Table[[#This Row],[X value]]/Research_Wall_Table[[#This Row],[Length]]))</f>
        <v>90</v>
      </c>
      <c r="H10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01" spans="1:8" x14ac:dyDescent="0.3">
      <c r="A101">
        <v>1</v>
      </c>
      <c r="B101">
        <v>115.17</v>
      </c>
      <c r="C10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01">
        <v>0</v>
      </c>
      <c r="E101">
        <v>-1</v>
      </c>
      <c r="F101">
        <v>1</v>
      </c>
      <c r="G101">
        <f>DEGREES(ASIN(Research_Wall_Table[[#This Row],[X value]]/Research_Wall_Table[[#This Row],[Length]]))</f>
        <v>0</v>
      </c>
      <c r="H10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02" spans="1:8" x14ac:dyDescent="0.3">
      <c r="A102">
        <v>1</v>
      </c>
      <c r="B102">
        <v>112.6</v>
      </c>
      <c r="C10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02">
        <v>0</v>
      </c>
      <c r="E102">
        <v>1</v>
      </c>
      <c r="F102">
        <v>1</v>
      </c>
      <c r="G102">
        <f>DEGREES(ASIN(Research_Wall_Table[[#This Row],[X value]]/Research_Wall_Table[[#This Row],[Length]]))</f>
        <v>0</v>
      </c>
      <c r="H10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03" spans="1:8" x14ac:dyDescent="0.3">
      <c r="A103">
        <v>1</v>
      </c>
      <c r="B103">
        <v>19.07</v>
      </c>
      <c r="C10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03">
        <v>1</v>
      </c>
      <c r="E103">
        <v>0</v>
      </c>
      <c r="F103">
        <v>1</v>
      </c>
      <c r="G103">
        <f>DEGREES(ASIN(Research_Wall_Table[[#This Row],[X value]]/Research_Wall_Table[[#This Row],[Length]]))</f>
        <v>90</v>
      </c>
      <c r="H10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04" spans="1:8" x14ac:dyDescent="0.3">
      <c r="A104">
        <v>1</v>
      </c>
      <c r="B104">
        <v>23.21</v>
      </c>
      <c r="C10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04">
        <v>-1</v>
      </c>
      <c r="E104">
        <v>0</v>
      </c>
      <c r="F104">
        <v>1</v>
      </c>
      <c r="G104">
        <f>DEGREES(ASIN(Research_Wall_Table[[#This Row],[X value]]/Research_Wall_Table[[#This Row],[Length]]))</f>
        <v>-90</v>
      </c>
      <c r="H10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05" spans="1:8" x14ac:dyDescent="0.3">
      <c r="A105">
        <v>1</v>
      </c>
      <c r="B105">
        <v>2.79</v>
      </c>
      <c r="C10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05">
        <v>0</v>
      </c>
      <c r="E105">
        <v>1</v>
      </c>
      <c r="F105">
        <v>1</v>
      </c>
      <c r="G105">
        <f>DEGREES(ASIN(Research_Wall_Table[[#This Row],[X value]]/Research_Wall_Table[[#This Row],[Length]]))</f>
        <v>0</v>
      </c>
      <c r="H10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06" spans="1:8" x14ac:dyDescent="0.3">
      <c r="A106">
        <v>1</v>
      </c>
      <c r="B106">
        <v>23.62</v>
      </c>
      <c r="C10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06">
        <v>-1</v>
      </c>
      <c r="E106">
        <v>0</v>
      </c>
      <c r="F106">
        <v>1</v>
      </c>
      <c r="G106">
        <f>DEGREES(ASIN(Research_Wall_Table[[#This Row],[X value]]/Research_Wall_Table[[#This Row],[Length]]))</f>
        <v>-90</v>
      </c>
      <c r="H10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07" spans="1:8" x14ac:dyDescent="0.3">
      <c r="A107">
        <v>1</v>
      </c>
      <c r="B107">
        <v>4.5599999999999996</v>
      </c>
      <c r="C10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07">
        <v>-1</v>
      </c>
      <c r="E107">
        <v>0</v>
      </c>
      <c r="F107">
        <v>1</v>
      </c>
      <c r="G107">
        <f>DEGREES(ASIN(Research_Wall_Table[[#This Row],[X value]]/Research_Wall_Table[[#This Row],[Length]]))</f>
        <v>-90</v>
      </c>
      <c r="H10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08" spans="1:8" x14ac:dyDescent="0.3">
      <c r="A108">
        <v>1</v>
      </c>
      <c r="B108">
        <v>2.79</v>
      </c>
      <c r="C10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08">
        <v>0</v>
      </c>
      <c r="E108">
        <v>-1</v>
      </c>
      <c r="F108">
        <v>1</v>
      </c>
      <c r="G108">
        <f>DEGREES(ASIN(Research_Wall_Table[[#This Row],[X value]]/Research_Wall_Table[[#This Row],[Length]]))</f>
        <v>0</v>
      </c>
      <c r="H10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09" spans="1:8" x14ac:dyDescent="0.3">
      <c r="A109">
        <v>1</v>
      </c>
      <c r="B109">
        <v>2.77</v>
      </c>
      <c r="C10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09">
        <v>0</v>
      </c>
      <c r="E109">
        <v>-1</v>
      </c>
      <c r="F109">
        <v>1</v>
      </c>
      <c r="G109">
        <f>DEGREES(ASIN(Research_Wall_Table[[#This Row],[X value]]/Research_Wall_Table[[#This Row],[Length]]))</f>
        <v>0</v>
      </c>
      <c r="H10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10" spans="1:8" x14ac:dyDescent="0.3">
      <c r="A110">
        <v>1</v>
      </c>
      <c r="B110">
        <v>4.5599999999999996</v>
      </c>
      <c r="C11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10">
        <v>1</v>
      </c>
      <c r="E110">
        <v>0</v>
      </c>
      <c r="F110">
        <v>1</v>
      </c>
      <c r="G110">
        <f>DEGREES(ASIN(Research_Wall_Table[[#This Row],[X value]]/Research_Wall_Table[[#This Row],[Length]]))</f>
        <v>90</v>
      </c>
      <c r="H11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11" spans="1:8" x14ac:dyDescent="0.3">
      <c r="A111">
        <v>1</v>
      </c>
      <c r="B111">
        <v>2.77</v>
      </c>
      <c r="C11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11">
        <v>0</v>
      </c>
      <c r="E111">
        <v>1</v>
      </c>
      <c r="F111">
        <v>1</v>
      </c>
      <c r="G111">
        <f>DEGREES(ASIN(Research_Wall_Table[[#This Row],[X value]]/Research_Wall_Table[[#This Row],[Length]]))</f>
        <v>0</v>
      </c>
      <c r="H11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12" spans="1:8" x14ac:dyDescent="0.3">
      <c r="A112">
        <v>1</v>
      </c>
      <c r="B112">
        <v>20.09</v>
      </c>
      <c r="C11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12">
        <v>1</v>
      </c>
      <c r="E112">
        <v>0</v>
      </c>
      <c r="F112">
        <v>1</v>
      </c>
      <c r="G112">
        <f>DEGREES(ASIN(Research_Wall_Table[[#This Row],[X value]]/Research_Wall_Table[[#This Row],[Length]]))</f>
        <v>90</v>
      </c>
      <c r="H11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13" spans="1:8" x14ac:dyDescent="0.3">
      <c r="A113">
        <v>1</v>
      </c>
      <c r="B113">
        <v>115.17</v>
      </c>
      <c r="C11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13">
        <v>0</v>
      </c>
      <c r="E113">
        <v>-1</v>
      </c>
      <c r="F113">
        <v>1</v>
      </c>
      <c r="G113">
        <f>DEGREES(ASIN(Research_Wall_Table[[#This Row],[X value]]/Research_Wall_Table[[#This Row],[Length]]))</f>
        <v>0</v>
      </c>
      <c r="H11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14" spans="1:8" x14ac:dyDescent="0.3">
      <c r="A114">
        <v>1</v>
      </c>
      <c r="B114">
        <v>143.19999999999999</v>
      </c>
      <c r="C11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14">
        <v>0</v>
      </c>
      <c r="E114">
        <v>1</v>
      </c>
      <c r="F114">
        <v>1</v>
      </c>
      <c r="G114">
        <f>DEGREES(ASIN(Research_Wall_Table[[#This Row],[X value]]/Research_Wall_Table[[#This Row],[Length]]))</f>
        <v>0</v>
      </c>
      <c r="H11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15" spans="1:8" x14ac:dyDescent="0.3">
      <c r="A115">
        <v>1</v>
      </c>
      <c r="B115">
        <v>24.57</v>
      </c>
      <c r="C11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15">
        <v>1</v>
      </c>
      <c r="E115">
        <v>0</v>
      </c>
      <c r="F115">
        <v>1</v>
      </c>
      <c r="G115">
        <f>DEGREES(ASIN(Research_Wall_Table[[#This Row],[X value]]/Research_Wall_Table[[#This Row],[Length]]))</f>
        <v>90</v>
      </c>
      <c r="H11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16" spans="1:8" x14ac:dyDescent="0.3">
      <c r="A116">
        <v>1</v>
      </c>
      <c r="B116">
        <v>28.91</v>
      </c>
      <c r="C11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16">
        <v>-1</v>
      </c>
      <c r="E116">
        <v>0</v>
      </c>
      <c r="F116">
        <v>1</v>
      </c>
      <c r="G116">
        <f>DEGREES(ASIN(Research_Wall_Table[[#This Row],[X value]]/Research_Wall_Table[[#This Row],[Length]]))</f>
        <v>-90</v>
      </c>
      <c r="H11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17" spans="1:8" x14ac:dyDescent="0.3">
      <c r="A117">
        <v>1</v>
      </c>
      <c r="B117">
        <v>3.32</v>
      </c>
      <c r="C11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17">
        <v>0</v>
      </c>
      <c r="E117">
        <v>1</v>
      </c>
      <c r="F117">
        <v>1</v>
      </c>
      <c r="G117">
        <f>DEGREES(ASIN(Research_Wall_Table[[#This Row],[X value]]/Research_Wall_Table[[#This Row],[Length]]))</f>
        <v>0</v>
      </c>
      <c r="H11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18" spans="1:8" x14ac:dyDescent="0.3">
      <c r="A118">
        <v>1</v>
      </c>
      <c r="B118">
        <v>29.12</v>
      </c>
      <c r="C11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18">
        <v>-1</v>
      </c>
      <c r="E118">
        <v>0</v>
      </c>
      <c r="F118">
        <v>1</v>
      </c>
      <c r="G118">
        <f>DEGREES(ASIN(Research_Wall_Table[[#This Row],[X value]]/Research_Wall_Table[[#This Row],[Length]]))</f>
        <v>-90</v>
      </c>
      <c r="H11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19" spans="1:8" x14ac:dyDescent="0.3">
      <c r="A119">
        <v>1</v>
      </c>
      <c r="B119">
        <v>5.44</v>
      </c>
      <c r="C11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19">
        <v>-1</v>
      </c>
      <c r="E119">
        <v>0</v>
      </c>
      <c r="F119">
        <v>1</v>
      </c>
      <c r="G119">
        <f>DEGREES(ASIN(Research_Wall_Table[[#This Row],[X value]]/Research_Wall_Table[[#This Row],[Length]]))</f>
        <v>-90</v>
      </c>
      <c r="H11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20" spans="1:8" x14ac:dyDescent="0.3">
      <c r="A120">
        <v>1</v>
      </c>
      <c r="B120">
        <v>3.32</v>
      </c>
      <c r="C12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20">
        <v>0</v>
      </c>
      <c r="E120">
        <v>-1</v>
      </c>
      <c r="F120">
        <v>1</v>
      </c>
      <c r="G120">
        <f>DEGREES(ASIN(Research_Wall_Table[[#This Row],[X value]]/Research_Wall_Table[[#This Row],[Length]]))</f>
        <v>0</v>
      </c>
      <c r="H12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21" spans="1:8" x14ac:dyDescent="0.3">
      <c r="A121">
        <v>1</v>
      </c>
      <c r="B121">
        <v>3.3</v>
      </c>
      <c r="C12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21">
        <v>0</v>
      </c>
      <c r="E121">
        <v>-1</v>
      </c>
      <c r="F121">
        <v>1</v>
      </c>
      <c r="G121">
        <f>DEGREES(ASIN(Research_Wall_Table[[#This Row],[X value]]/Research_Wall_Table[[#This Row],[Length]]))</f>
        <v>0</v>
      </c>
      <c r="H12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22" spans="1:8" x14ac:dyDescent="0.3">
      <c r="A122">
        <v>1</v>
      </c>
      <c r="B122">
        <v>5.44</v>
      </c>
      <c r="C12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22">
        <v>1</v>
      </c>
      <c r="E122">
        <v>0</v>
      </c>
      <c r="F122">
        <v>1</v>
      </c>
      <c r="G122">
        <f>DEGREES(ASIN(Research_Wall_Table[[#This Row],[X value]]/Research_Wall_Table[[#This Row],[Length]]))</f>
        <v>90</v>
      </c>
      <c r="H12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23" spans="1:8" x14ac:dyDescent="0.3">
      <c r="A123">
        <v>1</v>
      </c>
      <c r="B123">
        <v>3.3</v>
      </c>
      <c r="C12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23">
        <v>0</v>
      </c>
      <c r="E123">
        <v>1</v>
      </c>
      <c r="F123">
        <v>1</v>
      </c>
      <c r="G123">
        <f>DEGREES(ASIN(Research_Wall_Table[[#This Row],[X value]]/Research_Wall_Table[[#This Row],[Length]]))</f>
        <v>0</v>
      </c>
      <c r="H12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24" spans="1:8" x14ac:dyDescent="0.3">
      <c r="A124">
        <v>1</v>
      </c>
      <c r="B124">
        <v>25.78</v>
      </c>
      <c r="C12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24">
        <v>1</v>
      </c>
      <c r="E124">
        <v>0</v>
      </c>
      <c r="F124">
        <v>1</v>
      </c>
      <c r="G124">
        <f>DEGREES(ASIN(Research_Wall_Table[[#This Row],[X value]]/Research_Wall_Table[[#This Row],[Length]]))</f>
        <v>90</v>
      </c>
      <c r="H12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25" spans="1:8" x14ac:dyDescent="0.3">
      <c r="A125">
        <v>1</v>
      </c>
      <c r="B125">
        <v>145.38999999999999</v>
      </c>
      <c r="C12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25">
        <v>0</v>
      </c>
      <c r="E125">
        <v>-1</v>
      </c>
      <c r="F125">
        <v>1</v>
      </c>
      <c r="G125">
        <f>DEGREES(ASIN(Research_Wall_Table[[#This Row],[X value]]/Research_Wall_Table[[#This Row],[Length]]))</f>
        <v>0</v>
      </c>
      <c r="H12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</sheetData>
  <phoneticPr fontId="15" type="noConversion"/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21FD4-99B7-4DD3-AC02-F15843C235AD}">
  <sheetPr codeName="Sheet14"/>
  <dimension ref="A1:S348"/>
  <sheetViews>
    <sheetView workbookViewId="0"/>
  </sheetViews>
  <sheetFormatPr defaultRowHeight="14.4" x14ac:dyDescent="0.3"/>
  <cols>
    <col min="6" max="6" width="9" customWidth="1"/>
    <col min="13" max="13" width="12.5546875" bestFit="1" customWidth="1"/>
    <col min="14" max="14" width="11.33203125" bestFit="1" customWidth="1"/>
    <col min="17" max="17" width="15.77734375" bestFit="1" customWidth="1"/>
    <col min="18" max="18" width="9.88671875" bestFit="1" customWidth="1"/>
    <col min="19" max="19" width="9.33203125" bestFit="1" customWidth="1"/>
  </cols>
  <sheetData>
    <row r="1" spans="1:19" x14ac:dyDescent="0.3">
      <c r="A1" t="s">
        <v>268</v>
      </c>
      <c r="B1" t="s">
        <v>269</v>
      </c>
      <c r="C1" t="s">
        <v>270</v>
      </c>
      <c r="D1" t="s">
        <v>271</v>
      </c>
      <c r="E1" t="s">
        <v>301</v>
      </c>
      <c r="F1" t="s">
        <v>297</v>
      </c>
      <c r="G1" t="s">
        <v>298</v>
      </c>
      <c r="H1" t="s">
        <v>296</v>
      </c>
      <c r="I1" t="s">
        <v>299</v>
      </c>
      <c r="J1" t="s">
        <v>300</v>
      </c>
      <c r="Q1" s="263" t="s">
        <v>309</v>
      </c>
      <c r="R1" s="271" t="s">
        <v>306</v>
      </c>
      <c r="S1" s="263" t="s">
        <v>307</v>
      </c>
    </row>
    <row r="2" spans="1:19" x14ac:dyDescent="0.3">
      <c r="A2">
        <v>1</v>
      </c>
      <c r="B2">
        <v>1.43</v>
      </c>
      <c r="C2">
        <v>1.19</v>
      </c>
      <c r="D2">
        <f>Research_Window_Table[[#This Row],[Width]]*Research_Window_Table[[#This Row],[Height]]</f>
        <v>1.7016999999999998</v>
      </c>
      <c r="E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">
        <v>0</v>
      </c>
      <c r="G2">
        <v>1</v>
      </c>
      <c r="H2">
        <v>1</v>
      </c>
      <c r="I2">
        <f>DEGREES(ASIN(Research_Window_Table[[#This Row],[X value]]/Research_Window_Table[[#This Row],[Length]]))</f>
        <v>0</v>
      </c>
      <c r="J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Q2" s="262" t="s">
        <v>77</v>
      </c>
      <c r="R2" s="265">
        <f>IF(ISNUMBER(VLOOKUP("N",$M$1:$N$16,2,FALSE)),VLOOKUP("N",$M$1:$N$16,2,FALSE),0)</f>
        <v>468.99169999999924</v>
      </c>
      <c r="S2" s="264">
        <f>R2*10.764</f>
        <v>5048.2266587999911</v>
      </c>
    </row>
    <row r="3" spans="1:19" x14ac:dyDescent="0.3">
      <c r="A3">
        <v>1</v>
      </c>
      <c r="B3">
        <v>1.43</v>
      </c>
      <c r="C3">
        <v>1.19</v>
      </c>
      <c r="D3">
        <f>Research_Window_Table[[#This Row],[Width]]*Research_Window_Table[[#This Row],[Height]]</f>
        <v>1.7016999999999998</v>
      </c>
      <c r="E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">
        <v>0</v>
      </c>
      <c r="G3">
        <v>1</v>
      </c>
      <c r="H3">
        <v>1</v>
      </c>
      <c r="I3">
        <f>DEGREES(ASIN(Research_Window_Table[[#This Row],[X value]]/Research_Window_Table[[#This Row],[Length]]))</f>
        <v>0</v>
      </c>
      <c r="J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3" s="268" t="s">
        <v>302</v>
      </c>
      <c r="N3" t="s">
        <v>304</v>
      </c>
      <c r="Q3" s="262" t="s">
        <v>182</v>
      </c>
      <c r="R3" s="265">
        <f>IF(ISNUMBER(VLOOKUP("NE",$M$1:$N$16,2,FALSE)),VLOOKUP("NE",$M$1:$N$16,2,FALSE),0)</f>
        <v>0</v>
      </c>
      <c r="S3" s="264">
        <f t="shared" ref="S3:S9" si="0">R3*10.764</f>
        <v>0</v>
      </c>
    </row>
    <row r="4" spans="1:19" x14ac:dyDescent="0.3">
      <c r="A4">
        <v>1</v>
      </c>
      <c r="B4">
        <v>1.43</v>
      </c>
      <c r="C4">
        <v>1.19</v>
      </c>
      <c r="D4">
        <f>Research_Window_Table[[#This Row],[Width]]*Research_Window_Table[[#This Row],[Height]]</f>
        <v>1.7016999999999998</v>
      </c>
      <c r="E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4">
        <v>0</v>
      </c>
      <c r="G4">
        <v>1</v>
      </c>
      <c r="H4">
        <v>1</v>
      </c>
      <c r="I4">
        <f>DEGREES(ASIN(Research_Window_Table[[#This Row],[X value]]/Research_Window_Table[[#This Row],[Length]]))</f>
        <v>0</v>
      </c>
      <c r="J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4" s="269" t="s">
        <v>181</v>
      </c>
      <c r="N4" s="270">
        <v>193.56400000000005</v>
      </c>
      <c r="Q4" s="262" t="s">
        <v>181</v>
      </c>
      <c r="R4" s="265">
        <f>IF(ISNUMBER(VLOOKUP("E",$M$1:$N$16,2,FALSE)),VLOOKUP("E",$M$1:$N$16,2,FALSE),0)</f>
        <v>193.56400000000005</v>
      </c>
      <c r="S4" s="264">
        <f t="shared" si="0"/>
        <v>2083.5228960000004</v>
      </c>
    </row>
    <row r="5" spans="1:19" x14ac:dyDescent="0.3">
      <c r="A5">
        <v>1</v>
      </c>
      <c r="B5">
        <v>1.43</v>
      </c>
      <c r="C5">
        <v>1.19</v>
      </c>
      <c r="D5">
        <f>Research_Window_Table[[#This Row],[Width]]*Research_Window_Table[[#This Row],[Height]]</f>
        <v>1.7016999999999998</v>
      </c>
      <c r="E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5">
        <v>0</v>
      </c>
      <c r="G5">
        <v>1</v>
      </c>
      <c r="H5">
        <v>1</v>
      </c>
      <c r="I5">
        <f>DEGREES(ASIN(Research_Window_Table[[#This Row],[X value]]/Research_Window_Table[[#This Row],[Length]]))</f>
        <v>0</v>
      </c>
      <c r="J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5" s="269" t="s">
        <v>77</v>
      </c>
      <c r="N5" s="270">
        <v>468.99169999999924</v>
      </c>
      <c r="Q5" s="262" t="s">
        <v>183</v>
      </c>
      <c r="R5" s="265">
        <f>IF(ISNUMBER(VLOOKUP("SE",$M$1:$N$16,2,FALSE)),VLOOKUP("SE",$M$1:$N$16,2,FALSE),0)</f>
        <v>0</v>
      </c>
      <c r="S5" s="264">
        <f t="shared" si="0"/>
        <v>0</v>
      </c>
    </row>
    <row r="6" spans="1:19" x14ac:dyDescent="0.3">
      <c r="A6">
        <v>1</v>
      </c>
      <c r="B6">
        <v>1.43</v>
      </c>
      <c r="C6">
        <v>1.19</v>
      </c>
      <c r="D6">
        <f>Research_Window_Table[[#This Row],[Width]]*Research_Window_Table[[#This Row],[Height]]</f>
        <v>1.7016999999999998</v>
      </c>
      <c r="E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">
        <v>0</v>
      </c>
      <c r="G6">
        <v>1</v>
      </c>
      <c r="H6">
        <v>1</v>
      </c>
      <c r="I6">
        <f>DEGREES(ASIN(Research_Window_Table[[#This Row],[X value]]/Research_Window_Table[[#This Row],[Length]]))</f>
        <v>0</v>
      </c>
      <c r="J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6" s="269" t="s">
        <v>187</v>
      </c>
      <c r="N6" s="270">
        <v>445.43379999999962</v>
      </c>
      <c r="Q6" s="262" t="s">
        <v>187</v>
      </c>
      <c r="R6" s="265">
        <f>IF(ISNUMBER(VLOOKUP("S",$M$1:$N$16,2,FALSE)),VLOOKUP("S",$M$1:$N$16,2,FALSE),0)</f>
        <v>445.43379999999962</v>
      </c>
      <c r="S6" s="264">
        <f t="shared" si="0"/>
        <v>4794.6494231999959</v>
      </c>
    </row>
    <row r="7" spans="1:19" x14ac:dyDescent="0.3">
      <c r="A7">
        <v>1</v>
      </c>
      <c r="B7">
        <v>2.23</v>
      </c>
      <c r="C7">
        <v>2.17</v>
      </c>
      <c r="D7">
        <f>Research_Window_Table[[#This Row],[Width]]*Research_Window_Table[[#This Row],[Height]]</f>
        <v>4.8391000000000002</v>
      </c>
      <c r="E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">
        <v>0</v>
      </c>
      <c r="G7">
        <v>1</v>
      </c>
      <c r="H7">
        <v>1</v>
      </c>
      <c r="I7">
        <f>DEGREES(ASIN(Research_Window_Table[[#This Row],[X value]]/Research_Window_Table[[#This Row],[Length]]))</f>
        <v>0</v>
      </c>
      <c r="J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7" s="269" t="s">
        <v>185</v>
      </c>
      <c r="N7" s="270">
        <v>114.49130000000008</v>
      </c>
      <c r="Q7" s="262" t="s">
        <v>184</v>
      </c>
      <c r="R7" s="265">
        <f>IF(ISNUMBER(VLOOKUP("SW",$M$1:$N$16,2,FALSE)),VLOOKUP("SW",$M$1:$N$16,2,FALSE),0)</f>
        <v>0</v>
      </c>
      <c r="S7" s="264">
        <f t="shared" si="0"/>
        <v>0</v>
      </c>
    </row>
    <row r="8" spans="1:19" x14ac:dyDescent="0.3">
      <c r="A8">
        <v>1</v>
      </c>
      <c r="B8">
        <v>2.23</v>
      </c>
      <c r="C8">
        <v>2.17</v>
      </c>
      <c r="D8">
        <f>Research_Window_Table[[#This Row],[Width]]*Research_Window_Table[[#This Row],[Height]]</f>
        <v>4.8391000000000002</v>
      </c>
      <c r="E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8">
        <v>0</v>
      </c>
      <c r="G8">
        <v>1</v>
      </c>
      <c r="H8">
        <v>1</v>
      </c>
      <c r="I8">
        <f>DEGREES(ASIN(Research_Window_Table[[#This Row],[X value]]/Research_Window_Table[[#This Row],[Length]]))</f>
        <v>0</v>
      </c>
      <c r="J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8" s="269" t="s">
        <v>303</v>
      </c>
      <c r="N8" s="270">
        <v>1222.4807999999991</v>
      </c>
      <c r="Q8" s="262" t="s">
        <v>185</v>
      </c>
      <c r="R8" s="265">
        <f>IF(ISNUMBER(VLOOKUP("W",$M$1:$N$16,2,FALSE)),VLOOKUP("W",$M$1:$N$16,2,FALSE),0)</f>
        <v>114.49130000000008</v>
      </c>
      <c r="S8" s="264">
        <f t="shared" si="0"/>
        <v>1232.3843532000008</v>
      </c>
    </row>
    <row r="9" spans="1:19" x14ac:dyDescent="0.3">
      <c r="A9">
        <v>1</v>
      </c>
      <c r="B9">
        <v>2.23</v>
      </c>
      <c r="C9">
        <v>2.17</v>
      </c>
      <c r="D9">
        <f>Research_Window_Table[[#This Row],[Width]]*Research_Window_Table[[#This Row],[Height]]</f>
        <v>4.8391000000000002</v>
      </c>
      <c r="E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9">
        <v>0</v>
      </c>
      <c r="G9">
        <v>1</v>
      </c>
      <c r="H9">
        <v>1</v>
      </c>
      <c r="I9">
        <f>DEGREES(ASIN(Research_Window_Table[[#This Row],[X value]]/Research_Window_Table[[#This Row],[Length]]))</f>
        <v>0</v>
      </c>
      <c r="J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Q9" s="262" t="s">
        <v>186</v>
      </c>
      <c r="R9" s="265">
        <f>IF(ISNUMBER(VLOOKUP("NW",$M$1:$N$16,2,FALSE)),VLOOKUP("NW",$M$1:$N$16,2,FALSE),0)</f>
        <v>0</v>
      </c>
      <c r="S9" s="264">
        <f t="shared" si="0"/>
        <v>0</v>
      </c>
    </row>
    <row r="10" spans="1:19" x14ac:dyDescent="0.3">
      <c r="A10">
        <v>1</v>
      </c>
      <c r="B10">
        <v>2.23</v>
      </c>
      <c r="C10">
        <v>2.17</v>
      </c>
      <c r="D10">
        <f>Research_Window_Table[[#This Row],[Width]]*Research_Window_Table[[#This Row],[Height]]</f>
        <v>4.8391000000000002</v>
      </c>
      <c r="E1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">
        <v>0</v>
      </c>
      <c r="G10">
        <v>1</v>
      </c>
      <c r="H10">
        <v>1</v>
      </c>
      <c r="I10">
        <f>DEGREES(ASIN(Research_Window_Table[[#This Row],[X value]]/Research_Window_Table[[#This Row],[Length]]))</f>
        <v>0</v>
      </c>
      <c r="J1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R10" s="1"/>
      <c r="S10" s="1"/>
    </row>
    <row r="11" spans="1:19" x14ac:dyDescent="0.3">
      <c r="A11">
        <v>1</v>
      </c>
      <c r="B11">
        <v>2.23</v>
      </c>
      <c r="C11">
        <v>2.17</v>
      </c>
      <c r="D11">
        <f>Research_Window_Table[[#This Row],[Width]]*Research_Window_Table[[#This Row],[Height]]</f>
        <v>4.8391000000000002</v>
      </c>
      <c r="E1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1">
        <v>0</v>
      </c>
      <c r="G11">
        <v>1</v>
      </c>
      <c r="H11">
        <v>1</v>
      </c>
      <c r="I11">
        <f>DEGREES(ASIN(Research_Window_Table[[#This Row],[X value]]/Research_Window_Table[[#This Row],[Length]]))</f>
        <v>0</v>
      </c>
      <c r="J1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Q11" s="263" t="s">
        <v>308</v>
      </c>
      <c r="R11" s="264">
        <f>SUM(R2:R9)</f>
        <v>1222.4807999999991</v>
      </c>
      <c r="S11" s="264">
        <f>SUM(S2:S9)</f>
        <v>13158.783331199988</v>
      </c>
    </row>
    <row r="12" spans="1:19" x14ac:dyDescent="0.3">
      <c r="A12">
        <v>1</v>
      </c>
      <c r="B12">
        <v>2.23</v>
      </c>
      <c r="C12">
        <v>2.17</v>
      </c>
      <c r="D12">
        <f>Research_Window_Table[[#This Row],[Width]]*Research_Window_Table[[#This Row],[Height]]</f>
        <v>4.8391000000000002</v>
      </c>
      <c r="E1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2">
        <v>0</v>
      </c>
      <c r="G12">
        <v>1</v>
      </c>
      <c r="H12">
        <v>1</v>
      </c>
      <c r="I12">
        <f>DEGREES(ASIN(Research_Window_Table[[#This Row],[X value]]/Research_Window_Table[[#This Row],[Length]]))</f>
        <v>0</v>
      </c>
      <c r="J1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R12" s="1"/>
      <c r="S12" s="1"/>
    </row>
    <row r="13" spans="1:19" x14ac:dyDescent="0.3">
      <c r="A13">
        <v>1</v>
      </c>
      <c r="B13">
        <v>2.23</v>
      </c>
      <c r="C13">
        <v>2.17</v>
      </c>
      <c r="D13">
        <f>Research_Window_Table[[#This Row],[Width]]*Research_Window_Table[[#This Row],[Height]]</f>
        <v>4.8391000000000002</v>
      </c>
      <c r="E1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">
        <v>0</v>
      </c>
      <c r="G13">
        <v>1</v>
      </c>
      <c r="H13">
        <v>1</v>
      </c>
      <c r="I13">
        <f>DEGREES(ASIN(Research_Window_Table[[#This Row],[X value]]/Research_Window_Table[[#This Row],[Length]]))</f>
        <v>0</v>
      </c>
      <c r="J1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Q13" s="263" t="s">
        <v>310</v>
      </c>
      <c r="R13" s="264">
        <f>SUM(Research_Window_Table[Count])</f>
        <v>347</v>
      </c>
      <c r="S13" s="1"/>
    </row>
    <row r="14" spans="1:19" x14ac:dyDescent="0.3">
      <c r="A14">
        <v>1</v>
      </c>
      <c r="B14">
        <v>2.23</v>
      </c>
      <c r="C14">
        <v>2.17</v>
      </c>
      <c r="D14">
        <f>Research_Window_Table[[#This Row],[Width]]*Research_Window_Table[[#This Row],[Height]]</f>
        <v>4.8391000000000002</v>
      </c>
      <c r="E1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">
        <v>0</v>
      </c>
      <c r="G14">
        <v>1</v>
      </c>
      <c r="H14">
        <v>1</v>
      </c>
      <c r="I14">
        <f>DEGREES(ASIN(Research_Window_Table[[#This Row],[X value]]/Research_Window_Table[[#This Row],[Length]]))</f>
        <v>0</v>
      </c>
      <c r="J1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5" spans="1:19" x14ac:dyDescent="0.3">
      <c r="A15">
        <v>1</v>
      </c>
      <c r="B15">
        <v>2.23</v>
      </c>
      <c r="C15">
        <v>2.17</v>
      </c>
      <c r="D15">
        <f>Research_Window_Table[[#This Row],[Width]]*Research_Window_Table[[#This Row],[Height]]</f>
        <v>4.8391000000000002</v>
      </c>
      <c r="E1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5">
        <v>-1</v>
      </c>
      <c r="G15">
        <v>0</v>
      </c>
      <c r="H15">
        <v>1</v>
      </c>
      <c r="I15">
        <f>DEGREES(ASIN(Research_Window_Table[[#This Row],[X value]]/Research_Window_Table[[#This Row],[Length]]))</f>
        <v>-90</v>
      </c>
      <c r="J1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6" spans="1:19" x14ac:dyDescent="0.3">
      <c r="A16">
        <v>1</v>
      </c>
      <c r="B16">
        <v>1.43</v>
      </c>
      <c r="C16">
        <v>1.19</v>
      </c>
      <c r="D16">
        <f>Research_Window_Table[[#This Row],[Width]]*Research_Window_Table[[#This Row],[Height]]</f>
        <v>1.7016999999999998</v>
      </c>
      <c r="E1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6">
        <v>-1</v>
      </c>
      <c r="G16">
        <v>0</v>
      </c>
      <c r="H16">
        <v>1</v>
      </c>
      <c r="I16">
        <f>DEGREES(ASIN(Research_Window_Table[[#This Row],[X value]]/Research_Window_Table[[#This Row],[Length]]))</f>
        <v>-90</v>
      </c>
      <c r="J1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7" spans="1:10" x14ac:dyDescent="0.3">
      <c r="A17">
        <v>1</v>
      </c>
      <c r="B17">
        <v>2.23</v>
      </c>
      <c r="C17">
        <v>2.17</v>
      </c>
      <c r="D17">
        <f>Research_Window_Table[[#This Row],[Width]]*Research_Window_Table[[#This Row],[Height]]</f>
        <v>4.8391000000000002</v>
      </c>
      <c r="E1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7">
        <v>1</v>
      </c>
      <c r="G17">
        <v>0</v>
      </c>
      <c r="H17">
        <v>1</v>
      </c>
      <c r="I17">
        <f>DEGREES(ASIN(Research_Window_Table[[#This Row],[X value]]/Research_Window_Table[[#This Row],[Length]]))</f>
        <v>90</v>
      </c>
      <c r="J1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" spans="1:10" x14ac:dyDescent="0.3">
      <c r="A18">
        <v>1</v>
      </c>
      <c r="B18">
        <v>2.23</v>
      </c>
      <c r="C18">
        <v>2.17</v>
      </c>
      <c r="D18">
        <f>Research_Window_Table[[#This Row],[Width]]*Research_Window_Table[[#This Row],[Height]]</f>
        <v>4.8391000000000002</v>
      </c>
      <c r="E1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">
        <v>1</v>
      </c>
      <c r="G18">
        <v>0</v>
      </c>
      <c r="H18">
        <v>1</v>
      </c>
      <c r="I18">
        <f>DEGREES(ASIN(Research_Window_Table[[#This Row],[X value]]/Research_Window_Table[[#This Row],[Length]]))</f>
        <v>90</v>
      </c>
      <c r="J1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9" spans="1:10" x14ac:dyDescent="0.3">
      <c r="A19">
        <v>1</v>
      </c>
      <c r="B19">
        <v>2.23</v>
      </c>
      <c r="C19">
        <v>2.17</v>
      </c>
      <c r="D19">
        <f>Research_Window_Table[[#This Row],[Width]]*Research_Window_Table[[#This Row],[Height]]</f>
        <v>4.8391000000000002</v>
      </c>
      <c r="E1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9">
        <v>1</v>
      </c>
      <c r="G19">
        <v>0</v>
      </c>
      <c r="H19">
        <v>1</v>
      </c>
      <c r="I19">
        <f>DEGREES(ASIN(Research_Window_Table[[#This Row],[X value]]/Research_Window_Table[[#This Row],[Length]]))</f>
        <v>90</v>
      </c>
      <c r="J1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0" spans="1:10" x14ac:dyDescent="0.3">
      <c r="A20">
        <v>1</v>
      </c>
      <c r="B20">
        <v>2.23</v>
      </c>
      <c r="C20">
        <v>2.17</v>
      </c>
      <c r="D20">
        <f>Research_Window_Table[[#This Row],[Width]]*Research_Window_Table[[#This Row],[Height]]</f>
        <v>4.8391000000000002</v>
      </c>
      <c r="E2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0">
        <v>1</v>
      </c>
      <c r="G20">
        <v>0</v>
      </c>
      <c r="H20">
        <v>1</v>
      </c>
      <c r="I20">
        <f>DEGREES(ASIN(Research_Window_Table[[#This Row],[X value]]/Research_Window_Table[[#This Row],[Length]]))</f>
        <v>90</v>
      </c>
      <c r="J2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1" spans="1:10" x14ac:dyDescent="0.3">
      <c r="A21">
        <v>1</v>
      </c>
      <c r="B21">
        <v>1.43</v>
      </c>
      <c r="C21">
        <v>1.19</v>
      </c>
      <c r="D21">
        <f>Research_Window_Table[[#This Row],[Width]]*Research_Window_Table[[#This Row],[Height]]</f>
        <v>1.7016999999999998</v>
      </c>
      <c r="E2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1">
        <v>-1</v>
      </c>
      <c r="G21">
        <v>0</v>
      </c>
      <c r="H21">
        <v>1</v>
      </c>
      <c r="I21">
        <f>DEGREES(ASIN(Research_Window_Table[[#This Row],[X value]]/Research_Window_Table[[#This Row],[Length]]))</f>
        <v>-90</v>
      </c>
      <c r="J2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" spans="1:10" x14ac:dyDescent="0.3">
      <c r="A22">
        <v>1</v>
      </c>
      <c r="B22">
        <v>1.43</v>
      </c>
      <c r="C22">
        <v>1.19</v>
      </c>
      <c r="D22">
        <f>Research_Window_Table[[#This Row],[Width]]*Research_Window_Table[[#This Row],[Height]]</f>
        <v>1.7016999999999998</v>
      </c>
      <c r="E2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2">
        <v>-1</v>
      </c>
      <c r="G22">
        <v>0</v>
      </c>
      <c r="H22">
        <v>1</v>
      </c>
      <c r="I22">
        <f>DEGREES(ASIN(Research_Window_Table[[#This Row],[X value]]/Research_Window_Table[[#This Row],[Length]]))</f>
        <v>-90</v>
      </c>
      <c r="J2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3" spans="1:10" x14ac:dyDescent="0.3">
      <c r="A23">
        <v>1</v>
      </c>
      <c r="B23">
        <v>1.43</v>
      </c>
      <c r="C23">
        <v>1.19</v>
      </c>
      <c r="D23">
        <f>Research_Window_Table[[#This Row],[Width]]*Research_Window_Table[[#This Row],[Height]]</f>
        <v>1.7016999999999998</v>
      </c>
      <c r="E2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3">
        <v>-1</v>
      </c>
      <c r="G23">
        <v>0</v>
      </c>
      <c r="H23">
        <v>1</v>
      </c>
      <c r="I23">
        <f>DEGREES(ASIN(Research_Window_Table[[#This Row],[X value]]/Research_Window_Table[[#This Row],[Length]]))</f>
        <v>-90</v>
      </c>
      <c r="J2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4" spans="1:10" x14ac:dyDescent="0.3">
      <c r="A24">
        <v>1</v>
      </c>
      <c r="B24">
        <v>2</v>
      </c>
      <c r="C24">
        <v>2.2000000000000002</v>
      </c>
      <c r="D24">
        <f>Research_Window_Table[[#This Row],[Width]]*Research_Window_Table[[#This Row],[Height]]</f>
        <v>4.4000000000000004</v>
      </c>
      <c r="E2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">
        <v>0</v>
      </c>
      <c r="G24">
        <v>1</v>
      </c>
      <c r="H24">
        <v>1</v>
      </c>
      <c r="I24">
        <f>DEGREES(ASIN(Research_Window_Table[[#This Row],[X value]]/Research_Window_Table[[#This Row],[Length]]))</f>
        <v>0</v>
      </c>
      <c r="J2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" spans="1:10" x14ac:dyDescent="0.3">
      <c r="A25">
        <v>1</v>
      </c>
      <c r="B25">
        <v>2.23</v>
      </c>
      <c r="C25">
        <v>2.17</v>
      </c>
      <c r="D25">
        <f>Research_Window_Table[[#This Row],[Width]]*Research_Window_Table[[#This Row],[Height]]</f>
        <v>4.8391000000000002</v>
      </c>
      <c r="E2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">
        <v>1</v>
      </c>
      <c r="G25">
        <v>0</v>
      </c>
      <c r="H25">
        <v>1</v>
      </c>
      <c r="I25">
        <f>DEGREES(ASIN(Research_Window_Table[[#This Row],[X value]]/Research_Window_Table[[#This Row],[Length]]))</f>
        <v>90</v>
      </c>
      <c r="J2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6" spans="1:10" x14ac:dyDescent="0.3">
      <c r="A26">
        <v>1</v>
      </c>
      <c r="B26">
        <v>2.23</v>
      </c>
      <c r="C26">
        <v>2.17</v>
      </c>
      <c r="D26">
        <f>Research_Window_Table[[#This Row],[Width]]*Research_Window_Table[[#This Row],[Height]]</f>
        <v>4.8391000000000002</v>
      </c>
      <c r="E2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6">
        <v>1</v>
      </c>
      <c r="G26">
        <v>0</v>
      </c>
      <c r="H26">
        <v>1</v>
      </c>
      <c r="I26">
        <f>DEGREES(ASIN(Research_Window_Table[[#This Row],[X value]]/Research_Window_Table[[#This Row],[Length]]))</f>
        <v>90</v>
      </c>
      <c r="J2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7" spans="1:10" x14ac:dyDescent="0.3">
      <c r="A27">
        <v>1</v>
      </c>
      <c r="B27">
        <v>2.23</v>
      </c>
      <c r="C27">
        <v>2.17</v>
      </c>
      <c r="D27">
        <f>Research_Window_Table[[#This Row],[Width]]*Research_Window_Table[[#This Row],[Height]]</f>
        <v>4.8391000000000002</v>
      </c>
      <c r="E2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7">
        <v>1</v>
      </c>
      <c r="G27">
        <v>0</v>
      </c>
      <c r="H27">
        <v>1</v>
      </c>
      <c r="I27">
        <f>DEGREES(ASIN(Research_Window_Table[[#This Row],[X value]]/Research_Window_Table[[#This Row],[Length]]))</f>
        <v>90</v>
      </c>
      <c r="J2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8" spans="1:10" x14ac:dyDescent="0.3">
      <c r="A28">
        <v>1</v>
      </c>
      <c r="B28">
        <v>2.23</v>
      </c>
      <c r="C28">
        <v>2.17</v>
      </c>
      <c r="D28">
        <f>Research_Window_Table[[#This Row],[Width]]*Research_Window_Table[[#This Row],[Height]]</f>
        <v>4.8391000000000002</v>
      </c>
      <c r="E2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8">
        <v>1</v>
      </c>
      <c r="G28">
        <v>0</v>
      </c>
      <c r="H28">
        <v>1</v>
      </c>
      <c r="I28">
        <f>DEGREES(ASIN(Research_Window_Table[[#This Row],[X value]]/Research_Window_Table[[#This Row],[Length]]))</f>
        <v>90</v>
      </c>
      <c r="J2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" spans="1:10" x14ac:dyDescent="0.3">
      <c r="A29">
        <v>1</v>
      </c>
      <c r="B29">
        <v>2.23</v>
      </c>
      <c r="C29">
        <v>2.17</v>
      </c>
      <c r="D29">
        <f>Research_Window_Table[[#This Row],[Width]]*Research_Window_Table[[#This Row],[Height]]</f>
        <v>4.8391000000000002</v>
      </c>
      <c r="E2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">
        <v>-1</v>
      </c>
      <c r="G29">
        <v>0</v>
      </c>
      <c r="H29">
        <v>1</v>
      </c>
      <c r="I29">
        <f>DEGREES(ASIN(Research_Window_Table[[#This Row],[X value]]/Research_Window_Table[[#This Row],[Length]]))</f>
        <v>-90</v>
      </c>
      <c r="J2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0" spans="1:10" x14ac:dyDescent="0.3">
      <c r="A30">
        <v>1</v>
      </c>
      <c r="B30">
        <v>2.23</v>
      </c>
      <c r="C30">
        <v>2.17</v>
      </c>
      <c r="D30">
        <f>Research_Window_Table[[#This Row],[Width]]*Research_Window_Table[[#This Row],[Height]]</f>
        <v>4.8391000000000002</v>
      </c>
      <c r="E3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0">
        <v>-1</v>
      </c>
      <c r="G30">
        <v>0</v>
      </c>
      <c r="H30">
        <v>1</v>
      </c>
      <c r="I30">
        <f>DEGREES(ASIN(Research_Window_Table[[#This Row],[X value]]/Research_Window_Table[[#This Row],[Length]]))</f>
        <v>-90</v>
      </c>
      <c r="J3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1" spans="1:10" x14ac:dyDescent="0.3">
      <c r="A31">
        <v>1</v>
      </c>
      <c r="B31">
        <v>3</v>
      </c>
      <c r="C31">
        <v>2.2000000000000002</v>
      </c>
      <c r="D31">
        <f>Research_Window_Table[[#This Row],[Width]]*Research_Window_Table[[#This Row],[Height]]</f>
        <v>6.6000000000000005</v>
      </c>
      <c r="E3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">
        <v>0</v>
      </c>
      <c r="G31">
        <v>1</v>
      </c>
      <c r="H31">
        <v>1</v>
      </c>
      <c r="I31">
        <f>DEGREES(ASIN(Research_Window_Table[[#This Row],[X value]]/Research_Window_Table[[#This Row],[Length]]))</f>
        <v>0</v>
      </c>
      <c r="J3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" spans="1:10" x14ac:dyDescent="0.3">
      <c r="A32">
        <v>1</v>
      </c>
      <c r="B32">
        <v>3</v>
      </c>
      <c r="C32">
        <v>2.2000000000000002</v>
      </c>
      <c r="D32">
        <f>Research_Window_Table[[#This Row],[Width]]*Research_Window_Table[[#This Row],[Height]]</f>
        <v>6.6000000000000005</v>
      </c>
      <c r="E3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">
        <v>0</v>
      </c>
      <c r="G32">
        <v>1</v>
      </c>
      <c r="H32">
        <v>1</v>
      </c>
      <c r="I32">
        <f>DEGREES(ASIN(Research_Window_Table[[#This Row],[X value]]/Research_Window_Table[[#This Row],[Length]]))</f>
        <v>0</v>
      </c>
      <c r="J3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3" spans="1:10" x14ac:dyDescent="0.3">
      <c r="A33">
        <v>1</v>
      </c>
      <c r="B33">
        <v>3</v>
      </c>
      <c r="C33">
        <v>2.2000000000000002</v>
      </c>
      <c r="D33">
        <f>Research_Window_Table[[#This Row],[Width]]*Research_Window_Table[[#This Row],[Height]]</f>
        <v>6.6000000000000005</v>
      </c>
      <c r="E3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3">
        <v>0</v>
      </c>
      <c r="G33">
        <v>1</v>
      </c>
      <c r="H33">
        <v>1</v>
      </c>
      <c r="I33">
        <f>DEGREES(ASIN(Research_Window_Table[[#This Row],[X value]]/Research_Window_Table[[#This Row],[Length]]))</f>
        <v>0</v>
      </c>
      <c r="J3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4" spans="1:10" x14ac:dyDescent="0.3">
      <c r="A34">
        <v>1</v>
      </c>
      <c r="B34">
        <v>3</v>
      </c>
      <c r="C34">
        <v>2.2000000000000002</v>
      </c>
      <c r="D34">
        <f>Research_Window_Table[[#This Row],[Width]]*Research_Window_Table[[#This Row],[Height]]</f>
        <v>6.6000000000000005</v>
      </c>
      <c r="E3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4">
        <v>0</v>
      </c>
      <c r="G34">
        <v>1</v>
      </c>
      <c r="H34">
        <v>1</v>
      </c>
      <c r="I34">
        <f>DEGREES(ASIN(Research_Window_Table[[#This Row],[X value]]/Research_Window_Table[[#This Row],[Length]]))</f>
        <v>0</v>
      </c>
      <c r="J3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5" spans="1:10" x14ac:dyDescent="0.3">
      <c r="A35">
        <v>1</v>
      </c>
      <c r="B35">
        <v>3</v>
      </c>
      <c r="C35">
        <v>2.2000000000000002</v>
      </c>
      <c r="D35">
        <f>Research_Window_Table[[#This Row],[Width]]*Research_Window_Table[[#This Row],[Height]]</f>
        <v>6.6000000000000005</v>
      </c>
      <c r="E3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5">
        <v>0</v>
      </c>
      <c r="G35">
        <v>1</v>
      </c>
      <c r="H35">
        <v>1</v>
      </c>
      <c r="I35">
        <f>DEGREES(ASIN(Research_Window_Table[[#This Row],[X value]]/Research_Window_Table[[#This Row],[Length]]))</f>
        <v>0</v>
      </c>
      <c r="J3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6" spans="1:10" x14ac:dyDescent="0.3">
      <c r="A36">
        <v>1</v>
      </c>
      <c r="B36">
        <v>3</v>
      </c>
      <c r="C36">
        <v>2.2000000000000002</v>
      </c>
      <c r="D36">
        <f>Research_Window_Table[[#This Row],[Width]]*Research_Window_Table[[#This Row],[Height]]</f>
        <v>6.6000000000000005</v>
      </c>
      <c r="E3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6">
        <v>0</v>
      </c>
      <c r="G36">
        <v>1</v>
      </c>
      <c r="H36">
        <v>1</v>
      </c>
      <c r="I36">
        <f>DEGREES(ASIN(Research_Window_Table[[#This Row],[X value]]/Research_Window_Table[[#This Row],[Length]]))</f>
        <v>0</v>
      </c>
      <c r="J3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7" spans="1:10" x14ac:dyDescent="0.3">
      <c r="A37">
        <v>1</v>
      </c>
      <c r="B37">
        <v>3</v>
      </c>
      <c r="C37">
        <v>2.2000000000000002</v>
      </c>
      <c r="D37">
        <f>Research_Window_Table[[#This Row],[Width]]*Research_Window_Table[[#This Row],[Height]]</f>
        <v>6.6000000000000005</v>
      </c>
      <c r="E3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7">
        <v>0</v>
      </c>
      <c r="G37">
        <v>-1</v>
      </c>
      <c r="H37">
        <v>1</v>
      </c>
      <c r="I37">
        <f>DEGREES(ASIN(Research_Window_Table[[#This Row],[X value]]/Research_Window_Table[[#This Row],[Length]]))</f>
        <v>0</v>
      </c>
      <c r="J3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8" spans="1:10" x14ac:dyDescent="0.3">
      <c r="A38">
        <v>1</v>
      </c>
      <c r="B38">
        <v>3</v>
      </c>
      <c r="C38">
        <v>2.2000000000000002</v>
      </c>
      <c r="D38">
        <f>Research_Window_Table[[#This Row],[Width]]*Research_Window_Table[[#This Row],[Height]]</f>
        <v>6.6000000000000005</v>
      </c>
      <c r="E3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8">
        <v>0</v>
      </c>
      <c r="G38">
        <v>-1</v>
      </c>
      <c r="H38">
        <v>1</v>
      </c>
      <c r="I38">
        <f>DEGREES(ASIN(Research_Window_Table[[#This Row],[X value]]/Research_Window_Table[[#This Row],[Length]]))</f>
        <v>0</v>
      </c>
      <c r="J3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9" spans="1:10" x14ac:dyDescent="0.3">
      <c r="A39">
        <v>1</v>
      </c>
      <c r="B39">
        <v>3</v>
      </c>
      <c r="C39">
        <v>2.2000000000000002</v>
      </c>
      <c r="D39">
        <f>Research_Window_Table[[#This Row],[Width]]*Research_Window_Table[[#This Row],[Height]]</f>
        <v>6.6000000000000005</v>
      </c>
      <c r="E3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9">
        <v>0</v>
      </c>
      <c r="G39">
        <v>-1</v>
      </c>
      <c r="H39">
        <v>1</v>
      </c>
      <c r="I39">
        <f>DEGREES(ASIN(Research_Window_Table[[#This Row],[X value]]/Research_Window_Table[[#This Row],[Length]]))</f>
        <v>0</v>
      </c>
      <c r="J3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0" spans="1:10" x14ac:dyDescent="0.3">
      <c r="A40">
        <v>1</v>
      </c>
      <c r="B40">
        <v>3</v>
      </c>
      <c r="C40">
        <v>2.2000000000000002</v>
      </c>
      <c r="D40">
        <f>Research_Window_Table[[#This Row],[Width]]*Research_Window_Table[[#This Row],[Height]]</f>
        <v>6.6000000000000005</v>
      </c>
      <c r="E4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0">
        <v>0</v>
      </c>
      <c r="G40">
        <v>-1</v>
      </c>
      <c r="H40">
        <v>1</v>
      </c>
      <c r="I40">
        <f>DEGREES(ASIN(Research_Window_Table[[#This Row],[X value]]/Research_Window_Table[[#This Row],[Length]]))</f>
        <v>0</v>
      </c>
      <c r="J4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1" spans="1:10" x14ac:dyDescent="0.3">
      <c r="A41">
        <v>1</v>
      </c>
      <c r="B41">
        <v>3</v>
      </c>
      <c r="C41">
        <v>2.2000000000000002</v>
      </c>
      <c r="D41">
        <f>Research_Window_Table[[#This Row],[Width]]*Research_Window_Table[[#This Row],[Height]]</f>
        <v>6.6000000000000005</v>
      </c>
      <c r="E4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1">
        <v>0</v>
      </c>
      <c r="G41">
        <v>-1</v>
      </c>
      <c r="H41">
        <v>1</v>
      </c>
      <c r="I41">
        <f>DEGREES(ASIN(Research_Window_Table[[#This Row],[X value]]/Research_Window_Table[[#This Row],[Length]]))</f>
        <v>0</v>
      </c>
      <c r="J4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2" spans="1:10" x14ac:dyDescent="0.3">
      <c r="A42">
        <v>1</v>
      </c>
      <c r="B42">
        <v>3</v>
      </c>
      <c r="C42">
        <v>2.2000000000000002</v>
      </c>
      <c r="D42">
        <f>Research_Window_Table[[#This Row],[Width]]*Research_Window_Table[[#This Row],[Height]]</f>
        <v>6.6000000000000005</v>
      </c>
      <c r="E4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2">
        <v>0</v>
      </c>
      <c r="G42">
        <v>-1</v>
      </c>
      <c r="H42">
        <v>1</v>
      </c>
      <c r="I42">
        <f>DEGREES(ASIN(Research_Window_Table[[#This Row],[X value]]/Research_Window_Table[[#This Row],[Length]]))</f>
        <v>0</v>
      </c>
      <c r="J4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3" spans="1:10" x14ac:dyDescent="0.3">
      <c r="A43">
        <v>1</v>
      </c>
      <c r="B43">
        <v>3</v>
      </c>
      <c r="C43">
        <v>2.2000000000000002</v>
      </c>
      <c r="D43">
        <f>Research_Window_Table[[#This Row],[Width]]*Research_Window_Table[[#This Row],[Height]]</f>
        <v>6.6000000000000005</v>
      </c>
      <c r="E4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3">
        <v>0</v>
      </c>
      <c r="G43">
        <v>-1</v>
      </c>
      <c r="H43">
        <v>1</v>
      </c>
      <c r="I43">
        <f>DEGREES(ASIN(Research_Window_Table[[#This Row],[X value]]/Research_Window_Table[[#This Row],[Length]]))</f>
        <v>0</v>
      </c>
      <c r="J4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4" spans="1:10" x14ac:dyDescent="0.3">
      <c r="A44">
        <v>1</v>
      </c>
      <c r="B44">
        <v>3</v>
      </c>
      <c r="C44">
        <v>2.2000000000000002</v>
      </c>
      <c r="D44">
        <f>Research_Window_Table[[#This Row],[Width]]*Research_Window_Table[[#This Row],[Height]]</f>
        <v>6.6000000000000005</v>
      </c>
      <c r="E4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4">
        <v>0</v>
      </c>
      <c r="G44">
        <v>-1</v>
      </c>
      <c r="H44">
        <v>1</v>
      </c>
      <c r="I44">
        <f>DEGREES(ASIN(Research_Window_Table[[#This Row],[X value]]/Research_Window_Table[[#This Row],[Length]]))</f>
        <v>0</v>
      </c>
      <c r="J4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5" spans="1:10" x14ac:dyDescent="0.3">
      <c r="A45">
        <v>1</v>
      </c>
      <c r="B45">
        <v>2</v>
      </c>
      <c r="C45">
        <v>2.2000000000000002</v>
      </c>
      <c r="D45">
        <f>Research_Window_Table[[#This Row],[Width]]*Research_Window_Table[[#This Row],[Height]]</f>
        <v>4.4000000000000004</v>
      </c>
      <c r="E4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5">
        <v>0</v>
      </c>
      <c r="G45">
        <v>-1</v>
      </c>
      <c r="H45">
        <v>1</v>
      </c>
      <c r="I45">
        <f>DEGREES(ASIN(Research_Window_Table[[#This Row],[X value]]/Research_Window_Table[[#This Row],[Length]]))</f>
        <v>0</v>
      </c>
      <c r="J4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6" spans="1:10" x14ac:dyDescent="0.3">
      <c r="A46">
        <v>1</v>
      </c>
      <c r="B46">
        <v>2</v>
      </c>
      <c r="C46">
        <v>2.2000000000000002</v>
      </c>
      <c r="D46">
        <f>Research_Window_Table[[#This Row],[Width]]*Research_Window_Table[[#This Row],[Height]]</f>
        <v>4.4000000000000004</v>
      </c>
      <c r="E4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6">
        <v>0</v>
      </c>
      <c r="G46">
        <v>-1</v>
      </c>
      <c r="H46">
        <v>1</v>
      </c>
      <c r="I46">
        <f>DEGREES(ASIN(Research_Window_Table[[#This Row],[X value]]/Research_Window_Table[[#This Row],[Length]]))</f>
        <v>0</v>
      </c>
      <c r="J4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7" spans="1:10" x14ac:dyDescent="0.3">
      <c r="A47">
        <v>1</v>
      </c>
      <c r="B47">
        <v>1.43</v>
      </c>
      <c r="C47">
        <v>1.19</v>
      </c>
      <c r="D47">
        <f>Research_Window_Table[[#This Row],[Width]]*Research_Window_Table[[#This Row],[Height]]</f>
        <v>1.7016999999999998</v>
      </c>
      <c r="E4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7">
        <v>0</v>
      </c>
      <c r="G47">
        <v>-1</v>
      </c>
      <c r="H47">
        <v>1</v>
      </c>
      <c r="I47">
        <f>DEGREES(ASIN(Research_Window_Table[[#This Row],[X value]]/Research_Window_Table[[#This Row],[Length]]))</f>
        <v>0</v>
      </c>
      <c r="J4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8" spans="1:10" x14ac:dyDescent="0.3">
      <c r="A48">
        <v>1</v>
      </c>
      <c r="B48">
        <v>1.43</v>
      </c>
      <c r="C48">
        <v>1.19</v>
      </c>
      <c r="D48">
        <f>Research_Window_Table[[#This Row],[Width]]*Research_Window_Table[[#This Row],[Height]]</f>
        <v>1.7016999999999998</v>
      </c>
      <c r="E4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8">
        <v>0</v>
      </c>
      <c r="G48">
        <v>-1</v>
      </c>
      <c r="H48">
        <v>1</v>
      </c>
      <c r="I48">
        <f>DEGREES(ASIN(Research_Window_Table[[#This Row],[X value]]/Research_Window_Table[[#This Row],[Length]]))</f>
        <v>0</v>
      </c>
      <c r="J4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9" spans="1:10" x14ac:dyDescent="0.3">
      <c r="A49">
        <v>1</v>
      </c>
      <c r="B49">
        <v>1.43</v>
      </c>
      <c r="C49">
        <v>1.19</v>
      </c>
      <c r="D49">
        <f>Research_Window_Table[[#This Row],[Width]]*Research_Window_Table[[#This Row],[Height]]</f>
        <v>1.7016999999999998</v>
      </c>
      <c r="E4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9">
        <v>0</v>
      </c>
      <c r="G49">
        <v>-1</v>
      </c>
      <c r="H49">
        <v>1</v>
      </c>
      <c r="I49">
        <f>DEGREES(ASIN(Research_Window_Table[[#This Row],[X value]]/Research_Window_Table[[#This Row],[Length]]))</f>
        <v>0</v>
      </c>
      <c r="J4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0" spans="1:10" x14ac:dyDescent="0.3">
      <c r="A50">
        <v>1</v>
      </c>
      <c r="B50">
        <v>1.43</v>
      </c>
      <c r="C50">
        <v>1.19</v>
      </c>
      <c r="D50">
        <f>Research_Window_Table[[#This Row],[Width]]*Research_Window_Table[[#This Row],[Height]]</f>
        <v>1.7016999999999998</v>
      </c>
      <c r="E5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0">
        <v>0</v>
      </c>
      <c r="G50">
        <v>-1</v>
      </c>
      <c r="H50">
        <v>1</v>
      </c>
      <c r="I50">
        <f>DEGREES(ASIN(Research_Window_Table[[#This Row],[X value]]/Research_Window_Table[[#This Row],[Length]]))</f>
        <v>0</v>
      </c>
      <c r="J5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1" spans="1:10" x14ac:dyDescent="0.3">
      <c r="A51">
        <v>1</v>
      </c>
      <c r="B51">
        <v>1.43</v>
      </c>
      <c r="C51">
        <v>1.19</v>
      </c>
      <c r="D51">
        <f>Research_Window_Table[[#This Row],[Width]]*Research_Window_Table[[#This Row],[Height]]</f>
        <v>1.7016999999999998</v>
      </c>
      <c r="E5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1">
        <v>0</v>
      </c>
      <c r="G51">
        <v>-1</v>
      </c>
      <c r="H51">
        <v>1</v>
      </c>
      <c r="I51">
        <f>DEGREES(ASIN(Research_Window_Table[[#This Row],[X value]]/Research_Window_Table[[#This Row],[Length]]))</f>
        <v>0</v>
      </c>
      <c r="J5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2" spans="1:10" x14ac:dyDescent="0.3">
      <c r="A52">
        <v>1</v>
      </c>
      <c r="B52">
        <v>1.43</v>
      </c>
      <c r="C52">
        <v>1.19</v>
      </c>
      <c r="D52">
        <f>Research_Window_Table[[#This Row],[Width]]*Research_Window_Table[[#This Row],[Height]]</f>
        <v>1.7016999999999998</v>
      </c>
      <c r="E5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2">
        <v>0</v>
      </c>
      <c r="G52">
        <v>-1</v>
      </c>
      <c r="H52">
        <v>1</v>
      </c>
      <c r="I52">
        <f>DEGREES(ASIN(Research_Window_Table[[#This Row],[X value]]/Research_Window_Table[[#This Row],[Length]]))</f>
        <v>0</v>
      </c>
      <c r="J5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3" spans="1:10" x14ac:dyDescent="0.3">
      <c r="A53">
        <v>1</v>
      </c>
      <c r="B53">
        <v>1.43</v>
      </c>
      <c r="C53">
        <v>1.19</v>
      </c>
      <c r="D53">
        <f>Research_Window_Table[[#This Row],[Width]]*Research_Window_Table[[#This Row],[Height]]</f>
        <v>1.7016999999999998</v>
      </c>
      <c r="E5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3">
        <v>0</v>
      </c>
      <c r="G53">
        <v>-1</v>
      </c>
      <c r="H53">
        <v>1</v>
      </c>
      <c r="I53">
        <f>DEGREES(ASIN(Research_Window_Table[[#This Row],[X value]]/Research_Window_Table[[#This Row],[Length]]))</f>
        <v>0</v>
      </c>
      <c r="J5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4" spans="1:10" x14ac:dyDescent="0.3">
      <c r="A54">
        <v>1</v>
      </c>
      <c r="B54">
        <v>1.43</v>
      </c>
      <c r="C54">
        <v>1.19</v>
      </c>
      <c r="D54">
        <f>Research_Window_Table[[#This Row],[Width]]*Research_Window_Table[[#This Row],[Height]]</f>
        <v>1.7016999999999998</v>
      </c>
      <c r="E5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4">
        <v>0</v>
      </c>
      <c r="G54">
        <v>-1</v>
      </c>
      <c r="H54">
        <v>1</v>
      </c>
      <c r="I54">
        <f>DEGREES(ASIN(Research_Window_Table[[#This Row],[X value]]/Research_Window_Table[[#This Row],[Length]]))</f>
        <v>0</v>
      </c>
      <c r="J5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5" spans="1:10" x14ac:dyDescent="0.3">
      <c r="A55">
        <v>1</v>
      </c>
      <c r="B55">
        <v>2.23</v>
      </c>
      <c r="C55">
        <v>2.17</v>
      </c>
      <c r="D55">
        <f>Research_Window_Table[[#This Row],[Width]]*Research_Window_Table[[#This Row],[Height]]</f>
        <v>4.8391000000000002</v>
      </c>
      <c r="E5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5">
        <v>0</v>
      </c>
      <c r="G55">
        <v>-1</v>
      </c>
      <c r="H55">
        <v>1</v>
      </c>
      <c r="I55">
        <f>DEGREES(ASIN(Research_Window_Table[[#This Row],[X value]]/Research_Window_Table[[#This Row],[Length]]))</f>
        <v>0</v>
      </c>
      <c r="J5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6" spans="1:10" x14ac:dyDescent="0.3">
      <c r="A56">
        <v>1</v>
      </c>
      <c r="B56">
        <v>2.23</v>
      </c>
      <c r="C56">
        <v>2.17</v>
      </c>
      <c r="D56">
        <f>Research_Window_Table[[#This Row],[Width]]*Research_Window_Table[[#This Row],[Height]]</f>
        <v>4.8391000000000002</v>
      </c>
      <c r="E5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6">
        <v>0</v>
      </c>
      <c r="G56">
        <v>-1</v>
      </c>
      <c r="H56">
        <v>1</v>
      </c>
      <c r="I56">
        <f>DEGREES(ASIN(Research_Window_Table[[#This Row],[X value]]/Research_Window_Table[[#This Row],[Length]]))</f>
        <v>0</v>
      </c>
      <c r="J5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7" spans="1:10" x14ac:dyDescent="0.3">
      <c r="A57">
        <v>1</v>
      </c>
      <c r="B57">
        <v>2.23</v>
      </c>
      <c r="C57">
        <v>2.17</v>
      </c>
      <c r="D57">
        <f>Research_Window_Table[[#This Row],[Width]]*Research_Window_Table[[#This Row],[Height]]</f>
        <v>4.8391000000000002</v>
      </c>
      <c r="E5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7">
        <v>0</v>
      </c>
      <c r="G57">
        <v>-1</v>
      </c>
      <c r="H57">
        <v>1</v>
      </c>
      <c r="I57">
        <f>DEGREES(ASIN(Research_Window_Table[[#This Row],[X value]]/Research_Window_Table[[#This Row],[Length]]))</f>
        <v>0</v>
      </c>
      <c r="J5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8" spans="1:10" x14ac:dyDescent="0.3">
      <c r="A58">
        <v>1</v>
      </c>
      <c r="B58">
        <v>2.23</v>
      </c>
      <c r="C58">
        <v>2.17</v>
      </c>
      <c r="D58">
        <f>Research_Window_Table[[#This Row],[Width]]*Research_Window_Table[[#This Row],[Height]]</f>
        <v>4.8391000000000002</v>
      </c>
      <c r="E5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8">
        <v>0</v>
      </c>
      <c r="G58">
        <v>-1</v>
      </c>
      <c r="H58">
        <v>1</v>
      </c>
      <c r="I58">
        <f>DEGREES(ASIN(Research_Window_Table[[#This Row],[X value]]/Research_Window_Table[[#This Row],[Length]]))</f>
        <v>0</v>
      </c>
      <c r="J5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9" spans="1:10" x14ac:dyDescent="0.3">
      <c r="A59">
        <v>1</v>
      </c>
      <c r="B59">
        <v>2.23</v>
      </c>
      <c r="C59">
        <v>2.17</v>
      </c>
      <c r="D59">
        <f>Research_Window_Table[[#This Row],[Width]]*Research_Window_Table[[#This Row],[Height]]</f>
        <v>4.8391000000000002</v>
      </c>
      <c r="E5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9">
        <v>0</v>
      </c>
      <c r="G59">
        <v>-1</v>
      </c>
      <c r="H59">
        <v>1</v>
      </c>
      <c r="I59">
        <f>DEGREES(ASIN(Research_Window_Table[[#This Row],[X value]]/Research_Window_Table[[#This Row],[Length]]))</f>
        <v>0</v>
      </c>
      <c r="J5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60" spans="1:10" x14ac:dyDescent="0.3">
      <c r="A60">
        <v>1</v>
      </c>
      <c r="B60">
        <v>2.23</v>
      </c>
      <c r="C60">
        <v>2.17</v>
      </c>
      <c r="D60">
        <f>Research_Window_Table[[#This Row],[Width]]*Research_Window_Table[[#This Row],[Height]]</f>
        <v>4.8391000000000002</v>
      </c>
      <c r="E6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60">
        <v>0</v>
      </c>
      <c r="G60">
        <v>-1</v>
      </c>
      <c r="H60">
        <v>1</v>
      </c>
      <c r="I60">
        <f>DEGREES(ASIN(Research_Window_Table[[#This Row],[X value]]/Research_Window_Table[[#This Row],[Length]]))</f>
        <v>0</v>
      </c>
      <c r="J6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61" spans="1:10" x14ac:dyDescent="0.3">
      <c r="A61">
        <v>1</v>
      </c>
      <c r="B61">
        <v>1.43</v>
      </c>
      <c r="C61">
        <v>1.19</v>
      </c>
      <c r="D61">
        <f>Research_Window_Table[[#This Row],[Width]]*Research_Window_Table[[#This Row],[Height]]</f>
        <v>1.7016999999999998</v>
      </c>
      <c r="E6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1">
        <v>0</v>
      </c>
      <c r="G61">
        <v>1</v>
      </c>
      <c r="H61">
        <v>1</v>
      </c>
      <c r="I61">
        <f>DEGREES(ASIN(Research_Window_Table[[#This Row],[X value]]/Research_Window_Table[[#This Row],[Length]]))</f>
        <v>0</v>
      </c>
      <c r="J6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2" spans="1:10" x14ac:dyDescent="0.3">
      <c r="A62">
        <v>1</v>
      </c>
      <c r="B62">
        <v>1.43</v>
      </c>
      <c r="C62">
        <v>1.19</v>
      </c>
      <c r="D62">
        <f>Research_Window_Table[[#This Row],[Width]]*Research_Window_Table[[#This Row],[Height]]</f>
        <v>1.7016999999999998</v>
      </c>
      <c r="E6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2">
        <v>0</v>
      </c>
      <c r="G62">
        <v>1</v>
      </c>
      <c r="H62">
        <v>1</v>
      </c>
      <c r="I62">
        <f>DEGREES(ASIN(Research_Window_Table[[#This Row],[X value]]/Research_Window_Table[[#This Row],[Length]]))</f>
        <v>0</v>
      </c>
      <c r="J6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3" spans="1:10" x14ac:dyDescent="0.3">
      <c r="A63">
        <v>1</v>
      </c>
      <c r="B63">
        <v>1.43</v>
      </c>
      <c r="C63">
        <v>1.19</v>
      </c>
      <c r="D63">
        <f>Research_Window_Table[[#This Row],[Width]]*Research_Window_Table[[#This Row],[Height]]</f>
        <v>1.7016999999999998</v>
      </c>
      <c r="E6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3">
        <v>0</v>
      </c>
      <c r="G63">
        <v>1</v>
      </c>
      <c r="H63">
        <v>1</v>
      </c>
      <c r="I63">
        <f>DEGREES(ASIN(Research_Window_Table[[#This Row],[X value]]/Research_Window_Table[[#This Row],[Length]]))</f>
        <v>0</v>
      </c>
      <c r="J6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4" spans="1:10" x14ac:dyDescent="0.3">
      <c r="A64">
        <v>1</v>
      </c>
      <c r="B64">
        <v>1.43</v>
      </c>
      <c r="C64">
        <v>1.19</v>
      </c>
      <c r="D64">
        <f>Research_Window_Table[[#This Row],[Width]]*Research_Window_Table[[#This Row],[Height]]</f>
        <v>1.7016999999999998</v>
      </c>
      <c r="E6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4">
        <v>0</v>
      </c>
      <c r="G64">
        <v>1</v>
      </c>
      <c r="H64">
        <v>1</v>
      </c>
      <c r="I64">
        <f>DEGREES(ASIN(Research_Window_Table[[#This Row],[X value]]/Research_Window_Table[[#This Row],[Length]]))</f>
        <v>0</v>
      </c>
      <c r="J6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5" spans="1:10" x14ac:dyDescent="0.3">
      <c r="A65">
        <v>1</v>
      </c>
      <c r="B65">
        <v>1.43</v>
      </c>
      <c r="C65">
        <v>1.19</v>
      </c>
      <c r="D65">
        <f>Research_Window_Table[[#This Row],[Width]]*Research_Window_Table[[#This Row],[Height]]</f>
        <v>1.7016999999999998</v>
      </c>
      <c r="E6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5">
        <v>0</v>
      </c>
      <c r="G65">
        <v>1</v>
      </c>
      <c r="H65">
        <v>1</v>
      </c>
      <c r="I65">
        <f>DEGREES(ASIN(Research_Window_Table[[#This Row],[X value]]/Research_Window_Table[[#This Row],[Length]]))</f>
        <v>0</v>
      </c>
      <c r="J6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6" spans="1:10" x14ac:dyDescent="0.3">
      <c r="A66">
        <v>1</v>
      </c>
      <c r="B66">
        <v>2.23</v>
      </c>
      <c r="C66">
        <v>2.17</v>
      </c>
      <c r="D66">
        <f>Research_Window_Table[[#This Row],[Width]]*Research_Window_Table[[#This Row],[Height]]</f>
        <v>4.8391000000000002</v>
      </c>
      <c r="E6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6">
        <v>0</v>
      </c>
      <c r="G66">
        <v>1</v>
      </c>
      <c r="H66">
        <v>1</v>
      </c>
      <c r="I66">
        <f>DEGREES(ASIN(Research_Window_Table[[#This Row],[X value]]/Research_Window_Table[[#This Row],[Length]]))</f>
        <v>0</v>
      </c>
      <c r="J6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7" spans="1:10" x14ac:dyDescent="0.3">
      <c r="A67">
        <v>1</v>
      </c>
      <c r="B67">
        <v>2.23</v>
      </c>
      <c r="C67">
        <v>2.17</v>
      </c>
      <c r="D67">
        <f>Research_Window_Table[[#This Row],[Width]]*Research_Window_Table[[#This Row],[Height]]</f>
        <v>4.8391000000000002</v>
      </c>
      <c r="E6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7">
        <v>0</v>
      </c>
      <c r="G67">
        <v>1</v>
      </c>
      <c r="H67">
        <v>1</v>
      </c>
      <c r="I67">
        <f>DEGREES(ASIN(Research_Window_Table[[#This Row],[X value]]/Research_Window_Table[[#This Row],[Length]]))</f>
        <v>0</v>
      </c>
      <c r="J6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8" spans="1:10" x14ac:dyDescent="0.3">
      <c r="A68">
        <v>1</v>
      </c>
      <c r="B68">
        <v>2.23</v>
      </c>
      <c r="C68">
        <v>2.17</v>
      </c>
      <c r="D68">
        <f>Research_Window_Table[[#This Row],[Width]]*Research_Window_Table[[#This Row],[Height]]</f>
        <v>4.8391000000000002</v>
      </c>
      <c r="E6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8">
        <v>0</v>
      </c>
      <c r="G68">
        <v>1</v>
      </c>
      <c r="H68">
        <v>1</v>
      </c>
      <c r="I68">
        <f>DEGREES(ASIN(Research_Window_Table[[#This Row],[X value]]/Research_Window_Table[[#This Row],[Length]]))</f>
        <v>0</v>
      </c>
      <c r="J6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9" spans="1:10" x14ac:dyDescent="0.3">
      <c r="A69">
        <v>1</v>
      </c>
      <c r="B69">
        <v>2.23</v>
      </c>
      <c r="C69">
        <v>2.17</v>
      </c>
      <c r="D69">
        <f>Research_Window_Table[[#This Row],[Width]]*Research_Window_Table[[#This Row],[Height]]</f>
        <v>4.8391000000000002</v>
      </c>
      <c r="E6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9">
        <v>0</v>
      </c>
      <c r="G69">
        <v>1</v>
      </c>
      <c r="H69">
        <v>1</v>
      </c>
      <c r="I69">
        <f>DEGREES(ASIN(Research_Window_Table[[#This Row],[X value]]/Research_Window_Table[[#This Row],[Length]]))</f>
        <v>0</v>
      </c>
      <c r="J6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0" spans="1:10" x14ac:dyDescent="0.3">
      <c r="A70">
        <v>1</v>
      </c>
      <c r="B70">
        <v>2.23</v>
      </c>
      <c r="C70">
        <v>2.17</v>
      </c>
      <c r="D70">
        <f>Research_Window_Table[[#This Row],[Width]]*Research_Window_Table[[#This Row],[Height]]</f>
        <v>4.8391000000000002</v>
      </c>
      <c r="E7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0">
        <v>0</v>
      </c>
      <c r="G70">
        <v>1</v>
      </c>
      <c r="H70">
        <v>1</v>
      </c>
      <c r="I70">
        <f>DEGREES(ASIN(Research_Window_Table[[#This Row],[X value]]/Research_Window_Table[[#This Row],[Length]]))</f>
        <v>0</v>
      </c>
      <c r="J7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1" spans="1:10" x14ac:dyDescent="0.3">
      <c r="A71">
        <v>1</v>
      </c>
      <c r="B71">
        <v>2.23</v>
      </c>
      <c r="C71">
        <v>2.17</v>
      </c>
      <c r="D71">
        <f>Research_Window_Table[[#This Row],[Width]]*Research_Window_Table[[#This Row],[Height]]</f>
        <v>4.8391000000000002</v>
      </c>
      <c r="E7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1">
        <v>0</v>
      </c>
      <c r="G71">
        <v>1</v>
      </c>
      <c r="H71">
        <v>1</v>
      </c>
      <c r="I71">
        <f>DEGREES(ASIN(Research_Window_Table[[#This Row],[X value]]/Research_Window_Table[[#This Row],[Length]]))</f>
        <v>0</v>
      </c>
      <c r="J7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2" spans="1:10" x14ac:dyDescent="0.3">
      <c r="A72">
        <v>1</v>
      </c>
      <c r="B72">
        <v>2.23</v>
      </c>
      <c r="C72">
        <v>2.17</v>
      </c>
      <c r="D72">
        <f>Research_Window_Table[[#This Row],[Width]]*Research_Window_Table[[#This Row],[Height]]</f>
        <v>4.8391000000000002</v>
      </c>
      <c r="E7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2">
        <v>0</v>
      </c>
      <c r="G72">
        <v>1</v>
      </c>
      <c r="H72">
        <v>1</v>
      </c>
      <c r="I72">
        <f>DEGREES(ASIN(Research_Window_Table[[#This Row],[X value]]/Research_Window_Table[[#This Row],[Length]]))</f>
        <v>0</v>
      </c>
      <c r="J7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3" spans="1:10" x14ac:dyDescent="0.3">
      <c r="A73">
        <v>1</v>
      </c>
      <c r="B73">
        <v>2.23</v>
      </c>
      <c r="C73">
        <v>2.17</v>
      </c>
      <c r="D73">
        <f>Research_Window_Table[[#This Row],[Width]]*Research_Window_Table[[#This Row],[Height]]</f>
        <v>4.8391000000000002</v>
      </c>
      <c r="E7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3">
        <v>0</v>
      </c>
      <c r="G73">
        <v>1</v>
      </c>
      <c r="H73">
        <v>1</v>
      </c>
      <c r="I73">
        <f>DEGREES(ASIN(Research_Window_Table[[#This Row],[X value]]/Research_Window_Table[[#This Row],[Length]]))</f>
        <v>0</v>
      </c>
      <c r="J7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4" spans="1:10" x14ac:dyDescent="0.3">
      <c r="A74">
        <v>1</v>
      </c>
      <c r="B74">
        <v>2.23</v>
      </c>
      <c r="C74">
        <v>2.17</v>
      </c>
      <c r="D74">
        <f>Research_Window_Table[[#This Row],[Width]]*Research_Window_Table[[#This Row],[Height]]</f>
        <v>4.8391000000000002</v>
      </c>
      <c r="E7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74">
        <v>-1</v>
      </c>
      <c r="G74">
        <v>0</v>
      </c>
      <c r="H74">
        <v>1</v>
      </c>
      <c r="I74">
        <f>DEGREES(ASIN(Research_Window_Table[[#This Row],[X value]]/Research_Window_Table[[#This Row],[Length]]))</f>
        <v>-90</v>
      </c>
      <c r="J7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75" spans="1:10" x14ac:dyDescent="0.3">
      <c r="A75">
        <v>1</v>
      </c>
      <c r="B75">
        <v>1.43</v>
      </c>
      <c r="C75">
        <v>1.19</v>
      </c>
      <c r="D75">
        <f>Research_Window_Table[[#This Row],[Width]]*Research_Window_Table[[#This Row],[Height]]</f>
        <v>1.7016999999999998</v>
      </c>
      <c r="E7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75">
        <v>-1</v>
      </c>
      <c r="G75">
        <v>0</v>
      </c>
      <c r="H75">
        <v>1</v>
      </c>
      <c r="I75">
        <f>DEGREES(ASIN(Research_Window_Table[[#This Row],[X value]]/Research_Window_Table[[#This Row],[Length]]))</f>
        <v>-90</v>
      </c>
      <c r="J7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76" spans="1:10" x14ac:dyDescent="0.3">
      <c r="A76">
        <v>1</v>
      </c>
      <c r="B76">
        <v>2.23</v>
      </c>
      <c r="C76">
        <v>2.17</v>
      </c>
      <c r="D76">
        <f>Research_Window_Table[[#This Row],[Width]]*Research_Window_Table[[#This Row],[Height]]</f>
        <v>4.8391000000000002</v>
      </c>
      <c r="E7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76">
        <v>1</v>
      </c>
      <c r="G76">
        <v>0</v>
      </c>
      <c r="H76">
        <v>1</v>
      </c>
      <c r="I76">
        <f>DEGREES(ASIN(Research_Window_Table[[#This Row],[X value]]/Research_Window_Table[[#This Row],[Length]]))</f>
        <v>90</v>
      </c>
      <c r="J7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77" spans="1:10" x14ac:dyDescent="0.3">
      <c r="A77">
        <v>1</v>
      </c>
      <c r="B77">
        <v>2.23</v>
      </c>
      <c r="C77">
        <v>2.17</v>
      </c>
      <c r="D77">
        <f>Research_Window_Table[[#This Row],[Width]]*Research_Window_Table[[#This Row],[Height]]</f>
        <v>4.8391000000000002</v>
      </c>
      <c r="E7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77">
        <v>1</v>
      </c>
      <c r="G77">
        <v>0</v>
      </c>
      <c r="H77">
        <v>1</v>
      </c>
      <c r="I77">
        <f>DEGREES(ASIN(Research_Window_Table[[#This Row],[X value]]/Research_Window_Table[[#This Row],[Length]]))</f>
        <v>90</v>
      </c>
      <c r="J7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78" spans="1:10" x14ac:dyDescent="0.3">
      <c r="A78">
        <v>1</v>
      </c>
      <c r="B78">
        <v>2.23</v>
      </c>
      <c r="C78">
        <v>2.17</v>
      </c>
      <c r="D78">
        <f>Research_Window_Table[[#This Row],[Width]]*Research_Window_Table[[#This Row],[Height]]</f>
        <v>4.8391000000000002</v>
      </c>
      <c r="E7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78">
        <v>1</v>
      </c>
      <c r="G78">
        <v>0</v>
      </c>
      <c r="H78">
        <v>1</v>
      </c>
      <c r="I78">
        <f>DEGREES(ASIN(Research_Window_Table[[#This Row],[X value]]/Research_Window_Table[[#This Row],[Length]]))</f>
        <v>90</v>
      </c>
      <c r="J7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79" spans="1:10" x14ac:dyDescent="0.3">
      <c r="A79">
        <v>1</v>
      </c>
      <c r="B79">
        <v>2.23</v>
      </c>
      <c r="C79">
        <v>2.17</v>
      </c>
      <c r="D79">
        <f>Research_Window_Table[[#This Row],[Width]]*Research_Window_Table[[#This Row],[Height]]</f>
        <v>4.8391000000000002</v>
      </c>
      <c r="E7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79">
        <v>1</v>
      </c>
      <c r="G79">
        <v>0</v>
      </c>
      <c r="H79">
        <v>1</v>
      </c>
      <c r="I79">
        <f>DEGREES(ASIN(Research_Window_Table[[#This Row],[X value]]/Research_Window_Table[[#This Row],[Length]]))</f>
        <v>90</v>
      </c>
      <c r="J7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80" spans="1:10" x14ac:dyDescent="0.3">
      <c r="A80">
        <v>1</v>
      </c>
      <c r="B80">
        <v>1.43</v>
      </c>
      <c r="C80">
        <v>1.19</v>
      </c>
      <c r="D80">
        <f>Research_Window_Table[[#This Row],[Width]]*Research_Window_Table[[#This Row],[Height]]</f>
        <v>1.7016999999999998</v>
      </c>
      <c r="E8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80">
        <v>-1</v>
      </c>
      <c r="G80">
        <v>0</v>
      </c>
      <c r="H80">
        <v>1</v>
      </c>
      <c r="I80">
        <f>DEGREES(ASIN(Research_Window_Table[[#This Row],[X value]]/Research_Window_Table[[#This Row],[Length]]))</f>
        <v>-90</v>
      </c>
      <c r="J8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81" spans="1:10" x14ac:dyDescent="0.3">
      <c r="A81">
        <v>1</v>
      </c>
      <c r="B81">
        <v>1.43</v>
      </c>
      <c r="C81">
        <v>1.19</v>
      </c>
      <c r="D81">
        <f>Research_Window_Table[[#This Row],[Width]]*Research_Window_Table[[#This Row],[Height]]</f>
        <v>1.7016999999999998</v>
      </c>
      <c r="E8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81">
        <v>-1</v>
      </c>
      <c r="G81">
        <v>0</v>
      </c>
      <c r="H81">
        <v>1</v>
      </c>
      <c r="I81">
        <f>DEGREES(ASIN(Research_Window_Table[[#This Row],[X value]]/Research_Window_Table[[#This Row],[Length]]))</f>
        <v>-90</v>
      </c>
      <c r="J8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82" spans="1:10" x14ac:dyDescent="0.3">
      <c r="A82">
        <v>1</v>
      </c>
      <c r="B82">
        <v>1.43</v>
      </c>
      <c r="C82">
        <v>1.19</v>
      </c>
      <c r="D82">
        <f>Research_Window_Table[[#This Row],[Width]]*Research_Window_Table[[#This Row],[Height]]</f>
        <v>1.7016999999999998</v>
      </c>
      <c r="E8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82">
        <v>-1</v>
      </c>
      <c r="G82">
        <v>0</v>
      </c>
      <c r="H82">
        <v>1</v>
      </c>
      <c r="I82">
        <f>DEGREES(ASIN(Research_Window_Table[[#This Row],[X value]]/Research_Window_Table[[#This Row],[Length]]))</f>
        <v>-90</v>
      </c>
      <c r="J8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83" spans="1:10" x14ac:dyDescent="0.3">
      <c r="A83">
        <v>1</v>
      </c>
      <c r="B83">
        <v>1.43</v>
      </c>
      <c r="C83">
        <v>1.19</v>
      </c>
      <c r="D83">
        <f>Research_Window_Table[[#This Row],[Width]]*Research_Window_Table[[#This Row],[Height]]</f>
        <v>1.7016999999999998</v>
      </c>
      <c r="E8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3">
        <v>0</v>
      </c>
      <c r="G83">
        <v>-1</v>
      </c>
      <c r="H83">
        <v>1</v>
      </c>
      <c r="I83">
        <f>DEGREES(ASIN(Research_Window_Table[[#This Row],[X value]]/Research_Window_Table[[#This Row],[Length]]))</f>
        <v>0</v>
      </c>
      <c r="J8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4" spans="1:10" x14ac:dyDescent="0.3">
      <c r="A84">
        <v>1</v>
      </c>
      <c r="B84">
        <v>1.43</v>
      </c>
      <c r="C84">
        <v>1.19</v>
      </c>
      <c r="D84">
        <f>Research_Window_Table[[#This Row],[Width]]*Research_Window_Table[[#This Row],[Height]]</f>
        <v>1.7016999999999998</v>
      </c>
      <c r="E8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4">
        <v>0</v>
      </c>
      <c r="G84">
        <v>-1</v>
      </c>
      <c r="H84">
        <v>1</v>
      </c>
      <c r="I84">
        <f>DEGREES(ASIN(Research_Window_Table[[#This Row],[X value]]/Research_Window_Table[[#This Row],[Length]]))</f>
        <v>0</v>
      </c>
      <c r="J8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5" spans="1:10" x14ac:dyDescent="0.3">
      <c r="A85">
        <v>1</v>
      </c>
      <c r="B85">
        <v>1.43</v>
      </c>
      <c r="C85">
        <v>1.19</v>
      </c>
      <c r="D85">
        <f>Research_Window_Table[[#This Row],[Width]]*Research_Window_Table[[#This Row],[Height]]</f>
        <v>1.7016999999999998</v>
      </c>
      <c r="E8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5">
        <v>0</v>
      </c>
      <c r="G85">
        <v>-1</v>
      </c>
      <c r="H85">
        <v>1</v>
      </c>
      <c r="I85">
        <f>DEGREES(ASIN(Research_Window_Table[[#This Row],[X value]]/Research_Window_Table[[#This Row],[Length]]))</f>
        <v>0</v>
      </c>
      <c r="J8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6" spans="1:10" x14ac:dyDescent="0.3">
      <c r="A86">
        <v>1</v>
      </c>
      <c r="B86">
        <v>1.43</v>
      </c>
      <c r="C86">
        <v>1.19</v>
      </c>
      <c r="D86">
        <f>Research_Window_Table[[#This Row],[Width]]*Research_Window_Table[[#This Row],[Height]]</f>
        <v>1.7016999999999998</v>
      </c>
      <c r="E8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6">
        <v>0</v>
      </c>
      <c r="G86">
        <v>-1</v>
      </c>
      <c r="H86">
        <v>1</v>
      </c>
      <c r="I86">
        <f>DEGREES(ASIN(Research_Window_Table[[#This Row],[X value]]/Research_Window_Table[[#This Row],[Length]]))</f>
        <v>0</v>
      </c>
      <c r="J8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7" spans="1:10" x14ac:dyDescent="0.3">
      <c r="A87">
        <v>1</v>
      </c>
      <c r="B87">
        <v>1.43</v>
      </c>
      <c r="C87">
        <v>1.19</v>
      </c>
      <c r="D87">
        <f>Research_Window_Table[[#This Row],[Width]]*Research_Window_Table[[#This Row],[Height]]</f>
        <v>1.7016999999999998</v>
      </c>
      <c r="E8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7">
        <v>0</v>
      </c>
      <c r="G87">
        <v>-1</v>
      </c>
      <c r="H87">
        <v>1</v>
      </c>
      <c r="I87">
        <f>DEGREES(ASIN(Research_Window_Table[[#This Row],[X value]]/Research_Window_Table[[#This Row],[Length]]))</f>
        <v>0</v>
      </c>
      <c r="J8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8" spans="1:10" x14ac:dyDescent="0.3">
      <c r="A88">
        <v>1</v>
      </c>
      <c r="B88">
        <v>1.43</v>
      </c>
      <c r="C88">
        <v>1.19</v>
      </c>
      <c r="D88">
        <f>Research_Window_Table[[#This Row],[Width]]*Research_Window_Table[[#This Row],[Height]]</f>
        <v>1.7016999999999998</v>
      </c>
      <c r="E8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8">
        <v>0</v>
      </c>
      <c r="G88">
        <v>-1</v>
      </c>
      <c r="H88">
        <v>1</v>
      </c>
      <c r="I88">
        <f>DEGREES(ASIN(Research_Window_Table[[#This Row],[X value]]/Research_Window_Table[[#This Row],[Length]]))</f>
        <v>0</v>
      </c>
      <c r="J8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9" spans="1:10" x14ac:dyDescent="0.3">
      <c r="A89">
        <v>1</v>
      </c>
      <c r="B89">
        <v>1.43</v>
      </c>
      <c r="C89">
        <v>1.19</v>
      </c>
      <c r="D89">
        <f>Research_Window_Table[[#This Row],[Width]]*Research_Window_Table[[#This Row],[Height]]</f>
        <v>1.7016999999999998</v>
      </c>
      <c r="E8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9">
        <v>0</v>
      </c>
      <c r="G89">
        <v>-1</v>
      </c>
      <c r="H89">
        <v>1</v>
      </c>
      <c r="I89">
        <f>DEGREES(ASIN(Research_Window_Table[[#This Row],[X value]]/Research_Window_Table[[#This Row],[Length]]))</f>
        <v>0</v>
      </c>
      <c r="J8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0" spans="1:10" x14ac:dyDescent="0.3">
      <c r="A90">
        <v>1</v>
      </c>
      <c r="B90">
        <v>1.43</v>
      </c>
      <c r="C90">
        <v>1.19</v>
      </c>
      <c r="D90">
        <f>Research_Window_Table[[#This Row],[Width]]*Research_Window_Table[[#This Row],[Height]]</f>
        <v>1.7016999999999998</v>
      </c>
      <c r="E9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0">
        <v>0</v>
      </c>
      <c r="G90">
        <v>-1</v>
      </c>
      <c r="H90">
        <v>1</v>
      </c>
      <c r="I90">
        <f>DEGREES(ASIN(Research_Window_Table[[#This Row],[X value]]/Research_Window_Table[[#This Row],[Length]]))</f>
        <v>0</v>
      </c>
      <c r="J9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1" spans="1:10" x14ac:dyDescent="0.3">
      <c r="A91">
        <v>1</v>
      </c>
      <c r="B91">
        <v>2.23</v>
      </c>
      <c r="C91">
        <v>2.17</v>
      </c>
      <c r="D91">
        <f>Research_Window_Table[[#This Row],[Width]]*Research_Window_Table[[#This Row],[Height]]</f>
        <v>4.8391000000000002</v>
      </c>
      <c r="E9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1">
        <v>0</v>
      </c>
      <c r="G91">
        <v>-1</v>
      </c>
      <c r="H91">
        <v>1</v>
      </c>
      <c r="I91">
        <f>DEGREES(ASIN(Research_Window_Table[[#This Row],[X value]]/Research_Window_Table[[#This Row],[Length]]))</f>
        <v>0</v>
      </c>
      <c r="J9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2" spans="1:10" x14ac:dyDescent="0.3">
      <c r="A92">
        <v>1</v>
      </c>
      <c r="B92">
        <v>2.23</v>
      </c>
      <c r="C92">
        <v>2.17</v>
      </c>
      <c r="D92">
        <f>Research_Window_Table[[#This Row],[Width]]*Research_Window_Table[[#This Row],[Height]]</f>
        <v>4.8391000000000002</v>
      </c>
      <c r="E9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2">
        <v>0</v>
      </c>
      <c r="G92">
        <v>-1</v>
      </c>
      <c r="H92">
        <v>1</v>
      </c>
      <c r="I92">
        <f>DEGREES(ASIN(Research_Window_Table[[#This Row],[X value]]/Research_Window_Table[[#This Row],[Length]]))</f>
        <v>0</v>
      </c>
      <c r="J9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3" spans="1:10" x14ac:dyDescent="0.3">
      <c r="A93">
        <v>1</v>
      </c>
      <c r="B93">
        <v>2.23</v>
      </c>
      <c r="C93">
        <v>2.17</v>
      </c>
      <c r="D93">
        <f>Research_Window_Table[[#This Row],[Width]]*Research_Window_Table[[#This Row],[Height]]</f>
        <v>4.8391000000000002</v>
      </c>
      <c r="E9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3">
        <v>0</v>
      </c>
      <c r="G93">
        <v>-1</v>
      </c>
      <c r="H93">
        <v>1</v>
      </c>
      <c r="I93">
        <f>DEGREES(ASIN(Research_Window_Table[[#This Row],[X value]]/Research_Window_Table[[#This Row],[Length]]))</f>
        <v>0</v>
      </c>
      <c r="J9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4" spans="1:10" x14ac:dyDescent="0.3">
      <c r="A94">
        <v>1</v>
      </c>
      <c r="B94">
        <v>2.23</v>
      </c>
      <c r="C94">
        <v>2.17</v>
      </c>
      <c r="D94">
        <f>Research_Window_Table[[#This Row],[Width]]*Research_Window_Table[[#This Row],[Height]]</f>
        <v>4.8391000000000002</v>
      </c>
      <c r="E9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4">
        <v>0</v>
      </c>
      <c r="G94">
        <v>-1</v>
      </c>
      <c r="H94">
        <v>1</v>
      </c>
      <c r="I94">
        <f>DEGREES(ASIN(Research_Window_Table[[#This Row],[X value]]/Research_Window_Table[[#This Row],[Length]]))</f>
        <v>0</v>
      </c>
      <c r="J9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5" spans="1:10" x14ac:dyDescent="0.3">
      <c r="A95">
        <v>1</v>
      </c>
      <c r="B95">
        <v>2.23</v>
      </c>
      <c r="C95">
        <v>2.17</v>
      </c>
      <c r="D95">
        <f>Research_Window_Table[[#This Row],[Width]]*Research_Window_Table[[#This Row],[Height]]</f>
        <v>4.8391000000000002</v>
      </c>
      <c r="E9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5">
        <v>0</v>
      </c>
      <c r="G95">
        <v>-1</v>
      </c>
      <c r="H95">
        <v>1</v>
      </c>
      <c r="I95">
        <f>DEGREES(ASIN(Research_Window_Table[[#This Row],[X value]]/Research_Window_Table[[#This Row],[Length]]))</f>
        <v>0</v>
      </c>
      <c r="J9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6" spans="1:10" x14ac:dyDescent="0.3">
      <c r="A96">
        <v>1</v>
      </c>
      <c r="B96">
        <v>2.23</v>
      </c>
      <c r="C96">
        <v>2.17</v>
      </c>
      <c r="D96">
        <f>Research_Window_Table[[#This Row],[Width]]*Research_Window_Table[[#This Row],[Height]]</f>
        <v>4.8391000000000002</v>
      </c>
      <c r="E9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6">
        <v>0</v>
      </c>
      <c r="G96">
        <v>-1</v>
      </c>
      <c r="H96">
        <v>1</v>
      </c>
      <c r="I96">
        <f>DEGREES(ASIN(Research_Window_Table[[#This Row],[X value]]/Research_Window_Table[[#This Row],[Length]]))</f>
        <v>0</v>
      </c>
      <c r="J9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7" spans="1:10" x14ac:dyDescent="0.3">
      <c r="A97">
        <v>1</v>
      </c>
      <c r="B97">
        <v>1.43</v>
      </c>
      <c r="C97">
        <v>1.19</v>
      </c>
      <c r="D97">
        <f>Research_Window_Table[[#This Row],[Width]]*Research_Window_Table[[#This Row],[Height]]</f>
        <v>1.7016999999999998</v>
      </c>
      <c r="E9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97">
        <v>0</v>
      </c>
      <c r="G97">
        <v>1</v>
      </c>
      <c r="H97">
        <v>1</v>
      </c>
      <c r="I97">
        <f>DEGREES(ASIN(Research_Window_Table[[#This Row],[X value]]/Research_Window_Table[[#This Row],[Length]]))</f>
        <v>0</v>
      </c>
      <c r="J9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98" spans="1:10" x14ac:dyDescent="0.3">
      <c r="A98">
        <v>1</v>
      </c>
      <c r="B98">
        <v>1.43</v>
      </c>
      <c r="C98">
        <v>1.19</v>
      </c>
      <c r="D98">
        <f>Research_Window_Table[[#This Row],[Width]]*Research_Window_Table[[#This Row],[Height]]</f>
        <v>1.7016999999999998</v>
      </c>
      <c r="E9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98">
        <v>0</v>
      </c>
      <c r="G98">
        <v>1</v>
      </c>
      <c r="H98">
        <v>1</v>
      </c>
      <c r="I98">
        <f>DEGREES(ASIN(Research_Window_Table[[#This Row],[X value]]/Research_Window_Table[[#This Row],[Length]]))</f>
        <v>0</v>
      </c>
      <c r="J9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99" spans="1:10" x14ac:dyDescent="0.3">
      <c r="A99">
        <v>1</v>
      </c>
      <c r="B99">
        <v>1.43</v>
      </c>
      <c r="C99">
        <v>1.19</v>
      </c>
      <c r="D99">
        <f>Research_Window_Table[[#This Row],[Width]]*Research_Window_Table[[#This Row],[Height]]</f>
        <v>1.7016999999999998</v>
      </c>
      <c r="E9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99">
        <v>0</v>
      </c>
      <c r="G99">
        <v>1</v>
      </c>
      <c r="H99">
        <v>1</v>
      </c>
      <c r="I99">
        <f>DEGREES(ASIN(Research_Window_Table[[#This Row],[X value]]/Research_Window_Table[[#This Row],[Length]]))</f>
        <v>0</v>
      </c>
      <c r="J9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0" spans="1:10" x14ac:dyDescent="0.3">
      <c r="A100">
        <v>1</v>
      </c>
      <c r="B100">
        <v>1.43</v>
      </c>
      <c r="C100">
        <v>1.19</v>
      </c>
      <c r="D100">
        <f>Research_Window_Table[[#This Row],[Width]]*Research_Window_Table[[#This Row],[Height]]</f>
        <v>1.7016999999999998</v>
      </c>
      <c r="E10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0">
        <v>0</v>
      </c>
      <c r="G100">
        <v>1</v>
      </c>
      <c r="H100">
        <v>1</v>
      </c>
      <c r="I100">
        <f>DEGREES(ASIN(Research_Window_Table[[#This Row],[X value]]/Research_Window_Table[[#This Row],[Length]]))</f>
        <v>0</v>
      </c>
      <c r="J10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1" spans="1:10" x14ac:dyDescent="0.3">
      <c r="A101">
        <v>1</v>
      </c>
      <c r="B101">
        <v>1.43</v>
      </c>
      <c r="C101">
        <v>1.19</v>
      </c>
      <c r="D101">
        <f>Research_Window_Table[[#This Row],[Width]]*Research_Window_Table[[#This Row],[Height]]</f>
        <v>1.7016999999999998</v>
      </c>
      <c r="E10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1">
        <v>0</v>
      </c>
      <c r="G101">
        <v>1</v>
      </c>
      <c r="H101">
        <v>1</v>
      </c>
      <c r="I101">
        <f>DEGREES(ASIN(Research_Window_Table[[#This Row],[X value]]/Research_Window_Table[[#This Row],[Length]]))</f>
        <v>0</v>
      </c>
      <c r="J10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2" spans="1:10" x14ac:dyDescent="0.3">
      <c r="A102">
        <v>1</v>
      </c>
      <c r="B102">
        <v>2.23</v>
      </c>
      <c r="C102">
        <v>2.17</v>
      </c>
      <c r="D102">
        <f>Research_Window_Table[[#This Row],[Width]]*Research_Window_Table[[#This Row],[Height]]</f>
        <v>4.8391000000000002</v>
      </c>
      <c r="E10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2">
        <v>0</v>
      </c>
      <c r="G102">
        <v>1</v>
      </c>
      <c r="H102">
        <v>1</v>
      </c>
      <c r="I102">
        <f>DEGREES(ASIN(Research_Window_Table[[#This Row],[X value]]/Research_Window_Table[[#This Row],[Length]]))</f>
        <v>0</v>
      </c>
      <c r="J10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3" spans="1:10" x14ac:dyDescent="0.3">
      <c r="A103">
        <v>1</v>
      </c>
      <c r="B103">
        <v>2.23</v>
      </c>
      <c r="C103">
        <v>2.17</v>
      </c>
      <c r="D103">
        <f>Research_Window_Table[[#This Row],[Width]]*Research_Window_Table[[#This Row],[Height]]</f>
        <v>4.8391000000000002</v>
      </c>
      <c r="E10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3">
        <v>0</v>
      </c>
      <c r="G103">
        <v>1</v>
      </c>
      <c r="H103">
        <v>1</v>
      </c>
      <c r="I103">
        <f>DEGREES(ASIN(Research_Window_Table[[#This Row],[X value]]/Research_Window_Table[[#This Row],[Length]]))</f>
        <v>0</v>
      </c>
      <c r="J10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4" spans="1:10" x14ac:dyDescent="0.3">
      <c r="A104">
        <v>1</v>
      </c>
      <c r="B104">
        <v>2.23</v>
      </c>
      <c r="C104">
        <v>2.17</v>
      </c>
      <c r="D104">
        <f>Research_Window_Table[[#This Row],[Width]]*Research_Window_Table[[#This Row],[Height]]</f>
        <v>4.8391000000000002</v>
      </c>
      <c r="E10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4">
        <v>0</v>
      </c>
      <c r="G104">
        <v>1</v>
      </c>
      <c r="H104">
        <v>1</v>
      </c>
      <c r="I104">
        <f>DEGREES(ASIN(Research_Window_Table[[#This Row],[X value]]/Research_Window_Table[[#This Row],[Length]]))</f>
        <v>0</v>
      </c>
      <c r="J10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5" spans="1:10" x14ac:dyDescent="0.3">
      <c r="A105">
        <v>1</v>
      </c>
      <c r="B105">
        <v>2.23</v>
      </c>
      <c r="C105">
        <v>2.17</v>
      </c>
      <c r="D105">
        <f>Research_Window_Table[[#This Row],[Width]]*Research_Window_Table[[#This Row],[Height]]</f>
        <v>4.8391000000000002</v>
      </c>
      <c r="E10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5">
        <v>0</v>
      </c>
      <c r="G105">
        <v>1</v>
      </c>
      <c r="H105">
        <v>1</v>
      </c>
      <c r="I105">
        <f>DEGREES(ASIN(Research_Window_Table[[#This Row],[X value]]/Research_Window_Table[[#This Row],[Length]]))</f>
        <v>0</v>
      </c>
      <c r="J10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6" spans="1:10" x14ac:dyDescent="0.3">
      <c r="A106">
        <v>1</v>
      </c>
      <c r="B106">
        <v>2.23</v>
      </c>
      <c r="C106">
        <v>2.17</v>
      </c>
      <c r="D106">
        <f>Research_Window_Table[[#This Row],[Width]]*Research_Window_Table[[#This Row],[Height]]</f>
        <v>4.8391000000000002</v>
      </c>
      <c r="E10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6">
        <v>0</v>
      </c>
      <c r="G106">
        <v>1</v>
      </c>
      <c r="H106">
        <v>1</v>
      </c>
      <c r="I106">
        <f>DEGREES(ASIN(Research_Window_Table[[#This Row],[X value]]/Research_Window_Table[[#This Row],[Length]]))</f>
        <v>0</v>
      </c>
      <c r="J10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7" spans="1:10" x14ac:dyDescent="0.3">
      <c r="A107">
        <v>1</v>
      </c>
      <c r="B107">
        <v>2.23</v>
      </c>
      <c r="C107">
        <v>2.17</v>
      </c>
      <c r="D107">
        <f>Research_Window_Table[[#This Row],[Width]]*Research_Window_Table[[#This Row],[Height]]</f>
        <v>4.8391000000000002</v>
      </c>
      <c r="E10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7">
        <v>0</v>
      </c>
      <c r="G107">
        <v>1</v>
      </c>
      <c r="H107">
        <v>1</v>
      </c>
      <c r="I107">
        <f>DEGREES(ASIN(Research_Window_Table[[#This Row],[X value]]/Research_Window_Table[[#This Row],[Length]]))</f>
        <v>0</v>
      </c>
      <c r="J10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8" spans="1:10" x14ac:dyDescent="0.3">
      <c r="A108">
        <v>1</v>
      </c>
      <c r="B108">
        <v>2.23</v>
      </c>
      <c r="C108">
        <v>2.17</v>
      </c>
      <c r="D108">
        <f>Research_Window_Table[[#This Row],[Width]]*Research_Window_Table[[#This Row],[Height]]</f>
        <v>4.8391000000000002</v>
      </c>
      <c r="E10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8">
        <v>0</v>
      </c>
      <c r="G108">
        <v>1</v>
      </c>
      <c r="H108">
        <v>1</v>
      </c>
      <c r="I108">
        <f>DEGREES(ASIN(Research_Window_Table[[#This Row],[X value]]/Research_Window_Table[[#This Row],[Length]]))</f>
        <v>0</v>
      </c>
      <c r="J10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9" spans="1:10" x14ac:dyDescent="0.3">
      <c r="A109">
        <v>1</v>
      </c>
      <c r="B109">
        <v>2.23</v>
      </c>
      <c r="C109">
        <v>2.17</v>
      </c>
      <c r="D109">
        <f>Research_Window_Table[[#This Row],[Width]]*Research_Window_Table[[#This Row],[Height]]</f>
        <v>4.8391000000000002</v>
      </c>
      <c r="E10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9">
        <v>0</v>
      </c>
      <c r="G109">
        <v>1</v>
      </c>
      <c r="H109">
        <v>1</v>
      </c>
      <c r="I109">
        <f>DEGREES(ASIN(Research_Window_Table[[#This Row],[X value]]/Research_Window_Table[[#This Row],[Length]]))</f>
        <v>0</v>
      </c>
      <c r="J10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10" spans="1:10" x14ac:dyDescent="0.3">
      <c r="A110">
        <v>1</v>
      </c>
      <c r="B110">
        <v>2.23</v>
      </c>
      <c r="C110">
        <v>2.17</v>
      </c>
      <c r="D110">
        <f>Research_Window_Table[[#This Row],[Width]]*Research_Window_Table[[#This Row],[Height]]</f>
        <v>4.8391000000000002</v>
      </c>
      <c r="E11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0">
        <v>-1</v>
      </c>
      <c r="G110">
        <v>0</v>
      </c>
      <c r="H110">
        <v>1</v>
      </c>
      <c r="I110">
        <f>DEGREES(ASIN(Research_Window_Table[[#This Row],[X value]]/Research_Window_Table[[#This Row],[Length]]))</f>
        <v>-90</v>
      </c>
      <c r="J11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1" spans="1:10" x14ac:dyDescent="0.3">
      <c r="A111">
        <v>1</v>
      </c>
      <c r="B111">
        <v>1.43</v>
      </c>
      <c r="C111">
        <v>1.19</v>
      </c>
      <c r="D111">
        <f>Research_Window_Table[[#This Row],[Width]]*Research_Window_Table[[#This Row],[Height]]</f>
        <v>1.7016999999999998</v>
      </c>
      <c r="E11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1">
        <v>-1</v>
      </c>
      <c r="G111">
        <v>0</v>
      </c>
      <c r="H111">
        <v>1</v>
      </c>
      <c r="I111">
        <f>DEGREES(ASIN(Research_Window_Table[[#This Row],[X value]]/Research_Window_Table[[#This Row],[Length]]))</f>
        <v>-90</v>
      </c>
      <c r="J11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2" spans="1:10" x14ac:dyDescent="0.3">
      <c r="A112">
        <v>1</v>
      </c>
      <c r="B112">
        <v>2.23</v>
      </c>
      <c r="C112">
        <v>2.17</v>
      </c>
      <c r="D112">
        <f>Research_Window_Table[[#This Row],[Width]]*Research_Window_Table[[#This Row],[Height]]</f>
        <v>4.8391000000000002</v>
      </c>
      <c r="E11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12">
        <v>1</v>
      </c>
      <c r="G112">
        <v>0</v>
      </c>
      <c r="H112">
        <v>1</v>
      </c>
      <c r="I112">
        <f>DEGREES(ASIN(Research_Window_Table[[#This Row],[X value]]/Research_Window_Table[[#This Row],[Length]]))</f>
        <v>90</v>
      </c>
      <c r="J11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13" spans="1:10" x14ac:dyDescent="0.3">
      <c r="A113">
        <v>1</v>
      </c>
      <c r="B113">
        <v>2.23</v>
      </c>
      <c r="C113">
        <v>2.17</v>
      </c>
      <c r="D113">
        <f>Research_Window_Table[[#This Row],[Width]]*Research_Window_Table[[#This Row],[Height]]</f>
        <v>4.8391000000000002</v>
      </c>
      <c r="E11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13">
        <v>1</v>
      </c>
      <c r="G113">
        <v>0</v>
      </c>
      <c r="H113">
        <v>1</v>
      </c>
      <c r="I113">
        <f>DEGREES(ASIN(Research_Window_Table[[#This Row],[X value]]/Research_Window_Table[[#This Row],[Length]]))</f>
        <v>90</v>
      </c>
      <c r="J11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14" spans="1:10" x14ac:dyDescent="0.3">
      <c r="A114">
        <v>1</v>
      </c>
      <c r="B114">
        <v>2.23</v>
      </c>
      <c r="C114">
        <v>2.17</v>
      </c>
      <c r="D114">
        <f>Research_Window_Table[[#This Row],[Width]]*Research_Window_Table[[#This Row],[Height]]</f>
        <v>4.8391000000000002</v>
      </c>
      <c r="E11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14">
        <v>1</v>
      </c>
      <c r="G114">
        <v>0</v>
      </c>
      <c r="H114">
        <v>1</v>
      </c>
      <c r="I114">
        <f>DEGREES(ASIN(Research_Window_Table[[#This Row],[X value]]/Research_Window_Table[[#This Row],[Length]]))</f>
        <v>90</v>
      </c>
      <c r="J11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15" spans="1:10" x14ac:dyDescent="0.3">
      <c r="A115">
        <v>1</v>
      </c>
      <c r="B115">
        <v>2.23</v>
      </c>
      <c r="C115">
        <v>2.17</v>
      </c>
      <c r="D115">
        <f>Research_Window_Table[[#This Row],[Width]]*Research_Window_Table[[#This Row],[Height]]</f>
        <v>4.8391000000000002</v>
      </c>
      <c r="E11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15">
        <v>1</v>
      </c>
      <c r="G115">
        <v>0</v>
      </c>
      <c r="H115">
        <v>1</v>
      </c>
      <c r="I115">
        <f>DEGREES(ASIN(Research_Window_Table[[#This Row],[X value]]/Research_Window_Table[[#This Row],[Length]]))</f>
        <v>90</v>
      </c>
      <c r="J11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16" spans="1:10" x14ac:dyDescent="0.3">
      <c r="A116">
        <v>1</v>
      </c>
      <c r="B116">
        <v>1.43</v>
      </c>
      <c r="C116">
        <v>1.19</v>
      </c>
      <c r="D116">
        <f>Research_Window_Table[[#This Row],[Width]]*Research_Window_Table[[#This Row],[Height]]</f>
        <v>1.7016999999999998</v>
      </c>
      <c r="E11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6">
        <v>-1</v>
      </c>
      <c r="G116">
        <v>0</v>
      </c>
      <c r="H116">
        <v>1</v>
      </c>
      <c r="I116">
        <f>DEGREES(ASIN(Research_Window_Table[[#This Row],[X value]]/Research_Window_Table[[#This Row],[Length]]))</f>
        <v>-90</v>
      </c>
      <c r="J11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7" spans="1:10" x14ac:dyDescent="0.3">
      <c r="A117">
        <v>1</v>
      </c>
      <c r="B117">
        <v>1.43</v>
      </c>
      <c r="C117">
        <v>1.19</v>
      </c>
      <c r="D117">
        <f>Research_Window_Table[[#This Row],[Width]]*Research_Window_Table[[#This Row],[Height]]</f>
        <v>1.7016999999999998</v>
      </c>
      <c r="E11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7">
        <v>-1</v>
      </c>
      <c r="G117">
        <v>0</v>
      </c>
      <c r="H117">
        <v>1</v>
      </c>
      <c r="I117">
        <f>DEGREES(ASIN(Research_Window_Table[[#This Row],[X value]]/Research_Window_Table[[#This Row],[Length]]))</f>
        <v>-90</v>
      </c>
      <c r="J11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8" spans="1:10" x14ac:dyDescent="0.3">
      <c r="A118">
        <v>1</v>
      </c>
      <c r="B118">
        <v>1.43</v>
      </c>
      <c r="C118">
        <v>1.19</v>
      </c>
      <c r="D118">
        <f>Research_Window_Table[[#This Row],[Width]]*Research_Window_Table[[#This Row],[Height]]</f>
        <v>1.7016999999999998</v>
      </c>
      <c r="E11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8">
        <v>-1</v>
      </c>
      <c r="G118">
        <v>0</v>
      </c>
      <c r="H118">
        <v>1</v>
      </c>
      <c r="I118">
        <f>DEGREES(ASIN(Research_Window_Table[[#This Row],[X value]]/Research_Window_Table[[#This Row],[Length]]))</f>
        <v>-90</v>
      </c>
      <c r="J11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9" spans="1:10" x14ac:dyDescent="0.3">
      <c r="A119">
        <v>1</v>
      </c>
      <c r="B119">
        <v>1.43</v>
      </c>
      <c r="C119">
        <v>1.19</v>
      </c>
      <c r="D119">
        <f>Research_Window_Table[[#This Row],[Width]]*Research_Window_Table[[#This Row],[Height]]</f>
        <v>1.7016999999999998</v>
      </c>
      <c r="E11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19">
        <v>0</v>
      </c>
      <c r="G119">
        <v>-1</v>
      </c>
      <c r="H119">
        <v>1</v>
      </c>
      <c r="I119">
        <f>DEGREES(ASIN(Research_Window_Table[[#This Row],[X value]]/Research_Window_Table[[#This Row],[Length]]))</f>
        <v>0</v>
      </c>
      <c r="J11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0" spans="1:10" x14ac:dyDescent="0.3">
      <c r="A120">
        <v>1</v>
      </c>
      <c r="B120">
        <v>1.43</v>
      </c>
      <c r="C120">
        <v>1.19</v>
      </c>
      <c r="D120">
        <f>Research_Window_Table[[#This Row],[Width]]*Research_Window_Table[[#This Row],[Height]]</f>
        <v>1.7016999999999998</v>
      </c>
      <c r="E12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0">
        <v>0</v>
      </c>
      <c r="G120">
        <v>-1</v>
      </c>
      <c r="H120">
        <v>1</v>
      </c>
      <c r="I120">
        <f>DEGREES(ASIN(Research_Window_Table[[#This Row],[X value]]/Research_Window_Table[[#This Row],[Length]]))</f>
        <v>0</v>
      </c>
      <c r="J12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1" spans="1:10" x14ac:dyDescent="0.3">
      <c r="A121">
        <v>1</v>
      </c>
      <c r="B121">
        <v>1.43</v>
      </c>
      <c r="C121">
        <v>1.19</v>
      </c>
      <c r="D121">
        <f>Research_Window_Table[[#This Row],[Width]]*Research_Window_Table[[#This Row],[Height]]</f>
        <v>1.7016999999999998</v>
      </c>
      <c r="E12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1">
        <v>0</v>
      </c>
      <c r="G121">
        <v>-1</v>
      </c>
      <c r="H121">
        <v>1</v>
      </c>
      <c r="I121">
        <f>DEGREES(ASIN(Research_Window_Table[[#This Row],[X value]]/Research_Window_Table[[#This Row],[Length]]))</f>
        <v>0</v>
      </c>
      <c r="J12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2" spans="1:10" x14ac:dyDescent="0.3">
      <c r="A122">
        <v>1</v>
      </c>
      <c r="B122">
        <v>1.43</v>
      </c>
      <c r="C122">
        <v>1.19</v>
      </c>
      <c r="D122">
        <f>Research_Window_Table[[#This Row],[Width]]*Research_Window_Table[[#This Row],[Height]]</f>
        <v>1.7016999999999998</v>
      </c>
      <c r="E12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2">
        <v>0</v>
      </c>
      <c r="G122">
        <v>-1</v>
      </c>
      <c r="H122">
        <v>1</v>
      </c>
      <c r="I122">
        <f>DEGREES(ASIN(Research_Window_Table[[#This Row],[X value]]/Research_Window_Table[[#This Row],[Length]]))</f>
        <v>0</v>
      </c>
      <c r="J12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3" spans="1:10" x14ac:dyDescent="0.3">
      <c r="A123">
        <v>1</v>
      </c>
      <c r="B123">
        <v>1.43</v>
      </c>
      <c r="C123">
        <v>1.19</v>
      </c>
      <c r="D123">
        <f>Research_Window_Table[[#This Row],[Width]]*Research_Window_Table[[#This Row],[Height]]</f>
        <v>1.7016999999999998</v>
      </c>
      <c r="E12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3">
        <v>0</v>
      </c>
      <c r="G123">
        <v>-1</v>
      </c>
      <c r="H123">
        <v>1</v>
      </c>
      <c r="I123">
        <f>DEGREES(ASIN(Research_Window_Table[[#This Row],[X value]]/Research_Window_Table[[#This Row],[Length]]))</f>
        <v>0</v>
      </c>
      <c r="J12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4" spans="1:10" x14ac:dyDescent="0.3">
      <c r="A124">
        <v>1</v>
      </c>
      <c r="B124">
        <v>1.43</v>
      </c>
      <c r="C124">
        <v>1.19</v>
      </c>
      <c r="D124">
        <f>Research_Window_Table[[#This Row],[Width]]*Research_Window_Table[[#This Row],[Height]]</f>
        <v>1.7016999999999998</v>
      </c>
      <c r="E12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4">
        <v>0</v>
      </c>
      <c r="G124">
        <v>-1</v>
      </c>
      <c r="H124">
        <v>1</v>
      </c>
      <c r="I124">
        <f>DEGREES(ASIN(Research_Window_Table[[#This Row],[X value]]/Research_Window_Table[[#This Row],[Length]]))</f>
        <v>0</v>
      </c>
      <c r="J12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5" spans="1:10" x14ac:dyDescent="0.3">
      <c r="A125">
        <v>1</v>
      </c>
      <c r="B125">
        <v>1.43</v>
      </c>
      <c r="C125">
        <v>1.19</v>
      </c>
      <c r="D125">
        <f>Research_Window_Table[[#This Row],[Width]]*Research_Window_Table[[#This Row],[Height]]</f>
        <v>1.7016999999999998</v>
      </c>
      <c r="E12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5">
        <v>0</v>
      </c>
      <c r="G125">
        <v>-1</v>
      </c>
      <c r="H125">
        <v>1</v>
      </c>
      <c r="I125">
        <f>DEGREES(ASIN(Research_Window_Table[[#This Row],[X value]]/Research_Window_Table[[#This Row],[Length]]))</f>
        <v>0</v>
      </c>
      <c r="J12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6" spans="1:10" x14ac:dyDescent="0.3">
      <c r="A126">
        <v>1</v>
      </c>
      <c r="B126">
        <v>1.43</v>
      </c>
      <c r="C126">
        <v>1.19</v>
      </c>
      <c r="D126">
        <f>Research_Window_Table[[#This Row],[Width]]*Research_Window_Table[[#This Row],[Height]]</f>
        <v>1.7016999999999998</v>
      </c>
      <c r="E12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6">
        <v>0</v>
      </c>
      <c r="G126">
        <v>-1</v>
      </c>
      <c r="H126">
        <v>1</v>
      </c>
      <c r="I126">
        <f>DEGREES(ASIN(Research_Window_Table[[#This Row],[X value]]/Research_Window_Table[[#This Row],[Length]]))</f>
        <v>0</v>
      </c>
      <c r="J12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7" spans="1:10" x14ac:dyDescent="0.3">
      <c r="A127">
        <v>1</v>
      </c>
      <c r="B127">
        <v>2.23</v>
      </c>
      <c r="C127">
        <v>2.17</v>
      </c>
      <c r="D127">
        <f>Research_Window_Table[[#This Row],[Width]]*Research_Window_Table[[#This Row],[Height]]</f>
        <v>4.8391000000000002</v>
      </c>
      <c r="E12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7">
        <v>0</v>
      </c>
      <c r="G127">
        <v>-1</v>
      </c>
      <c r="H127">
        <v>1</v>
      </c>
      <c r="I127">
        <f>DEGREES(ASIN(Research_Window_Table[[#This Row],[X value]]/Research_Window_Table[[#This Row],[Length]]))</f>
        <v>0</v>
      </c>
      <c r="J12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8" spans="1:10" x14ac:dyDescent="0.3">
      <c r="A128">
        <v>1</v>
      </c>
      <c r="B128">
        <v>2.23</v>
      </c>
      <c r="C128">
        <v>2.17</v>
      </c>
      <c r="D128">
        <f>Research_Window_Table[[#This Row],[Width]]*Research_Window_Table[[#This Row],[Height]]</f>
        <v>4.8391000000000002</v>
      </c>
      <c r="E12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8">
        <v>0</v>
      </c>
      <c r="G128">
        <v>-1</v>
      </c>
      <c r="H128">
        <v>1</v>
      </c>
      <c r="I128">
        <f>DEGREES(ASIN(Research_Window_Table[[#This Row],[X value]]/Research_Window_Table[[#This Row],[Length]]))</f>
        <v>0</v>
      </c>
      <c r="J12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9" spans="1:10" x14ac:dyDescent="0.3">
      <c r="A129">
        <v>1</v>
      </c>
      <c r="B129">
        <v>2.23</v>
      </c>
      <c r="C129">
        <v>2.17</v>
      </c>
      <c r="D129">
        <f>Research_Window_Table[[#This Row],[Width]]*Research_Window_Table[[#This Row],[Height]]</f>
        <v>4.8391000000000002</v>
      </c>
      <c r="E12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9">
        <v>0</v>
      </c>
      <c r="G129">
        <v>-1</v>
      </c>
      <c r="H129">
        <v>1</v>
      </c>
      <c r="I129">
        <f>DEGREES(ASIN(Research_Window_Table[[#This Row],[X value]]/Research_Window_Table[[#This Row],[Length]]))</f>
        <v>0</v>
      </c>
      <c r="J12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30" spans="1:10" x14ac:dyDescent="0.3">
      <c r="A130">
        <v>1</v>
      </c>
      <c r="B130">
        <v>2.23</v>
      </c>
      <c r="C130">
        <v>2.17</v>
      </c>
      <c r="D130">
        <f>Research_Window_Table[[#This Row],[Width]]*Research_Window_Table[[#This Row],[Height]]</f>
        <v>4.8391000000000002</v>
      </c>
      <c r="E13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30">
        <v>0</v>
      </c>
      <c r="G130">
        <v>-1</v>
      </c>
      <c r="H130">
        <v>1</v>
      </c>
      <c r="I130">
        <f>DEGREES(ASIN(Research_Window_Table[[#This Row],[X value]]/Research_Window_Table[[#This Row],[Length]]))</f>
        <v>0</v>
      </c>
      <c r="J13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31" spans="1:10" x14ac:dyDescent="0.3">
      <c r="A131">
        <v>1</v>
      </c>
      <c r="B131">
        <v>2.23</v>
      </c>
      <c r="C131">
        <v>2.17</v>
      </c>
      <c r="D131">
        <f>Research_Window_Table[[#This Row],[Width]]*Research_Window_Table[[#This Row],[Height]]</f>
        <v>4.8391000000000002</v>
      </c>
      <c r="E13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31">
        <v>0</v>
      </c>
      <c r="G131">
        <v>-1</v>
      </c>
      <c r="H131">
        <v>1</v>
      </c>
      <c r="I131">
        <f>DEGREES(ASIN(Research_Window_Table[[#This Row],[X value]]/Research_Window_Table[[#This Row],[Length]]))</f>
        <v>0</v>
      </c>
      <c r="J13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32" spans="1:10" x14ac:dyDescent="0.3">
      <c r="A132">
        <v>1</v>
      </c>
      <c r="B132">
        <v>2.23</v>
      </c>
      <c r="C132">
        <v>2.17</v>
      </c>
      <c r="D132">
        <f>Research_Window_Table[[#This Row],[Width]]*Research_Window_Table[[#This Row],[Height]]</f>
        <v>4.8391000000000002</v>
      </c>
      <c r="E13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32">
        <v>0</v>
      </c>
      <c r="G132">
        <v>-1</v>
      </c>
      <c r="H132">
        <v>1</v>
      </c>
      <c r="I132">
        <f>DEGREES(ASIN(Research_Window_Table[[#This Row],[X value]]/Research_Window_Table[[#This Row],[Length]]))</f>
        <v>0</v>
      </c>
      <c r="J13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33" spans="1:10" x14ac:dyDescent="0.3">
      <c r="A133">
        <v>1</v>
      </c>
      <c r="B133">
        <v>1.43</v>
      </c>
      <c r="C133">
        <v>1.19</v>
      </c>
      <c r="D133">
        <f>Research_Window_Table[[#This Row],[Width]]*Research_Window_Table[[#This Row],[Height]]</f>
        <v>1.7016999999999998</v>
      </c>
      <c r="E13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3">
        <v>0</v>
      </c>
      <c r="G133">
        <v>1</v>
      </c>
      <c r="H133">
        <v>1</v>
      </c>
      <c r="I133">
        <f>DEGREES(ASIN(Research_Window_Table[[#This Row],[X value]]/Research_Window_Table[[#This Row],[Length]]))</f>
        <v>0</v>
      </c>
      <c r="J13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4" spans="1:10" x14ac:dyDescent="0.3">
      <c r="A134">
        <v>1</v>
      </c>
      <c r="B134">
        <v>1.43</v>
      </c>
      <c r="C134">
        <v>1.19</v>
      </c>
      <c r="D134">
        <f>Research_Window_Table[[#This Row],[Width]]*Research_Window_Table[[#This Row],[Height]]</f>
        <v>1.7016999999999998</v>
      </c>
      <c r="E13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4">
        <v>0</v>
      </c>
      <c r="G134">
        <v>1</v>
      </c>
      <c r="H134">
        <v>1</v>
      </c>
      <c r="I134">
        <f>DEGREES(ASIN(Research_Window_Table[[#This Row],[X value]]/Research_Window_Table[[#This Row],[Length]]))</f>
        <v>0</v>
      </c>
      <c r="J13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5" spans="1:10" x14ac:dyDescent="0.3">
      <c r="A135">
        <v>1</v>
      </c>
      <c r="B135">
        <v>1.43</v>
      </c>
      <c r="C135">
        <v>1.19</v>
      </c>
      <c r="D135">
        <f>Research_Window_Table[[#This Row],[Width]]*Research_Window_Table[[#This Row],[Height]]</f>
        <v>1.7016999999999998</v>
      </c>
      <c r="E13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5">
        <v>0</v>
      </c>
      <c r="G135">
        <v>1</v>
      </c>
      <c r="H135">
        <v>1</v>
      </c>
      <c r="I135">
        <f>DEGREES(ASIN(Research_Window_Table[[#This Row],[X value]]/Research_Window_Table[[#This Row],[Length]]))</f>
        <v>0</v>
      </c>
      <c r="J13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6" spans="1:10" x14ac:dyDescent="0.3">
      <c r="A136">
        <v>1</v>
      </c>
      <c r="B136">
        <v>1.43</v>
      </c>
      <c r="C136">
        <v>1.19</v>
      </c>
      <c r="D136">
        <f>Research_Window_Table[[#This Row],[Width]]*Research_Window_Table[[#This Row],[Height]]</f>
        <v>1.7016999999999998</v>
      </c>
      <c r="E13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6">
        <v>0</v>
      </c>
      <c r="G136">
        <v>1</v>
      </c>
      <c r="H136">
        <v>1</v>
      </c>
      <c r="I136">
        <f>DEGREES(ASIN(Research_Window_Table[[#This Row],[X value]]/Research_Window_Table[[#This Row],[Length]]))</f>
        <v>0</v>
      </c>
      <c r="J13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7" spans="1:10" x14ac:dyDescent="0.3">
      <c r="A137">
        <v>1</v>
      </c>
      <c r="B137">
        <v>1.43</v>
      </c>
      <c r="C137">
        <v>1.19</v>
      </c>
      <c r="D137">
        <f>Research_Window_Table[[#This Row],[Width]]*Research_Window_Table[[#This Row],[Height]]</f>
        <v>1.7016999999999998</v>
      </c>
      <c r="E13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7">
        <v>0</v>
      </c>
      <c r="G137">
        <v>1</v>
      </c>
      <c r="H137">
        <v>1</v>
      </c>
      <c r="I137">
        <f>DEGREES(ASIN(Research_Window_Table[[#This Row],[X value]]/Research_Window_Table[[#This Row],[Length]]))</f>
        <v>0</v>
      </c>
      <c r="J13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8" spans="1:10" x14ac:dyDescent="0.3">
      <c r="A138">
        <v>1</v>
      </c>
      <c r="B138">
        <v>2.23</v>
      </c>
      <c r="C138">
        <v>2.17</v>
      </c>
      <c r="D138">
        <f>Research_Window_Table[[#This Row],[Width]]*Research_Window_Table[[#This Row],[Height]]</f>
        <v>4.8391000000000002</v>
      </c>
      <c r="E13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8">
        <v>0</v>
      </c>
      <c r="G138">
        <v>1</v>
      </c>
      <c r="H138">
        <v>1</v>
      </c>
      <c r="I138">
        <f>DEGREES(ASIN(Research_Window_Table[[#This Row],[X value]]/Research_Window_Table[[#This Row],[Length]]))</f>
        <v>0</v>
      </c>
      <c r="J13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9" spans="1:10" x14ac:dyDescent="0.3">
      <c r="A139">
        <v>1</v>
      </c>
      <c r="B139">
        <v>2.23</v>
      </c>
      <c r="C139">
        <v>2.17</v>
      </c>
      <c r="D139">
        <f>Research_Window_Table[[#This Row],[Width]]*Research_Window_Table[[#This Row],[Height]]</f>
        <v>4.8391000000000002</v>
      </c>
      <c r="E13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9">
        <v>0</v>
      </c>
      <c r="G139">
        <v>1</v>
      </c>
      <c r="H139">
        <v>1</v>
      </c>
      <c r="I139">
        <f>DEGREES(ASIN(Research_Window_Table[[#This Row],[X value]]/Research_Window_Table[[#This Row],[Length]]))</f>
        <v>0</v>
      </c>
      <c r="J13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0" spans="1:10" x14ac:dyDescent="0.3">
      <c r="A140">
        <v>1</v>
      </c>
      <c r="B140">
        <v>2.23</v>
      </c>
      <c r="C140">
        <v>2.17</v>
      </c>
      <c r="D140">
        <f>Research_Window_Table[[#This Row],[Width]]*Research_Window_Table[[#This Row],[Height]]</f>
        <v>4.8391000000000002</v>
      </c>
      <c r="E14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0">
        <v>0</v>
      </c>
      <c r="G140">
        <v>1</v>
      </c>
      <c r="H140">
        <v>1</v>
      </c>
      <c r="I140">
        <f>DEGREES(ASIN(Research_Window_Table[[#This Row],[X value]]/Research_Window_Table[[#This Row],[Length]]))</f>
        <v>0</v>
      </c>
      <c r="J14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1" spans="1:10" x14ac:dyDescent="0.3">
      <c r="A141">
        <v>1</v>
      </c>
      <c r="B141">
        <v>2.23</v>
      </c>
      <c r="C141">
        <v>2.17</v>
      </c>
      <c r="D141">
        <f>Research_Window_Table[[#This Row],[Width]]*Research_Window_Table[[#This Row],[Height]]</f>
        <v>4.8391000000000002</v>
      </c>
      <c r="E14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1">
        <v>0</v>
      </c>
      <c r="G141">
        <v>1</v>
      </c>
      <c r="H141">
        <v>1</v>
      </c>
      <c r="I141">
        <f>DEGREES(ASIN(Research_Window_Table[[#This Row],[X value]]/Research_Window_Table[[#This Row],[Length]]))</f>
        <v>0</v>
      </c>
      <c r="J14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2" spans="1:10" x14ac:dyDescent="0.3">
      <c r="A142">
        <v>1</v>
      </c>
      <c r="B142">
        <v>2.23</v>
      </c>
      <c r="C142">
        <v>2.17</v>
      </c>
      <c r="D142">
        <f>Research_Window_Table[[#This Row],[Width]]*Research_Window_Table[[#This Row],[Height]]</f>
        <v>4.8391000000000002</v>
      </c>
      <c r="E14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2">
        <v>0</v>
      </c>
      <c r="G142">
        <v>1</v>
      </c>
      <c r="H142">
        <v>1</v>
      </c>
      <c r="I142">
        <f>DEGREES(ASIN(Research_Window_Table[[#This Row],[X value]]/Research_Window_Table[[#This Row],[Length]]))</f>
        <v>0</v>
      </c>
      <c r="J14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3" spans="1:10" x14ac:dyDescent="0.3">
      <c r="A143">
        <v>1</v>
      </c>
      <c r="B143">
        <v>2.23</v>
      </c>
      <c r="C143">
        <v>2.17</v>
      </c>
      <c r="D143">
        <f>Research_Window_Table[[#This Row],[Width]]*Research_Window_Table[[#This Row],[Height]]</f>
        <v>4.8391000000000002</v>
      </c>
      <c r="E14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3">
        <v>0</v>
      </c>
      <c r="G143">
        <v>1</v>
      </c>
      <c r="H143">
        <v>1</v>
      </c>
      <c r="I143">
        <f>DEGREES(ASIN(Research_Window_Table[[#This Row],[X value]]/Research_Window_Table[[#This Row],[Length]]))</f>
        <v>0</v>
      </c>
      <c r="J14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4" spans="1:10" x14ac:dyDescent="0.3">
      <c r="A144">
        <v>1</v>
      </c>
      <c r="B144">
        <v>2.23</v>
      </c>
      <c r="C144">
        <v>2.17</v>
      </c>
      <c r="D144">
        <f>Research_Window_Table[[#This Row],[Width]]*Research_Window_Table[[#This Row],[Height]]</f>
        <v>4.8391000000000002</v>
      </c>
      <c r="E14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4">
        <v>0</v>
      </c>
      <c r="G144">
        <v>1</v>
      </c>
      <c r="H144">
        <v>1</v>
      </c>
      <c r="I144">
        <f>DEGREES(ASIN(Research_Window_Table[[#This Row],[X value]]/Research_Window_Table[[#This Row],[Length]]))</f>
        <v>0</v>
      </c>
      <c r="J14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5" spans="1:10" x14ac:dyDescent="0.3">
      <c r="A145">
        <v>1</v>
      </c>
      <c r="B145">
        <v>2.23</v>
      </c>
      <c r="C145">
        <v>2.17</v>
      </c>
      <c r="D145">
        <f>Research_Window_Table[[#This Row],[Width]]*Research_Window_Table[[#This Row],[Height]]</f>
        <v>4.8391000000000002</v>
      </c>
      <c r="E14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5">
        <v>0</v>
      </c>
      <c r="G145">
        <v>1</v>
      </c>
      <c r="H145">
        <v>1</v>
      </c>
      <c r="I145">
        <f>DEGREES(ASIN(Research_Window_Table[[#This Row],[X value]]/Research_Window_Table[[#This Row],[Length]]))</f>
        <v>0</v>
      </c>
      <c r="J14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6" spans="1:10" x14ac:dyDescent="0.3">
      <c r="A146">
        <v>1</v>
      </c>
      <c r="B146">
        <v>2.23</v>
      </c>
      <c r="C146">
        <v>2.17</v>
      </c>
      <c r="D146">
        <f>Research_Window_Table[[#This Row],[Width]]*Research_Window_Table[[#This Row],[Height]]</f>
        <v>4.8391000000000002</v>
      </c>
      <c r="E14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46">
        <v>-1</v>
      </c>
      <c r="G146">
        <v>0</v>
      </c>
      <c r="H146">
        <v>1</v>
      </c>
      <c r="I146">
        <f>DEGREES(ASIN(Research_Window_Table[[#This Row],[X value]]/Research_Window_Table[[#This Row],[Length]]))</f>
        <v>-90</v>
      </c>
      <c r="J14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47" spans="1:10" x14ac:dyDescent="0.3">
      <c r="A147">
        <v>1</v>
      </c>
      <c r="B147">
        <v>1.43</v>
      </c>
      <c r="C147">
        <v>1.19</v>
      </c>
      <c r="D147">
        <f>Research_Window_Table[[#This Row],[Width]]*Research_Window_Table[[#This Row],[Height]]</f>
        <v>1.7016999999999998</v>
      </c>
      <c r="E14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47">
        <v>-1</v>
      </c>
      <c r="G147">
        <v>0</v>
      </c>
      <c r="H147">
        <v>1</v>
      </c>
      <c r="I147">
        <f>DEGREES(ASIN(Research_Window_Table[[#This Row],[X value]]/Research_Window_Table[[#This Row],[Length]]))</f>
        <v>-90</v>
      </c>
      <c r="J14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48" spans="1:10" x14ac:dyDescent="0.3">
      <c r="A148">
        <v>1</v>
      </c>
      <c r="B148">
        <v>2.23</v>
      </c>
      <c r="C148">
        <v>2.17</v>
      </c>
      <c r="D148">
        <f>Research_Window_Table[[#This Row],[Width]]*Research_Window_Table[[#This Row],[Height]]</f>
        <v>4.8391000000000002</v>
      </c>
      <c r="E14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48">
        <v>1</v>
      </c>
      <c r="G148">
        <v>0</v>
      </c>
      <c r="H148">
        <v>1</v>
      </c>
      <c r="I148">
        <f>DEGREES(ASIN(Research_Window_Table[[#This Row],[X value]]/Research_Window_Table[[#This Row],[Length]]))</f>
        <v>90</v>
      </c>
      <c r="J14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49" spans="1:10" x14ac:dyDescent="0.3">
      <c r="A149">
        <v>1</v>
      </c>
      <c r="B149">
        <v>2.23</v>
      </c>
      <c r="C149">
        <v>2.17</v>
      </c>
      <c r="D149">
        <f>Research_Window_Table[[#This Row],[Width]]*Research_Window_Table[[#This Row],[Height]]</f>
        <v>4.8391000000000002</v>
      </c>
      <c r="E14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49">
        <v>1</v>
      </c>
      <c r="G149">
        <v>0</v>
      </c>
      <c r="H149">
        <v>1</v>
      </c>
      <c r="I149">
        <f>DEGREES(ASIN(Research_Window_Table[[#This Row],[X value]]/Research_Window_Table[[#This Row],[Length]]))</f>
        <v>90</v>
      </c>
      <c r="J14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50" spans="1:10" x14ac:dyDescent="0.3">
      <c r="A150">
        <v>1</v>
      </c>
      <c r="B150">
        <v>2.23</v>
      </c>
      <c r="C150">
        <v>2.17</v>
      </c>
      <c r="D150">
        <f>Research_Window_Table[[#This Row],[Width]]*Research_Window_Table[[#This Row],[Height]]</f>
        <v>4.8391000000000002</v>
      </c>
      <c r="E15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50">
        <v>1</v>
      </c>
      <c r="G150">
        <v>0</v>
      </c>
      <c r="H150">
        <v>1</v>
      </c>
      <c r="I150">
        <f>DEGREES(ASIN(Research_Window_Table[[#This Row],[X value]]/Research_Window_Table[[#This Row],[Length]]))</f>
        <v>90</v>
      </c>
      <c r="J15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51" spans="1:10" x14ac:dyDescent="0.3">
      <c r="A151">
        <v>1</v>
      </c>
      <c r="B151">
        <v>2.23</v>
      </c>
      <c r="C151">
        <v>2.17</v>
      </c>
      <c r="D151">
        <f>Research_Window_Table[[#This Row],[Width]]*Research_Window_Table[[#This Row],[Height]]</f>
        <v>4.8391000000000002</v>
      </c>
      <c r="E15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51">
        <v>1</v>
      </c>
      <c r="G151">
        <v>0</v>
      </c>
      <c r="H151">
        <v>1</v>
      </c>
      <c r="I151">
        <f>DEGREES(ASIN(Research_Window_Table[[#This Row],[X value]]/Research_Window_Table[[#This Row],[Length]]))</f>
        <v>90</v>
      </c>
      <c r="J15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52" spans="1:10" x14ac:dyDescent="0.3">
      <c r="A152">
        <v>1</v>
      </c>
      <c r="B152">
        <v>1.43</v>
      </c>
      <c r="C152">
        <v>1.19</v>
      </c>
      <c r="D152">
        <f>Research_Window_Table[[#This Row],[Width]]*Research_Window_Table[[#This Row],[Height]]</f>
        <v>1.7016999999999998</v>
      </c>
      <c r="E15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52">
        <v>-1</v>
      </c>
      <c r="G152">
        <v>0</v>
      </c>
      <c r="H152">
        <v>1</v>
      </c>
      <c r="I152">
        <f>DEGREES(ASIN(Research_Window_Table[[#This Row],[X value]]/Research_Window_Table[[#This Row],[Length]]))</f>
        <v>-90</v>
      </c>
      <c r="J15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53" spans="1:10" x14ac:dyDescent="0.3">
      <c r="A153">
        <v>1</v>
      </c>
      <c r="B153">
        <v>1.43</v>
      </c>
      <c r="C153">
        <v>1.19</v>
      </c>
      <c r="D153">
        <f>Research_Window_Table[[#This Row],[Width]]*Research_Window_Table[[#This Row],[Height]]</f>
        <v>1.7016999999999998</v>
      </c>
      <c r="E15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53">
        <v>-1</v>
      </c>
      <c r="G153">
        <v>0</v>
      </c>
      <c r="H153">
        <v>1</v>
      </c>
      <c r="I153">
        <f>DEGREES(ASIN(Research_Window_Table[[#This Row],[X value]]/Research_Window_Table[[#This Row],[Length]]))</f>
        <v>-90</v>
      </c>
      <c r="J15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54" spans="1:10" x14ac:dyDescent="0.3">
      <c r="A154">
        <v>1</v>
      </c>
      <c r="B154">
        <v>1.43</v>
      </c>
      <c r="C154">
        <v>1.19</v>
      </c>
      <c r="D154">
        <f>Research_Window_Table[[#This Row],[Width]]*Research_Window_Table[[#This Row],[Height]]</f>
        <v>1.7016999999999998</v>
      </c>
      <c r="E15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54">
        <v>-1</v>
      </c>
      <c r="G154">
        <v>0</v>
      </c>
      <c r="H154">
        <v>1</v>
      </c>
      <c r="I154">
        <f>DEGREES(ASIN(Research_Window_Table[[#This Row],[X value]]/Research_Window_Table[[#This Row],[Length]]))</f>
        <v>-90</v>
      </c>
      <c r="J15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55" spans="1:10" x14ac:dyDescent="0.3">
      <c r="A155">
        <v>1</v>
      </c>
      <c r="B155">
        <v>1.43</v>
      </c>
      <c r="C155">
        <v>1.19</v>
      </c>
      <c r="D155">
        <f>Research_Window_Table[[#This Row],[Width]]*Research_Window_Table[[#This Row],[Height]]</f>
        <v>1.7016999999999998</v>
      </c>
      <c r="E15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5">
        <v>0</v>
      </c>
      <c r="G155">
        <v>-1</v>
      </c>
      <c r="H155">
        <v>1</v>
      </c>
      <c r="I155">
        <f>DEGREES(ASIN(Research_Window_Table[[#This Row],[X value]]/Research_Window_Table[[#This Row],[Length]]))</f>
        <v>0</v>
      </c>
      <c r="J15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56" spans="1:10" x14ac:dyDescent="0.3">
      <c r="A156">
        <v>1</v>
      </c>
      <c r="B156">
        <v>1.43</v>
      </c>
      <c r="C156">
        <v>1.19</v>
      </c>
      <c r="D156">
        <f>Research_Window_Table[[#This Row],[Width]]*Research_Window_Table[[#This Row],[Height]]</f>
        <v>1.7016999999999998</v>
      </c>
      <c r="E15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6">
        <v>0</v>
      </c>
      <c r="G156">
        <v>-1</v>
      </c>
      <c r="H156">
        <v>1</v>
      </c>
      <c r="I156">
        <f>DEGREES(ASIN(Research_Window_Table[[#This Row],[X value]]/Research_Window_Table[[#This Row],[Length]]))</f>
        <v>0</v>
      </c>
      <c r="J15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57" spans="1:10" x14ac:dyDescent="0.3">
      <c r="A157">
        <v>1</v>
      </c>
      <c r="B157">
        <v>1.43</v>
      </c>
      <c r="C157">
        <v>1.19</v>
      </c>
      <c r="D157">
        <f>Research_Window_Table[[#This Row],[Width]]*Research_Window_Table[[#This Row],[Height]]</f>
        <v>1.7016999999999998</v>
      </c>
      <c r="E15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7">
        <v>0</v>
      </c>
      <c r="G157">
        <v>-1</v>
      </c>
      <c r="H157">
        <v>1</v>
      </c>
      <c r="I157">
        <f>DEGREES(ASIN(Research_Window_Table[[#This Row],[X value]]/Research_Window_Table[[#This Row],[Length]]))</f>
        <v>0</v>
      </c>
      <c r="J15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58" spans="1:10" x14ac:dyDescent="0.3">
      <c r="A158">
        <v>1</v>
      </c>
      <c r="B158">
        <v>1.43</v>
      </c>
      <c r="C158">
        <v>1.19</v>
      </c>
      <c r="D158">
        <f>Research_Window_Table[[#This Row],[Width]]*Research_Window_Table[[#This Row],[Height]]</f>
        <v>1.7016999999999998</v>
      </c>
      <c r="E15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8">
        <v>0</v>
      </c>
      <c r="G158">
        <v>-1</v>
      </c>
      <c r="H158">
        <v>1</v>
      </c>
      <c r="I158">
        <f>DEGREES(ASIN(Research_Window_Table[[#This Row],[X value]]/Research_Window_Table[[#This Row],[Length]]))</f>
        <v>0</v>
      </c>
      <c r="J15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59" spans="1:10" x14ac:dyDescent="0.3">
      <c r="A159">
        <v>1</v>
      </c>
      <c r="B159">
        <v>1.43</v>
      </c>
      <c r="C159">
        <v>1.19</v>
      </c>
      <c r="D159">
        <f>Research_Window_Table[[#This Row],[Width]]*Research_Window_Table[[#This Row],[Height]]</f>
        <v>1.7016999999999998</v>
      </c>
      <c r="E15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9">
        <v>0</v>
      </c>
      <c r="G159">
        <v>-1</v>
      </c>
      <c r="H159">
        <v>1</v>
      </c>
      <c r="I159">
        <f>DEGREES(ASIN(Research_Window_Table[[#This Row],[X value]]/Research_Window_Table[[#This Row],[Length]]))</f>
        <v>0</v>
      </c>
      <c r="J15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0" spans="1:10" x14ac:dyDescent="0.3">
      <c r="A160">
        <v>1</v>
      </c>
      <c r="B160">
        <v>1.43</v>
      </c>
      <c r="C160">
        <v>1.19</v>
      </c>
      <c r="D160">
        <f>Research_Window_Table[[#This Row],[Width]]*Research_Window_Table[[#This Row],[Height]]</f>
        <v>1.7016999999999998</v>
      </c>
      <c r="E16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0">
        <v>0</v>
      </c>
      <c r="G160">
        <v>-1</v>
      </c>
      <c r="H160">
        <v>1</v>
      </c>
      <c r="I160">
        <f>DEGREES(ASIN(Research_Window_Table[[#This Row],[X value]]/Research_Window_Table[[#This Row],[Length]]))</f>
        <v>0</v>
      </c>
      <c r="J16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1" spans="1:10" x14ac:dyDescent="0.3">
      <c r="A161">
        <v>1</v>
      </c>
      <c r="B161">
        <v>1.43</v>
      </c>
      <c r="C161">
        <v>1.19</v>
      </c>
      <c r="D161">
        <f>Research_Window_Table[[#This Row],[Width]]*Research_Window_Table[[#This Row],[Height]]</f>
        <v>1.7016999999999998</v>
      </c>
      <c r="E16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1">
        <v>0</v>
      </c>
      <c r="G161">
        <v>-1</v>
      </c>
      <c r="H161">
        <v>1</v>
      </c>
      <c r="I161">
        <f>DEGREES(ASIN(Research_Window_Table[[#This Row],[X value]]/Research_Window_Table[[#This Row],[Length]]))</f>
        <v>0</v>
      </c>
      <c r="J16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2" spans="1:10" x14ac:dyDescent="0.3">
      <c r="A162">
        <v>1</v>
      </c>
      <c r="B162">
        <v>1.43</v>
      </c>
      <c r="C162">
        <v>1.19</v>
      </c>
      <c r="D162">
        <f>Research_Window_Table[[#This Row],[Width]]*Research_Window_Table[[#This Row],[Height]]</f>
        <v>1.7016999999999998</v>
      </c>
      <c r="E16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2">
        <v>0</v>
      </c>
      <c r="G162">
        <v>-1</v>
      </c>
      <c r="H162">
        <v>1</v>
      </c>
      <c r="I162">
        <f>DEGREES(ASIN(Research_Window_Table[[#This Row],[X value]]/Research_Window_Table[[#This Row],[Length]]))</f>
        <v>0</v>
      </c>
      <c r="J16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3" spans="1:10" x14ac:dyDescent="0.3">
      <c r="A163">
        <v>1</v>
      </c>
      <c r="B163">
        <v>2.23</v>
      </c>
      <c r="C163">
        <v>2.17</v>
      </c>
      <c r="D163">
        <f>Research_Window_Table[[#This Row],[Width]]*Research_Window_Table[[#This Row],[Height]]</f>
        <v>4.8391000000000002</v>
      </c>
      <c r="E16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3">
        <v>0</v>
      </c>
      <c r="G163">
        <v>-1</v>
      </c>
      <c r="H163">
        <v>1</v>
      </c>
      <c r="I163">
        <f>DEGREES(ASIN(Research_Window_Table[[#This Row],[X value]]/Research_Window_Table[[#This Row],[Length]]))</f>
        <v>0</v>
      </c>
      <c r="J16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4" spans="1:10" x14ac:dyDescent="0.3">
      <c r="A164">
        <v>1</v>
      </c>
      <c r="B164">
        <v>2.23</v>
      </c>
      <c r="C164">
        <v>2.17</v>
      </c>
      <c r="D164">
        <f>Research_Window_Table[[#This Row],[Width]]*Research_Window_Table[[#This Row],[Height]]</f>
        <v>4.8391000000000002</v>
      </c>
      <c r="E16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4">
        <v>0</v>
      </c>
      <c r="G164">
        <v>-1</v>
      </c>
      <c r="H164">
        <v>1</v>
      </c>
      <c r="I164">
        <f>DEGREES(ASIN(Research_Window_Table[[#This Row],[X value]]/Research_Window_Table[[#This Row],[Length]]))</f>
        <v>0</v>
      </c>
      <c r="J16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5" spans="1:10" x14ac:dyDescent="0.3">
      <c r="A165">
        <v>1</v>
      </c>
      <c r="B165">
        <v>2.23</v>
      </c>
      <c r="C165">
        <v>2.17</v>
      </c>
      <c r="D165">
        <f>Research_Window_Table[[#This Row],[Width]]*Research_Window_Table[[#This Row],[Height]]</f>
        <v>4.8391000000000002</v>
      </c>
      <c r="E16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5">
        <v>0</v>
      </c>
      <c r="G165">
        <v>-1</v>
      </c>
      <c r="H165">
        <v>1</v>
      </c>
      <c r="I165">
        <f>DEGREES(ASIN(Research_Window_Table[[#This Row],[X value]]/Research_Window_Table[[#This Row],[Length]]))</f>
        <v>0</v>
      </c>
      <c r="J16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6" spans="1:10" x14ac:dyDescent="0.3">
      <c r="A166">
        <v>1</v>
      </c>
      <c r="B166">
        <v>2.23</v>
      </c>
      <c r="C166">
        <v>2.17</v>
      </c>
      <c r="D166">
        <f>Research_Window_Table[[#This Row],[Width]]*Research_Window_Table[[#This Row],[Height]]</f>
        <v>4.8391000000000002</v>
      </c>
      <c r="E16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6">
        <v>0</v>
      </c>
      <c r="G166">
        <v>-1</v>
      </c>
      <c r="H166">
        <v>1</v>
      </c>
      <c r="I166">
        <f>DEGREES(ASIN(Research_Window_Table[[#This Row],[X value]]/Research_Window_Table[[#This Row],[Length]]))</f>
        <v>0</v>
      </c>
      <c r="J16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7" spans="1:10" x14ac:dyDescent="0.3">
      <c r="A167">
        <v>1</v>
      </c>
      <c r="B167">
        <v>2.23</v>
      </c>
      <c r="C167">
        <v>2.17</v>
      </c>
      <c r="D167">
        <f>Research_Window_Table[[#This Row],[Width]]*Research_Window_Table[[#This Row],[Height]]</f>
        <v>4.8391000000000002</v>
      </c>
      <c r="E16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7">
        <v>0</v>
      </c>
      <c r="G167">
        <v>-1</v>
      </c>
      <c r="H167">
        <v>1</v>
      </c>
      <c r="I167">
        <f>DEGREES(ASIN(Research_Window_Table[[#This Row],[X value]]/Research_Window_Table[[#This Row],[Length]]))</f>
        <v>0</v>
      </c>
      <c r="J16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8" spans="1:10" x14ac:dyDescent="0.3">
      <c r="A168">
        <v>1</v>
      </c>
      <c r="B168">
        <v>2.23</v>
      </c>
      <c r="C168">
        <v>2.17</v>
      </c>
      <c r="D168">
        <f>Research_Window_Table[[#This Row],[Width]]*Research_Window_Table[[#This Row],[Height]]</f>
        <v>4.8391000000000002</v>
      </c>
      <c r="E16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8">
        <v>0</v>
      </c>
      <c r="G168">
        <v>-1</v>
      </c>
      <c r="H168">
        <v>1</v>
      </c>
      <c r="I168">
        <f>DEGREES(ASIN(Research_Window_Table[[#This Row],[X value]]/Research_Window_Table[[#This Row],[Length]]))</f>
        <v>0</v>
      </c>
      <c r="J16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9" spans="1:10" x14ac:dyDescent="0.3">
      <c r="A169">
        <v>1</v>
      </c>
      <c r="B169">
        <v>1.43</v>
      </c>
      <c r="C169">
        <v>1.19</v>
      </c>
      <c r="D169">
        <f>Research_Window_Table[[#This Row],[Width]]*Research_Window_Table[[#This Row],[Height]]</f>
        <v>1.7016999999999998</v>
      </c>
      <c r="E16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69">
        <v>0</v>
      </c>
      <c r="G169">
        <v>1</v>
      </c>
      <c r="H169">
        <v>1</v>
      </c>
      <c r="I169">
        <f>DEGREES(ASIN(Research_Window_Table[[#This Row],[X value]]/Research_Window_Table[[#This Row],[Length]]))</f>
        <v>0</v>
      </c>
      <c r="J16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0" spans="1:10" x14ac:dyDescent="0.3">
      <c r="A170">
        <v>1</v>
      </c>
      <c r="B170">
        <v>1.43</v>
      </c>
      <c r="C170">
        <v>1.19</v>
      </c>
      <c r="D170">
        <f>Research_Window_Table[[#This Row],[Width]]*Research_Window_Table[[#This Row],[Height]]</f>
        <v>1.7016999999999998</v>
      </c>
      <c r="E17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0">
        <v>0</v>
      </c>
      <c r="G170">
        <v>1</v>
      </c>
      <c r="H170">
        <v>1</v>
      </c>
      <c r="I170">
        <f>DEGREES(ASIN(Research_Window_Table[[#This Row],[X value]]/Research_Window_Table[[#This Row],[Length]]))</f>
        <v>0</v>
      </c>
      <c r="J17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1" spans="1:10" x14ac:dyDescent="0.3">
      <c r="A171">
        <v>1</v>
      </c>
      <c r="B171">
        <v>1.43</v>
      </c>
      <c r="C171">
        <v>1.19</v>
      </c>
      <c r="D171">
        <f>Research_Window_Table[[#This Row],[Width]]*Research_Window_Table[[#This Row],[Height]]</f>
        <v>1.7016999999999998</v>
      </c>
      <c r="E17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1">
        <v>0</v>
      </c>
      <c r="G171">
        <v>1</v>
      </c>
      <c r="H171">
        <v>1</v>
      </c>
      <c r="I171">
        <f>DEGREES(ASIN(Research_Window_Table[[#This Row],[X value]]/Research_Window_Table[[#This Row],[Length]]))</f>
        <v>0</v>
      </c>
      <c r="J17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2" spans="1:10" x14ac:dyDescent="0.3">
      <c r="A172">
        <v>1</v>
      </c>
      <c r="B172">
        <v>1.43</v>
      </c>
      <c r="C172">
        <v>1.19</v>
      </c>
      <c r="D172">
        <f>Research_Window_Table[[#This Row],[Width]]*Research_Window_Table[[#This Row],[Height]]</f>
        <v>1.7016999999999998</v>
      </c>
      <c r="E17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2">
        <v>0</v>
      </c>
      <c r="G172">
        <v>1</v>
      </c>
      <c r="H172">
        <v>1</v>
      </c>
      <c r="I172">
        <f>DEGREES(ASIN(Research_Window_Table[[#This Row],[X value]]/Research_Window_Table[[#This Row],[Length]]))</f>
        <v>0</v>
      </c>
      <c r="J17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3" spans="1:10" x14ac:dyDescent="0.3">
      <c r="A173">
        <v>1</v>
      </c>
      <c r="B173">
        <v>1.43</v>
      </c>
      <c r="C173">
        <v>1.19</v>
      </c>
      <c r="D173">
        <f>Research_Window_Table[[#This Row],[Width]]*Research_Window_Table[[#This Row],[Height]]</f>
        <v>1.7016999999999998</v>
      </c>
      <c r="E17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3">
        <v>0</v>
      </c>
      <c r="G173">
        <v>1</v>
      </c>
      <c r="H173">
        <v>1</v>
      </c>
      <c r="I173">
        <f>DEGREES(ASIN(Research_Window_Table[[#This Row],[X value]]/Research_Window_Table[[#This Row],[Length]]))</f>
        <v>0</v>
      </c>
      <c r="J17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4" spans="1:10" x14ac:dyDescent="0.3">
      <c r="A174">
        <v>1</v>
      </c>
      <c r="B174">
        <v>2.23</v>
      </c>
      <c r="C174">
        <v>2.17</v>
      </c>
      <c r="D174">
        <f>Research_Window_Table[[#This Row],[Width]]*Research_Window_Table[[#This Row],[Height]]</f>
        <v>4.8391000000000002</v>
      </c>
      <c r="E17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4">
        <v>0</v>
      </c>
      <c r="G174">
        <v>1</v>
      </c>
      <c r="H174">
        <v>1</v>
      </c>
      <c r="I174">
        <f>DEGREES(ASIN(Research_Window_Table[[#This Row],[X value]]/Research_Window_Table[[#This Row],[Length]]))</f>
        <v>0</v>
      </c>
      <c r="J17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5" spans="1:10" x14ac:dyDescent="0.3">
      <c r="A175">
        <v>1</v>
      </c>
      <c r="B175">
        <v>2.23</v>
      </c>
      <c r="C175">
        <v>2.17</v>
      </c>
      <c r="D175">
        <f>Research_Window_Table[[#This Row],[Width]]*Research_Window_Table[[#This Row],[Height]]</f>
        <v>4.8391000000000002</v>
      </c>
      <c r="E17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5">
        <v>0</v>
      </c>
      <c r="G175">
        <v>1</v>
      </c>
      <c r="H175">
        <v>1</v>
      </c>
      <c r="I175">
        <f>DEGREES(ASIN(Research_Window_Table[[#This Row],[X value]]/Research_Window_Table[[#This Row],[Length]]))</f>
        <v>0</v>
      </c>
      <c r="J17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6" spans="1:10" x14ac:dyDescent="0.3">
      <c r="A176">
        <v>1</v>
      </c>
      <c r="B176">
        <v>2.23</v>
      </c>
      <c r="C176">
        <v>2.17</v>
      </c>
      <c r="D176">
        <f>Research_Window_Table[[#This Row],[Width]]*Research_Window_Table[[#This Row],[Height]]</f>
        <v>4.8391000000000002</v>
      </c>
      <c r="E17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6">
        <v>0</v>
      </c>
      <c r="G176">
        <v>1</v>
      </c>
      <c r="H176">
        <v>1</v>
      </c>
      <c r="I176">
        <f>DEGREES(ASIN(Research_Window_Table[[#This Row],[X value]]/Research_Window_Table[[#This Row],[Length]]))</f>
        <v>0</v>
      </c>
      <c r="J17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7" spans="1:10" x14ac:dyDescent="0.3">
      <c r="A177">
        <v>1</v>
      </c>
      <c r="B177">
        <v>2.23</v>
      </c>
      <c r="C177">
        <v>2.17</v>
      </c>
      <c r="D177">
        <f>Research_Window_Table[[#This Row],[Width]]*Research_Window_Table[[#This Row],[Height]]</f>
        <v>4.8391000000000002</v>
      </c>
      <c r="E17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7">
        <v>0</v>
      </c>
      <c r="G177">
        <v>1</v>
      </c>
      <c r="H177">
        <v>1</v>
      </c>
      <c r="I177">
        <f>DEGREES(ASIN(Research_Window_Table[[#This Row],[X value]]/Research_Window_Table[[#This Row],[Length]]))</f>
        <v>0</v>
      </c>
      <c r="J17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8" spans="1:10" x14ac:dyDescent="0.3">
      <c r="A178">
        <v>1</v>
      </c>
      <c r="B178">
        <v>2.23</v>
      </c>
      <c r="C178">
        <v>2.17</v>
      </c>
      <c r="D178">
        <f>Research_Window_Table[[#This Row],[Width]]*Research_Window_Table[[#This Row],[Height]]</f>
        <v>4.8391000000000002</v>
      </c>
      <c r="E17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8">
        <v>0</v>
      </c>
      <c r="G178">
        <v>1</v>
      </c>
      <c r="H178">
        <v>1</v>
      </c>
      <c r="I178">
        <f>DEGREES(ASIN(Research_Window_Table[[#This Row],[X value]]/Research_Window_Table[[#This Row],[Length]]))</f>
        <v>0</v>
      </c>
      <c r="J17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9" spans="1:10" x14ac:dyDescent="0.3">
      <c r="A179">
        <v>1</v>
      </c>
      <c r="B179">
        <v>2.23</v>
      </c>
      <c r="C179">
        <v>2.17</v>
      </c>
      <c r="D179">
        <f>Research_Window_Table[[#This Row],[Width]]*Research_Window_Table[[#This Row],[Height]]</f>
        <v>4.8391000000000002</v>
      </c>
      <c r="E17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9">
        <v>0</v>
      </c>
      <c r="G179">
        <v>1</v>
      </c>
      <c r="H179">
        <v>1</v>
      </c>
      <c r="I179">
        <f>DEGREES(ASIN(Research_Window_Table[[#This Row],[X value]]/Research_Window_Table[[#This Row],[Length]]))</f>
        <v>0</v>
      </c>
      <c r="J17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80" spans="1:10" x14ac:dyDescent="0.3">
      <c r="A180">
        <v>1</v>
      </c>
      <c r="B180">
        <v>2.23</v>
      </c>
      <c r="C180">
        <v>2.17</v>
      </c>
      <c r="D180">
        <f>Research_Window_Table[[#This Row],[Width]]*Research_Window_Table[[#This Row],[Height]]</f>
        <v>4.8391000000000002</v>
      </c>
      <c r="E18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80">
        <v>0</v>
      </c>
      <c r="G180">
        <v>1</v>
      </c>
      <c r="H180">
        <v>1</v>
      </c>
      <c r="I180">
        <f>DEGREES(ASIN(Research_Window_Table[[#This Row],[X value]]/Research_Window_Table[[#This Row],[Length]]))</f>
        <v>0</v>
      </c>
      <c r="J18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81" spans="1:10" x14ac:dyDescent="0.3">
      <c r="A181">
        <v>1</v>
      </c>
      <c r="B181">
        <v>2.23</v>
      </c>
      <c r="C181">
        <v>2.17</v>
      </c>
      <c r="D181">
        <f>Research_Window_Table[[#This Row],[Width]]*Research_Window_Table[[#This Row],[Height]]</f>
        <v>4.8391000000000002</v>
      </c>
      <c r="E18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81">
        <v>0</v>
      </c>
      <c r="G181">
        <v>1</v>
      </c>
      <c r="H181">
        <v>1</v>
      </c>
      <c r="I181">
        <f>DEGREES(ASIN(Research_Window_Table[[#This Row],[X value]]/Research_Window_Table[[#This Row],[Length]]))</f>
        <v>0</v>
      </c>
      <c r="J18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82" spans="1:10" x14ac:dyDescent="0.3">
      <c r="A182">
        <v>1</v>
      </c>
      <c r="B182">
        <v>2.23</v>
      </c>
      <c r="C182">
        <v>2.17</v>
      </c>
      <c r="D182">
        <f>Research_Window_Table[[#This Row],[Width]]*Research_Window_Table[[#This Row],[Height]]</f>
        <v>4.8391000000000002</v>
      </c>
      <c r="E18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82">
        <v>-1</v>
      </c>
      <c r="G182">
        <v>0</v>
      </c>
      <c r="H182">
        <v>1</v>
      </c>
      <c r="I182">
        <f>DEGREES(ASIN(Research_Window_Table[[#This Row],[X value]]/Research_Window_Table[[#This Row],[Length]]))</f>
        <v>-90</v>
      </c>
      <c r="J18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83" spans="1:10" x14ac:dyDescent="0.3">
      <c r="A183">
        <v>1</v>
      </c>
      <c r="B183">
        <v>1.43</v>
      </c>
      <c r="C183">
        <v>1.19</v>
      </c>
      <c r="D183">
        <f>Research_Window_Table[[#This Row],[Width]]*Research_Window_Table[[#This Row],[Height]]</f>
        <v>1.7016999999999998</v>
      </c>
      <c r="E18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83">
        <v>-1</v>
      </c>
      <c r="G183">
        <v>0</v>
      </c>
      <c r="H183">
        <v>1</v>
      </c>
      <c r="I183">
        <f>DEGREES(ASIN(Research_Window_Table[[#This Row],[X value]]/Research_Window_Table[[#This Row],[Length]]))</f>
        <v>-90</v>
      </c>
      <c r="J18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84" spans="1:10" x14ac:dyDescent="0.3">
      <c r="A184">
        <v>1</v>
      </c>
      <c r="B184">
        <v>2.23</v>
      </c>
      <c r="C184">
        <v>2.17</v>
      </c>
      <c r="D184">
        <f>Research_Window_Table[[#This Row],[Width]]*Research_Window_Table[[#This Row],[Height]]</f>
        <v>4.8391000000000002</v>
      </c>
      <c r="E18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4">
        <v>1</v>
      </c>
      <c r="G184">
        <v>0</v>
      </c>
      <c r="H184">
        <v>1</v>
      </c>
      <c r="I184">
        <f>DEGREES(ASIN(Research_Window_Table[[#This Row],[X value]]/Research_Window_Table[[#This Row],[Length]]))</f>
        <v>90</v>
      </c>
      <c r="J18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5" spans="1:10" x14ac:dyDescent="0.3">
      <c r="A185">
        <v>1</v>
      </c>
      <c r="B185">
        <v>2.23</v>
      </c>
      <c r="C185">
        <v>2.17</v>
      </c>
      <c r="D185">
        <f>Research_Window_Table[[#This Row],[Width]]*Research_Window_Table[[#This Row],[Height]]</f>
        <v>4.8391000000000002</v>
      </c>
      <c r="E18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5">
        <v>1</v>
      </c>
      <c r="G185">
        <v>0</v>
      </c>
      <c r="H185">
        <v>1</v>
      </c>
      <c r="I185">
        <f>DEGREES(ASIN(Research_Window_Table[[#This Row],[X value]]/Research_Window_Table[[#This Row],[Length]]))</f>
        <v>90</v>
      </c>
      <c r="J18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6" spans="1:10" x14ac:dyDescent="0.3">
      <c r="A186">
        <v>1</v>
      </c>
      <c r="B186">
        <v>2.23</v>
      </c>
      <c r="C186">
        <v>2.17</v>
      </c>
      <c r="D186">
        <f>Research_Window_Table[[#This Row],[Width]]*Research_Window_Table[[#This Row],[Height]]</f>
        <v>4.8391000000000002</v>
      </c>
      <c r="E18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6">
        <v>1</v>
      </c>
      <c r="G186">
        <v>0</v>
      </c>
      <c r="H186">
        <v>1</v>
      </c>
      <c r="I186">
        <f>DEGREES(ASIN(Research_Window_Table[[#This Row],[X value]]/Research_Window_Table[[#This Row],[Length]]))</f>
        <v>90</v>
      </c>
      <c r="J18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7" spans="1:10" x14ac:dyDescent="0.3">
      <c r="A187">
        <v>1</v>
      </c>
      <c r="B187">
        <v>2.23</v>
      </c>
      <c r="C187">
        <v>2.17</v>
      </c>
      <c r="D187">
        <f>Research_Window_Table[[#This Row],[Width]]*Research_Window_Table[[#This Row],[Height]]</f>
        <v>4.8391000000000002</v>
      </c>
      <c r="E18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7">
        <v>1</v>
      </c>
      <c r="G187">
        <v>0</v>
      </c>
      <c r="H187">
        <v>1</v>
      </c>
      <c r="I187">
        <f>DEGREES(ASIN(Research_Window_Table[[#This Row],[X value]]/Research_Window_Table[[#This Row],[Length]]))</f>
        <v>90</v>
      </c>
      <c r="J18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8" spans="1:10" x14ac:dyDescent="0.3">
      <c r="A188">
        <v>1</v>
      </c>
      <c r="B188">
        <v>1.43</v>
      </c>
      <c r="C188">
        <v>1.19</v>
      </c>
      <c r="D188">
        <f>Research_Window_Table[[#This Row],[Width]]*Research_Window_Table[[#This Row],[Height]]</f>
        <v>1.7016999999999998</v>
      </c>
      <c r="E18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88">
        <v>-1</v>
      </c>
      <c r="G188">
        <v>0</v>
      </c>
      <c r="H188">
        <v>1</v>
      </c>
      <c r="I188">
        <f>DEGREES(ASIN(Research_Window_Table[[#This Row],[X value]]/Research_Window_Table[[#This Row],[Length]]))</f>
        <v>-90</v>
      </c>
      <c r="J18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89" spans="1:10" x14ac:dyDescent="0.3">
      <c r="A189">
        <v>1</v>
      </c>
      <c r="B189">
        <v>1.43</v>
      </c>
      <c r="C189">
        <v>1.19</v>
      </c>
      <c r="D189">
        <f>Research_Window_Table[[#This Row],[Width]]*Research_Window_Table[[#This Row],[Height]]</f>
        <v>1.7016999999999998</v>
      </c>
      <c r="E18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89">
        <v>-1</v>
      </c>
      <c r="G189">
        <v>0</v>
      </c>
      <c r="H189">
        <v>1</v>
      </c>
      <c r="I189">
        <f>DEGREES(ASIN(Research_Window_Table[[#This Row],[X value]]/Research_Window_Table[[#This Row],[Length]]))</f>
        <v>-90</v>
      </c>
      <c r="J18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90" spans="1:10" x14ac:dyDescent="0.3">
      <c r="A190">
        <v>1</v>
      </c>
      <c r="B190">
        <v>1.43</v>
      </c>
      <c r="C190">
        <v>1.19</v>
      </c>
      <c r="D190">
        <f>Research_Window_Table[[#This Row],[Width]]*Research_Window_Table[[#This Row],[Height]]</f>
        <v>1.7016999999999998</v>
      </c>
      <c r="E19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90">
        <v>-1</v>
      </c>
      <c r="G190">
        <v>0</v>
      </c>
      <c r="H190">
        <v>1</v>
      </c>
      <c r="I190">
        <f>DEGREES(ASIN(Research_Window_Table[[#This Row],[X value]]/Research_Window_Table[[#This Row],[Length]]))</f>
        <v>-90</v>
      </c>
      <c r="J19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91" spans="1:10" x14ac:dyDescent="0.3">
      <c r="A191">
        <v>1</v>
      </c>
      <c r="B191">
        <v>1.43</v>
      </c>
      <c r="C191">
        <v>1.19</v>
      </c>
      <c r="D191">
        <f>Research_Window_Table[[#This Row],[Width]]*Research_Window_Table[[#This Row],[Height]]</f>
        <v>1.7016999999999998</v>
      </c>
      <c r="E19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1">
        <v>0</v>
      </c>
      <c r="G191">
        <v>-1</v>
      </c>
      <c r="H191">
        <v>1</v>
      </c>
      <c r="I191">
        <f>DEGREES(ASIN(Research_Window_Table[[#This Row],[X value]]/Research_Window_Table[[#This Row],[Length]]))</f>
        <v>0</v>
      </c>
      <c r="J19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2" spans="1:10" x14ac:dyDescent="0.3">
      <c r="A192">
        <v>1</v>
      </c>
      <c r="B192">
        <v>1.43</v>
      </c>
      <c r="C192">
        <v>1.19</v>
      </c>
      <c r="D192">
        <f>Research_Window_Table[[#This Row],[Width]]*Research_Window_Table[[#This Row],[Height]]</f>
        <v>1.7016999999999998</v>
      </c>
      <c r="E19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2">
        <v>0</v>
      </c>
      <c r="G192">
        <v>-1</v>
      </c>
      <c r="H192">
        <v>1</v>
      </c>
      <c r="I192">
        <f>DEGREES(ASIN(Research_Window_Table[[#This Row],[X value]]/Research_Window_Table[[#This Row],[Length]]))</f>
        <v>0</v>
      </c>
      <c r="J19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3" spans="1:10" x14ac:dyDescent="0.3">
      <c r="A193">
        <v>1</v>
      </c>
      <c r="B193">
        <v>1.43</v>
      </c>
      <c r="C193">
        <v>1.19</v>
      </c>
      <c r="D193">
        <f>Research_Window_Table[[#This Row],[Width]]*Research_Window_Table[[#This Row],[Height]]</f>
        <v>1.7016999999999998</v>
      </c>
      <c r="E19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3">
        <v>0</v>
      </c>
      <c r="G193">
        <v>-1</v>
      </c>
      <c r="H193">
        <v>1</v>
      </c>
      <c r="I193">
        <f>DEGREES(ASIN(Research_Window_Table[[#This Row],[X value]]/Research_Window_Table[[#This Row],[Length]]))</f>
        <v>0</v>
      </c>
      <c r="J19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4" spans="1:10" x14ac:dyDescent="0.3">
      <c r="A194">
        <v>1</v>
      </c>
      <c r="B194">
        <v>1.43</v>
      </c>
      <c r="C194">
        <v>1.19</v>
      </c>
      <c r="D194">
        <f>Research_Window_Table[[#This Row],[Width]]*Research_Window_Table[[#This Row],[Height]]</f>
        <v>1.7016999999999998</v>
      </c>
      <c r="E19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4">
        <v>0</v>
      </c>
      <c r="G194">
        <v>-1</v>
      </c>
      <c r="H194">
        <v>1</v>
      </c>
      <c r="I194">
        <f>DEGREES(ASIN(Research_Window_Table[[#This Row],[X value]]/Research_Window_Table[[#This Row],[Length]]))</f>
        <v>0</v>
      </c>
      <c r="J19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5" spans="1:10" x14ac:dyDescent="0.3">
      <c r="A195">
        <v>1</v>
      </c>
      <c r="B195">
        <v>1.43</v>
      </c>
      <c r="C195">
        <v>1.19</v>
      </c>
      <c r="D195">
        <f>Research_Window_Table[[#This Row],[Width]]*Research_Window_Table[[#This Row],[Height]]</f>
        <v>1.7016999999999998</v>
      </c>
      <c r="E19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5">
        <v>0</v>
      </c>
      <c r="G195">
        <v>-1</v>
      </c>
      <c r="H195">
        <v>1</v>
      </c>
      <c r="I195">
        <f>DEGREES(ASIN(Research_Window_Table[[#This Row],[X value]]/Research_Window_Table[[#This Row],[Length]]))</f>
        <v>0</v>
      </c>
      <c r="J19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6" spans="1:10" x14ac:dyDescent="0.3">
      <c r="A196">
        <v>1</v>
      </c>
      <c r="B196">
        <v>1.43</v>
      </c>
      <c r="C196">
        <v>1.19</v>
      </c>
      <c r="D196">
        <f>Research_Window_Table[[#This Row],[Width]]*Research_Window_Table[[#This Row],[Height]]</f>
        <v>1.7016999999999998</v>
      </c>
      <c r="E19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6">
        <v>0</v>
      </c>
      <c r="G196">
        <v>-1</v>
      </c>
      <c r="H196">
        <v>1</v>
      </c>
      <c r="I196">
        <f>DEGREES(ASIN(Research_Window_Table[[#This Row],[X value]]/Research_Window_Table[[#This Row],[Length]]))</f>
        <v>0</v>
      </c>
      <c r="J19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7" spans="1:10" x14ac:dyDescent="0.3">
      <c r="A197">
        <v>1</v>
      </c>
      <c r="B197">
        <v>1.43</v>
      </c>
      <c r="C197">
        <v>1.19</v>
      </c>
      <c r="D197">
        <f>Research_Window_Table[[#This Row],[Width]]*Research_Window_Table[[#This Row],[Height]]</f>
        <v>1.7016999999999998</v>
      </c>
      <c r="E19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7">
        <v>0</v>
      </c>
      <c r="G197">
        <v>-1</v>
      </c>
      <c r="H197">
        <v>1</v>
      </c>
      <c r="I197">
        <f>DEGREES(ASIN(Research_Window_Table[[#This Row],[X value]]/Research_Window_Table[[#This Row],[Length]]))</f>
        <v>0</v>
      </c>
      <c r="J19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8" spans="1:10" x14ac:dyDescent="0.3">
      <c r="A198">
        <v>1</v>
      </c>
      <c r="B198">
        <v>1.43</v>
      </c>
      <c r="C198">
        <v>1.19</v>
      </c>
      <c r="D198">
        <f>Research_Window_Table[[#This Row],[Width]]*Research_Window_Table[[#This Row],[Height]]</f>
        <v>1.7016999999999998</v>
      </c>
      <c r="E19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8">
        <v>0</v>
      </c>
      <c r="G198">
        <v>-1</v>
      </c>
      <c r="H198">
        <v>1</v>
      </c>
      <c r="I198">
        <f>DEGREES(ASIN(Research_Window_Table[[#This Row],[X value]]/Research_Window_Table[[#This Row],[Length]]))</f>
        <v>0</v>
      </c>
      <c r="J19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9" spans="1:10" x14ac:dyDescent="0.3">
      <c r="A199">
        <v>1</v>
      </c>
      <c r="B199">
        <v>2.23</v>
      </c>
      <c r="C199">
        <v>2.17</v>
      </c>
      <c r="D199">
        <f>Research_Window_Table[[#This Row],[Width]]*Research_Window_Table[[#This Row],[Height]]</f>
        <v>4.8391000000000002</v>
      </c>
      <c r="E19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9">
        <v>0</v>
      </c>
      <c r="G199">
        <v>-1</v>
      </c>
      <c r="H199">
        <v>1</v>
      </c>
      <c r="I199">
        <f>DEGREES(ASIN(Research_Window_Table[[#This Row],[X value]]/Research_Window_Table[[#This Row],[Length]]))</f>
        <v>0</v>
      </c>
      <c r="J19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0" spans="1:10" x14ac:dyDescent="0.3">
      <c r="A200">
        <v>1</v>
      </c>
      <c r="B200">
        <v>2.23</v>
      </c>
      <c r="C200">
        <v>2.17</v>
      </c>
      <c r="D200">
        <f>Research_Window_Table[[#This Row],[Width]]*Research_Window_Table[[#This Row],[Height]]</f>
        <v>4.8391000000000002</v>
      </c>
      <c r="E20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0">
        <v>0</v>
      </c>
      <c r="G200">
        <v>-1</v>
      </c>
      <c r="H200">
        <v>1</v>
      </c>
      <c r="I200">
        <f>DEGREES(ASIN(Research_Window_Table[[#This Row],[X value]]/Research_Window_Table[[#This Row],[Length]]))</f>
        <v>0</v>
      </c>
      <c r="J20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1" spans="1:10" x14ac:dyDescent="0.3">
      <c r="A201">
        <v>1</v>
      </c>
      <c r="B201">
        <v>2.23</v>
      </c>
      <c r="C201">
        <v>2.17</v>
      </c>
      <c r="D201">
        <f>Research_Window_Table[[#This Row],[Width]]*Research_Window_Table[[#This Row],[Height]]</f>
        <v>4.8391000000000002</v>
      </c>
      <c r="E20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1">
        <v>0</v>
      </c>
      <c r="G201">
        <v>-1</v>
      </c>
      <c r="H201">
        <v>1</v>
      </c>
      <c r="I201">
        <f>DEGREES(ASIN(Research_Window_Table[[#This Row],[X value]]/Research_Window_Table[[#This Row],[Length]]))</f>
        <v>0</v>
      </c>
      <c r="J20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2" spans="1:10" x14ac:dyDescent="0.3">
      <c r="A202">
        <v>1</v>
      </c>
      <c r="B202">
        <v>2.23</v>
      </c>
      <c r="C202">
        <v>2.17</v>
      </c>
      <c r="D202">
        <f>Research_Window_Table[[#This Row],[Width]]*Research_Window_Table[[#This Row],[Height]]</f>
        <v>4.8391000000000002</v>
      </c>
      <c r="E20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2">
        <v>0</v>
      </c>
      <c r="G202">
        <v>-1</v>
      </c>
      <c r="H202">
        <v>1</v>
      </c>
      <c r="I202">
        <f>DEGREES(ASIN(Research_Window_Table[[#This Row],[X value]]/Research_Window_Table[[#This Row],[Length]]))</f>
        <v>0</v>
      </c>
      <c r="J20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3" spans="1:10" x14ac:dyDescent="0.3">
      <c r="A203">
        <v>1</v>
      </c>
      <c r="B203">
        <v>2.23</v>
      </c>
      <c r="C203">
        <v>2.17</v>
      </c>
      <c r="D203">
        <f>Research_Window_Table[[#This Row],[Width]]*Research_Window_Table[[#This Row],[Height]]</f>
        <v>4.8391000000000002</v>
      </c>
      <c r="E20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3">
        <v>0</v>
      </c>
      <c r="G203">
        <v>-1</v>
      </c>
      <c r="H203">
        <v>1</v>
      </c>
      <c r="I203">
        <f>DEGREES(ASIN(Research_Window_Table[[#This Row],[X value]]/Research_Window_Table[[#This Row],[Length]]))</f>
        <v>0</v>
      </c>
      <c r="J20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4" spans="1:10" x14ac:dyDescent="0.3">
      <c r="A204">
        <v>1</v>
      </c>
      <c r="B204">
        <v>2.23</v>
      </c>
      <c r="C204">
        <v>2.17</v>
      </c>
      <c r="D204">
        <f>Research_Window_Table[[#This Row],[Width]]*Research_Window_Table[[#This Row],[Height]]</f>
        <v>4.8391000000000002</v>
      </c>
      <c r="E20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4">
        <v>0</v>
      </c>
      <c r="G204">
        <v>-1</v>
      </c>
      <c r="H204">
        <v>1</v>
      </c>
      <c r="I204">
        <f>DEGREES(ASIN(Research_Window_Table[[#This Row],[X value]]/Research_Window_Table[[#This Row],[Length]]))</f>
        <v>0</v>
      </c>
      <c r="J20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5" spans="1:10" x14ac:dyDescent="0.3">
      <c r="A205">
        <v>1</v>
      </c>
      <c r="B205">
        <v>1.43</v>
      </c>
      <c r="C205">
        <v>1.19</v>
      </c>
      <c r="D205">
        <f>Research_Window_Table[[#This Row],[Width]]*Research_Window_Table[[#This Row],[Height]]</f>
        <v>1.7016999999999998</v>
      </c>
      <c r="E20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5">
        <v>0</v>
      </c>
      <c r="G205">
        <v>1</v>
      </c>
      <c r="H205">
        <v>1</v>
      </c>
      <c r="I205">
        <f>DEGREES(ASIN(Research_Window_Table[[#This Row],[X value]]/Research_Window_Table[[#This Row],[Length]]))</f>
        <v>0</v>
      </c>
      <c r="J20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06" spans="1:10" x14ac:dyDescent="0.3">
      <c r="A206">
        <v>1</v>
      </c>
      <c r="B206">
        <v>1.43</v>
      </c>
      <c r="C206">
        <v>1.19</v>
      </c>
      <c r="D206">
        <f>Research_Window_Table[[#This Row],[Width]]*Research_Window_Table[[#This Row],[Height]]</f>
        <v>1.7016999999999998</v>
      </c>
      <c r="E20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6">
        <v>0</v>
      </c>
      <c r="G206">
        <v>1</v>
      </c>
      <c r="H206">
        <v>1</v>
      </c>
      <c r="I206">
        <f>DEGREES(ASIN(Research_Window_Table[[#This Row],[X value]]/Research_Window_Table[[#This Row],[Length]]))</f>
        <v>0</v>
      </c>
      <c r="J20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07" spans="1:10" x14ac:dyDescent="0.3">
      <c r="A207">
        <v>1</v>
      </c>
      <c r="B207">
        <v>1.43</v>
      </c>
      <c r="C207">
        <v>1.19</v>
      </c>
      <c r="D207">
        <f>Research_Window_Table[[#This Row],[Width]]*Research_Window_Table[[#This Row],[Height]]</f>
        <v>1.7016999999999998</v>
      </c>
      <c r="E20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7">
        <v>0</v>
      </c>
      <c r="G207">
        <v>1</v>
      </c>
      <c r="H207">
        <v>1</v>
      </c>
      <c r="I207">
        <f>DEGREES(ASIN(Research_Window_Table[[#This Row],[X value]]/Research_Window_Table[[#This Row],[Length]]))</f>
        <v>0</v>
      </c>
      <c r="J20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08" spans="1:10" x14ac:dyDescent="0.3">
      <c r="A208">
        <v>1</v>
      </c>
      <c r="B208">
        <v>1.43</v>
      </c>
      <c r="C208">
        <v>1.19</v>
      </c>
      <c r="D208">
        <f>Research_Window_Table[[#This Row],[Width]]*Research_Window_Table[[#This Row],[Height]]</f>
        <v>1.7016999999999998</v>
      </c>
      <c r="E20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8">
        <v>0</v>
      </c>
      <c r="G208">
        <v>1</v>
      </c>
      <c r="H208">
        <v>1</v>
      </c>
      <c r="I208">
        <f>DEGREES(ASIN(Research_Window_Table[[#This Row],[X value]]/Research_Window_Table[[#This Row],[Length]]))</f>
        <v>0</v>
      </c>
      <c r="J20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09" spans="1:10" x14ac:dyDescent="0.3">
      <c r="A209">
        <v>1</v>
      </c>
      <c r="B209">
        <v>1.43</v>
      </c>
      <c r="C209">
        <v>1.19</v>
      </c>
      <c r="D209">
        <f>Research_Window_Table[[#This Row],[Width]]*Research_Window_Table[[#This Row],[Height]]</f>
        <v>1.7016999999999998</v>
      </c>
      <c r="E20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9">
        <v>0</v>
      </c>
      <c r="G209">
        <v>1</v>
      </c>
      <c r="H209">
        <v>1</v>
      </c>
      <c r="I209">
        <f>DEGREES(ASIN(Research_Window_Table[[#This Row],[X value]]/Research_Window_Table[[#This Row],[Length]]))</f>
        <v>0</v>
      </c>
      <c r="J20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0" spans="1:10" x14ac:dyDescent="0.3">
      <c r="A210">
        <v>1</v>
      </c>
      <c r="B210">
        <v>2.23</v>
      </c>
      <c r="C210">
        <v>2.17</v>
      </c>
      <c r="D210">
        <f>Research_Window_Table[[#This Row],[Width]]*Research_Window_Table[[#This Row],[Height]]</f>
        <v>4.8391000000000002</v>
      </c>
      <c r="E21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0">
        <v>0</v>
      </c>
      <c r="G210">
        <v>1</v>
      </c>
      <c r="H210">
        <v>1</v>
      </c>
      <c r="I210">
        <f>DEGREES(ASIN(Research_Window_Table[[#This Row],[X value]]/Research_Window_Table[[#This Row],[Length]]))</f>
        <v>0</v>
      </c>
      <c r="J21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1" spans="1:10" x14ac:dyDescent="0.3">
      <c r="A211">
        <v>1</v>
      </c>
      <c r="B211">
        <v>2.23</v>
      </c>
      <c r="C211">
        <v>2.17</v>
      </c>
      <c r="D211">
        <f>Research_Window_Table[[#This Row],[Width]]*Research_Window_Table[[#This Row],[Height]]</f>
        <v>4.8391000000000002</v>
      </c>
      <c r="E21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1">
        <v>0</v>
      </c>
      <c r="G211">
        <v>1</v>
      </c>
      <c r="H211">
        <v>1</v>
      </c>
      <c r="I211">
        <f>DEGREES(ASIN(Research_Window_Table[[#This Row],[X value]]/Research_Window_Table[[#This Row],[Length]]))</f>
        <v>0</v>
      </c>
      <c r="J21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2" spans="1:10" x14ac:dyDescent="0.3">
      <c r="A212">
        <v>1</v>
      </c>
      <c r="B212">
        <v>2.23</v>
      </c>
      <c r="C212">
        <v>2.17</v>
      </c>
      <c r="D212">
        <f>Research_Window_Table[[#This Row],[Width]]*Research_Window_Table[[#This Row],[Height]]</f>
        <v>4.8391000000000002</v>
      </c>
      <c r="E21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2">
        <v>0</v>
      </c>
      <c r="G212">
        <v>1</v>
      </c>
      <c r="H212">
        <v>1</v>
      </c>
      <c r="I212">
        <f>DEGREES(ASIN(Research_Window_Table[[#This Row],[X value]]/Research_Window_Table[[#This Row],[Length]]))</f>
        <v>0</v>
      </c>
      <c r="J21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3" spans="1:10" x14ac:dyDescent="0.3">
      <c r="A213">
        <v>1</v>
      </c>
      <c r="B213">
        <v>2.23</v>
      </c>
      <c r="C213">
        <v>2.17</v>
      </c>
      <c r="D213">
        <f>Research_Window_Table[[#This Row],[Width]]*Research_Window_Table[[#This Row],[Height]]</f>
        <v>4.8391000000000002</v>
      </c>
      <c r="E21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3">
        <v>0</v>
      </c>
      <c r="G213">
        <v>1</v>
      </c>
      <c r="H213">
        <v>1</v>
      </c>
      <c r="I213">
        <f>DEGREES(ASIN(Research_Window_Table[[#This Row],[X value]]/Research_Window_Table[[#This Row],[Length]]))</f>
        <v>0</v>
      </c>
      <c r="J21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4" spans="1:10" x14ac:dyDescent="0.3">
      <c r="A214">
        <v>1</v>
      </c>
      <c r="B214">
        <v>2.23</v>
      </c>
      <c r="C214">
        <v>2.17</v>
      </c>
      <c r="D214">
        <f>Research_Window_Table[[#This Row],[Width]]*Research_Window_Table[[#This Row],[Height]]</f>
        <v>4.8391000000000002</v>
      </c>
      <c r="E21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4">
        <v>0</v>
      </c>
      <c r="G214">
        <v>1</v>
      </c>
      <c r="H214">
        <v>1</v>
      </c>
      <c r="I214">
        <f>DEGREES(ASIN(Research_Window_Table[[#This Row],[X value]]/Research_Window_Table[[#This Row],[Length]]))</f>
        <v>0</v>
      </c>
      <c r="J21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5" spans="1:10" x14ac:dyDescent="0.3">
      <c r="A215">
        <v>1</v>
      </c>
      <c r="B215">
        <v>2.23</v>
      </c>
      <c r="C215">
        <v>2.17</v>
      </c>
      <c r="D215">
        <f>Research_Window_Table[[#This Row],[Width]]*Research_Window_Table[[#This Row],[Height]]</f>
        <v>4.8391000000000002</v>
      </c>
      <c r="E21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5">
        <v>0</v>
      </c>
      <c r="G215">
        <v>1</v>
      </c>
      <c r="H215">
        <v>1</v>
      </c>
      <c r="I215">
        <f>DEGREES(ASIN(Research_Window_Table[[#This Row],[X value]]/Research_Window_Table[[#This Row],[Length]]))</f>
        <v>0</v>
      </c>
      <c r="J21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6" spans="1:10" x14ac:dyDescent="0.3">
      <c r="A216">
        <v>1</v>
      </c>
      <c r="B216">
        <v>2.23</v>
      </c>
      <c r="C216">
        <v>2.17</v>
      </c>
      <c r="D216">
        <f>Research_Window_Table[[#This Row],[Width]]*Research_Window_Table[[#This Row],[Height]]</f>
        <v>4.8391000000000002</v>
      </c>
      <c r="E21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6">
        <v>0</v>
      </c>
      <c r="G216">
        <v>1</v>
      </c>
      <c r="H216">
        <v>1</v>
      </c>
      <c r="I216">
        <f>DEGREES(ASIN(Research_Window_Table[[#This Row],[X value]]/Research_Window_Table[[#This Row],[Length]]))</f>
        <v>0</v>
      </c>
      <c r="J21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7" spans="1:10" x14ac:dyDescent="0.3">
      <c r="A217">
        <v>1</v>
      </c>
      <c r="B217">
        <v>2.23</v>
      </c>
      <c r="C217">
        <v>2.17</v>
      </c>
      <c r="D217">
        <f>Research_Window_Table[[#This Row],[Width]]*Research_Window_Table[[#This Row],[Height]]</f>
        <v>4.8391000000000002</v>
      </c>
      <c r="E21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7">
        <v>0</v>
      </c>
      <c r="G217">
        <v>1</v>
      </c>
      <c r="H217">
        <v>1</v>
      </c>
      <c r="I217">
        <f>DEGREES(ASIN(Research_Window_Table[[#This Row],[X value]]/Research_Window_Table[[#This Row],[Length]]))</f>
        <v>0</v>
      </c>
      <c r="J21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8" spans="1:10" x14ac:dyDescent="0.3">
      <c r="A218">
        <v>1</v>
      </c>
      <c r="B218">
        <v>2.23</v>
      </c>
      <c r="C218">
        <v>2.17</v>
      </c>
      <c r="D218">
        <f>Research_Window_Table[[#This Row],[Width]]*Research_Window_Table[[#This Row],[Height]]</f>
        <v>4.8391000000000002</v>
      </c>
      <c r="E21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18">
        <v>-1</v>
      </c>
      <c r="G218">
        <v>0</v>
      </c>
      <c r="H218">
        <v>1</v>
      </c>
      <c r="I218">
        <f>DEGREES(ASIN(Research_Window_Table[[#This Row],[X value]]/Research_Window_Table[[#This Row],[Length]]))</f>
        <v>-90</v>
      </c>
      <c r="J21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19" spans="1:10" x14ac:dyDescent="0.3">
      <c r="A219">
        <v>1</v>
      </c>
      <c r="B219">
        <v>1.43</v>
      </c>
      <c r="C219">
        <v>1.19</v>
      </c>
      <c r="D219">
        <f>Research_Window_Table[[#This Row],[Width]]*Research_Window_Table[[#This Row],[Height]]</f>
        <v>1.7016999999999998</v>
      </c>
      <c r="E21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19">
        <v>-1</v>
      </c>
      <c r="G219">
        <v>0</v>
      </c>
      <c r="H219">
        <v>1</v>
      </c>
      <c r="I219">
        <f>DEGREES(ASIN(Research_Window_Table[[#This Row],[X value]]/Research_Window_Table[[#This Row],[Length]]))</f>
        <v>-90</v>
      </c>
      <c r="J21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0" spans="1:10" x14ac:dyDescent="0.3">
      <c r="A220">
        <v>1</v>
      </c>
      <c r="B220">
        <v>2.23</v>
      </c>
      <c r="C220">
        <v>2.17</v>
      </c>
      <c r="D220">
        <f>Research_Window_Table[[#This Row],[Width]]*Research_Window_Table[[#This Row],[Height]]</f>
        <v>4.8391000000000002</v>
      </c>
      <c r="E22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20">
        <v>1</v>
      </c>
      <c r="G220">
        <v>0</v>
      </c>
      <c r="H220">
        <v>1</v>
      </c>
      <c r="I220">
        <f>DEGREES(ASIN(Research_Window_Table[[#This Row],[X value]]/Research_Window_Table[[#This Row],[Length]]))</f>
        <v>90</v>
      </c>
      <c r="J22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21" spans="1:10" x14ac:dyDescent="0.3">
      <c r="A221">
        <v>1</v>
      </c>
      <c r="B221">
        <v>2.23</v>
      </c>
      <c r="C221">
        <v>2.17</v>
      </c>
      <c r="D221">
        <f>Research_Window_Table[[#This Row],[Width]]*Research_Window_Table[[#This Row],[Height]]</f>
        <v>4.8391000000000002</v>
      </c>
      <c r="E22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21">
        <v>1</v>
      </c>
      <c r="G221">
        <v>0</v>
      </c>
      <c r="H221">
        <v>1</v>
      </c>
      <c r="I221">
        <f>DEGREES(ASIN(Research_Window_Table[[#This Row],[X value]]/Research_Window_Table[[#This Row],[Length]]))</f>
        <v>90</v>
      </c>
      <c r="J22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22" spans="1:10" x14ac:dyDescent="0.3">
      <c r="A222">
        <v>1</v>
      </c>
      <c r="B222">
        <v>2.23</v>
      </c>
      <c r="C222">
        <v>2.17</v>
      </c>
      <c r="D222">
        <f>Research_Window_Table[[#This Row],[Width]]*Research_Window_Table[[#This Row],[Height]]</f>
        <v>4.8391000000000002</v>
      </c>
      <c r="E22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22">
        <v>1</v>
      </c>
      <c r="G222">
        <v>0</v>
      </c>
      <c r="H222">
        <v>1</v>
      </c>
      <c r="I222">
        <f>DEGREES(ASIN(Research_Window_Table[[#This Row],[X value]]/Research_Window_Table[[#This Row],[Length]]))</f>
        <v>90</v>
      </c>
      <c r="J22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23" spans="1:10" x14ac:dyDescent="0.3">
      <c r="A223">
        <v>1</v>
      </c>
      <c r="B223">
        <v>2.23</v>
      </c>
      <c r="C223">
        <v>2.17</v>
      </c>
      <c r="D223">
        <f>Research_Window_Table[[#This Row],[Width]]*Research_Window_Table[[#This Row],[Height]]</f>
        <v>4.8391000000000002</v>
      </c>
      <c r="E22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23">
        <v>1</v>
      </c>
      <c r="G223">
        <v>0</v>
      </c>
      <c r="H223">
        <v>1</v>
      </c>
      <c r="I223">
        <f>DEGREES(ASIN(Research_Window_Table[[#This Row],[X value]]/Research_Window_Table[[#This Row],[Length]]))</f>
        <v>90</v>
      </c>
      <c r="J22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24" spans="1:10" x14ac:dyDescent="0.3">
      <c r="A224">
        <v>1</v>
      </c>
      <c r="B224">
        <v>1.43</v>
      </c>
      <c r="C224">
        <v>1.19</v>
      </c>
      <c r="D224">
        <f>Research_Window_Table[[#This Row],[Width]]*Research_Window_Table[[#This Row],[Height]]</f>
        <v>1.7016999999999998</v>
      </c>
      <c r="E22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24">
        <v>-1</v>
      </c>
      <c r="G224">
        <v>0</v>
      </c>
      <c r="H224">
        <v>1</v>
      </c>
      <c r="I224">
        <f>DEGREES(ASIN(Research_Window_Table[[#This Row],[X value]]/Research_Window_Table[[#This Row],[Length]]))</f>
        <v>-90</v>
      </c>
      <c r="J22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5" spans="1:10" x14ac:dyDescent="0.3">
      <c r="A225">
        <v>1</v>
      </c>
      <c r="B225">
        <v>1.43</v>
      </c>
      <c r="C225">
        <v>1.19</v>
      </c>
      <c r="D225">
        <f>Research_Window_Table[[#This Row],[Width]]*Research_Window_Table[[#This Row],[Height]]</f>
        <v>1.7016999999999998</v>
      </c>
      <c r="E22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25">
        <v>-1</v>
      </c>
      <c r="G225">
        <v>0</v>
      </c>
      <c r="H225">
        <v>1</v>
      </c>
      <c r="I225">
        <f>DEGREES(ASIN(Research_Window_Table[[#This Row],[X value]]/Research_Window_Table[[#This Row],[Length]]))</f>
        <v>-90</v>
      </c>
      <c r="J22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6" spans="1:10" x14ac:dyDescent="0.3">
      <c r="A226">
        <v>1</v>
      </c>
      <c r="B226">
        <v>1.43</v>
      </c>
      <c r="C226">
        <v>1.19</v>
      </c>
      <c r="D226">
        <f>Research_Window_Table[[#This Row],[Width]]*Research_Window_Table[[#This Row],[Height]]</f>
        <v>1.7016999999999998</v>
      </c>
      <c r="E22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26">
        <v>-1</v>
      </c>
      <c r="G226">
        <v>0</v>
      </c>
      <c r="H226">
        <v>1</v>
      </c>
      <c r="I226">
        <f>DEGREES(ASIN(Research_Window_Table[[#This Row],[X value]]/Research_Window_Table[[#This Row],[Length]]))</f>
        <v>-90</v>
      </c>
      <c r="J22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7" spans="1:10" x14ac:dyDescent="0.3">
      <c r="A227">
        <v>1</v>
      </c>
      <c r="B227">
        <v>1.43</v>
      </c>
      <c r="C227">
        <v>1.19</v>
      </c>
      <c r="D227">
        <f>Research_Window_Table[[#This Row],[Width]]*Research_Window_Table[[#This Row],[Height]]</f>
        <v>1.7016999999999998</v>
      </c>
      <c r="E22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27">
        <v>0</v>
      </c>
      <c r="G227">
        <v>-1</v>
      </c>
      <c r="H227">
        <v>1</v>
      </c>
      <c r="I227">
        <f>DEGREES(ASIN(Research_Window_Table[[#This Row],[X value]]/Research_Window_Table[[#This Row],[Length]]))</f>
        <v>0</v>
      </c>
      <c r="J22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28" spans="1:10" x14ac:dyDescent="0.3">
      <c r="A228">
        <v>1</v>
      </c>
      <c r="B228">
        <v>1.43</v>
      </c>
      <c r="C228">
        <v>1.19</v>
      </c>
      <c r="D228">
        <f>Research_Window_Table[[#This Row],[Width]]*Research_Window_Table[[#This Row],[Height]]</f>
        <v>1.7016999999999998</v>
      </c>
      <c r="E22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28">
        <v>0</v>
      </c>
      <c r="G228">
        <v>-1</v>
      </c>
      <c r="H228">
        <v>1</v>
      </c>
      <c r="I228">
        <f>DEGREES(ASIN(Research_Window_Table[[#This Row],[X value]]/Research_Window_Table[[#This Row],[Length]]))</f>
        <v>0</v>
      </c>
      <c r="J22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29" spans="1:10" x14ac:dyDescent="0.3">
      <c r="A229">
        <v>1</v>
      </c>
      <c r="B229">
        <v>1.43</v>
      </c>
      <c r="C229">
        <v>1.19</v>
      </c>
      <c r="D229">
        <f>Research_Window_Table[[#This Row],[Width]]*Research_Window_Table[[#This Row],[Height]]</f>
        <v>1.7016999999999998</v>
      </c>
      <c r="E22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29">
        <v>0</v>
      </c>
      <c r="G229">
        <v>-1</v>
      </c>
      <c r="H229">
        <v>1</v>
      </c>
      <c r="I229">
        <f>DEGREES(ASIN(Research_Window_Table[[#This Row],[X value]]/Research_Window_Table[[#This Row],[Length]]))</f>
        <v>0</v>
      </c>
      <c r="J22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0" spans="1:10" x14ac:dyDescent="0.3">
      <c r="A230">
        <v>1</v>
      </c>
      <c r="B230">
        <v>1.43</v>
      </c>
      <c r="C230">
        <v>1.19</v>
      </c>
      <c r="D230">
        <f>Research_Window_Table[[#This Row],[Width]]*Research_Window_Table[[#This Row],[Height]]</f>
        <v>1.7016999999999998</v>
      </c>
      <c r="E23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0">
        <v>0</v>
      </c>
      <c r="G230">
        <v>-1</v>
      </c>
      <c r="H230">
        <v>1</v>
      </c>
      <c r="I230">
        <f>DEGREES(ASIN(Research_Window_Table[[#This Row],[X value]]/Research_Window_Table[[#This Row],[Length]]))</f>
        <v>0</v>
      </c>
      <c r="J23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1" spans="1:10" x14ac:dyDescent="0.3">
      <c r="A231">
        <v>1</v>
      </c>
      <c r="B231">
        <v>1.43</v>
      </c>
      <c r="C231">
        <v>1.19</v>
      </c>
      <c r="D231">
        <f>Research_Window_Table[[#This Row],[Width]]*Research_Window_Table[[#This Row],[Height]]</f>
        <v>1.7016999999999998</v>
      </c>
      <c r="E23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1">
        <v>0</v>
      </c>
      <c r="G231">
        <v>-1</v>
      </c>
      <c r="H231">
        <v>1</v>
      </c>
      <c r="I231">
        <f>DEGREES(ASIN(Research_Window_Table[[#This Row],[X value]]/Research_Window_Table[[#This Row],[Length]]))</f>
        <v>0</v>
      </c>
      <c r="J23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2" spans="1:10" x14ac:dyDescent="0.3">
      <c r="A232">
        <v>1</v>
      </c>
      <c r="B232">
        <v>1.43</v>
      </c>
      <c r="C232">
        <v>1.19</v>
      </c>
      <c r="D232">
        <f>Research_Window_Table[[#This Row],[Width]]*Research_Window_Table[[#This Row],[Height]]</f>
        <v>1.7016999999999998</v>
      </c>
      <c r="E23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2">
        <v>0</v>
      </c>
      <c r="G232">
        <v>-1</v>
      </c>
      <c r="H232">
        <v>1</v>
      </c>
      <c r="I232">
        <f>DEGREES(ASIN(Research_Window_Table[[#This Row],[X value]]/Research_Window_Table[[#This Row],[Length]]))</f>
        <v>0</v>
      </c>
      <c r="J23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3" spans="1:10" x14ac:dyDescent="0.3">
      <c r="A233">
        <v>1</v>
      </c>
      <c r="B233">
        <v>1.43</v>
      </c>
      <c r="C233">
        <v>1.19</v>
      </c>
      <c r="D233">
        <f>Research_Window_Table[[#This Row],[Width]]*Research_Window_Table[[#This Row],[Height]]</f>
        <v>1.7016999999999998</v>
      </c>
      <c r="E23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3">
        <v>0</v>
      </c>
      <c r="G233">
        <v>-1</v>
      </c>
      <c r="H233">
        <v>1</v>
      </c>
      <c r="I233">
        <f>DEGREES(ASIN(Research_Window_Table[[#This Row],[X value]]/Research_Window_Table[[#This Row],[Length]]))</f>
        <v>0</v>
      </c>
      <c r="J23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4" spans="1:10" x14ac:dyDescent="0.3">
      <c r="A234">
        <v>1</v>
      </c>
      <c r="B234">
        <v>1.43</v>
      </c>
      <c r="C234">
        <v>1.19</v>
      </c>
      <c r="D234">
        <f>Research_Window_Table[[#This Row],[Width]]*Research_Window_Table[[#This Row],[Height]]</f>
        <v>1.7016999999999998</v>
      </c>
      <c r="E23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4">
        <v>0</v>
      </c>
      <c r="G234">
        <v>-1</v>
      </c>
      <c r="H234">
        <v>1</v>
      </c>
      <c r="I234">
        <f>DEGREES(ASIN(Research_Window_Table[[#This Row],[X value]]/Research_Window_Table[[#This Row],[Length]]))</f>
        <v>0</v>
      </c>
      <c r="J23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5" spans="1:10" x14ac:dyDescent="0.3">
      <c r="A235">
        <v>1</v>
      </c>
      <c r="B235">
        <v>2.23</v>
      </c>
      <c r="C235">
        <v>2.17</v>
      </c>
      <c r="D235">
        <f>Research_Window_Table[[#This Row],[Width]]*Research_Window_Table[[#This Row],[Height]]</f>
        <v>4.8391000000000002</v>
      </c>
      <c r="E23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5">
        <v>0</v>
      </c>
      <c r="G235">
        <v>-1</v>
      </c>
      <c r="H235">
        <v>1</v>
      </c>
      <c r="I235">
        <f>DEGREES(ASIN(Research_Window_Table[[#This Row],[X value]]/Research_Window_Table[[#This Row],[Length]]))</f>
        <v>0</v>
      </c>
      <c r="J23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6" spans="1:10" x14ac:dyDescent="0.3">
      <c r="A236">
        <v>1</v>
      </c>
      <c r="B236">
        <v>2.23</v>
      </c>
      <c r="C236">
        <v>2.17</v>
      </c>
      <c r="D236">
        <f>Research_Window_Table[[#This Row],[Width]]*Research_Window_Table[[#This Row],[Height]]</f>
        <v>4.8391000000000002</v>
      </c>
      <c r="E23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6">
        <v>0</v>
      </c>
      <c r="G236">
        <v>-1</v>
      </c>
      <c r="H236">
        <v>1</v>
      </c>
      <c r="I236">
        <f>DEGREES(ASIN(Research_Window_Table[[#This Row],[X value]]/Research_Window_Table[[#This Row],[Length]]))</f>
        <v>0</v>
      </c>
      <c r="J23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7" spans="1:10" x14ac:dyDescent="0.3">
      <c r="A237">
        <v>1</v>
      </c>
      <c r="B237">
        <v>2.23</v>
      </c>
      <c r="C237">
        <v>2.17</v>
      </c>
      <c r="D237">
        <f>Research_Window_Table[[#This Row],[Width]]*Research_Window_Table[[#This Row],[Height]]</f>
        <v>4.8391000000000002</v>
      </c>
      <c r="E23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7">
        <v>0</v>
      </c>
      <c r="G237">
        <v>-1</v>
      </c>
      <c r="H237">
        <v>1</v>
      </c>
      <c r="I237">
        <f>DEGREES(ASIN(Research_Window_Table[[#This Row],[X value]]/Research_Window_Table[[#This Row],[Length]]))</f>
        <v>0</v>
      </c>
      <c r="J23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8" spans="1:10" x14ac:dyDescent="0.3">
      <c r="A238">
        <v>1</v>
      </c>
      <c r="B238">
        <v>2.23</v>
      </c>
      <c r="C238">
        <v>2.17</v>
      </c>
      <c r="D238">
        <f>Research_Window_Table[[#This Row],[Width]]*Research_Window_Table[[#This Row],[Height]]</f>
        <v>4.8391000000000002</v>
      </c>
      <c r="E23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8">
        <v>0</v>
      </c>
      <c r="G238">
        <v>-1</v>
      </c>
      <c r="H238">
        <v>1</v>
      </c>
      <c r="I238">
        <f>DEGREES(ASIN(Research_Window_Table[[#This Row],[X value]]/Research_Window_Table[[#This Row],[Length]]))</f>
        <v>0</v>
      </c>
      <c r="J23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9" spans="1:10" x14ac:dyDescent="0.3">
      <c r="A239">
        <v>1</v>
      </c>
      <c r="B239">
        <v>2.23</v>
      </c>
      <c r="C239">
        <v>2.17</v>
      </c>
      <c r="D239">
        <f>Research_Window_Table[[#This Row],[Width]]*Research_Window_Table[[#This Row],[Height]]</f>
        <v>4.8391000000000002</v>
      </c>
      <c r="E23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9">
        <v>0</v>
      </c>
      <c r="G239">
        <v>-1</v>
      </c>
      <c r="H239">
        <v>1</v>
      </c>
      <c r="I239">
        <f>DEGREES(ASIN(Research_Window_Table[[#This Row],[X value]]/Research_Window_Table[[#This Row],[Length]]))</f>
        <v>0</v>
      </c>
      <c r="J23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40" spans="1:10" x14ac:dyDescent="0.3">
      <c r="A240">
        <v>1</v>
      </c>
      <c r="B240">
        <v>2.23</v>
      </c>
      <c r="C240">
        <v>2.17</v>
      </c>
      <c r="D240">
        <f>Research_Window_Table[[#This Row],[Width]]*Research_Window_Table[[#This Row],[Height]]</f>
        <v>4.8391000000000002</v>
      </c>
      <c r="E24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40">
        <v>0</v>
      </c>
      <c r="G240">
        <v>-1</v>
      </c>
      <c r="H240">
        <v>1</v>
      </c>
      <c r="I240">
        <f>DEGREES(ASIN(Research_Window_Table[[#This Row],[X value]]/Research_Window_Table[[#This Row],[Length]]))</f>
        <v>0</v>
      </c>
      <c r="J24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41" spans="1:10" x14ac:dyDescent="0.3">
      <c r="A241">
        <v>1</v>
      </c>
      <c r="B241">
        <v>1.43</v>
      </c>
      <c r="C241">
        <v>1.19</v>
      </c>
      <c r="D241">
        <f>Research_Window_Table[[#This Row],[Width]]*Research_Window_Table[[#This Row],[Height]]</f>
        <v>1.7016999999999998</v>
      </c>
      <c r="E24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1">
        <v>0</v>
      </c>
      <c r="G241">
        <v>1</v>
      </c>
      <c r="H241">
        <v>1</v>
      </c>
      <c r="I241">
        <f>DEGREES(ASIN(Research_Window_Table[[#This Row],[X value]]/Research_Window_Table[[#This Row],[Length]]))</f>
        <v>0</v>
      </c>
      <c r="J24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2" spans="1:10" x14ac:dyDescent="0.3">
      <c r="A242">
        <v>1</v>
      </c>
      <c r="B242">
        <v>1.43</v>
      </c>
      <c r="C242">
        <v>1.19</v>
      </c>
      <c r="D242">
        <f>Research_Window_Table[[#This Row],[Width]]*Research_Window_Table[[#This Row],[Height]]</f>
        <v>1.7016999999999998</v>
      </c>
      <c r="E24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2">
        <v>0</v>
      </c>
      <c r="G242">
        <v>1</v>
      </c>
      <c r="H242">
        <v>1</v>
      </c>
      <c r="I242">
        <f>DEGREES(ASIN(Research_Window_Table[[#This Row],[X value]]/Research_Window_Table[[#This Row],[Length]]))</f>
        <v>0</v>
      </c>
      <c r="J24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3" spans="1:10" x14ac:dyDescent="0.3">
      <c r="A243">
        <v>1</v>
      </c>
      <c r="B243">
        <v>1.43</v>
      </c>
      <c r="C243">
        <v>1.19</v>
      </c>
      <c r="D243">
        <f>Research_Window_Table[[#This Row],[Width]]*Research_Window_Table[[#This Row],[Height]]</f>
        <v>1.7016999999999998</v>
      </c>
      <c r="E24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3">
        <v>0</v>
      </c>
      <c r="G243">
        <v>1</v>
      </c>
      <c r="H243">
        <v>1</v>
      </c>
      <c r="I243">
        <f>DEGREES(ASIN(Research_Window_Table[[#This Row],[X value]]/Research_Window_Table[[#This Row],[Length]]))</f>
        <v>0</v>
      </c>
      <c r="J24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4" spans="1:10" x14ac:dyDescent="0.3">
      <c r="A244">
        <v>1</v>
      </c>
      <c r="B244">
        <v>1.43</v>
      </c>
      <c r="C244">
        <v>1.19</v>
      </c>
      <c r="D244">
        <f>Research_Window_Table[[#This Row],[Width]]*Research_Window_Table[[#This Row],[Height]]</f>
        <v>1.7016999999999998</v>
      </c>
      <c r="E24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4">
        <v>0</v>
      </c>
      <c r="G244">
        <v>1</v>
      </c>
      <c r="H244">
        <v>1</v>
      </c>
      <c r="I244">
        <f>DEGREES(ASIN(Research_Window_Table[[#This Row],[X value]]/Research_Window_Table[[#This Row],[Length]]))</f>
        <v>0</v>
      </c>
      <c r="J24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5" spans="1:10" x14ac:dyDescent="0.3">
      <c r="A245">
        <v>1</v>
      </c>
      <c r="B245">
        <v>1.43</v>
      </c>
      <c r="C245">
        <v>1.19</v>
      </c>
      <c r="D245">
        <f>Research_Window_Table[[#This Row],[Width]]*Research_Window_Table[[#This Row],[Height]]</f>
        <v>1.7016999999999998</v>
      </c>
      <c r="E24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5">
        <v>0</v>
      </c>
      <c r="G245">
        <v>1</v>
      </c>
      <c r="H245">
        <v>1</v>
      </c>
      <c r="I245">
        <f>DEGREES(ASIN(Research_Window_Table[[#This Row],[X value]]/Research_Window_Table[[#This Row],[Length]]))</f>
        <v>0</v>
      </c>
      <c r="J24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6" spans="1:10" x14ac:dyDescent="0.3">
      <c r="A246">
        <v>1</v>
      </c>
      <c r="B246">
        <v>2.23</v>
      </c>
      <c r="C246">
        <v>2.17</v>
      </c>
      <c r="D246">
        <f>Research_Window_Table[[#This Row],[Width]]*Research_Window_Table[[#This Row],[Height]]</f>
        <v>4.8391000000000002</v>
      </c>
      <c r="E24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6">
        <v>0</v>
      </c>
      <c r="G246">
        <v>1</v>
      </c>
      <c r="H246">
        <v>1</v>
      </c>
      <c r="I246">
        <f>DEGREES(ASIN(Research_Window_Table[[#This Row],[X value]]/Research_Window_Table[[#This Row],[Length]]))</f>
        <v>0</v>
      </c>
      <c r="J24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7" spans="1:10" x14ac:dyDescent="0.3">
      <c r="A247">
        <v>1</v>
      </c>
      <c r="B247">
        <v>2.23</v>
      </c>
      <c r="C247">
        <v>2.17</v>
      </c>
      <c r="D247">
        <f>Research_Window_Table[[#This Row],[Width]]*Research_Window_Table[[#This Row],[Height]]</f>
        <v>4.8391000000000002</v>
      </c>
      <c r="E24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7">
        <v>0</v>
      </c>
      <c r="G247">
        <v>1</v>
      </c>
      <c r="H247">
        <v>1</v>
      </c>
      <c r="I247">
        <f>DEGREES(ASIN(Research_Window_Table[[#This Row],[X value]]/Research_Window_Table[[#This Row],[Length]]))</f>
        <v>0</v>
      </c>
      <c r="J24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8" spans="1:10" x14ac:dyDescent="0.3">
      <c r="A248">
        <v>1</v>
      </c>
      <c r="B248">
        <v>2.23</v>
      </c>
      <c r="C248">
        <v>2.17</v>
      </c>
      <c r="D248">
        <f>Research_Window_Table[[#This Row],[Width]]*Research_Window_Table[[#This Row],[Height]]</f>
        <v>4.8391000000000002</v>
      </c>
      <c r="E24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8">
        <v>0</v>
      </c>
      <c r="G248">
        <v>1</v>
      </c>
      <c r="H248">
        <v>1</v>
      </c>
      <c r="I248">
        <f>DEGREES(ASIN(Research_Window_Table[[#This Row],[X value]]/Research_Window_Table[[#This Row],[Length]]))</f>
        <v>0</v>
      </c>
      <c r="J24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9" spans="1:10" x14ac:dyDescent="0.3">
      <c r="A249">
        <v>1</v>
      </c>
      <c r="B249">
        <v>2.23</v>
      </c>
      <c r="C249">
        <v>2.17</v>
      </c>
      <c r="D249">
        <f>Research_Window_Table[[#This Row],[Width]]*Research_Window_Table[[#This Row],[Height]]</f>
        <v>4.8391000000000002</v>
      </c>
      <c r="E24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9">
        <v>0</v>
      </c>
      <c r="G249">
        <v>1</v>
      </c>
      <c r="H249">
        <v>1</v>
      </c>
      <c r="I249">
        <f>DEGREES(ASIN(Research_Window_Table[[#This Row],[X value]]/Research_Window_Table[[#This Row],[Length]]))</f>
        <v>0</v>
      </c>
      <c r="J24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0" spans="1:10" x14ac:dyDescent="0.3">
      <c r="A250">
        <v>1</v>
      </c>
      <c r="B250">
        <v>2.23</v>
      </c>
      <c r="C250">
        <v>2.17</v>
      </c>
      <c r="D250">
        <f>Research_Window_Table[[#This Row],[Width]]*Research_Window_Table[[#This Row],[Height]]</f>
        <v>4.8391000000000002</v>
      </c>
      <c r="E25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50">
        <v>0</v>
      </c>
      <c r="G250">
        <v>1</v>
      </c>
      <c r="H250">
        <v>1</v>
      </c>
      <c r="I250">
        <f>DEGREES(ASIN(Research_Window_Table[[#This Row],[X value]]/Research_Window_Table[[#This Row],[Length]]))</f>
        <v>0</v>
      </c>
      <c r="J25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1" spans="1:10" x14ac:dyDescent="0.3">
      <c r="A251">
        <v>1</v>
      </c>
      <c r="B251">
        <v>2.23</v>
      </c>
      <c r="C251">
        <v>2.17</v>
      </c>
      <c r="D251">
        <f>Research_Window_Table[[#This Row],[Width]]*Research_Window_Table[[#This Row],[Height]]</f>
        <v>4.8391000000000002</v>
      </c>
      <c r="E25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51">
        <v>0</v>
      </c>
      <c r="G251">
        <v>1</v>
      </c>
      <c r="H251">
        <v>1</v>
      </c>
      <c r="I251">
        <f>DEGREES(ASIN(Research_Window_Table[[#This Row],[X value]]/Research_Window_Table[[#This Row],[Length]]))</f>
        <v>0</v>
      </c>
      <c r="J25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2" spans="1:10" x14ac:dyDescent="0.3">
      <c r="A252">
        <v>1</v>
      </c>
      <c r="B252">
        <v>2.23</v>
      </c>
      <c r="C252">
        <v>2.17</v>
      </c>
      <c r="D252">
        <f>Research_Window_Table[[#This Row],[Width]]*Research_Window_Table[[#This Row],[Height]]</f>
        <v>4.8391000000000002</v>
      </c>
      <c r="E25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52">
        <v>0</v>
      </c>
      <c r="G252">
        <v>1</v>
      </c>
      <c r="H252">
        <v>1</v>
      </c>
      <c r="I252">
        <f>DEGREES(ASIN(Research_Window_Table[[#This Row],[X value]]/Research_Window_Table[[#This Row],[Length]]))</f>
        <v>0</v>
      </c>
      <c r="J25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3" spans="1:10" x14ac:dyDescent="0.3">
      <c r="A253">
        <v>1</v>
      </c>
      <c r="B253">
        <v>2.23</v>
      </c>
      <c r="C253">
        <v>2.17</v>
      </c>
      <c r="D253">
        <f>Research_Window_Table[[#This Row],[Width]]*Research_Window_Table[[#This Row],[Height]]</f>
        <v>4.8391000000000002</v>
      </c>
      <c r="E25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53">
        <v>0</v>
      </c>
      <c r="G253">
        <v>1</v>
      </c>
      <c r="H253">
        <v>1</v>
      </c>
      <c r="I253">
        <f>DEGREES(ASIN(Research_Window_Table[[#This Row],[X value]]/Research_Window_Table[[#This Row],[Length]]))</f>
        <v>0</v>
      </c>
      <c r="J25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4" spans="1:10" x14ac:dyDescent="0.3">
      <c r="A254">
        <v>1</v>
      </c>
      <c r="B254">
        <v>2.23</v>
      </c>
      <c r="C254">
        <v>2.17</v>
      </c>
      <c r="D254">
        <f>Research_Window_Table[[#This Row],[Width]]*Research_Window_Table[[#This Row],[Height]]</f>
        <v>4.8391000000000002</v>
      </c>
      <c r="E25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54">
        <v>-1</v>
      </c>
      <c r="G254">
        <v>0</v>
      </c>
      <c r="H254">
        <v>1</v>
      </c>
      <c r="I254">
        <f>DEGREES(ASIN(Research_Window_Table[[#This Row],[X value]]/Research_Window_Table[[#This Row],[Length]]))</f>
        <v>-90</v>
      </c>
      <c r="J25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55" spans="1:10" x14ac:dyDescent="0.3">
      <c r="A255">
        <v>1</v>
      </c>
      <c r="B255">
        <v>1.43</v>
      </c>
      <c r="C255">
        <v>1.19</v>
      </c>
      <c r="D255">
        <f>Research_Window_Table[[#This Row],[Width]]*Research_Window_Table[[#This Row],[Height]]</f>
        <v>1.7016999999999998</v>
      </c>
      <c r="E25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55">
        <v>-1</v>
      </c>
      <c r="G255">
        <v>0</v>
      </c>
      <c r="H255">
        <v>1</v>
      </c>
      <c r="I255">
        <f>DEGREES(ASIN(Research_Window_Table[[#This Row],[X value]]/Research_Window_Table[[#This Row],[Length]]))</f>
        <v>-90</v>
      </c>
      <c r="J25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56" spans="1:10" x14ac:dyDescent="0.3">
      <c r="A256">
        <v>1</v>
      </c>
      <c r="B256">
        <v>2.23</v>
      </c>
      <c r="C256">
        <v>2.17</v>
      </c>
      <c r="D256">
        <f>Research_Window_Table[[#This Row],[Width]]*Research_Window_Table[[#This Row],[Height]]</f>
        <v>4.8391000000000002</v>
      </c>
      <c r="E25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6">
        <v>1</v>
      </c>
      <c r="G256">
        <v>0</v>
      </c>
      <c r="H256">
        <v>1</v>
      </c>
      <c r="I256">
        <f>DEGREES(ASIN(Research_Window_Table[[#This Row],[X value]]/Research_Window_Table[[#This Row],[Length]]))</f>
        <v>90</v>
      </c>
      <c r="J25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57" spans="1:10" x14ac:dyDescent="0.3">
      <c r="A257">
        <v>1</v>
      </c>
      <c r="B257">
        <v>2.23</v>
      </c>
      <c r="C257">
        <v>2.17</v>
      </c>
      <c r="D257">
        <f>Research_Window_Table[[#This Row],[Width]]*Research_Window_Table[[#This Row],[Height]]</f>
        <v>4.8391000000000002</v>
      </c>
      <c r="E25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7">
        <v>1</v>
      </c>
      <c r="G257">
        <v>0</v>
      </c>
      <c r="H257">
        <v>1</v>
      </c>
      <c r="I257">
        <f>DEGREES(ASIN(Research_Window_Table[[#This Row],[X value]]/Research_Window_Table[[#This Row],[Length]]))</f>
        <v>90</v>
      </c>
      <c r="J25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58" spans="1:10" x14ac:dyDescent="0.3">
      <c r="A258">
        <v>1</v>
      </c>
      <c r="B258">
        <v>2.23</v>
      </c>
      <c r="C258">
        <v>2.17</v>
      </c>
      <c r="D258">
        <f>Research_Window_Table[[#This Row],[Width]]*Research_Window_Table[[#This Row],[Height]]</f>
        <v>4.8391000000000002</v>
      </c>
      <c r="E25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8">
        <v>1</v>
      </c>
      <c r="G258">
        <v>0</v>
      </c>
      <c r="H258">
        <v>1</v>
      </c>
      <c r="I258">
        <f>DEGREES(ASIN(Research_Window_Table[[#This Row],[X value]]/Research_Window_Table[[#This Row],[Length]]))</f>
        <v>90</v>
      </c>
      <c r="J25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59" spans="1:10" x14ac:dyDescent="0.3">
      <c r="A259">
        <v>1</v>
      </c>
      <c r="B259">
        <v>2.23</v>
      </c>
      <c r="C259">
        <v>2.17</v>
      </c>
      <c r="D259">
        <f>Research_Window_Table[[#This Row],[Width]]*Research_Window_Table[[#This Row],[Height]]</f>
        <v>4.8391000000000002</v>
      </c>
      <c r="E25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9">
        <v>1</v>
      </c>
      <c r="G259">
        <v>0</v>
      </c>
      <c r="H259">
        <v>1</v>
      </c>
      <c r="I259">
        <f>DEGREES(ASIN(Research_Window_Table[[#This Row],[X value]]/Research_Window_Table[[#This Row],[Length]]))</f>
        <v>90</v>
      </c>
      <c r="J25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60" spans="1:10" x14ac:dyDescent="0.3">
      <c r="A260">
        <v>1</v>
      </c>
      <c r="B260">
        <v>1.43</v>
      </c>
      <c r="C260">
        <v>1.19</v>
      </c>
      <c r="D260">
        <f>Research_Window_Table[[#This Row],[Width]]*Research_Window_Table[[#This Row],[Height]]</f>
        <v>1.7016999999999998</v>
      </c>
      <c r="E26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60">
        <v>-1</v>
      </c>
      <c r="G260">
        <v>0</v>
      </c>
      <c r="H260">
        <v>1</v>
      </c>
      <c r="I260">
        <f>DEGREES(ASIN(Research_Window_Table[[#This Row],[X value]]/Research_Window_Table[[#This Row],[Length]]))</f>
        <v>-90</v>
      </c>
      <c r="J26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61" spans="1:10" x14ac:dyDescent="0.3">
      <c r="A261">
        <v>1</v>
      </c>
      <c r="B261">
        <v>1.43</v>
      </c>
      <c r="C261">
        <v>1.19</v>
      </c>
      <c r="D261">
        <f>Research_Window_Table[[#This Row],[Width]]*Research_Window_Table[[#This Row],[Height]]</f>
        <v>1.7016999999999998</v>
      </c>
      <c r="E26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61">
        <v>-1</v>
      </c>
      <c r="G261">
        <v>0</v>
      </c>
      <c r="H261">
        <v>1</v>
      </c>
      <c r="I261">
        <f>DEGREES(ASIN(Research_Window_Table[[#This Row],[X value]]/Research_Window_Table[[#This Row],[Length]]))</f>
        <v>-90</v>
      </c>
      <c r="J26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62" spans="1:10" x14ac:dyDescent="0.3">
      <c r="A262">
        <v>1</v>
      </c>
      <c r="B262">
        <v>1.43</v>
      </c>
      <c r="C262">
        <v>1.19</v>
      </c>
      <c r="D262">
        <f>Research_Window_Table[[#This Row],[Width]]*Research_Window_Table[[#This Row],[Height]]</f>
        <v>1.7016999999999998</v>
      </c>
      <c r="E26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62">
        <v>-1</v>
      </c>
      <c r="G262">
        <v>0</v>
      </c>
      <c r="H262">
        <v>1</v>
      </c>
      <c r="I262">
        <f>DEGREES(ASIN(Research_Window_Table[[#This Row],[X value]]/Research_Window_Table[[#This Row],[Length]]))</f>
        <v>-90</v>
      </c>
      <c r="J26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63" spans="1:10" x14ac:dyDescent="0.3">
      <c r="A263">
        <v>1</v>
      </c>
      <c r="B263">
        <v>1.43</v>
      </c>
      <c r="C263">
        <v>1.19</v>
      </c>
      <c r="D263">
        <f>Research_Window_Table[[#This Row],[Width]]*Research_Window_Table[[#This Row],[Height]]</f>
        <v>1.7016999999999998</v>
      </c>
      <c r="E26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3">
        <v>0</v>
      </c>
      <c r="G263">
        <v>-1</v>
      </c>
      <c r="H263">
        <v>1</v>
      </c>
      <c r="I263">
        <f>DEGREES(ASIN(Research_Window_Table[[#This Row],[X value]]/Research_Window_Table[[#This Row],[Length]]))</f>
        <v>0</v>
      </c>
      <c r="J26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4" spans="1:10" x14ac:dyDescent="0.3">
      <c r="A264">
        <v>1</v>
      </c>
      <c r="B264">
        <v>1.43</v>
      </c>
      <c r="C264">
        <v>1.19</v>
      </c>
      <c r="D264">
        <f>Research_Window_Table[[#This Row],[Width]]*Research_Window_Table[[#This Row],[Height]]</f>
        <v>1.7016999999999998</v>
      </c>
      <c r="E26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4">
        <v>0</v>
      </c>
      <c r="G264">
        <v>-1</v>
      </c>
      <c r="H264">
        <v>1</v>
      </c>
      <c r="I264">
        <f>DEGREES(ASIN(Research_Window_Table[[#This Row],[X value]]/Research_Window_Table[[#This Row],[Length]]))</f>
        <v>0</v>
      </c>
      <c r="J26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5" spans="1:10" x14ac:dyDescent="0.3">
      <c r="A265">
        <v>1</v>
      </c>
      <c r="B265">
        <v>1.43</v>
      </c>
      <c r="C265">
        <v>1.19</v>
      </c>
      <c r="D265">
        <f>Research_Window_Table[[#This Row],[Width]]*Research_Window_Table[[#This Row],[Height]]</f>
        <v>1.7016999999999998</v>
      </c>
      <c r="E26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5">
        <v>0</v>
      </c>
      <c r="G265">
        <v>-1</v>
      </c>
      <c r="H265">
        <v>1</v>
      </c>
      <c r="I265">
        <f>DEGREES(ASIN(Research_Window_Table[[#This Row],[X value]]/Research_Window_Table[[#This Row],[Length]]))</f>
        <v>0</v>
      </c>
      <c r="J26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6" spans="1:10" x14ac:dyDescent="0.3">
      <c r="A266">
        <v>1</v>
      </c>
      <c r="B266">
        <v>1.43</v>
      </c>
      <c r="C266">
        <v>1.19</v>
      </c>
      <c r="D266">
        <f>Research_Window_Table[[#This Row],[Width]]*Research_Window_Table[[#This Row],[Height]]</f>
        <v>1.7016999999999998</v>
      </c>
      <c r="E26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6">
        <v>0</v>
      </c>
      <c r="G266">
        <v>-1</v>
      </c>
      <c r="H266">
        <v>1</v>
      </c>
      <c r="I266">
        <f>DEGREES(ASIN(Research_Window_Table[[#This Row],[X value]]/Research_Window_Table[[#This Row],[Length]]))</f>
        <v>0</v>
      </c>
      <c r="J26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7" spans="1:10" x14ac:dyDescent="0.3">
      <c r="A267">
        <v>1</v>
      </c>
      <c r="B267">
        <v>1.43</v>
      </c>
      <c r="C267">
        <v>1.19</v>
      </c>
      <c r="D267">
        <f>Research_Window_Table[[#This Row],[Width]]*Research_Window_Table[[#This Row],[Height]]</f>
        <v>1.7016999999999998</v>
      </c>
      <c r="E26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7">
        <v>0</v>
      </c>
      <c r="G267">
        <v>-1</v>
      </c>
      <c r="H267">
        <v>1</v>
      </c>
      <c r="I267">
        <f>DEGREES(ASIN(Research_Window_Table[[#This Row],[X value]]/Research_Window_Table[[#This Row],[Length]]))</f>
        <v>0</v>
      </c>
      <c r="J26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8" spans="1:10" x14ac:dyDescent="0.3">
      <c r="A268">
        <v>1</v>
      </c>
      <c r="B268">
        <v>1.43</v>
      </c>
      <c r="C268">
        <v>1.19</v>
      </c>
      <c r="D268">
        <f>Research_Window_Table[[#This Row],[Width]]*Research_Window_Table[[#This Row],[Height]]</f>
        <v>1.7016999999999998</v>
      </c>
      <c r="E26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8">
        <v>0</v>
      </c>
      <c r="G268">
        <v>-1</v>
      </c>
      <c r="H268">
        <v>1</v>
      </c>
      <c r="I268">
        <f>DEGREES(ASIN(Research_Window_Table[[#This Row],[X value]]/Research_Window_Table[[#This Row],[Length]]))</f>
        <v>0</v>
      </c>
      <c r="J26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9" spans="1:10" x14ac:dyDescent="0.3">
      <c r="A269">
        <v>1</v>
      </c>
      <c r="B269">
        <v>1.43</v>
      </c>
      <c r="C269">
        <v>1.19</v>
      </c>
      <c r="D269">
        <f>Research_Window_Table[[#This Row],[Width]]*Research_Window_Table[[#This Row],[Height]]</f>
        <v>1.7016999999999998</v>
      </c>
      <c r="E26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9">
        <v>0</v>
      </c>
      <c r="G269">
        <v>-1</v>
      </c>
      <c r="H269">
        <v>1</v>
      </c>
      <c r="I269">
        <f>DEGREES(ASIN(Research_Window_Table[[#This Row],[X value]]/Research_Window_Table[[#This Row],[Length]]))</f>
        <v>0</v>
      </c>
      <c r="J26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0" spans="1:10" x14ac:dyDescent="0.3">
      <c r="A270">
        <v>1</v>
      </c>
      <c r="B270">
        <v>1.43</v>
      </c>
      <c r="C270">
        <v>1.19</v>
      </c>
      <c r="D270">
        <f>Research_Window_Table[[#This Row],[Width]]*Research_Window_Table[[#This Row],[Height]]</f>
        <v>1.7016999999999998</v>
      </c>
      <c r="E27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0">
        <v>0</v>
      </c>
      <c r="G270">
        <v>-1</v>
      </c>
      <c r="H270">
        <v>1</v>
      </c>
      <c r="I270">
        <f>DEGREES(ASIN(Research_Window_Table[[#This Row],[X value]]/Research_Window_Table[[#This Row],[Length]]))</f>
        <v>0</v>
      </c>
      <c r="J27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1" spans="1:10" x14ac:dyDescent="0.3">
      <c r="A271">
        <v>1</v>
      </c>
      <c r="B271">
        <v>2.23</v>
      </c>
      <c r="C271">
        <v>2.17</v>
      </c>
      <c r="D271">
        <f>Research_Window_Table[[#This Row],[Width]]*Research_Window_Table[[#This Row],[Height]]</f>
        <v>4.8391000000000002</v>
      </c>
      <c r="E27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1">
        <v>0</v>
      </c>
      <c r="G271">
        <v>-1</v>
      </c>
      <c r="H271">
        <v>1</v>
      </c>
      <c r="I271">
        <f>DEGREES(ASIN(Research_Window_Table[[#This Row],[X value]]/Research_Window_Table[[#This Row],[Length]]))</f>
        <v>0</v>
      </c>
      <c r="J27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2" spans="1:10" x14ac:dyDescent="0.3">
      <c r="A272">
        <v>1</v>
      </c>
      <c r="B272">
        <v>2.23</v>
      </c>
      <c r="C272">
        <v>2.17</v>
      </c>
      <c r="D272">
        <f>Research_Window_Table[[#This Row],[Width]]*Research_Window_Table[[#This Row],[Height]]</f>
        <v>4.8391000000000002</v>
      </c>
      <c r="E27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2">
        <v>0</v>
      </c>
      <c r="G272">
        <v>-1</v>
      </c>
      <c r="H272">
        <v>1</v>
      </c>
      <c r="I272">
        <f>DEGREES(ASIN(Research_Window_Table[[#This Row],[X value]]/Research_Window_Table[[#This Row],[Length]]))</f>
        <v>0</v>
      </c>
      <c r="J27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3" spans="1:10" x14ac:dyDescent="0.3">
      <c r="A273">
        <v>1</v>
      </c>
      <c r="B273">
        <v>2.23</v>
      </c>
      <c r="C273">
        <v>2.17</v>
      </c>
      <c r="D273">
        <f>Research_Window_Table[[#This Row],[Width]]*Research_Window_Table[[#This Row],[Height]]</f>
        <v>4.8391000000000002</v>
      </c>
      <c r="E27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3">
        <v>0</v>
      </c>
      <c r="G273">
        <v>-1</v>
      </c>
      <c r="H273">
        <v>1</v>
      </c>
      <c r="I273">
        <f>DEGREES(ASIN(Research_Window_Table[[#This Row],[X value]]/Research_Window_Table[[#This Row],[Length]]))</f>
        <v>0</v>
      </c>
      <c r="J27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4" spans="1:10" x14ac:dyDescent="0.3">
      <c r="A274">
        <v>1</v>
      </c>
      <c r="B274">
        <v>2.23</v>
      </c>
      <c r="C274">
        <v>2.17</v>
      </c>
      <c r="D274">
        <f>Research_Window_Table[[#This Row],[Width]]*Research_Window_Table[[#This Row],[Height]]</f>
        <v>4.8391000000000002</v>
      </c>
      <c r="E27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4">
        <v>0</v>
      </c>
      <c r="G274">
        <v>-1</v>
      </c>
      <c r="H274">
        <v>1</v>
      </c>
      <c r="I274">
        <f>DEGREES(ASIN(Research_Window_Table[[#This Row],[X value]]/Research_Window_Table[[#This Row],[Length]]))</f>
        <v>0</v>
      </c>
      <c r="J27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5" spans="1:10" x14ac:dyDescent="0.3">
      <c r="A275">
        <v>1</v>
      </c>
      <c r="B275">
        <v>2.23</v>
      </c>
      <c r="C275">
        <v>2.17</v>
      </c>
      <c r="D275">
        <f>Research_Window_Table[[#This Row],[Width]]*Research_Window_Table[[#This Row],[Height]]</f>
        <v>4.8391000000000002</v>
      </c>
      <c r="E27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5">
        <v>0</v>
      </c>
      <c r="G275">
        <v>-1</v>
      </c>
      <c r="H275">
        <v>1</v>
      </c>
      <c r="I275">
        <f>DEGREES(ASIN(Research_Window_Table[[#This Row],[X value]]/Research_Window_Table[[#This Row],[Length]]))</f>
        <v>0</v>
      </c>
      <c r="J27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6" spans="1:10" x14ac:dyDescent="0.3">
      <c r="A276">
        <v>1</v>
      </c>
      <c r="B276">
        <v>2.23</v>
      </c>
      <c r="C276">
        <v>2.17</v>
      </c>
      <c r="D276">
        <f>Research_Window_Table[[#This Row],[Width]]*Research_Window_Table[[#This Row],[Height]]</f>
        <v>4.8391000000000002</v>
      </c>
      <c r="E27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6">
        <v>0</v>
      </c>
      <c r="G276">
        <v>-1</v>
      </c>
      <c r="H276">
        <v>1</v>
      </c>
      <c r="I276">
        <f>DEGREES(ASIN(Research_Window_Table[[#This Row],[X value]]/Research_Window_Table[[#This Row],[Length]]))</f>
        <v>0</v>
      </c>
      <c r="J27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7" spans="1:10" x14ac:dyDescent="0.3">
      <c r="A277">
        <v>1</v>
      </c>
      <c r="B277">
        <v>1.43</v>
      </c>
      <c r="C277">
        <v>1.19</v>
      </c>
      <c r="D277">
        <f>Research_Window_Table[[#This Row],[Width]]*Research_Window_Table[[#This Row],[Height]]</f>
        <v>1.7016999999999998</v>
      </c>
      <c r="E27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77">
        <v>0</v>
      </c>
      <c r="G277">
        <v>1</v>
      </c>
      <c r="H277">
        <v>1</v>
      </c>
      <c r="I277">
        <f>DEGREES(ASIN(Research_Window_Table[[#This Row],[X value]]/Research_Window_Table[[#This Row],[Length]]))</f>
        <v>0</v>
      </c>
      <c r="J27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78" spans="1:10" x14ac:dyDescent="0.3">
      <c r="A278">
        <v>1</v>
      </c>
      <c r="B278">
        <v>1.43</v>
      </c>
      <c r="C278">
        <v>1.19</v>
      </c>
      <c r="D278">
        <f>Research_Window_Table[[#This Row],[Width]]*Research_Window_Table[[#This Row],[Height]]</f>
        <v>1.7016999999999998</v>
      </c>
      <c r="E27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78">
        <v>0</v>
      </c>
      <c r="G278">
        <v>1</v>
      </c>
      <c r="H278">
        <v>1</v>
      </c>
      <c r="I278">
        <f>DEGREES(ASIN(Research_Window_Table[[#This Row],[X value]]/Research_Window_Table[[#This Row],[Length]]))</f>
        <v>0</v>
      </c>
      <c r="J27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79" spans="1:10" x14ac:dyDescent="0.3">
      <c r="A279">
        <v>1</v>
      </c>
      <c r="B279">
        <v>1.43</v>
      </c>
      <c r="C279">
        <v>1.19</v>
      </c>
      <c r="D279">
        <f>Research_Window_Table[[#This Row],[Width]]*Research_Window_Table[[#This Row],[Height]]</f>
        <v>1.7016999999999998</v>
      </c>
      <c r="E27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79">
        <v>0</v>
      </c>
      <c r="G279">
        <v>1</v>
      </c>
      <c r="H279">
        <v>1</v>
      </c>
      <c r="I279">
        <f>DEGREES(ASIN(Research_Window_Table[[#This Row],[X value]]/Research_Window_Table[[#This Row],[Length]]))</f>
        <v>0</v>
      </c>
      <c r="J27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0" spans="1:10" x14ac:dyDescent="0.3">
      <c r="A280">
        <v>1</v>
      </c>
      <c r="B280">
        <v>1.43</v>
      </c>
      <c r="C280">
        <v>1.19</v>
      </c>
      <c r="D280">
        <f>Research_Window_Table[[#This Row],[Width]]*Research_Window_Table[[#This Row],[Height]]</f>
        <v>1.7016999999999998</v>
      </c>
      <c r="E28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0">
        <v>0</v>
      </c>
      <c r="G280">
        <v>1</v>
      </c>
      <c r="H280">
        <v>1</v>
      </c>
      <c r="I280">
        <f>DEGREES(ASIN(Research_Window_Table[[#This Row],[X value]]/Research_Window_Table[[#This Row],[Length]]))</f>
        <v>0</v>
      </c>
      <c r="J28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1" spans="1:10" x14ac:dyDescent="0.3">
      <c r="A281">
        <v>1</v>
      </c>
      <c r="B281">
        <v>1.43</v>
      </c>
      <c r="C281">
        <v>1.19</v>
      </c>
      <c r="D281">
        <f>Research_Window_Table[[#This Row],[Width]]*Research_Window_Table[[#This Row],[Height]]</f>
        <v>1.7016999999999998</v>
      </c>
      <c r="E28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1">
        <v>0</v>
      </c>
      <c r="G281">
        <v>1</v>
      </c>
      <c r="H281">
        <v>1</v>
      </c>
      <c r="I281">
        <f>DEGREES(ASIN(Research_Window_Table[[#This Row],[X value]]/Research_Window_Table[[#This Row],[Length]]))</f>
        <v>0</v>
      </c>
      <c r="J28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2" spans="1:10" x14ac:dyDescent="0.3">
      <c r="A282">
        <v>1</v>
      </c>
      <c r="B282">
        <v>2.23</v>
      </c>
      <c r="C282">
        <v>2.17</v>
      </c>
      <c r="D282">
        <f>Research_Window_Table[[#This Row],[Width]]*Research_Window_Table[[#This Row],[Height]]</f>
        <v>4.8391000000000002</v>
      </c>
      <c r="E28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2">
        <v>0</v>
      </c>
      <c r="G282">
        <v>1</v>
      </c>
      <c r="H282">
        <v>1</v>
      </c>
      <c r="I282">
        <f>DEGREES(ASIN(Research_Window_Table[[#This Row],[X value]]/Research_Window_Table[[#This Row],[Length]]))</f>
        <v>0</v>
      </c>
      <c r="J28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3" spans="1:10" x14ac:dyDescent="0.3">
      <c r="A283">
        <v>1</v>
      </c>
      <c r="B283">
        <v>2.23</v>
      </c>
      <c r="C283">
        <v>2.17</v>
      </c>
      <c r="D283">
        <f>Research_Window_Table[[#This Row],[Width]]*Research_Window_Table[[#This Row],[Height]]</f>
        <v>4.8391000000000002</v>
      </c>
      <c r="E28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3">
        <v>0</v>
      </c>
      <c r="G283">
        <v>1</v>
      </c>
      <c r="H283">
        <v>1</v>
      </c>
      <c r="I283">
        <f>DEGREES(ASIN(Research_Window_Table[[#This Row],[X value]]/Research_Window_Table[[#This Row],[Length]]))</f>
        <v>0</v>
      </c>
      <c r="J28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4" spans="1:10" x14ac:dyDescent="0.3">
      <c r="A284">
        <v>1</v>
      </c>
      <c r="B284">
        <v>2.23</v>
      </c>
      <c r="C284">
        <v>2.17</v>
      </c>
      <c r="D284">
        <f>Research_Window_Table[[#This Row],[Width]]*Research_Window_Table[[#This Row],[Height]]</f>
        <v>4.8391000000000002</v>
      </c>
      <c r="E28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4">
        <v>0</v>
      </c>
      <c r="G284">
        <v>1</v>
      </c>
      <c r="H284">
        <v>1</v>
      </c>
      <c r="I284">
        <f>DEGREES(ASIN(Research_Window_Table[[#This Row],[X value]]/Research_Window_Table[[#This Row],[Length]]))</f>
        <v>0</v>
      </c>
      <c r="J28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5" spans="1:10" x14ac:dyDescent="0.3">
      <c r="A285">
        <v>1</v>
      </c>
      <c r="B285">
        <v>2.23</v>
      </c>
      <c r="C285">
        <v>2.17</v>
      </c>
      <c r="D285">
        <f>Research_Window_Table[[#This Row],[Width]]*Research_Window_Table[[#This Row],[Height]]</f>
        <v>4.8391000000000002</v>
      </c>
      <c r="E28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5">
        <v>0</v>
      </c>
      <c r="G285">
        <v>1</v>
      </c>
      <c r="H285">
        <v>1</v>
      </c>
      <c r="I285">
        <f>DEGREES(ASIN(Research_Window_Table[[#This Row],[X value]]/Research_Window_Table[[#This Row],[Length]]))</f>
        <v>0</v>
      </c>
      <c r="J28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6" spans="1:10" x14ac:dyDescent="0.3">
      <c r="A286">
        <v>1</v>
      </c>
      <c r="B286">
        <v>2.23</v>
      </c>
      <c r="C286">
        <v>2.17</v>
      </c>
      <c r="D286">
        <f>Research_Window_Table[[#This Row],[Width]]*Research_Window_Table[[#This Row],[Height]]</f>
        <v>4.8391000000000002</v>
      </c>
      <c r="E28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6">
        <v>0</v>
      </c>
      <c r="G286">
        <v>1</v>
      </c>
      <c r="H286">
        <v>1</v>
      </c>
      <c r="I286">
        <f>DEGREES(ASIN(Research_Window_Table[[#This Row],[X value]]/Research_Window_Table[[#This Row],[Length]]))</f>
        <v>0</v>
      </c>
      <c r="J28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7" spans="1:10" x14ac:dyDescent="0.3">
      <c r="A287">
        <v>1</v>
      </c>
      <c r="B287">
        <v>2.23</v>
      </c>
      <c r="C287">
        <v>2.17</v>
      </c>
      <c r="D287">
        <f>Research_Window_Table[[#This Row],[Width]]*Research_Window_Table[[#This Row],[Height]]</f>
        <v>4.8391000000000002</v>
      </c>
      <c r="E28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7">
        <v>0</v>
      </c>
      <c r="G287">
        <v>1</v>
      </c>
      <c r="H287">
        <v>1</v>
      </c>
      <c r="I287">
        <f>DEGREES(ASIN(Research_Window_Table[[#This Row],[X value]]/Research_Window_Table[[#This Row],[Length]]))</f>
        <v>0</v>
      </c>
      <c r="J28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8" spans="1:10" x14ac:dyDescent="0.3">
      <c r="A288">
        <v>1</v>
      </c>
      <c r="B288">
        <v>2.23</v>
      </c>
      <c r="C288">
        <v>2.17</v>
      </c>
      <c r="D288">
        <f>Research_Window_Table[[#This Row],[Width]]*Research_Window_Table[[#This Row],[Height]]</f>
        <v>4.8391000000000002</v>
      </c>
      <c r="E28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8">
        <v>0</v>
      </c>
      <c r="G288">
        <v>1</v>
      </c>
      <c r="H288">
        <v>1</v>
      </c>
      <c r="I288">
        <f>DEGREES(ASIN(Research_Window_Table[[#This Row],[X value]]/Research_Window_Table[[#This Row],[Length]]))</f>
        <v>0</v>
      </c>
      <c r="J28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9" spans="1:10" x14ac:dyDescent="0.3">
      <c r="A289">
        <v>1</v>
      </c>
      <c r="B289">
        <v>2.23</v>
      </c>
      <c r="C289">
        <v>2.17</v>
      </c>
      <c r="D289">
        <f>Research_Window_Table[[#This Row],[Width]]*Research_Window_Table[[#This Row],[Height]]</f>
        <v>4.8391000000000002</v>
      </c>
      <c r="E28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9">
        <v>0</v>
      </c>
      <c r="G289">
        <v>1</v>
      </c>
      <c r="H289">
        <v>1</v>
      </c>
      <c r="I289">
        <f>DEGREES(ASIN(Research_Window_Table[[#This Row],[X value]]/Research_Window_Table[[#This Row],[Length]]))</f>
        <v>0</v>
      </c>
      <c r="J28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90" spans="1:10" x14ac:dyDescent="0.3">
      <c r="A290">
        <v>1</v>
      </c>
      <c r="B290">
        <v>2.23</v>
      </c>
      <c r="C290">
        <v>2.17</v>
      </c>
      <c r="D290">
        <f>Research_Window_Table[[#This Row],[Width]]*Research_Window_Table[[#This Row],[Height]]</f>
        <v>4.8391000000000002</v>
      </c>
      <c r="E29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0">
        <v>-1</v>
      </c>
      <c r="G290">
        <v>0</v>
      </c>
      <c r="H290">
        <v>1</v>
      </c>
      <c r="I290">
        <f>DEGREES(ASIN(Research_Window_Table[[#This Row],[X value]]/Research_Window_Table[[#This Row],[Length]]))</f>
        <v>-90</v>
      </c>
      <c r="J29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1" spans="1:10" x14ac:dyDescent="0.3">
      <c r="A291">
        <v>1</v>
      </c>
      <c r="B291">
        <v>1.43</v>
      </c>
      <c r="C291">
        <v>1.19</v>
      </c>
      <c r="D291">
        <f>Research_Window_Table[[#This Row],[Width]]*Research_Window_Table[[#This Row],[Height]]</f>
        <v>1.7016999999999998</v>
      </c>
      <c r="E29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1">
        <v>-1</v>
      </c>
      <c r="G291">
        <v>0</v>
      </c>
      <c r="H291">
        <v>1</v>
      </c>
      <c r="I291">
        <f>DEGREES(ASIN(Research_Window_Table[[#This Row],[X value]]/Research_Window_Table[[#This Row],[Length]]))</f>
        <v>-90</v>
      </c>
      <c r="J29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2" spans="1:10" x14ac:dyDescent="0.3">
      <c r="A292">
        <v>1</v>
      </c>
      <c r="B292">
        <v>2.23</v>
      </c>
      <c r="C292">
        <v>2.17</v>
      </c>
      <c r="D292">
        <f>Research_Window_Table[[#This Row],[Width]]*Research_Window_Table[[#This Row],[Height]]</f>
        <v>4.8391000000000002</v>
      </c>
      <c r="E29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92">
        <v>1</v>
      </c>
      <c r="G292">
        <v>0</v>
      </c>
      <c r="H292">
        <v>1</v>
      </c>
      <c r="I292">
        <f>DEGREES(ASIN(Research_Window_Table[[#This Row],[X value]]/Research_Window_Table[[#This Row],[Length]]))</f>
        <v>90</v>
      </c>
      <c r="J29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3" spans="1:10" x14ac:dyDescent="0.3">
      <c r="A293">
        <v>1</v>
      </c>
      <c r="B293">
        <v>2.23</v>
      </c>
      <c r="C293">
        <v>2.17</v>
      </c>
      <c r="D293">
        <f>Research_Window_Table[[#This Row],[Width]]*Research_Window_Table[[#This Row],[Height]]</f>
        <v>4.8391000000000002</v>
      </c>
      <c r="E29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93">
        <v>1</v>
      </c>
      <c r="G293">
        <v>0</v>
      </c>
      <c r="H293">
        <v>1</v>
      </c>
      <c r="I293">
        <f>DEGREES(ASIN(Research_Window_Table[[#This Row],[X value]]/Research_Window_Table[[#This Row],[Length]]))</f>
        <v>90</v>
      </c>
      <c r="J29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4" spans="1:10" x14ac:dyDescent="0.3">
      <c r="A294">
        <v>1</v>
      </c>
      <c r="B294">
        <v>2.23</v>
      </c>
      <c r="C294">
        <v>2.17</v>
      </c>
      <c r="D294">
        <f>Research_Window_Table[[#This Row],[Width]]*Research_Window_Table[[#This Row],[Height]]</f>
        <v>4.8391000000000002</v>
      </c>
      <c r="E29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94">
        <v>1</v>
      </c>
      <c r="G294">
        <v>0</v>
      </c>
      <c r="H294">
        <v>1</v>
      </c>
      <c r="I294">
        <f>DEGREES(ASIN(Research_Window_Table[[#This Row],[X value]]/Research_Window_Table[[#This Row],[Length]]))</f>
        <v>90</v>
      </c>
      <c r="J29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5" spans="1:10" x14ac:dyDescent="0.3">
      <c r="A295">
        <v>1</v>
      </c>
      <c r="B295">
        <v>2.23</v>
      </c>
      <c r="C295">
        <v>2.17</v>
      </c>
      <c r="D295">
        <f>Research_Window_Table[[#This Row],[Width]]*Research_Window_Table[[#This Row],[Height]]</f>
        <v>4.8391000000000002</v>
      </c>
      <c r="E29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95">
        <v>1</v>
      </c>
      <c r="G295">
        <v>0</v>
      </c>
      <c r="H295">
        <v>1</v>
      </c>
      <c r="I295">
        <f>DEGREES(ASIN(Research_Window_Table[[#This Row],[X value]]/Research_Window_Table[[#This Row],[Length]]))</f>
        <v>90</v>
      </c>
      <c r="J29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6" spans="1:10" x14ac:dyDescent="0.3">
      <c r="A296">
        <v>1</v>
      </c>
      <c r="B296">
        <v>1.43</v>
      </c>
      <c r="C296">
        <v>1.19</v>
      </c>
      <c r="D296">
        <f>Research_Window_Table[[#This Row],[Width]]*Research_Window_Table[[#This Row],[Height]]</f>
        <v>1.7016999999999998</v>
      </c>
      <c r="E29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6">
        <v>-1</v>
      </c>
      <c r="G296">
        <v>0</v>
      </c>
      <c r="H296">
        <v>1</v>
      </c>
      <c r="I296">
        <f>DEGREES(ASIN(Research_Window_Table[[#This Row],[X value]]/Research_Window_Table[[#This Row],[Length]]))</f>
        <v>-90</v>
      </c>
      <c r="J29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7" spans="1:10" x14ac:dyDescent="0.3">
      <c r="A297">
        <v>1</v>
      </c>
      <c r="B297">
        <v>1.43</v>
      </c>
      <c r="C297">
        <v>1.19</v>
      </c>
      <c r="D297">
        <f>Research_Window_Table[[#This Row],[Width]]*Research_Window_Table[[#This Row],[Height]]</f>
        <v>1.7016999999999998</v>
      </c>
      <c r="E29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7">
        <v>-1</v>
      </c>
      <c r="G297">
        <v>0</v>
      </c>
      <c r="H297">
        <v>1</v>
      </c>
      <c r="I297">
        <f>DEGREES(ASIN(Research_Window_Table[[#This Row],[X value]]/Research_Window_Table[[#This Row],[Length]]))</f>
        <v>-90</v>
      </c>
      <c r="J29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8" spans="1:10" x14ac:dyDescent="0.3">
      <c r="A298">
        <v>1</v>
      </c>
      <c r="B298">
        <v>1.43</v>
      </c>
      <c r="C298">
        <v>1.19</v>
      </c>
      <c r="D298">
        <f>Research_Window_Table[[#This Row],[Width]]*Research_Window_Table[[#This Row],[Height]]</f>
        <v>1.7016999999999998</v>
      </c>
      <c r="E29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8">
        <v>-1</v>
      </c>
      <c r="G298">
        <v>0</v>
      </c>
      <c r="H298">
        <v>1</v>
      </c>
      <c r="I298">
        <f>DEGREES(ASIN(Research_Window_Table[[#This Row],[X value]]/Research_Window_Table[[#This Row],[Length]]))</f>
        <v>-90</v>
      </c>
      <c r="J29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9" spans="1:10" x14ac:dyDescent="0.3">
      <c r="A299">
        <v>1</v>
      </c>
      <c r="B299">
        <v>1.43</v>
      </c>
      <c r="C299">
        <v>1.19</v>
      </c>
      <c r="D299">
        <f>Research_Window_Table[[#This Row],[Width]]*Research_Window_Table[[#This Row],[Height]]</f>
        <v>1.7016999999999998</v>
      </c>
      <c r="E29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99">
        <v>0</v>
      </c>
      <c r="G299">
        <v>-1</v>
      </c>
      <c r="H299">
        <v>1</v>
      </c>
      <c r="I299">
        <f>DEGREES(ASIN(Research_Window_Table[[#This Row],[X value]]/Research_Window_Table[[#This Row],[Length]]))</f>
        <v>0</v>
      </c>
      <c r="J29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0" spans="1:10" x14ac:dyDescent="0.3">
      <c r="A300">
        <v>1</v>
      </c>
      <c r="B300">
        <v>1.43</v>
      </c>
      <c r="C300">
        <v>1.19</v>
      </c>
      <c r="D300">
        <f>Research_Window_Table[[#This Row],[Width]]*Research_Window_Table[[#This Row],[Height]]</f>
        <v>1.7016999999999998</v>
      </c>
      <c r="E30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0">
        <v>0</v>
      </c>
      <c r="G300">
        <v>-1</v>
      </c>
      <c r="H300">
        <v>1</v>
      </c>
      <c r="I300">
        <f>DEGREES(ASIN(Research_Window_Table[[#This Row],[X value]]/Research_Window_Table[[#This Row],[Length]]))</f>
        <v>0</v>
      </c>
      <c r="J30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1" spans="1:10" x14ac:dyDescent="0.3">
      <c r="A301">
        <v>1</v>
      </c>
      <c r="B301">
        <v>1.43</v>
      </c>
      <c r="C301">
        <v>1.19</v>
      </c>
      <c r="D301">
        <f>Research_Window_Table[[#This Row],[Width]]*Research_Window_Table[[#This Row],[Height]]</f>
        <v>1.7016999999999998</v>
      </c>
      <c r="E30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1">
        <v>0</v>
      </c>
      <c r="G301">
        <v>-1</v>
      </c>
      <c r="H301">
        <v>1</v>
      </c>
      <c r="I301">
        <f>DEGREES(ASIN(Research_Window_Table[[#This Row],[X value]]/Research_Window_Table[[#This Row],[Length]]))</f>
        <v>0</v>
      </c>
      <c r="J30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2" spans="1:10" x14ac:dyDescent="0.3">
      <c r="A302">
        <v>1</v>
      </c>
      <c r="B302">
        <v>1.43</v>
      </c>
      <c r="C302">
        <v>1.19</v>
      </c>
      <c r="D302">
        <f>Research_Window_Table[[#This Row],[Width]]*Research_Window_Table[[#This Row],[Height]]</f>
        <v>1.7016999999999998</v>
      </c>
      <c r="E30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2">
        <v>0</v>
      </c>
      <c r="G302">
        <v>-1</v>
      </c>
      <c r="H302">
        <v>1</v>
      </c>
      <c r="I302">
        <f>DEGREES(ASIN(Research_Window_Table[[#This Row],[X value]]/Research_Window_Table[[#This Row],[Length]]))</f>
        <v>0</v>
      </c>
      <c r="J30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3" spans="1:10" x14ac:dyDescent="0.3">
      <c r="A303">
        <v>1</v>
      </c>
      <c r="B303">
        <v>1.43</v>
      </c>
      <c r="C303">
        <v>1.19</v>
      </c>
      <c r="D303">
        <f>Research_Window_Table[[#This Row],[Width]]*Research_Window_Table[[#This Row],[Height]]</f>
        <v>1.7016999999999998</v>
      </c>
      <c r="E30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3">
        <v>0</v>
      </c>
      <c r="G303">
        <v>-1</v>
      </c>
      <c r="H303">
        <v>1</v>
      </c>
      <c r="I303">
        <f>DEGREES(ASIN(Research_Window_Table[[#This Row],[X value]]/Research_Window_Table[[#This Row],[Length]]))</f>
        <v>0</v>
      </c>
      <c r="J30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4" spans="1:10" x14ac:dyDescent="0.3">
      <c r="A304">
        <v>1</v>
      </c>
      <c r="B304">
        <v>1.43</v>
      </c>
      <c r="C304">
        <v>1.19</v>
      </c>
      <c r="D304">
        <f>Research_Window_Table[[#This Row],[Width]]*Research_Window_Table[[#This Row],[Height]]</f>
        <v>1.7016999999999998</v>
      </c>
      <c r="E30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4">
        <v>0</v>
      </c>
      <c r="G304">
        <v>-1</v>
      </c>
      <c r="H304">
        <v>1</v>
      </c>
      <c r="I304">
        <f>DEGREES(ASIN(Research_Window_Table[[#This Row],[X value]]/Research_Window_Table[[#This Row],[Length]]))</f>
        <v>0</v>
      </c>
      <c r="J30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5" spans="1:10" x14ac:dyDescent="0.3">
      <c r="A305">
        <v>1</v>
      </c>
      <c r="B305">
        <v>1.43</v>
      </c>
      <c r="C305">
        <v>1.19</v>
      </c>
      <c r="D305">
        <f>Research_Window_Table[[#This Row],[Width]]*Research_Window_Table[[#This Row],[Height]]</f>
        <v>1.7016999999999998</v>
      </c>
      <c r="E30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5">
        <v>0</v>
      </c>
      <c r="G305">
        <v>-1</v>
      </c>
      <c r="H305">
        <v>1</v>
      </c>
      <c r="I305">
        <f>DEGREES(ASIN(Research_Window_Table[[#This Row],[X value]]/Research_Window_Table[[#This Row],[Length]]))</f>
        <v>0</v>
      </c>
      <c r="J30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6" spans="1:10" x14ac:dyDescent="0.3">
      <c r="A306">
        <v>1</v>
      </c>
      <c r="B306">
        <v>1.43</v>
      </c>
      <c r="C306">
        <v>1.19</v>
      </c>
      <c r="D306">
        <f>Research_Window_Table[[#This Row],[Width]]*Research_Window_Table[[#This Row],[Height]]</f>
        <v>1.7016999999999998</v>
      </c>
      <c r="E30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6">
        <v>0</v>
      </c>
      <c r="G306">
        <v>-1</v>
      </c>
      <c r="H306">
        <v>1</v>
      </c>
      <c r="I306">
        <f>DEGREES(ASIN(Research_Window_Table[[#This Row],[X value]]/Research_Window_Table[[#This Row],[Length]]))</f>
        <v>0</v>
      </c>
      <c r="J30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7" spans="1:10" x14ac:dyDescent="0.3">
      <c r="A307">
        <v>1</v>
      </c>
      <c r="B307">
        <v>2.23</v>
      </c>
      <c r="C307">
        <v>2.17</v>
      </c>
      <c r="D307">
        <f>Research_Window_Table[[#This Row],[Width]]*Research_Window_Table[[#This Row],[Height]]</f>
        <v>4.8391000000000002</v>
      </c>
      <c r="E30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7">
        <v>0</v>
      </c>
      <c r="G307">
        <v>-1</v>
      </c>
      <c r="H307">
        <v>1</v>
      </c>
      <c r="I307">
        <f>DEGREES(ASIN(Research_Window_Table[[#This Row],[X value]]/Research_Window_Table[[#This Row],[Length]]))</f>
        <v>0</v>
      </c>
      <c r="J30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8" spans="1:10" x14ac:dyDescent="0.3">
      <c r="A308">
        <v>1</v>
      </c>
      <c r="B308">
        <v>2.23</v>
      </c>
      <c r="C308">
        <v>2.17</v>
      </c>
      <c r="D308">
        <f>Research_Window_Table[[#This Row],[Width]]*Research_Window_Table[[#This Row],[Height]]</f>
        <v>4.8391000000000002</v>
      </c>
      <c r="E30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8">
        <v>0</v>
      </c>
      <c r="G308">
        <v>-1</v>
      </c>
      <c r="H308">
        <v>1</v>
      </c>
      <c r="I308">
        <f>DEGREES(ASIN(Research_Window_Table[[#This Row],[X value]]/Research_Window_Table[[#This Row],[Length]]))</f>
        <v>0</v>
      </c>
      <c r="J30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9" spans="1:10" x14ac:dyDescent="0.3">
      <c r="A309">
        <v>1</v>
      </c>
      <c r="B309">
        <v>2.23</v>
      </c>
      <c r="C309">
        <v>2.17</v>
      </c>
      <c r="D309">
        <f>Research_Window_Table[[#This Row],[Width]]*Research_Window_Table[[#This Row],[Height]]</f>
        <v>4.8391000000000002</v>
      </c>
      <c r="E30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9">
        <v>0</v>
      </c>
      <c r="G309">
        <v>-1</v>
      </c>
      <c r="H309">
        <v>1</v>
      </c>
      <c r="I309">
        <f>DEGREES(ASIN(Research_Window_Table[[#This Row],[X value]]/Research_Window_Table[[#This Row],[Length]]))</f>
        <v>0</v>
      </c>
      <c r="J30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10" spans="1:10" x14ac:dyDescent="0.3">
      <c r="A310">
        <v>1</v>
      </c>
      <c r="B310">
        <v>2.23</v>
      </c>
      <c r="C310">
        <v>2.17</v>
      </c>
      <c r="D310">
        <f>Research_Window_Table[[#This Row],[Width]]*Research_Window_Table[[#This Row],[Height]]</f>
        <v>4.8391000000000002</v>
      </c>
      <c r="E31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10">
        <v>0</v>
      </c>
      <c r="G310">
        <v>-1</v>
      </c>
      <c r="H310">
        <v>1</v>
      </c>
      <c r="I310">
        <f>DEGREES(ASIN(Research_Window_Table[[#This Row],[X value]]/Research_Window_Table[[#This Row],[Length]]))</f>
        <v>0</v>
      </c>
      <c r="J31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11" spans="1:10" x14ac:dyDescent="0.3">
      <c r="A311">
        <v>1</v>
      </c>
      <c r="B311">
        <v>2.23</v>
      </c>
      <c r="C311">
        <v>2.17</v>
      </c>
      <c r="D311">
        <f>Research_Window_Table[[#This Row],[Width]]*Research_Window_Table[[#This Row],[Height]]</f>
        <v>4.8391000000000002</v>
      </c>
      <c r="E31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11">
        <v>0</v>
      </c>
      <c r="G311">
        <v>-1</v>
      </c>
      <c r="H311">
        <v>1</v>
      </c>
      <c r="I311">
        <f>DEGREES(ASIN(Research_Window_Table[[#This Row],[X value]]/Research_Window_Table[[#This Row],[Length]]))</f>
        <v>0</v>
      </c>
      <c r="J31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12" spans="1:10" x14ac:dyDescent="0.3">
      <c r="A312">
        <v>1</v>
      </c>
      <c r="B312">
        <v>2.23</v>
      </c>
      <c r="C312">
        <v>2.17</v>
      </c>
      <c r="D312">
        <f>Research_Window_Table[[#This Row],[Width]]*Research_Window_Table[[#This Row],[Height]]</f>
        <v>4.8391000000000002</v>
      </c>
      <c r="E31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12">
        <v>0</v>
      </c>
      <c r="G312">
        <v>-1</v>
      </c>
      <c r="H312">
        <v>1</v>
      </c>
      <c r="I312">
        <f>DEGREES(ASIN(Research_Window_Table[[#This Row],[X value]]/Research_Window_Table[[#This Row],[Length]]))</f>
        <v>0</v>
      </c>
      <c r="J31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13" spans="1:10" x14ac:dyDescent="0.3">
      <c r="A313">
        <v>1</v>
      </c>
      <c r="B313">
        <v>1.43</v>
      </c>
      <c r="C313">
        <v>1.19</v>
      </c>
      <c r="D313">
        <f>Research_Window_Table[[#This Row],[Width]]*Research_Window_Table[[#This Row],[Height]]</f>
        <v>1.7016999999999998</v>
      </c>
      <c r="E31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3">
        <v>0</v>
      </c>
      <c r="G313">
        <v>1</v>
      </c>
      <c r="H313">
        <v>1</v>
      </c>
      <c r="I313">
        <f>DEGREES(ASIN(Research_Window_Table[[#This Row],[X value]]/Research_Window_Table[[#This Row],[Length]]))</f>
        <v>0</v>
      </c>
      <c r="J31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4" spans="1:10" x14ac:dyDescent="0.3">
      <c r="A314">
        <v>1</v>
      </c>
      <c r="B314">
        <v>1.43</v>
      </c>
      <c r="C314">
        <v>1.19</v>
      </c>
      <c r="D314">
        <f>Research_Window_Table[[#This Row],[Width]]*Research_Window_Table[[#This Row],[Height]]</f>
        <v>1.7016999999999998</v>
      </c>
      <c r="E31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4">
        <v>0</v>
      </c>
      <c r="G314">
        <v>1</v>
      </c>
      <c r="H314">
        <v>1</v>
      </c>
      <c r="I314">
        <f>DEGREES(ASIN(Research_Window_Table[[#This Row],[X value]]/Research_Window_Table[[#This Row],[Length]]))</f>
        <v>0</v>
      </c>
      <c r="J31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5" spans="1:10" x14ac:dyDescent="0.3">
      <c r="A315">
        <v>1</v>
      </c>
      <c r="B315">
        <v>1.43</v>
      </c>
      <c r="C315">
        <v>1.19</v>
      </c>
      <c r="D315">
        <f>Research_Window_Table[[#This Row],[Width]]*Research_Window_Table[[#This Row],[Height]]</f>
        <v>1.7016999999999998</v>
      </c>
      <c r="E31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5">
        <v>0</v>
      </c>
      <c r="G315">
        <v>1</v>
      </c>
      <c r="H315">
        <v>1</v>
      </c>
      <c r="I315">
        <f>DEGREES(ASIN(Research_Window_Table[[#This Row],[X value]]/Research_Window_Table[[#This Row],[Length]]))</f>
        <v>0</v>
      </c>
      <c r="J31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6" spans="1:10" x14ac:dyDescent="0.3">
      <c r="A316">
        <v>1</v>
      </c>
      <c r="B316">
        <v>1.43</v>
      </c>
      <c r="C316">
        <v>1.19</v>
      </c>
      <c r="D316">
        <f>Research_Window_Table[[#This Row],[Width]]*Research_Window_Table[[#This Row],[Height]]</f>
        <v>1.7016999999999998</v>
      </c>
      <c r="E31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6">
        <v>0</v>
      </c>
      <c r="G316">
        <v>1</v>
      </c>
      <c r="H316">
        <v>1</v>
      </c>
      <c r="I316">
        <f>DEGREES(ASIN(Research_Window_Table[[#This Row],[X value]]/Research_Window_Table[[#This Row],[Length]]))</f>
        <v>0</v>
      </c>
      <c r="J31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7" spans="1:10" x14ac:dyDescent="0.3">
      <c r="A317">
        <v>1</v>
      </c>
      <c r="B317">
        <v>1.43</v>
      </c>
      <c r="C317">
        <v>1.19</v>
      </c>
      <c r="D317">
        <f>Research_Window_Table[[#This Row],[Width]]*Research_Window_Table[[#This Row],[Height]]</f>
        <v>1.7016999999999998</v>
      </c>
      <c r="E31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7">
        <v>0</v>
      </c>
      <c r="G317">
        <v>1</v>
      </c>
      <c r="H317">
        <v>1</v>
      </c>
      <c r="I317">
        <f>DEGREES(ASIN(Research_Window_Table[[#This Row],[X value]]/Research_Window_Table[[#This Row],[Length]]))</f>
        <v>0</v>
      </c>
      <c r="J31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8" spans="1:10" x14ac:dyDescent="0.3">
      <c r="A318">
        <v>1</v>
      </c>
      <c r="B318">
        <v>2.23</v>
      </c>
      <c r="C318">
        <v>2.17</v>
      </c>
      <c r="D318">
        <f>Research_Window_Table[[#This Row],[Width]]*Research_Window_Table[[#This Row],[Height]]</f>
        <v>4.8391000000000002</v>
      </c>
      <c r="E31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8">
        <v>0</v>
      </c>
      <c r="G318">
        <v>1</v>
      </c>
      <c r="H318">
        <v>1</v>
      </c>
      <c r="I318">
        <f>DEGREES(ASIN(Research_Window_Table[[#This Row],[X value]]/Research_Window_Table[[#This Row],[Length]]))</f>
        <v>0</v>
      </c>
      <c r="J31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9" spans="1:10" x14ac:dyDescent="0.3">
      <c r="A319">
        <v>1</v>
      </c>
      <c r="B319">
        <v>2.23</v>
      </c>
      <c r="C319">
        <v>2.17</v>
      </c>
      <c r="D319">
        <f>Research_Window_Table[[#This Row],[Width]]*Research_Window_Table[[#This Row],[Height]]</f>
        <v>4.8391000000000002</v>
      </c>
      <c r="E31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9">
        <v>0</v>
      </c>
      <c r="G319">
        <v>1</v>
      </c>
      <c r="H319">
        <v>1</v>
      </c>
      <c r="I319">
        <f>DEGREES(ASIN(Research_Window_Table[[#This Row],[X value]]/Research_Window_Table[[#This Row],[Length]]))</f>
        <v>0</v>
      </c>
      <c r="J31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0" spans="1:10" x14ac:dyDescent="0.3">
      <c r="A320">
        <v>1</v>
      </c>
      <c r="B320">
        <v>2.23</v>
      </c>
      <c r="C320">
        <v>2.17</v>
      </c>
      <c r="D320">
        <f>Research_Window_Table[[#This Row],[Width]]*Research_Window_Table[[#This Row],[Height]]</f>
        <v>4.8391000000000002</v>
      </c>
      <c r="E32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0">
        <v>0</v>
      </c>
      <c r="G320">
        <v>1</v>
      </c>
      <c r="H320">
        <v>1</v>
      </c>
      <c r="I320">
        <f>DEGREES(ASIN(Research_Window_Table[[#This Row],[X value]]/Research_Window_Table[[#This Row],[Length]]))</f>
        <v>0</v>
      </c>
      <c r="J32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1" spans="1:10" x14ac:dyDescent="0.3">
      <c r="A321">
        <v>1</v>
      </c>
      <c r="B321">
        <v>2.23</v>
      </c>
      <c r="C321">
        <v>2.17</v>
      </c>
      <c r="D321">
        <f>Research_Window_Table[[#This Row],[Width]]*Research_Window_Table[[#This Row],[Height]]</f>
        <v>4.8391000000000002</v>
      </c>
      <c r="E32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1">
        <v>0</v>
      </c>
      <c r="G321">
        <v>1</v>
      </c>
      <c r="H321">
        <v>1</v>
      </c>
      <c r="I321">
        <f>DEGREES(ASIN(Research_Window_Table[[#This Row],[X value]]/Research_Window_Table[[#This Row],[Length]]))</f>
        <v>0</v>
      </c>
      <c r="J32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2" spans="1:10" x14ac:dyDescent="0.3">
      <c r="A322">
        <v>1</v>
      </c>
      <c r="B322">
        <v>2.23</v>
      </c>
      <c r="C322">
        <v>2.17</v>
      </c>
      <c r="D322">
        <f>Research_Window_Table[[#This Row],[Width]]*Research_Window_Table[[#This Row],[Height]]</f>
        <v>4.8391000000000002</v>
      </c>
      <c r="E32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2">
        <v>0</v>
      </c>
      <c r="G322">
        <v>1</v>
      </c>
      <c r="H322">
        <v>1</v>
      </c>
      <c r="I322">
        <f>DEGREES(ASIN(Research_Window_Table[[#This Row],[X value]]/Research_Window_Table[[#This Row],[Length]]))</f>
        <v>0</v>
      </c>
      <c r="J32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3" spans="1:10" x14ac:dyDescent="0.3">
      <c r="A323">
        <v>1</v>
      </c>
      <c r="B323">
        <v>2.23</v>
      </c>
      <c r="C323">
        <v>2.17</v>
      </c>
      <c r="D323">
        <f>Research_Window_Table[[#This Row],[Width]]*Research_Window_Table[[#This Row],[Height]]</f>
        <v>4.8391000000000002</v>
      </c>
      <c r="E32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3">
        <v>0</v>
      </c>
      <c r="G323">
        <v>1</v>
      </c>
      <c r="H323">
        <v>1</v>
      </c>
      <c r="I323">
        <f>DEGREES(ASIN(Research_Window_Table[[#This Row],[X value]]/Research_Window_Table[[#This Row],[Length]]))</f>
        <v>0</v>
      </c>
      <c r="J32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4" spans="1:10" x14ac:dyDescent="0.3">
      <c r="A324">
        <v>1</v>
      </c>
      <c r="B324">
        <v>2.23</v>
      </c>
      <c r="C324">
        <v>2.17</v>
      </c>
      <c r="D324">
        <f>Research_Window_Table[[#This Row],[Width]]*Research_Window_Table[[#This Row],[Height]]</f>
        <v>4.8391000000000002</v>
      </c>
      <c r="E32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4">
        <v>0</v>
      </c>
      <c r="G324">
        <v>1</v>
      </c>
      <c r="H324">
        <v>1</v>
      </c>
      <c r="I324">
        <f>DEGREES(ASIN(Research_Window_Table[[#This Row],[X value]]/Research_Window_Table[[#This Row],[Length]]))</f>
        <v>0</v>
      </c>
      <c r="J32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5" spans="1:10" x14ac:dyDescent="0.3">
      <c r="A325">
        <v>1</v>
      </c>
      <c r="B325">
        <v>2.23</v>
      </c>
      <c r="C325">
        <v>2.17</v>
      </c>
      <c r="D325">
        <f>Research_Window_Table[[#This Row],[Width]]*Research_Window_Table[[#This Row],[Height]]</f>
        <v>4.8391000000000002</v>
      </c>
      <c r="E32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5">
        <v>0</v>
      </c>
      <c r="G325">
        <v>1</v>
      </c>
      <c r="H325">
        <v>1</v>
      </c>
      <c r="I325">
        <f>DEGREES(ASIN(Research_Window_Table[[#This Row],[X value]]/Research_Window_Table[[#This Row],[Length]]))</f>
        <v>0</v>
      </c>
      <c r="J32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6" spans="1:10" x14ac:dyDescent="0.3">
      <c r="A326">
        <v>1</v>
      </c>
      <c r="B326">
        <v>2.23</v>
      </c>
      <c r="C326">
        <v>2.17</v>
      </c>
      <c r="D326">
        <f>Research_Window_Table[[#This Row],[Width]]*Research_Window_Table[[#This Row],[Height]]</f>
        <v>4.8391000000000002</v>
      </c>
      <c r="E32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26">
        <v>-1</v>
      </c>
      <c r="G326">
        <v>0</v>
      </c>
      <c r="H326">
        <v>1</v>
      </c>
      <c r="I326">
        <f>DEGREES(ASIN(Research_Window_Table[[#This Row],[X value]]/Research_Window_Table[[#This Row],[Length]]))</f>
        <v>-90</v>
      </c>
      <c r="J32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27" spans="1:10" x14ac:dyDescent="0.3">
      <c r="A327">
        <v>1</v>
      </c>
      <c r="B327">
        <v>1.43</v>
      </c>
      <c r="C327">
        <v>1.19</v>
      </c>
      <c r="D327">
        <f>Research_Window_Table[[#This Row],[Width]]*Research_Window_Table[[#This Row],[Height]]</f>
        <v>1.7016999999999998</v>
      </c>
      <c r="E32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27">
        <v>-1</v>
      </c>
      <c r="G327">
        <v>0</v>
      </c>
      <c r="H327">
        <v>1</v>
      </c>
      <c r="I327">
        <f>DEGREES(ASIN(Research_Window_Table[[#This Row],[X value]]/Research_Window_Table[[#This Row],[Length]]))</f>
        <v>-90</v>
      </c>
      <c r="J32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28" spans="1:10" x14ac:dyDescent="0.3">
      <c r="A328">
        <v>1</v>
      </c>
      <c r="B328">
        <v>2.23</v>
      </c>
      <c r="C328">
        <v>2.17</v>
      </c>
      <c r="D328">
        <f>Research_Window_Table[[#This Row],[Width]]*Research_Window_Table[[#This Row],[Height]]</f>
        <v>4.8391000000000002</v>
      </c>
      <c r="E32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328">
        <v>1</v>
      </c>
      <c r="G328">
        <v>0</v>
      </c>
      <c r="H328">
        <v>1</v>
      </c>
      <c r="I328">
        <f>DEGREES(ASIN(Research_Window_Table[[#This Row],[X value]]/Research_Window_Table[[#This Row],[Length]]))</f>
        <v>90</v>
      </c>
      <c r="J32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329" spans="1:10" x14ac:dyDescent="0.3">
      <c r="A329">
        <v>1</v>
      </c>
      <c r="B329">
        <v>2.23</v>
      </c>
      <c r="C329">
        <v>2.17</v>
      </c>
      <c r="D329">
        <f>Research_Window_Table[[#This Row],[Width]]*Research_Window_Table[[#This Row],[Height]]</f>
        <v>4.8391000000000002</v>
      </c>
      <c r="E32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329">
        <v>1</v>
      </c>
      <c r="G329">
        <v>0</v>
      </c>
      <c r="H329">
        <v>1</v>
      </c>
      <c r="I329">
        <f>DEGREES(ASIN(Research_Window_Table[[#This Row],[X value]]/Research_Window_Table[[#This Row],[Length]]))</f>
        <v>90</v>
      </c>
      <c r="J32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330" spans="1:10" x14ac:dyDescent="0.3">
      <c r="A330">
        <v>1</v>
      </c>
      <c r="B330">
        <v>2.23</v>
      </c>
      <c r="C330">
        <v>2.17</v>
      </c>
      <c r="D330">
        <f>Research_Window_Table[[#This Row],[Width]]*Research_Window_Table[[#This Row],[Height]]</f>
        <v>4.8391000000000002</v>
      </c>
      <c r="E33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330">
        <v>1</v>
      </c>
      <c r="G330">
        <v>0</v>
      </c>
      <c r="H330">
        <v>1</v>
      </c>
      <c r="I330">
        <f>DEGREES(ASIN(Research_Window_Table[[#This Row],[X value]]/Research_Window_Table[[#This Row],[Length]]))</f>
        <v>90</v>
      </c>
      <c r="J33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331" spans="1:10" x14ac:dyDescent="0.3">
      <c r="A331">
        <v>1</v>
      </c>
      <c r="B331">
        <v>2.23</v>
      </c>
      <c r="C331">
        <v>2.17</v>
      </c>
      <c r="D331">
        <f>Research_Window_Table[[#This Row],[Width]]*Research_Window_Table[[#This Row],[Height]]</f>
        <v>4.8391000000000002</v>
      </c>
      <c r="E33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331">
        <v>1</v>
      </c>
      <c r="G331">
        <v>0</v>
      </c>
      <c r="H331">
        <v>1</v>
      </c>
      <c r="I331">
        <f>DEGREES(ASIN(Research_Window_Table[[#This Row],[X value]]/Research_Window_Table[[#This Row],[Length]]))</f>
        <v>90</v>
      </c>
      <c r="J33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332" spans="1:10" x14ac:dyDescent="0.3">
      <c r="A332">
        <v>1</v>
      </c>
      <c r="B332">
        <v>1.43</v>
      </c>
      <c r="C332">
        <v>1.19</v>
      </c>
      <c r="D332">
        <f>Research_Window_Table[[#This Row],[Width]]*Research_Window_Table[[#This Row],[Height]]</f>
        <v>1.7016999999999998</v>
      </c>
      <c r="E33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32">
        <v>-1</v>
      </c>
      <c r="G332">
        <v>0</v>
      </c>
      <c r="H332">
        <v>1</v>
      </c>
      <c r="I332">
        <f>DEGREES(ASIN(Research_Window_Table[[#This Row],[X value]]/Research_Window_Table[[#This Row],[Length]]))</f>
        <v>-90</v>
      </c>
      <c r="J33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33" spans="1:10" x14ac:dyDescent="0.3">
      <c r="A333">
        <v>1</v>
      </c>
      <c r="B333">
        <v>1.43</v>
      </c>
      <c r="C333">
        <v>1.19</v>
      </c>
      <c r="D333">
        <f>Research_Window_Table[[#This Row],[Width]]*Research_Window_Table[[#This Row],[Height]]</f>
        <v>1.7016999999999998</v>
      </c>
      <c r="E33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33">
        <v>-1</v>
      </c>
      <c r="G333">
        <v>0</v>
      </c>
      <c r="H333">
        <v>1</v>
      </c>
      <c r="I333">
        <f>DEGREES(ASIN(Research_Window_Table[[#This Row],[X value]]/Research_Window_Table[[#This Row],[Length]]))</f>
        <v>-90</v>
      </c>
      <c r="J33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34" spans="1:10" x14ac:dyDescent="0.3">
      <c r="A334">
        <v>1</v>
      </c>
      <c r="B334">
        <v>1.43</v>
      </c>
      <c r="C334">
        <v>1.19</v>
      </c>
      <c r="D334">
        <f>Research_Window_Table[[#This Row],[Width]]*Research_Window_Table[[#This Row],[Height]]</f>
        <v>1.7016999999999998</v>
      </c>
      <c r="E33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34">
        <v>-1</v>
      </c>
      <c r="G334">
        <v>0</v>
      </c>
      <c r="H334">
        <v>1</v>
      </c>
      <c r="I334">
        <f>DEGREES(ASIN(Research_Window_Table[[#This Row],[X value]]/Research_Window_Table[[#This Row],[Length]]))</f>
        <v>-90</v>
      </c>
      <c r="J33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35" spans="1:10" x14ac:dyDescent="0.3">
      <c r="A335">
        <v>1</v>
      </c>
      <c r="B335">
        <v>1.43</v>
      </c>
      <c r="C335">
        <v>1.19</v>
      </c>
      <c r="D335">
        <f>Research_Window_Table[[#This Row],[Width]]*Research_Window_Table[[#This Row],[Height]]</f>
        <v>1.7016999999999998</v>
      </c>
      <c r="E33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5">
        <v>0</v>
      </c>
      <c r="G335">
        <v>-1</v>
      </c>
      <c r="H335">
        <v>1</v>
      </c>
      <c r="I335">
        <f>DEGREES(ASIN(Research_Window_Table[[#This Row],[X value]]/Research_Window_Table[[#This Row],[Length]]))</f>
        <v>0</v>
      </c>
      <c r="J33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36" spans="1:10" x14ac:dyDescent="0.3">
      <c r="A336">
        <v>1</v>
      </c>
      <c r="B336">
        <v>1.43</v>
      </c>
      <c r="C336">
        <v>1.19</v>
      </c>
      <c r="D336">
        <f>Research_Window_Table[[#This Row],[Width]]*Research_Window_Table[[#This Row],[Height]]</f>
        <v>1.7016999999999998</v>
      </c>
      <c r="E33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6">
        <v>0</v>
      </c>
      <c r="G336">
        <v>-1</v>
      </c>
      <c r="H336">
        <v>1</v>
      </c>
      <c r="I336">
        <f>DEGREES(ASIN(Research_Window_Table[[#This Row],[X value]]/Research_Window_Table[[#This Row],[Length]]))</f>
        <v>0</v>
      </c>
      <c r="J33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37" spans="1:10" x14ac:dyDescent="0.3">
      <c r="A337">
        <v>1</v>
      </c>
      <c r="B337">
        <v>1.43</v>
      </c>
      <c r="C337">
        <v>1.19</v>
      </c>
      <c r="D337">
        <f>Research_Window_Table[[#This Row],[Width]]*Research_Window_Table[[#This Row],[Height]]</f>
        <v>1.7016999999999998</v>
      </c>
      <c r="E33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7">
        <v>0</v>
      </c>
      <c r="G337">
        <v>-1</v>
      </c>
      <c r="H337">
        <v>1</v>
      </c>
      <c r="I337">
        <f>DEGREES(ASIN(Research_Window_Table[[#This Row],[X value]]/Research_Window_Table[[#This Row],[Length]]))</f>
        <v>0</v>
      </c>
      <c r="J33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38" spans="1:10" x14ac:dyDescent="0.3">
      <c r="A338">
        <v>1</v>
      </c>
      <c r="B338">
        <v>1.43</v>
      </c>
      <c r="C338">
        <v>1.19</v>
      </c>
      <c r="D338">
        <f>Research_Window_Table[[#This Row],[Width]]*Research_Window_Table[[#This Row],[Height]]</f>
        <v>1.7016999999999998</v>
      </c>
      <c r="E33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8">
        <v>0</v>
      </c>
      <c r="G338">
        <v>-1</v>
      </c>
      <c r="H338">
        <v>1</v>
      </c>
      <c r="I338">
        <f>DEGREES(ASIN(Research_Window_Table[[#This Row],[X value]]/Research_Window_Table[[#This Row],[Length]]))</f>
        <v>0</v>
      </c>
      <c r="J33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39" spans="1:10" x14ac:dyDescent="0.3">
      <c r="A339">
        <v>1</v>
      </c>
      <c r="B339">
        <v>1.43</v>
      </c>
      <c r="C339">
        <v>1.19</v>
      </c>
      <c r="D339">
        <f>Research_Window_Table[[#This Row],[Width]]*Research_Window_Table[[#This Row],[Height]]</f>
        <v>1.7016999999999998</v>
      </c>
      <c r="E33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9">
        <v>0</v>
      </c>
      <c r="G339">
        <v>-1</v>
      </c>
      <c r="H339">
        <v>1</v>
      </c>
      <c r="I339">
        <f>DEGREES(ASIN(Research_Window_Table[[#This Row],[X value]]/Research_Window_Table[[#This Row],[Length]]))</f>
        <v>0</v>
      </c>
      <c r="J33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0" spans="1:10" x14ac:dyDescent="0.3">
      <c r="A340">
        <v>1</v>
      </c>
      <c r="B340">
        <v>1.43</v>
      </c>
      <c r="C340">
        <v>1.19</v>
      </c>
      <c r="D340">
        <f>Research_Window_Table[[#This Row],[Width]]*Research_Window_Table[[#This Row],[Height]]</f>
        <v>1.7016999999999998</v>
      </c>
      <c r="E34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0">
        <v>0</v>
      </c>
      <c r="G340">
        <v>-1</v>
      </c>
      <c r="H340">
        <v>1</v>
      </c>
      <c r="I340">
        <f>DEGREES(ASIN(Research_Window_Table[[#This Row],[X value]]/Research_Window_Table[[#This Row],[Length]]))</f>
        <v>0</v>
      </c>
      <c r="J34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1" spans="1:10" x14ac:dyDescent="0.3">
      <c r="A341">
        <v>1</v>
      </c>
      <c r="B341">
        <v>1.43</v>
      </c>
      <c r="C341">
        <v>1.19</v>
      </c>
      <c r="D341">
        <f>Research_Window_Table[[#This Row],[Width]]*Research_Window_Table[[#This Row],[Height]]</f>
        <v>1.7016999999999998</v>
      </c>
      <c r="E34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1">
        <v>0</v>
      </c>
      <c r="G341">
        <v>-1</v>
      </c>
      <c r="H341">
        <v>1</v>
      </c>
      <c r="I341">
        <f>DEGREES(ASIN(Research_Window_Table[[#This Row],[X value]]/Research_Window_Table[[#This Row],[Length]]))</f>
        <v>0</v>
      </c>
      <c r="J34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2" spans="1:10" x14ac:dyDescent="0.3">
      <c r="A342">
        <v>1</v>
      </c>
      <c r="B342">
        <v>1.43</v>
      </c>
      <c r="C342">
        <v>1.19</v>
      </c>
      <c r="D342">
        <f>Research_Window_Table[[#This Row],[Width]]*Research_Window_Table[[#This Row],[Height]]</f>
        <v>1.7016999999999998</v>
      </c>
      <c r="E34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2">
        <v>0</v>
      </c>
      <c r="G342">
        <v>-1</v>
      </c>
      <c r="H342">
        <v>1</v>
      </c>
      <c r="I342">
        <f>DEGREES(ASIN(Research_Window_Table[[#This Row],[X value]]/Research_Window_Table[[#This Row],[Length]]))</f>
        <v>0</v>
      </c>
      <c r="J34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3" spans="1:10" x14ac:dyDescent="0.3">
      <c r="A343">
        <v>1</v>
      </c>
      <c r="B343">
        <v>2.23</v>
      </c>
      <c r="C343">
        <v>2.17</v>
      </c>
      <c r="D343">
        <f>Research_Window_Table[[#This Row],[Width]]*Research_Window_Table[[#This Row],[Height]]</f>
        <v>4.8391000000000002</v>
      </c>
      <c r="E34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3">
        <v>0</v>
      </c>
      <c r="G343">
        <v>-1</v>
      </c>
      <c r="H343">
        <v>1</v>
      </c>
      <c r="I343">
        <f>DEGREES(ASIN(Research_Window_Table[[#This Row],[X value]]/Research_Window_Table[[#This Row],[Length]]))</f>
        <v>0</v>
      </c>
      <c r="J34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4" spans="1:10" x14ac:dyDescent="0.3">
      <c r="A344">
        <v>1</v>
      </c>
      <c r="B344">
        <v>2.23</v>
      </c>
      <c r="C344">
        <v>2.17</v>
      </c>
      <c r="D344">
        <f>Research_Window_Table[[#This Row],[Width]]*Research_Window_Table[[#This Row],[Height]]</f>
        <v>4.8391000000000002</v>
      </c>
      <c r="E34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4">
        <v>0</v>
      </c>
      <c r="G344">
        <v>-1</v>
      </c>
      <c r="H344">
        <v>1</v>
      </c>
      <c r="I344">
        <f>DEGREES(ASIN(Research_Window_Table[[#This Row],[X value]]/Research_Window_Table[[#This Row],[Length]]))</f>
        <v>0</v>
      </c>
      <c r="J34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5" spans="1:10" x14ac:dyDescent="0.3">
      <c r="A345">
        <v>1</v>
      </c>
      <c r="B345">
        <v>2.23</v>
      </c>
      <c r="C345">
        <v>2.17</v>
      </c>
      <c r="D345">
        <f>Research_Window_Table[[#This Row],[Width]]*Research_Window_Table[[#This Row],[Height]]</f>
        <v>4.8391000000000002</v>
      </c>
      <c r="E34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5">
        <v>0</v>
      </c>
      <c r="G345">
        <v>-1</v>
      </c>
      <c r="H345">
        <v>1</v>
      </c>
      <c r="I345">
        <f>DEGREES(ASIN(Research_Window_Table[[#This Row],[X value]]/Research_Window_Table[[#This Row],[Length]]))</f>
        <v>0</v>
      </c>
      <c r="J34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6" spans="1:10" x14ac:dyDescent="0.3">
      <c r="A346">
        <v>1</v>
      </c>
      <c r="B346">
        <v>2.23</v>
      </c>
      <c r="C346">
        <v>2.17</v>
      </c>
      <c r="D346">
        <f>Research_Window_Table[[#This Row],[Width]]*Research_Window_Table[[#This Row],[Height]]</f>
        <v>4.8391000000000002</v>
      </c>
      <c r="E34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6">
        <v>0</v>
      </c>
      <c r="G346">
        <v>-1</v>
      </c>
      <c r="H346">
        <v>1</v>
      </c>
      <c r="I346">
        <f>DEGREES(ASIN(Research_Window_Table[[#This Row],[X value]]/Research_Window_Table[[#This Row],[Length]]))</f>
        <v>0</v>
      </c>
      <c r="J34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7" spans="1:10" x14ac:dyDescent="0.3">
      <c r="A347">
        <v>1</v>
      </c>
      <c r="B347">
        <v>2.23</v>
      </c>
      <c r="C347">
        <v>2.17</v>
      </c>
      <c r="D347">
        <f>Research_Window_Table[[#This Row],[Width]]*Research_Window_Table[[#This Row],[Height]]</f>
        <v>4.8391000000000002</v>
      </c>
      <c r="E34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7">
        <v>0</v>
      </c>
      <c r="G347">
        <v>-1</v>
      </c>
      <c r="H347">
        <v>1</v>
      </c>
      <c r="I347">
        <f>DEGREES(ASIN(Research_Window_Table[[#This Row],[X value]]/Research_Window_Table[[#This Row],[Length]]))</f>
        <v>0</v>
      </c>
      <c r="J34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8" spans="1:10" x14ac:dyDescent="0.3">
      <c r="A348">
        <v>1</v>
      </c>
      <c r="B348">
        <v>2.23</v>
      </c>
      <c r="C348">
        <v>2.17</v>
      </c>
      <c r="D348">
        <f>Research_Window_Table[[#This Row],[Width]]*Research_Window_Table[[#This Row],[Height]]</f>
        <v>4.8391000000000002</v>
      </c>
      <c r="E34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8">
        <v>0</v>
      </c>
      <c r="G348">
        <v>-1</v>
      </c>
      <c r="H348">
        <v>1</v>
      </c>
      <c r="I348">
        <f>DEGREES(ASIN(Research_Window_Table[[#This Row],[X value]]/Research_Window_Table[[#This Row],[Length]]))</f>
        <v>0</v>
      </c>
      <c r="J34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</sheetData>
  <phoneticPr fontId="15" type="noConversion"/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905B-30E5-47EE-BC9E-3C5E016D09D4}">
  <sheetPr codeName="Sheet1"/>
  <dimension ref="A1:AN81"/>
  <sheetViews>
    <sheetView zoomScale="70" zoomScaleNormal="70" workbookViewId="0">
      <selection sqref="A1:Q1"/>
    </sheetView>
  </sheetViews>
  <sheetFormatPr defaultRowHeight="14.4" x14ac:dyDescent="0.3"/>
  <cols>
    <col min="2" max="2" width="28.6640625" customWidth="1"/>
  </cols>
  <sheetData>
    <row r="1" spans="1:40" ht="15.6" x14ac:dyDescent="0.3">
      <c r="A1" s="198" t="s">
        <v>10</v>
      </c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</row>
    <row r="2" spans="1:40" x14ac:dyDescent="0.3">
      <c r="A2" s="196" t="s">
        <v>11</v>
      </c>
      <c r="B2" s="196"/>
      <c r="C2" s="196"/>
      <c r="D2" s="199" t="s">
        <v>4</v>
      </c>
      <c r="E2" s="199"/>
      <c r="G2" s="195" t="s">
        <v>231</v>
      </c>
      <c r="H2" s="195"/>
      <c r="I2" s="195"/>
      <c r="J2" s="195"/>
      <c r="K2" s="135">
        <v>0.29899999999999999</v>
      </c>
    </row>
    <row r="3" spans="1:40" x14ac:dyDescent="0.3">
      <c r="A3" s="196" t="s">
        <v>128</v>
      </c>
      <c r="B3" s="196"/>
      <c r="C3" s="196"/>
      <c r="D3" s="199" t="s">
        <v>131</v>
      </c>
      <c r="E3" s="199"/>
      <c r="G3" s="195" t="s">
        <v>229</v>
      </c>
      <c r="H3" s="195"/>
      <c r="I3" s="195"/>
      <c r="J3" s="195"/>
      <c r="K3" s="135">
        <v>50</v>
      </c>
    </row>
    <row r="4" spans="1:40" x14ac:dyDescent="0.3">
      <c r="A4" s="196" t="s">
        <v>27</v>
      </c>
      <c r="B4" s="196"/>
      <c r="C4" s="196"/>
      <c r="D4" s="197">
        <v>26</v>
      </c>
      <c r="E4" s="197"/>
      <c r="G4" s="195" t="s">
        <v>227</v>
      </c>
      <c r="H4" s="195"/>
      <c r="I4" s="195"/>
      <c r="J4" s="195"/>
      <c r="K4" s="135">
        <v>10</v>
      </c>
    </row>
    <row r="5" spans="1:40" x14ac:dyDescent="0.3">
      <c r="A5" s="196" t="s">
        <v>111</v>
      </c>
      <c r="B5" s="196"/>
      <c r="C5" s="196"/>
      <c r="D5" s="197">
        <v>0.5</v>
      </c>
      <c r="E5" s="197"/>
      <c r="G5" s="195" t="s">
        <v>230</v>
      </c>
      <c r="H5" s="195"/>
      <c r="I5" s="195"/>
      <c r="J5" s="195"/>
      <c r="K5" s="135">
        <v>30</v>
      </c>
    </row>
    <row r="6" spans="1:40" x14ac:dyDescent="0.3">
      <c r="A6" s="212" t="s">
        <v>98</v>
      </c>
      <c r="B6" s="212"/>
      <c r="C6" s="212"/>
      <c r="D6" s="197">
        <f>Research_Floors!E3</f>
        <v>10917.063636363637</v>
      </c>
      <c r="E6" s="206"/>
      <c r="F6" s="118"/>
    </row>
    <row r="7" spans="1:40" x14ac:dyDescent="0.3">
      <c r="A7" s="212" t="s">
        <v>104</v>
      </c>
      <c r="B7" s="212"/>
      <c r="C7" s="212"/>
      <c r="D7" s="197">
        <f>City_Details!H15</f>
        <v>0.74</v>
      </c>
      <c r="E7" s="197"/>
    </row>
    <row r="8" spans="1:40" x14ac:dyDescent="0.3">
      <c r="A8" s="212" t="s">
        <v>108</v>
      </c>
      <c r="B8" s="212"/>
      <c r="C8" s="212"/>
      <c r="D8" s="197">
        <f>City_Details!H16</f>
        <v>100.8</v>
      </c>
      <c r="E8" s="197"/>
    </row>
    <row r="9" spans="1:40" ht="15" thickBot="1" x14ac:dyDescent="0.35"/>
    <row r="10" spans="1:40" x14ac:dyDescent="0.3">
      <c r="A10" s="63" t="s">
        <v>31</v>
      </c>
      <c r="B10" s="64" t="s">
        <v>32</v>
      </c>
      <c r="C10" s="63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6"/>
      <c r="T10" s="66"/>
      <c r="U10" s="66"/>
      <c r="V10" s="66"/>
      <c r="W10" s="66"/>
      <c r="X10" s="63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6"/>
      <c r="AK10" s="66"/>
      <c r="AL10" s="66"/>
      <c r="AM10" s="66"/>
      <c r="AN10" s="64"/>
    </row>
    <row r="11" spans="1:40" x14ac:dyDescent="0.3">
      <c r="A11" s="20"/>
      <c r="B11" s="21" t="s">
        <v>33</v>
      </c>
      <c r="C11" s="20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3"/>
      <c r="T11" s="23"/>
      <c r="U11" s="23"/>
      <c r="V11" s="23"/>
      <c r="W11" s="23"/>
      <c r="X11" s="20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3"/>
      <c r="AK11" s="23"/>
      <c r="AL11" s="23"/>
      <c r="AM11" s="23"/>
      <c r="AN11" s="21"/>
    </row>
    <row r="12" spans="1:40" x14ac:dyDescent="0.3">
      <c r="A12" s="24"/>
      <c r="B12" s="25"/>
      <c r="C12" s="26"/>
      <c r="D12" s="27"/>
      <c r="E12" s="27"/>
      <c r="F12" s="27"/>
      <c r="G12" s="206" t="s">
        <v>34</v>
      </c>
      <c r="H12" s="204"/>
      <c r="I12" s="204"/>
      <c r="J12" s="204"/>
      <c r="K12" s="204"/>
      <c r="L12" s="204"/>
      <c r="M12" s="204"/>
      <c r="N12" s="204"/>
      <c r="O12" s="204"/>
      <c r="P12" s="204"/>
      <c r="Q12" s="204"/>
      <c r="R12" s="204"/>
      <c r="S12" s="204"/>
      <c r="T12" s="204"/>
      <c r="U12" s="204"/>
      <c r="V12" s="204"/>
      <c r="W12" s="205"/>
      <c r="X12" s="203" t="s">
        <v>34</v>
      </c>
      <c r="Y12" s="204"/>
      <c r="Z12" s="204"/>
      <c r="AA12" s="204"/>
      <c r="AB12" s="204"/>
      <c r="AC12" s="204"/>
      <c r="AD12" s="204"/>
      <c r="AE12" s="204"/>
      <c r="AF12" s="204"/>
      <c r="AG12" s="204"/>
      <c r="AH12" s="204"/>
      <c r="AI12" s="204"/>
      <c r="AJ12" s="204"/>
      <c r="AK12" s="204"/>
      <c r="AL12" s="204"/>
      <c r="AM12" s="204"/>
      <c r="AN12" s="205"/>
    </row>
    <row r="13" spans="1:40" x14ac:dyDescent="0.3">
      <c r="A13" s="28" t="s">
        <v>35</v>
      </c>
      <c r="B13" s="29" t="s">
        <v>36</v>
      </c>
      <c r="C13" s="26"/>
      <c r="D13" s="27"/>
      <c r="E13" s="27"/>
      <c r="F13" s="27"/>
      <c r="G13" s="27" t="s">
        <v>37</v>
      </c>
      <c r="H13" s="27" t="s">
        <v>38</v>
      </c>
      <c r="I13" s="27" t="s">
        <v>39</v>
      </c>
      <c r="J13" s="27" t="s">
        <v>40</v>
      </c>
      <c r="K13" s="27" t="s">
        <v>41</v>
      </c>
      <c r="L13" s="27" t="s">
        <v>42</v>
      </c>
      <c r="M13" s="27" t="s">
        <v>43</v>
      </c>
      <c r="N13" s="27" t="s">
        <v>44</v>
      </c>
      <c r="O13" s="27" t="s">
        <v>45</v>
      </c>
      <c r="P13" s="27" t="s">
        <v>46</v>
      </c>
      <c r="Q13" s="27" t="s">
        <v>47</v>
      </c>
      <c r="R13" s="27" t="s">
        <v>48</v>
      </c>
      <c r="S13" s="30" t="s">
        <v>49</v>
      </c>
      <c r="T13" s="30" t="s">
        <v>50</v>
      </c>
      <c r="U13" s="30" t="s">
        <v>51</v>
      </c>
      <c r="V13" s="30" t="s">
        <v>52</v>
      </c>
      <c r="W13" s="31" t="s">
        <v>53</v>
      </c>
      <c r="X13" s="26" t="s">
        <v>37</v>
      </c>
      <c r="Y13" s="27" t="s">
        <v>38</v>
      </c>
      <c r="Z13" s="27" t="s">
        <v>39</v>
      </c>
      <c r="AA13" s="27" t="s">
        <v>40</v>
      </c>
      <c r="AB13" s="27" t="s">
        <v>41</v>
      </c>
      <c r="AC13" s="27" t="s">
        <v>42</v>
      </c>
      <c r="AD13" s="27" t="s">
        <v>43</v>
      </c>
      <c r="AE13" s="27" t="s">
        <v>44</v>
      </c>
      <c r="AF13" s="27" t="s">
        <v>45</v>
      </c>
      <c r="AG13" s="27" t="s">
        <v>46</v>
      </c>
      <c r="AH13" s="27" t="s">
        <v>47</v>
      </c>
      <c r="AI13" s="27" t="s">
        <v>48</v>
      </c>
      <c r="AJ13" s="30" t="s">
        <v>49</v>
      </c>
      <c r="AK13" s="30" t="s">
        <v>50</v>
      </c>
      <c r="AL13" s="30" t="s">
        <v>51</v>
      </c>
      <c r="AM13" s="30" t="s">
        <v>52</v>
      </c>
      <c r="AN13" s="30" t="s">
        <v>53</v>
      </c>
    </row>
    <row r="14" spans="1:40" x14ac:dyDescent="0.3">
      <c r="A14" s="24"/>
      <c r="B14" s="25"/>
      <c r="C14" s="26"/>
      <c r="D14" s="27"/>
      <c r="E14" s="32" t="s">
        <v>54</v>
      </c>
      <c r="F14" s="82" t="s">
        <v>31</v>
      </c>
      <c r="G14" s="206" t="s">
        <v>55</v>
      </c>
      <c r="H14" s="204"/>
      <c r="I14" s="204"/>
      <c r="J14" s="204"/>
      <c r="K14" s="204"/>
      <c r="L14" s="204"/>
      <c r="M14" s="204"/>
      <c r="N14" s="204"/>
      <c r="O14" s="204"/>
      <c r="P14" s="204"/>
      <c r="Q14" s="204"/>
      <c r="R14" s="204"/>
      <c r="S14" s="204"/>
      <c r="T14" s="204"/>
      <c r="U14" s="204"/>
      <c r="V14" s="204"/>
      <c r="W14" s="205"/>
      <c r="X14" s="207" t="s">
        <v>212</v>
      </c>
      <c r="Y14" s="197"/>
      <c r="Z14" s="197"/>
      <c r="AA14" s="197"/>
      <c r="AB14" s="197"/>
      <c r="AC14" s="197"/>
      <c r="AD14" s="197"/>
      <c r="AE14" s="197"/>
      <c r="AF14" s="197"/>
      <c r="AG14" s="197"/>
      <c r="AH14" s="197"/>
      <c r="AI14" s="197"/>
      <c r="AJ14" s="206"/>
      <c r="AK14" s="206"/>
      <c r="AL14" s="206"/>
      <c r="AM14" s="206"/>
      <c r="AN14" s="208"/>
    </row>
    <row r="15" spans="1:40" x14ac:dyDescent="0.3">
      <c r="A15" s="24"/>
      <c r="B15" s="25" t="s">
        <v>56</v>
      </c>
      <c r="C15" s="26"/>
      <c r="D15" s="27"/>
      <c r="E15" s="82">
        <v>0.05</v>
      </c>
      <c r="F15" s="82">
        <f>Research_Wall!S2</f>
        <v>13870.490399999995</v>
      </c>
      <c r="G15" s="32">
        <f>Wall!J24</f>
        <v>-1.5999999999999943</v>
      </c>
      <c r="H15" s="89">
        <f>Wall!K24</f>
        <v>-2.5999999999999943</v>
      </c>
      <c r="I15" s="89">
        <f>Wall!L24</f>
        <v>-2.5999999999999943</v>
      </c>
      <c r="J15" s="89">
        <f>Wall!M24</f>
        <v>-1.7999999999999972</v>
      </c>
      <c r="K15" s="89">
        <f>Wall!N24</f>
        <v>-1.7999999999999972</v>
      </c>
      <c r="L15" s="89">
        <f>Wall!O24</f>
        <v>-2.7999999999999972</v>
      </c>
      <c r="M15" s="89">
        <f>Wall!P24</f>
        <v>-2.7999999999999972</v>
      </c>
      <c r="N15" s="89">
        <f>Wall!Q24</f>
        <v>-2.7999999999999972</v>
      </c>
      <c r="O15" s="89">
        <f>Wall!R24</f>
        <v>-2.7999999999999972</v>
      </c>
      <c r="P15" s="89">
        <f>Wall!S24</f>
        <v>-1</v>
      </c>
      <c r="Q15" s="89">
        <f>Wall!T24</f>
        <v>-1</v>
      </c>
      <c r="R15" s="89">
        <f>Wall!U24</f>
        <v>0</v>
      </c>
      <c r="S15" s="89">
        <f>Wall!V24</f>
        <v>-1.7999999999999972</v>
      </c>
      <c r="T15" s="89">
        <f>Wall!W24</f>
        <v>-0.79999999999999716</v>
      </c>
      <c r="U15" s="89">
        <f>Wall!X24</f>
        <v>-0.79999999999999716</v>
      </c>
      <c r="V15" s="89">
        <f>Wall!Y24</f>
        <v>-1.5999999999999943</v>
      </c>
      <c r="W15" s="89">
        <f>Wall!Z24</f>
        <v>-1.5999999999999943</v>
      </c>
      <c r="X15" s="34">
        <f>0.293071*$E15*$F15*G15</f>
        <v>-325.20307936147077</v>
      </c>
      <c r="Y15" s="88">
        <f t="shared" ref="Y15:AN15" si="0">0.293071*$E15*$F15*H15</f>
        <v>-528.45500396239072</v>
      </c>
      <c r="Z15" s="88">
        <f t="shared" si="0"/>
        <v>-528.45500396239072</v>
      </c>
      <c r="AA15" s="88">
        <f t="shared" si="0"/>
        <v>-365.85346428165531</v>
      </c>
      <c r="AB15" s="88">
        <f t="shared" si="0"/>
        <v>-365.85346428165531</v>
      </c>
      <c r="AC15" s="88">
        <f t="shared" si="0"/>
        <v>-569.10538888257531</v>
      </c>
      <c r="AD15" s="88">
        <f t="shared" si="0"/>
        <v>-569.10538888257531</v>
      </c>
      <c r="AE15" s="88">
        <f t="shared" si="0"/>
        <v>-569.10538888257531</v>
      </c>
      <c r="AF15" s="88">
        <f t="shared" si="0"/>
        <v>-569.10538888257531</v>
      </c>
      <c r="AG15" s="88">
        <f t="shared" si="0"/>
        <v>-203.25192460091995</v>
      </c>
      <c r="AH15" s="88">
        <f t="shared" si="0"/>
        <v>-203.25192460091995</v>
      </c>
      <c r="AI15" s="88">
        <f t="shared" si="0"/>
        <v>0</v>
      </c>
      <c r="AJ15" s="88">
        <f t="shared" si="0"/>
        <v>-365.85346428165531</v>
      </c>
      <c r="AK15" s="88">
        <f t="shared" si="0"/>
        <v>-162.60153968073539</v>
      </c>
      <c r="AL15" s="88">
        <f t="shared" si="0"/>
        <v>-162.60153968073539</v>
      </c>
      <c r="AM15" s="88">
        <f t="shared" si="0"/>
        <v>-325.20307936147077</v>
      </c>
      <c r="AN15" s="88">
        <f t="shared" si="0"/>
        <v>-325.20307936147077</v>
      </c>
    </row>
    <row r="16" spans="1:40" x14ac:dyDescent="0.3">
      <c r="A16" s="24"/>
      <c r="B16" s="25" t="s">
        <v>116</v>
      </c>
      <c r="C16" s="26"/>
      <c r="D16" s="27"/>
      <c r="E16" s="82">
        <v>0.05</v>
      </c>
      <c r="F16" s="191">
        <f>Research_Wall!S3</f>
        <v>0</v>
      </c>
      <c r="G16" s="89">
        <f>Wall!J25</f>
        <v>0.40000000000000568</v>
      </c>
      <c r="H16" s="89">
        <f>Wall!K25</f>
        <v>-0.59999999999999432</v>
      </c>
      <c r="I16" s="89">
        <f>Wall!L25</f>
        <v>-1.5999999999999943</v>
      </c>
      <c r="J16" s="89">
        <f>Wall!M25</f>
        <v>0.20000000000000284</v>
      </c>
      <c r="K16" s="89">
        <f>Wall!N25</f>
        <v>0.20000000000000284</v>
      </c>
      <c r="L16" s="89">
        <f>Wall!O25</f>
        <v>0.20000000000000284</v>
      </c>
      <c r="M16" s="89">
        <f>Wall!P25</f>
        <v>0.20000000000000284</v>
      </c>
      <c r="N16" s="89">
        <f>Wall!Q25</f>
        <v>1.2000000000000028</v>
      </c>
      <c r="O16" s="89">
        <f>Wall!R25</f>
        <v>1.2000000000000028</v>
      </c>
      <c r="P16" s="89">
        <f>Wall!S25</f>
        <v>4</v>
      </c>
      <c r="Q16" s="89">
        <f>Wall!T25</f>
        <v>5</v>
      </c>
      <c r="R16" s="89">
        <f>Wall!U25</f>
        <v>5</v>
      </c>
      <c r="S16" s="89">
        <f>Wall!V25</f>
        <v>3.2000000000000028</v>
      </c>
      <c r="T16" s="89">
        <f>Wall!W25</f>
        <v>4.2000000000000028</v>
      </c>
      <c r="U16" s="89">
        <f>Wall!X25</f>
        <v>4.2000000000000028</v>
      </c>
      <c r="V16" s="89">
        <f>Wall!Y25</f>
        <v>3.4000000000000057</v>
      </c>
      <c r="W16" s="89">
        <f>Wall!Z25</f>
        <v>3.4000000000000057</v>
      </c>
      <c r="X16" s="88">
        <f t="shared" ref="X16:X23" si="1">0.293071*$E16*$F16*G16</f>
        <v>0</v>
      </c>
      <c r="Y16" s="88">
        <f t="shared" ref="Y16:Y23" si="2">0.293071*$E16*$F16*H16</f>
        <v>0</v>
      </c>
      <c r="Z16" s="88">
        <f t="shared" ref="Z16:Z23" si="3">0.293071*$E16*$F16*I16</f>
        <v>0</v>
      </c>
      <c r="AA16" s="88">
        <f t="shared" ref="AA16:AA23" si="4">0.293071*$E16*$F16*J16</f>
        <v>0</v>
      </c>
      <c r="AB16" s="88">
        <f t="shared" ref="AB16:AB23" si="5">0.293071*$E16*$F16*K16</f>
        <v>0</v>
      </c>
      <c r="AC16" s="88">
        <f t="shared" ref="AC16:AC23" si="6">0.293071*$E16*$F16*L16</f>
        <v>0</v>
      </c>
      <c r="AD16" s="88">
        <f t="shared" ref="AD16:AD23" si="7">0.293071*$E16*$F16*M16</f>
        <v>0</v>
      </c>
      <c r="AE16" s="88">
        <f t="shared" ref="AE16:AE23" si="8">0.293071*$E16*$F16*N16</f>
        <v>0</v>
      </c>
      <c r="AF16" s="88">
        <f t="shared" ref="AF16:AF23" si="9">0.293071*$E16*$F16*O16</f>
        <v>0</v>
      </c>
      <c r="AG16" s="88">
        <f t="shared" ref="AG16:AG23" si="10">0.293071*$E16*$F16*P16</f>
        <v>0</v>
      </c>
      <c r="AH16" s="88">
        <f t="shared" ref="AH16:AH23" si="11">0.293071*$E16*$F16*Q16</f>
        <v>0</v>
      </c>
      <c r="AI16" s="88">
        <f t="shared" ref="AI16:AI23" si="12">0.293071*$E16*$F16*R16</f>
        <v>0</v>
      </c>
      <c r="AJ16" s="88">
        <f t="shared" ref="AJ16:AJ23" si="13">0.293071*$E16*$F16*S16</f>
        <v>0</v>
      </c>
      <c r="AK16" s="88">
        <f t="shared" ref="AK16:AK23" si="14">0.293071*$E16*$F16*T16</f>
        <v>0</v>
      </c>
      <c r="AL16" s="88">
        <f t="shared" ref="AL16:AL23" si="15">0.293071*$E16*$F16*U16</f>
        <v>0</v>
      </c>
      <c r="AM16" s="88">
        <f t="shared" ref="AM16:AM23" si="16">0.293071*$E16*$F16*V16</f>
        <v>0</v>
      </c>
      <c r="AN16" s="88">
        <f t="shared" ref="AN16:AN23" si="17">0.293071*$E16*$F16*W16</f>
        <v>0</v>
      </c>
    </row>
    <row r="17" spans="1:40" x14ac:dyDescent="0.3">
      <c r="A17" s="24"/>
      <c r="B17" s="25" t="s">
        <v>58</v>
      </c>
      <c r="C17" s="26"/>
      <c r="D17" s="27"/>
      <c r="E17" s="82">
        <v>0.05</v>
      </c>
      <c r="F17" s="191">
        <f>Research_Wall!S4</f>
        <v>5268.1168799999978</v>
      </c>
      <c r="G17" s="89">
        <f>Wall!J26</f>
        <v>7.4000000000000057</v>
      </c>
      <c r="H17" s="89">
        <f>Wall!K26</f>
        <v>6.4000000000000057</v>
      </c>
      <c r="I17" s="89">
        <f>Wall!L26</f>
        <v>5.4000000000000057</v>
      </c>
      <c r="J17" s="89">
        <f>Wall!M26</f>
        <v>7.2000000000000028</v>
      </c>
      <c r="K17" s="89">
        <f>Wall!N26</f>
        <v>6.2000000000000028</v>
      </c>
      <c r="L17" s="89">
        <f>Wall!O26</f>
        <v>7.2000000000000028</v>
      </c>
      <c r="M17" s="89">
        <f>Wall!P26</f>
        <v>7.2000000000000028</v>
      </c>
      <c r="N17" s="89">
        <f>Wall!Q26</f>
        <v>8.2000000000000028</v>
      </c>
      <c r="O17" s="89">
        <f>Wall!R26</f>
        <v>9.2000000000000028</v>
      </c>
      <c r="P17" s="89">
        <f>Wall!S26</f>
        <v>12</v>
      </c>
      <c r="Q17" s="89">
        <f>Wall!T26</f>
        <v>13</v>
      </c>
      <c r="R17" s="89">
        <f>Wall!U26</f>
        <v>14</v>
      </c>
      <c r="S17" s="89">
        <f>Wall!V26</f>
        <v>12.200000000000003</v>
      </c>
      <c r="T17" s="89">
        <f>Wall!W26</f>
        <v>13.200000000000003</v>
      </c>
      <c r="U17" s="89">
        <f>Wall!X26</f>
        <v>13.200000000000003</v>
      </c>
      <c r="V17" s="89">
        <f>Wall!Y26</f>
        <v>11.400000000000006</v>
      </c>
      <c r="W17" s="89">
        <f>Wall!Z26</f>
        <v>11.400000000000006</v>
      </c>
      <c r="X17" s="88">
        <f t="shared" si="1"/>
        <v>571.25494439123781</v>
      </c>
      <c r="Y17" s="88">
        <f t="shared" si="2"/>
        <v>494.05833028431385</v>
      </c>
      <c r="Z17" s="88">
        <f t="shared" si="3"/>
        <v>416.86171617738989</v>
      </c>
      <c r="AA17" s="88">
        <f t="shared" si="4"/>
        <v>555.81562156985285</v>
      </c>
      <c r="AB17" s="88">
        <f t="shared" si="5"/>
        <v>478.61900746292883</v>
      </c>
      <c r="AC17" s="88">
        <f t="shared" si="6"/>
        <v>555.81562156985285</v>
      </c>
      <c r="AD17" s="88">
        <f t="shared" si="7"/>
        <v>555.81562156985285</v>
      </c>
      <c r="AE17" s="88">
        <f t="shared" si="8"/>
        <v>633.01223567677675</v>
      </c>
      <c r="AF17" s="88">
        <f t="shared" si="9"/>
        <v>710.20884978370077</v>
      </c>
      <c r="AG17" s="88">
        <f t="shared" si="10"/>
        <v>926.35936928308774</v>
      </c>
      <c r="AH17" s="88">
        <f t="shared" si="11"/>
        <v>1003.5559833900116</v>
      </c>
      <c r="AI17" s="88">
        <f t="shared" si="12"/>
        <v>1080.7525974969356</v>
      </c>
      <c r="AJ17" s="88">
        <f t="shared" si="13"/>
        <v>941.79869210447271</v>
      </c>
      <c r="AK17" s="88">
        <f t="shared" si="14"/>
        <v>1018.9953062113967</v>
      </c>
      <c r="AL17" s="88">
        <f t="shared" si="15"/>
        <v>1018.9953062113967</v>
      </c>
      <c r="AM17" s="88">
        <f t="shared" si="16"/>
        <v>880.04140081893377</v>
      </c>
      <c r="AN17" s="88">
        <f t="shared" si="17"/>
        <v>880.04140081893377</v>
      </c>
    </row>
    <row r="18" spans="1:40" x14ac:dyDescent="0.3">
      <c r="A18" s="24"/>
      <c r="B18" s="25" t="s">
        <v>117</v>
      </c>
      <c r="C18" s="26"/>
      <c r="D18" s="27"/>
      <c r="E18" s="82">
        <v>0.05</v>
      </c>
      <c r="F18" s="191">
        <f>Research_Wall!S5</f>
        <v>0</v>
      </c>
      <c r="G18" s="89">
        <f>Wall!J27</f>
        <v>13.400000000000006</v>
      </c>
      <c r="H18" s="89">
        <f>Wall!K27</f>
        <v>13.400000000000006</v>
      </c>
      <c r="I18" s="89">
        <f>Wall!L27</f>
        <v>12.400000000000006</v>
      </c>
      <c r="J18" s="89">
        <f>Wall!M27</f>
        <v>13.200000000000003</v>
      </c>
      <c r="K18" s="89">
        <f>Wall!N27</f>
        <v>13.200000000000003</v>
      </c>
      <c r="L18" s="89">
        <f>Wall!O27</f>
        <v>13.200000000000003</v>
      </c>
      <c r="M18" s="89">
        <f>Wall!P27</f>
        <v>13.200000000000003</v>
      </c>
      <c r="N18" s="89">
        <f>Wall!Q27</f>
        <v>13.200000000000003</v>
      </c>
      <c r="O18" s="89">
        <f>Wall!R27</f>
        <v>14.200000000000003</v>
      </c>
      <c r="P18" s="89">
        <f>Wall!S27</f>
        <v>17</v>
      </c>
      <c r="Q18" s="89">
        <f>Wall!T27</f>
        <v>18</v>
      </c>
      <c r="R18" s="89">
        <f>Wall!U27</f>
        <v>19</v>
      </c>
      <c r="S18" s="89">
        <f>Wall!V27</f>
        <v>18.200000000000003</v>
      </c>
      <c r="T18" s="89">
        <f>Wall!W27</f>
        <v>18.200000000000003</v>
      </c>
      <c r="U18" s="89">
        <f>Wall!X27</f>
        <v>19.200000000000003</v>
      </c>
      <c r="V18" s="89">
        <f>Wall!Y27</f>
        <v>17.400000000000006</v>
      </c>
      <c r="W18" s="89">
        <f>Wall!Z27</f>
        <v>17.400000000000006</v>
      </c>
      <c r="X18" s="88">
        <f t="shared" si="1"/>
        <v>0</v>
      </c>
      <c r="Y18" s="88">
        <f t="shared" si="2"/>
        <v>0</v>
      </c>
      <c r="Z18" s="88">
        <f t="shared" si="3"/>
        <v>0</v>
      </c>
      <c r="AA18" s="88">
        <f t="shared" si="4"/>
        <v>0</v>
      </c>
      <c r="AB18" s="88">
        <f t="shared" si="5"/>
        <v>0</v>
      </c>
      <c r="AC18" s="88">
        <f t="shared" si="6"/>
        <v>0</v>
      </c>
      <c r="AD18" s="88">
        <f t="shared" si="7"/>
        <v>0</v>
      </c>
      <c r="AE18" s="88">
        <f t="shared" si="8"/>
        <v>0</v>
      </c>
      <c r="AF18" s="88">
        <f t="shared" si="9"/>
        <v>0</v>
      </c>
      <c r="AG18" s="88">
        <f t="shared" si="10"/>
        <v>0</v>
      </c>
      <c r="AH18" s="88">
        <f t="shared" si="11"/>
        <v>0</v>
      </c>
      <c r="AI18" s="88">
        <f t="shared" si="12"/>
        <v>0</v>
      </c>
      <c r="AJ18" s="88">
        <f t="shared" si="13"/>
        <v>0</v>
      </c>
      <c r="AK18" s="88">
        <f t="shared" si="14"/>
        <v>0</v>
      </c>
      <c r="AL18" s="88">
        <f t="shared" si="15"/>
        <v>0</v>
      </c>
      <c r="AM18" s="88">
        <f t="shared" si="16"/>
        <v>0</v>
      </c>
      <c r="AN18" s="88">
        <f t="shared" si="17"/>
        <v>0</v>
      </c>
    </row>
    <row r="19" spans="1:40" x14ac:dyDescent="0.3">
      <c r="A19" s="24"/>
      <c r="B19" s="25" t="s">
        <v>57</v>
      </c>
      <c r="C19" s="26"/>
      <c r="D19" s="27"/>
      <c r="E19" s="82">
        <v>0.05</v>
      </c>
      <c r="F19" s="191">
        <f>Research_Wall!S6</f>
        <v>13917.529079999993</v>
      </c>
      <c r="G19" s="89">
        <f>Wall!J28</f>
        <v>19.400000000000006</v>
      </c>
      <c r="H19" s="89">
        <f>Wall!K28</f>
        <v>18.400000000000006</v>
      </c>
      <c r="I19" s="89">
        <f>Wall!L28</f>
        <v>17.400000000000006</v>
      </c>
      <c r="J19" s="89">
        <f>Wall!M28</f>
        <v>19.200000000000003</v>
      </c>
      <c r="K19" s="89">
        <f>Wall!N28</f>
        <v>18.200000000000003</v>
      </c>
      <c r="L19" s="89">
        <f>Wall!O28</f>
        <v>17.200000000000003</v>
      </c>
      <c r="M19" s="89">
        <f>Wall!P28</f>
        <v>17.200000000000003</v>
      </c>
      <c r="N19" s="89">
        <f>Wall!Q28</f>
        <v>17.200000000000003</v>
      </c>
      <c r="O19" s="89">
        <f>Wall!R28</f>
        <v>17.200000000000003</v>
      </c>
      <c r="P19" s="89">
        <f>Wall!S28</f>
        <v>19</v>
      </c>
      <c r="Q19" s="89">
        <f>Wall!T28</f>
        <v>20</v>
      </c>
      <c r="R19" s="89">
        <f>Wall!U28</f>
        <v>21</v>
      </c>
      <c r="S19" s="89">
        <f>Wall!V28</f>
        <v>20.200000000000003</v>
      </c>
      <c r="T19" s="89">
        <f>Wall!W28</f>
        <v>21.200000000000003</v>
      </c>
      <c r="U19" s="89">
        <f>Wall!X28</f>
        <v>22.200000000000003</v>
      </c>
      <c r="V19" s="89">
        <f>Wall!Y28</f>
        <v>20.400000000000006</v>
      </c>
      <c r="W19" s="89">
        <f>Wall!Z28</f>
        <v>21.400000000000006</v>
      </c>
      <c r="X19" s="88">
        <f t="shared" si="1"/>
        <v>3956.4594400545393</v>
      </c>
      <c r="Y19" s="88">
        <f t="shared" si="2"/>
        <v>3752.5182318043053</v>
      </c>
      <c r="Z19" s="88">
        <f t="shared" si="3"/>
        <v>3548.5770235540713</v>
      </c>
      <c r="AA19" s="88">
        <f t="shared" si="4"/>
        <v>3915.6711984044919</v>
      </c>
      <c r="AB19" s="88">
        <f t="shared" si="5"/>
        <v>3711.7299901542578</v>
      </c>
      <c r="AC19" s="88">
        <f t="shared" si="6"/>
        <v>3507.7887819040243</v>
      </c>
      <c r="AD19" s="88">
        <f t="shared" si="7"/>
        <v>3507.7887819040243</v>
      </c>
      <c r="AE19" s="88">
        <f t="shared" si="8"/>
        <v>3507.7887819040243</v>
      </c>
      <c r="AF19" s="88">
        <f t="shared" si="9"/>
        <v>3507.7887819040243</v>
      </c>
      <c r="AG19" s="88">
        <f t="shared" si="10"/>
        <v>3874.8829567544444</v>
      </c>
      <c r="AH19" s="88">
        <f t="shared" si="11"/>
        <v>4078.8241650046784</v>
      </c>
      <c r="AI19" s="88">
        <f t="shared" si="12"/>
        <v>4282.7653732549124</v>
      </c>
      <c r="AJ19" s="88">
        <f t="shared" si="13"/>
        <v>4119.6124066547263</v>
      </c>
      <c r="AK19" s="88">
        <f t="shared" si="14"/>
        <v>4323.5536149049594</v>
      </c>
      <c r="AL19" s="88">
        <f t="shared" si="15"/>
        <v>4527.4948231551934</v>
      </c>
      <c r="AM19" s="88">
        <f t="shared" si="16"/>
        <v>4160.4006483047733</v>
      </c>
      <c r="AN19" s="88">
        <f t="shared" si="17"/>
        <v>4364.3418565550073</v>
      </c>
    </row>
    <row r="20" spans="1:40" x14ac:dyDescent="0.3">
      <c r="A20" s="24"/>
      <c r="B20" s="25" t="s">
        <v>118</v>
      </c>
      <c r="C20" s="26"/>
      <c r="D20" s="27"/>
      <c r="E20" s="82">
        <v>0.05</v>
      </c>
      <c r="F20" s="191">
        <f>Research_Wall!S7</f>
        <v>0</v>
      </c>
      <c r="G20" s="89">
        <f>Wall!J29</f>
        <v>16.400000000000006</v>
      </c>
      <c r="H20" s="89">
        <f>Wall!K29</f>
        <v>15.400000000000006</v>
      </c>
      <c r="I20" s="89">
        <f>Wall!L29</f>
        <v>14.400000000000006</v>
      </c>
      <c r="J20" s="89">
        <f>Wall!M29</f>
        <v>15.200000000000003</v>
      </c>
      <c r="K20" s="89">
        <f>Wall!N29</f>
        <v>14.200000000000003</v>
      </c>
      <c r="L20" s="89">
        <f>Wall!O29</f>
        <v>14.200000000000003</v>
      </c>
      <c r="M20" s="89">
        <f>Wall!P29</f>
        <v>13.200000000000003</v>
      </c>
      <c r="N20" s="89">
        <f>Wall!Q29</f>
        <v>12.200000000000003</v>
      </c>
      <c r="O20" s="89">
        <f>Wall!R29</f>
        <v>12.200000000000003</v>
      </c>
      <c r="P20" s="89">
        <f>Wall!S29</f>
        <v>14</v>
      </c>
      <c r="Q20" s="89">
        <f>Wall!T29</f>
        <v>14</v>
      </c>
      <c r="R20" s="89">
        <f>Wall!U29</f>
        <v>15</v>
      </c>
      <c r="S20" s="89">
        <f>Wall!V29</f>
        <v>14.200000000000003</v>
      </c>
      <c r="T20" s="89">
        <f>Wall!W29</f>
        <v>15.200000000000003</v>
      </c>
      <c r="U20" s="89">
        <f>Wall!X29</f>
        <v>17.200000000000003</v>
      </c>
      <c r="V20" s="89">
        <f>Wall!Y29</f>
        <v>16.400000000000006</v>
      </c>
      <c r="W20" s="89">
        <f>Wall!Z29</f>
        <v>17.400000000000006</v>
      </c>
      <c r="X20" s="88">
        <f t="shared" si="1"/>
        <v>0</v>
      </c>
      <c r="Y20" s="88">
        <f t="shared" si="2"/>
        <v>0</v>
      </c>
      <c r="Z20" s="88">
        <f t="shared" si="3"/>
        <v>0</v>
      </c>
      <c r="AA20" s="88">
        <f t="shared" si="4"/>
        <v>0</v>
      </c>
      <c r="AB20" s="88">
        <f t="shared" si="5"/>
        <v>0</v>
      </c>
      <c r="AC20" s="88">
        <f t="shared" si="6"/>
        <v>0</v>
      </c>
      <c r="AD20" s="88">
        <f t="shared" si="7"/>
        <v>0</v>
      </c>
      <c r="AE20" s="88">
        <f t="shared" si="8"/>
        <v>0</v>
      </c>
      <c r="AF20" s="88">
        <f t="shared" si="9"/>
        <v>0</v>
      </c>
      <c r="AG20" s="88">
        <f t="shared" si="10"/>
        <v>0</v>
      </c>
      <c r="AH20" s="88">
        <f t="shared" si="11"/>
        <v>0</v>
      </c>
      <c r="AI20" s="88">
        <f t="shared" si="12"/>
        <v>0</v>
      </c>
      <c r="AJ20" s="88">
        <f t="shared" si="13"/>
        <v>0</v>
      </c>
      <c r="AK20" s="88">
        <f t="shared" si="14"/>
        <v>0</v>
      </c>
      <c r="AL20" s="88">
        <f t="shared" si="15"/>
        <v>0</v>
      </c>
      <c r="AM20" s="88">
        <f t="shared" si="16"/>
        <v>0</v>
      </c>
      <c r="AN20" s="88">
        <f t="shared" si="17"/>
        <v>0</v>
      </c>
    </row>
    <row r="21" spans="1:40" x14ac:dyDescent="0.3">
      <c r="A21" s="24"/>
      <c r="B21" s="25" t="s">
        <v>59</v>
      </c>
      <c r="C21" s="26"/>
      <c r="D21" s="27"/>
      <c r="E21" s="82">
        <v>0.05</v>
      </c>
      <c r="F21" s="191">
        <f>Research_Wall!S8</f>
        <v>6021.7045200000002</v>
      </c>
      <c r="G21" s="89">
        <f>Wall!J30</f>
        <v>10.400000000000006</v>
      </c>
      <c r="H21" s="89">
        <f>Wall!K30</f>
        <v>10.400000000000006</v>
      </c>
      <c r="I21" s="89">
        <f>Wall!L30</f>
        <v>9.4000000000000057</v>
      </c>
      <c r="J21" s="89">
        <f>Wall!M30</f>
        <v>10.200000000000003</v>
      </c>
      <c r="K21" s="89">
        <f>Wall!N30</f>
        <v>9.2000000000000028</v>
      </c>
      <c r="L21" s="89">
        <f>Wall!O30</f>
        <v>8.2000000000000028</v>
      </c>
      <c r="M21" s="89">
        <f>Wall!P30</f>
        <v>7.2000000000000028</v>
      </c>
      <c r="N21" s="89">
        <f>Wall!Q30</f>
        <v>7.2000000000000028</v>
      </c>
      <c r="O21" s="89">
        <f>Wall!R30</f>
        <v>6.2000000000000028</v>
      </c>
      <c r="P21" s="89">
        <f>Wall!S30</f>
        <v>8</v>
      </c>
      <c r="Q21" s="89">
        <f>Wall!T30</f>
        <v>8</v>
      </c>
      <c r="R21" s="89">
        <f>Wall!U30</f>
        <v>8</v>
      </c>
      <c r="S21" s="89">
        <f>Wall!V30</f>
        <v>7.2000000000000028</v>
      </c>
      <c r="T21" s="89">
        <f>Wall!W30</f>
        <v>8.2000000000000028</v>
      </c>
      <c r="U21" s="89">
        <f>Wall!X30</f>
        <v>10.200000000000003</v>
      </c>
      <c r="V21" s="89">
        <f>Wall!Y30</f>
        <v>9.4000000000000057</v>
      </c>
      <c r="W21" s="89">
        <f>Wall!Z30</f>
        <v>11.400000000000006</v>
      </c>
      <c r="X21" s="88">
        <f t="shared" si="1"/>
        <v>917.68922199807901</v>
      </c>
      <c r="Y21" s="88">
        <f t="shared" si="2"/>
        <v>917.68922199807901</v>
      </c>
      <c r="Z21" s="88">
        <f t="shared" si="3"/>
        <v>829.4498737290329</v>
      </c>
      <c r="AA21" s="88">
        <f t="shared" si="4"/>
        <v>900.04135234426951</v>
      </c>
      <c r="AB21" s="88">
        <f t="shared" si="5"/>
        <v>811.80200407522352</v>
      </c>
      <c r="AC21" s="88">
        <f t="shared" si="6"/>
        <v>723.56265580617753</v>
      </c>
      <c r="AD21" s="88">
        <f t="shared" si="7"/>
        <v>635.32330753713154</v>
      </c>
      <c r="AE21" s="88">
        <f t="shared" si="8"/>
        <v>635.32330753713154</v>
      </c>
      <c r="AF21" s="88">
        <f t="shared" si="9"/>
        <v>547.08395926808544</v>
      </c>
      <c r="AG21" s="88">
        <f t="shared" si="10"/>
        <v>705.91478615236804</v>
      </c>
      <c r="AH21" s="88">
        <f t="shared" si="11"/>
        <v>705.91478615236804</v>
      </c>
      <c r="AI21" s="88">
        <f t="shared" si="12"/>
        <v>705.91478615236804</v>
      </c>
      <c r="AJ21" s="88">
        <f t="shared" si="13"/>
        <v>635.32330753713154</v>
      </c>
      <c r="AK21" s="88">
        <f t="shared" si="14"/>
        <v>723.56265580617753</v>
      </c>
      <c r="AL21" s="88">
        <f t="shared" si="15"/>
        <v>900.04135234426951</v>
      </c>
      <c r="AM21" s="88">
        <f t="shared" si="16"/>
        <v>829.4498737290329</v>
      </c>
      <c r="AN21" s="88">
        <f t="shared" si="17"/>
        <v>1005.928570267125</v>
      </c>
    </row>
    <row r="22" spans="1:40" x14ac:dyDescent="0.3">
      <c r="A22" s="24"/>
      <c r="B22" s="25" t="s">
        <v>119</v>
      </c>
      <c r="C22" s="26"/>
      <c r="D22" s="27"/>
      <c r="E22" s="82">
        <v>0.05</v>
      </c>
      <c r="F22" s="191">
        <f>Research_Wall!S9</f>
        <v>0</v>
      </c>
      <c r="G22" s="89">
        <f>Wall!J31</f>
        <v>2.4000000000000057</v>
      </c>
      <c r="H22" s="89">
        <f>Wall!K31</f>
        <v>2.4000000000000057</v>
      </c>
      <c r="I22" s="89">
        <f>Wall!L31</f>
        <v>1.4000000000000057</v>
      </c>
      <c r="J22" s="89">
        <f>Wall!M31</f>
        <v>2.2000000000000028</v>
      </c>
      <c r="K22" s="89">
        <f>Wall!N31</f>
        <v>1.2000000000000028</v>
      </c>
      <c r="L22" s="89">
        <f>Wall!O31</f>
        <v>1.2000000000000028</v>
      </c>
      <c r="M22" s="89">
        <f>Wall!P31</f>
        <v>0.20000000000000284</v>
      </c>
      <c r="N22" s="89">
        <f>Wall!Q31</f>
        <v>0.20000000000000284</v>
      </c>
      <c r="O22" s="89">
        <f>Wall!R31</f>
        <v>-0.79999999999999716</v>
      </c>
      <c r="P22" s="89">
        <f>Wall!S31</f>
        <v>1</v>
      </c>
      <c r="Q22" s="89">
        <f>Wall!T31</f>
        <v>1</v>
      </c>
      <c r="R22" s="89">
        <f>Wall!U31</f>
        <v>2</v>
      </c>
      <c r="S22" s="89">
        <f>Wall!V31</f>
        <v>0.20000000000000284</v>
      </c>
      <c r="T22" s="89">
        <f>Wall!W31</f>
        <v>1.2000000000000028</v>
      </c>
      <c r="U22" s="89">
        <f>Wall!X31</f>
        <v>2.2000000000000028</v>
      </c>
      <c r="V22" s="89">
        <f>Wall!Y31</f>
        <v>1.4000000000000057</v>
      </c>
      <c r="W22" s="89">
        <f>Wall!Z31</f>
        <v>2.4000000000000057</v>
      </c>
      <c r="X22" s="88">
        <f t="shared" si="1"/>
        <v>0</v>
      </c>
      <c r="Y22" s="88">
        <f t="shared" si="2"/>
        <v>0</v>
      </c>
      <c r="Z22" s="88">
        <f t="shared" si="3"/>
        <v>0</v>
      </c>
      <c r="AA22" s="88">
        <f t="shared" si="4"/>
        <v>0</v>
      </c>
      <c r="AB22" s="88">
        <f t="shared" si="5"/>
        <v>0</v>
      </c>
      <c r="AC22" s="88">
        <f t="shared" si="6"/>
        <v>0</v>
      </c>
      <c r="AD22" s="88">
        <f t="shared" si="7"/>
        <v>0</v>
      </c>
      <c r="AE22" s="88">
        <f t="shared" si="8"/>
        <v>0</v>
      </c>
      <c r="AF22" s="88">
        <f t="shared" si="9"/>
        <v>0</v>
      </c>
      <c r="AG22" s="88">
        <f t="shared" si="10"/>
        <v>0</v>
      </c>
      <c r="AH22" s="88">
        <f t="shared" si="11"/>
        <v>0</v>
      </c>
      <c r="AI22" s="88">
        <f t="shared" si="12"/>
        <v>0</v>
      </c>
      <c r="AJ22" s="88">
        <f t="shared" si="13"/>
        <v>0</v>
      </c>
      <c r="AK22" s="88">
        <f t="shared" si="14"/>
        <v>0</v>
      </c>
      <c r="AL22" s="88">
        <f t="shared" si="15"/>
        <v>0</v>
      </c>
      <c r="AM22" s="88">
        <f t="shared" si="16"/>
        <v>0</v>
      </c>
      <c r="AN22" s="88">
        <f t="shared" si="17"/>
        <v>0</v>
      </c>
    </row>
    <row r="23" spans="1:40" x14ac:dyDescent="0.3">
      <c r="A23" s="24"/>
      <c r="B23" s="25" t="s">
        <v>60</v>
      </c>
      <c r="C23" s="26"/>
      <c r="D23" s="27"/>
      <c r="E23" s="89">
        <v>0.158</v>
      </c>
      <c r="F23" s="89">
        <f>Research_Floors!I2</f>
        <v>11751.127298181818</v>
      </c>
      <c r="G23" s="35">
        <f>Roof!G8</f>
        <v>-15.599999999999994</v>
      </c>
      <c r="H23" s="87">
        <f>Roof!H8</f>
        <v>-15.599999999999994</v>
      </c>
      <c r="I23" s="87">
        <f>Roof!I8</f>
        <v>-15.599999999999994</v>
      </c>
      <c r="J23" s="87">
        <f>Roof!J8</f>
        <v>-13.799999999999997</v>
      </c>
      <c r="K23" s="87">
        <f>Roof!K8</f>
        <v>-13.799999999999997</v>
      </c>
      <c r="L23" s="87">
        <f>Roof!L8</f>
        <v>-13.799999999999997</v>
      </c>
      <c r="M23" s="87">
        <f>Roof!M8</f>
        <v>-13.799999999999997</v>
      </c>
      <c r="N23" s="87">
        <f>Roof!N8</f>
        <v>-13.799999999999997</v>
      </c>
      <c r="O23" s="87">
        <f>Roof!O8</f>
        <v>-13.799999999999997</v>
      </c>
      <c r="P23" s="87">
        <f>Roof!P8</f>
        <v>-12</v>
      </c>
      <c r="Q23" s="87">
        <f>Roof!Q8</f>
        <v>-12</v>
      </c>
      <c r="R23" s="87">
        <f>Roof!R8</f>
        <v>-12</v>
      </c>
      <c r="S23" s="87">
        <f>Roof!S8</f>
        <v>-13.799999999999997</v>
      </c>
      <c r="T23" s="87">
        <f>Roof!T8</f>
        <v>-13.799999999999997</v>
      </c>
      <c r="U23" s="87">
        <f>Roof!U8</f>
        <v>-13.799999999999997</v>
      </c>
      <c r="V23" s="87">
        <f>Roof!V8</f>
        <v>-15.599999999999994</v>
      </c>
      <c r="W23" s="87">
        <f>Roof!W8</f>
        <v>-15.599999999999994</v>
      </c>
      <c r="X23" s="88">
        <f t="shared" si="1"/>
        <v>-8488.5607760937346</v>
      </c>
      <c r="Y23" s="88">
        <f t="shared" si="2"/>
        <v>-8488.5607760937346</v>
      </c>
      <c r="Z23" s="88">
        <f t="shared" si="3"/>
        <v>-8488.5607760937346</v>
      </c>
      <c r="AA23" s="88">
        <f t="shared" si="4"/>
        <v>-7509.1114557752289</v>
      </c>
      <c r="AB23" s="88">
        <f t="shared" si="5"/>
        <v>-7509.1114557752289</v>
      </c>
      <c r="AC23" s="88">
        <f t="shared" si="6"/>
        <v>-7509.1114557752289</v>
      </c>
      <c r="AD23" s="88">
        <f t="shared" si="7"/>
        <v>-7509.1114557752289</v>
      </c>
      <c r="AE23" s="88">
        <f t="shared" si="8"/>
        <v>-7509.1114557752289</v>
      </c>
      <c r="AF23" s="88">
        <f t="shared" si="9"/>
        <v>-7509.1114557752289</v>
      </c>
      <c r="AG23" s="88">
        <f t="shared" si="10"/>
        <v>-6529.6621354567214</v>
      </c>
      <c r="AH23" s="88">
        <f t="shared" si="11"/>
        <v>-6529.6621354567214</v>
      </c>
      <c r="AI23" s="88">
        <f t="shared" si="12"/>
        <v>-6529.6621354567214</v>
      </c>
      <c r="AJ23" s="88">
        <f t="shared" si="13"/>
        <v>-7509.1114557752289</v>
      </c>
      <c r="AK23" s="88">
        <f t="shared" si="14"/>
        <v>-7509.1114557752289</v>
      </c>
      <c r="AL23" s="88">
        <f t="shared" si="15"/>
        <v>-7509.1114557752289</v>
      </c>
      <c r="AM23" s="88">
        <f t="shared" si="16"/>
        <v>-8488.5607760937346</v>
      </c>
      <c r="AN23" s="88">
        <f t="shared" si="17"/>
        <v>-8488.5607760937346</v>
      </c>
    </row>
    <row r="24" spans="1:40" x14ac:dyDescent="0.3">
      <c r="A24" s="24"/>
      <c r="B24" s="25"/>
      <c r="C24" s="26"/>
      <c r="D24" s="32" t="s">
        <v>54</v>
      </c>
      <c r="E24" s="82" t="s">
        <v>31</v>
      </c>
      <c r="F24" s="32" t="s">
        <v>61</v>
      </c>
      <c r="G24" s="206" t="s">
        <v>62</v>
      </c>
      <c r="H24" s="204"/>
      <c r="I24" s="204"/>
      <c r="J24" s="204"/>
      <c r="K24" s="204"/>
      <c r="L24" s="204"/>
      <c r="M24" s="204"/>
      <c r="N24" s="204"/>
      <c r="O24" s="204"/>
      <c r="P24" s="204"/>
      <c r="Q24" s="204"/>
      <c r="R24" s="204"/>
      <c r="S24" s="204"/>
      <c r="T24" s="204"/>
      <c r="U24" s="204"/>
      <c r="V24" s="204"/>
      <c r="W24" s="205"/>
      <c r="X24" s="207" t="s">
        <v>63</v>
      </c>
      <c r="Y24" s="197"/>
      <c r="Z24" s="197"/>
      <c r="AA24" s="197"/>
      <c r="AB24" s="197"/>
      <c r="AC24" s="197"/>
      <c r="AD24" s="197"/>
      <c r="AE24" s="197"/>
      <c r="AF24" s="197"/>
      <c r="AG24" s="197"/>
      <c r="AH24" s="197"/>
      <c r="AI24" s="197"/>
      <c r="AJ24" s="206"/>
      <c r="AK24" s="206"/>
      <c r="AL24" s="206"/>
      <c r="AM24" s="206"/>
      <c r="AN24" s="208"/>
    </row>
    <row r="25" spans="1:40" x14ac:dyDescent="0.3">
      <c r="A25" s="24"/>
      <c r="B25" s="25" t="s">
        <v>64</v>
      </c>
      <c r="C25" s="26"/>
      <c r="D25" s="82">
        <v>0.1</v>
      </c>
      <c r="E25" s="82">
        <f>Research_Floors!E2</f>
        <v>1091.7063636363637</v>
      </c>
      <c r="F25" s="32">
        <f>$D$4</f>
        <v>26</v>
      </c>
      <c r="G25" s="32">
        <f>City_Details!N19</f>
        <v>24</v>
      </c>
      <c r="H25" s="82">
        <f>City_Details!O19</f>
        <v>24</v>
      </c>
      <c r="I25" s="82">
        <f>City_Details!P19</f>
        <v>24</v>
      </c>
      <c r="J25" s="82">
        <f>City_Details!Q19</f>
        <v>25</v>
      </c>
      <c r="K25" s="82">
        <f>City_Details!R19</f>
        <v>25</v>
      </c>
      <c r="L25" s="82">
        <f>City_Details!S19</f>
        <v>25</v>
      </c>
      <c r="M25" s="82">
        <f>City_Details!T19</f>
        <v>25</v>
      </c>
      <c r="N25" s="82">
        <f>City_Details!U19</f>
        <v>25</v>
      </c>
      <c r="O25" s="82">
        <f>City_Details!V19</f>
        <v>25</v>
      </c>
      <c r="P25" s="82">
        <f>City_Details!W19</f>
        <v>26</v>
      </c>
      <c r="Q25" s="82">
        <f>City_Details!X19</f>
        <v>26</v>
      </c>
      <c r="R25" s="82">
        <f>City_Details!Y19</f>
        <v>26</v>
      </c>
      <c r="S25" s="82">
        <f>City_Details!Z19</f>
        <v>25</v>
      </c>
      <c r="T25" s="82">
        <f>City_Details!AA19</f>
        <v>25</v>
      </c>
      <c r="U25" s="82">
        <f>City_Details!AB19</f>
        <v>25</v>
      </c>
      <c r="V25" s="82">
        <f>City_Details!AC19</f>
        <v>24</v>
      </c>
      <c r="W25" s="82">
        <f>City_Details!AD19</f>
        <v>24</v>
      </c>
      <c r="X25" s="34">
        <f>$D$25*$E$25*(G25-$F$25)</f>
        <v>-218.34127272727275</v>
      </c>
      <c r="Y25" s="88">
        <f t="shared" ref="Y25:AN25" si="18">$D$25*$E$25*(H25-$F$25)</f>
        <v>-218.34127272727275</v>
      </c>
      <c r="Z25" s="88">
        <f t="shared" si="18"/>
        <v>-218.34127272727275</v>
      </c>
      <c r="AA25" s="88">
        <f t="shared" si="18"/>
        <v>-109.17063636363638</v>
      </c>
      <c r="AB25" s="88">
        <f t="shared" si="18"/>
        <v>-109.17063636363638</v>
      </c>
      <c r="AC25" s="88">
        <f t="shared" si="18"/>
        <v>-109.17063636363638</v>
      </c>
      <c r="AD25" s="88">
        <f t="shared" si="18"/>
        <v>-109.17063636363638</v>
      </c>
      <c r="AE25" s="88">
        <f t="shared" si="18"/>
        <v>-109.17063636363638</v>
      </c>
      <c r="AF25" s="88">
        <f t="shared" si="18"/>
        <v>-109.17063636363638</v>
      </c>
      <c r="AG25" s="88">
        <f t="shared" si="18"/>
        <v>0</v>
      </c>
      <c r="AH25" s="88">
        <f t="shared" si="18"/>
        <v>0</v>
      </c>
      <c r="AI25" s="88">
        <f t="shared" si="18"/>
        <v>0</v>
      </c>
      <c r="AJ25" s="88">
        <f t="shared" si="18"/>
        <v>-109.17063636363638</v>
      </c>
      <c r="AK25" s="88">
        <f t="shared" si="18"/>
        <v>-109.17063636363638</v>
      </c>
      <c r="AL25" s="88">
        <f t="shared" si="18"/>
        <v>-109.17063636363638</v>
      </c>
      <c r="AM25" s="88">
        <f t="shared" si="18"/>
        <v>-218.34127272727275</v>
      </c>
      <c r="AN25" s="88">
        <f t="shared" si="18"/>
        <v>-218.34127272727275</v>
      </c>
    </row>
    <row r="26" spans="1:40" x14ac:dyDescent="0.3">
      <c r="A26" s="24"/>
      <c r="B26" s="25" t="s">
        <v>65</v>
      </c>
      <c r="C26" s="26"/>
      <c r="D26" s="102">
        <v>0.15</v>
      </c>
      <c r="E26" s="82">
        <f>Research_Doors!G2</f>
        <v>18.420300000000001</v>
      </c>
      <c r="F26" s="33">
        <f>$D$4</f>
        <v>26</v>
      </c>
      <c r="G26" s="35">
        <f>G25</f>
        <v>24</v>
      </c>
      <c r="H26" s="83">
        <f t="shared" ref="H26:W26" si="19">H25</f>
        <v>24</v>
      </c>
      <c r="I26" s="83">
        <f t="shared" si="19"/>
        <v>24</v>
      </c>
      <c r="J26" s="83">
        <f t="shared" si="19"/>
        <v>25</v>
      </c>
      <c r="K26" s="83">
        <f t="shared" si="19"/>
        <v>25</v>
      </c>
      <c r="L26" s="83">
        <f t="shared" si="19"/>
        <v>25</v>
      </c>
      <c r="M26" s="83">
        <f t="shared" si="19"/>
        <v>25</v>
      </c>
      <c r="N26" s="83">
        <f t="shared" si="19"/>
        <v>25</v>
      </c>
      <c r="O26" s="83">
        <f t="shared" si="19"/>
        <v>25</v>
      </c>
      <c r="P26" s="83">
        <f t="shared" si="19"/>
        <v>26</v>
      </c>
      <c r="Q26" s="83">
        <f t="shared" si="19"/>
        <v>26</v>
      </c>
      <c r="R26" s="83">
        <f t="shared" si="19"/>
        <v>26</v>
      </c>
      <c r="S26" s="83">
        <f t="shared" si="19"/>
        <v>25</v>
      </c>
      <c r="T26" s="83">
        <f t="shared" si="19"/>
        <v>25</v>
      </c>
      <c r="U26" s="83">
        <f t="shared" si="19"/>
        <v>25</v>
      </c>
      <c r="V26" s="83">
        <f t="shared" si="19"/>
        <v>24</v>
      </c>
      <c r="W26" s="83">
        <f t="shared" si="19"/>
        <v>24</v>
      </c>
      <c r="X26" s="88">
        <f>$D$26*$E$26*(G26-$F$26)</f>
        <v>-5.5260899999999999</v>
      </c>
      <c r="Y26" s="88">
        <f t="shared" ref="Y26:AN26" si="20">$D$26*$E$26*(H26-$F$26)</f>
        <v>-5.5260899999999999</v>
      </c>
      <c r="Z26" s="88">
        <f t="shared" si="20"/>
        <v>-5.5260899999999999</v>
      </c>
      <c r="AA26" s="88">
        <f t="shared" si="20"/>
        <v>-2.763045</v>
      </c>
      <c r="AB26" s="88">
        <f t="shared" si="20"/>
        <v>-2.763045</v>
      </c>
      <c r="AC26" s="88">
        <f t="shared" si="20"/>
        <v>-2.763045</v>
      </c>
      <c r="AD26" s="88">
        <f t="shared" si="20"/>
        <v>-2.763045</v>
      </c>
      <c r="AE26" s="88">
        <f t="shared" si="20"/>
        <v>-2.763045</v>
      </c>
      <c r="AF26" s="88">
        <f t="shared" si="20"/>
        <v>-2.763045</v>
      </c>
      <c r="AG26" s="88">
        <f t="shared" si="20"/>
        <v>0</v>
      </c>
      <c r="AH26" s="88">
        <f t="shared" si="20"/>
        <v>0</v>
      </c>
      <c r="AI26" s="88">
        <f t="shared" si="20"/>
        <v>0</v>
      </c>
      <c r="AJ26" s="88">
        <f t="shared" si="20"/>
        <v>-2.763045</v>
      </c>
      <c r="AK26" s="88">
        <f t="shared" si="20"/>
        <v>-2.763045</v>
      </c>
      <c r="AL26" s="88">
        <f t="shared" si="20"/>
        <v>-2.763045</v>
      </c>
      <c r="AM26" s="88">
        <f t="shared" si="20"/>
        <v>-5.5260899999999999</v>
      </c>
      <c r="AN26" s="88">
        <f t="shared" si="20"/>
        <v>-5.5260899999999999</v>
      </c>
    </row>
    <row r="27" spans="1:40" x14ac:dyDescent="0.3">
      <c r="A27" s="24"/>
      <c r="B27" s="25"/>
      <c r="C27" s="26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37"/>
      <c r="T27" s="37"/>
      <c r="U27" s="37"/>
      <c r="V27" s="27"/>
      <c r="W27" s="31"/>
      <c r="X27" s="26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37"/>
      <c r="AK27" s="37"/>
      <c r="AL27" s="37"/>
      <c r="AM27" s="37"/>
      <c r="AN27" s="30"/>
    </row>
    <row r="28" spans="1:40" x14ac:dyDescent="0.3">
      <c r="A28" s="28" t="s">
        <v>66</v>
      </c>
      <c r="B28" s="29" t="s">
        <v>67</v>
      </c>
      <c r="C28" s="26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5"/>
      <c r="T28" s="35"/>
      <c r="U28" s="35"/>
      <c r="V28" s="32"/>
      <c r="W28" s="38"/>
      <c r="X28" s="34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5"/>
      <c r="AK28" s="35"/>
      <c r="AL28" s="35"/>
      <c r="AM28" s="35"/>
      <c r="AN28" s="36"/>
    </row>
    <row r="29" spans="1:40" x14ac:dyDescent="0.3">
      <c r="A29" s="24"/>
      <c r="B29" s="25"/>
      <c r="C29" s="26"/>
      <c r="D29" s="32" t="s">
        <v>54</v>
      </c>
      <c r="E29" s="32" t="s">
        <v>31</v>
      </c>
      <c r="F29" s="32" t="s">
        <v>61</v>
      </c>
      <c r="G29" s="206" t="s">
        <v>62</v>
      </c>
      <c r="H29" s="204"/>
      <c r="I29" s="204"/>
      <c r="J29" s="204"/>
      <c r="K29" s="204"/>
      <c r="L29" s="204"/>
      <c r="M29" s="204"/>
      <c r="N29" s="204"/>
      <c r="O29" s="204"/>
      <c r="P29" s="204"/>
      <c r="Q29" s="204"/>
      <c r="R29" s="204"/>
      <c r="S29" s="204"/>
      <c r="T29" s="204"/>
      <c r="U29" s="204"/>
      <c r="V29" s="204"/>
      <c r="W29" s="205"/>
      <c r="X29" s="207" t="s">
        <v>63</v>
      </c>
      <c r="Y29" s="197"/>
      <c r="Z29" s="197"/>
      <c r="AA29" s="197"/>
      <c r="AB29" s="197"/>
      <c r="AC29" s="197"/>
      <c r="AD29" s="197"/>
      <c r="AE29" s="197"/>
      <c r="AF29" s="197"/>
      <c r="AG29" s="197"/>
      <c r="AH29" s="197"/>
      <c r="AI29" s="197"/>
      <c r="AJ29" s="206"/>
      <c r="AK29" s="206"/>
      <c r="AL29" s="206"/>
      <c r="AM29" s="206"/>
      <c r="AN29" s="208"/>
    </row>
    <row r="30" spans="1:40" x14ac:dyDescent="0.3">
      <c r="A30" s="24"/>
      <c r="B30" s="25" t="s">
        <v>68</v>
      </c>
      <c r="C30" s="26"/>
      <c r="D30" s="32"/>
      <c r="E30" s="32"/>
      <c r="F30" s="33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5"/>
      <c r="T30" s="35"/>
      <c r="U30" s="35"/>
      <c r="V30" s="32"/>
      <c r="W30" s="38"/>
      <c r="X30" s="34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5"/>
      <c r="AK30" s="35"/>
      <c r="AL30" s="35"/>
      <c r="AM30" s="35"/>
      <c r="AN30" s="36"/>
    </row>
    <row r="31" spans="1:40" x14ac:dyDescent="0.3">
      <c r="A31" s="24"/>
      <c r="B31" s="25" t="s">
        <v>69</v>
      </c>
      <c r="C31" s="26"/>
      <c r="D31" s="32">
        <v>0.2</v>
      </c>
      <c r="E31" s="82">
        <f>Research_Window!R11</f>
        <v>1222.4807999999991</v>
      </c>
      <c r="F31" s="33">
        <f>$D$4</f>
        <v>26</v>
      </c>
      <c r="G31" s="35">
        <f>G25</f>
        <v>24</v>
      </c>
      <c r="H31" s="83">
        <f t="shared" ref="H31:W31" si="21">H25</f>
        <v>24</v>
      </c>
      <c r="I31" s="83">
        <f t="shared" si="21"/>
        <v>24</v>
      </c>
      <c r="J31" s="83">
        <f t="shared" si="21"/>
        <v>25</v>
      </c>
      <c r="K31" s="83">
        <f t="shared" si="21"/>
        <v>25</v>
      </c>
      <c r="L31" s="83">
        <f t="shared" si="21"/>
        <v>25</v>
      </c>
      <c r="M31" s="83">
        <f t="shared" si="21"/>
        <v>25</v>
      </c>
      <c r="N31" s="83">
        <f t="shared" si="21"/>
        <v>25</v>
      </c>
      <c r="O31" s="83">
        <f t="shared" si="21"/>
        <v>25</v>
      </c>
      <c r="P31" s="83">
        <f t="shared" si="21"/>
        <v>26</v>
      </c>
      <c r="Q31" s="83">
        <f t="shared" si="21"/>
        <v>26</v>
      </c>
      <c r="R31" s="83">
        <f t="shared" si="21"/>
        <v>26</v>
      </c>
      <c r="S31" s="83">
        <f t="shared" si="21"/>
        <v>25</v>
      </c>
      <c r="T31" s="83">
        <f t="shared" si="21"/>
        <v>25</v>
      </c>
      <c r="U31" s="83">
        <f t="shared" si="21"/>
        <v>25</v>
      </c>
      <c r="V31" s="83">
        <f t="shared" si="21"/>
        <v>24</v>
      </c>
      <c r="W31" s="83">
        <f t="shared" si="21"/>
        <v>24</v>
      </c>
      <c r="X31" s="34">
        <f>$D$31*$E$31*(G31-$F$31)</f>
        <v>-488.99231999999967</v>
      </c>
      <c r="Y31" s="88">
        <f t="shared" ref="Y31:AN31" si="22">$D$31*$E$31*(H31-$F$31)</f>
        <v>-488.99231999999967</v>
      </c>
      <c r="Z31" s="88">
        <f t="shared" si="22"/>
        <v>-488.99231999999967</v>
      </c>
      <c r="AA31" s="88">
        <f t="shared" si="22"/>
        <v>-244.49615999999983</v>
      </c>
      <c r="AB31" s="88">
        <f t="shared" si="22"/>
        <v>-244.49615999999983</v>
      </c>
      <c r="AC31" s="88">
        <f t="shared" si="22"/>
        <v>-244.49615999999983</v>
      </c>
      <c r="AD31" s="88">
        <f t="shared" si="22"/>
        <v>-244.49615999999983</v>
      </c>
      <c r="AE31" s="88">
        <f t="shared" si="22"/>
        <v>-244.49615999999983</v>
      </c>
      <c r="AF31" s="88">
        <f t="shared" si="22"/>
        <v>-244.49615999999983</v>
      </c>
      <c r="AG31" s="88">
        <f t="shared" si="22"/>
        <v>0</v>
      </c>
      <c r="AH31" s="88">
        <f t="shared" si="22"/>
        <v>0</v>
      </c>
      <c r="AI31" s="88">
        <f t="shared" si="22"/>
        <v>0</v>
      </c>
      <c r="AJ31" s="88">
        <f t="shared" si="22"/>
        <v>-244.49615999999983</v>
      </c>
      <c r="AK31" s="88">
        <f t="shared" si="22"/>
        <v>-244.49615999999983</v>
      </c>
      <c r="AL31" s="88">
        <f t="shared" si="22"/>
        <v>-244.49615999999983</v>
      </c>
      <c r="AM31" s="88">
        <f t="shared" si="22"/>
        <v>-488.99231999999967</v>
      </c>
      <c r="AN31" s="88">
        <f t="shared" si="22"/>
        <v>-488.99231999999967</v>
      </c>
    </row>
    <row r="32" spans="1:40" x14ac:dyDescent="0.3">
      <c r="A32" s="24"/>
      <c r="B32" s="25"/>
      <c r="C32" s="26"/>
      <c r="D32" s="32"/>
      <c r="E32" s="32"/>
      <c r="F32" s="32"/>
      <c r="G32" s="35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4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5"/>
      <c r="AK32" s="35"/>
      <c r="AL32" s="35"/>
      <c r="AM32" s="35"/>
      <c r="AN32" s="36"/>
    </row>
    <row r="33" spans="1:40" x14ac:dyDescent="0.3">
      <c r="A33" s="24"/>
      <c r="B33" s="25"/>
      <c r="C33" s="26"/>
      <c r="D33" s="32" t="s">
        <v>192</v>
      </c>
      <c r="E33" s="32" t="s">
        <v>189</v>
      </c>
      <c r="F33" s="32" t="s">
        <v>70</v>
      </c>
      <c r="G33" s="206" t="s">
        <v>79</v>
      </c>
      <c r="H33" s="204"/>
      <c r="I33" s="204"/>
      <c r="J33" s="204"/>
      <c r="K33" s="204"/>
      <c r="L33" s="204"/>
      <c r="M33" s="204"/>
      <c r="N33" s="204"/>
      <c r="O33" s="204"/>
      <c r="P33" s="204"/>
      <c r="Q33" s="204"/>
      <c r="R33" s="204"/>
      <c r="S33" s="204"/>
      <c r="T33" s="204"/>
      <c r="U33" s="204"/>
      <c r="V33" s="204"/>
      <c r="W33" s="205"/>
      <c r="X33" s="207" t="s">
        <v>213</v>
      </c>
      <c r="Y33" s="197"/>
      <c r="Z33" s="197"/>
      <c r="AA33" s="197"/>
      <c r="AB33" s="197"/>
      <c r="AC33" s="197"/>
      <c r="AD33" s="197"/>
      <c r="AE33" s="197"/>
      <c r="AF33" s="197"/>
      <c r="AG33" s="197"/>
      <c r="AH33" s="197"/>
      <c r="AI33" s="197"/>
      <c r="AJ33" s="206"/>
      <c r="AK33" s="206"/>
      <c r="AL33" s="206"/>
      <c r="AM33" s="206"/>
      <c r="AN33" s="208"/>
    </row>
    <row r="34" spans="1:40" x14ac:dyDescent="0.3">
      <c r="A34" s="24"/>
      <c r="B34" s="25" t="s">
        <v>71</v>
      </c>
      <c r="C34" s="26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5"/>
      <c r="T34" s="35"/>
      <c r="U34" s="35"/>
      <c r="V34" s="32"/>
      <c r="W34" s="38"/>
      <c r="X34" s="34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5"/>
      <c r="AK34" s="35"/>
      <c r="AL34" s="35"/>
      <c r="AM34" s="35"/>
      <c r="AN34" s="36"/>
    </row>
    <row r="35" spans="1:40" x14ac:dyDescent="0.3">
      <c r="A35" s="24"/>
      <c r="B35" s="25" t="s">
        <v>120</v>
      </c>
      <c r="C35" s="26"/>
      <c r="D35" s="32">
        <f>Research_Window!S2</f>
        <v>5048.2266587999911</v>
      </c>
      <c r="E35" s="32">
        <f>Window!G14</f>
        <v>31</v>
      </c>
      <c r="F35" s="32">
        <v>0.7</v>
      </c>
      <c r="G35" s="32">
        <f>Window!G2</f>
        <v>0.34</v>
      </c>
      <c r="H35" s="82">
        <f>Window!H2</f>
        <v>0.41</v>
      </c>
      <c r="I35" s="82">
        <f>Window!I2</f>
        <v>0.46</v>
      </c>
      <c r="J35" s="82">
        <f>Window!J2</f>
        <v>0.53</v>
      </c>
      <c r="K35" s="82">
        <f>Window!K2</f>
        <v>0.59</v>
      </c>
      <c r="L35" s="82">
        <f>Window!L2</f>
        <v>0.65</v>
      </c>
      <c r="M35" s="82">
        <f>Window!M2</f>
        <v>0.70000000000000007</v>
      </c>
      <c r="N35" s="82">
        <f>Window!N2</f>
        <v>0.74</v>
      </c>
      <c r="O35" s="82">
        <f>Window!O2</f>
        <v>0.75</v>
      </c>
      <c r="P35" s="82">
        <f>Window!P2</f>
        <v>0.76</v>
      </c>
      <c r="Q35" s="82">
        <f>Window!Q2</f>
        <v>0.74</v>
      </c>
      <c r="R35" s="82">
        <f>Window!R2</f>
        <v>0.75</v>
      </c>
      <c r="S35" s="82">
        <f>Window!S2</f>
        <v>0.79</v>
      </c>
      <c r="T35" s="82">
        <f>Window!T2</f>
        <v>0.61</v>
      </c>
      <c r="U35" s="82">
        <f>Window!U2</f>
        <v>0.5</v>
      </c>
      <c r="V35" s="82">
        <f>Window!V2</f>
        <v>0.42</v>
      </c>
      <c r="W35" s="82">
        <f>Window!W2</f>
        <v>0.36</v>
      </c>
      <c r="X35" s="34">
        <f>0.293071*$D35*$E35*$F35*G35</f>
        <v>10915.668625524009</v>
      </c>
      <c r="Y35" s="84">
        <f t="shared" ref="Y35:AN35" si="23">0.293071*$D35*$E35*$F35*H35</f>
        <v>13163.012166073069</v>
      </c>
      <c r="Z35" s="84">
        <f t="shared" si="23"/>
        <v>14768.257552179542</v>
      </c>
      <c r="AA35" s="84">
        <f t="shared" si="23"/>
        <v>17015.601092728604</v>
      </c>
      <c r="AB35" s="84">
        <f t="shared" si="23"/>
        <v>18941.895556056366</v>
      </c>
      <c r="AC35" s="84">
        <f t="shared" si="23"/>
        <v>20868.190019384136</v>
      </c>
      <c r="AD35" s="84">
        <f t="shared" si="23"/>
        <v>22473.435405490611</v>
      </c>
      <c r="AE35" s="84">
        <f t="shared" si="23"/>
        <v>23757.631714375784</v>
      </c>
      <c r="AF35" s="84">
        <f t="shared" si="23"/>
        <v>24078.680791597078</v>
      </c>
      <c r="AG35" s="84">
        <f t="shared" si="23"/>
        <v>24399.729868818373</v>
      </c>
      <c r="AH35" s="84">
        <f t="shared" si="23"/>
        <v>23757.631714375784</v>
      </c>
      <c r="AI35" s="84">
        <f t="shared" si="23"/>
        <v>24078.680791597078</v>
      </c>
      <c r="AJ35" s="84">
        <f t="shared" si="23"/>
        <v>25362.877100482259</v>
      </c>
      <c r="AK35" s="84">
        <f t="shared" si="23"/>
        <v>19583.993710498959</v>
      </c>
      <c r="AL35" s="84">
        <f t="shared" si="23"/>
        <v>16052.45386106472</v>
      </c>
      <c r="AM35" s="84">
        <f t="shared" si="23"/>
        <v>13484.061243294364</v>
      </c>
      <c r="AN35" s="84">
        <f t="shared" si="23"/>
        <v>11557.766779966598</v>
      </c>
    </row>
    <row r="36" spans="1:40" x14ac:dyDescent="0.3">
      <c r="A36" s="24"/>
      <c r="B36" s="25" t="s">
        <v>121</v>
      </c>
      <c r="C36" s="26"/>
      <c r="D36" s="191">
        <f>Research_Window!S3</f>
        <v>0</v>
      </c>
      <c r="E36" s="82">
        <f>Window!G15</f>
        <v>55</v>
      </c>
      <c r="F36" s="60">
        <v>0.7</v>
      </c>
      <c r="G36" s="82">
        <f>Window!G3</f>
        <v>0.21</v>
      </c>
      <c r="H36" s="82">
        <f>Window!H3</f>
        <v>0.36</v>
      </c>
      <c r="I36" s="82">
        <f>Window!I3</f>
        <v>0.44</v>
      </c>
      <c r="J36" s="82">
        <f>Window!J3</f>
        <v>0.45</v>
      </c>
      <c r="K36" s="82">
        <f>Window!K3</f>
        <v>0.4</v>
      </c>
      <c r="L36" s="82">
        <f>Window!L3</f>
        <v>0.36</v>
      </c>
      <c r="M36" s="82">
        <f>Window!M3</f>
        <v>0.33</v>
      </c>
      <c r="N36" s="82">
        <f>Window!N3</f>
        <v>0.31</v>
      </c>
      <c r="O36" s="82">
        <f>Window!O3</f>
        <v>0.3</v>
      </c>
      <c r="P36" s="82">
        <f>Window!P3</f>
        <v>0.28000000000000003</v>
      </c>
      <c r="Q36" s="82">
        <f>Window!Q3</f>
        <v>0.26</v>
      </c>
      <c r="R36" s="82">
        <f>Window!R3</f>
        <v>0.24</v>
      </c>
      <c r="S36" s="82">
        <f>Window!S3</f>
        <v>0.21</v>
      </c>
      <c r="T36" s="82">
        <f>Window!T3</f>
        <v>0.17</v>
      </c>
      <c r="U36" s="82">
        <f>Window!U3</f>
        <v>0.15</v>
      </c>
      <c r="V36" s="82">
        <f>Window!V3</f>
        <v>0.13</v>
      </c>
      <c r="W36" s="82">
        <f>Window!W3</f>
        <v>0.11</v>
      </c>
      <c r="X36" s="84">
        <f t="shared" ref="X36:X42" si="24">0.293071*$D36*$E36*$F36*G36</f>
        <v>0</v>
      </c>
      <c r="Y36" s="84">
        <f t="shared" ref="Y36:Y42" si="25">0.293071*$D36*$E36*$F36*H36</f>
        <v>0</v>
      </c>
      <c r="Z36" s="84">
        <f t="shared" ref="Z36:Z42" si="26">0.293071*$D36*$E36*$F36*I36</f>
        <v>0</v>
      </c>
      <c r="AA36" s="84">
        <f t="shared" ref="AA36:AA42" si="27">0.293071*$D36*$E36*$F36*J36</f>
        <v>0</v>
      </c>
      <c r="AB36" s="84">
        <f t="shared" ref="AB36:AB42" si="28">0.293071*$D36*$E36*$F36*K36</f>
        <v>0</v>
      </c>
      <c r="AC36" s="84">
        <f t="shared" ref="AC36:AC42" si="29">0.293071*$D36*$E36*$F36*L36</f>
        <v>0</v>
      </c>
      <c r="AD36" s="84">
        <f t="shared" ref="AD36:AD42" si="30">0.293071*$D36*$E36*$F36*M36</f>
        <v>0</v>
      </c>
      <c r="AE36" s="84">
        <f t="shared" ref="AE36:AE42" si="31">0.293071*$D36*$E36*$F36*N36</f>
        <v>0</v>
      </c>
      <c r="AF36" s="84">
        <f t="shared" ref="AF36:AF42" si="32">0.293071*$D36*$E36*$F36*O36</f>
        <v>0</v>
      </c>
      <c r="AG36" s="84">
        <f t="shared" ref="AG36:AG42" si="33">0.293071*$D36*$E36*$F36*P36</f>
        <v>0</v>
      </c>
      <c r="AH36" s="84">
        <f t="shared" ref="AH36:AH42" si="34">0.293071*$D36*$E36*$F36*Q36</f>
        <v>0</v>
      </c>
      <c r="AI36" s="84">
        <f t="shared" ref="AI36:AI42" si="35">0.293071*$D36*$E36*$F36*R36</f>
        <v>0</v>
      </c>
      <c r="AJ36" s="84">
        <f t="shared" ref="AJ36:AJ42" si="36">0.293071*$D36*$E36*$F36*S36</f>
        <v>0</v>
      </c>
      <c r="AK36" s="84">
        <f t="shared" ref="AK36:AK42" si="37">0.293071*$D36*$E36*$F36*T36</f>
        <v>0</v>
      </c>
      <c r="AL36" s="84">
        <f t="shared" ref="AL36:AL42" si="38">0.293071*$D36*$E36*$F36*U36</f>
        <v>0</v>
      </c>
      <c r="AM36" s="84">
        <f t="shared" ref="AM36:AM42" si="39">0.293071*$D36*$E36*$F36*V36</f>
        <v>0</v>
      </c>
      <c r="AN36" s="84">
        <f t="shared" ref="AN36:AN42" si="40">0.293071*$D36*$E36*$F36*W36</f>
        <v>0</v>
      </c>
    </row>
    <row r="37" spans="1:40" x14ac:dyDescent="0.3">
      <c r="A37" s="24"/>
      <c r="B37" s="25" t="s">
        <v>122</v>
      </c>
      <c r="C37" s="26"/>
      <c r="D37" s="191">
        <f>Research_Window!S4</f>
        <v>2083.5228960000004</v>
      </c>
      <c r="E37" s="82">
        <f>Window!G16</f>
        <v>215</v>
      </c>
      <c r="F37" s="60">
        <v>0.7</v>
      </c>
      <c r="G37" s="82">
        <f>Window!G4</f>
        <v>0.18</v>
      </c>
      <c r="H37" s="82">
        <f>Window!H4</f>
        <v>0.33</v>
      </c>
      <c r="I37" s="82">
        <f>Window!I4</f>
        <v>0.44</v>
      </c>
      <c r="J37" s="82">
        <f>Window!J4</f>
        <v>0.5</v>
      </c>
      <c r="K37" s="82">
        <f>Window!K4</f>
        <v>0.51</v>
      </c>
      <c r="L37" s="82">
        <f>Window!L4</f>
        <v>0.46</v>
      </c>
      <c r="M37" s="82">
        <f>Window!M4</f>
        <v>0.39</v>
      </c>
      <c r="N37" s="82">
        <f>Window!N4</f>
        <v>0.35000000000000003</v>
      </c>
      <c r="O37" s="82">
        <f>Window!O4</f>
        <v>0.31</v>
      </c>
      <c r="P37" s="82">
        <f>Window!P4</f>
        <v>0.28999999999999998</v>
      </c>
      <c r="Q37" s="82">
        <f>Window!Q4</f>
        <v>0.26</v>
      </c>
      <c r="R37" s="82">
        <f>Window!R4</f>
        <v>0.23</v>
      </c>
      <c r="S37" s="82">
        <f>Window!S4</f>
        <v>0.21</v>
      </c>
      <c r="T37" s="82">
        <f>Window!T4</f>
        <v>0.17</v>
      </c>
      <c r="U37" s="82">
        <f>Window!U4</f>
        <v>0.15</v>
      </c>
      <c r="V37" s="82">
        <f>Window!V4</f>
        <v>0.13</v>
      </c>
      <c r="W37" s="82">
        <f>Window!W4</f>
        <v>0.11</v>
      </c>
      <c r="X37" s="84">
        <f t="shared" si="24"/>
        <v>16541.699556126459</v>
      </c>
      <c r="Y37" s="84">
        <f t="shared" si="25"/>
        <v>30326.449186231846</v>
      </c>
      <c r="Z37" s="84">
        <f t="shared" si="26"/>
        <v>40435.265581642459</v>
      </c>
      <c r="AA37" s="84">
        <f t="shared" si="27"/>
        <v>45949.165433684611</v>
      </c>
      <c r="AB37" s="84">
        <f t="shared" si="28"/>
        <v>46868.148742358302</v>
      </c>
      <c r="AC37" s="84">
        <f t="shared" si="29"/>
        <v>42273.232198989841</v>
      </c>
      <c r="AD37" s="84">
        <f t="shared" si="30"/>
        <v>35840.349038273998</v>
      </c>
      <c r="AE37" s="84">
        <f t="shared" si="31"/>
        <v>32164.415803579232</v>
      </c>
      <c r="AF37" s="84">
        <f t="shared" si="32"/>
        <v>28488.482568884458</v>
      </c>
      <c r="AG37" s="84">
        <f t="shared" si="33"/>
        <v>26650.515951537072</v>
      </c>
      <c r="AH37" s="84">
        <f t="shared" si="34"/>
        <v>23893.566025516</v>
      </c>
      <c r="AI37" s="84">
        <f t="shared" si="35"/>
        <v>21136.61609949492</v>
      </c>
      <c r="AJ37" s="84">
        <f t="shared" si="36"/>
        <v>19298.649482147535</v>
      </c>
      <c r="AK37" s="84">
        <f t="shared" si="37"/>
        <v>15622.716247452769</v>
      </c>
      <c r="AL37" s="84">
        <f t="shared" si="38"/>
        <v>13784.749630105383</v>
      </c>
      <c r="AM37" s="84">
        <f t="shared" si="39"/>
        <v>11946.783012758</v>
      </c>
      <c r="AN37" s="84">
        <f t="shared" si="40"/>
        <v>10108.816395410615</v>
      </c>
    </row>
    <row r="38" spans="1:40" x14ac:dyDescent="0.3">
      <c r="A38" s="24"/>
      <c r="B38" s="25" t="s">
        <v>123</v>
      </c>
      <c r="C38" s="26"/>
      <c r="D38" s="191">
        <f>Research_Window!S5</f>
        <v>0</v>
      </c>
      <c r="E38" s="82">
        <f>Window!G17</f>
        <v>247</v>
      </c>
      <c r="F38" s="60">
        <v>0.7</v>
      </c>
      <c r="G38" s="82">
        <f>Window!G5</f>
        <v>0.14000000000000001</v>
      </c>
      <c r="H38" s="82">
        <f>Window!H5</f>
        <v>0.26</v>
      </c>
      <c r="I38" s="82">
        <f>Window!I5</f>
        <v>0.38</v>
      </c>
      <c r="J38" s="82">
        <f>Window!J5</f>
        <v>0.48</v>
      </c>
      <c r="K38" s="82">
        <f>Window!K5</f>
        <v>0.54</v>
      </c>
      <c r="L38" s="82">
        <f>Window!L5</f>
        <v>0.56000000000000005</v>
      </c>
      <c r="M38" s="82">
        <f>Window!M5</f>
        <v>0.51</v>
      </c>
      <c r="N38" s="82">
        <f>Window!N5</f>
        <v>0.45</v>
      </c>
      <c r="O38" s="82">
        <f>Window!O5</f>
        <v>0.4</v>
      </c>
      <c r="P38" s="82">
        <f>Window!P5</f>
        <v>0.36</v>
      </c>
      <c r="Q38" s="82">
        <f>Window!Q5</f>
        <v>0.33</v>
      </c>
      <c r="R38" s="82">
        <f>Window!R5</f>
        <v>0.28999999999999998</v>
      </c>
      <c r="S38" s="82">
        <f>Window!S5</f>
        <v>0.25</v>
      </c>
      <c r="T38" s="82">
        <f>Window!T5</f>
        <v>0.21</v>
      </c>
      <c r="U38" s="82">
        <f>Window!U5</f>
        <v>0.18</v>
      </c>
      <c r="V38" s="82">
        <f>Window!V5</f>
        <v>0.16</v>
      </c>
      <c r="W38" s="82">
        <f>Window!W5</f>
        <v>0.14000000000000001</v>
      </c>
      <c r="X38" s="84">
        <f t="shared" si="24"/>
        <v>0</v>
      </c>
      <c r="Y38" s="84">
        <f t="shared" si="25"/>
        <v>0</v>
      </c>
      <c r="Z38" s="84">
        <f t="shared" si="26"/>
        <v>0</v>
      </c>
      <c r="AA38" s="84">
        <f t="shared" si="27"/>
        <v>0</v>
      </c>
      <c r="AB38" s="84">
        <f t="shared" si="28"/>
        <v>0</v>
      </c>
      <c r="AC38" s="84">
        <f t="shared" si="29"/>
        <v>0</v>
      </c>
      <c r="AD38" s="84">
        <f t="shared" si="30"/>
        <v>0</v>
      </c>
      <c r="AE38" s="84">
        <f t="shared" si="31"/>
        <v>0</v>
      </c>
      <c r="AF38" s="84">
        <f t="shared" si="32"/>
        <v>0</v>
      </c>
      <c r="AG38" s="84">
        <f t="shared" si="33"/>
        <v>0</v>
      </c>
      <c r="AH38" s="84">
        <f t="shared" si="34"/>
        <v>0</v>
      </c>
      <c r="AI38" s="84">
        <f t="shared" si="35"/>
        <v>0</v>
      </c>
      <c r="AJ38" s="84">
        <f t="shared" si="36"/>
        <v>0</v>
      </c>
      <c r="AK38" s="84">
        <f t="shared" si="37"/>
        <v>0</v>
      </c>
      <c r="AL38" s="84">
        <f t="shared" si="38"/>
        <v>0</v>
      </c>
      <c r="AM38" s="84">
        <f t="shared" si="39"/>
        <v>0</v>
      </c>
      <c r="AN38" s="84">
        <f t="shared" si="40"/>
        <v>0</v>
      </c>
    </row>
    <row r="39" spans="1:40" x14ac:dyDescent="0.3">
      <c r="A39" s="24"/>
      <c r="B39" s="25" t="s">
        <v>124</v>
      </c>
      <c r="C39" s="26"/>
      <c r="D39" s="191">
        <f>Research_Window!S6</f>
        <v>4794.6494231999959</v>
      </c>
      <c r="E39" s="82">
        <f>Window!G18</f>
        <v>179</v>
      </c>
      <c r="F39" s="60">
        <v>0.7</v>
      </c>
      <c r="G39" s="82">
        <f>Window!G6</f>
        <v>0.08</v>
      </c>
      <c r="H39" s="82">
        <f>Window!H6</f>
        <v>0.11</v>
      </c>
      <c r="I39" s="82">
        <f>Window!I6</f>
        <v>0.14000000000000001</v>
      </c>
      <c r="J39" s="82">
        <f>Window!J6</f>
        <v>0.21</v>
      </c>
      <c r="K39" s="82">
        <f>Window!K6</f>
        <v>0.31</v>
      </c>
      <c r="L39" s="82">
        <f>Window!L6</f>
        <v>0.42</v>
      </c>
      <c r="M39" s="82">
        <f>Window!M6</f>
        <v>0.52</v>
      </c>
      <c r="N39" s="82">
        <f>Window!N6</f>
        <v>0.57000000000000006</v>
      </c>
      <c r="O39" s="82">
        <f>Window!O6</f>
        <v>0.57999999999999996</v>
      </c>
      <c r="P39" s="82">
        <f>Window!P6</f>
        <v>0.53</v>
      </c>
      <c r="Q39" s="82">
        <f>Window!Q6</f>
        <v>0.47000000000000003</v>
      </c>
      <c r="R39" s="82">
        <f>Window!R6</f>
        <v>0.41000000000000003</v>
      </c>
      <c r="S39" s="82">
        <f>Window!S6</f>
        <v>0.35000000000000003</v>
      </c>
      <c r="T39" s="82">
        <f>Window!T6</f>
        <v>0.28999999999999998</v>
      </c>
      <c r="U39" s="82">
        <f>Window!U6</f>
        <v>0.25</v>
      </c>
      <c r="V39" s="82">
        <f>Window!V6</f>
        <v>0.21</v>
      </c>
      <c r="W39" s="82">
        <f>Window!W6</f>
        <v>0.18</v>
      </c>
      <c r="X39" s="84">
        <f t="shared" si="24"/>
        <v>14085.451155893021</v>
      </c>
      <c r="Y39" s="84">
        <f t="shared" si="25"/>
        <v>19367.495339352903</v>
      </c>
      <c r="Z39" s="84">
        <f t="shared" si="26"/>
        <v>24649.539522812789</v>
      </c>
      <c r="AA39" s="84">
        <f t="shared" si="27"/>
        <v>36974.309284219176</v>
      </c>
      <c r="AB39" s="84">
        <f t="shared" si="28"/>
        <v>54581.123229085453</v>
      </c>
      <c r="AC39" s="84">
        <f t="shared" si="29"/>
        <v>73948.618568438353</v>
      </c>
      <c r="AD39" s="84">
        <f t="shared" si="30"/>
        <v>91555.432513304637</v>
      </c>
      <c r="AE39" s="84">
        <f t="shared" si="31"/>
        <v>100358.83948573779</v>
      </c>
      <c r="AF39" s="84">
        <f t="shared" si="32"/>
        <v>102119.52088022439</v>
      </c>
      <c r="AG39" s="84">
        <f t="shared" si="33"/>
        <v>93316.113907791267</v>
      </c>
      <c r="AH39" s="84">
        <f t="shared" si="34"/>
        <v>82752.025540871502</v>
      </c>
      <c r="AI39" s="84">
        <f t="shared" si="35"/>
        <v>72187.937173951737</v>
      </c>
      <c r="AJ39" s="84">
        <f t="shared" si="36"/>
        <v>61623.848807031973</v>
      </c>
      <c r="AK39" s="84">
        <f t="shared" si="37"/>
        <v>51059.760440112193</v>
      </c>
      <c r="AL39" s="84">
        <f t="shared" si="38"/>
        <v>44017.034862165689</v>
      </c>
      <c r="AM39" s="84">
        <f t="shared" si="39"/>
        <v>36974.309284219176</v>
      </c>
      <c r="AN39" s="84">
        <f t="shared" si="40"/>
        <v>31692.265100759294</v>
      </c>
    </row>
    <row r="40" spans="1:40" x14ac:dyDescent="0.3">
      <c r="A40" s="24"/>
      <c r="B40" s="25" t="s">
        <v>125</v>
      </c>
      <c r="C40" s="26"/>
      <c r="D40" s="191">
        <f>Research_Window!S7</f>
        <v>0</v>
      </c>
      <c r="E40" s="82">
        <f>Window!G19</f>
        <v>247</v>
      </c>
      <c r="F40" s="32">
        <v>0.7</v>
      </c>
      <c r="G40" s="82">
        <f>Window!G7</f>
        <v>0.09</v>
      </c>
      <c r="H40" s="82">
        <f>Window!H7</f>
        <v>0.1</v>
      </c>
      <c r="I40" s="82">
        <f>Window!I7</f>
        <v>0.12</v>
      </c>
      <c r="J40" s="82">
        <f>Window!J7</f>
        <v>0.13</v>
      </c>
      <c r="K40" s="82">
        <f>Window!K7</f>
        <v>0.15</v>
      </c>
      <c r="L40" s="82">
        <f>Window!L7</f>
        <v>0.17</v>
      </c>
      <c r="M40" s="82">
        <f>Window!M7</f>
        <v>0.23</v>
      </c>
      <c r="N40" s="82">
        <f>Window!N7</f>
        <v>0.33</v>
      </c>
      <c r="O40" s="82">
        <f>Window!O7</f>
        <v>0.44</v>
      </c>
      <c r="P40" s="82">
        <f>Window!P7</f>
        <v>0.53</v>
      </c>
      <c r="Q40" s="82">
        <f>Window!Q7</f>
        <v>0.57999999999999996</v>
      </c>
      <c r="R40" s="82">
        <f>Window!R7</f>
        <v>0.59</v>
      </c>
      <c r="S40" s="82">
        <f>Window!S7</f>
        <v>0.53</v>
      </c>
      <c r="T40" s="82">
        <f>Window!T7</f>
        <v>0.41000000000000003</v>
      </c>
      <c r="U40" s="82">
        <f>Window!U7</f>
        <v>0.33</v>
      </c>
      <c r="V40" s="82">
        <f>Window!V7</f>
        <v>0.28000000000000003</v>
      </c>
      <c r="W40" s="82">
        <f>Window!W7</f>
        <v>0.24</v>
      </c>
      <c r="X40" s="84">
        <f t="shared" si="24"/>
        <v>0</v>
      </c>
      <c r="Y40" s="84">
        <f t="shared" si="25"/>
        <v>0</v>
      </c>
      <c r="Z40" s="84">
        <f t="shared" si="26"/>
        <v>0</v>
      </c>
      <c r="AA40" s="84">
        <f t="shared" si="27"/>
        <v>0</v>
      </c>
      <c r="AB40" s="84">
        <f t="shared" si="28"/>
        <v>0</v>
      </c>
      <c r="AC40" s="84">
        <f t="shared" si="29"/>
        <v>0</v>
      </c>
      <c r="AD40" s="84">
        <f t="shared" si="30"/>
        <v>0</v>
      </c>
      <c r="AE40" s="84">
        <f t="shared" si="31"/>
        <v>0</v>
      </c>
      <c r="AF40" s="84">
        <f t="shared" si="32"/>
        <v>0</v>
      </c>
      <c r="AG40" s="84">
        <f t="shared" si="33"/>
        <v>0</v>
      </c>
      <c r="AH40" s="84">
        <f t="shared" si="34"/>
        <v>0</v>
      </c>
      <c r="AI40" s="84">
        <f t="shared" si="35"/>
        <v>0</v>
      </c>
      <c r="AJ40" s="84">
        <f t="shared" si="36"/>
        <v>0</v>
      </c>
      <c r="AK40" s="84">
        <f t="shared" si="37"/>
        <v>0</v>
      </c>
      <c r="AL40" s="84">
        <f t="shared" si="38"/>
        <v>0</v>
      </c>
      <c r="AM40" s="84">
        <f t="shared" si="39"/>
        <v>0</v>
      </c>
      <c r="AN40" s="84">
        <f t="shared" si="40"/>
        <v>0</v>
      </c>
    </row>
    <row r="41" spans="1:40" x14ac:dyDescent="0.3">
      <c r="A41" s="24"/>
      <c r="B41" s="25" t="s">
        <v>126</v>
      </c>
      <c r="C41" s="26"/>
      <c r="D41" s="191">
        <f>Research_Window!S8</f>
        <v>1232.3843532000008</v>
      </c>
      <c r="E41" s="82">
        <f>Window!G20</f>
        <v>215</v>
      </c>
      <c r="F41" s="32">
        <v>0.7</v>
      </c>
      <c r="G41" s="82">
        <f>Window!G8</f>
        <v>0.09</v>
      </c>
      <c r="H41" s="82">
        <f>Window!H8</f>
        <v>0.09</v>
      </c>
      <c r="I41" s="82">
        <f>Window!I8</f>
        <v>0.1</v>
      </c>
      <c r="J41" s="82">
        <f>Window!J8</f>
        <v>0.11</v>
      </c>
      <c r="K41" s="82">
        <f>Window!K8</f>
        <v>0.12</v>
      </c>
      <c r="L41" s="82">
        <f>Window!L8</f>
        <v>0.13</v>
      </c>
      <c r="M41" s="82">
        <f>Window!M8</f>
        <v>0.14000000000000001</v>
      </c>
      <c r="N41" s="82">
        <f>Window!N8</f>
        <v>0.19</v>
      </c>
      <c r="O41" s="82">
        <f>Window!O8</f>
        <v>0.28999999999999998</v>
      </c>
      <c r="P41" s="82">
        <f>Window!P8</f>
        <v>0.4</v>
      </c>
      <c r="Q41" s="82">
        <f>Window!Q8</f>
        <v>0.5</v>
      </c>
      <c r="R41" s="82">
        <f>Window!R8</f>
        <v>0.56000000000000005</v>
      </c>
      <c r="S41" s="82">
        <f>Window!S8</f>
        <v>0.55000000000000004</v>
      </c>
      <c r="T41" s="82">
        <f>Window!T8</f>
        <v>0.41000000000000003</v>
      </c>
      <c r="U41" s="82">
        <f>Window!U8</f>
        <v>0.33</v>
      </c>
      <c r="V41" s="82">
        <f>Window!V8</f>
        <v>0.27</v>
      </c>
      <c r="W41" s="82">
        <f>Window!W8</f>
        <v>0.23</v>
      </c>
      <c r="X41" s="84">
        <f t="shared" si="24"/>
        <v>4892.1304746500955</v>
      </c>
      <c r="Y41" s="84">
        <f t="shared" si="25"/>
        <v>4892.1304746500955</v>
      </c>
      <c r="Z41" s="84">
        <f t="shared" si="26"/>
        <v>5435.7005273889954</v>
      </c>
      <c r="AA41" s="84">
        <f t="shared" si="27"/>
        <v>5979.2705801278953</v>
      </c>
      <c r="AB41" s="84">
        <f t="shared" si="28"/>
        <v>6522.8406328667943</v>
      </c>
      <c r="AC41" s="84">
        <f t="shared" si="29"/>
        <v>7066.4106856056942</v>
      </c>
      <c r="AD41" s="84">
        <f t="shared" si="30"/>
        <v>7609.9807383445941</v>
      </c>
      <c r="AE41" s="84">
        <f t="shared" si="31"/>
        <v>10327.831002039091</v>
      </c>
      <c r="AF41" s="84">
        <f t="shared" si="32"/>
        <v>15763.531529428086</v>
      </c>
      <c r="AG41" s="84">
        <f t="shared" si="33"/>
        <v>21742.802109555982</v>
      </c>
      <c r="AH41" s="84">
        <f t="shared" si="34"/>
        <v>27178.502636944977</v>
      </c>
      <c r="AI41" s="84">
        <f t="shared" si="35"/>
        <v>30439.922953378376</v>
      </c>
      <c r="AJ41" s="84">
        <f t="shared" si="36"/>
        <v>29896.352900639478</v>
      </c>
      <c r="AK41" s="84">
        <f t="shared" si="37"/>
        <v>22286.372162294883</v>
      </c>
      <c r="AL41" s="84">
        <f t="shared" si="38"/>
        <v>17937.811740383684</v>
      </c>
      <c r="AM41" s="84">
        <f t="shared" si="39"/>
        <v>14676.391423950288</v>
      </c>
      <c r="AN41" s="84">
        <f t="shared" si="40"/>
        <v>12502.111212994691</v>
      </c>
    </row>
    <row r="42" spans="1:40" x14ac:dyDescent="0.3">
      <c r="A42" s="24"/>
      <c r="B42" s="25" t="s">
        <v>127</v>
      </c>
      <c r="C42" s="26"/>
      <c r="D42" s="191">
        <f>Research_Window!S9</f>
        <v>0</v>
      </c>
      <c r="E42" s="82">
        <f>Window!G21</f>
        <v>55</v>
      </c>
      <c r="F42" s="32">
        <v>0.7</v>
      </c>
      <c r="G42" s="82">
        <f>Window!G9</f>
        <v>0.09</v>
      </c>
      <c r="H42" s="82">
        <f>Window!H9</f>
        <v>0.1</v>
      </c>
      <c r="I42" s="82">
        <f>Window!I9</f>
        <v>0.11</v>
      </c>
      <c r="J42" s="82">
        <f>Window!J9</f>
        <v>0.13</v>
      </c>
      <c r="K42" s="82">
        <f>Window!K9</f>
        <v>0.15</v>
      </c>
      <c r="L42" s="82">
        <f>Window!L9</f>
        <v>0.16</v>
      </c>
      <c r="M42" s="82">
        <f>Window!M9</f>
        <v>0.17</v>
      </c>
      <c r="N42" s="82">
        <f>Window!N9</f>
        <v>0.18</v>
      </c>
      <c r="O42" s="82">
        <f>Window!O9</f>
        <v>0.21</v>
      </c>
      <c r="P42" s="82">
        <f>Window!P9</f>
        <v>0.3</v>
      </c>
      <c r="Q42" s="82">
        <f>Window!Q9</f>
        <v>0.42</v>
      </c>
      <c r="R42" s="82">
        <f>Window!R9</f>
        <v>0.51</v>
      </c>
      <c r="S42" s="82">
        <f>Window!S9</f>
        <v>0.54</v>
      </c>
      <c r="T42" s="82">
        <f>Window!T9</f>
        <v>0.39</v>
      </c>
      <c r="U42" s="82">
        <f>Window!U9</f>
        <v>0.32</v>
      </c>
      <c r="V42" s="82">
        <f>Window!V9</f>
        <v>0.26</v>
      </c>
      <c r="W42" s="82">
        <f>Window!W9</f>
        <v>0.22</v>
      </c>
      <c r="X42" s="84">
        <f t="shared" si="24"/>
        <v>0</v>
      </c>
      <c r="Y42" s="84">
        <f t="shared" si="25"/>
        <v>0</v>
      </c>
      <c r="Z42" s="84">
        <f t="shared" si="26"/>
        <v>0</v>
      </c>
      <c r="AA42" s="84">
        <f t="shared" si="27"/>
        <v>0</v>
      </c>
      <c r="AB42" s="84">
        <f t="shared" si="28"/>
        <v>0</v>
      </c>
      <c r="AC42" s="84">
        <f t="shared" si="29"/>
        <v>0</v>
      </c>
      <c r="AD42" s="84">
        <f t="shared" si="30"/>
        <v>0</v>
      </c>
      <c r="AE42" s="84">
        <f t="shared" si="31"/>
        <v>0</v>
      </c>
      <c r="AF42" s="84">
        <f t="shared" si="32"/>
        <v>0</v>
      </c>
      <c r="AG42" s="84">
        <f t="shared" si="33"/>
        <v>0</v>
      </c>
      <c r="AH42" s="84">
        <f t="shared" si="34"/>
        <v>0</v>
      </c>
      <c r="AI42" s="84">
        <f t="shared" si="35"/>
        <v>0</v>
      </c>
      <c r="AJ42" s="84">
        <f t="shared" si="36"/>
        <v>0</v>
      </c>
      <c r="AK42" s="84">
        <f t="shared" si="37"/>
        <v>0</v>
      </c>
      <c r="AL42" s="84">
        <f t="shared" si="38"/>
        <v>0</v>
      </c>
      <c r="AM42" s="84">
        <f t="shared" si="39"/>
        <v>0</v>
      </c>
      <c r="AN42" s="84">
        <f t="shared" si="40"/>
        <v>0</v>
      </c>
    </row>
    <row r="43" spans="1:40" x14ac:dyDescent="0.3">
      <c r="A43" s="74"/>
      <c r="B43" s="75"/>
      <c r="C43" s="126"/>
      <c r="D43" s="32" t="s">
        <v>105</v>
      </c>
      <c r="E43" s="32" t="s">
        <v>106</v>
      </c>
      <c r="F43" s="32" t="s">
        <v>61</v>
      </c>
      <c r="G43" s="206" t="s">
        <v>62</v>
      </c>
      <c r="H43" s="204"/>
      <c r="I43" s="204"/>
      <c r="J43" s="204"/>
      <c r="K43" s="204"/>
      <c r="L43" s="204"/>
      <c r="M43" s="204"/>
      <c r="N43" s="204"/>
      <c r="O43" s="204"/>
      <c r="P43" s="204"/>
      <c r="Q43" s="204"/>
      <c r="R43" s="204"/>
      <c r="S43" s="204"/>
      <c r="T43" s="204"/>
      <c r="U43" s="204"/>
      <c r="V43" s="204"/>
      <c r="W43" s="205"/>
      <c r="X43" s="207" t="s">
        <v>214</v>
      </c>
      <c r="Y43" s="197"/>
      <c r="Z43" s="197"/>
      <c r="AA43" s="197"/>
      <c r="AB43" s="197"/>
      <c r="AC43" s="197"/>
      <c r="AD43" s="197"/>
      <c r="AE43" s="197"/>
      <c r="AF43" s="197"/>
      <c r="AG43" s="197"/>
      <c r="AH43" s="197"/>
      <c r="AI43" s="197"/>
      <c r="AJ43" s="206"/>
      <c r="AK43" s="206"/>
      <c r="AL43" s="206"/>
      <c r="AM43" s="206"/>
      <c r="AN43" s="208"/>
    </row>
    <row r="44" spans="1:40" x14ac:dyDescent="0.3">
      <c r="A44" s="76" t="s">
        <v>72</v>
      </c>
      <c r="B44" s="77" t="s">
        <v>73</v>
      </c>
      <c r="C44" s="126"/>
      <c r="D44" s="32">
        <v>1.1000000000000001</v>
      </c>
      <c r="E44" s="32">
        <f>5*E53</f>
        <v>4112.8563446409089</v>
      </c>
      <c r="F44" s="33">
        <f>$D$4</f>
        <v>26</v>
      </c>
      <c r="G44" s="32">
        <f>G25</f>
        <v>24</v>
      </c>
      <c r="H44" s="82">
        <f t="shared" ref="H44:W44" si="41">H25</f>
        <v>24</v>
      </c>
      <c r="I44" s="82">
        <f t="shared" si="41"/>
        <v>24</v>
      </c>
      <c r="J44" s="82">
        <f t="shared" si="41"/>
        <v>25</v>
      </c>
      <c r="K44" s="82">
        <f t="shared" si="41"/>
        <v>25</v>
      </c>
      <c r="L44" s="82">
        <f t="shared" si="41"/>
        <v>25</v>
      </c>
      <c r="M44" s="82">
        <f t="shared" si="41"/>
        <v>25</v>
      </c>
      <c r="N44" s="82">
        <f t="shared" si="41"/>
        <v>25</v>
      </c>
      <c r="O44" s="82">
        <f t="shared" si="41"/>
        <v>25</v>
      </c>
      <c r="P44" s="82">
        <f t="shared" si="41"/>
        <v>26</v>
      </c>
      <c r="Q44" s="82">
        <f t="shared" si="41"/>
        <v>26</v>
      </c>
      <c r="R44" s="82">
        <f t="shared" si="41"/>
        <v>26</v>
      </c>
      <c r="S44" s="82">
        <f t="shared" si="41"/>
        <v>25</v>
      </c>
      <c r="T44" s="82">
        <f t="shared" si="41"/>
        <v>25</v>
      </c>
      <c r="U44" s="82">
        <f t="shared" si="41"/>
        <v>25</v>
      </c>
      <c r="V44" s="82">
        <f t="shared" si="41"/>
        <v>24</v>
      </c>
      <c r="W44" s="82">
        <f t="shared" si="41"/>
        <v>24</v>
      </c>
      <c r="X44" s="34">
        <f>0.293071*$D$44*$E$44*1.8*(G44-$F$44)</f>
        <v>-4773.2213302498139</v>
      </c>
      <c r="Y44" s="103">
        <f t="shared" ref="Y44:AN44" si="42">0.293071*$D$44*$E$44*1.8*(H44-$F$44)</f>
        <v>-4773.2213302498139</v>
      </c>
      <c r="Z44" s="103">
        <f t="shared" si="42"/>
        <v>-4773.2213302498139</v>
      </c>
      <c r="AA44" s="103">
        <f t="shared" si="42"/>
        <v>-2386.610665124907</v>
      </c>
      <c r="AB44" s="103">
        <f t="shared" si="42"/>
        <v>-2386.610665124907</v>
      </c>
      <c r="AC44" s="103">
        <f t="shared" si="42"/>
        <v>-2386.610665124907</v>
      </c>
      <c r="AD44" s="103">
        <f t="shared" si="42"/>
        <v>-2386.610665124907</v>
      </c>
      <c r="AE44" s="103">
        <f t="shared" si="42"/>
        <v>-2386.610665124907</v>
      </c>
      <c r="AF44" s="103">
        <f t="shared" si="42"/>
        <v>-2386.610665124907</v>
      </c>
      <c r="AG44" s="103">
        <f t="shared" si="42"/>
        <v>0</v>
      </c>
      <c r="AH44" s="103">
        <f t="shared" si="42"/>
        <v>0</v>
      </c>
      <c r="AI44" s="103">
        <f t="shared" si="42"/>
        <v>0</v>
      </c>
      <c r="AJ44" s="103">
        <f t="shared" si="42"/>
        <v>-2386.610665124907</v>
      </c>
      <c r="AK44" s="103">
        <f t="shared" si="42"/>
        <v>-2386.610665124907</v>
      </c>
      <c r="AL44" s="103">
        <f t="shared" si="42"/>
        <v>-2386.610665124907</v>
      </c>
      <c r="AM44" s="103">
        <f t="shared" si="42"/>
        <v>-4773.2213302498139</v>
      </c>
      <c r="AN44" s="103">
        <f t="shared" si="42"/>
        <v>-4773.2213302498139</v>
      </c>
    </row>
    <row r="45" spans="1:40" x14ac:dyDescent="0.3">
      <c r="A45" s="24"/>
      <c r="B45" s="25"/>
      <c r="C45" s="26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37"/>
      <c r="T45" s="37"/>
      <c r="U45" s="37"/>
      <c r="V45" s="27"/>
      <c r="W45" s="31"/>
      <c r="X45" s="26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37"/>
      <c r="AK45" s="37"/>
      <c r="AL45" s="37"/>
      <c r="AM45" s="37"/>
      <c r="AN45" s="30"/>
    </row>
    <row r="46" spans="1:40" x14ac:dyDescent="0.3">
      <c r="A46" s="20"/>
      <c r="B46" s="21" t="s">
        <v>74</v>
      </c>
      <c r="C46" s="39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1"/>
      <c r="T46" s="41"/>
      <c r="U46" s="41"/>
      <c r="V46" s="40"/>
      <c r="W46" s="42"/>
      <c r="X46" s="39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1"/>
      <c r="AK46" s="41"/>
      <c r="AL46" s="41"/>
      <c r="AM46" s="41"/>
      <c r="AN46" s="43"/>
    </row>
    <row r="47" spans="1:40" x14ac:dyDescent="0.3">
      <c r="A47" s="74"/>
      <c r="B47" s="75"/>
      <c r="C47" s="127"/>
      <c r="D47" s="126"/>
      <c r="E47" s="78" t="s">
        <v>105</v>
      </c>
      <c r="F47" s="59" t="s">
        <v>106</v>
      </c>
      <c r="G47" s="206" t="s">
        <v>107</v>
      </c>
      <c r="H47" s="204"/>
      <c r="I47" s="204"/>
      <c r="J47" s="204"/>
      <c r="K47" s="204"/>
      <c r="L47" s="204"/>
      <c r="M47" s="204"/>
      <c r="N47" s="204"/>
      <c r="O47" s="204"/>
      <c r="P47" s="204"/>
      <c r="Q47" s="204"/>
      <c r="R47" s="204"/>
      <c r="S47" s="204"/>
      <c r="T47" s="204"/>
      <c r="U47" s="204"/>
      <c r="V47" s="204"/>
      <c r="W47" s="205"/>
      <c r="X47" s="207" t="s">
        <v>112</v>
      </c>
      <c r="Y47" s="197"/>
      <c r="Z47" s="197"/>
      <c r="AA47" s="197"/>
      <c r="AB47" s="197"/>
      <c r="AC47" s="197"/>
      <c r="AD47" s="197"/>
      <c r="AE47" s="197"/>
      <c r="AF47" s="197"/>
      <c r="AG47" s="197"/>
      <c r="AH47" s="197"/>
      <c r="AI47" s="197"/>
      <c r="AJ47" s="206"/>
      <c r="AK47" s="206"/>
      <c r="AL47" s="206"/>
      <c r="AM47" s="206"/>
      <c r="AN47" s="208"/>
    </row>
    <row r="48" spans="1:40" x14ac:dyDescent="0.3">
      <c r="A48" s="76" t="s">
        <v>72</v>
      </c>
      <c r="B48" s="77" t="s">
        <v>73</v>
      </c>
      <c r="C48" s="126"/>
      <c r="D48" s="126"/>
      <c r="E48" s="78">
        <v>4840</v>
      </c>
      <c r="F48" s="32">
        <f>E44</f>
        <v>4112.8563446409089</v>
      </c>
      <c r="G48" s="32">
        <f>([1]!humidratio(G31,$D$8,3,$D$7,TRUE))-([1]!humidratio($D$4,$D$8,3,$D$5,TRUE))</f>
        <v>3.3836374338197337E-3</v>
      </c>
      <c r="H48" s="33">
        <f>([1]!humidratio(H31,$D$8,3,$D$7,TRUE))-([1]!humidratio($D$4,$D$8,3,$D$5,TRUE))</f>
        <v>3.3836374338197337E-3</v>
      </c>
      <c r="I48" s="33">
        <f>([1]!humidratio(I31,$D$8,3,$D$7,TRUE))-([1]!humidratio($D$4,$D$8,3,$D$5,TRUE))</f>
        <v>3.3836374338197337E-3</v>
      </c>
      <c r="J48" s="33">
        <f>([1]!humidratio(J31,$D$8,3,$D$7,TRUE))-([1]!humidratio($D$4,$D$8,3,$D$5,TRUE))</f>
        <v>4.2634677195536198E-3</v>
      </c>
      <c r="K48" s="33">
        <f>([1]!humidratio(K31,$D$8,3,$D$7,TRUE))-([1]!humidratio($D$4,$D$8,3,$D$5,TRUE))</f>
        <v>4.2634677195536198E-3</v>
      </c>
      <c r="L48" s="33">
        <f>([1]!humidratio(L31,$D$8,3,$D$7,TRUE))-([1]!humidratio($D$4,$D$8,3,$D$5,TRUE))</f>
        <v>4.2634677195536198E-3</v>
      </c>
      <c r="M48" s="33">
        <f>([1]!humidratio(M31,$D$8,3,$D$7,TRUE))-([1]!humidratio($D$4,$D$8,3,$D$5,TRUE))</f>
        <v>4.2634677195536198E-3</v>
      </c>
      <c r="N48" s="33">
        <f>([1]!humidratio(N31,$D$8,3,$D$7,TRUE))-([1]!humidratio($D$4,$D$8,3,$D$5,TRUE))</f>
        <v>4.2634677195536198E-3</v>
      </c>
      <c r="O48" s="33">
        <f>([1]!humidratio(O31,$D$8,3,$D$7,TRUE))-([1]!humidratio($D$4,$D$8,3,$D$5,TRUE))</f>
        <v>4.2634677195536198E-3</v>
      </c>
      <c r="P48" s="33">
        <f>([1]!humidratio(P31,$D$8,3,$D$7,TRUE))-([1]!humidratio($D$4,$D$8,3,$D$5,TRUE))</f>
        <v>5.1928995046263381E-3</v>
      </c>
      <c r="Q48" s="33">
        <f>([1]!humidratio(Q31,$D$8,3,$D$7,TRUE))-([1]!humidratio($D$4,$D$8,3,$D$5,TRUE))</f>
        <v>5.1928995046263381E-3</v>
      </c>
      <c r="R48" s="33">
        <f>([1]!humidratio(R31,$D$8,3,$D$7,TRUE))-([1]!humidratio($D$4,$D$8,3,$D$5,TRUE))</f>
        <v>5.1928995046263381E-3</v>
      </c>
      <c r="S48" s="33">
        <f>([1]!humidratio(S31,$D$8,3,$D$7,TRUE))-([1]!humidratio($D$4,$D$8,3,$D$5,TRUE))</f>
        <v>4.2634677195536198E-3</v>
      </c>
      <c r="T48" s="33">
        <f>([1]!humidratio(T31,$D$8,3,$D$7,TRUE))-([1]!humidratio($D$4,$D$8,3,$D$5,TRUE))</f>
        <v>4.2634677195536198E-3</v>
      </c>
      <c r="U48" s="33">
        <f>([1]!humidratio(U31,$D$8,3,$D$7,TRUE))-([1]!humidratio($D$4,$D$8,3,$D$5,TRUE))</f>
        <v>4.2634677195536198E-3</v>
      </c>
      <c r="V48" s="33">
        <f>([1]!humidratio(V31,$D$8,3,$D$7,TRUE))-([1]!humidratio($D$4,$D$8,3,$D$5,TRUE))</f>
        <v>3.3836374338197337E-3</v>
      </c>
      <c r="W48" s="33">
        <f>([1]!humidratio(W31,$D$8,3,$D$7,TRUE))-([1]!humidratio($D$4,$D$8,3,$D$5,TRUE))</f>
        <v>3.3836374338197337E-3</v>
      </c>
      <c r="X48" s="34">
        <f>IF(0.293071*$E$48*$F$48*G48&gt;=0,0.293071*$E$48*$F$48*G48,-1*(0.293071*$E$48*$F$48*G48))</f>
        <v>19739.928233593451</v>
      </c>
      <c r="Y48" s="103">
        <f t="shared" ref="Y48:AN48" si="43">IF(0.293071*$E$48*$F$48*H48&gt;=0,0.293071*$E$48*$F$48*H48,-1*(0.293071*$E$48*$F$48*H48))</f>
        <v>19739.928233593451</v>
      </c>
      <c r="Z48" s="103">
        <f t="shared" si="43"/>
        <v>19739.928233593451</v>
      </c>
      <c r="AA48" s="103">
        <f t="shared" si="43"/>
        <v>24872.802850872617</v>
      </c>
      <c r="AB48" s="103">
        <f t="shared" si="43"/>
        <v>24872.802850872617</v>
      </c>
      <c r="AC48" s="103">
        <f t="shared" si="43"/>
        <v>24872.802850872617</v>
      </c>
      <c r="AD48" s="103">
        <f t="shared" si="43"/>
        <v>24872.802850872617</v>
      </c>
      <c r="AE48" s="103">
        <f t="shared" si="43"/>
        <v>24872.802850872617</v>
      </c>
      <c r="AF48" s="103">
        <f t="shared" si="43"/>
        <v>24872.802850872617</v>
      </c>
      <c r="AG48" s="103">
        <f t="shared" si="43"/>
        <v>30295.049499398599</v>
      </c>
      <c r="AH48" s="103">
        <f t="shared" si="43"/>
        <v>30295.049499398599</v>
      </c>
      <c r="AI48" s="103">
        <f t="shared" si="43"/>
        <v>30295.049499398599</v>
      </c>
      <c r="AJ48" s="103">
        <f t="shared" si="43"/>
        <v>24872.802850872617</v>
      </c>
      <c r="AK48" s="103">
        <f t="shared" si="43"/>
        <v>24872.802850872617</v>
      </c>
      <c r="AL48" s="103">
        <f t="shared" si="43"/>
        <v>24872.802850872617</v>
      </c>
      <c r="AM48" s="103">
        <f t="shared" si="43"/>
        <v>19739.928233593451</v>
      </c>
      <c r="AN48" s="103">
        <f t="shared" si="43"/>
        <v>19739.928233593451</v>
      </c>
    </row>
    <row r="49" spans="1:40" x14ac:dyDescent="0.3">
      <c r="A49" s="24"/>
      <c r="B49" s="25"/>
      <c r="C49" s="26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37"/>
      <c r="T49" s="37"/>
      <c r="U49" s="37"/>
      <c r="V49" s="27"/>
      <c r="W49" s="31"/>
      <c r="X49" s="26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37"/>
      <c r="AK49" s="37"/>
      <c r="AL49" s="37"/>
      <c r="AM49" s="37"/>
      <c r="AN49" s="30"/>
    </row>
    <row r="50" spans="1:40" x14ac:dyDescent="0.3">
      <c r="A50" s="67" t="s">
        <v>75</v>
      </c>
      <c r="B50" s="68" t="s">
        <v>76</v>
      </c>
      <c r="C50" s="69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1"/>
      <c r="T50" s="71"/>
      <c r="U50" s="71"/>
      <c r="V50" s="70"/>
      <c r="W50" s="72"/>
      <c r="X50" s="69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1"/>
      <c r="AK50" s="71"/>
      <c r="AL50" s="71"/>
      <c r="AM50" s="71"/>
      <c r="AN50" s="73"/>
    </row>
    <row r="51" spans="1:40" x14ac:dyDescent="0.3">
      <c r="A51" s="20"/>
      <c r="B51" s="21" t="s">
        <v>33</v>
      </c>
      <c r="C51" s="39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1"/>
      <c r="T51" s="41"/>
      <c r="U51" s="41"/>
      <c r="V51" s="40"/>
      <c r="W51" s="42"/>
      <c r="X51" s="39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1"/>
      <c r="AK51" s="41"/>
      <c r="AL51" s="41"/>
      <c r="AM51" s="41"/>
      <c r="AN51" s="43"/>
    </row>
    <row r="52" spans="1:40" x14ac:dyDescent="0.3">
      <c r="A52" s="24"/>
      <c r="B52" s="25"/>
      <c r="C52" s="26"/>
      <c r="D52" s="78" t="s">
        <v>113</v>
      </c>
      <c r="E52" s="32" t="s">
        <v>77</v>
      </c>
      <c r="F52" s="57" t="s">
        <v>78</v>
      </c>
      <c r="G52" s="206" t="s">
        <v>79</v>
      </c>
      <c r="H52" s="204"/>
      <c r="I52" s="204"/>
      <c r="J52" s="204"/>
      <c r="K52" s="204"/>
      <c r="L52" s="204"/>
      <c r="M52" s="204"/>
      <c r="N52" s="204"/>
      <c r="O52" s="204"/>
      <c r="P52" s="204"/>
      <c r="Q52" s="204"/>
      <c r="R52" s="204"/>
      <c r="S52" s="204"/>
      <c r="T52" s="204"/>
      <c r="U52" s="204"/>
      <c r="V52" s="204"/>
      <c r="W52" s="205"/>
      <c r="X52" s="207" t="s">
        <v>114</v>
      </c>
      <c r="Y52" s="197"/>
      <c r="Z52" s="197"/>
      <c r="AA52" s="197"/>
      <c r="AB52" s="197"/>
      <c r="AC52" s="197"/>
      <c r="AD52" s="197"/>
      <c r="AE52" s="197"/>
      <c r="AF52" s="197"/>
      <c r="AG52" s="197"/>
      <c r="AH52" s="197"/>
      <c r="AI52" s="197"/>
      <c r="AJ52" s="206"/>
      <c r="AK52" s="206"/>
      <c r="AL52" s="206"/>
      <c r="AM52" s="206"/>
      <c r="AN52" s="208"/>
    </row>
    <row r="53" spans="1:40" x14ac:dyDescent="0.3">
      <c r="A53" s="28" t="s">
        <v>80</v>
      </c>
      <c r="B53" s="29" t="s">
        <v>81</v>
      </c>
      <c r="C53" s="26"/>
      <c r="D53" s="78">
        <v>0.5</v>
      </c>
      <c r="E53" s="32">
        <f>D6*10.7639*7/1000</f>
        <v>822.57126892818178</v>
      </c>
      <c r="F53" s="44">
        <v>65</v>
      </c>
      <c r="G53" s="32">
        <v>1</v>
      </c>
      <c r="H53" s="32">
        <v>1</v>
      </c>
      <c r="I53" s="32">
        <v>1</v>
      </c>
      <c r="J53" s="32">
        <v>1</v>
      </c>
      <c r="K53" s="32">
        <v>1</v>
      </c>
      <c r="L53" s="32">
        <v>1</v>
      </c>
      <c r="M53" s="32">
        <v>1</v>
      </c>
      <c r="N53" s="32">
        <v>1</v>
      </c>
      <c r="O53" s="32">
        <v>1</v>
      </c>
      <c r="P53" s="32">
        <v>1</v>
      </c>
      <c r="Q53" s="32">
        <v>1</v>
      </c>
      <c r="R53" s="32">
        <v>1</v>
      </c>
      <c r="S53" s="32">
        <v>1</v>
      </c>
      <c r="T53" s="32">
        <v>1</v>
      </c>
      <c r="U53" s="32">
        <v>1</v>
      </c>
      <c r="V53" s="32">
        <v>1</v>
      </c>
      <c r="W53" s="32">
        <v>1</v>
      </c>
      <c r="X53" s="34">
        <f>$D$53*$E$53*$F$53*G53</f>
        <v>26733.566240165906</v>
      </c>
      <c r="Y53" s="61">
        <f t="shared" ref="Y53:AN53" si="44">$D$53*$E$53*$F$53*H53</f>
        <v>26733.566240165906</v>
      </c>
      <c r="Z53" s="61">
        <f t="shared" si="44"/>
        <v>26733.566240165906</v>
      </c>
      <c r="AA53" s="61">
        <f t="shared" si="44"/>
        <v>26733.566240165906</v>
      </c>
      <c r="AB53" s="61">
        <f t="shared" si="44"/>
        <v>26733.566240165906</v>
      </c>
      <c r="AC53" s="61">
        <f t="shared" si="44"/>
        <v>26733.566240165906</v>
      </c>
      <c r="AD53" s="61">
        <f t="shared" si="44"/>
        <v>26733.566240165906</v>
      </c>
      <c r="AE53" s="61">
        <f t="shared" si="44"/>
        <v>26733.566240165906</v>
      </c>
      <c r="AF53" s="61">
        <f t="shared" si="44"/>
        <v>26733.566240165906</v>
      </c>
      <c r="AG53" s="61">
        <f t="shared" si="44"/>
        <v>26733.566240165906</v>
      </c>
      <c r="AH53" s="61">
        <f t="shared" si="44"/>
        <v>26733.566240165906</v>
      </c>
      <c r="AI53" s="61">
        <f t="shared" si="44"/>
        <v>26733.566240165906</v>
      </c>
      <c r="AJ53" s="61">
        <f t="shared" si="44"/>
        <v>26733.566240165906</v>
      </c>
      <c r="AK53" s="61">
        <f t="shared" si="44"/>
        <v>26733.566240165906</v>
      </c>
      <c r="AL53" s="61">
        <f t="shared" si="44"/>
        <v>26733.566240165906</v>
      </c>
      <c r="AM53" s="61">
        <f t="shared" si="44"/>
        <v>26733.566240165906</v>
      </c>
      <c r="AN53" s="61">
        <f t="shared" si="44"/>
        <v>26733.566240165906</v>
      </c>
    </row>
    <row r="54" spans="1:40" x14ac:dyDescent="0.3">
      <c r="A54" s="24"/>
      <c r="B54" s="25"/>
      <c r="C54" s="78" t="s">
        <v>113</v>
      </c>
      <c r="D54" s="32" t="s">
        <v>82</v>
      </c>
      <c r="E54" s="32" t="s">
        <v>83</v>
      </c>
      <c r="F54" s="32" t="s">
        <v>84</v>
      </c>
      <c r="G54" s="206" t="s">
        <v>79</v>
      </c>
      <c r="H54" s="204"/>
      <c r="I54" s="204"/>
      <c r="J54" s="204"/>
      <c r="K54" s="204"/>
      <c r="L54" s="204"/>
      <c r="M54" s="204"/>
      <c r="N54" s="204"/>
      <c r="O54" s="204"/>
      <c r="P54" s="204"/>
      <c r="Q54" s="204"/>
      <c r="R54" s="204"/>
      <c r="S54" s="204"/>
      <c r="T54" s="204"/>
      <c r="U54" s="204"/>
      <c r="V54" s="204"/>
      <c r="W54" s="205"/>
      <c r="X54" s="207" t="s">
        <v>85</v>
      </c>
      <c r="Y54" s="197"/>
      <c r="Z54" s="197"/>
      <c r="AA54" s="197"/>
      <c r="AB54" s="197"/>
      <c r="AC54" s="197"/>
      <c r="AD54" s="197"/>
      <c r="AE54" s="197"/>
      <c r="AF54" s="197"/>
      <c r="AG54" s="197"/>
      <c r="AH54" s="197"/>
      <c r="AI54" s="197"/>
      <c r="AJ54" s="206"/>
      <c r="AK54" s="206"/>
      <c r="AL54" s="206"/>
      <c r="AM54" s="206"/>
      <c r="AN54" s="208"/>
    </row>
    <row r="55" spans="1:40" x14ac:dyDescent="0.3">
      <c r="A55" s="28" t="s">
        <v>86</v>
      </c>
      <c r="B55" s="29" t="s">
        <v>87</v>
      </c>
      <c r="C55" s="78">
        <v>0.4</v>
      </c>
      <c r="D55" s="32">
        <f>D6*0.25</f>
        <v>2729.2659090909092</v>
      </c>
      <c r="E55" s="32">
        <v>1</v>
      </c>
      <c r="F55" s="44">
        <v>0.87</v>
      </c>
      <c r="G55" s="32">
        <v>0.57999999999999996</v>
      </c>
      <c r="H55" s="32">
        <v>0.28000000000000003</v>
      </c>
      <c r="I55" s="32">
        <v>0.26</v>
      </c>
      <c r="J55" s="32">
        <v>0.25</v>
      </c>
      <c r="K55" s="32">
        <v>0.23</v>
      </c>
      <c r="L55" s="32">
        <v>0.22</v>
      </c>
      <c r="M55" s="32">
        <v>0.2</v>
      </c>
      <c r="N55" s="32">
        <v>0.19</v>
      </c>
      <c r="O55" s="32">
        <v>0.18</v>
      </c>
      <c r="P55" s="32">
        <v>0.17</v>
      </c>
      <c r="Q55" s="32">
        <v>0.16</v>
      </c>
      <c r="R55" s="32">
        <v>0.55000000000000004</v>
      </c>
      <c r="S55" s="32">
        <v>0.57999999999999996</v>
      </c>
      <c r="T55" s="32">
        <v>0.6</v>
      </c>
      <c r="U55" s="32">
        <v>0.63</v>
      </c>
      <c r="V55" s="32">
        <v>0.65</v>
      </c>
      <c r="W55" s="32">
        <v>0.67</v>
      </c>
      <c r="X55" s="34">
        <f>$C$55*$D$55*$E$55*$F$55*G55</f>
        <v>550.87503109090915</v>
      </c>
      <c r="Y55" s="103">
        <f t="shared" ref="Y55:AN55" si="45">$C$55*$D$55*$E$55*$F$55*H55</f>
        <v>265.93967018181826</v>
      </c>
      <c r="Z55" s="103">
        <f t="shared" si="45"/>
        <v>246.94397945454548</v>
      </c>
      <c r="AA55" s="103">
        <f t="shared" si="45"/>
        <v>237.44613409090911</v>
      </c>
      <c r="AB55" s="103">
        <f t="shared" si="45"/>
        <v>218.4504433636364</v>
      </c>
      <c r="AC55" s="103">
        <f t="shared" si="45"/>
        <v>208.95259800000002</v>
      </c>
      <c r="AD55" s="103">
        <f t="shared" si="45"/>
        <v>189.95690727272731</v>
      </c>
      <c r="AE55" s="103">
        <f t="shared" si="45"/>
        <v>180.45906190909093</v>
      </c>
      <c r="AF55" s="103">
        <f t="shared" si="45"/>
        <v>170.96121654545456</v>
      </c>
      <c r="AG55" s="103">
        <f t="shared" si="45"/>
        <v>161.46337118181822</v>
      </c>
      <c r="AH55" s="103">
        <f t="shared" si="45"/>
        <v>151.96552581818185</v>
      </c>
      <c r="AI55" s="103">
        <f t="shared" si="45"/>
        <v>522.38149500000009</v>
      </c>
      <c r="AJ55" s="103">
        <f t="shared" si="45"/>
        <v>550.87503109090915</v>
      </c>
      <c r="AK55" s="103">
        <f t="shared" si="45"/>
        <v>569.87072181818189</v>
      </c>
      <c r="AL55" s="103">
        <f t="shared" si="45"/>
        <v>598.36425790909095</v>
      </c>
      <c r="AM55" s="103">
        <f t="shared" si="45"/>
        <v>617.3599486363637</v>
      </c>
      <c r="AN55" s="103">
        <f t="shared" si="45"/>
        <v>636.35563936363644</v>
      </c>
    </row>
    <row r="56" spans="1:40" x14ac:dyDescent="0.3">
      <c r="A56" s="20"/>
      <c r="B56" s="21" t="s">
        <v>74</v>
      </c>
      <c r="C56" s="39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1"/>
      <c r="T56" s="41"/>
      <c r="U56" s="41"/>
      <c r="V56" s="40"/>
      <c r="W56" s="42"/>
      <c r="X56" s="39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1"/>
      <c r="AK56" s="41"/>
      <c r="AL56" s="41"/>
      <c r="AM56" s="41"/>
      <c r="AN56" s="43"/>
    </row>
    <row r="57" spans="1:40" x14ac:dyDescent="0.3">
      <c r="A57" s="24"/>
      <c r="B57" s="25"/>
      <c r="C57" s="26"/>
      <c r="D57" s="27"/>
      <c r="E57" s="27"/>
      <c r="F57" s="27"/>
      <c r="G57" s="27"/>
      <c r="H57" s="27"/>
      <c r="I57" s="78" t="s">
        <v>113</v>
      </c>
      <c r="J57" s="32" t="s">
        <v>77</v>
      </c>
      <c r="K57" s="58" t="s">
        <v>88</v>
      </c>
      <c r="L57" s="32"/>
      <c r="M57" s="32"/>
      <c r="N57" s="32"/>
      <c r="O57" s="32"/>
      <c r="P57" s="32"/>
      <c r="Q57" s="32"/>
      <c r="R57" s="32"/>
      <c r="S57" s="35"/>
      <c r="T57" s="35"/>
      <c r="U57" s="32"/>
      <c r="V57" s="56"/>
      <c r="W57" s="32"/>
      <c r="X57" s="211" t="s">
        <v>115</v>
      </c>
      <c r="Y57" s="197"/>
      <c r="Z57" s="197"/>
      <c r="AA57" s="197"/>
      <c r="AB57" s="197"/>
      <c r="AC57" s="197"/>
      <c r="AD57" s="197"/>
      <c r="AE57" s="197"/>
      <c r="AF57" s="197"/>
      <c r="AG57" s="197"/>
      <c r="AH57" s="197"/>
      <c r="AI57" s="197"/>
      <c r="AJ57" s="206"/>
      <c r="AK57" s="206"/>
      <c r="AL57" s="206"/>
      <c r="AM57" s="206"/>
      <c r="AN57" s="208"/>
    </row>
    <row r="58" spans="1:40" ht="15" thickBot="1" x14ac:dyDescent="0.35">
      <c r="A58" s="28" t="s">
        <v>80</v>
      </c>
      <c r="B58" s="29" t="s">
        <v>81</v>
      </c>
      <c r="C58" s="26"/>
      <c r="D58" s="27"/>
      <c r="E58" s="27"/>
      <c r="F58" s="27"/>
      <c r="G58" s="27"/>
      <c r="H58" s="27"/>
      <c r="I58" s="78">
        <v>0.5</v>
      </c>
      <c r="J58" s="32">
        <f>E53</f>
        <v>822.57126892818178</v>
      </c>
      <c r="K58" s="32">
        <v>55</v>
      </c>
      <c r="L58" s="32"/>
      <c r="M58" s="32"/>
      <c r="N58" s="32"/>
      <c r="O58" s="32"/>
      <c r="P58" s="32"/>
      <c r="Q58" s="32"/>
      <c r="R58" s="32"/>
      <c r="S58" s="35"/>
      <c r="T58" s="35"/>
      <c r="U58" s="35"/>
      <c r="V58" s="32"/>
      <c r="W58" s="45"/>
      <c r="X58" s="34">
        <f>$I$58*$J$58*$K$58</f>
        <v>22620.709895525</v>
      </c>
      <c r="Y58" s="61">
        <f t="shared" ref="Y58:AN58" si="46">$I$58*$J$58*$K$58</f>
        <v>22620.709895525</v>
      </c>
      <c r="Z58" s="61">
        <f t="shared" si="46"/>
        <v>22620.709895525</v>
      </c>
      <c r="AA58" s="61">
        <f t="shared" si="46"/>
        <v>22620.709895525</v>
      </c>
      <c r="AB58" s="61">
        <f t="shared" si="46"/>
        <v>22620.709895525</v>
      </c>
      <c r="AC58" s="61">
        <f t="shared" si="46"/>
        <v>22620.709895525</v>
      </c>
      <c r="AD58" s="61">
        <f t="shared" si="46"/>
        <v>22620.709895525</v>
      </c>
      <c r="AE58" s="61">
        <f t="shared" si="46"/>
        <v>22620.709895525</v>
      </c>
      <c r="AF58" s="61">
        <f t="shared" si="46"/>
        <v>22620.709895525</v>
      </c>
      <c r="AG58" s="61">
        <f t="shared" si="46"/>
        <v>22620.709895525</v>
      </c>
      <c r="AH58" s="61">
        <f t="shared" si="46"/>
        <v>22620.709895525</v>
      </c>
      <c r="AI58" s="61">
        <f t="shared" si="46"/>
        <v>22620.709895525</v>
      </c>
      <c r="AJ58" s="61">
        <f t="shared" si="46"/>
        <v>22620.709895525</v>
      </c>
      <c r="AK58" s="61">
        <f t="shared" si="46"/>
        <v>22620.709895525</v>
      </c>
      <c r="AL58" s="61">
        <f t="shared" si="46"/>
        <v>22620.709895525</v>
      </c>
      <c r="AM58" s="61">
        <f t="shared" si="46"/>
        <v>22620.709895525</v>
      </c>
      <c r="AN58" s="61">
        <f t="shared" si="46"/>
        <v>22620.709895525</v>
      </c>
    </row>
    <row r="59" spans="1:40" x14ac:dyDescent="0.3">
      <c r="A59" s="46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8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50"/>
    </row>
    <row r="60" spans="1:40" x14ac:dyDescent="0.3">
      <c r="A60" s="51"/>
      <c r="B60" s="128" t="s">
        <v>89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52">
        <f>SUM(X15:X23,X25:X26,X31,X35:X42,X44)</f>
        <v>37580.508550205152</v>
      </c>
      <c r="Y60" s="52">
        <f t="shared" ref="Y60:AN60" si="47">SUM(Y15:Y23,Y25:Y26,Y31,Y35:Y42,Y44)</f>
        <v>58410.256157361408</v>
      </c>
      <c r="Z60" s="52">
        <f t="shared" si="47"/>
        <v>75580.555004451075</v>
      </c>
      <c r="AA60" s="52">
        <f t="shared" si="47"/>
        <v>100671.86913653347</v>
      </c>
      <c r="AB60" s="52">
        <f t="shared" si="47"/>
        <v>121298.15373551389</v>
      </c>
      <c r="AC60" s="52">
        <f t="shared" si="47"/>
        <v>138122.36118055173</v>
      </c>
      <c r="AD60" s="52">
        <f t="shared" si="47"/>
        <v>151356.86805527852</v>
      </c>
      <c r="AE60" s="52">
        <f t="shared" si="47"/>
        <v>160563.58497970348</v>
      </c>
      <c r="AF60" s="52">
        <f t="shared" si="47"/>
        <v>164394.04000994348</v>
      </c>
      <c r="AG60" s="52">
        <f t="shared" si="47"/>
        <v>164883.40488983496</v>
      </c>
      <c r="AH60" s="52">
        <f t="shared" si="47"/>
        <v>156637.10679219768</v>
      </c>
      <c r="AI60" s="52">
        <f t="shared" si="47"/>
        <v>147382.92763986959</v>
      </c>
      <c r="AJ60" s="52">
        <f t="shared" si="47"/>
        <v>131260.45727005214</v>
      </c>
      <c r="AK60" s="52">
        <f t="shared" si="47"/>
        <v>104204.20063533682</v>
      </c>
      <c r="AL60" s="52">
        <f t="shared" si="47"/>
        <v>87823.828073485813</v>
      </c>
      <c r="AM60" s="52">
        <f t="shared" si="47"/>
        <v>68651.592018642274</v>
      </c>
      <c r="AN60" s="129">
        <f t="shared" si="47"/>
        <v>57811.426448339975</v>
      </c>
    </row>
    <row r="61" spans="1:40" x14ac:dyDescent="0.3">
      <c r="A61" s="51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52"/>
      <c r="Y61" s="128"/>
      <c r="Z61" s="128"/>
      <c r="AA61" s="128"/>
      <c r="AB61" s="128"/>
      <c r="AC61" s="128"/>
      <c r="AD61" s="128"/>
      <c r="AE61" s="128"/>
      <c r="AF61" s="128"/>
      <c r="AG61" s="128"/>
      <c r="AH61" s="128"/>
      <c r="AI61" s="128"/>
      <c r="AJ61" s="128"/>
      <c r="AK61" s="128"/>
      <c r="AL61" s="128"/>
      <c r="AM61" s="128"/>
      <c r="AN61" s="53"/>
    </row>
    <row r="62" spans="1:40" x14ac:dyDescent="0.3">
      <c r="A62" s="51"/>
      <c r="B62" s="128" t="s">
        <v>90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52">
        <f>SUM(X53,X55)</f>
        <v>27284.441271256816</v>
      </c>
      <c r="Y62" s="52">
        <f t="shared" ref="Y62:AN62" si="48">SUM(Y53,Y55)</f>
        <v>26999.505910347725</v>
      </c>
      <c r="Z62" s="52">
        <f t="shared" si="48"/>
        <v>26980.510219620453</v>
      </c>
      <c r="AA62" s="52">
        <f t="shared" si="48"/>
        <v>26971.012374256814</v>
      </c>
      <c r="AB62" s="52">
        <f t="shared" si="48"/>
        <v>26952.016683529542</v>
      </c>
      <c r="AC62" s="52">
        <f t="shared" si="48"/>
        <v>26942.518838165906</v>
      </c>
      <c r="AD62" s="52">
        <f t="shared" si="48"/>
        <v>26923.523147438635</v>
      </c>
      <c r="AE62" s="52">
        <f t="shared" si="48"/>
        <v>26914.025302074999</v>
      </c>
      <c r="AF62" s="52">
        <f t="shared" si="48"/>
        <v>26904.527456711359</v>
      </c>
      <c r="AG62" s="52">
        <f t="shared" si="48"/>
        <v>26895.029611347723</v>
      </c>
      <c r="AH62" s="52">
        <f t="shared" si="48"/>
        <v>26885.531765984088</v>
      </c>
      <c r="AI62" s="52">
        <f t="shared" si="48"/>
        <v>27255.947735165908</v>
      </c>
      <c r="AJ62" s="52">
        <f t="shared" si="48"/>
        <v>27284.441271256816</v>
      </c>
      <c r="AK62" s="52">
        <f t="shared" si="48"/>
        <v>27303.436961984087</v>
      </c>
      <c r="AL62" s="52">
        <f t="shared" si="48"/>
        <v>27331.930498074998</v>
      </c>
      <c r="AM62" s="52">
        <f t="shared" si="48"/>
        <v>27350.92618880227</v>
      </c>
      <c r="AN62" s="129">
        <f t="shared" si="48"/>
        <v>27369.921879529542</v>
      </c>
    </row>
    <row r="63" spans="1:40" x14ac:dyDescent="0.3">
      <c r="A63" s="51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52"/>
      <c r="Y63" s="128"/>
      <c r="Z63" s="128"/>
      <c r="AA63" s="128"/>
      <c r="AB63" s="128"/>
      <c r="AC63" s="128"/>
      <c r="AD63" s="128"/>
      <c r="AE63" s="128"/>
      <c r="AF63" s="128"/>
      <c r="AG63" s="128"/>
      <c r="AH63" s="128"/>
      <c r="AI63" s="128"/>
      <c r="AJ63" s="128"/>
      <c r="AK63" s="128"/>
      <c r="AL63" s="128"/>
      <c r="AM63" s="128"/>
      <c r="AN63" s="53"/>
    </row>
    <row r="64" spans="1:40" x14ac:dyDescent="0.3">
      <c r="A64" s="51"/>
      <c r="B64" s="128" t="s">
        <v>91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52">
        <f>X60+X62</f>
        <v>64864.949821461967</v>
      </c>
      <c r="Y64" s="52">
        <f t="shared" ref="Y64:AN64" si="49">Y60+Y62</f>
        <v>85409.762067709133</v>
      </c>
      <c r="Z64" s="52">
        <f t="shared" si="49"/>
        <v>102561.06522407153</v>
      </c>
      <c r="AA64" s="52">
        <f t="shared" si="49"/>
        <v>127642.88151079028</v>
      </c>
      <c r="AB64" s="52">
        <f t="shared" si="49"/>
        <v>148250.17041904342</v>
      </c>
      <c r="AC64" s="52">
        <f t="shared" si="49"/>
        <v>165064.88001871764</v>
      </c>
      <c r="AD64" s="52">
        <f t="shared" si="49"/>
        <v>178280.39120271715</v>
      </c>
      <c r="AE64" s="52">
        <f t="shared" si="49"/>
        <v>187477.61028177847</v>
      </c>
      <c r="AF64" s="52">
        <f t="shared" si="49"/>
        <v>191298.56746665484</v>
      </c>
      <c r="AG64" s="52">
        <f t="shared" si="49"/>
        <v>191778.4345011827</v>
      </c>
      <c r="AH64" s="52">
        <f t="shared" si="49"/>
        <v>183522.63855818176</v>
      </c>
      <c r="AI64" s="52">
        <f t="shared" si="49"/>
        <v>174638.87537503551</v>
      </c>
      <c r="AJ64" s="52">
        <f t="shared" si="49"/>
        <v>158544.89854130894</v>
      </c>
      <c r="AK64" s="52">
        <f t="shared" si="49"/>
        <v>131507.63759732089</v>
      </c>
      <c r="AL64" s="52">
        <f t="shared" si="49"/>
        <v>115155.75857156081</v>
      </c>
      <c r="AM64" s="52">
        <f t="shared" si="49"/>
        <v>96002.518207444547</v>
      </c>
      <c r="AN64" s="129">
        <f t="shared" si="49"/>
        <v>85181.34832786952</v>
      </c>
    </row>
    <row r="65" spans="1:40" x14ac:dyDescent="0.3">
      <c r="A65" s="51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52"/>
      <c r="Y65" s="128"/>
      <c r="Z65" s="128"/>
      <c r="AA65" s="128"/>
      <c r="AB65" s="128"/>
      <c r="AC65" s="128"/>
      <c r="AD65" s="128"/>
      <c r="AE65" s="128"/>
      <c r="AF65" s="128"/>
      <c r="AG65" s="128"/>
      <c r="AH65" s="128"/>
      <c r="AI65" s="128"/>
      <c r="AJ65" s="128"/>
      <c r="AK65" s="128"/>
      <c r="AL65" s="128"/>
      <c r="AM65" s="128"/>
      <c r="AN65" s="53"/>
    </row>
    <row r="66" spans="1:40" x14ac:dyDescent="0.3">
      <c r="A66" s="51"/>
      <c r="B66" s="128" t="s">
        <v>92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52">
        <f>X48</f>
        <v>19739.928233593451</v>
      </c>
      <c r="Y66" s="52">
        <f t="shared" ref="Y66:AN66" si="50">Y48</f>
        <v>19739.928233593451</v>
      </c>
      <c r="Z66" s="52">
        <f t="shared" si="50"/>
        <v>19739.928233593451</v>
      </c>
      <c r="AA66" s="52">
        <f t="shared" si="50"/>
        <v>24872.802850872617</v>
      </c>
      <c r="AB66" s="52">
        <f t="shared" si="50"/>
        <v>24872.802850872617</v>
      </c>
      <c r="AC66" s="52">
        <f t="shared" si="50"/>
        <v>24872.802850872617</v>
      </c>
      <c r="AD66" s="52">
        <f t="shared" si="50"/>
        <v>24872.802850872617</v>
      </c>
      <c r="AE66" s="52">
        <f t="shared" si="50"/>
        <v>24872.802850872617</v>
      </c>
      <c r="AF66" s="52">
        <f t="shared" si="50"/>
        <v>24872.802850872617</v>
      </c>
      <c r="AG66" s="52">
        <f t="shared" si="50"/>
        <v>30295.049499398599</v>
      </c>
      <c r="AH66" s="52">
        <f t="shared" si="50"/>
        <v>30295.049499398599</v>
      </c>
      <c r="AI66" s="52">
        <f t="shared" si="50"/>
        <v>30295.049499398599</v>
      </c>
      <c r="AJ66" s="52">
        <f t="shared" si="50"/>
        <v>24872.802850872617</v>
      </c>
      <c r="AK66" s="52">
        <f t="shared" si="50"/>
        <v>24872.802850872617</v>
      </c>
      <c r="AL66" s="52">
        <f t="shared" si="50"/>
        <v>24872.802850872617</v>
      </c>
      <c r="AM66" s="52">
        <f t="shared" si="50"/>
        <v>19739.928233593451</v>
      </c>
      <c r="AN66" s="129">
        <f t="shared" si="50"/>
        <v>19739.928233593451</v>
      </c>
    </row>
    <row r="67" spans="1:40" x14ac:dyDescent="0.3">
      <c r="A67" s="51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52"/>
      <c r="Y67" s="128"/>
      <c r="Z67" s="128"/>
      <c r="AA67" s="128"/>
      <c r="AB67" s="128"/>
      <c r="AC67" s="128"/>
      <c r="AD67" s="128"/>
      <c r="AE67" s="128"/>
      <c r="AF67" s="128"/>
      <c r="AG67" s="128"/>
      <c r="AH67" s="128"/>
      <c r="AI67" s="128"/>
      <c r="AJ67" s="128"/>
      <c r="AK67" s="128"/>
      <c r="AL67" s="128"/>
      <c r="AM67" s="128"/>
      <c r="AN67" s="53"/>
    </row>
    <row r="68" spans="1:40" x14ac:dyDescent="0.3">
      <c r="A68" s="51"/>
      <c r="B68" s="128" t="s">
        <v>93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52">
        <f>X58</f>
        <v>22620.709895525</v>
      </c>
      <c r="Y68" s="52">
        <f t="shared" ref="Y68:AN68" si="51">Y58</f>
        <v>22620.709895525</v>
      </c>
      <c r="Z68" s="52">
        <f t="shared" si="51"/>
        <v>22620.709895525</v>
      </c>
      <c r="AA68" s="52">
        <f t="shared" si="51"/>
        <v>22620.709895525</v>
      </c>
      <c r="AB68" s="52">
        <f t="shared" si="51"/>
        <v>22620.709895525</v>
      </c>
      <c r="AC68" s="52">
        <f t="shared" si="51"/>
        <v>22620.709895525</v>
      </c>
      <c r="AD68" s="52">
        <f t="shared" si="51"/>
        <v>22620.709895525</v>
      </c>
      <c r="AE68" s="52">
        <f t="shared" si="51"/>
        <v>22620.709895525</v>
      </c>
      <c r="AF68" s="52">
        <f t="shared" si="51"/>
        <v>22620.709895525</v>
      </c>
      <c r="AG68" s="52">
        <f t="shared" si="51"/>
        <v>22620.709895525</v>
      </c>
      <c r="AH68" s="52">
        <f t="shared" si="51"/>
        <v>22620.709895525</v>
      </c>
      <c r="AI68" s="52">
        <f t="shared" si="51"/>
        <v>22620.709895525</v>
      </c>
      <c r="AJ68" s="52">
        <f t="shared" si="51"/>
        <v>22620.709895525</v>
      </c>
      <c r="AK68" s="52">
        <f t="shared" si="51"/>
        <v>22620.709895525</v>
      </c>
      <c r="AL68" s="52">
        <f t="shared" si="51"/>
        <v>22620.709895525</v>
      </c>
      <c r="AM68" s="52">
        <f t="shared" si="51"/>
        <v>22620.709895525</v>
      </c>
      <c r="AN68" s="129">
        <f t="shared" si="51"/>
        <v>22620.709895525</v>
      </c>
    </row>
    <row r="69" spans="1:40" x14ac:dyDescent="0.3">
      <c r="A69" s="51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52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  <c r="AI69" s="128"/>
      <c r="AJ69" s="128"/>
      <c r="AK69" s="128"/>
      <c r="AL69" s="128"/>
      <c r="AM69" s="128"/>
      <c r="AN69" s="53"/>
    </row>
    <row r="70" spans="1:40" x14ac:dyDescent="0.3">
      <c r="A70" s="51"/>
      <c r="B70" s="128" t="s">
        <v>94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52">
        <f>X66+X68</f>
        <v>42360.638129118452</v>
      </c>
      <c r="Y70" s="52">
        <f t="shared" ref="Y70:AN70" si="52">Y66+Y68</f>
        <v>42360.638129118452</v>
      </c>
      <c r="Z70" s="52">
        <f t="shared" si="52"/>
        <v>42360.638129118452</v>
      </c>
      <c r="AA70" s="52">
        <f t="shared" si="52"/>
        <v>47493.512746397617</v>
      </c>
      <c r="AB70" s="52">
        <f t="shared" si="52"/>
        <v>47493.512746397617</v>
      </c>
      <c r="AC70" s="52">
        <f t="shared" si="52"/>
        <v>47493.512746397617</v>
      </c>
      <c r="AD70" s="52">
        <f t="shared" si="52"/>
        <v>47493.512746397617</v>
      </c>
      <c r="AE70" s="52">
        <f t="shared" si="52"/>
        <v>47493.512746397617</v>
      </c>
      <c r="AF70" s="52">
        <f t="shared" si="52"/>
        <v>47493.512746397617</v>
      </c>
      <c r="AG70" s="52">
        <f t="shared" si="52"/>
        <v>52915.759394923603</v>
      </c>
      <c r="AH70" s="52">
        <f t="shared" si="52"/>
        <v>52915.759394923603</v>
      </c>
      <c r="AI70" s="52">
        <f t="shared" si="52"/>
        <v>52915.759394923603</v>
      </c>
      <c r="AJ70" s="52">
        <f t="shared" si="52"/>
        <v>47493.512746397617</v>
      </c>
      <c r="AK70" s="52">
        <f t="shared" si="52"/>
        <v>47493.512746397617</v>
      </c>
      <c r="AL70" s="52">
        <f t="shared" si="52"/>
        <v>47493.512746397617</v>
      </c>
      <c r="AM70" s="52">
        <f t="shared" si="52"/>
        <v>42360.638129118452</v>
      </c>
      <c r="AN70" s="129">
        <f t="shared" si="52"/>
        <v>42360.638129118452</v>
      </c>
    </row>
    <row r="71" spans="1:40" x14ac:dyDescent="0.3">
      <c r="A71" s="51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52"/>
      <c r="Y71" s="128"/>
      <c r="Z71" s="128"/>
      <c r="AA71" s="128"/>
      <c r="AB71" s="128"/>
      <c r="AC71" s="128"/>
      <c r="AD71" s="128"/>
      <c r="AE71" s="128"/>
      <c r="AF71" s="128"/>
      <c r="AG71" s="128"/>
      <c r="AH71" s="128"/>
      <c r="AI71" s="128"/>
      <c r="AJ71" s="128"/>
      <c r="AK71" s="128"/>
      <c r="AL71" s="128"/>
      <c r="AM71" s="128"/>
      <c r="AN71" s="53"/>
    </row>
    <row r="72" spans="1:40" x14ac:dyDescent="0.3">
      <c r="A72" s="51"/>
      <c r="B72" s="128" t="s">
        <v>95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52">
        <f>X64+X70</f>
        <v>107225.58795058042</v>
      </c>
      <c r="Y72" s="52">
        <f t="shared" ref="Y72:AN72" si="53">Y64+Y70</f>
        <v>127770.40019682758</v>
      </c>
      <c r="Z72" s="52">
        <f t="shared" si="53"/>
        <v>144921.70335318998</v>
      </c>
      <c r="AA72" s="52">
        <f t="shared" si="53"/>
        <v>175136.3942571879</v>
      </c>
      <c r="AB72" s="52">
        <f t="shared" si="53"/>
        <v>195743.68316544103</v>
      </c>
      <c r="AC72" s="52">
        <f t="shared" si="53"/>
        <v>212558.39276511525</v>
      </c>
      <c r="AD72" s="52">
        <f t="shared" si="53"/>
        <v>225773.90394911476</v>
      </c>
      <c r="AE72" s="52">
        <f t="shared" si="53"/>
        <v>234971.12302817608</v>
      </c>
      <c r="AF72" s="52">
        <f t="shared" si="53"/>
        <v>238792.08021305245</v>
      </c>
      <c r="AG72" s="52">
        <f t="shared" si="53"/>
        <v>244694.1938961063</v>
      </c>
      <c r="AH72" s="52">
        <f t="shared" si="53"/>
        <v>236438.39795310536</v>
      </c>
      <c r="AI72" s="52">
        <f t="shared" si="53"/>
        <v>227554.63476995911</v>
      </c>
      <c r="AJ72" s="52">
        <f t="shared" si="53"/>
        <v>206038.41128770655</v>
      </c>
      <c r="AK72" s="52">
        <f t="shared" si="53"/>
        <v>179001.1503437185</v>
      </c>
      <c r="AL72" s="52">
        <f t="shared" si="53"/>
        <v>162649.27131795842</v>
      </c>
      <c r="AM72" s="52">
        <f t="shared" si="53"/>
        <v>138363.156336563</v>
      </c>
      <c r="AN72" s="129">
        <f t="shared" si="53"/>
        <v>127541.98645698797</v>
      </c>
    </row>
    <row r="73" spans="1:40" x14ac:dyDescent="0.3">
      <c r="A73" s="51"/>
      <c r="B73" s="128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52"/>
      <c r="Y73" s="128"/>
      <c r="Z73" s="128"/>
      <c r="AA73" s="128"/>
      <c r="AB73" s="128"/>
      <c r="AC73" s="128"/>
      <c r="AD73" s="128"/>
      <c r="AE73" s="128"/>
      <c r="AF73" s="128"/>
      <c r="AG73" s="128"/>
      <c r="AH73" s="128"/>
      <c r="AI73" s="128"/>
      <c r="AJ73" s="128"/>
      <c r="AK73" s="128"/>
      <c r="AL73" s="128"/>
      <c r="AM73" s="128"/>
      <c r="AN73" s="53"/>
    </row>
    <row r="74" spans="1:40" x14ac:dyDescent="0.3">
      <c r="A74" s="51"/>
      <c r="B74" s="128" t="s">
        <v>96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52">
        <f>X64/X72</f>
        <v>0.60493909206968211</v>
      </c>
      <c r="Y74" s="52">
        <f t="shared" ref="Y74:AN74" si="54">Y64/Y72</f>
        <v>0.66846282031000304</v>
      </c>
      <c r="Z74" s="52">
        <f t="shared" si="54"/>
        <v>0.70769983274429948</v>
      </c>
      <c r="AA74" s="52">
        <f t="shared" si="54"/>
        <v>0.72881985524577275</v>
      </c>
      <c r="AB74" s="52">
        <f t="shared" si="54"/>
        <v>0.75736886126610548</v>
      </c>
      <c r="AC74" s="52">
        <f t="shared" si="54"/>
        <v>0.77656251475856952</v>
      </c>
      <c r="AD74" s="52">
        <f t="shared" si="54"/>
        <v>0.78964126537360246</v>
      </c>
      <c r="AE74" s="52">
        <f t="shared" si="54"/>
        <v>0.79787510850555654</v>
      </c>
      <c r="AF74" s="52">
        <f t="shared" si="54"/>
        <v>0.80110934707707449</v>
      </c>
      <c r="AG74" s="52">
        <f t="shared" si="54"/>
        <v>0.78374738463393667</v>
      </c>
      <c r="AH74" s="52">
        <f t="shared" si="54"/>
        <v>0.7761964221842732</v>
      </c>
      <c r="AI74" s="52">
        <f t="shared" si="54"/>
        <v>0.76745910076313095</v>
      </c>
      <c r="AJ74" s="52">
        <f t="shared" si="54"/>
        <v>0.76949194837229196</v>
      </c>
      <c r="AK74" s="52">
        <f t="shared" si="54"/>
        <v>0.73467481826122105</v>
      </c>
      <c r="AL74" s="52">
        <f t="shared" si="54"/>
        <v>0.70800045790826882</v>
      </c>
      <c r="AM74" s="52">
        <f t="shared" si="54"/>
        <v>0.69384452298791277</v>
      </c>
      <c r="AN74" s="129">
        <f t="shared" si="54"/>
        <v>0.66786907350385294</v>
      </c>
    </row>
    <row r="75" spans="1:40" x14ac:dyDescent="0.3">
      <c r="A75" s="51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51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3"/>
    </row>
    <row r="76" spans="1:40" ht="15" thickBot="1" x14ac:dyDescent="0.35">
      <c r="A76" s="54"/>
      <c r="B76" s="55" t="s">
        <v>215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130">
        <f>IF(X72&gt;0,X72,0)</f>
        <v>107225.58795058042</v>
      </c>
      <c r="Y76" s="131">
        <f t="shared" ref="Y76:AN76" si="55">IF(Y72&gt;0,Y72,0)</f>
        <v>127770.40019682758</v>
      </c>
      <c r="Z76" s="131">
        <f t="shared" si="55"/>
        <v>144921.70335318998</v>
      </c>
      <c r="AA76" s="131">
        <f t="shared" si="55"/>
        <v>175136.3942571879</v>
      </c>
      <c r="AB76" s="131">
        <f t="shared" si="55"/>
        <v>195743.68316544103</v>
      </c>
      <c r="AC76" s="131">
        <f t="shared" si="55"/>
        <v>212558.39276511525</v>
      </c>
      <c r="AD76" s="131">
        <f t="shared" si="55"/>
        <v>225773.90394911476</v>
      </c>
      <c r="AE76" s="131">
        <f t="shared" si="55"/>
        <v>234971.12302817608</v>
      </c>
      <c r="AF76" s="131">
        <f t="shared" si="55"/>
        <v>238792.08021305245</v>
      </c>
      <c r="AG76" s="131">
        <f t="shared" si="55"/>
        <v>244694.1938961063</v>
      </c>
      <c r="AH76" s="131">
        <f t="shared" si="55"/>
        <v>236438.39795310536</v>
      </c>
      <c r="AI76" s="131">
        <f t="shared" si="55"/>
        <v>227554.63476995911</v>
      </c>
      <c r="AJ76" s="131">
        <f t="shared" si="55"/>
        <v>206038.41128770655</v>
      </c>
      <c r="AK76" s="131">
        <f t="shared" si="55"/>
        <v>179001.1503437185</v>
      </c>
      <c r="AL76" s="131">
        <f t="shared" si="55"/>
        <v>162649.27131795842</v>
      </c>
      <c r="AM76" s="131">
        <f t="shared" si="55"/>
        <v>138363.156336563</v>
      </c>
      <c r="AN76" s="81">
        <f t="shared" si="55"/>
        <v>127541.98645698797</v>
      </c>
    </row>
    <row r="78" spans="1:40" ht="15" thickBot="1" x14ac:dyDescent="0.35"/>
    <row r="79" spans="1:40" x14ac:dyDescent="0.3">
      <c r="B79" s="209" t="s">
        <v>216</v>
      </c>
      <c r="C79" s="200">
        <f>SUM(X76:AN76)</f>
        <v>3185174.4712407901</v>
      </c>
      <c r="D79" s="201"/>
      <c r="E79" s="133" t="s">
        <v>217</v>
      </c>
    </row>
    <row r="80" spans="1:40" x14ac:dyDescent="0.3">
      <c r="B80" s="210"/>
      <c r="C80" s="202">
        <f>C79/1000</f>
        <v>3185.1744712407899</v>
      </c>
      <c r="D80" s="202"/>
      <c r="E80" s="136" t="s">
        <v>218</v>
      </c>
      <c r="N80" s="2"/>
      <c r="O80" s="132"/>
      <c r="P80" s="132"/>
      <c r="Q80" s="132"/>
      <c r="R80" s="132"/>
      <c r="S80" s="132"/>
      <c r="T80" s="132"/>
      <c r="U80" s="132"/>
    </row>
    <row r="81" spans="2:21" ht="15" thickBot="1" x14ac:dyDescent="0.35">
      <c r="B81" s="138" t="s">
        <v>228</v>
      </c>
      <c r="C81" s="193">
        <f>MAX(X76:AN76)/1000</f>
        <v>244.6941938961063</v>
      </c>
      <c r="D81" s="194"/>
      <c r="E81" s="137" t="s">
        <v>218</v>
      </c>
      <c r="N81" s="2"/>
      <c r="O81" s="132"/>
      <c r="P81" s="132"/>
      <c r="Q81" s="132"/>
      <c r="R81" s="132"/>
      <c r="S81" s="132"/>
      <c r="T81" s="132"/>
      <c r="U81" s="132"/>
    </row>
  </sheetData>
  <mergeCells count="42">
    <mergeCell ref="A6:C6"/>
    <mergeCell ref="D6:E6"/>
    <mergeCell ref="G54:W54"/>
    <mergeCell ref="G29:W29"/>
    <mergeCell ref="G12:W12"/>
    <mergeCell ref="A7:C7"/>
    <mergeCell ref="D7:E7"/>
    <mergeCell ref="A8:C8"/>
    <mergeCell ref="D8:E8"/>
    <mergeCell ref="B79:B80"/>
    <mergeCell ref="X29:AN29"/>
    <mergeCell ref="G33:W33"/>
    <mergeCell ref="X33:AN33"/>
    <mergeCell ref="X54:AN54"/>
    <mergeCell ref="X57:AN57"/>
    <mergeCell ref="G43:W43"/>
    <mergeCell ref="X43:AN43"/>
    <mergeCell ref="X47:AN47"/>
    <mergeCell ref="G52:W52"/>
    <mergeCell ref="X52:AN52"/>
    <mergeCell ref="G47:W47"/>
    <mergeCell ref="X12:AN12"/>
    <mergeCell ref="G14:W14"/>
    <mergeCell ref="X14:AN14"/>
    <mergeCell ref="G24:W24"/>
    <mergeCell ref="X24:AN24"/>
    <mergeCell ref="C81:D81"/>
    <mergeCell ref="G5:J5"/>
    <mergeCell ref="A5:C5"/>
    <mergeCell ref="D5:E5"/>
    <mergeCell ref="A1:Q1"/>
    <mergeCell ref="A2:C2"/>
    <mergeCell ref="D2:E2"/>
    <mergeCell ref="A4:C4"/>
    <mergeCell ref="D4:E4"/>
    <mergeCell ref="A3:C3"/>
    <mergeCell ref="D3:E3"/>
    <mergeCell ref="G2:J2"/>
    <mergeCell ref="G3:J3"/>
    <mergeCell ref="G4:J4"/>
    <mergeCell ref="C79:D79"/>
    <mergeCell ref="C80:D80"/>
  </mergeCells>
  <dataValidations xWindow="763" yWindow="342" count="22">
    <dataValidation allowBlank="1" showInputMessage="1" showErrorMessage="1" prompt=".mouser. com/ applications /lighting_calculations/" sqref="F55" xr:uid="{75553C73-BEA2-4DDE-A216-0E0A01C4C28D}"/>
    <dataValidation allowBlank="1" showInputMessage="1" showErrorMessage="1" prompt="7 persons per 1000 sq. ft (Table 5.3)" sqref="E53 J58" xr:uid="{80F034A6-111A-48B8-9B9C-7AB1F24153C1}"/>
    <dataValidation allowBlank="1" showInputMessage="1" showErrorMessage="1" prompt="Table 4.5" sqref="F53 K58" xr:uid="{53A4A673-86F4-4CC1-A07E-DAF7CAC4025B}"/>
    <dataValidation allowBlank="1" showInputMessage="1" showErrorMessage="1" prompt="Topic 4.2 (People)" sqref="G53:V53" xr:uid="{B79B1462-FD48-4FE4-9753-F1009D1E0CBB}"/>
    <dataValidation allowBlank="1" showInputMessage="1" showErrorMessage="1" prompt="(Tot. floor - Avg. floor) In Sq. m" sqref="D6:E6" xr:uid="{15DEF332-C67A-43FC-9A81-7C543EFD5512}"/>
    <dataValidation allowBlank="1" showInputMessage="1" showErrorMessage="1" prompt="0.25 W/m2 is assumed" sqref="D55" xr:uid="{7C54906F-E7EB-4EBE-8096-B0EA32C8C4E2}"/>
    <dataValidation allowBlank="1" showInputMessage="1" showErrorMessage="1" prompt="Min cfm = 5 (Table 5.3)" sqref="E44 F47" xr:uid="{92B1E7B0-1549-4D13-B028-2F77D2AC19E6}"/>
    <dataValidation allowBlank="1" showInputMessage="1" showErrorMessage="1" prompt="Diversity Factor = 0.5 for people (Table 1.1)" sqref="D52:D53 I57:I58" xr:uid="{69CB490A-6B46-40BE-9039-711D3DEE448D}"/>
    <dataValidation allowBlank="1" showInputMessage="1" showErrorMessage="1" prompt="Diversity Factor = 0.4 for lighting (Table 1.1)" sqref="C54:C55" xr:uid="{CECCE161-E500-4093-9827-0F53557596AA}"/>
    <dataValidation allowBlank="1" showInputMessage="1" showErrorMessage="1" prompt="(Tot. floor - Avg. floor) In Sq. ft" sqref="F6" xr:uid="{714DAD24-64E9-40F5-8C85-FEEC860D21E8}"/>
    <dataValidation allowBlank="1" showInputMessage="1" showErrorMessage="1" prompt="SI Units" sqref="E31 E24:E26" xr:uid="{8FF9797C-AEFF-499A-8275-D9304A0A5C8E}"/>
    <dataValidation allowBlank="1" showInputMessage="1" showErrorMessage="1" prompt="Btu/hr.ft2.F" sqref="E14:E23" xr:uid="{AB37897D-0EC8-47EB-9E3A-5CDA9E319AC2}"/>
    <dataValidation allowBlank="1" showInputMessage="1" showErrorMessage="1" prompt="ft2" sqref="F14:F23 D33 D35:D42" xr:uid="{D65D27F6-3925-4A97-903C-6C7090C50721}"/>
    <dataValidation allowBlank="1" showInputMessage="1" showErrorMessage="1" prompt="W/m²K" sqref="D31 D29 D24:D26" xr:uid="{58E296BD-6646-45ED-9294-7C2887A3A95B}"/>
    <dataValidation allowBlank="1" showInputMessage="1" showErrorMessage="1" prompt="Used the equation with watts" sqref="X52:AN52 X57:AN57" xr:uid="{19D73631-D0D9-4FB1-9DCE-E2A0BA5F5B02}"/>
    <dataValidation allowBlank="1" showInputMessage="1" showErrorMessage="1" prompt="Considered the average lighting wattage*area in wattage field. Therefore, Fraction in use at a given time is 1" sqref="E54:E55" xr:uid="{0E543D15-2BAF-4F17-B277-333103DEDC2C}"/>
    <dataValidation allowBlank="1" showInputMessage="1" showErrorMessage="1" prompt="table 4.2/ a = 0.45_x000a_table 4.3/ b = C" sqref="G54:W55" xr:uid="{234FED74-6F2E-45DA-994D-3B3953353254}"/>
    <dataValidation allowBlank="1" showInputMessage="1" showErrorMessage="1" prompt="0.293071 = BTU to Watt hour" sqref="X33:AN33 X14:AN14 X47:AN47" xr:uid="{3570DBC4-AB9D-4AF5-BCEE-8D68D2CF121D}"/>
    <dataValidation allowBlank="1" showInputMessage="1" showErrorMessage="1" prompt="0.293071 = BTU to Watt hour_x000a_1.8 = C difference to F difference" sqref="X43:AN43" xr:uid="{2C6B452C-82ED-4F5F-842C-D1CE94A415F6}"/>
    <dataValidation allowBlank="1" showInputMessage="1" showErrorMessage="1" prompt="mouser. com /applications/ lighting_calculations/" sqref="F54" xr:uid="{EBDD5178-9793-4AAA-986E-B14861617F37}"/>
    <dataValidation allowBlank="1" showInputMessage="1" showErrorMessage="1" prompt="https://ourworldindata.org/co2/country/sri-lanka" sqref="K2" xr:uid="{73CDDFCE-BD16-4F2E-9A70-C4E292064122}"/>
    <dataValidation allowBlank="1" showInputMessage="1" showErrorMessage="1" prompt="https://ceb.lk/commercial-tariff/en" sqref="K5" xr:uid="{30D92838-C9F8-4F39-8DCD-6F917CF5754A}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xWindow="763" yWindow="342" count="2">
        <x14:dataValidation type="list" allowBlank="1" showInputMessage="1" showErrorMessage="1" prompt="Select the nearest city that has similar weather consition" xr:uid="{871E975B-4728-4FD3-9693-57DB710F0737}">
          <x14:formula1>
            <xm:f>City_Details!$A$2:$A$4</xm:f>
          </x14:formula1>
          <xm:sqref>D2:E2</xm:sqref>
        </x14:dataValidation>
        <x14:dataValidation type="list" allowBlank="1" showInputMessage="1" showErrorMessage="1" xr:uid="{9B4C56B8-49B2-4CD9-9554-CB022E9FD0EF}">
          <x14:formula1>
            <xm:f>Wall!$A$2:$A$3</xm:f>
          </x14:formula1>
          <xm:sqref>D3:E3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2B786-7734-433A-831A-6B5B315011E6}">
  <sheetPr codeName="Sheet15"/>
  <dimension ref="A1:T54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2.77734375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22.44140625" bestFit="1" customWidth="1"/>
    <col min="12" max="12" width="26.33203125" bestFit="1" customWidth="1"/>
    <col min="13" max="13" width="18.109375" bestFit="1" customWidth="1"/>
    <col min="14" max="14" width="22.33203125" bestFit="1" customWidth="1"/>
    <col min="15" max="15" width="18.44140625" bestFit="1" customWidth="1"/>
    <col min="16" max="16" width="27.33203125" bestFit="1" customWidth="1"/>
    <col min="17" max="17" width="28.77734375" bestFit="1" customWidth="1"/>
    <col min="18" max="18" width="17.5546875" bestFit="1" customWidth="1"/>
    <col min="19" max="19" width="22.44140625" bestFit="1" customWidth="1"/>
    <col min="20" max="20" width="22.88671875" bestFit="1" customWidth="1"/>
  </cols>
  <sheetData>
    <row r="1" spans="1:20" x14ac:dyDescent="0.3">
      <c r="A1" t="s">
        <v>311</v>
      </c>
      <c r="B1" t="s">
        <v>134</v>
      </c>
      <c r="C1" t="s">
        <v>147</v>
      </c>
      <c r="D1" t="s">
        <v>152</v>
      </c>
      <c r="E1" t="s">
        <v>153</v>
      </c>
      <c r="F1" t="s">
        <v>158</v>
      </c>
      <c r="G1" t="s">
        <v>221</v>
      </c>
      <c r="H1" t="s">
        <v>312</v>
      </c>
      <c r="I1" t="s">
        <v>313</v>
      </c>
      <c r="J1" t="s">
        <v>314</v>
      </c>
      <c r="K1" t="s">
        <v>315</v>
      </c>
      <c r="L1" t="s">
        <v>316</v>
      </c>
      <c r="M1" t="s">
        <v>317</v>
      </c>
      <c r="N1" t="s">
        <v>318</v>
      </c>
      <c r="O1" t="s">
        <v>319</v>
      </c>
      <c r="P1" t="s">
        <v>320</v>
      </c>
      <c r="Q1" t="s">
        <v>321</v>
      </c>
      <c r="R1" t="s">
        <v>322</v>
      </c>
      <c r="S1" t="s">
        <v>323</v>
      </c>
      <c r="T1" t="s">
        <v>324</v>
      </c>
    </row>
    <row r="2" spans="1:20" x14ac:dyDescent="0.3">
      <c r="A2">
        <v>1</v>
      </c>
      <c r="B2" t="s">
        <v>139</v>
      </c>
      <c r="C2" t="s">
        <v>149</v>
      </c>
      <c r="D2" t="s">
        <v>154</v>
      </c>
      <c r="E2" t="s">
        <v>156</v>
      </c>
      <c r="F2" t="s">
        <v>159</v>
      </c>
      <c r="G2" t="s">
        <v>225</v>
      </c>
      <c r="H2">
        <v>323.36681110222628</v>
      </c>
      <c r="I2">
        <v>46</v>
      </c>
      <c r="J2">
        <v>1183837.4474965436</v>
      </c>
      <c r="K2">
        <v>48799.350563636355</v>
      </c>
      <c r="L2">
        <v>213090740.54937786</v>
      </c>
      <c r="M2">
        <v>5574856.1022727257</v>
      </c>
      <c r="N2">
        <v>1775756171.2448156</v>
      </c>
      <c r="O2">
        <v>85744000</v>
      </c>
      <c r="P2">
        <v>23.837023468181812</v>
      </c>
      <c r="Q2">
        <v>17698.36984007333</v>
      </c>
      <c r="R2">
        <v>213139539.8999415</v>
      </c>
      <c r="S2">
        <v>1867.0750273470883</v>
      </c>
      <c r="T2">
        <v>17722.206863541513</v>
      </c>
    </row>
    <row r="3" spans="1:20" x14ac:dyDescent="0.3">
      <c r="A3">
        <v>2</v>
      </c>
      <c r="B3" t="s">
        <v>139</v>
      </c>
      <c r="C3" t="s">
        <v>149</v>
      </c>
      <c r="D3" t="s">
        <v>154</v>
      </c>
      <c r="E3" t="s">
        <v>156</v>
      </c>
      <c r="F3" t="s">
        <v>159</v>
      </c>
      <c r="G3" t="s">
        <v>226</v>
      </c>
      <c r="H3">
        <v>323.36681110222628</v>
      </c>
      <c r="I3">
        <v>23</v>
      </c>
      <c r="J3">
        <v>1183837.4474965436</v>
      </c>
      <c r="K3">
        <v>48799.350563636355</v>
      </c>
      <c r="L3">
        <v>213090740.54937786</v>
      </c>
      <c r="M3">
        <v>5574856.1022727257</v>
      </c>
      <c r="N3">
        <v>1775756171.2448156</v>
      </c>
      <c r="O3">
        <v>89700000</v>
      </c>
      <c r="P3">
        <v>23.837023468181812</v>
      </c>
      <c r="Q3">
        <v>17698.36984007333</v>
      </c>
      <c r="R3">
        <v>213139539.8999415</v>
      </c>
      <c r="S3">
        <v>1871.0310273470884</v>
      </c>
      <c r="T3">
        <v>17722.206863541513</v>
      </c>
    </row>
    <row r="4" spans="1:20" x14ac:dyDescent="0.3">
      <c r="A4">
        <v>3</v>
      </c>
      <c r="B4" t="s">
        <v>139</v>
      </c>
      <c r="C4" t="s">
        <v>149</v>
      </c>
      <c r="D4" t="s">
        <v>154</v>
      </c>
      <c r="E4" t="s">
        <v>156</v>
      </c>
      <c r="F4" t="s">
        <v>159</v>
      </c>
      <c r="G4" t="s">
        <v>224</v>
      </c>
      <c r="H4">
        <v>323.36681110222628</v>
      </c>
      <c r="I4">
        <v>23</v>
      </c>
      <c r="J4">
        <v>1183837.4474965436</v>
      </c>
      <c r="K4">
        <v>48799.350563636355</v>
      </c>
      <c r="L4">
        <v>213090740.54937786</v>
      </c>
      <c r="M4">
        <v>5574856.1022727257</v>
      </c>
      <c r="N4">
        <v>1775756171.2448156</v>
      </c>
      <c r="O4">
        <v>86162600</v>
      </c>
      <c r="P4">
        <v>23.837023468181812</v>
      </c>
      <c r="Q4">
        <v>17698.36984007333</v>
      </c>
      <c r="R4">
        <v>213139539.8999415</v>
      </c>
      <c r="S4">
        <v>1867.4936273470882</v>
      </c>
      <c r="T4">
        <v>17722.206863541513</v>
      </c>
    </row>
    <row r="5" spans="1:20" x14ac:dyDescent="0.3">
      <c r="A5">
        <v>4</v>
      </c>
      <c r="B5" t="s">
        <v>139</v>
      </c>
      <c r="C5" t="s">
        <v>149</v>
      </c>
      <c r="D5" t="s">
        <v>154</v>
      </c>
      <c r="E5" t="s">
        <v>156</v>
      </c>
      <c r="F5" t="s">
        <v>160</v>
      </c>
      <c r="G5" t="s">
        <v>225</v>
      </c>
      <c r="H5">
        <v>323.32823925838818</v>
      </c>
      <c r="I5">
        <v>46</v>
      </c>
      <c r="J5">
        <v>1184878.6269202274</v>
      </c>
      <c r="K5">
        <v>49618.130336363625</v>
      </c>
      <c r="L5">
        <v>213278152.84564093</v>
      </c>
      <c r="M5">
        <v>5602148.7613636348</v>
      </c>
      <c r="N5">
        <v>1777317940.3803411</v>
      </c>
      <c r="O5">
        <v>85744000</v>
      </c>
      <c r="P5">
        <v>23.564096877272721</v>
      </c>
      <c r="Q5">
        <v>17713.935472457397</v>
      </c>
      <c r="R5">
        <v>213327770.9759773</v>
      </c>
      <c r="S5">
        <v>1868.6640891417048</v>
      </c>
      <c r="T5">
        <v>17737.499569334668</v>
      </c>
    </row>
    <row r="6" spans="1:20" x14ac:dyDescent="0.3">
      <c r="A6">
        <v>5</v>
      </c>
      <c r="B6" t="s">
        <v>139</v>
      </c>
      <c r="C6" t="s">
        <v>149</v>
      </c>
      <c r="D6" t="s">
        <v>154</v>
      </c>
      <c r="E6" t="s">
        <v>156</v>
      </c>
      <c r="F6" t="s">
        <v>160</v>
      </c>
      <c r="G6" t="s">
        <v>226</v>
      </c>
      <c r="H6">
        <v>323.32823925838818</v>
      </c>
      <c r="I6">
        <v>23</v>
      </c>
      <c r="J6">
        <v>1184878.6269202274</v>
      </c>
      <c r="K6">
        <v>49618.130336363625</v>
      </c>
      <c r="L6">
        <v>213278152.84564093</v>
      </c>
      <c r="M6">
        <v>5602148.7613636348</v>
      </c>
      <c r="N6">
        <v>1777317940.3803411</v>
      </c>
      <c r="O6">
        <v>89700000</v>
      </c>
      <c r="P6">
        <v>23.564096877272721</v>
      </c>
      <c r="Q6">
        <v>17713.935472457397</v>
      </c>
      <c r="R6">
        <v>213327770.9759773</v>
      </c>
      <c r="S6">
        <v>1872.6200891417047</v>
      </c>
      <c r="T6">
        <v>17737.499569334668</v>
      </c>
    </row>
    <row r="7" spans="1:20" x14ac:dyDescent="0.3">
      <c r="A7">
        <v>6</v>
      </c>
      <c r="B7" t="s">
        <v>139</v>
      </c>
      <c r="C7" t="s">
        <v>149</v>
      </c>
      <c r="D7" t="s">
        <v>154</v>
      </c>
      <c r="E7" t="s">
        <v>156</v>
      </c>
      <c r="F7" t="s">
        <v>160</v>
      </c>
      <c r="G7" t="s">
        <v>224</v>
      </c>
      <c r="H7">
        <v>323.32823925838818</v>
      </c>
      <c r="I7">
        <v>23</v>
      </c>
      <c r="J7">
        <v>1184878.6269202274</v>
      </c>
      <c r="K7">
        <v>49618.130336363625</v>
      </c>
      <c r="L7">
        <v>213278152.84564093</v>
      </c>
      <c r="M7">
        <v>5602148.7613636348</v>
      </c>
      <c r="N7">
        <v>1777317940.3803411</v>
      </c>
      <c r="O7">
        <v>86162600</v>
      </c>
      <c r="P7">
        <v>23.564096877272721</v>
      </c>
      <c r="Q7">
        <v>17713.935472457397</v>
      </c>
      <c r="R7">
        <v>213327770.9759773</v>
      </c>
      <c r="S7">
        <v>1869.0826891417048</v>
      </c>
      <c r="T7">
        <v>17737.499569334668</v>
      </c>
    </row>
    <row r="8" spans="1:20" x14ac:dyDescent="0.3">
      <c r="A8">
        <v>7</v>
      </c>
      <c r="B8" t="s">
        <v>139</v>
      </c>
      <c r="C8" t="s">
        <v>149</v>
      </c>
      <c r="D8" t="s">
        <v>154</v>
      </c>
      <c r="E8" t="s">
        <v>156</v>
      </c>
      <c r="F8" t="s">
        <v>161</v>
      </c>
      <c r="G8" t="s">
        <v>225</v>
      </c>
      <c r="H8">
        <v>323.06374661492663</v>
      </c>
      <c r="I8">
        <v>46</v>
      </c>
      <c r="J8">
        <v>1192018.1429683457</v>
      </c>
      <c r="K8">
        <v>50109.398199999989</v>
      </c>
      <c r="L8">
        <v>214563265.73430222</v>
      </c>
      <c r="M8">
        <v>5553021.9749999987</v>
      </c>
      <c r="N8">
        <v>1788027214.4525187</v>
      </c>
      <c r="O8">
        <v>85744000</v>
      </c>
      <c r="P8">
        <v>23.072829013636358</v>
      </c>
      <c r="Q8">
        <v>17820.67123737677</v>
      </c>
      <c r="R8">
        <v>214613375.13250223</v>
      </c>
      <c r="S8">
        <v>1879.3242364275186</v>
      </c>
      <c r="T8">
        <v>17843.744066390405</v>
      </c>
    </row>
    <row r="9" spans="1:20" x14ac:dyDescent="0.3">
      <c r="A9">
        <v>8</v>
      </c>
      <c r="B9" t="s">
        <v>139</v>
      </c>
      <c r="C9" t="s">
        <v>149</v>
      </c>
      <c r="D9" t="s">
        <v>154</v>
      </c>
      <c r="E9" t="s">
        <v>156</v>
      </c>
      <c r="F9" t="s">
        <v>161</v>
      </c>
      <c r="G9" t="s">
        <v>226</v>
      </c>
      <c r="H9">
        <v>323.06374661492663</v>
      </c>
      <c r="I9">
        <v>23</v>
      </c>
      <c r="J9">
        <v>1192018.1429683457</v>
      </c>
      <c r="K9">
        <v>50109.398199999989</v>
      </c>
      <c r="L9">
        <v>214563265.73430222</v>
      </c>
      <c r="M9">
        <v>5553021.9749999987</v>
      </c>
      <c r="N9">
        <v>1788027214.4525187</v>
      </c>
      <c r="O9">
        <v>89700000</v>
      </c>
      <c r="P9">
        <v>23.072829013636358</v>
      </c>
      <c r="Q9">
        <v>17820.67123737677</v>
      </c>
      <c r="R9">
        <v>214613375.13250223</v>
      </c>
      <c r="S9">
        <v>1883.2802364275185</v>
      </c>
      <c r="T9">
        <v>17843.744066390405</v>
      </c>
    </row>
    <row r="10" spans="1:20" x14ac:dyDescent="0.3">
      <c r="A10">
        <v>9</v>
      </c>
      <c r="B10" t="s">
        <v>139</v>
      </c>
      <c r="C10" t="s">
        <v>149</v>
      </c>
      <c r="D10" t="s">
        <v>154</v>
      </c>
      <c r="E10" t="s">
        <v>156</v>
      </c>
      <c r="F10" t="s">
        <v>161</v>
      </c>
      <c r="G10" t="s">
        <v>224</v>
      </c>
      <c r="H10">
        <v>323.06374661492663</v>
      </c>
      <c r="I10">
        <v>23</v>
      </c>
      <c r="J10">
        <v>1192018.1429683457</v>
      </c>
      <c r="K10">
        <v>50109.398199999989</v>
      </c>
      <c r="L10">
        <v>214563265.73430222</v>
      </c>
      <c r="M10">
        <v>5553021.9749999987</v>
      </c>
      <c r="N10">
        <v>1788027214.4525187</v>
      </c>
      <c r="O10">
        <v>86162600</v>
      </c>
      <c r="P10">
        <v>23.072829013636358</v>
      </c>
      <c r="Q10">
        <v>17820.67123737677</v>
      </c>
      <c r="R10">
        <v>214613375.13250223</v>
      </c>
      <c r="S10">
        <v>1879.7428364275186</v>
      </c>
      <c r="T10">
        <v>17843.744066390405</v>
      </c>
    </row>
    <row r="11" spans="1:20" x14ac:dyDescent="0.3">
      <c r="A11">
        <v>10</v>
      </c>
      <c r="B11" t="s">
        <v>139</v>
      </c>
      <c r="C11" t="s">
        <v>149</v>
      </c>
      <c r="D11" t="s">
        <v>154</v>
      </c>
      <c r="E11" t="s">
        <v>157</v>
      </c>
      <c r="F11" t="s">
        <v>159</v>
      </c>
      <c r="G11" t="s">
        <v>225</v>
      </c>
      <c r="H11">
        <v>326.42358892040806</v>
      </c>
      <c r="I11">
        <v>47</v>
      </c>
      <c r="J11">
        <v>1186796.4084245437</v>
      </c>
      <c r="K11">
        <v>51528.61647272727</v>
      </c>
      <c r="L11">
        <v>213623353.51641789</v>
      </c>
      <c r="M11">
        <v>5029002.920454544</v>
      </c>
      <c r="N11">
        <v>1780194612.6368155</v>
      </c>
      <c r="O11">
        <v>87608000</v>
      </c>
      <c r="P11">
        <v>26.566289377272721</v>
      </c>
      <c r="Q11">
        <v>17742.606305946927</v>
      </c>
      <c r="R11">
        <v>213674882.13289061</v>
      </c>
      <c r="S11">
        <v>1872.83161555727</v>
      </c>
      <c r="T11">
        <v>17769.172595324198</v>
      </c>
    </row>
    <row r="12" spans="1:20" x14ac:dyDescent="0.3">
      <c r="A12">
        <v>11</v>
      </c>
      <c r="B12" t="s">
        <v>139</v>
      </c>
      <c r="C12" t="s">
        <v>149</v>
      </c>
      <c r="D12" t="s">
        <v>154</v>
      </c>
      <c r="E12" t="s">
        <v>157</v>
      </c>
      <c r="F12" t="s">
        <v>159</v>
      </c>
      <c r="G12" t="s">
        <v>226</v>
      </c>
      <c r="H12">
        <v>326.42358892040806</v>
      </c>
      <c r="I12">
        <v>24</v>
      </c>
      <c r="J12">
        <v>1186796.4084245437</v>
      </c>
      <c r="K12">
        <v>51528.61647272727</v>
      </c>
      <c r="L12">
        <v>213623353.51641789</v>
      </c>
      <c r="M12">
        <v>5029002.920454544</v>
      </c>
      <c r="N12">
        <v>1780194612.6368155</v>
      </c>
      <c r="O12">
        <v>93600000</v>
      </c>
      <c r="P12">
        <v>26.566289377272721</v>
      </c>
      <c r="Q12">
        <v>17742.606305946927</v>
      </c>
      <c r="R12">
        <v>213674882.13289061</v>
      </c>
      <c r="S12">
        <v>1878.8236155572702</v>
      </c>
      <c r="T12">
        <v>17769.172595324198</v>
      </c>
    </row>
    <row r="13" spans="1:20" x14ac:dyDescent="0.3">
      <c r="A13">
        <v>12</v>
      </c>
      <c r="B13" t="s">
        <v>139</v>
      </c>
      <c r="C13" t="s">
        <v>149</v>
      </c>
      <c r="D13" t="s">
        <v>154</v>
      </c>
      <c r="E13" t="s">
        <v>157</v>
      </c>
      <c r="F13" t="s">
        <v>159</v>
      </c>
      <c r="G13" t="s">
        <v>224</v>
      </c>
      <c r="H13">
        <v>326.42358892040806</v>
      </c>
      <c r="I13">
        <v>24</v>
      </c>
      <c r="J13">
        <v>1186796.4084245437</v>
      </c>
      <c r="K13">
        <v>51528.61647272727</v>
      </c>
      <c r="L13">
        <v>213623353.51641789</v>
      </c>
      <c r="M13">
        <v>5029002.920454544</v>
      </c>
      <c r="N13">
        <v>1780194612.6368155</v>
      </c>
      <c r="O13">
        <v>89908800</v>
      </c>
      <c r="P13">
        <v>26.566289377272721</v>
      </c>
      <c r="Q13">
        <v>17742.606305946927</v>
      </c>
      <c r="R13">
        <v>213674882.13289061</v>
      </c>
      <c r="S13">
        <v>1875.13241555727</v>
      </c>
      <c r="T13">
        <v>17769.172595324198</v>
      </c>
    </row>
    <row r="14" spans="1:20" x14ac:dyDescent="0.3">
      <c r="A14">
        <v>13</v>
      </c>
      <c r="B14" t="s">
        <v>139</v>
      </c>
      <c r="C14" t="s">
        <v>149</v>
      </c>
      <c r="D14" t="s">
        <v>154</v>
      </c>
      <c r="E14" t="s">
        <v>157</v>
      </c>
      <c r="F14" t="s">
        <v>160</v>
      </c>
      <c r="G14" t="s">
        <v>225</v>
      </c>
      <c r="H14">
        <v>326.38501707656997</v>
      </c>
      <c r="I14">
        <v>47</v>
      </c>
      <c r="J14">
        <v>1187837.5878482277</v>
      </c>
      <c r="K14">
        <v>52347.39624545454</v>
      </c>
      <c r="L14">
        <v>213810765.81268099</v>
      </c>
      <c r="M14">
        <v>5056295.5795454532</v>
      </c>
      <c r="N14">
        <v>1781756381.7723417</v>
      </c>
      <c r="O14">
        <v>87608000</v>
      </c>
      <c r="P14">
        <v>26.29336278636363</v>
      </c>
      <c r="Q14">
        <v>17758.171938331005</v>
      </c>
      <c r="R14">
        <v>213863113.20892644</v>
      </c>
      <c r="S14">
        <v>1874.4206773518872</v>
      </c>
      <c r="T14">
        <v>17784.465301117369</v>
      </c>
    </row>
    <row r="15" spans="1:20" x14ac:dyDescent="0.3">
      <c r="A15">
        <v>14</v>
      </c>
      <c r="B15" t="s">
        <v>139</v>
      </c>
      <c r="C15" t="s">
        <v>149</v>
      </c>
      <c r="D15" t="s">
        <v>154</v>
      </c>
      <c r="E15" t="s">
        <v>157</v>
      </c>
      <c r="F15" t="s">
        <v>160</v>
      </c>
      <c r="G15" t="s">
        <v>226</v>
      </c>
      <c r="H15">
        <v>326.38501707656997</v>
      </c>
      <c r="I15">
        <v>24</v>
      </c>
      <c r="J15">
        <v>1187837.5878482277</v>
      </c>
      <c r="K15">
        <v>52347.39624545454</v>
      </c>
      <c r="L15">
        <v>213810765.81268099</v>
      </c>
      <c r="M15">
        <v>5056295.5795454532</v>
      </c>
      <c r="N15">
        <v>1781756381.7723417</v>
      </c>
      <c r="O15">
        <v>93600000</v>
      </c>
      <c r="P15">
        <v>26.29336278636363</v>
      </c>
      <c r="Q15">
        <v>17758.171938331005</v>
      </c>
      <c r="R15">
        <v>213863113.20892644</v>
      </c>
      <c r="S15">
        <v>1880.4126773518872</v>
      </c>
      <c r="T15">
        <v>17784.465301117369</v>
      </c>
    </row>
    <row r="16" spans="1:20" x14ac:dyDescent="0.3">
      <c r="A16">
        <v>15</v>
      </c>
      <c r="B16" t="s">
        <v>139</v>
      </c>
      <c r="C16" t="s">
        <v>149</v>
      </c>
      <c r="D16" t="s">
        <v>154</v>
      </c>
      <c r="E16" t="s">
        <v>157</v>
      </c>
      <c r="F16" t="s">
        <v>160</v>
      </c>
      <c r="G16" t="s">
        <v>224</v>
      </c>
      <c r="H16">
        <v>326.38501707656997</v>
      </c>
      <c r="I16">
        <v>24</v>
      </c>
      <c r="J16">
        <v>1187837.5878482277</v>
      </c>
      <c r="K16">
        <v>52347.39624545454</v>
      </c>
      <c r="L16">
        <v>213810765.81268099</v>
      </c>
      <c r="M16">
        <v>5056295.5795454532</v>
      </c>
      <c r="N16">
        <v>1781756381.7723417</v>
      </c>
      <c r="O16">
        <v>89908800</v>
      </c>
      <c r="P16">
        <v>26.29336278636363</v>
      </c>
      <c r="Q16">
        <v>17758.171938331005</v>
      </c>
      <c r="R16">
        <v>213863113.20892644</v>
      </c>
      <c r="S16">
        <v>1876.7214773518872</v>
      </c>
      <c r="T16">
        <v>17784.465301117369</v>
      </c>
    </row>
    <row r="17" spans="1:20" x14ac:dyDescent="0.3">
      <c r="A17">
        <v>16</v>
      </c>
      <c r="B17" t="s">
        <v>139</v>
      </c>
      <c r="C17" t="s">
        <v>149</v>
      </c>
      <c r="D17" t="s">
        <v>154</v>
      </c>
      <c r="E17" t="s">
        <v>157</v>
      </c>
      <c r="F17" t="s">
        <v>161</v>
      </c>
      <c r="G17" t="s">
        <v>225</v>
      </c>
      <c r="H17">
        <v>326.12052443310841</v>
      </c>
      <c r="I17">
        <v>47</v>
      </c>
      <c r="J17">
        <v>1194977.1038963457</v>
      </c>
      <c r="K17">
        <v>52838.664109090903</v>
      </c>
      <c r="L17">
        <v>215095878.70134223</v>
      </c>
      <c r="M17">
        <v>5007168.793181817</v>
      </c>
      <c r="N17">
        <v>1792465655.8445184</v>
      </c>
      <c r="O17">
        <v>87608000</v>
      </c>
      <c r="P17">
        <v>25.802094922727267</v>
      </c>
      <c r="Q17">
        <v>17864.907703250366</v>
      </c>
      <c r="R17">
        <v>215148717.36545131</v>
      </c>
      <c r="S17">
        <v>1885.0808246377003</v>
      </c>
      <c r="T17">
        <v>17890.709798173095</v>
      </c>
    </row>
    <row r="18" spans="1:20" x14ac:dyDescent="0.3">
      <c r="A18">
        <v>17</v>
      </c>
      <c r="B18" t="s">
        <v>139</v>
      </c>
      <c r="C18" t="s">
        <v>149</v>
      </c>
      <c r="D18" t="s">
        <v>154</v>
      </c>
      <c r="E18" t="s">
        <v>157</v>
      </c>
      <c r="F18" t="s">
        <v>161</v>
      </c>
      <c r="G18" t="s">
        <v>226</v>
      </c>
      <c r="H18">
        <v>326.12052443310841</v>
      </c>
      <c r="I18">
        <v>24</v>
      </c>
      <c r="J18">
        <v>1194977.1038963457</v>
      </c>
      <c r="K18">
        <v>52838.664109090903</v>
      </c>
      <c r="L18">
        <v>215095878.70134223</v>
      </c>
      <c r="M18">
        <v>5007168.793181817</v>
      </c>
      <c r="N18">
        <v>1792465655.8445184</v>
      </c>
      <c r="O18">
        <v>93600000</v>
      </c>
      <c r="P18">
        <v>25.802094922727267</v>
      </c>
      <c r="Q18">
        <v>17864.907703250366</v>
      </c>
      <c r="R18">
        <v>215148717.36545131</v>
      </c>
      <c r="S18">
        <v>1891.0728246377003</v>
      </c>
      <c r="T18">
        <v>17890.709798173095</v>
      </c>
    </row>
    <row r="19" spans="1:20" x14ac:dyDescent="0.3">
      <c r="A19">
        <v>18</v>
      </c>
      <c r="B19" t="s">
        <v>139</v>
      </c>
      <c r="C19" t="s">
        <v>149</v>
      </c>
      <c r="D19" t="s">
        <v>154</v>
      </c>
      <c r="E19" t="s">
        <v>157</v>
      </c>
      <c r="F19" t="s">
        <v>161</v>
      </c>
      <c r="G19" t="s">
        <v>224</v>
      </c>
      <c r="H19">
        <v>326.12052443310841</v>
      </c>
      <c r="I19">
        <v>24</v>
      </c>
      <c r="J19">
        <v>1194977.1038963457</v>
      </c>
      <c r="K19">
        <v>52838.664109090903</v>
      </c>
      <c r="L19">
        <v>215095878.70134223</v>
      </c>
      <c r="M19">
        <v>5007168.793181817</v>
      </c>
      <c r="N19">
        <v>1792465655.8445184</v>
      </c>
      <c r="O19">
        <v>89908800</v>
      </c>
      <c r="P19">
        <v>25.802094922727267</v>
      </c>
      <c r="Q19">
        <v>17864.907703250366</v>
      </c>
      <c r="R19">
        <v>215148717.36545131</v>
      </c>
      <c r="S19">
        <v>1887.3816246377003</v>
      </c>
      <c r="T19">
        <v>17890.709798173095</v>
      </c>
    </row>
    <row r="20" spans="1:20" x14ac:dyDescent="0.3">
      <c r="A20">
        <v>19</v>
      </c>
      <c r="B20" t="s">
        <v>139</v>
      </c>
      <c r="C20" t="s">
        <v>149</v>
      </c>
      <c r="D20" t="s">
        <v>155</v>
      </c>
      <c r="E20" t="s">
        <v>156</v>
      </c>
      <c r="F20" t="s">
        <v>159</v>
      </c>
      <c r="G20" t="s">
        <v>225</v>
      </c>
      <c r="H20">
        <v>323.37325820722629</v>
      </c>
      <c r="I20">
        <v>46</v>
      </c>
      <c r="J20">
        <v>1183843.6882941835</v>
      </c>
      <c r="K20">
        <v>48780.930263636357</v>
      </c>
      <c r="L20">
        <v>213091863.89295304</v>
      </c>
      <c r="M20">
        <v>5573935.087272726</v>
      </c>
      <c r="N20">
        <v>1775765532.4412751</v>
      </c>
      <c r="O20">
        <v>85744000</v>
      </c>
      <c r="P20">
        <v>23.823208243181814</v>
      </c>
      <c r="Q20">
        <v>17698.463139998043</v>
      </c>
      <c r="R20">
        <v>213140644.82321668</v>
      </c>
      <c r="S20">
        <v>1867.0834675285478</v>
      </c>
      <c r="T20">
        <v>17722.286348241225</v>
      </c>
    </row>
    <row r="21" spans="1:20" x14ac:dyDescent="0.3">
      <c r="A21">
        <v>20</v>
      </c>
      <c r="B21" t="s">
        <v>139</v>
      </c>
      <c r="C21" t="s">
        <v>149</v>
      </c>
      <c r="D21" t="s">
        <v>155</v>
      </c>
      <c r="E21" t="s">
        <v>156</v>
      </c>
      <c r="F21" t="s">
        <v>159</v>
      </c>
      <c r="G21" t="s">
        <v>226</v>
      </c>
      <c r="H21">
        <v>323.37325820722629</v>
      </c>
      <c r="I21">
        <v>23</v>
      </c>
      <c r="J21">
        <v>1183843.6882941835</v>
      </c>
      <c r="K21">
        <v>48780.930263636357</v>
      </c>
      <c r="L21">
        <v>213091863.89295304</v>
      </c>
      <c r="M21">
        <v>5573935.087272726</v>
      </c>
      <c r="N21">
        <v>1775765532.4412751</v>
      </c>
      <c r="O21">
        <v>89700000</v>
      </c>
      <c r="P21">
        <v>23.823208243181814</v>
      </c>
      <c r="Q21">
        <v>17698.463139998043</v>
      </c>
      <c r="R21">
        <v>213140644.82321668</v>
      </c>
      <c r="S21">
        <v>1871.0394675285477</v>
      </c>
      <c r="T21">
        <v>17722.286348241225</v>
      </c>
    </row>
    <row r="22" spans="1:20" x14ac:dyDescent="0.3">
      <c r="A22">
        <v>21</v>
      </c>
      <c r="B22" t="s">
        <v>139</v>
      </c>
      <c r="C22" t="s">
        <v>149</v>
      </c>
      <c r="D22" t="s">
        <v>155</v>
      </c>
      <c r="E22" t="s">
        <v>156</v>
      </c>
      <c r="F22" t="s">
        <v>159</v>
      </c>
      <c r="G22" t="s">
        <v>224</v>
      </c>
      <c r="H22">
        <v>323.37325820722629</v>
      </c>
      <c r="I22">
        <v>23</v>
      </c>
      <c r="J22">
        <v>1183843.6882941835</v>
      </c>
      <c r="K22">
        <v>48780.930263636357</v>
      </c>
      <c r="L22">
        <v>213091863.89295304</v>
      </c>
      <c r="M22">
        <v>5573935.087272726</v>
      </c>
      <c r="N22">
        <v>1775765532.4412751</v>
      </c>
      <c r="O22">
        <v>86162600</v>
      </c>
      <c r="P22">
        <v>23.823208243181814</v>
      </c>
      <c r="Q22">
        <v>17698.463139998043</v>
      </c>
      <c r="R22">
        <v>213140644.82321668</v>
      </c>
      <c r="S22">
        <v>1867.5020675285477</v>
      </c>
      <c r="T22">
        <v>17722.286348241225</v>
      </c>
    </row>
    <row r="23" spans="1:20" x14ac:dyDescent="0.3">
      <c r="A23">
        <v>22</v>
      </c>
      <c r="B23" t="s">
        <v>139</v>
      </c>
      <c r="C23" t="s">
        <v>149</v>
      </c>
      <c r="D23" t="s">
        <v>155</v>
      </c>
      <c r="E23" t="s">
        <v>156</v>
      </c>
      <c r="F23" t="s">
        <v>160</v>
      </c>
      <c r="G23" t="s">
        <v>225</v>
      </c>
      <c r="H23">
        <v>323.33468636338807</v>
      </c>
      <c r="I23">
        <v>46</v>
      </c>
      <c r="J23">
        <v>1184884.8677178675</v>
      </c>
      <c r="K23">
        <v>49599.710036363627</v>
      </c>
      <c r="L23">
        <v>213279276.18921617</v>
      </c>
      <c r="M23">
        <v>5601227.7463636352</v>
      </c>
      <c r="N23">
        <v>1777327301.5768013</v>
      </c>
      <c r="O23">
        <v>85744000</v>
      </c>
      <c r="P23">
        <v>23.550281652272723</v>
      </c>
      <c r="Q23">
        <v>17714.028772382117</v>
      </c>
      <c r="R23">
        <v>213328875.89925253</v>
      </c>
      <c r="S23">
        <v>1868.672529323165</v>
      </c>
      <c r="T23">
        <v>17737.579054034388</v>
      </c>
    </row>
    <row r="24" spans="1:20" x14ac:dyDescent="0.3">
      <c r="A24">
        <v>23</v>
      </c>
      <c r="B24" t="s">
        <v>139</v>
      </c>
      <c r="C24" t="s">
        <v>149</v>
      </c>
      <c r="D24" t="s">
        <v>155</v>
      </c>
      <c r="E24" t="s">
        <v>156</v>
      </c>
      <c r="F24" t="s">
        <v>160</v>
      </c>
      <c r="G24" t="s">
        <v>226</v>
      </c>
      <c r="H24">
        <v>323.33468636338807</v>
      </c>
      <c r="I24">
        <v>23</v>
      </c>
      <c r="J24">
        <v>1184884.8677178675</v>
      </c>
      <c r="K24">
        <v>49599.710036363627</v>
      </c>
      <c r="L24">
        <v>213279276.18921617</v>
      </c>
      <c r="M24">
        <v>5601227.7463636352</v>
      </c>
      <c r="N24">
        <v>1777327301.5768013</v>
      </c>
      <c r="O24">
        <v>89700000</v>
      </c>
      <c r="P24">
        <v>23.550281652272723</v>
      </c>
      <c r="Q24">
        <v>17714.028772382117</v>
      </c>
      <c r="R24">
        <v>213328875.89925253</v>
      </c>
      <c r="S24">
        <v>1872.6285293231649</v>
      </c>
      <c r="T24">
        <v>17737.579054034388</v>
      </c>
    </row>
    <row r="25" spans="1:20" x14ac:dyDescent="0.3">
      <c r="A25">
        <v>24</v>
      </c>
      <c r="B25" t="s">
        <v>139</v>
      </c>
      <c r="C25" t="s">
        <v>149</v>
      </c>
      <c r="D25" t="s">
        <v>155</v>
      </c>
      <c r="E25" t="s">
        <v>156</v>
      </c>
      <c r="F25" t="s">
        <v>160</v>
      </c>
      <c r="G25" t="s">
        <v>224</v>
      </c>
      <c r="H25">
        <v>323.33468636338807</v>
      </c>
      <c r="I25">
        <v>23</v>
      </c>
      <c r="J25">
        <v>1184884.8677178675</v>
      </c>
      <c r="K25">
        <v>49599.710036363627</v>
      </c>
      <c r="L25">
        <v>213279276.18921617</v>
      </c>
      <c r="M25">
        <v>5601227.7463636352</v>
      </c>
      <c r="N25">
        <v>1777327301.5768013</v>
      </c>
      <c r="O25">
        <v>86162600</v>
      </c>
      <c r="P25">
        <v>23.550281652272723</v>
      </c>
      <c r="Q25">
        <v>17714.028772382117</v>
      </c>
      <c r="R25">
        <v>213328875.89925253</v>
      </c>
      <c r="S25">
        <v>1869.091129323165</v>
      </c>
      <c r="T25">
        <v>17737.579054034388</v>
      </c>
    </row>
    <row r="26" spans="1:20" x14ac:dyDescent="0.3">
      <c r="A26">
        <v>25</v>
      </c>
      <c r="B26" t="s">
        <v>139</v>
      </c>
      <c r="C26" t="s">
        <v>149</v>
      </c>
      <c r="D26" t="s">
        <v>155</v>
      </c>
      <c r="E26" t="s">
        <v>156</v>
      </c>
      <c r="F26" t="s">
        <v>161</v>
      </c>
      <c r="G26" t="s">
        <v>225</v>
      </c>
      <c r="H26">
        <v>323.07019371992658</v>
      </c>
      <c r="I26">
        <v>46</v>
      </c>
      <c r="J26">
        <v>1192024.3837659857</v>
      </c>
      <c r="K26">
        <v>50090.977899999991</v>
      </c>
      <c r="L26">
        <v>214564389.07787743</v>
      </c>
      <c r="M26">
        <v>5552100.959999999</v>
      </c>
      <c r="N26">
        <v>1788036575.6489785</v>
      </c>
      <c r="O26">
        <v>85744000</v>
      </c>
      <c r="P26">
        <v>23.05901378863636</v>
      </c>
      <c r="Q26">
        <v>17820.764537301486</v>
      </c>
      <c r="R26">
        <v>214614480.05577743</v>
      </c>
      <c r="S26">
        <v>1879.3326766089785</v>
      </c>
      <c r="T26">
        <v>17843.823551090121</v>
      </c>
    </row>
    <row r="27" spans="1:20" x14ac:dyDescent="0.3">
      <c r="A27">
        <v>26</v>
      </c>
      <c r="B27" t="s">
        <v>139</v>
      </c>
      <c r="C27" t="s">
        <v>149</v>
      </c>
      <c r="D27" t="s">
        <v>155</v>
      </c>
      <c r="E27" t="s">
        <v>156</v>
      </c>
      <c r="F27" t="s">
        <v>161</v>
      </c>
      <c r="G27" t="s">
        <v>226</v>
      </c>
      <c r="H27">
        <v>323.07019371992658</v>
      </c>
      <c r="I27">
        <v>23</v>
      </c>
      <c r="J27">
        <v>1192024.3837659857</v>
      </c>
      <c r="K27">
        <v>50090.977899999991</v>
      </c>
      <c r="L27">
        <v>214564389.07787743</v>
      </c>
      <c r="M27">
        <v>5552100.959999999</v>
      </c>
      <c r="N27">
        <v>1788036575.6489785</v>
      </c>
      <c r="O27">
        <v>89700000</v>
      </c>
      <c r="P27">
        <v>23.05901378863636</v>
      </c>
      <c r="Q27">
        <v>17820.764537301486</v>
      </c>
      <c r="R27">
        <v>214614480.05577743</v>
      </c>
      <c r="S27">
        <v>1883.2886766089784</v>
      </c>
      <c r="T27">
        <v>17843.823551090121</v>
      </c>
    </row>
    <row r="28" spans="1:20" x14ac:dyDescent="0.3">
      <c r="A28">
        <v>27</v>
      </c>
      <c r="B28" t="s">
        <v>139</v>
      </c>
      <c r="C28" t="s">
        <v>149</v>
      </c>
      <c r="D28" t="s">
        <v>155</v>
      </c>
      <c r="E28" t="s">
        <v>156</v>
      </c>
      <c r="F28" t="s">
        <v>161</v>
      </c>
      <c r="G28" t="s">
        <v>224</v>
      </c>
      <c r="H28">
        <v>323.07019371992658</v>
      </c>
      <c r="I28">
        <v>23</v>
      </c>
      <c r="J28">
        <v>1192024.3837659857</v>
      </c>
      <c r="K28">
        <v>50090.977899999991</v>
      </c>
      <c r="L28">
        <v>214564389.07787743</v>
      </c>
      <c r="M28">
        <v>5552100.959999999</v>
      </c>
      <c r="N28">
        <v>1788036575.6489785</v>
      </c>
      <c r="O28">
        <v>86162600</v>
      </c>
      <c r="P28">
        <v>23.05901378863636</v>
      </c>
      <c r="Q28">
        <v>17820.764537301486</v>
      </c>
      <c r="R28">
        <v>214614480.05577743</v>
      </c>
      <c r="S28">
        <v>1879.7512766089785</v>
      </c>
      <c r="T28">
        <v>17843.823551090121</v>
      </c>
    </row>
    <row r="29" spans="1:20" x14ac:dyDescent="0.3">
      <c r="A29">
        <v>28</v>
      </c>
      <c r="B29" t="s">
        <v>139</v>
      </c>
      <c r="C29" t="s">
        <v>149</v>
      </c>
      <c r="D29" t="s">
        <v>155</v>
      </c>
      <c r="E29" t="s">
        <v>157</v>
      </c>
      <c r="F29" t="s">
        <v>159</v>
      </c>
      <c r="G29" t="s">
        <v>225</v>
      </c>
      <c r="H29">
        <v>326.43003602540807</v>
      </c>
      <c r="I29">
        <v>47</v>
      </c>
      <c r="J29">
        <v>1186802.6492221835</v>
      </c>
      <c r="K29">
        <v>51510.196172727272</v>
      </c>
      <c r="L29">
        <v>213624476.85999304</v>
      </c>
      <c r="M29">
        <v>5028081.9054545444</v>
      </c>
      <c r="N29">
        <v>1780203973.8332753</v>
      </c>
      <c r="O29">
        <v>87608000</v>
      </c>
      <c r="P29">
        <v>26.552474152272723</v>
      </c>
      <c r="Q29">
        <v>17742.699605871643</v>
      </c>
      <c r="R29">
        <v>213675987.05616575</v>
      </c>
      <c r="S29">
        <v>1872.8400557387299</v>
      </c>
      <c r="T29">
        <v>17769.252080023914</v>
      </c>
    </row>
    <row r="30" spans="1:20" x14ac:dyDescent="0.3">
      <c r="A30">
        <v>29</v>
      </c>
      <c r="B30" t="s">
        <v>139</v>
      </c>
      <c r="C30" t="s">
        <v>149</v>
      </c>
      <c r="D30" t="s">
        <v>155</v>
      </c>
      <c r="E30" t="s">
        <v>157</v>
      </c>
      <c r="F30" t="s">
        <v>159</v>
      </c>
      <c r="G30" t="s">
        <v>226</v>
      </c>
      <c r="H30">
        <v>326.43003602540807</v>
      </c>
      <c r="I30">
        <v>24</v>
      </c>
      <c r="J30">
        <v>1186802.6492221835</v>
      </c>
      <c r="K30">
        <v>51510.196172727272</v>
      </c>
      <c r="L30">
        <v>213624476.85999304</v>
      </c>
      <c r="M30">
        <v>5028081.9054545444</v>
      </c>
      <c r="N30">
        <v>1780203973.8332753</v>
      </c>
      <c r="O30">
        <v>93600000</v>
      </c>
      <c r="P30">
        <v>26.552474152272723</v>
      </c>
      <c r="Q30">
        <v>17742.699605871643</v>
      </c>
      <c r="R30">
        <v>213675987.05616575</v>
      </c>
      <c r="S30">
        <v>1878.8320557387299</v>
      </c>
      <c r="T30">
        <v>17769.252080023914</v>
      </c>
    </row>
    <row r="31" spans="1:20" x14ac:dyDescent="0.3">
      <c r="A31">
        <v>30</v>
      </c>
      <c r="B31" t="s">
        <v>139</v>
      </c>
      <c r="C31" t="s">
        <v>149</v>
      </c>
      <c r="D31" t="s">
        <v>155</v>
      </c>
      <c r="E31" t="s">
        <v>157</v>
      </c>
      <c r="F31" t="s">
        <v>159</v>
      </c>
      <c r="G31" t="s">
        <v>224</v>
      </c>
      <c r="H31">
        <v>326.43003602540807</v>
      </c>
      <c r="I31">
        <v>24</v>
      </c>
      <c r="J31">
        <v>1186802.6492221835</v>
      </c>
      <c r="K31">
        <v>51510.196172727272</v>
      </c>
      <c r="L31">
        <v>213624476.85999304</v>
      </c>
      <c r="M31">
        <v>5028081.9054545444</v>
      </c>
      <c r="N31">
        <v>1780203973.8332753</v>
      </c>
      <c r="O31">
        <v>89908800</v>
      </c>
      <c r="P31">
        <v>26.552474152272723</v>
      </c>
      <c r="Q31">
        <v>17742.699605871643</v>
      </c>
      <c r="R31">
        <v>213675987.05616575</v>
      </c>
      <c r="S31">
        <v>1875.1408557387299</v>
      </c>
      <c r="T31">
        <v>17769.252080023914</v>
      </c>
    </row>
    <row r="32" spans="1:20" x14ac:dyDescent="0.3">
      <c r="A32">
        <v>31</v>
      </c>
      <c r="B32" t="s">
        <v>139</v>
      </c>
      <c r="C32" t="s">
        <v>149</v>
      </c>
      <c r="D32" t="s">
        <v>155</v>
      </c>
      <c r="E32" t="s">
        <v>157</v>
      </c>
      <c r="F32" t="s">
        <v>160</v>
      </c>
      <c r="G32" t="s">
        <v>225</v>
      </c>
      <c r="H32">
        <v>326.39146418156997</v>
      </c>
      <c r="I32">
        <v>47</v>
      </c>
      <c r="J32">
        <v>1187843.8286458678</v>
      </c>
      <c r="K32">
        <v>52328.975945454542</v>
      </c>
      <c r="L32">
        <v>213811889.1562562</v>
      </c>
      <c r="M32">
        <v>5055374.5645454535</v>
      </c>
      <c r="N32">
        <v>1781765742.9688015</v>
      </c>
      <c r="O32">
        <v>87608000</v>
      </c>
      <c r="P32">
        <v>26.279547561363632</v>
      </c>
      <c r="Q32">
        <v>17758.265238255721</v>
      </c>
      <c r="R32">
        <v>213864218.13220164</v>
      </c>
      <c r="S32">
        <v>1874.4291175333469</v>
      </c>
      <c r="T32">
        <v>17784.544785817085</v>
      </c>
    </row>
    <row r="33" spans="1:20" x14ac:dyDescent="0.3">
      <c r="A33">
        <v>32</v>
      </c>
      <c r="B33" t="s">
        <v>139</v>
      </c>
      <c r="C33" t="s">
        <v>149</v>
      </c>
      <c r="D33" t="s">
        <v>155</v>
      </c>
      <c r="E33" t="s">
        <v>157</v>
      </c>
      <c r="F33" t="s">
        <v>160</v>
      </c>
      <c r="G33" t="s">
        <v>226</v>
      </c>
      <c r="H33">
        <v>326.39146418156997</v>
      </c>
      <c r="I33">
        <v>24</v>
      </c>
      <c r="J33">
        <v>1187843.8286458678</v>
      </c>
      <c r="K33">
        <v>52328.975945454542</v>
      </c>
      <c r="L33">
        <v>213811889.1562562</v>
      </c>
      <c r="M33">
        <v>5055374.5645454535</v>
      </c>
      <c r="N33">
        <v>1781765742.9688015</v>
      </c>
      <c r="O33">
        <v>93600000</v>
      </c>
      <c r="P33">
        <v>26.279547561363632</v>
      </c>
      <c r="Q33">
        <v>17758.265238255721</v>
      </c>
      <c r="R33">
        <v>213864218.13220164</v>
      </c>
      <c r="S33">
        <v>1880.4211175333469</v>
      </c>
      <c r="T33">
        <v>17784.544785817085</v>
      </c>
    </row>
    <row r="34" spans="1:20" x14ac:dyDescent="0.3">
      <c r="A34">
        <v>33</v>
      </c>
      <c r="B34" t="s">
        <v>139</v>
      </c>
      <c r="C34" t="s">
        <v>149</v>
      </c>
      <c r="D34" t="s">
        <v>155</v>
      </c>
      <c r="E34" t="s">
        <v>157</v>
      </c>
      <c r="F34" t="s">
        <v>160</v>
      </c>
      <c r="G34" t="s">
        <v>224</v>
      </c>
      <c r="H34">
        <v>326.39146418156997</v>
      </c>
      <c r="I34">
        <v>24</v>
      </c>
      <c r="J34">
        <v>1187843.8286458678</v>
      </c>
      <c r="K34">
        <v>52328.975945454542</v>
      </c>
      <c r="L34">
        <v>213811889.1562562</v>
      </c>
      <c r="M34">
        <v>5055374.5645454535</v>
      </c>
      <c r="N34">
        <v>1781765742.9688015</v>
      </c>
      <c r="O34">
        <v>89908800</v>
      </c>
      <c r="P34">
        <v>26.279547561363632</v>
      </c>
      <c r="Q34">
        <v>17758.265238255721</v>
      </c>
      <c r="R34">
        <v>213864218.13220164</v>
      </c>
      <c r="S34">
        <v>1876.7299175333469</v>
      </c>
      <c r="T34">
        <v>17784.544785817085</v>
      </c>
    </row>
    <row r="35" spans="1:20" x14ac:dyDescent="0.3">
      <c r="A35">
        <v>34</v>
      </c>
      <c r="B35" t="s">
        <v>139</v>
      </c>
      <c r="C35" t="s">
        <v>149</v>
      </c>
      <c r="D35" t="s">
        <v>155</v>
      </c>
      <c r="E35" t="s">
        <v>157</v>
      </c>
      <c r="F35" t="s">
        <v>161</v>
      </c>
      <c r="G35" t="s">
        <v>225</v>
      </c>
      <c r="H35">
        <v>326.12697153810842</v>
      </c>
      <c r="I35">
        <v>47</v>
      </c>
      <c r="J35">
        <v>1194983.3446939855</v>
      </c>
      <c r="K35">
        <v>52820.243809090905</v>
      </c>
      <c r="L35">
        <v>215097002.0449174</v>
      </c>
      <c r="M35">
        <v>5006247.7781818174</v>
      </c>
      <c r="N35">
        <v>1792475017.0409784</v>
      </c>
      <c r="O35">
        <v>87608000</v>
      </c>
      <c r="P35">
        <v>25.788279697727269</v>
      </c>
      <c r="Q35">
        <v>17865.001003175083</v>
      </c>
      <c r="R35">
        <v>215149822.28872651</v>
      </c>
      <c r="S35">
        <v>1885.0892648191602</v>
      </c>
      <c r="T35">
        <v>17890.789282872811</v>
      </c>
    </row>
    <row r="36" spans="1:20" x14ac:dyDescent="0.3">
      <c r="A36">
        <v>35</v>
      </c>
      <c r="B36" t="s">
        <v>139</v>
      </c>
      <c r="C36" t="s">
        <v>149</v>
      </c>
      <c r="D36" t="s">
        <v>155</v>
      </c>
      <c r="E36" t="s">
        <v>157</v>
      </c>
      <c r="F36" t="s">
        <v>161</v>
      </c>
      <c r="G36" t="s">
        <v>226</v>
      </c>
      <c r="H36">
        <v>326.12697153810842</v>
      </c>
      <c r="I36">
        <v>24</v>
      </c>
      <c r="J36">
        <v>1194983.3446939855</v>
      </c>
      <c r="K36">
        <v>52820.243809090905</v>
      </c>
      <c r="L36">
        <v>215097002.0449174</v>
      </c>
      <c r="M36">
        <v>5006247.7781818174</v>
      </c>
      <c r="N36">
        <v>1792475017.0409784</v>
      </c>
      <c r="O36">
        <v>93600000</v>
      </c>
      <c r="P36">
        <v>25.788279697727269</v>
      </c>
      <c r="Q36">
        <v>17865.001003175083</v>
      </c>
      <c r="R36">
        <v>215149822.28872651</v>
      </c>
      <c r="S36">
        <v>1891.0812648191602</v>
      </c>
      <c r="T36">
        <v>17890.789282872811</v>
      </c>
    </row>
    <row r="37" spans="1:20" x14ac:dyDescent="0.3">
      <c r="A37">
        <v>36</v>
      </c>
      <c r="B37" t="s">
        <v>139</v>
      </c>
      <c r="C37" t="s">
        <v>149</v>
      </c>
      <c r="D37" t="s">
        <v>155</v>
      </c>
      <c r="E37" t="s">
        <v>157</v>
      </c>
      <c r="F37" t="s">
        <v>161</v>
      </c>
      <c r="G37" t="s">
        <v>224</v>
      </c>
      <c r="H37">
        <v>326.12697153810842</v>
      </c>
      <c r="I37">
        <v>24</v>
      </c>
      <c r="J37">
        <v>1194983.3446939855</v>
      </c>
      <c r="K37">
        <v>52820.243809090905</v>
      </c>
      <c r="L37">
        <v>215097002.0449174</v>
      </c>
      <c r="M37">
        <v>5006247.7781818174</v>
      </c>
      <c r="N37">
        <v>1792475017.0409784</v>
      </c>
      <c r="O37">
        <v>89908800</v>
      </c>
      <c r="P37">
        <v>25.788279697727269</v>
      </c>
      <c r="Q37">
        <v>17865.001003175083</v>
      </c>
      <c r="R37">
        <v>215149822.28872651</v>
      </c>
      <c r="S37">
        <v>1887.3900648191602</v>
      </c>
      <c r="T37">
        <v>17890.789282872811</v>
      </c>
    </row>
    <row r="38" spans="1:20" x14ac:dyDescent="0.3">
      <c r="A38">
        <v>37</v>
      </c>
      <c r="B38" t="s">
        <v>139</v>
      </c>
      <c r="C38" t="s">
        <v>150</v>
      </c>
      <c r="D38" t="s">
        <v>154</v>
      </c>
      <c r="E38" t="s">
        <v>156</v>
      </c>
      <c r="F38" t="s">
        <v>159</v>
      </c>
      <c r="G38" t="s">
        <v>225</v>
      </c>
      <c r="H38">
        <v>371.75852859880405</v>
      </c>
      <c r="I38">
        <v>53</v>
      </c>
      <c r="J38">
        <v>1362596.4253298084</v>
      </c>
      <c r="K38">
        <v>47576.869763636365</v>
      </c>
      <c r="L38">
        <v>245267356.55936551</v>
      </c>
      <c r="M38">
        <v>5330359.9422727264</v>
      </c>
      <c r="N38">
        <v>2043894637.9947124</v>
      </c>
      <c r="O38">
        <v>98792000</v>
      </c>
      <c r="P38">
        <v>22.614542668181812</v>
      </c>
      <c r="Q38">
        <v>20370.816558680635</v>
      </c>
      <c r="R38">
        <v>245314933.42912915</v>
      </c>
      <c r="S38">
        <v>2148.0169979369848</v>
      </c>
      <c r="T38">
        <v>20393.431101348819</v>
      </c>
    </row>
    <row r="39" spans="1:20" x14ac:dyDescent="0.3">
      <c r="A39">
        <v>38</v>
      </c>
      <c r="B39" t="s">
        <v>139</v>
      </c>
      <c r="C39" t="s">
        <v>150</v>
      </c>
      <c r="D39" t="s">
        <v>154</v>
      </c>
      <c r="E39" t="s">
        <v>156</v>
      </c>
      <c r="F39" t="s">
        <v>159</v>
      </c>
      <c r="G39" t="s">
        <v>226</v>
      </c>
      <c r="H39">
        <v>371.75852859880405</v>
      </c>
      <c r="I39">
        <v>27</v>
      </c>
      <c r="J39">
        <v>1362596.4253298084</v>
      </c>
      <c r="K39">
        <v>47576.869763636365</v>
      </c>
      <c r="L39">
        <v>245267356.55936551</v>
      </c>
      <c r="M39">
        <v>5330359.9422727264</v>
      </c>
      <c r="N39">
        <v>2043894637.9947124</v>
      </c>
      <c r="O39">
        <v>105300000</v>
      </c>
      <c r="P39">
        <v>22.614542668181812</v>
      </c>
      <c r="Q39">
        <v>20370.816558680635</v>
      </c>
      <c r="R39">
        <v>245314933.42912915</v>
      </c>
      <c r="S39">
        <v>2154.5249979369851</v>
      </c>
      <c r="T39">
        <v>20393.431101348819</v>
      </c>
    </row>
    <row r="40" spans="1:20" x14ac:dyDescent="0.3">
      <c r="A40">
        <v>39</v>
      </c>
      <c r="B40" t="s">
        <v>139</v>
      </c>
      <c r="C40" t="s">
        <v>150</v>
      </c>
      <c r="D40" t="s">
        <v>154</v>
      </c>
      <c r="E40" t="s">
        <v>156</v>
      </c>
      <c r="F40" t="s">
        <v>159</v>
      </c>
      <c r="G40" t="s">
        <v>224</v>
      </c>
      <c r="H40">
        <v>371.75852859880405</v>
      </c>
      <c r="I40">
        <v>27</v>
      </c>
      <c r="J40">
        <v>1362596.4253298084</v>
      </c>
      <c r="K40">
        <v>47576.869763636365</v>
      </c>
      <c r="L40">
        <v>245267356.55936551</v>
      </c>
      <c r="M40">
        <v>5330359.9422727264</v>
      </c>
      <c r="N40">
        <v>2043894637.9947124</v>
      </c>
      <c r="O40">
        <v>101147400</v>
      </c>
      <c r="P40">
        <v>22.614542668181812</v>
      </c>
      <c r="Q40">
        <v>20370.816558680635</v>
      </c>
      <c r="R40">
        <v>245314933.42912915</v>
      </c>
      <c r="S40">
        <v>2150.3723979369852</v>
      </c>
      <c r="T40">
        <v>20393.431101348819</v>
      </c>
    </row>
    <row r="41" spans="1:20" x14ac:dyDescent="0.3">
      <c r="A41">
        <v>40</v>
      </c>
      <c r="B41" t="s">
        <v>139</v>
      </c>
      <c r="C41" t="s">
        <v>150</v>
      </c>
      <c r="D41" t="s">
        <v>154</v>
      </c>
      <c r="E41" t="s">
        <v>156</v>
      </c>
      <c r="F41" t="s">
        <v>160</v>
      </c>
      <c r="G41" t="s">
        <v>225</v>
      </c>
      <c r="H41">
        <v>371.71995675496584</v>
      </c>
      <c r="I41">
        <v>53</v>
      </c>
      <c r="J41">
        <v>1363637.6047534924</v>
      </c>
      <c r="K41">
        <v>48395.649536363635</v>
      </c>
      <c r="L41">
        <v>245454768.85562864</v>
      </c>
      <c r="M41">
        <v>5357652.6013636356</v>
      </c>
      <c r="N41">
        <v>2045456407.1302388</v>
      </c>
      <c r="O41">
        <v>98792000</v>
      </c>
      <c r="P41">
        <v>22.341616077272725</v>
      </c>
      <c r="Q41">
        <v>20386.382191064713</v>
      </c>
      <c r="R41">
        <v>245503164.50516501</v>
      </c>
      <c r="S41">
        <v>2149.6060597316027</v>
      </c>
      <c r="T41">
        <v>20408.723807141985</v>
      </c>
    </row>
    <row r="42" spans="1:20" x14ac:dyDescent="0.3">
      <c r="A42">
        <v>41</v>
      </c>
      <c r="B42" t="s">
        <v>139</v>
      </c>
      <c r="C42" t="s">
        <v>150</v>
      </c>
      <c r="D42" t="s">
        <v>154</v>
      </c>
      <c r="E42" t="s">
        <v>156</v>
      </c>
      <c r="F42" t="s">
        <v>160</v>
      </c>
      <c r="G42" t="s">
        <v>226</v>
      </c>
      <c r="H42">
        <v>371.71995675496584</v>
      </c>
      <c r="I42">
        <v>27</v>
      </c>
      <c r="J42">
        <v>1363637.6047534924</v>
      </c>
      <c r="K42">
        <v>48395.649536363635</v>
      </c>
      <c r="L42">
        <v>245454768.85562864</v>
      </c>
      <c r="M42">
        <v>5357652.6013636356</v>
      </c>
      <c r="N42">
        <v>2045456407.1302388</v>
      </c>
      <c r="O42">
        <v>105300000</v>
      </c>
      <c r="P42">
        <v>22.341616077272725</v>
      </c>
      <c r="Q42">
        <v>20386.382191064713</v>
      </c>
      <c r="R42">
        <v>245503164.50516501</v>
      </c>
      <c r="S42">
        <v>2156.1140597316025</v>
      </c>
      <c r="T42">
        <v>20408.723807141985</v>
      </c>
    </row>
    <row r="43" spans="1:20" x14ac:dyDescent="0.3">
      <c r="A43">
        <v>42</v>
      </c>
      <c r="B43" t="s">
        <v>139</v>
      </c>
      <c r="C43" t="s">
        <v>150</v>
      </c>
      <c r="D43" t="s">
        <v>154</v>
      </c>
      <c r="E43" t="s">
        <v>156</v>
      </c>
      <c r="F43" t="s">
        <v>160</v>
      </c>
      <c r="G43" t="s">
        <v>224</v>
      </c>
      <c r="H43">
        <v>371.71995675496584</v>
      </c>
      <c r="I43">
        <v>27</v>
      </c>
      <c r="J43">
        <v>1363637.6047534924</v>
      </c>
      <c r="K43">
        <v>48395.649536363635</v>
      </c>
      <c r="L43">
        <v>245454768.85562864</v>
      </c>
      <c r="M43">
        <v>5357652.6013636356</v>
      </c>
      <c r="N43">
        <v>2045456407.1302388</v>
      </c>
      <c r="O43">
        <v>101147400</v>
      </c>
      <c r="P43">
        <v>22.341616077272725</v>
      </c>
      <c r="Q43">
        <v>20386.382191064713</v>
      </c>
      <c r="R43">
        <v>245503164.50516501</v>
      </c>
      <c r="S43">
        <v>2151.9614597316026</v>
      </c>
      <c r="T43">
        <v>20408.723807141985</v>
      </c>
    </row>
    <row r="44" spans="1:20" x14ac:dyDescent="0.3">
      <c r="A44">
        <v>43</v>
      </c>
      <c r="B44" t="s">
        <v>139</v>
      </c>
      <c r="C44" t="s">
        <v>150</v>
      </c>
      <c r="D44" t="s">
        <v>154</v>
      </c>
      <c r="E44" t="s">
        <v>156</v>
      </c>
      <c r="F44" t="s">
        <v>161</v>
      </c>
      <c r="G44" t="s">
        <v>225</v>
      </c>
      <c r="H44">
        <v>371.45546411150428</v>
      </c>
      <c r="I44">
        <v>53</v>
      </c>
      <c r="J44">
        <v>1370777.1208016106</v>
      </c>
      <c r="K44">
        <v>48886.917399999998</v>
      </c>
      <c r="L44">
        <v>246739881.74428993</v>
      </c>
      <c r="M44">
        <v>5308525.8149999995</v>
      </c>
      <c r="N44">
        <v>2056165681.2024159</v>
      </c>
      <c r="O44">
        <v>98792000</v>
      </c>
      <c r="P44">
        <v>21.850348213636359</v>
      </c>
      <c r="Q44">
        <v>20493.117955984078</v>
      </c>
      <c r="R44">
        <v>246788768.66168994</v>
      </c>
      <c r="S44">
        <v>2160.266207017416</v>
      </c>
      <c r="T44">
        <v>20514.968304197715</v>
      </c>
    </row>
    <row r="45" spans="1:20" x14ac:dyDescent="0.3">
      <c r="A45">
        <v>44</v>
      </c>
      <c r="B45" t="s">
        <v>139</v>
      </c>
      <c r="C45" t="s">
        <v>150</v>
      </c>
      <c r="D45" t="s">
        <v>154</v>
      </c>
      <c r="E45" t="s">
        <v>156</v>
      </c>
      <c r="F45" t="s">
        <v>161</v>
      </c>
      <c r="G45" t="s">
        <v>226</v>
      </c>
      <c r="H45">
        <v>371.45546411150428</v>
      </c>
      <c r="I45">
        <v>27</v>
      </c>
      <c r="J45">
        <v>1370777.1208016106</v>
      </c>
      <c r="K45">
        <v>48886.917399999998</v>
      </c>
      <c r="L45">
        <v>246739881.74428993</v>
      </c>
      <c r="M45">
        <v>5308525.8149999995</v>
      </c>
      <c r="N45">
        <v>2056165681.2024159</v>
      </c>
      <c r="O45">
        <v>105300000</v>
      </c>
      <c r="P45">
        <v>21.850348213636359</v>
      </c>
      <c r="Q45">
        <v>20493.117955984078</v>
      </c>
      <c r="R45">
        <v>246788768.66168994</v>
      </c>
      <c r="S45">
        <v>2166.7742070174158</v>
      </c>
      <c r="T45">
        <v>20514.968304197715</v>
      </c>
    </row>
    <row r="46" spans="1:20" x14ac:dyDescent="0.3">
      <c r="A46">
        <v>45</v>
      </c>
      <c r="B46" t="s">
        <v>139</v>
      </c>
      <c r="C46" t="s">
        <v>150</v>
      </c>
      <c r="D46" t="s">
        <v>154</v>
      </c>
      <c r="E46" t="s">
        <v>156</v>
      </c>
      <c r="F46" t="s">
        <v>161</v>
      </c>
      <c r="G46" t="s">
        <v>224</v>
      </c>
      <c r="H46">
        <v>371.45546411150428</v>
      </c>
      <c r="I46">
        <v>27</v>
      </c>
      <c r="J46">
        <v>1370777.1208016106</v>
      </c>
      <c r="K46">
        <v>48886.917399999998</v>
      </c>
      <c r="L46">
        <v>246739881.74428993</v>
      </c>
      <c r="M46">
        <v>5308525.8149999995</v>
      </c>
      <c r="N46">
        <v>2056165681.2024159</v>
      </c>
      <c r="O46">
        <v>101147400</v>
      </c>
      <c r="P46">
        <v>21.850348213636359</v>
      </c>
      <c r="Q46">
        <v>20493.117955984078</v>
      </c>
      <c r="R46">
        <v>246788768.66168994</v>
      </c>
      <c r="S46">
        <v>2162.621607017416</v>
      </c>
      <c r="T46">
        <v>20514.968304197715</v>
      </c>
    </row>
    <row r="47" spans="1:20" x14ac:dyDescent="0.3">
      <c r="A47">
        <v>46</v>
      </c>
      <c r="B47" t="s">
        <v>139</v>
      </c>
      <c r="C47" t="s">
        <v>150</v>
      </c>
      <c r="D47" t="s">
        <v>154</v>
      </c>
      <c r="E47" t="s">
        <v>157</v>
      </c>
      <c r="F47" t="s">
        <v>159</v>
      </c>
      <c r="G47" t="s">
        <v>225</v>
      </c>
      <c r="H47">
        <v>374.81530641698583</v>
      </c>
      <c r="I47">
        <v>54</v>
      </c>
      <c r="J47">
        <v>1365555.3862578082</v>
      </c>
      <c r="K47">
        <v>50306.135672727265</v>
      </c>
      <c r="L47">
        <v>245799969.52640548</v>
      </c>
      <c r="M47">
        <v>4784506.7604545439</v>
      </c>
      <c r="N47">
        <v>2048333079.3867123</v>
      </c>
      <c r="O47">
        <v>100656000</v>
      </c>
      <c r="P47">
        <v>25.343808577272721</v>
      </c>
      <c r="Q47">
        <v>20415.053024554229</v>
      </c>
      <c r="R47">
        <v>245850275.6620782</v>
      </c>
      <c r="S47">
        <v>2153.7735861471674</v>
      </c>
      <c r="T47">
        <v>20440.396833131501</v>
      </c>
    </row>
    <row r="48" spans="1:20" x14ac:dyDescent="0.3">
      <c r="A48">
        <v>47</v>
      </c>
      <c r="B48" t="s">
        <v>139</v>
      </c>
      <c r="C48" t="s">
        <v>150</v>
      </c>
      <c r="D48" t="s">
        <v>154</v>
      </c>
      <c r="E48" t="s">
        <v>157</v>
      </c>
      <c r="F48" t="s">
        <v>159</v>
      </c>
      <c r="G48" t="s">
        <v>226</v>
      </c>
      <c r="H48">
        <v>374.81530641698583</v>
      </c>
      <c r="I48">
        <v>27</v>
      </c>
      <c r="J48">
        <v>1365555.3862578082</v>
      </c>
      <c r="K48">
        <v>50306.135672727265</v>
      </c>
      <c r="L48">
        <v>245799969.52640548</v>
      </c>
      <c r="M48">
        <v>4784506.7604545439</v>
      </c>
      <c r="N48">
        <v>2048333079.3867123</v>
      </c>
      <c r="O48">
        <v>105300000</v>
      </c>
      <c r="P48">
        <v>25.343808577272721</v>
      </c>
      <c r="Q48">
        <v>20415.053024554229</v>
      </c>
      <c r="R48">
        <v>245850275.6620782</v>
      </c>
      <c r="S48">
        <v>2158.4175861471672</v>
      </c>
      <c r="T48">
        <v>20440.396833131501</v>
      </c>
    </row>
    <row r="49" spans="1:20" x14ac:dyDescent="0.3">
      <c r="A49">
        <v>48</v>
      </c>
      <c r="B49" t="s">
        <v>139</v>
      </c>
      <c r="C49" t="s">
        <v>150</v>
      </c>
      <c r="D49" t="s">
        <v>154</v>
      </c>
      <c r="E49" t="s">
        <v>157</v>
      </c>
      <c r="F49" t="s">
        <v>159</v>
      </c>
      <c r="G49" t="s">
        <v>224</v>
      </c>
      <c r="H49">
        <v>374.81530641698583</v>
      </c>
      <c r="I49">
        <v>27</v>
      </c>
      <c r="J49">
        <v>1365555.3862578082</v>
      </c>
      <c r="K49">
        <v>50306.135672727265</v>
      </c>
      <c r="L49">
        <v>245799969.52640548</v>
      </c>
      <c r="M49">
        <v>4784506.7604545439</v>
      </c>
      <c r="N49">
        <v>2048333079.3867123</v>
      </c>
      <c r="O49">
        <v>101147400</v>
      </c>
      <c r="P49">
        <v>25.343808577272721</v>
      </c>
      <c r="Q49">
        <v>20415.053024554229</v>
      </c>
      <c r="R49">
        <v>245850275.6620782</v>
      </c>
      <c r="S49">
        <v>2154.2649861471673</v>
      </c>
      <c r="T49">
        <v>20440.396833131501</v>
      </c>
    </row>
    <row r="50" spans="1:20" x14ac:dyDescent="0.3">
      <c r="A50">
        <v>49</v>
      </c>
      <c r="B50" t="s">
        <v>139</v>
      </c>
      <c r="C50" t="s">
        <v>150</v>
      </c>
      <c r="D50" t="s">
        <v>154</v>
      </c>
      <c r="E50" t="s">
        <v>157</v>
      </c>
      <c r="F50" t="s">
        <v>160</v>
      </c>
      <c r="G50" t="s">
        <v>225</v>
      </c>
      <c r="H50">
        <v>374.77673457314773</v>
      </c>
      <c r="I50">
        <v>54</v>
      </c>
      <c r="J50">
        <v>1366596.5656814924</v>
      </c>
      <c r="K50">
        <v>51124.915445454535</v>
      </c>
      <c r="L50">
        <v>245987381.82266864</v>
      </c>
      <c r="M50">
        <v>4811799.419545453</v>
      </c>
      <c r="N50">
        <v>2049894848.5222385</v>
      </c>
      <c r="O50">
        <v>100656000</v>
      </c>
      <c r="P50">
        <v>25.070881986363631</v>
      </c>
      <c r="Q50">
        <v>20430.61865693831</v>
      </c>
      <c r="R50">
        <v>246038506.73811409</v>
      </c>
      <c r="S50">
        <v>2155.362647941784</v>
      </c>
      <c r="T50">
        <v>20455.689538924675</v>
      </c>
    </row>
    <row r="51" spans="1:20" x14ac:dyDescent="0.3">
      <c r="A51">
        <v>50</v>
      </c>
      <c r="B51" t="s">
        <v>139</v>
      </c>
      <c r="C51" t="s">
        <v>150</v>
      </c>
      <c r="D51" t="s">
        <v>154</v>
      </c>
      <c r="E51" t="s">
        <v>157</v>
      </c>
      <c r="F51" t="s">
        <v>160</v>
      </c>
      <c r="G51" t="s">
        <v>226</v>
      </c>
      <c r="H51">
        <v>374.77673457314773</v>
      </c>
      <c r="I51">
        <v>27</v>
      </c>
      <c r="J51">
        <v>1366596.5656814924</v>
      </c>
      <c r="K51">
        <v>51124.915445454535</v>
      </c>
      <c r="L51">
        <v>245987381.82266864</v>
      </c>
      <c r="M51">
        <v>4811799.419545453</v>
      </c>
      <c r="N51">
        <v>2049894848.5222385</v>
      </c>
      <c r="O51">
        <v>105300000</v>
      </c>
      <c r="P51">
        <v>25.070881986363631</v>
      </c>
      <c r="Q51">
        <v>20430.61865693831</v>
      </c>
      <c r="R51">
        <v>246038506.73811409</v>
      </c>
      <c r="S51">
        <v>2160.0066479417837</v>
      </c>
      <c r="T51">
        <v>20455.689538924675</v>
      </c>
    </row>
    <row r="52" spans="1:20" x14ac:dyDescent="0.3">
      <c r="A52">
        <v>51</v>
      </c>
      <c r="B52" t="s">
        <v>139</v>
      </c>
      <c r="C52" t="s">
        <v>150</v>
      </c>
      <c r="D52" t="s">
        <v>154</v>
      </c>
      <c r="E52" t="s">
        <v>157</v>
      </c>
      <c r="F52" t="s">
        <v>160</v>
      </c>
      <c r="G52" t="s">
        <v>224</v>
      </c>
      <c r="H52">
        <v>374.77673457314773</v>
      </c>
      <c r="I52">
        <v>27</v>
      </c>
      <c r="J52">
        <v>1366596.5656814924</v>
      </c>
      <c r="K52">
        <v>51124.915445454535</v>
      </c>
      <c r="L52">
        <v>245987381.82266864</v>
      </c>
      <c r="M52">
        <v>4811799.419545453</v>
      </c>
      <c r="N52">
        <v>2049894848.5222385</v>
      </c>
      <c r="O52">
        <v>101147400</v>
      </c>
      <c r="P52">
        <v>25.070881986363631</v>
      </c>
      <c r="Q52">
        <v>20430.61865693831</v>
      </c>
      <c r="R52">
        <v>246038506.73811409</v>
      </c>
      <c r="S52">
        <v>2155.8540479417838</v>
      </c>
      <c r="T52">
        <v>20455.689538924675</v>
      </c>
    </row>
    <row r="53" spans="1:20" x14ac:dyDescent="0.3">
      <c r="A53">
        <v>52</v>
      </c>
      <c r="B53" t="s">
        <v>139</v>
      </c>
      <c r="C53" t="s">
        <v>150</v>
      </c>
      <c r="D53" t="s">
        <v>154</v>
      </c>
      <c r="E53" t="s">
        <v>157</v>
      </c>
      <c r="F53" t="s">
        <v>161</v>
      </c>
      <c r="G53" t="s">
        <v>225</v>
      </c>
      <c r="H53">
        <v>374.51224192968618</v>
      </c>
      <c r="I53">
        <v>54</v>
      </c>
      <c r="J53">
        <v>1373736.0817296105</v>
      </c>
      <c r="K53">
        <v>51616.183309090899</v>
      </c>
      <c r="L53">
        <v>247272494.71132991</v>
      </c>
      <c r="M53">
        <v>4762672.6331818169</v>
      </c>
      <c r="N53">
        <v>2060604122.5944159</v>
      </c>
      <c r="O53">
        <v>100656000</v>
      </c>
      <c r="P53">
        <v>24.579614122727268</v>
      </c>
      <c r="Q53">
        <v>20537.354421857679</v>
      </c>
      <c r="R53">
        <v>247324110.89463899</v>
      </c>
      <c r="S53">
        <v>2166.0227952275977</v>
      </c>
      <c r="T53">
        <v>20561.934035980405</v>
      </c>
    </row>
    <row r="54" spans="1:20" x14ac:dyDescent="0.3">
      <c r="A54">
        <v>53</v>
      </c>
      <c r="B54" t="s">
        <v>139</v>
      </c>
      <c r="C54" t="s">
        <v>150</v>
      </c>
      <c r="D54" t="s">
        <v>154</v>
      </c>
      <c r="E54" t="s">
        <v>157</v>
      </c>
      <c r="F54" t="s">
        <v>161</v>
      </c>
      <c r="G54" t="s">
        <v>226</v>
      </c>
      <c r="H54">
        <v>374.51224192968618</v>
      </c>
      <c r="I54">
        <v>27</v>
      </c>
      <c r="J54">
        <v>1373736.0817296105</v>
      </c>
      <c r="K54">
        <v>51616.183309090899</v>
      </c>
      <c r="L54">
        <v>247272494.71132991</v>
      </c>
      <c r="M54">
        <v>4762672.6331818169</v>
      </c>
      <c r="N54">
        <v>2060604122.5944159</v>
      </c>
      <c r="O54">
        <v>105300000</v>
      </c>
      <c r="P54">
        <v>24.579614122727268</v>
      </c>
      <c r="Q54">
        <v>20537.354421857679</v>
      </c>
      <c r="R54">
        <v>247324110.89463899</v>
      </c>
      <c r="S54">
        <v>2170.6667952275975</v>
      </c>
      <c r="T54">
        <v>20561.934035980405</v>
      </c>
    </row>
    <row r="55" spans="1:20" x14ac:dyDescent="0.3">
      <c r="A55">
        <v>54</v>
      </c>
      <c r="B55" t="s">
        <v>139</v>
      </c>
      <c r="C55" t="s">
        <v>150</v>
      </c>
      <c r="D55" t="s">
        <v>154</v>
      </c>
      <c r="E55" t="s">
        <v>157</v>
      </c>
      <c r="F55" t="s">
        <v>161</v>
      </c>
      <c r="G55" t="s">
        <v>224</v>
      </c>
      <c r="H55">
        <v>374.51224192968618</v>
      </c>
      <c r="I55">
        <v>27</v>
      </c>
      <c r="J55">
        <v>1373736.0817296105</v>
      </c>
      <c r="K55">
        <v>51616.183309090899</v>
      </c>
      <c r="L55">
        <v>247272494.71132991</v>
      </c>
      <c r="M55">
        <v>4762672.6331818169</v>
      </c>
      <c r="N55">
        <v>2060604122.5944159</v>
      </c>
      <c r="O55">
        <v>101147400</v>
      </c>
      <c r="P55">
        <v>24.579614122727268</v>
      </c>
      <c r="Q55">
        <v>20537.354421857679</v>
      </c>
      <c r="R55">
        <v>247324110.89463899</v>
      </c>
      <c r="S55">
        <v>2166.5141952275976</v>
      </c>
      <c r="T55">
        <v>20561.934035980405</v>
      </c>
    </row>
    <row r="56" spans="1:20" x14ac:dyDescent="0.3">
      <c r="A56">
        <v>55</v>
      </c>
      <c r="B56" t="s">
        <v>139</v>
      </c>
      <c r="C56" t="s">
        <v>150</v>
      </c>
      <c r="D56" t="s">
        <v>155</v>
      </c>
      <c r="E56" t="s">
        <v>156</v>
      </c>
      <c r="F56" t="s">
        <v>159</v>
      </c>
      <c r="G56" t="s">
        <v>225</v>
      </c>
      <c r="H56">
        <v>371.76497570380394</v>
      </c>
      <c r="I56">
        <v>53</v>
      </c>
      <c r="J56">
        <v>1362602.6661274487</v>
      </c>
      <c r="K56">
        <v>47558.449463636367</v>
      </c>
      <c r="L56">
        <v>245268479.90294078</v>
      </c>
      <c r="M56">
        <v>5329438.9272727268</v>
      </c>
      <c r="N56">
        <v>2043903999.1911731</v>
      </c>
      <c r="O56">
        <v>98792000</v>
      </c>
      <c r="P56">
        <v>22.600727443181814</v>
      </c>
      <c r="Q56">
        <v>20370.909858605359</v>
      </c>
      <c r="R56">
        <v>245316038.35240442</v>
      </c>
      <c r="S56">
        <v>2148.0254381184459</v>
      </c>
      <c r="T56">
        <v>20393.510586048542</v>
      </c>
    </row>
    <row r="57" spans="1:20" x14ac:dyDescent="0.3">
      <c r="A57">
        <v>56</v>
      </c>
      <c r="B57" t="s">
        <v>139</v>
      </c>
      <c r="C57" t="s">
        <v>150</v>
      </c>
      <c r="D57" t="s">
        <v>155</v>
      </c>
      <c r="E57" t="s">
        <v>156</v>
      </c>
      <c r="F57" t="s">
        <v>159</v>
      </c>
      <c r="G57" t="s">
        <v>226</v>
      </c>
      <c r="H57">
        <v>371.76497570380394</v>
      </c>
      <c r="I57">
        <v>27</v>
      </c>
      <c r="J57">
        <v>1362602.6661274487</v>
      </c>
      <c r="K57">
        <v>47558.449463636367</v>
      </c>
      <c r="L57">
        <v>245268479.90294078</v>
      </c>
      <c r="M57">
        <v>5329438.9272727268</v>
      </c>
      <c r="N57">
        <v>2043903999.1911731</v>
      </c>
      <c r="O57">
        <v>105300000</v>
      </c>
      <c r="P57">
        <v>22.600727443181814</v>
      </c>
      <c r="Q57">
        <v>20370.909858605359</v>
      </c>
      <c r="R57">
        <v>245316038.35240442</v>
      </c>
      <c r="S57">
        <v>2154.5334381184457</v>
      </c>
      <c r="T57">
        <v>20393.510586048542</v>
      </c>
    </row>
    <row r="58" spans="1:20" x14ac:dyDescent="0.3">
      <c r="A58">
        <v>57</v>
      </c>
      <c r="B58" t="s">
        <v>139</v>
      </c>
      <c r="C58" t="s">
        <v>150</v>
      </c>
      <c r="D58" t="s">
        <v>155</v>
      </c>
      <c r="E58" t="s">
        <v>156</v>
      </c>
      <c r="F58" t="s">
        <v>159</v>
      </c>
      <c r="G58" t="s">
        <v>224</v>
      </c>
      <c r="H58">
        <v>371.76497570380394</v>
      </c>
      <c r="I58">
        <v>27</v>
      </c>
      <c r="J58">
        <v>1362602.6661274487</v>
      </c>
      <c r="K58">
        <v>47558.449463636367</v>
      </c>
      <c r="L58">
        <v>245268479.90294078</v>
      </c>
      <c r="M58">
        <v>5329438.9272727268</v>
      </c>
      <c r="N58">
        <v>2043903999.1911731</v>
      </c>
      <c r="O58">
        <v>101147400</v>
      </c>
      <c r="P58">
        <v>22.600727443181814</v>
      </c>
      <c r="Q58">
        <v>20370.909858605359</v>
      </c>
      <c r="R58">
        <v>245316038.35240442</v>
      </c>
      <c r="S58">
        <v>2150.3808381184458</v>
      </c>
      <c r="T58">
        <v>20393.510586048542</v>
      </c>
    </row>
    <row r="59" spans="1:20" x14ac:dyDescent="0.3">
      <c r="A59">
        <v>58</v>
      </c>
      <c r="B59" t="s">
        <v>139</v>
      </c>
      <c r="C59" t="s">
        <v>150</v>
      </c>
      <c r="D59" t="s">
        <v>155</v>
      </c>
      <c r="E59" t="s">
        <v>156</v>
      </c>
      <c r="F59" t="s">
        <v>160</v>
      </c>
      <c r="G59" t="s">
        <v>225</v>
      </c>
      <c r="H59">
        <v>371.72640385996584</v>
      </c>
      <c r="I59">
        <v>53</v>
      </c>
      <c r="J59">
        <v>1363643.8455511325</v>
      </c>
      <c r="K59">
        <v>48377.229236363637</v>
      </c>
      <c r="L59">
        <v>245455892.19920388</v>
      </c>
      <c r="M59">
        <v>5356731.586363636</v>
      </c>
      <c r="N59">
        <v>2045465768.3266988</v>
      </c>
      <c r="O59">
        <v>98792000</v>
      </c>
      <c r="P59">
        <v>22.327800852272723</v>
      </c>
      <c r="Q59">
        <v>20386.475490989433</v>
      </c>
      <c r="R59">
        <v>245504269.42844024</v>
      </c>
      <c r="S59">
        <v>2149.614499913062</v>
      </c>
      <c r="T59">
        <v>20408.803291841705</v>
      </c>
    </row>
    <row r="60" spans="1:20" x14ac:dyDescent="0.3">
      <c r="A60">
        <v>59</v>
      </c>
      <c r="B60" t="s">
        <v>139</v>
      </c>
      <c r="C60" t="s">
        <v>150</v>
      </c>
      <c r="D60" t="s">
        <v>155</v>
      </c>
      <c r="E60" t="s">
        <v>156</v>
      </c>
      <c r="F60" t="s">
        <v>160</v>
      </c>
      <c r="G60" t="s">
        <v>226</v>
      </c>
      <c r="H60">
        <v>371.72640385996584</v>
      </c>
      <c r="I60">
        <v>27</v>
      </c>
      <c r="J60">
        <v>1363643.8455511325</v>
      </c>
      <c r="K60">
        <v>48377.229236363637</v>
      </c>
      <c r="L60">
        <v>245455892.19920388</v>
      </c>
      <c r="M60">
        <v>5356731.586363636</v>
      </c>
      <c r="N60">
        <v>2045465768.3266988</v>
      </c>
      <c r="O60">
        <v>105300000</v>
      </c>
      <c r="P60">
        <v>22.327800852272723</v>
      </c>
      <c r="Q60">
        <v>20386.475490989433</v>
      </c>
      <c r="R60">
        <v>245504269.42844024</v>
      </c>
      <c r="S60">
        <v>2156.1224999130623</v>
      </c>
      <c r="T60">
        <v>20408.803291841705</v>
      </c>
    </row>
    <row r="61" spans="1:20" x14ac:dyDescent="0.3">
      <c r="A61">
        <v>60</v>
      </c>
      <c r="B61" t="s">
        <v>139</v>
      </c>
      <c r="C61" t="s">
        <v>150</v>
      </c>
      <c r="D61" t="s">
        <v>155</v>
      </c>
      <c r="E61" t="s">
        <v>156</v>
      </c>
      <c r="F61" t="s">
        <v>160</v>
      </c>
      <c r="G61" t="s">
        <v>224</v>
      </c>
      <c r="H61">
        <v>371.72640385996584</v>
      </c>
      <c r="I61">
        <v>27</v>
      </c>
      <c r="J61">
        <v>1363643.8455511325</v>
      </c>
      <c r="K61">
        <v>48377.229236363637</v>
      </c>
      <c r="L61">
        <v>245455892.19920388</v>
      </c>
      <c r="M61">
        <v>5356731.586363636</v>
      </c>
      <c r="N61">
        <v>2045465768.3266988</v>
      </c>
      <c r="O61">
        <v>101147400</v>
      </c>
      <c r="P61">
        <v>22.327800852272723</v>
      </c>
      <c r="Q61">
        <v>20386.475490989433</v>
      </c>
      <c r="R61">
        <v>245504269.42844024</v>
      </c>
      <c r="S61">
        <v>2151.9698999130619</v>
      </c>
      <c r="T61">
        <v>20408.803291841705</v>
      </c>
    </row>
    <row r="62" spans="1:20" x14ac:dyDescent="0.3">
      <c r="A62">
        <v>61</v>
      </c>
      <c r="B62" t="s">
        <v>139</v>
      </c>
      <c r="C62" t="s">
        <v>150</v>
      </c>
      <c r="D62" t="s">
        <v>155</v>
      </c>
      <c r="E62" t="s">
        <v>156</v>
      </c>
      <c r="F62" t="s">
        <v>161</v>
      </c>
      <c r="G62" t="s">
        <v>225</v>
      </c>
      <c r="H62">
        <v>371.46191121650429</v>
      </c>
      <c r="I62">
        <v>53</v>
      </c>
      <c r="J62">
        <v>1370783.3615992505</v>
      </c>
      <c r="K62">
        <v>48868.497100000001</v>
      </c>
      <c r="L62">
        <v>246741005.08786508</v>
      </c>
      <c r="M62">
        <v>5307604.8</v>
      </c>
      <c r="N62">
        <v>2056175042.3988757</v>
      </c>
      <c r="O62">
        <v>98792000</v>
      </c>
      <c r="P62">
        <v>21.83653298863636</v>
      </c>
      <c r="Q62">
        <v>20493.211255908795</v>
      </c>
      <c r="R62">
        <v>246789873.58496508</v>
      </c>
      <c r="S62">
        <v>2160.2746471988753</v>
      </c>
      <c r="T62">
        <v>20515.047788897431</v>
      </c>
    </row>
    <row r="63" spans="1:20" x14ac:dyDescent="0.3">
      <c r="A63">
        <v>62</v>
      </c>
      <c r="B63" t="s">
        <v>139</v>
      </c>
      <c r="C63" t="s">
        <v>150</v>
      </c>
      <c r="D63" t="s">
        <v>155</v>
      </c>
      <c r="E63" t="s">
        <v>156</v>
      </c>
      <c r="F63" t="s">
        <v>161</v>
      </c>
      <c r="G63" t="s">
        <v>226</v>
      </c>
      <c r="H63">
        <v>371.46191121650429</v>
      </c>
      <c r="I63">
        <v>27</v>
      </c>
      <c r="J63">
        <v>1370783.3615992505</v>
      </c>
      <c r="K63">
        <v>48868.497100000001</v>
      </c>
      <c r="L63">
        <v>246741005.08786508</v>
      </c>
      <c r="M63">
        <v>5307604.8</v>
      </c>
      <c r="N63">
        <v>2056175042.3988757</v>
      </c>
      <c r="O63">
        <v>105300000</v>
      </c>
      <c r="P63">
        <v>21.83653298863636</v>
      </c>
      <c r="Q63">
        <v>20493.211255908795</v>
      </c>
      <c r="R63">
        <v>246789873.58496508</v>
      </c>
      <c r="S63">
        <v>2166.7826471988756</v>
      </c>
      <c r="T63">
        <v>20515.047788897431</v>
      </c>
    </row>
    <row r="64" spans="1:20" x14ac:dyDescent="0.3">
      <c r="A64">
        <v>63</v>
      </c>
      <c r="B64" t="s">
        <v>139</v>
      </c>
      <c r="C64" t="s">
        <v>150</v>
      </c>
      <c r="D64" t="s">
        <v>155</v>
      </c>
      <c r="E64" t="s">
        <v>156</v>
      </c>
      <c r="F64" t="s">
        <v>161</v>
      </c>
      <c r="G64" t="s">
        <v>224</v>
      </c>
      <c r="H64">
        <v>371.46191121650429</v>
      </c>
      <c r="I64">
        <v>27</v>
      </c>
      <c r="J64">
        <v>1370783.3615992505</v>
      </c>
      <c r="K64">
        <v>48868.497100000001</v>
      </c>
      <c r="L64">
        <v>246741005.08786508</v>
      </c>
      <c r="M64">
        <v>5307604.8</v>
      </c>
      <c r="N64">
        <v>2056175042.3988757</v>
      </c>
      <c r="O64">
        <v>101147400</v>
      </c>
      <c r="P64">
        <v>21.83653298863636</v>
      </c>
      <c r="Q64">
        <v>20493.211255908795</v>
      </c>
      <c r="R64">
        <v>246789873.58496508</v>
      </c>
      <c r="S64">
        <v>2162.6300471988752</v>
      </c>
      <c r="T64">
        <v>20515.047788897431</v>
      </c>
    </row>
    <row r="65" spans="1:20" x14ac:dyDescent="0.3">
      <c r="A65">
        <v>64</v>
      </c>
      <c r="B65" t="s">
        <v>139</v>
      </c>
      <c r="C65" t="s">
        <v>150</v>
      </c>
      <c r="D65" t="s">
        <v>155</v>
      </c>
      <c r="E65" t="s">
        <v>157</v>
      </c>
      <c r="F65" t="s">
        <v>159</v>
      </c>
      <c r="G65" t="s">
        <v>225</v>
      </c>
      <c r="H65">
        <v>374.82175352198584</v>
      </c>
      <c r="I65">
        <v>54</v>
      </c>
      <c r="J65">
        <v>1365561.6270554485</v>
      </c>
      <c r="K65">
        <v>50287.715372727267</v>
      </c>
      <c r="L65">
        <v>245801092.86998075</v>
      </c>
      <c r="M65">
        <v>4783585.7454545442</v>
      </c>
      <c r="N65">
        <v>2048342440.5831728</v>
      </c>
      <c r="O65">
        <v>100656000</v>
      </c>
      <c r="P65">
        <v>25.329993352272723</v>
      </c>
      <c r="Q65">
        <v>20415.146324478956</v>
      </c>
      <c r="R65">
        <v>245851380.58535349</v>
      </c>
      <c r="S65">
        <v>2153.7820263286276</v>
      </c>
      <c r="T65">
        <v>20440.476317831228</v>
      </c>
    </row>
    <row r="66" spans="1:20" x14ac:dyDescent="0.3">
      <c r="A66">
        <v>65</v>
      </c>
      <c r="B66" t="s">
        <v>139</v>
      </c>
      <c r="C66" t="s">
        <v>150</v>
      </c>
      <c r="D66" t="s">
        <v>155</v>
      </c>
      <c r="E66" t="s">
        <v>157</v>
      </c>
      <c r="F66" t="s">
        <v>159</v>
      </c>
      <c r="G66" t="s">
        <v>226</v>
      </c>
      <c r="H66">
        <v>374.82175352198584</v>
      </c>
      <c r="I66">
        <v>27</v>
      </c>
      <c r="J66">
        <v>1365561.6270554485</v>
      </c>
      <c r="K66">
        <v>50287.715372727267</v>
      </c>
      <c r="L66">
        <v>245801092.86998075</v>
      </c>
      <c r="M66">
        <v>4783585.7454545442</v>
      </c>
      <c r="N66">
        <v>2048342440.5831728</v>
      </c>
      <c r="O66">
        <v>105300000</v>
      </c>
      <c r="P66">
        <v>25.329993352272723</v>
      </c>
      <c r="Q66">
        <v>20415.146324478956</v>
      </c>
      <c r="R66">
        <v>245851380.58535349</v>
      </c>
      <c r="S66">
        <v>2158.4260263286278</v>
      </c>
      <c r="T66">
        <v>20440.476317831228</v>
      </c>
    </row>
    <row r="67" spans="1:20" x14ac:dyDescent="0.3">
      <c r="A67">
        <v>66</v>
      </c>
      <c r="B67" t="s">
        <v>139</v>
      </c>
      <c r="C67" t="s">
        <v>150</v>
      </c>
      <c r="D67" t="s">
        <v>155</v>
      </c>
      <c r="E67" t="s">
        <v>157</v>
      </c>
      <c r="F67" t="s">
        <v>159</v>
      </c>
      <c r="G67" t="s">
        <v>224</v>
      </c>
      <c r="H67">
        <v>374.82175352198584</v>
      </c>
      <c r="I67">
        <v>27</v>
      </c>
      <c r="J67">
        <v>1365561.6270554485</v>
      </c>
      <c r="K67">
        <v>50287.715372727267</v>
      </c>
      <c r="L67">
        <v>245801092.86998075</v>
      </c>
      <c r="M67">
        <v>4783585.7454545442</v>
      </c>
      <c r="N67">
        <v>2048342440.5831728</v>
      </c>
      <c r="O67">
        <v>101147400</v>
      </c>
      <c r="P67">
        <v>25.329993352272723</v>
      </c>
      <c r="Q67">
        <v>20415.146324478956</v>
      </c>
      <c r="R67">
        <v>245851380.58535349</v>
      </c>
      <c r="S67">
        <v>2154.2734263286275</v>
      </c>
      <c r="T67">
        <v>20440.476317831228</v>
      </c>
    </row>
    <row r="68" spans="1:20" x14ac:dyDescent="0.3">
      <c r="A68">
        <v>67</v>
      </c>
      <c r="B68" t="s">
        <v>139</v>
      </c>
      <c r="C68" t="s">
        <v>150</v>
      </c>
      <c r="D68" t="s">
        <v>155</v>
      </c>
      <c r="E68" t="s">
        <v>157</v>
      </c>
      <c r="F68" t="s">
        <v>160</v>
      </c>
      <c r="G68" t="s">
        <v>225</v>
      </c>
      <c r="H68">
        <v>374.78318167814763</v>
      </c>
      <c r="I68">
        <v>54</v>
      </c>
      <c r="J68">
        <v>1366602.8064791323</v>
      </c>
      <c r="K68">
        <v>51106.495145454537</v>
      </c>
      <c r="L68">
        <v>245988505.16624379</v>
      </c>
      <c r="M68">
        <v>4810878.4045454534</v>
      </c>
      <c r="N68">
        <v>2049904209.7186983</v>
      </c>
      <c r="O68">
        <v>100656000</v>
      </c>
      <c r="P68">
        <v>25.057066761363632</v>
      </c>
      <c r="Q68">
        <v>20430.711956863022</v>
      </c>
      <c r="R68">
        <v>246039611.66138923</v>
      </c>
      <c r="S68">
        <v>2155.3710881232437</v>
      </c>
      <c r="T68">
        <v>20455.769023624387</v>
      </c>
    </row>
    <row r="69" spans="1:20" x14ac:dyDescent="0.3">
      <c r="A69">
        <v>68</v>
      </c>
      <c r="B69" t="s">
        <v>139</v>
      </c>
      <c r="C69" t="s">
        <v>150</v>
      </c>
      <c r="D69" t="s">
        <v>155</v>
      </c>
      <c r="E69" t="s">
        <v>157</v>
      </c>
      <c r="F69" t="s">
        <v>160</v>
      </c>
      <c r="G69" t="s">
        <v>226</v>
      </c>
      <c r="H69">
        <v>374.78318167814763</v>
      </c>
      <c r="I69">
        <v>27</v>
      </c>
      <c r="J69">
        <v>1366602.8064791323</v>
      </c>
      <c r="K69">
        <v>51106.495145454537</v>
      </c>
      <c r="L69">
        <v>245988505.16624379</v>
      </c>
      <c r="M69">
        <v>4810878.4045454534</v>
      </c>
      <c r="N69">
        <v>2049904209.7186983</v>
      </c>
      <c r="O69">
        <v>105300000</v>
      </c>
      <c r="P69">
        <v>25.057066761363632</v>
      </c>
      <c r="Q69">
        <v>20430.711956863022</v>
      </c>
      <c r="R69">
        <v>246039611.66138923</v>
      </c>
      <c r="S69">
        <v>2160.0150881232439</v>
      </c>
      <c r="T69">
        <v>20455.769023624387</v>
      </c>
    </row>
    <row r="70" spans="1:20" x14ac:dyDescent="0.3">
      <c r="A70">
        <v>69</v>
      </c>
      <c r="B70" t="s">
        <v>139</v>
      </c>
      <c r="C70" t="s">
        <v>150</v>
      </c>
      <c r="D70" t="s">
        <v>155</v>
      </c>
      <c r="E70" t="s">
        <v>157</v>
      </c>
      <c r="F70" t="s">
        <v>160</v>
      </c>
      <c r="G70" t="s">
        <v>224</v>
      </c>
      <c r="H70">
        <v>374.78318167814763</v>
      </c>
      <c r="I70">
        <v>27</v>
      </c>
      <c r="J70">
        <v>1366602.8064791323</v>
      </c>
      <c r="K70">
        <v>51106.495145454537</v>
      </c>
      <c r="L70">
        <v>245988505.16624379</v>
      </c>
      <c r="M70">
        <v>4810878.4045454534</v>
      </c>
      <c r="N70">
        <v>2049904209.7186983</v>
      </c>
      <c r="O70">
        <v>101147400</v>
      </c>
      <c r="P70">
        <v>25.057066761363632</v>
      </c>
      <c r="Q70">
        <v>20430.711956863022</v>
      </c>
      <c r="R70">
        <v>246039611.66138923</v>
      </c>
      <c r="S70">
        <v>2155.862488123244</v>
      </c>
      <c r="T70">
        <v>20455.769023624387</v>
      </c>
    </row>
    <row r="71" spans="1:20" x14ac:dyDescent="0.3">
      <c r="A71">
        <v>70</v>
      </c>
      <c r="B71" t="s">
        <v>139</v>
      </c>
      <c r="C71" t="s">
        <v>150</v>
      </c>
      <c r="D71" t="s">
        <v>155</v>
      </c>
      <c r="E71" t="s">
        <v>157</v>
      </c>
      <c r="F71" t="s">
        <v>161</v>
      </c>
      <c r="G71" t="s">
        <v>225</v>
      </c>
      <c r="H71">
        <v>374.51868903468619</v>
      </c>
      <c r="I71">
        <v>54</v>
      </c>
      <c r="J71">
        <v>1373742.3225272503</v>
      </c>
      <c r="K71">
        <v>51597.763009090901</v>
      </c>
      <c r="L71">
        <v>247273618.05490506</v>
      </c>
      <c r="M71">
        <v>4761751.6181818172</v>
      </c>
      <c r="N71">
        <v>2060613483.7908754</v>
      </c>
      <c r="O71">
        <v>100656000</v>
      </c>
      <c r="P71">
        <v>24.565798897727269</v>
      </c>
      <c r="Q71">
        <v>20537.447721782395</v>
      </c>
      <c r="R71">
        <v>247325215.81791416</v>
      </c>
      <c r="S71">
        <v>2166.031235409057</v>
      </c>
      <c r="T71">
        <v>20562.013520680121</v>
      </c>
    </row>
    <row r="72" spans="1:20" x14ac:dyDescent="0.3">
      <c r="A72">
        <v>71</v>
      </c>
      <c r="B72" t="s">
        <v>139</v>
      </c>
      <c r="C72" t="s">
        <v>150</v>
      </c>
      <c r="D72" t="s">
        <v>155</v>
      </c>
      <c r="E72" t="s">
        <v>157</v>
      </c>
      <c r="F72" t="s">
        <v>161</v>
      </c>
      <c r="G72" t="s">
        <v>226</v>
      </c>
      <c r="H72">
        <v>374.51868903468619</v>
      </c>
      <c r="I72">
        <v>27</v>
      </c>
      <c r="J72">
        <v>1373742.3225272503</v>
      </c>
      <c r="K72">
        <v>51597.763009090901</v>
      </c>
      <c r="L72">
        <v>247273618.05490506</v>
      </c>
      <c r="M72">
        <v>4761751.6181818172</v>
      </c>
      <c r="N72">
        <v>2060613483.7908754</v>
      </c>
      <c r="O72">
        <v>105300000</v>
      </c>
      <c r="P72">
        <v>24.565798897727269</v>
      </c>
      <c r="Q72">
        <v>20537.447721782395</v>
      </c>
      <c r="R72">
        <v>247325215.81791416</v>
      </c>
      <c r="S72">
        <v>2170.6752354090572</v>
      </c>
      <c r="T72">
        <v>20562.013520680121</v>
      </c>
    </row>
    <row r="73" spans="1:20" x14ac:dyDescent="0.3">
      <c r="A73">
        <v>72</v>
      </c>
      <c r="B73" t="s">
        <v>139</v>
      </c>
      <c r="C73" t="s">
        <v>150</v>
      </c>
      <c r="D73" t="s">
        <v>155</v>
      </c>
      <c r="E73" t="s">
        <v>157</v>
      </c>
      <c r="F73" t="s">
        <v>161</v>
      </c>
      <c r="G73" t="s">
        <v>224</v>
      </c>
      <c r="H73">
        <v>374.51868903468619</v>
      </c>
      <c r="I73">
        <v>27</v>
      </c>
      <c r="J73">
        <v>1373742.3225272503</v>
      </c>
      <c r="K73">
        <v>51597.763009090901</v>
      </c>
      <c r="L73">
        <v>247273618.05490506</v>
      </c>
      <c r="M73">
        <v>4761751.6181818172</v>
      </c>
      <c r="N73">
        <v>2060613483.7908754</v>
      </c>
      <c r="O73">
        <v>101147400</v>
      </c>
      <c r="P73">
        <v>24.565798897727269</v>
      </c>
      <c r="Q73">
        <v>20537.447721782395</v>
      </c>
      <c r="R73">
        <v>247325215.81791416</v>
      </c>
      <c r="S73">
        <v>2166.5226354090573</v>
      </c>
      <c r="T73">
        <v>20562.013520680121</v>
      </c>
    </row>
    <row r="74" spans="1:20" x14ac:dyDescent="0.3">
      <c r="A74">
        <v>73</v>
      </c>
      <c r="B74" t="s">
        <v>139</v>
      </c>
      <c r="C74" t="s">
        <v>151</v>
      </c>
      <c r="D74" t="s">
        <v>154</v>
      </c>
      <c r="E74" t="s">
        <v>156</v>
      </c>
      <c r="F74" t="s">
        <v>159</v>
      </c>
      <c r="G74" t="s">
        <v>225</v>
      </c>
      <c r="H74">
        <v>350.12987953051515</v>
      </c>
      <c r="I74">
        <v>50</v>
      </c>
      <c r="J74">
        <v>1275701.9953834161</v>
      </c>
      <c r="K74">
        <v>46965.629363636355</v>
      </c>
      <c r="L74">
        <v>229626359.1690149</v>
      </c>
      <c r="M74">
        <v>5085863.7822727263</v>
      </c>
      <c r="N74">
        <v>1913552993.0751243</v>
      </c>
      <c r="O74">
        <v>93200000</v>
      </c>
      <c r="P74">
        <v>21.392061868181816</v>
      </c>
      <c r="Q74">
        <v>19071.744830982072</v>
      </c>
      <c r="R74">
        <v>229673324.79837853</v>
      </c>
      <c r="S74">
        <v>2011.8388568573971</v>
      </c>
      <c r="T74">
        <v>19093.136892850252</v>
      </c>
    </row>
    <row r="75" spans="1:20" x14ac:dyDescent="0.3">
      <c r="A75">
        <v>74</v>
      </c>
      <c r="B75" t="s">
        <v>139</v>
      </c>
      <c r="C75" t="s">
        <v>151</v>
      </c>
      <c r="D75" t="s">
        <v>154</v>
      </c>
      <c r="E75" t="s">
        <v>156</v>
      </c>
      <c r="F75" t="s">
        <v>159</v>
      </c>
      <c r="G75" t="s">
        <v>226</v>
      </c>
      <c r="H75">
        <v>350.12987953051515</v>
      </c>
      <c r="I75">
        <v>25</v>
      </c>
      <c r="J75">
        <v>1275701.9953834161</v>
      </c>
      <c r="K75">
        <v>46965.629363636355</v>
      </c>
      <c r="L75">
        <v>229626359.1690149</v>
      </c>
      <c r="M75">
        <v>5085863.7822727263</v>
      </c>
      <c r="N75">
        <v>1913552993.0751243</v>
      </c>
      <c r="O75">
        <v>97500000</v>
      </c>
      <c r="P75">
        <v>21.392061868181816</v>
      </c>
      <c r="Q75">
        <v>19071.744830982072</v>
      </c>
      <c r="R75">
        <v>229673324.79837853</v>
      </c>
      <c r="S75">
        <v>2016.1388568573971</v>
      </c>
      <c r="T75">
        <v>19093.136892850252</v>
      </c>
    </row>
    <row r="76" spans="1:20" x14ac:dyDescent="0.3">
      <c r="A76">
        <v>75</v>
      </c>
      <c r="B76" t="s">
        <v>139</v>
      </c>
      <c r="C76" t="s">
        <v>151</v>
      </c>
      <c r="D76" t="s">
        <v>154</v>
      </c>
      <c r="E76" t="s">
        <v>156</v>
      </c>
      <c r="F76" t="s">
        <v>159</v>
      </c>
      <c r="G76" t="s">
        <v>224</v>
      </c>
      <c r="H76">
        <v>350.12987953051515</v>
      </c>
      <c r="I76">
        <v>25</v>
      </c>
      <c r="J76">
        <v>1275701.9953834161</v>
      </c>
      <c r="K76">
        <v>46965.629363636355</v>
      </c>
      <c r="L76">
        <v>229626359.1690149</v>
      </c>
      <c r="M76">
        <v>5085863.7822727263</v>
      </c>
      <c r="N76">
        <v>1913552993.0751243</v>
      </c>
      <c r="O76">
        <v>93655000</v>
      </c>
      <c r="P76">
        <v>21.392061868181816</v>
      </c>
      <c r="Q76">
        <v>19071.744830982072</v>
      </c>
      <c r="R76">
        <v>229673324.79837853</v>
      </c>
      <c r="S76">
        <v>2012.293856857397</v>
      </c>
      <c r="T76">
        <v>19093.136892850252</v>
      </c>
    </row>
    <row r="77" spans="1:20" x14ac:dyDescent="0.3">
      <c r="A77">
        <v>76</v>
      </c>
      <c r="B77" t="s">
        <v>139</v>
      </c>
      <c r="C77" t="s">
        <v>151</v>
      </c>
      <c r="D77" t="s">
        <v>154</v>
      </c>
      <c r="E77" t="s">
        <v>156</v>
      </c>
      <c r="F77" t="s">
        <v>160</v>
      </c>
      <c r="G77" t="s">
        <v>225</v>
      </c>
      <c r="H77">
        <v>350.09130768667706</v>
      </c>
      <c r="I77">
        <v>50</v>
      </c>
      <c r="J77">
        <v>1276743.1748071001</v>
      </c>
      <c r="K77">
        <v>47784.409136363625</v>
      </c>
      <c r="L77">
        <v>229813771.46527803</v>
      </c>
      <c r="M77">
        <v>5113156.4413636355</v>
      </c>
      <c r="N77">
        <v>1915114762.2106502</v>
      </c>
      <c r="O77">
        <v>93200000</v>
      </c>
      <c r="P77">
        <v>21.119135277272726</v>
      </c>
      <c r="Q77">
        <v>19087.310463366146</v>
      </c>
      <c r="R77">
        <v>229861555.87441438</v>
      </c>
      <c r="S77">
        <v>2013.4279186520139</v>
      </c>
      <c r="T77">
        <v>19108.429598643419</v>
      </c>
    </row>
    <row r="78" spans="1:20" x14ac:dyDescent="0.3">
      <c r="A78">
        <v>77</v>
      </c>
      <c r="B78" t="s">
        <v>139</v>
      </c>
      <c r="C78" t="s">
        <v>151</v>
      </c>
      <c r="D78" t="s">
        <v>154</v>
      </c>
      <c r="E78" t="s">
        <v>156</v>
      </c>
      <c r="F78" t="s">
        <v>160</v>
      </c>
      <c r="G78" t="s">
        <v>226</v>
      </c>
      <c r="H78">
        <v>350.09130768667706</v>
      </c>
      <c r="I78">
        <v>25</v>
      </c>
      <c r="J78">
        <v>1276743.1748071001</v>
      </c>
      <c r="K78">
        <v>47784.409136363625</v>
      </c>
      <c r="L78">
        <v>229813771.46527803</v>
      </c>
      <c r="M78">
        <v>5113156.4413636355</v>
      </c>
      <c r="N78">
        <v>1915114762.2106502</v>
      </c>
      <c r="O78">
        <v>97500000</v>
      </c>
      <c r="P78">
        <v>21.119135277272726</v>
      </c>
      <c r="Q78">
        <v>19087.310463366146</v>
      </c>
      <c r="R78">
        <v>229861555.87441438</v>
      </c>
      <c r="S78">
        <v>2017.7279186520138</v>
      </c>
      <c r="T78">
        <v>19108.429598643419</v>
      </c>
    </row>
    <row r="79" spans="1:20" x14ac:dyDescent="0.3">
      <c r="A79">
        <v>78</v>
      </c>
      <c r="B79" t="s">
        <v>139</v>
      </c>
      <c r="C79" t="s">
        <v>151</v>
      </c>
      <c r="D79" t="s">
        <v>154</v>
      </c>
      <c r="E79" t="s">
        <v>156</v>
      </c>
      <c r="F79" t="s">
        <v>160</v>
      </c>
      <c r="G79" t="s">
        <v>224</v>
      </c>
      <c r="H79">
        <v>350.09130768667706</v>
      </c>
      <c r="I79">
        <v>25</v>
      </c>
      <c r="J79">
        <v>1276743.1748071001</v>
      </c>
      <c r="K79">
        <v>47784.409136363625</v>
      </c>
      <c r="L79">
        <v>229813771.46527803</v>
      </c>
      <c r="M79">
        <v>5113156.4413636355</v>
      </c>
      <c r="N79">
        <v>1915114762.2106502</v>
      </c>
      <c r="O79">
        <v>93655000</v>
      </c>
      <c r="P79">
        <v>21.119135277272726</v>
      </c>
      <c r="Q79">
        <v>19087.310463366146</v>
      </c>
      <c r="R79">
        <v>229861555.87441438</v>
      </c>
      <c r="S79">
        <v>2013.8829186520138</v>
      </c>
      <c r="T79">
        <v>19108.429598643419</v>
      </c>
    </row>
    <row r="80" spans="1:20" x14ac:dyDescent="0.3">
      <c r="A80">
        <v>79</v>
      </c>
      <c r="B80" t="s">
        <v>139</v>
      </c>
      <c r="C80" t="s">
        <v>151</v>
      </c>
      <c r="D80" t="s">
        <v>154</v>
      </c>
      <c r="E80" t="s">
        <v>156</v>
      </c>
      <c r="F80" t="s">
        <v>161</v>
      </c>
      <c r="G80" t="s">
        <v>225</v>
      </c>
      <c r="H80">
        <v>349.82681504321545</v>
      </c>
      <c r="I80">
        <v>50</v>
      </c>
      <c r="J80">
        <v>1283882.6908552183</v>
      </c>
      <c r="K80">
        <v>48275.676999999989</v>
      </c>
      <c r="L80">
        <v>231098884.35393929</v>
      </c>
      <c r="M80">
        <v>5064029.6549999993</v>
      </c>
      <c r="N80">
        <v>1925824036.2828274</v>
      </c>
      <c r="O80">
        <v>93200000</v>
      </c>
      <c r="P80">
        <v>20.627867413636363</v>
      </c>
      <c r="Q80">
        <v>19194.046228285515</v>
      </c>
      <c r="R80">
        <v>231147160.03093928</v>
      </c>
      <c r="S80">
        <v>2024.0880659378274</v>
      </c>
      <c r="T80">
        <v>19214.674095699153</v>
      </c>
    </row>
    <row r="81" spans="1:20" x14ac:dyDescent="0.3">
      <c r="A81">
        <v>80</v>
      </c>
      <c r="B81" t="s">
        <v>139</v>
      </c>
      <c r="C81" t="s">
        <v>151</v>
      </c>
      <c r="D81" t="s">
        <v>154</v>
      </c>
      <c r="E81" t="s">
        <v>156</v>
      </c>
      <c r="F81" t="s">
        <v>161</v>
      </c>
      <c r="G81" t="s">
        <v>226</v>
      </c>
      <c r="H81">
        <v>349.82681504321545</v>
      </c>
      <c r="I81">
        <v>25</v>
      </c>
      <c r="J81">
        <v>1283882.6908552183</v>
      </c>
      <c r="K81">
        <v>48275.676999999989</v>
      </c>
      <c r="L81">
        <v>231098884.35393929</v>
      </c>
      <c r="M81">
        <v>5064029.6549999993</v>
      </c>
      <c r="N81">
        <v>1925824036.2828274</v>
      </c>
      <c r="O81">
        <v>97500000</v>
      </c>
      <c r="P81">
        <v>20.627867413636363</v>
      </c>
      <c r="Q81">
        <v>19194.046228285515</v>
      </c>
      <c r="R81">
        <v>231147160.03093928</v>
      </c>
      <c r="S81">
        <v>2028.3880659378274</v>
      </c>
      <c r="T81">
        <v>19214.674095699153</v>
      </c>
    </row>
    <row r="82" spans="1:20" x14ac:dyDescent="0.3">
      <c r="A82">
        <v>81</v>
      </c>
      <c r="B82" t="s">
        <v>139</v>
      </c>
      <c r="C82" t="s">
        <v>151</v>
      </c>
      <c r="D82" t="s">
        <v>154</v>
      </c>
      <c r="E82" t="s">
        <v>156</v>
      </c>
      <c r="F82" t="s">
        <v>161</v>
      </c>
      <c r="G82" t="s">
        <v>224</v>
      </c>
      <c r="H82">
        <v>349.82681504321545</v>
      </c>
      <c r="I82">
        <v>25</v>
      </c>
      <c r="J82">
        <v>1283882.6908552183</v>
      </c>
      <c r="K82">
        <v>48275.676999999989</v>
      </c>
      <c r="L82">
        <v>231098884.35393929</v>
      </c>
      <c r="M82">
        <v>5064029.6549999993</v>
      </c>
      <c r="N82">
        <v>1925824036.2828274</v>
      </c>
      <c r="O82">
        <v>93655000</v>
      </c>
      <c r="P82">
        <v>20.627867413636363</v>
      </c>
      <c r="Q82">
        <v>19194.046228285515</v>
      </c>
      <c r="R82">
        <v>231147160.03093928</v>
      </c>
      <c r="S82">
        <v>2024.5430659378274</v>
      </c>
      <c r="T82">
        <v>19214.674095699153</v>
      </c>
    </row>
    <row r="83" spans="1:20" x14ac:dyDescent="0.3">
      <c r="A83">
        <v>82</v>
      </c>
      <c r="B83" t="s">
        <v>139</v>
      </c>
      <c r="C83" t="s">
        <v>151</v>
      </c>
      <c r="D83" t="s">
        <v>154</v>
      </c>
      <c r="E83" t="s">
        <v>157</v>
      </c>
      <c r="F83" t="s">
        <v>159</v>
      </c>
      <c r="G83" t="s">
        <v>225</v>
      </c>
      <c r="H83">
        <v>353.18665734869694</v>
      </c>
      <c r="I83">
        <v>51</v>
      </c>
      <c r="J83">
        <v>1278660.9563114161</v>
      </c>
      <c r="K83">
        <v>49694.89527272727</v>
      </c>
      <c r="L83">
        <v>230158972.1360549</v>
      </c>
      <c r="M83">
        <v>4540010.6004545446</v>
      </c>
      <c r="N83">
        <v>1917991434.4671242</v>
      </c>
      <c r="O83">
        <v>95064000</v>
      </c>
      <c r="P83">
        <v>24.121327777272722</v>
      </c>
      <c r="Q83">
        <v>19115.981296855669</v>
      </c>
      <c r="R83">
        <v>230208667.03132764</v>
      </c>
      <c r="S83">
        <v>2017.5954450675788</v>
      </c>
      <c r="T83">
        <v>19140.102624632942</v>
      </c>
    </row>
    <row r="84" spans="1:20" x14ac:dyDescent="0.3">
      <c r="A84">
        <v>83</v>
      </c>
      <c r="B84" t="s">
        <v>139</v>
      </c>
      <c r="C84" t="s">
        <v>151</v>
      </c>
      <c r="D84" t="s">
        <v>154</v>
      </c>
      <c r="E84" t="s">
        <v>157</v>
      </c>
      <c r="F84" t="s">
        <v>159</v>
      </c>
      <c r="G84" t="s">
        <v>226</v>
      </c>
      <c r="H84">
        <v>353.18665734869694</v>
      </c>
      <c r="I84">
        <v>26</v>
      </c>
      <c r="J84">
        <v>1278660.9563114161</v>
      </c>
      <c r="K84">
        <v>49694.89527272727</v>
      </c>
      <c r="L84">
        <v>230158972.1360549</v>
      </c>
      <c r="M84">
        <v>4540010.6004545446</v>
      </c>
      <c r="N84">
        <v>1917991434.4671242</v>
      </c>
      <c r="O84">
        <v>101400000</v>
      </c>
      <c r="P84">
        <v>24.121327777272722</v>
      </c>
      <c r="Q84">
        <v>19115.981296855669</v>
      </c>
      <c r="R84">
        <v>230208667.03132764</v>
      </c>
      <c r="S84">
        <v>2023.9314450675788</v>
      </c>
      <c r="T84">
        <v>19140.102624632942</v>
      </c>
    </row>
    <row r="85" spans="1:20" x14ac:dyDescent="0.3">
      <c r="A85">
        <v>84</v>
      </c>
      <c r="B85" t="s">
        <v>139</v>
      </c>
      <c r="C85" t="s">
        <v>151</v>
      </c>
      <c r="D85" t="s">
        <v>154</v>
      </c>
      <c r="E85" t="s">
        <v>157</v>
      </c>
      <c r="F85" t="s">
        <v>159</v>
      </c>
      <c r="G85" t="s">
        <v>224</v>
      </c>
      <c r="H85">
        <v>353.18665734869694</v>
      </c>
      <c r="I85">
        <v>26</v>
      </c>
      <c r="J85">
        <v>1278660.9563114161</v>
      </c>
      <c r="K85">
        <v>49694.89527272727</v>
      </c>
      <c r="L85">
        <v>230158972.1360549</v>
      </c>
      <c r="M85">
        <v>4540010.6004545446</v>
      </c>
      <c r="N85">
        <v>1917991434.4671242</v>
      </c>
      <c r="O85">
        <v>97401200</v>
      </c>
      <c r="P85">
        <v>24.121327777272722</v>
      </c>
      <c r="Q85">
        <v>19115.981296855669</v>
      </c>
      <c r="R85">
        <v>230208667.03132764</v>
      </c>
      <c r="S85">
        <v>2019.9326450675787</v>
      </c>
      <c r="T85">
        <v>19140.102624632942</v>
      </c>
    </row>
    <row r="86" spans="1:20" x14ac:dyDescent="0.3">
      <c r="A86">
        <v>85</v>
      </c>
      <c r="B86" t="s">
        <v>139</v>
      </c>
      <c r="C86" t="s">
        <v>151</v>
      </c>
      <c r="D86" t="s">
        <v>154</v>
      </c>
      <c r="E86" t="s">
        <v>157</v>
      </c>
      <c r="F86" t="s">
        <v>160</v>
      </c>
      <c r="G86" t="s">
        <v>225</v>
      </c>
      <c r="H86">
        <v>353.14808550485884</v>
      </c>
      <c r="I86">
        <v>51</v>
      </c>
      <c r="J86">
        <v>1279702.1357351001</v>
      </c>
      <c r="K86">
        <v>50513.67504545454</v>
      </c>
      <c r="L86">
        <v>230346384.43231803</v>
      </c>
      <c r="M86">
        <v>4567303.2595454538</v>
      </c>
      <c r="N86">
        <v>1919553203.6026504</v>
      </c>
      <c r="O86">
        <v>95064000</v>
      </c>
      <c r="P86">
        <v>23.848401186363635</v>
      </c>
      <c r="Q86">
        <v>19131.546929239747</v>
      </c>
      <c r="R86">
        <v>230396898.10736349</v>
      </c>
      <c r="S86">
        <v>2019.184506862196</v>
      </c>
      <c r="T86">
        <v>19155.395330426109</v>
      </c>
    </row>
    <row r="87" spans="1:20" x14ac:dyDescent="0.3">
      <c r="A87">
        <v>86</v>
      </c>
      <c r="B87" t="s">
        <v>139</v>
      </c>
      <c r="C87" t="s">
        <v>151</v>
      </c>
      <c r="D87" t="s">
        <v>154</v>
      </c>
      <c r="E87" t="s">
        <v>157</v>
      </c>
      <c r="F87" t="s">
        <v>160</v>
      </c>
      <c r="G87" t="s">
        <v>226</v>
      </c>
      <c r="H87">
        <v>353.14808550485884</v>
      </c>
      <c r="I87">
        <v>26</v>
      </c>
      <c r="J87">
        <v>1279702.1357351001</v>
      </c>
      <c r="K87">
        <v>50513.67504545454</v>
      </c>
      <c r="L87">
        <v>230346384.43231803</v>
      </c>
      <c r="M87">
        <v>4567303.2595454538</v>
      </c>
      <c r="N87">
        <v>1919553203.6026504</v>
      </c>
      <c r="O87">
        <v>101400000</v>
      </c>
      <c r="P87">
        <v>23.848401186363635</v>
      </c>
      <c r="Q87">
        <v>19131.546929239747</v>
      </c>
      <c r="R87">
        <v>230396898.10736349</v>
      </c>
      <c r="S87">
        <v>2025.520506862196</v>
      </c>
      <c r="T87">
        <v>19155.395330426109</v>
      </c>
    </row>
    <row r="88" spans="1:20" x14ac:dyDescent="0.3">
      <c r="A88">
        <v>87</v>
      </c>
      <c r="B88" t="s">
        <v>139</v>
      </c>
      <c r="C88" t="s">
        <v>151</v>
      </c>
      <c r="D88" t="s">
        <v>154</v>
      </c>
      <c r="E88" t="s">
        <v>157</v>
      </c>
      <c r="F88" t="s">
        <v>160</v>
      </c>
      <c r="G88" t="s">
        <v>224</v>
      </c>
      <c r="H88">
        <v>353.14808550485884</v>
      </c>
      <c r="I88">
        <v>26</v>
      </c>
      <c r="J88">
        <v>1279702.1357351001</v>
      </c>
      <c r="K88">
        <v>50513.67504545454</v>
      </c>
      <c r="L88">
        <v>230346384.43231803</v>
      </c>
      <c r="M88">
        <v>4567303.2595454538</v>
      </c>
      <c r="N88">
        <v>1919553203.6026504</v>
      </c>
      <c r="O88">
        <v>97401200</v>
      </c>
      <c r="P88">
        <v>23.848401186363635</v>
      </c>
      <c r="Q88">
        <v>19131.546929239747</v>
      </c>
      <c r="R88">
        <v>230396898.10736349</v>
      </c>
      <c r="S88">
        <v>2021.521706862196</v>
      </c>
      <c r="T88">
        <v>19155.395330426109</v>
      </c>
    </row>
    <row r="89" spans="1:20" x14ac:dyDescent="0.3">
      <c r="A89">
        <v>88</v>
      </c>
      <c r="B89" t="s">
        <v>139</v>
      </c>
      <c r="C89" t="s">
        <v>151</v>
      </c>
      <c r="D89" t="s">
        <v>154</v>
      </c>
      <c r="E89" t="s">
        <v>157</v>
      </c>
      <c r="F89" t="s">
        <v>161</v>
      </c>
      <c r="G89" t="s">
        <v>225</v>
      </c>
      <c r="H89">
        <v>352.88359286139729</v>
      </c>
      <c r="I89">
        <v>51</v>
      </c>
      <c r="J89">
        <v>1286841.6517832179</v>
      </c>
      <c r="K89">
        <v>51004.942909090903</v>
      </c>
      <c r="L89">
        <v>231631497.32097924</v>
      </c>
      <c r="M89">
        <v>4518176.4731818177</v>
      </c>
      <c r="N89">
        <v>1930262477.6748269</v>
      </c>
      <c r="O89">
        <v>95064000</v>
      </c>
      <c r="P89">
        <v>23.357133322727268</v>
      </c>
      <c r="Q89">
        <v>19238.282694159108</v>
      </c>
      <c r="R89">
        <v>231682502.26388833</v>
      </c>
      <c r="S89">
        <v>2029.8446541480087</v>
      </c>
      <c r="T89">
        <v>19261.639827481835</v>
      </c>
    </row>
    <row r="90" spans="1:20" x14ac:dyDescent="0.3">
      <c r="A90">
        <v>89</v>
      </c>
      <c r="B90" t="s">
        <v>139</v>
      </c>
      <c r="C90" t="s">
        <v>151</v>
      </c>
      <c r="D90" t="s">
        <v>154</v>
      </c>
      <c r="E90" t="s">
        <v>157</v>
      </c>
      <c r="F90" t="s">
        <v>161</v>
      </c>
      <c r="G90" t="s">
        <v>226</v>
      </c>
      <c r="H90">
        <v>352.88359286139729</v>
      </c>
      <c r="I90">
        <v>26</v>
      </c>
      <c r="J90">
        <v>1286841.6517832179</v>
      </c>
      <c r="K90">
        <v>51004.942909090903</v>
      </c>
      <c r="L90">
        <v>231631497.32097924</v>
      </c>
      <c r="M90">
        <v>4518176.4731818177</v>
      </c>
      <c r="N90">
        <v>1930262477.6748269</v>
      </c>
      <c r="O90">
        <v>101400000</v>
      </c>
      <c r="P90">
        <v>23.357133322727268</v>
      </c>
      <c r="Q90">
        <v>19238.282694159108</v>
      </c>
      <c r="R90">
        <v>231682502.26388833</v>
      </c>
      <c r="S90">
        <v>2036.1806541480087</v>
      </c>
      <c r="T90">
        <v>19261.639827481835</v>
      </c>
    </row>
    <row r="91" spans="1:20" x14ac:dyDescent="0.3">
      <c r="A91">
        <v>90</v>
      </c>
      <c r="B91" t="s">
        <v>139</v>
      </c>
      <c r="C91" t="s">
        <v>151</v>
      </c>
      <c r="D91" t="s">
        <v>154</v>
      </c>
      <c r="E91" t="s">
        <v>157</v>
      </c>
      <c r="F91" t="s">
        <v>161</v>
      </c>
      <c r="G91" t="s">
        <v>224</v>
      </c>
      <c r="H91">
        <v>352.88359286139729</v>
      </c>
      <c r="I91">
        <v>26</v>
      </c>
      <c r="J91">
        <v>1286841.6517832179</v>
      </c>
      <c r="K91">
        <v>51004.942909090903</v>
      </c>
      <c r="L91">
        <v>231631497.32097924</v>
      </c>
      <c r="M91">
        <v>4518176.4731818177</v>
      </c>
      <c r="N91">
        <v>1930262477.6748269</v>
      </c>
      <c r="O91">
        <v>97401200</v>
      </c>
      <c r="P91">
        <v>23.357133322727268</v>
      </c>
      <c r="Q91">
        <v>19238.282694159108</v>
      </c>
      <c r="R91">
        <v>231682502.26388833</v>
      </c>
      <c r="S91">
        <v>2032.1818541480086</v>
      </c>
      <c r="T91">
        <v>19261.639827481835</v>
      </c>
    </row>
    <row r="92" spans="1:20" x14ac:dyDescent="0.3">
      <c r="A92">
        <v>91</v>
      </c>
      <c r="B92" t="s">
        <v>139</v>
      </c>
      <c r="C92" t="s">
        <v>151</v>
      </c>
      <c r="D92" t="s">
        <v>155</v>
      </c>
      <c r="E92" t="s">
        <v>156</v>
      </c>
      <c r="F92" t="s">
        <v>159</v>
      </c>
      <c r="G92" t="s">
        <v>225</v>
      </c>
      <c r="H92">
        <v>350.13632663551516</v>
      </c>
      <c r="I92">
        <v>50</v>
      </c>
      <c r="J92">
        <v>1275708.2361810561</v>
      </c>
      <c r="K92">
        <v>46947.209063636357</v>
      </c>
      <c r="L92">
        <v>229627482.51259011</v>
      </c>
      <c r="M92">
        <v>5084942.7672727266</v>
      </c>
      <c r="N92">
        <v>1913562354.2715843</v>
      </c>
      <c r="O92">
        <v>93200000</v>
      </c>
      <c r="P92">
        <v>21.378246643181814</v>
      </c>
      <c r="Q92">
        <v>19071.838130906792</v>
      </c>
      <c r="R92">
        <v>229674429.72165376</v>
      </c>
      <c r="S92">
        <v>2011.8472970388571</v>
      </c>
      <c r="T92">
        <v>19093.216377549972</v>
      </c>
    </row>
    <row r="93" spans="1:20" x14ac:dyDescent="0.3">
      <c r="A93">
        <v>92</v>
      </c>
      <c r="B93" t="s">
        <v>139</v>
      </c>
      <c r="C93" t="s">
        <v>151</v>
      </c>
      <c r="D93" t="s">
        <v>155</v>
      </c>
      <c r="E93" t="s">
        <v>156</v>
      </c>
      <c r="F93" t="s">
        <v>159</v>
      </c>
      <c r="G93" t="s">
        <v>226</v>
      </c>
      <c r="H93">
        <v>350.13632663551516</v>
      </c>
      <c r="I93">
        <v>25</v>
      </c>
      <c r="J93">
        <v>1275708.2361810561</v>
      </c>
      <c r="K93">
        <v>46947.209063636357</v>
      </c>
      <c r="L93">
        <v>229627482.51259011</v>
      </c>
      <c r="M93">
        <v>5084942.7672727266</v>
      </c>
      <c r="N93">
        <v>1913562354.2715843</v>
      </c>
      <c r="O93">
        <v>97500000</v>
      </c>
      <c r="P93">
        <v>21.378246643181814</v>
      </c>
      <c r="Q93">
        <v>19071.838130906792</v>
      </c>
      <c r="R93">
        <v>229674429.72165376</v>
      </c>
      <c r="S93">
        <v>2016.147297038857</v>
      </c>
      <c r="T93">
        <v>19093.216377549972</v>
      </c>
    </row>
    <row r="94" spans="1:20" x14ac:dyDescent="0.3">
      <c r="A94">
        <v>93</v>
      </c>
      <c r="B94" t="s">
        <v>139</v>
      </c>
      <c r="C94" t="s">
        <v>151</v>
      </c>
      <c r="D94" t="s">
        <v>155</v>
      </c>
      <c r="E94" t="s">
        <v>156</v>
      </c>
      <c r="F94" t="s">
        <v>159</v>
      </c>
      <c r="G94" t="s">
        <v>224</v>
      </c>
      <c r="H94">
        <v>350.13632663551516</v>
      </c>
      <c r="I94">
        <v>25</v>
      </c>
      <c r="J94">
        <v>1275708.2361810561</v>
      </c>
      <c r="K94">
        <v>46947.209063636357</v>
      </c>
      <c r="L94">
        <v>229627482.51259011</v>
      </c>
      <c r="M94">
        <v>5084942.7672727266</v>
      </c>
      <c r="N94">
        <v>1913562354.2715843</v>
      </c>
      <c r="O94">
        <v>93655000</v>
      </c>
      <c r="P94">
        <v>21.378246643181814</v>
      </c>
      <c r="Q94">
        <v>19071.838130906792</v>
      </c>
      <c r="R94">
        <v>229674429.72165376</v>
      </c>
      <c r="S94">
        <v>2012.302297038857</v>
      </c>
      <c r="T94">
        <v>19093.216377549972</v>
      </c>
    </row>
    <row r="95" spans="1:20" x14ac:dyDescent="0.3">
      <c r="A95">
        <v>94</v>
      </c>
      <c r="B95" t="s">
        <v>139</v>
      </c>
      <c r="C95" t="s">
        <v>151</v>
      </c>
      <c r="D95" t="s">
        <v>155</v>
      </c>
      <c r="E95" t="s">
        <v>156</v>
      </c>
      <c r="F95" t="s">
        <v>160</v>
      </c>
      <c r="G95" t="s">
        <v>225</v>
      </c>
      <c r="H95">
        <v>350.097754791677</v>
      </c>
      <c r="I95">
        <v>50</v>
      </c>
      <c r="J95">
        <v>1276749.4156047399</v>
      </c>
      <c r="K95">
        <v>47765.988836363627</v>
      </c>
      <c r="L95">
        <v>229814894.80885318</v>
      </c>
      <c r="M95">
        <v>5112235.4263636358</v>
      </c>
      <c r="N95">
        <v>1915124123.40711</v>
      </c>
      <c r="O95">
        <v>93200000</v>
      </c>
      <c r="P95">
        <v>21.105320052272724</v>
      </c>
      <c r="Q95">
        <v>19087.403763290858</v>
      </c>
      <c r="R95">
        <v>229862660.79768956</v>
      </c>
      <c r="S95">
        <v>2013.4363588334736</v>
      </c>
      <c r="T95">
        <v>19108.509083343131</v>
      </c>
    </row>
    <row r="96" spans="1:20" x14ac:dyDescent="0.3">
      <c r="A96">
        <v>95</v>
      </c>
      <c r="B96" t="s">
        <v>139</v>
      </c>
      <c r="C96" t="s">
        <v>151</v>
      </c>
      <c r="D96" t="s">
        <v>155</v>
      </c>
      <c r="E96" t="s">
        <v>156</v>
      </c>
      <c r="F96" t="s">
        <v>160</v>
      </c>
      <c r="G96" t="s">
        <v>226</v>
      </c>
      <c r="H96">
        <v>350.097754791677</v>
      </c>
      <c r="I96">
        <v>25</v>
      </c>
      <c r="J96">
        <v>1276749.4156047399</v>
      </c>
      <c r="K96">
        <v>47765.988836363627</v>
      </c>
      <c r="L96">
        <v>229814894.80885318</v>
      </c>
      <c r="M96">
        <v>5112235.4263636358</v>
      </c>
      <c r="N96">
        <v>1915124123.40711</v>
      </c>
      <c r="O96">
        <v>97500000</v>
      </c>
      <c r="P96">
        <v>21.105320052272724</v>
      </c>
      <c r="Q96">
        <v>19087.403763290858</v>
      </c>
      <c r="R96">
        <v>229862660.79768956</v>
      </c>
      <c r="S96">
        <v>2017.7363588334738</v>
      </c>
      <c r="T96">
        <v>19108.509083343131</v>
      </c>
    </row>
    <row r="97" spans="1:20" x14ac:dyDescent="0.3">
      <c r="A97">
        <v>96</v>
      </c>
      <c r="B97" t="s">
        <v>139</v>
      </c>
      <c r="C97" t="s">
        <v>151</v>
      </c>
      <c r="D97" t="s">
        <v>155</v>
      </c>
      <c r="E97" t="s">
        <v>156</v>
      </c>
      <c r="F97" t="s">
        <v>160</v>
      </c>
      <c r="G97" t="s">
        <v>224</v>
      </c>
      <c r="H97">
        <v>350.097754791677</v>
      </c>
      <c r="I97">
        <v>25</v>
      </c>
      <c r="J97">
        <v>1276749.4156047399</v>
      </c>
      <c r="K97">
        <v>47765.988836363627</v>
      </c>
      <c r="L97">
        <v>229814894.80885318</v>
      </c>
      <c r="M97">
        <v>5112235.4263636358</v>
      </c>
      <c r="N97">
        <v>1915124123.40711</v>
      </c>
      <c r="O97">
        <v>93655000</v>
      </c>
      <c r="P97">
        <v>21.105320052272724</v>
      </c>
      <c r="Q97">
        <v>19087.403763290858</v>
      </c>
      <c r="R97">
        <v>229862660.79768956</v>
      </c>
      <c r="S97">
        <v>2013.8913588334738</v>
      </c>
      <c r="T97">
        <v>19108.509083343131</v>
      </c>
    </row>
    <row r="98" spans="1:20" x14ac:dyDescent="0.3">
      <c r="A98">
        <v>97</v>
      </c>
      <c r="B98" t="s">
        <v>139</v>
      </c>
      <c r="C98" t="s">
        <v>151</v>
      </c>
      <c r="D98" t="s">
        <v>155</v>
      </c>
      <c r="E98" t="s">
        <v>156</v>
      </c>
      <c r="F98" t="s">
        <v>161</v>
      </c>
      <c r="G98" t="s">
        <v>225</v>
      </c>
      <c r="H98">
        <v>349.83326214821545</v>
      </c>
      <c r="I98">
        <v>50</v>
      </c>
      <c r="J98">
        <v>1283888.9316528582</v>
      </c>
      <c r="K98">
        <v>48257.256699999991</v>
      </c>
      <c r="L98">
        <v>231100007.69751447</v>
      </c>
      <c r="M98">
        <v>5063108.6399999997</v>
      </c>
      <c r="N98">
        <v>1925833397.4792871</v>
      </c>
      <c r="O98">
        <v>93200000</v>
      </c>
      <c r="P98">
        <v>20.614052188636361</v>
      </c>
      <c r="Q98">
        <v>19194.139528210228</v>
      </c>
      <c r="R98">
        <v>231148264.95421448</v>
      </c>
      <c r="S98">
        <v>2024.0965061192871</v>
      </c>
      <c r="T98">
        <v>19214.753580398865</v>
      </c>
    </row>
    <row r="99" spans="1:20" x14ac:dyDescent="0.3">
      <c r="A99">
        <v>98</v>
      </c>
      <c r="B99" t="s">
        <v>139</v>
      </c>
      <c r="C99" t="s">
        <v>151</v>
      </c>
      <c r="D99" t="s">
        <v>155</v>
      </c>
      <c r="E99" t="s">
        <v>156</v>
      </c>
      <c r="F99" t="s">
        <v>161</v>
      </c>
      <c r="G99" t="s">
        <v>226</v>
      </c>
      <c r="H99">
        <v>349.83326214821545</v>
      </c>
      <c r="I99">
        <v>25</v>
      </c>
      <c r="J99">
        <v>1283888.9316528582</v>
      </c>
      <c r="K99">
        <v>48257.256699999991</v>
      </c>
      <c r="L99">
        <v>231100007.69751447</v>
      </c>
      <c r="M99">
        <v>5063108.6399999997</v>
      </c>
      <c r="N99">
        <v>1925833397.4792871</v>
      </c>
      <c r="O99">
        <v>97500000</v>
      </c>
      <c r="P99">
        <v>20.614052188636361</v>
      </c>
      <c r="Q99">
        <v>19194.139528210228</v>
      </c>
      <c r="R99">
        <v>231148264.95421448</v>
      </c>
      <c r="S99">
        <v>2028.3965061192873</v>
      </c>
      <c r="T99">
        <v>19214.753580398865</v>
      </c>
    </row>
    <row r="100" spans="1:20" x14ac:dyDescent="0.3">
      <c r="A100">
        <v>99</v>
      </c>
      <c r="B100" t="s">
        <v>139</v>
      </c>
      <c r="C100" t="s">
        <v>151</v>
      </c>
      <c r="D100" t="s">
        <v>155</v>
      </c>
      <c r="E100" t="s">
        <v>156</v>
      </c>
      <c r="F100" t="s">
        <v>161</v>
      </c>
      <c r="G100" t="s">
        <v>224</v>
      </c>
      <c r="H100">
        <v>349.83326214821545</v>
      </c>
      <c r="I100">
        <v>25</v>
      </c>
      <c r="J100">
        <v>1283888.9316528582</v>
      </c>
      <c r="K100">
        <v>48257.256699999991</v>
      </c>
      <c r="L100">
        <v>231100007.69751447</v>
      </c>
      <c r="M100">
        <v>5063108.6399999997</v>
      </c>
      <c r="N100">
        <v>1925833397.4792871</v>
      </c>
      <c r="O100">
        <v>93655000</v>
      </c>
      <c r="P100">
        <v>20.614052188636361</v>
      </c>
      <c r="Q100">
        <v>19194.139528210228</v>
      </c>
      <c r="R100">
        <v>231148264.95421448</v>
      </c>
      <c r="S100">
        <v>2024.5515061192873</v>
      </c>
      <c r="T100">
        <v>19214.753580398865</v>
      </c>
    </row>
    <row r="101" spans="1:20" x14ac:dyDescent="0.3">
      <c r="A101">
        <v>100</v>
      </c>
      <c r="B101" t="s">
        <v>139</v>
      </c>
      <c r="C101" t="s">
        <v>151</v>
      </c>
      <c r="D101" t="s">
        <v>155</v>
      </c>
      <c r="E101" t="s">
        <v>157</v>
      </c>
      <c r="F101" t="s">
        <v>159</v>
      </c>
      <c r="G101" t="s">
        <v>225</v>
      </c>
      <c r="H101">
        <v>353.193104453697</v>
      </c>
      <c r="I101">
        <v>51</v>
      </c>
      <c r="J101">
        <v>1278667.1971090562</v>
      </c>
      <c r="K101">
        <v>49676.474972727272</v>
      </c>
      <c r="L101">
        <v>230160095.47963011</v>
      </c>
      <c r="M101">
        <v>4539089.585454545</v>
      </c>
      <c r="N101">
        <v>1918000795.6635842</v>
      </c>
      <c r="O101">
        <v>95064000</v>
      </c>
      <c r="P101">
        <v>24.107512552272723</v>
      </c>
      <c r="Q101">
        <v>19116.074596780389</v>
      </c>
      <c r="R101">
        <v>230209771.95460284</v>
      </c>
      <c r="S101">
        <v>2017.6038852490387</v>
      </c>
      <c r="T101">
        <v>19140.182109332662</v>
      </c>
    </row>
    <row r="102" spans="1:20" x14ac:dyDescent="0.3">
      <c r="A102">
        <v>101</v>
      </c>
      <c r="B102" t="s">
        <v>139</v>
      </c>
      <c r="C102" t="s">
        <v>151</v>
      </c>
      <c r="D102" t="s">
        <v>155</v>
      </c>
      <c r="E102" t="s">
        <v>157</v>
      </c>
      <c r="F102" t="s">
        <v>159</v>
      </c>
      <c r="G102" t="s">
        <v>226</v>
      </c>
      <c r="H102">
        <v>353.193104453697</v>
      </c>
      <c r="I102">
        <v>26</v>
      </c>
      <c r="J102">
        <v>1278667.1971090562</v>
      </c>
      <c r="K102">
        <v>49676.474972727272</v>
      </c>
      <c r="L102">
        <v>230160095.47963011</v>
      </c>
      <c r="M102">
        <v>4539089.585454545</v>
      </c>
      <c r="N102">
        <v>1918000795.6635842</v>
      </c>
      <c r="O102">
        <v>101400000</v>
      </c>
      <c r="P102">
        <v>24.107512552272723</v>
      </c>
      <c r="Q102">
        <v>19116.074596780389</v>
      </c>
      <c r="R102">
        <v>230209771.95460284</v>
      </c>
      <c r="S102">
        <v>2023.9398852490388</v>
      </c>
      <c r="T102">
        <v>19140.182109332662</v>
      </c>
    </row>
    <row r="103" spans="1:20" x14ac:dyDescent="0.3">
      <c r="A103">
        <v>102</v>
      </c>
      <c r="B103" t="s">
        <v>139</v>
      </c>
      <c r="C103" t="s">
        <v>151</v>
      </c>
      <c r="D103" t="s">
        <v>155</v>
      </c>
      <c r="E103" t="s">
        <v>157</v>
      </c>
      <c r="F103" t="s">
        <v>159</v>
      </c>
      <c r="G103" t="s">
        <v>224</v>
      </c>
      <c r="H103">
        <v>353.193104453697</v>
      </c>
      <c r="I103">
        <v>26</v>
      </c>
      <c r="J103">
        <v>1278667.1971090562</v>
      </c>
      <c r="K103">
        <v>49676.474972727272</v>
      </c>
      <c r="L103">
        <v>230160095.47963011</v>
      </c>
      <c r="M103">
        <v>4539089.585454545</v>
      </c>
      <c r="N103">
        <v>1918000795.6635842</v>
      </c>
      <c r="O103">
        <v>97401200</v>
      </c>
      <c r="P103">
        <v>24.107512552272723</v>
      </c>
      <c r="Q103">
        <v>19116.074596780389</v>
      </c>
      <c r="R103">
        <v>230209771.95460284</v>
      </c>
      <c r="S103">
        <v>2019.9410852490387</v>
      </c>
      <c r="T103">
        <v>19140.182109332662</v>
      </c>
    </row>
    <row r="104" spans="1:20" x14ac:dyDescent="0.3">
      <c r="A104">
        <v>103</v>
      </c>
      <c r="B104" t="s">
        <v>139</v>
      </c>
      <c r="C104" t="s">
        <v>151</v>
      </c>
      <c r="D104" t="s">
        <v>155</v>
      </c>
      <c r="E104" t="s">
        <v>157</v>
      </c>
      <c r="F104" t="s">
        <v>160</v>
      </c>
      <c r="G104" t="s">
        <v>225</v>
      </c>
      <c r="H104">
        <v>353.15453260985885</v>
      </c>
      <c r="I104">
        <v>51</v>
      </c>
      <c r="J104">
        <v>1279708.3765327397</v>
      </c>
      <c r="K104">
        <v>50495.254745454542</v>
      </c>
      <c r="L104">
        <v>230347507.77589315</v>
      </c>
      <c r="M104">
        <v>4566382.2445454542</v>
      </c>
      <c r="N104">
        <v>1919562564.7991095</v>
      </c>
      <c r="O104">
        <v>95064000</v>
      </c>
      <c r="P104">
        <v>23.834585961363636</v>
      </c>
      <c r="Q104">
        <v>19131.640229164459</v>
      </c>
      <c r="R104">
        <v>230398003.03063861</v>
      </c>
      <c r="S104">
        <v>2019.1929470436548</v>
      </c>
      <c r="T104">
        <v>19155.474815125821</v>
      </c>
    </row>
    <row r="105" spans="1:20" x14ac:dyDescent="0.3">
      <c r="A105">
        <v>104</v>
      </c>
      <c r="B105" t="s">
        <v>139</v>
      </c>
      <c r="C105" t="s">
        <v>151</v>
      </c>
      <c r="D105" t="s">
        <v>155</v>
      </c>
      <c r="E105" t="s">
        <v>157</v>
      </c>
      <c r="F105" t="s">
        <v>160</v>
      </c>
      <c r="G105" t="s">
        <v>226</v>
      </c>
      <c r="H105">
        <v>353.15453260985885</v>
      </c>
      <c r="I105">
        <v>26</v>
      </c>
      <c r="J105">
        <v>1279708.3765327397</v>
      </c>
      <c r="K105">
        <v>50495.254745454542</v>
      </c>
      <c r="L105">
        <v>230347507.77589315</v>
      </c>
      <c r="M105">
        <v>4566382.2445454542</v>
      </c>
      <c r="N105">
        <v>1919562564.7991095</v>
      </c>
      <c r="O105">
        <v>101400000</v>
      </c>
      <c r="P105">
        <v>23.834585961363636</v>
      </c>
      <c r="Q105">
        <v>19131.640229164459</v>
      </c>
      <c r="R105">
        <v>230398003.03063861</v>
      </c>
      <c r="S105">
        <v>2025.5289470436549</v>
      </c>
      <c r="T105">
        <v>19155.474815125821</v>
      </c>
    </row>
    <row r="106" spans="1:20" x14ac:dyDescent="0.3">
      <c r="A106">
        <v>105</v>
      </c>
      <c r="B106" t="s">
        <v>139</v>
      </c>
      <c r="C106" t="s">
        <v>151</v>
      </c>
      <c r="D106" t="s">
        <v>155</v>
      </c>
      <c r="E106" t="s">
        <v>157</v>
      </c>
      <c r="F106" t="s">
        <v>160</v>
      </c>
      <c r="G106" t="s">
        <v>224</v>
      </c>
      <c r="H106">
        <v>353.15453260985885</v>
      </c>
      <c r="I106">
        <v>26</v>
      </c>
      <c r="J106">
        <v>1279708.3765327397</v>
      </c>
      <c r="K106">
        <v>50495.254745454542</v>
      </c>
      <c r="L106">
        <v>230347507.77589315</v>
      </c>
      <c r="M106">
        <v>4566382.2445454542</v>
      </c>
      <c r="N106">
        <v>1919562564.7991095</v>
      </c>
      <c r="O106">
        <v>97401200</v>
      </c>
      <c r="P106">
        <v>23.834585961363636</v>
      </c>
      <c r="Q106">
        <v>19131.640229164459</v>
      </c>
      <c r="R106">
        <v>230398003.03063861</v>
      </c>
      <c r="S106">
        <v>2021.530147043655</v>
      </c>
      <c r="T106">
        <v>19155.474815125821</v>
      </c>
    </row>
    <row r="107" spans="1:20" x14ac:dyDescent="0.3">
      <c r="A107">
        <v>106</v>
      </c>
      <c r="B107" t="s">
        <v>139</v>
      </c>
      <c r="C107" t="s">
        <v>151</v>
      </c>
      <c r="D107" t="s">
        <v>155</v>
      </c>
      <c r="E107" t="s">
        <v>157</v>
      </c>
      <c r="F107" t="s">
        <v>161</v>
      </c>
      <c r="G107" t="s">
        <v>225</v>
      </c>
      <c r="H107">
        <v>352.8900399663973</v>
      </c>
      <c r="I107">
        <v>51</v>
      </c>
      <c r="J107">
        <v>1286847.8925808582</v>
      </c>
      <c r="K107">
        <v>50986.522609090905</v>
      </c>
      <c r="L107">
        <v>231632620.66455448</v>
      </c>
      <c r="M107">
        <v>4517255.458181818</v>
      </c>
      <c r="N107">
        <v>1930271838.8712873</v>
      </c>
      <c r="O107">
        <v>95064000</v>
      </c>
      <c r="P107">
        <v>23.34331809772727</v>
      </c>
      <c r="Q107">
        <v>19238.375994083828</v>
      </c>
      <c r="R107">
        <v>231683607.18716356</v>
      </c>
      <c r="S107">
        <v>2029.8530943294693</v>
      </c>
      <c r="T107">
        <v>19261.719312181554</v>
      </c>
    </row>
    <row r="108" spans="1:20" x14ac:dyDescent="0.3">
      <c r="A108">
        <v>107</v>
      </c>
      <c r="B108" t="s">
        <v>139</v>
      </c>
      <c r="C108" t="s">
        <v>151</v>
      </c>
      <c r="D108" t="s">
        <v>155</v>
      </c>
      <c r="E108" t="s">
        <v>157</v>
      </c>
      <c r="F108" t="s">
        <v>161</v>
      </c>
      <c r="G108" t="s">
        <v>226</v>
      </c>
      <c r="H108">
        <v>352.8900399663973</v>
      </c>
      <c r="I108">
        <v>26</v>
      </c>
      <c r="J108">
        <v>1286847.8925808582</v>
      </c>
      <c r="K108">
        <v>50986.522609090905</v>
      </c>
      <c r="L108">
        <v>231632620.66455448</v>
      </c>
      <c r="M108">
        <v>4517255.458181818</v>
      </c>
      <c r="N108">
        <v>1930271838.8712873</v>
      </c>
      <c r="O108">
        <v>101400000</v>
      </c>
      <c r="P108">
        <v>23.34331809772727</v>
      </c>
      <c r="Q108">
        <v>19238.375994083828</v>
      </c>
      <c r="R108">
        <v>231683607.18716356</v>
      </c>
      <c r="S108">
        <v>2036.1890943294693</v>
      </c>
      <c r="T108">
        <v>19261.719312181554</v>
      </c>
    </row>
    <row r="109" spans="1:20" x14ac:dyDescent="0.3">
      <c r="A109">
        <v>108</v>
      </c>
      <c r="B109" t="s">
        <v>139</v>
      </c>
      <c r="C109" t="s">
        <v>151</v>
      </c>
      <c r="D109" t="s">
        <v>155</v>
      </c>
      <c r="E109" t="s">
        <v>157</v>
      </c>
      <c r="F109" t="s">
        <v>161</v>
      </c>
      <c r="G109" t="s">
        <v>224</v>
      </c>
      <c r="H109">
        <v>352.8900399663973</v>
      </c>
      <c r="I109">
        <v>26</v>
      </c>
      <c r="J109">
        <v>1286847.8925808582</v>
      </c>
      <c r="K109">
        <v>50986.522609090905</v>
      </c>
      <c r="L109">
        <v>231632620.66455448</v>
      </c>
      <c r="M109">
        <v>4517255.458181818</v>
      </c>
      <c r="N109">
        <v>1930271838.8712873</v>
      </c>
      <c r="O109">
        <v>97401200</v>
      </c>
      <c r="P109">
        <v>23.34331809772727</v>
      </c>
      <c r="Q109">
        <v>19238.375994083828</v>
      </c>
      <c r="R109">
        <v>231683607.18716356</v>
      </c>
      <c r="S109">
        <v>2032.1902943294692</v>
      </c>
      <c r="T109">
        <v>19261.719312181554</v>
      </c>
    </row>
    <row r="110" spans="1:20" x14ac:dyDescent="0.3">
      <c r="A110">
        <v>109</v>
      </c>
      <c r="B110" t="s">
        <v>140</v>
      </c>
      <c r="C110" t="s">
        <v>149</v>
      </c>
      <c r="D110" t="s">
        <v>154</v>
      </c>
      <c r="E110" t="s">
        <v>156</v>
      </c>
      <c r="F110" t="s">
        <v>159</v>
      </c>
      <c r="G110" t="s">
        <v>225</v>
      </c>
      <c r="H110">
        <v>329.38936329640541</v>
      </c>
      <c r="I110">
        <v>47</v>
      </c>
      <c r="J110">
        <v>1201619.0200086134</v>
      </c>
      <c r="K110">
        <v>45168.930563636357</v>
      </c>
      <c r="L110">
        <v>216291423.6015504</v>
      </c>
      <c r="M110">
        <v>5937898.1022727257</v>
      </c>
      <c r="N110">
        <v>1802428530.0129199</v>
      </c>
      <c r="O110">
        <v>87608000</v>
      </c>
      <c r="P110">
        <v>24.200065468181812</v>
      </c>
      <c r="Q110">
        <v>17964.20434912877</v>
      </c>
      <c r="R110">
        <v>216336592.53211403</v>
      </c>
      <c r="S110">
        <v>1895.9744281151927</v>
      </c>
      <c r="T110">
        <v>17988.404414596953</v>
      </c>
    </row>
    <row r="111" spans="1:20" x14ac:dyDescent="0.3">
      <c r="A111">
        <v>110</v>
      </c>
      <c r="B111" t="s">
        <v>140</v>
      </c>
      <c r="C111" t="s">
        <v>149</v>
      </c>
      <c r="D111" t="s">
        <v>154</v>
      </c>
      <c r="E111" t="s">
        <v>156</v>
      </c>
      <c r="F111" t="s">
        <v>159</v>
      </c>
      <c r="G111" t="s">
        <v>226</v>
      </c>
      <c r="H111">
        <v>329.38936329640541</v>
      </c>
      <c r="I111">
        <v>24</v>
      </c>
      <c r="J111">
        <v>1201619.0200086134</v>
      </c>
      <c r="K111">
        <v>45168.930563636357</v>
      </c>
      <c r="L111">
        <v>216291423.6015504</v>
      </c>
      <c r="M111">
        <v>5937898.1022727257</v>
      </c>
      <c r="N111">
        <v>1802428530.0129199</v>
      </c>
      <c r="O111">
        <v>93600000</v>
      </c>
      <c r="P111">
        <v>24.200065468181812</v>
      </c>
      <c r="Q111">
        <v>17964.20434912877</v>
      </c>
      <c r="R111">
        <v>216336592.53211403</v>
      </c>
      <c r="S111">
        <v>1901.9664281151927</v>
      </c>
      <c r="T111">
        <v>17988.404414596953</v>
      </c>
    </row>
    <row r="112" spans="1:20" x14ac:dyDescent="0.3">
      <c r="A112">
        <v>111</v>
      </c>
      <c r="B112" t="s">
        <v>140</v>
      </c>
      <c r="C112" t="s">
        <v>149</v>
      </c>
      <c r="D112" t="s">
        <v>154</v>
      </c>
      <c r="E112" t="s">
        <v>156</v>
      </c>
      <c r="F112" t="s">
        <v>159</v>
      </c>
      <c r="G112" t="s">
        <v>224</v>
      </c>
      <c r="H112">
        <v>329.38936329640541</v>
      </c>
      <c r="I112">
        <v>24</v>
      </c>
      <c r="J112">
        <v>1201619.0200086134</v>
      </c>
      <c r="K112">
        <v>45168.930563636357</v>
      </c>
      <c r="L112">
        <v>216291423.6015504</v>
      </c>
      <c r="M112">
        <v>5937898.1022727257</v>
      </c>
      <c r="N112">
        <v>1802428530.0129199</v>
      </c>
      <c r="O112">
        <v>89908800</v>
      </c>
      <c r="P112">
        <v>24.200065468181812</v>
      </c>
      <c r="Q112">
        <v>17964.20434912877</v>
      </c>
      <c r="R112">
        <v>216336592.53211403</v>
      </c>
      <c r="S112">
        <v>1898.2752281151927</v>
      </c>
      <c r="T112">
        <v>17988.404414596953</v>
      </c>
    </row>
    <row r="113" spans="1:20" x14ac:dyDescent="0.3">
      <c r="A113">
        <v>112</v>
      </c>
      <c r="B113" t="s">
        <v>140</v>
      </c>
      <c r="C113" t="s">
        <v>149</v>
      </c>
      <c r="D113" t="s">
        <v>154</v>
      </c>
      <c r="E113" t="s">
        <v>156</v>
      </c>
      <c r="F113" t="s">
        <v>160</v>
      </c>
      <c r="G113" t="s">
        <v>225</v>
      </c>
      <c r="H113">
        <v>329.35079145256719</v>
      </c>
      <c r="I113">
        <v>47</v>
      </c>
      <c r="J113">
        <v>1202660.1994322974</v>
      </c>
      <c r="K113">
        <v>45987.710336363627</v>
      </c>
      <c r="L113">
        <v>216478835.89781353</v>
      </c>
      <c r="M113">
        <v>5965190.7613636348</v>
      </c>
      <c r="N113">
        <v>1803990299.1484461</v>
      </c>
      <c r="O113">
        <v>87608000</v>
      </c>
      <c r="P113">
        <v>23.927138877272721</v>
      </c>
      <c r="Q113">
        <v>17979.769981512844</v>
      </c>
      <c r="R113">
        <v>216524823.60814989</v>
      </c>
      <c r="S113">
        <v>1897.5634899098097</v>
      </c>
      <c r="T113">
        <v>18003.697120390116</v>
      </c>
    </row>
    <row r="114" spans="1:20" x14ac:dyDescent="0.3">
      <c r="A114">
        <v>113</v>
      </c>
      <c r="B114" t="s">
        <v>140</v>
      </c>
      <c r="C114" t="s">
        <v>149</v>
      </c>
      <c r="D114" t="s">
        <v>154</v>
      </c>
      <c r="E114" t="s">
        <v>156</v>
      </c>
      <c r="F114" t="s">
        <v>160</v>
      </c>
      <c r="G114" t="s">
        <v>226</v>
      </c>
      <c r="H114">
        <v>329.35079145256719</v>
      </c>
      <c r="I114">
        <v>24</v>
      </c>
      <c r="J114">
        <v>1202660.1994322974</v>
      </c>
      <c r="K114">
        <v>45987.710336363627</v>
      </c>
      <c r="L114">
        <v>216478835.89781353</v>
      </c>
      <c r="M114">
        <v>5965190.7613636348</v>
      </c>
      <c r="N114">
        <v>1803990299.1484461</v>
      </c>
      <c r="O114">
        <v>93600000</v>
      </c>
      <c r="P114">
        <v>23.927138877272721</v>
      </c>
      <c r="Q114">
        <v>17979.769981512844</v>
      </c>
      <c r="R114">
        <v>216524823.60814989</v>
      </c>
      <c r="S114">
        <v>1903.5554899098099</v>
      </c>
      <c r="T114">
        <v>18003.697120390116</v>
      </c>
    </row>
    <row r="115" spans="1:20" x14ac:dyDescent="0.3">
      <c r="A115">
        <v>114</v>
      </c>
      <c r="B115" t="s">
        <v>140</v>
      </c>
      <c r="C115" t="s">
        <v>149</v>
      </c>
      <c r="D115" t="s">
        <v>154</v>
      </c>
      <c r="E115" t="s">
        <v>156</v>
      </c>
      <c r="F115" t="s">
        <v>160</v>
      </c>
      <c r="G115" t="s">
        <v>224</v>
      </c>
      <c r="H115">
        <v>329.35079145256719</v>
      </c>
      <c r="I115">
        <v>24</v>
      </c>
      <c r="J115">
        <v>1202660.1994322974</v>
      </c>
      <c r="K115">
        <v>45987.710336363627</v>
      </c>
      <c r="L115">
        <v>216478835.89781353</v>
      </c>
      <c r="M115">
        <v>5965190.7613636348</v>
      </c>
      <c r="N115">
        <v>1803990299.1484461</v>
      </c>
      <c r="O115">
        <v>89908800</v>
      </c>
      <c r="P115">
        <v>23.927138877272721</v>
      </c>
      <c r="Q115">
        <v>17979.769981512844</v>
      </c>
      <c r="R115">
        <v>216524823.60814989</v>
      </c>
      <c r="S115">
        <v>1899.8642899098099</v>
      </c>
      <c r="T115">
        <v>18003.697120390116</v>
      </c>
    </row>
    <row r="116" spans="1:20" x14ac:dyDescent="0.3">
      <c r="A116">
        <v>115</v>
      </c>
      <c r="B116" t="s">
        <v>140</v>
      </c>
      <c r="C116" t="s">
        <v>149</v>
      </c>
      <c r="D116" t="s">
        <v>154</v>
      </c>
      <c r="E116" t="s">
        <v>156</v>
      </c>
      <c r="F116" t="s">
        <v>161</v>
      </c>
      <c r="G116" t="s">
        <v>225</v>
      </c>
      <c r="H116">
        <v>329.08629880910564</v>
      </c>
      <c r="I116">
        <v>47</v>
      </c>
      <c r="J116">
        <v>1209799.7154804156</v>
      </c>
      <c r="K116">
        <v>46478.97819999999</v>
      </c>
      <c r="L116">
        <v>217763948.78647482</v>
      </c>
      <c r="M116">
        <v>5916063.9749999987</v>
      </c>
      <c r="N116">
        <v>1814699573.2206235</v>
      </c>
      <c r="O116">
        <v>87608000</v>
      </c>
      <c r="P116">
        <v>23.435871013636358</v>
      </c>
      <c r="Q116">
        <v>18086.505746432216</v>
      </c>
      <c r="R116">
        <v>217810427.76467481</v>
      </c>
      <c r="S116">
        <v>1908.2236371956235</v>
      </c>
      <c r="T116">
        <v>18109.941617445853</v>
      </c>
    </row>
    <row r="117" spans="1:20" x14ac:dyDescent="0.3">
      <c r="A117">
        <v>116</v>
      </c>
      <c r="B117" t="s">
        <v>140</v>
      </c>
      <c r="C117" t="s">
        <v>149</v>
      </c>
      <c r="D117" t="s">
        <v>154</v>
      </c>
      <c r="E117" t="s">
        <v>156</v>
      </c>
      <c r="F117" t="s">
        <v>161</v>
      </c>
      <c r="G117" t="s">
        <v>226</v>
      </c>
      <c r="H117">
        <v>329.08629880910564</v>
      </c>
      <c r="I117">
        <v>24</v>
      </c>
      <c r="J117">
        <v>1209799.7154804156</v>
      </c>
      <c r="K117">
        <v>46478.97819999999</v>
      </c>
      <c r="L117">
        <v>217763948.78647482</v>
      </c>
      <c r="M117">
        <v>5916063.9749999987</v>
      </c>
      <c r="N117">
        <v>1814699573.2206235</v>
      </c>
      <c r="O117">
        <v>93600000</v>
      </c>
      <c r="P117">
        <v>23.435871013636358</v>
      </c>
      <c r="Q117">
        <v>18086.505746432216</v>
      </c>
      <c r="R117">
        <v>217810427.76467481</v>
      </c>
      <c r="S117">
        <v>1914.2156371956235</v>
      </c>
      <c r="T117">
        <v>18109.941617445853</v>
      </c>
    </row>
    <row r="118" spans="1:20" x14ac:dyDescent="0.3">
      <c r="A118">
        <v>117</v>
      </c>
      <c r="B118" t="s">
        <v>140</v>
      </c>
      <c r="C118" t="s">
        <v>149</v>
      </c>
      <c r="D118" t="s">
        <v>154</v>
      </c>
      <c r="E118" t="s">
        <v>156</v>
      </c>
      <c r="F118" t="s">
        <v>161</v>
      </c>
      <c r="G118" t="s">
        <v>224</v>
      </c>
      <c r="H118">
        <v>329.08629880910564</v>
      </c>
      <c r="I118">
        <v>24</v>
      </c>
      <c r="J118">
        <v>1209799.7154804156</v>
      </c>
      <c r="K118">
        <v>46478.97819999999</v>
      </c>
      <c r="L118">
        <v>217763948.78647482</v>
      </c>
      <c r="M118">
        <v>5916063.9749999987</v>
      </c>
      <c r="N118">
        <v>1814699573.2206235</v>
      </c>
      <c r="O118">
        <v>89908800</v>
      </c>
      <c r="P118">
        <v>23.435871013636358</v>
      </c>
      <c r="Q118">
        <v>18086.505746432216</v>
      </c>
      <c r="R118">
        <v>217810427.76467481</v>
      </c>
      <c r="S118">
        <v>1910.5244371956235</v>
      </c>
      <c r="T118">
        <v>18109.941617445853</v>
      </c>
    </row>
    <row r="119" spans="1:20" x14ac:dyDescent="0.3">
      <c r="A119">
        <v>118</v>
      </c>
      <c r="B119" t="s">
        <v>140</v>
      </c>
      <c r="C119" t="s">
        <v>149</v>
      </c>
      <c r="D119" t="s">
        <v>154</v>
      </c>
      <c r="E119" t="s">
        <v>157</v>
      </c>
      <c r="F119" t="s">
        <v>159</v>
      </c>
      <c r="G119" t="s">
        <v>225</v>
      </c>
      <c r="H119">
        <v>332.44614111458719</v>
      </c>
      <c r="I119">
        <v>48</v>
      </c>
      <c r="J119">
        <v>1204577.9809366136</v>
      </c>
      <c r="K119">
        <v>47898.196472727272</v>
      </c>
      <c r="L119">
        <v>216824036.56859046</v>
      </c>
      <c r="M119">
        <v>5392044.920454544</v>
      </c>
      <c r="N119">
        <v>1806866971.4049206</v>
      </c>
      <c r="O119">
        <v>89472000</v>
      </c>
      <c r="P119">
        <v>26.929331377272725</v>
      </c>
      <c r="Q119">
        <v>18008.440815002374</v>
      </c>
      <c r="R119">
        <v>216871934.7650632</v>
      </c>
      <c r="S119">
        <v>1901.7310163253751</v>
      </c>
      <c r="T119">
        <v>18035.370146379646</v>
      </c>
    </row>
    <row r="120" spans="1:20" x14ac:dyDescent="0.3">
      <c r="A120">
        <v>119</v>
      </c>
      <c r="B120" t="s">
        <v>140</v>
      </c>
      <c r="C120" t="s">
        <v>149</v>
      </c>
      <c r="D120" t="s">
        <v>154</v>
      </c>
      <c r="E120" t="s">
        <v>157</v>
      </c>
      <c r="F120" t="s">
        <v>159</v>
      </c>
      <c r="G120" t="s">
        <v>226</v>
      </c>
      <c r="H120">
        <v>332.44614111458719</v>
      </c>
      <c r="I120">
        <v>24</v>
      </c>
      <c r="J120">
        <v>1204577.9809366136</v>
      </c>
      <c r="K120">
        <v>47898.196472727272</v>
      </c>
      <c r="L120">
        <v>216824036.56859046</v>
      </c>
      <c r="M120">
        <v>5392044.920454544</v>
      </c>
      <c r="N120">
        <v>1806866971.4049206</v>
      </c>
      <c r="O120">
        <v>93600000</v>
      </c>
      <c r="P120">
        <v>26.929331377272725</v>
      </c>
      <c r="Q120">
        <v>18008.440815002374</v>
      </c>
      <c r="R120">
        <v>216871934.7650632</v>
      </c>
      <c r="S120">
        <v>1905.859016325375</v>
      </c>
      <c r="T120">
        <v>18035.370146379646</v>
      </c>
    </row>
    <row r="121" spans="1:20" x14ac:dyDescent="0.3">
      <c r="A121">
        <v>120</v>
      </c>
      <c r="B121" t="s">
        <v>140</v>
      </c>
      <c r="C121" t="s">
        <v>149</v>
      </c>
      <c r="D121" t="s">
        <v>154</v>
      </c>
      <c r="E121" t="s">
        <v>157</v>
      </c>
      <c r="F121" t="s">
        <v>159</v>
      </c>
      <c r="G121" t="s">
        <v>224</v>
      </c>
      <c r="H121">
        <v>332.44614111458719</v>
      </c>
      <c r="I121">
        <v>24</v>
      </c>
      <c r="J121">
        <v>1204577.9809366136</v>
      </c>
      <c r="K121">
        <v>47898.196472727272</v>
      </c>
      <c r="L121">
        <v>216824036.56859046</v>
      </c>
      <c r="M121">
        <v>5392044.920454544</v>
      </c>
      <c r="N121">
        <v>1806866971.4049206</v>
      </c>
      <c r="O121">
        <v>89908800</v>
      </c>
      <c r="P121">
        <v>26.929331377272725</v>
      </c>
      <c r="Q121">
        <v>18008.440815002374</v>
      </c>
      <c r="R121">
        <v>216871934.7650632</v>
      </c>
      <c r="S121">
        <v>1902.167816325375</v>
      </c>
      <c r="T121">
        <v>18035.370146379646</v>
      </c>
    </row>
    <row r="122" spans="1:20" x14ac:dyDescent="0.3">
      <c r="A122">
        <v>121</v>
      </c>
      <c r="B122" t="s">
        <v>140</v>
      </c>
      <c r="C122" t="s">
        <v>149</v>
      </c>
      <c r="D122" t="s">
        <v>154</v>
      </c>
      <c r="E122" t="s">
        <v>157</v>
      </c>
      <c r="F122" t="s">
        <v>160</v>
      </c>
      <c r="G122" t="s">
        <v>225</v>
      </c>
      <c r="H122">
        <v>332.40756927074904</v>
      </c>
      <c r="I122">
        <v>48</v>
      </c>
      <c r="J122">
        <v>1205619.1603602974</v>
      </c>
      <c r="K122">
        <v>48716.976245454542</v>
      </c>
      <c r="L122">
        <v>217011448.86485353</v>
      </c>
      <c r="M122">
        <v>5419337.5795454532</v>
      </c>
      <c r="N122">
        <v>1808428740.540446</v>
      </c>
      <c r="O122">
        <v>89472000</v>
      </c>
      <c r="P122">
        <v>26.656404786363634</v>
      </c>
      <c r="Q122">
        <v>18024.006447386448</v>
      </c>
      <c r="R122">
        <v>217060165.84109899</v>
      </c>
      <c r="S122">
        <v>1903.3200781199916</v>
      </c>
      <c r="T122">
        <v>18050.662852172813</v>
      </c>
    </row>
    <row r="123" spans="1:20" x14ac:dyDescent="0.3">
      <c r="A123">
        <v>122</v>
      </c>
      <c r="B123" t="s">
        <v>140</v>
      </c>
      <c r="C123" t="s">
        <v>149</v>
      </c>
      <c r="D123" t="s">
        <v>154</v>
      </c>
      <c r="E123" t="s">
        <v>157</v>
      </c>
      <c r="F123" t="s">
        <v>160</v>
      </c>
      <c r="G123" t="s">
        <v>226</v>
      </c>
      <c r="H123">
        <v>332.40756927074904</v>
      </c>
      <c r="I123">
        <v>24</v>
      </c>
      <c r="J123">
        <v>1205619.1603602974</v>
      </c>
      <c r="K123">
        <v>48716.976245454542</v>
      </c>
      <c r="L123">
        <v>217011448.86485353</v>
      </c>
      <c r="M123">
        <v>5419337.5795454532</v>
      </c>
      <c r="N123">
        <v>1808428740.540446</v>
      </c>
      <c r="O123">
        <v>93600000</v>
      </c>
      <c r="P123">
        <v>26.656404786363634</v>
      </c>
      <c r="Q123">
        <v>18024.006447386448</v>
      </c>
      <c r="R123">
        <v>217060165.84109899</v>
      </c>
      <c r="S123">
        <v>1907.4480781199916</v>
      </c>
      <c r="T123">
        <v>18050.662852172813</v>
      </c>
    </row>
    <row r="124" spans="1:20" x14ac:dyDescent="0.3">
      <c r="A124">
        <v>123</v>
      </c>
      <c r="B124" t="s">
        <v>140</v>
      </c>
      <c r="C124" t="s">
        <v>149</v>
      </c>
      <c r="D124" t="s">
        <v>154</v>
      </c>
      <c r="E124" t="s">
        <v>157</v>
      </c>
      <c r="F124" t="s">
        <v>160</v>
      </c>
      <c r="G124" t="s">
        <v>224</v>
      </c>
      <c r="H124">
        <v>332.40756927074904</v>
      </c>
      <c r="I124">
        <v>24</v>
      </c>
      <c r="J124">
        <v>1205619.1603602974</v>
      </c>
      <c r="K124">
        <v>48716.976245454542</v>
      </c>
      <c r="L124">
        <v>217011448.86485353</v>
      </c>
      <c r="M124">
        <v>5419337.5795454532</v>
      </c>
      <c r="N124">
        <v>1808428740.540446</v>
      </c>
      <c r="O124">
        <v>89908800</v>
      </c>
      <c r="P124">
        <v>26.656404786363634</v>
      </c>
      <c r="Q124">
        <v>18024.006447386448</v>
      </c>
      <c r="R124">
        <v>217060165.84109899</v>
      </c>
      <c r="S124">
        <v>1903.7568781199916</v>
      </c>
      <c r="T124">
        <v>18050.662852172813</v>
      </c>
    </row>
    <row r="125" spans="1:20" x14ac:dyDescent="0.3">
      <c r="A125">
        <v>124</v>
      </c>
      <c r="B125" t="s">
        <v>140</v>
      </c>
      <c r="C125" t="s">
        <v>149</v>
      </c>
      <c r="D125" t="s">
        <v>154</v>
      </c>
      <c r="E125" t="s">
        <v>157</v>
      </c>
      <c r="F125" t="s">
        <v>161</v>
      </c>
      <c r="G125" t="s">
        <v>225</v>
      </c>
      <c r="H125">
        <v>332.14307662728754</v>
      </c>
      <c r="I125">
        <v>48</v>
      </c>
      <c r="J125">
        <v>1212758.6764084157</v>
      </c>
      <c r="K125">
        <v>49208.244109090905</v>
      </c>
      <c r="L125">
        <v>218296561.75351483</v>
      </c>
      <c r="M125">
        <v>5370210.793181817</v>
      </c>
      <c r="N125">
        <v>1819138014.6126237</v>
      </c>
      <c r="O125">
        <v>89472000</v>
      </c>
      <c r="P125">
        <v>26.165136922727271</v>
      </c>
      <c r="Q125">
        <v>18130.742212305813</v>
      </c>
      <c r="R125">
        <v>218345769.99762392</v>
      </c>
      <c r="S125">
        <v>1913.9802254058056</v>
      </c>
      <c r="T125">
        <v>18156.907349228539</v>
      </c>
    </row>
    <row r="126" spans="1:20" x14ac:dyDescent="0.3">
      <c r="A126">
        <v>125</v>
      </c>
      <c r="B126" t="s">
        <v>140</v>
      </c>
      <c r="C126" t="s">
        <v>149</v>
      </c>
      <c r="D126" t="s">
        <v>154</v>
      </c>
      <c r="E126" t="s">
        <v>157</v>
      </c>
      <c r="F126" t="s">
        <v>161</v>
      </c>
      <c r="G126" t="s">
        <v>226</v>
      </c>
      <c r="H126">
        <v>332.14307662728754</v>
      </c>
      <c r="I126">
        <v>24</v>
      </c>
      <c r="J126">
        <v>1212758.6764084157</v>
      </c>
      <c r="K126">
        <v>49208.244109090905</v>
      </c>
      <c r="L126">
        <v>218296561.75351483</v>
      </c>
      <c r="M126">
        <v>5370210.793181817</v>
      </c>
      <c r="N126">
        <v>1819138014.6126237</v>
      </c>
      <c r="O126">
        <v>93600000</v>
      </c>
      <c r="P126">
        <v>26.165136922727271</v>
      </c>
      <c r="Q126">
        <v>18130.742212305813</v>
      </c>
      <c r="R126">
        <v>218345769.99762392</v>
      </c>
      <c r="S126">
        <v>1918.1082254058056</v>
      </c>
      <c r="T126">
        <v>18156.907349228539</v>
      </c>
    </row>
    <row r="127" spans="1:20" x14ac:dyDescent="0.3">
      <c r="A127">
        <v>126</v>
      </c>
      <c r="B127" t="s">
        <v>140</v>
      </c>
      <c r="C127" t="s">
        <v>149</v>
      </c>
      <c r="D127" t="s">
        <v>154</v>
      </c>
      <c r="E127" t="s">
        <v>157</v>
      </c>
      <c r="F127" t="s">
        <v>161</v>
      </c>
      <c r="G127" t="s">
        <v>224</v>
      </c>
      <c r="H127">
        <v>332.14307662728754</v>
      </c>
      <c r="I127">
        <v>24</v>
      </c>
      <c r="J127">
        <v>1212758.6764084157</v>
      </c>
      <c r="K127">
        <v>49208.244109090905</v>
      </c>
      <c r="L127">
        <v>218296561.75351483</v>
      </c>
      <c r="M127">
        <v>5370210.793181817</v>
      </c>
      <c r="N127">
        <v>1819138014.6126237</v>
      </c>
      <c r="O127">
        <v>89908800</v>
      </c>
      <c r="P127">
        <v>26.165136922727271</v>
      </c>
      <c r="Q127">
        <v>18130.742212305813</v>
      </c>
      <c r="R127">
        <v>218345769.99762392</v>
      </c>
      <c r="S127">
        <v>1914.4170254058056</v>
      </c>
      <c r="T127">
        <v>18156.907349228539</v>
      </c>
    </row>
    <row r="128" spans="1:20" x14ac:dyDescent="0.3">
      <c r="A128">
        <v>127</v>
      </c>
      <c r="B128" t="s">
        <v>140</v>
      </c>
      <c r="C128" t="s">
        <v>149</v>
      </c>
      <c r="D128" t="s">
        <v>155</v>
      </c>
      <c r="E128" t="s">
        <v>156</v>
      </c>
      <c r="F128" t="s">
        <v>159</v>
      </c>
      <c r="G128" t="s">
        <v>225</v>
      </c>
      <c r="H128">
        <v>329.39581040140536</v>
      </c>
      <c r="I128">
        <v>47</v>
      </c>
      <c r="J128">
        <v>1201625.2608062534</v>
      </c>
      <c r="K128">
        <v>45150.510263636359</v>
      </c>
      <c r="L128">
        <v>216292546.94512561</v>
      </c>
      <c r="M128">
        <v>5936977.087272726</v>
      </c>
      <c r="N128">
        <v>1802437891.2093801</v>
      </c>
      <c r="O128">
        <v>87608000</v>
      </c>
      <c r="P128">
        <v>24.186250243181814</v>
      </c>
      <c r="Q128">
        <v>17964.297649053489</v>
      </c>
      <c r="R128">
        <v>216337697.45538923</v>
      </c>
      <c r="S128">
        <v>1895.9828682966529</v>
      </c>
      <c r="T128">
        <v>17988.483899296672</v>
      </c>
    </row>
    <row r="129" spans="1:20" x14ac:dyDescent="0.3">
      <c r="A129">
        <v>128</v>
      </c>
      <c r="B129" t="s">
        <v>140</v>
      </c>
      <c r="C129" t="s">
        <v>149</v>
      </c>
      <c r="D129" t="s">
        <v>155</v>
      </c>
      <c r="E129" t="s">
        <v>156</v>
      </c>
      <c r="F129" t="s">
        <v>159</v>
      </c>
      <c r="G129" t="s">
        <v>226</v>
      </c>
      <c r="H129">
        <v>329.39581040140536</v>
      </c>
      <c r="I129">
        <v>24</v>
      </c>
      <c r="J129">
        <v>1201625.2608062534</v>
      </c>
      <c r="K129">
        <v>45150.510263636359</v>
      </c>
      <c r="L129">
        <v>216292546.94512561</v>
      </c>
      <c r="M129">
        <v>5936977.087272726</v>
      </c>
      <c r="N129">
        <v>1802437891.2093801</v>
      </c>
      <c r="O129">
        <v>93600000</v>
      </c>
      <c r="P129">
        <v>24.186250243181814</v>
      </c>
      <c r="Q129">
        <v>17964.297649053489</v>
      </c>
      <c r="R129">
        <v>216337697.45538923</v>
      </c>
      <c r="S129">
        <v>1901.9748682966529</v>
      </c>
      <c r="T129">
        <v>17988.483899296672</v>
      </c>
    </row>
    <row r="130" spans="1:20" x14ac:dyDescent="0.3">
      <c r="A130">
        <v>129</v>
      </c>
      <c r="B130" t="s">
        <v>140</v>
      </c>
      <c r="C130" t="s">
        <v>149</v>
      </c>
      <c r="D130" t="s">
        <v>155</v>
      </c>
      <c r="E130" t="s">
        <v>156</v>
      </c>
      <c r="F130" t="s">
        <v>159</v>
      </c>
      <c r="G130" t="s">
        <v>224</v>
      </c>
      <c r="H130">
        <v>329.39581040140536</v>
      </c>
      <c r="I130">
        <v>24</v>
      </c>
      <c r="J130">
        <v>1201625.2608062534</v>
      </c>
      <c r="K130">
        <v>45150.510263636359</v>
      </c>
      <c r="L130">
        <v>216292546.94512561</v>
      </c>
      <c r="M130">
        <v>5936977.087272726</v>
      </c>
      <c r="N130">
        <v>1802437891.2093801</v>
      </c>
      <c r="O130">
        <v>89908800</v>
      </c>
      <c r="P130">
        <v>24.186250243181814</v>
      </c>
      <c r="Q130">
        <v>17964.297649053489</v>
      </c>
      <c r="R130">
        <v>216337697.45538923</v>
      </c>
      <c r="S130">
        <v>1898.2836682966529</v>
      </c>
      <c r="T130">
        <v>17988.483899296672</v>
      </c>
    </row>
    <row r="131" spans="1:20" x14ac:dyDescent="0.3">
      <c r="A131">
        <v>130</v>
      </c>
      <c r="B131" t="s">
        <v>140</v>
      </c>
      <c r="C131" t="s">
        <v>149</v>
      </c>
      <c r="D131" t="s">
        <v>155</v>
      </c>
      <c r="E131" t="s">
        <v>156</v>
      </c>
      <c r="F131" t="s">
        <v>160</v>
      </c>
      <c r="G131" t="s">
        <v>225</v>
      </c>
      <c r="H131">
        <v>329.35723855756726</v>
      </c>
      <c r="I131">
        <v>47</v>
      </c>
      <c r="J131">
        <v>1202666.4402299374</v>
      </c>
      <c r="K131">
        <v>45969.290036363629</v>
      </c>
      <c r="L131">
        <v>216479959.24138874</v>
      </c>
      <c r="M131">
        <v>5964269.7463636352</v>
      </c>
      <c r="N131">
        <v>1803999660.3449061</v>
      </c>
      <c r="O131">
        <v>87608000</v>
      </c>
      <c r="P131">
        <v>23.913323652272723</v>
      </c>
      <c r="Q131">
        <v>17979.863281437563</v>
      </c>
      <c r="R131">
        <v>216525928.53142509</v>
      </c>
      <c r="S131">
        <v>1897.5719300912697</v>
      </c>
      <c r="T131">
        <v>18003.776605089835</v>
      </c>
    </row>
    <row r="132" spans="1:20" x14ac:dyDescent="0.3">
      <c r="A132">
        <v>131</v>
      </c>
      <c r="B132" t="s">
        <v>140</v>
      </c>
      <c r="C132" t="s">
        <v>149</v>
      </c>
      <c r="D132" t="s">
        <v>155</v>
      </c>
      <c r="E132" t="s">
        <v>156</v>
      </c>
      <c r="F132" t="s">
        <v>160</v>
      </c>
      <c r="G132" t="s">
        <v>226</v>
      </c>
      <c r="H132">
        <v>329.35723855756726</v>
      </c>
      <c r="I132">
        <v>24</v>
      </c>
      <c r="J132">
        <v>1202666.4402299374</v>
      </c>
      <c r="K132">
        <v>45969.290036363629</v>
      </c>
      <c r="L132">
        <v>216479959.24138874</v>
      </c>
      <c r="M132">
        <v>5964269.7463636352</v>
      </c>
      <c r="N132">
        <v>1803999660.3449061</v>
      </c>
      <c r="O132">
        <v>93600000</v>
      </c>
      <c r="P132">
        <v>23.913323652272723</v>
      </c>
      <c r="Q132">
        <v>17979.863281437563</v>
      </c>
      <c r="R132">
        <v>216525928.53142509</v>
      </c>
      <c r="S132">
        <v>1903.5639300912696</v>
      </c>
      <c r="T132">
        <v>18003.776605089835</v>
      </c>
    </row>
    <row r="133" spans="1:20" x14ac:dyDescent="0.3">
      <c r="A133">
        <v>132</v>
      </c>
      <c r="B133" t="s">
        <v>140</v>
      </c>
      <c r="C133" t="s">
        <v>149</v>
      </c>
      <c r="D133" t="s">
        <v>155</v>
      </c>
      <c r="E133" t="s">
        <v>156</v>
      </c>
      <c r="F133" t="s">
        <v>160</v>
      </c>
      <c r="G133" t="s">
        <v>224</v>
      </c>
      <c r="H133">
        <v>329.35723855756726</v>
      </c>
      <c r="I133">
        <v>24</v>
      </c>
      <c r="J133">
        <v>1202666.4402299374</v>
      </c>
      <c r="K133">
        <v>45969.290036363629</v>
      </c>
      <c r="L133">
        <v>216479959.24138874</v>
      </c>
      <c r="M133">
        <v>5964269.7463636352</v>
      </c>
      <c r="N133">
        <v>1803999660.3449061</v>
      </c>
      <c r="O133">
        <v>89908800</v>
      </c>
      <c r="P133">
        <v>23.913323652272723</v>
      </c>
      <c r="Q133">
        <v>17979.863281437563</v>
      </c>
      <c r="R133">
        <v>216525928.53142509</v>
      </c>
      <c r="S133">
        <v>1899.8727300912697</v>
      </c>
      <c r="T133">
        <v>18003.776605089835</v>
      </c>
    </row>
    <row r="134" spans="1:20" x14ac:dyDescent="0.3">
      <c r="A134">
        <v>133</v>
      </c>
      <c r="B134" t="s">
        <v>140</v>
      </c>
      <c r="C134" t="s">
        <v>149</v>
      </c>
      <c r="D134" t="s">
        <v>155</v>
      </c>
      <c r="E134" t="s">
        <v>156</v>
      </c>
      <c r="F134" t="s">
        <v>161</v>
      </c>
      <c r="G134" t="s">
        <v>225</v>
      </c>
      <c r="H134">
        <v>329.09274591410565</v>
      </c>
      <c r="I134">
        <v>47</v>
      </c>
      <c r="J134">
        <v>1209805.9562780557</v>
      </c>
      <c r="K134">
        <v>46460.557899999993</v>
      </c>
      <c r="L134">
        <v>217765072.13005</v>
      </c>
      <c r="M134">
        <v>5915142.959999999</v>
      </c>
      <c r="N134">
        <v>1814708934.4170835</v>
      </c>
      <c r="O134">
        <v>87608000</v>
      </c>
      <c r="P134">
        <v>23.42205578863636</v>
      </c>
      <c r="Q134">
        <v>18086.599046356932</v>
      </c>
      <c r="R134">
        <v>217811532.68795002</v>
      </c>
      <c r="S134">
        <v>1908.2320773770834</v>
      </c>
      <c r="T134">
        <v>18110.021102145569</v>
      </c>
    </row>
    <row r="135" spans="1:20" x14ac:dyDescent="0.3">
      <c r="A135">
        <v>134</v>
      </c>
      <c r="B135" t="s">
        <v>140</v>
      </c>
      <c r="C135" t="s">
        <v>149</v>
      </c>
      <c r="D135" t="s">
        <v>155</v>
      </c>
      <c r="E135" t="s">
        <v>156</v>
      </c>
      <c r="F135" t="s">
        <v>161</v>
      </c>
      <c r="G135" t="s">
        <v>226</v>
      </c>
      <c r="H135">
        <v>329.09274591410565</v>
      </c>
      <c r="I135">
        <v>24</v>
      </c>
      <c r="J135">
        <v>1209805.9562780557</v>
      </c>
      <c r="K135">
        <v>46460.557899999993</v>
      </c>
      <c r="L135">
        <v>217765072.13005</v>
      </c>
      <c r="M135">
        <v>5915142.959999999</v>
      </c>
      <c r="N135">
        <v>1814708934.4170835</v>
      </c>
      <c r="O135">
        <v>93600000</v>
      </c>
      <c r="P135">
        <v>23.42205578863636</v>
      </c>
      <c r="Q135">
        <v>18086.599046356932</v>
      </c>
      <c r="R135">
        <v>217811532.68795002</v>
      </c>
      <c r="S135">
        <v>1914.2240773770836</v>
      </c>
      <c r="T135">
        <v>18110.021102145569</v>
      </c>
    </row>
    <row r="136" spans="1:20" x14ac:dyDescent="0.3">
      <c r="A136">
        <v>135</v>
      </c>
      <c r="B136" t="s">
        <v>140</v>
      </c>
      <c r="C136" t="s">
        <v>149</v>
      </c>
      <c r="D136" t="s">
        <v>155</v>
      </c>
      <c r="E136" t="s">
        <v>156</v>
      </c>
      <c r="F136" t="s">
        <v>161</v>
      </c>
      <c r="G136" t="s">
        <v>224</v>
      </c>
      <c r="H136">
        <v>329.09274591410565</v>
      </c>
      <c r="I136">
        <v>24</v>
      </c>
      <c r="J136">
        <v>1209805.9562780557</v>
      </c>
      <c r="K136">
        <v>46460.557899999993</v>
      </c>
      <c r="L136">
        <v>217765072.13005</v>
      </c>
      <c r="M136">
        <v>5915142.959999999</v>
      </c>
      <c r="N136">
        <v>1814708934.4170835</v>
      </c>
      <c r="O136">
        <v>89908800</v>
      </c>
      <c r="P136">
        <v>23.42205578863636</v>
      </c>
      <c r="Q136">
        <v>18086.599046356932</v>
      </c>
      <c r="R136">
        <v>217811532.68795002</v>
      </c>
      <c r="S136">
        <v>1910.5328773770837</v>
      </c>
      <c r="T136">
        <v>18110.021102145569</v>
      </c>
    </row>
    <row r="137" spans="1:20" x14ac:dyDescent="0.3">
      <c r="A137">
        <v>136</v>
      </c>
      <c r="B137" t="s">
        <v>140</v>
      </c>
      <c r="C137" t="s">
        <v>149</v>
      </c>
      <c r="D137" t="s">
        <v>155</v>
      </c>
      <c r="E137" t="s">
        <v>157</v>
      </c>
      <c r="F137" t="s">
        <v>159</v>
      </c>
      <c r="G137" t="s">
        <v>225</v>
      </c>
      <c r="H137">
        <v>332.4525882195872</v>
      </c>
      <c r="I137">
        <v>48</v>
      </c>
      <c r="J137">
        <v>1204584.2217342535</v>
      </c>
      <c r="K137">
        <v>47879.776172727274</v>
      </c>
      <c r="L137">
        <v>216825159.91216564</v>
      </c>
      <c r="M137">
        <v>5391123.9054545434</v>
      </c>
      <c r="N137">
        <v>1806876332.6013801</v>
      </c>
      <c r="O137">
        <v>89472000</v>
      </c>
      <c r="P137">
        <v>26.915516152272723</v>
      </c>
      <c r="Q137">
        <v>18008.534114927086</v>
      </c>
      <c r="R137">
        <v>216873039.68833837</v>
      </c>
      <c r="S137">
        <v>1901.7394565068348</v>
      </c>
      <c r="T137">
        <v>18035.449631079358</v>
      </c>
    </row>
    <row r="138" spans="1:20" x14ac:dyDescent="0.3">
      <c r="A138">
        <v>137</v>
      </c>
      <c r="B138" t="s">
        <v>140</v>
      </c>
      <c r="C138" t="s">
        <v>149</v>
      </c>
      <c r="D138" t="s">
        <v>155</v>
      </c>
      <c r="E138" t="s">
        <v>157</v>
      </c>
      <c r="F138" t="s">
        <v>159</v>
      </c>
      <c r="G138" t="s">
        <v>226</v>
      </c>
      <c r="H138">
        <v>332.4525882195872</v>
      </c>
      <c r="I138">
        <v>24</v>
      </c>
      <c r="J138">
        <v>1204584.2217342535</v>
      </c>
      <c r="K138">
        <v>47879.776172727274</v>
      </c>
      <c r="L138">
        <v>216825159.91216564</v>
      </c>
      <c r="M138">
        <v>5391123.9054545434</v>
      </c>
      <c r="N138">
        <v>1806876332.6013801</v>
      </c>
      <c r="O138">
        <v>93600000</v>
      </c>
      <c r="P138">
        <v>26.915516152272723</v>
      </c>
      <c r="Q138">
        <v>18008.534114927086</v>
      </c>
      <c r="R138">
        <v>216873039.68833837</v>
      </c>
      <c r="S138">
        <v>1905.8674565068347</v>
      </c>
      <c r="T138">
        <v>18035.449631079358</v>
      </c>
    </row>
    <row r="139" spans="1:20" x14ac:dyDescent="0.3">
      <c r="A139">
        <v>138</v>
      </c>
      <c r="B139" t="s">
        <v>140</v>
      </c>
      <c r="C139" t="s">
        <v>149</v>
      </c>
      <c r="D139" t="s">
        <v>155</v>
      </c>
      <c r="E139" t="s">
        <v>157</v>
      </c>
      <c r="F139" t="s">
        <v>159</v>
      </c>
      <c r="G139" t="s">
        <v>224</v>
      </c>
      <c r="H139">
        <v>332.4525882195872</v>
      </c>
      <c r="I139">
        <v>24</v>
      </c>
      <c r="J139">
        <v>1204584.2217342535</v>
      </c>
      <c r="K139">
        <v>47879.776172727274</v>
      </c>
      <c r="L139">
        <v>216825159.91216564</v>
      </c>
      <c r="M139">
        <v>5391123.9054545434</v>
      </c>
      <c r="N139">
        <v>1806876332.6013801</v>
      </c>
      <c r="O139">
        <v>89908800</v>
      </c>
      <c r="P139">
        <v>26.915516152272723</v>
      </c>
      <c r="Q139">
        <v>18008.534114927086</v>
      </c>
      <c r="R139">
        <v>216873039.68833837</v>
      </c>
      <c r="S139">
        <v>1902.1762565068348</v>
      </c>
      <c r="T139">
        <v>18035.449631079358</v>
      </c>
    </row>
    <row r="140" spans="1:20" x14ac:dyDescent="0.3">
      <c r="A140">
        <v>139</v>
      </c>
      <c r="B140" t="s">
        <v>140</v>
      </c>
      <c r="C140" t="s">
        <v>149</v>
      </c>
      <c r="D140" t="s">
        <v>155</v>
      </c>
      <c r="E140" t="s">
        <v>157</v>
      </c>
      <c r="F140" t="s">
        <v>160</v>
      </c>
      <c r="G140" t="s">
        <v>225</v>
      </c>
      <c r="H140">
        <v>332.41401637574904</v>
      </c>
      <c r="I140">
        <v>48</v>
      </c>
      <c r="J140">
        <v>1205625.4011579372</v>
      </c>
      <c r="K140">
        <v>48698.555945454544</v>
      </c>
      <c r="L140">
        <v>217012572.20842871</v>
      </c>
      <c r="M140">
        <v>5418416.5645454526</v>
      </c>
      <c r="N140">
        <v>1808438101.7369058</v>
      </c>
      <c r="O140">
        <v>89472000</v>
      </c>
      <c r="P140">
        <v>26.642589561363632</v>
      </c>
      <c r="Q140">
        <v>18024.09974731116</v>
      </c>
      <c r="R140">
        <v>217061270.76437417</v>
      </c>
      <c r="S140">
        <v>1903.3285183014511</v>
      </c>
      <c r="T140">
        <v>18050.742336872525</v>
      </c>
    </row>
    <row r="141" spans="1:20" x14ac:dyDescent="0.3">
      <c r="A141">
        <v>140</v>
      </c>
      <c r="B141" t="s">
        <v>140</v>
      </c>
      <c r="C141" t="s">
        <v>149</v>
      </c>
      <c r="D141" t="s">
        <v>155</v>
      </c>
      <c r="E141" t="s">
        <v>157</v>
      </c>
      <c r="F141" t="s">
        <v>160</v>
      </c>
      <c r="G141" t="s">
        <v>226</v>
      </c>
      <c r="H141">
        <v>332.41401637574904</v>
      </c>
      <c r="I141">
        <v>24</v>
      </c>
      <c r="J141">
        <v>1205625.4011579372</v>
      </c>
      <c r="K141">
        <v>48698.555945454544</v>
      </c>
      <c r="L141">
        <v>217012572.20842871</v>
      </c>
      <c r="M141">
        <v>5418416.5645454526</v>
      </c>
      <c r="N141">
        <v>1808438101.7369058</v>
      </c>
      <c r="O141">
        <v>93600000</v>
      </c>
      <c r="P141">
        <v>26.642589561363632</v>
      </c>
      <c r="Q141">
        <v>18024.09974731116</v>
      </c>
      <c r="R141">
        <v>217061270.76437417</v>
      </c>
      <c r="S141">
        <v>1907.4565183014513</v>
      </c>
      <c r="T141">
        <v>18050.742336872525</v>
      </c>
    </row>
    <row r="142" spans="1:20" x14ac:dyDescent="0.3">
      <c r="A142">
        <v>141</v>
      </c>
      <c r="B142" t="s">
        <v>140</v>
      </c>
      <c r="C142" t="s">
        <v>149</v>
      </c>
      <c r="D142" t="s">
        <v>155</v>
      </c>
      <c r="E142" t="s">
        <v>157</v>
      </c>
      <c r="F142" t="s">
        <v>160</v>
      </c>
      <c r="G142" t="s">
        <v>224</v>
      </c>
      <c r="H142">
        <v>332.41401637574904</v>
      </c>
      <c r="I142">
        <v>24</v>
      </c>
      <c r="J142">
        <v>1205625.4011579372</v>
      </c>
      <c r="K142">
        <v>48698.555945454544</v>
      </c>
      <c r="L142">
        <v>217012572.20842871</v>
      </c>
      <c r="M142">
        <v>5418416.5645454526</v>
      </c>
      <c r="N142">
        <v>1808438101.7369058</v>
      </c>
      <c r="O142">
        <v>89908800</v>
      </c>
      <c r="P142">
        <v>26.642589561363632</v>
      </c>
      <c r="Q142">
        <v>18024.09974731116</v>
      </c>
      <c r="R142">
        <v>217061270.76437417</v>
      </c>
      <c r="S142">
        <v>1903.7653183014513</v>
      </c>
      <c r="T142">
        <v>18050.742336872525</v>
      </c>
    </row>
    <row r="143" spans="1:20" x14ac:dyDescent="0.3">
      <c r="A143">
        <v>142</v>
      </c>
      <c r="B143" t="s">
        <v>140</v>
      </c>
      <c r="C143" t="s">
        <v>149</v>
      </c>
      <c r="D143" t="s">
        <v>155</v>
      </c>
      <c r="E143" t="s">
        <v>157</v>
      </c>
      <c r="F143" t="s">
        <v>161</v>
      </c>
      <c r="G143" t="s">
        <v>225</v>
      </c>
      <c r="H143">
        <v>332.14952373228749</v>
      </c>
      <c r="I143">
        <v>48</v>
      </c>
      <c r="J143">
        <v>1212764.9172060555</v>
      </c>
      <c r="K143">
        <v>49189.823809090907</v>
      </c>
      <c r="L143">
        <v>218297685.09709001</v>
      </c>
      <c r="M143">
        <v>5369289.7781818165</v>
      </c>
      <c r="N143">
        <v>1819147375.8090832</v>
      </c>
      <c r="O143">
        <v>89472000</v>
      </c>
      <c r="P143">
        <v>26.151321697727269</v>
      </c>
      <c r="Q143">
        <v>18130.835512230529</v>
      </c>
      <c r="R143">
        <v>218346874.92089909</v>
      </c>
      <c r="S143">
        <v>1913.9886655872649</v>
      </c>
      <c r="T143">
        <v>18156.986833928255</v>
      </c>
    </row>
    <row r="144" spans="1:20" x14ac:dyDescent="0.3">
      <c r="A144">
        <v>143</v>
      </c>
      <c r="B144" t="s">
        <v>140</v>
      </c>
      <c r="C144" t="s">
        <v>149</v>
      </c>
      <c r="D144" t="s">
        <v>155</v>
      </c>
      <c r="E144" t="s">
        <v>157</v>
      </c>
      <c r="F144" t="s">
        <v>161</v>
      </c>
      <c r="G144" t="s">
        <v>226</v>
      </c>
      <c r="H144">
        <v>332.14952373228749</v>
      </c>
      <c r="I144">
        <v>24</v>
      </c>
      <c r="J144">
        <v>1212764.9172060555</v>
      </c>
      <c r="K144">
        <v>49189.823809090907</v>
      </c>
      <c r="L144">
        <v>218297685.09709001</v>
      </c>
      <c r="M144">
        <v>5369289.7781818165</v>
      </c>
      <c r="N144">
        <v>1819147375.8090832</v>
      </c>
      <c r="O144">
        <v>93600000</v>
      </c>
      <c r="P144">
        <v>26.151321697727269</v>
      </c>
      <c r="Q144">
        <v>18130.835512230529</v>
      </c>
      <c r="R144">
        <v>218346874.92089909</v>
      </c>
      <c r="S144">
        <v>1918.1166655872651</v>
      </c>
      <c r="T144">
        <v>18156.986833928255</v>
      </c>
    </row>
    <row r="145" spans="1:20" x14ac:dyDescent="0.3">
      <c r="A145">
        <v>144</v>
      </c>
      <c r="B145" t="s">
        <v>140</v>
      </c>
      <c r="C145" t="s">
        <v>149</v>
      </c>
      <c r="D145" t="s">
        <v>155</v>
      </c>
      <c r="E145" t="s">
        <v>157</v>
      </c>
      <c r="F145" t="s">
        <v>161</v>
      </c>
      <c r="G145" t="s">
        <v>224</v>
      </c>
      <c r="H145">
        <v>332.14952373228749</v>
      </c>
      <c r="I145">
        <v>24</v>
      </c>
      <c r="J145">
        <v>1212764.9172060555</v>
      </c>
      <c r="K145">
        <v>49189.823809090907</v>
      </c>
      <c r="L145">
        <v>218297685.09709001</v>
      </c>
      <c r="M145">
        <v>5369289.7781818165</v>
      </c>
      <c r="N145">
        <v>1819147375.8090832</v>
      </c>
      <c r="O145">
        <v>89908800</v>
      </c>
      <c r="P145">
        <v>26.151321697727269</v>
      </c>
      <c r="Q145">
        <v>18130.835512230529</v>
      </c>
      <c r="R145">
        <v>218346874.92089909</v>
      </c>
      <c r="S145">
        <v>1914.4254655872651</v>
      </c>
      <c r="T145">
        <v>18156.986833928255</v>
      </c>
    </row>
    <row r="146" spans="1:20" x14ac:dyDescent="0.3">
      <c r="A146">
        <v>145</v>
      </c>
      <c r="B146" t="s">
        <v>140</v>
      </c>
      <c r="C146" t="s">
        <v>150</v>
      </c>
      <c r="D146" t="s">
        <v>154</v>
      </c>
      <c r="E146" t="s">
        <v>156</v>
      </c>
      <c r="F146" t="s">
        <v>159</v>
      </c>
      <c r="G146" t="s">
        <v>225</v>
      </c>
      <c r="H146">
        <v>377.78108079298306</v>
      </c>
      <c r="I146">
        <v>54</v>
      </c>
      <c r="J146">
        <v>1380377.9978418781</v>
      </c>
      <c r="K146">
        <v>43946.449763636367</v>
      </c>
      <c r="L146">
        <v>248468039.61153808</v>
      </c>
      <c r="M146">
        <v>5693401.9422727264</v>
      </c>
      <c r="N146">
        <v>2070566996.7628174</v>
      </c>
      <c r="O146">
        <v>100656000</v>
      </c>
      <c r="P146">
        <v>22.977584668181816</v>
      </c>
      <c r="Q146">
        <v>20636.651067736078</v>
      </c>
      <c r="R146">
        <v>248511986.06130171</v>
      </c>
      <c r="S146">
        <v>2176.9163987050902</v>
      </c>
      <c r="T146">
        <v>20659.628652404259</v>
      </c>
    </row>
    <row r="147" spans="1:20" x14ac:dyDescent="0.3">
      <c r="A147">
        <v>146</v>
      </c>
      <c r="B147" t="s">
        <v>140</v>
      </c>
      <c r="C147" t="s">
        <v>150</v>
      </c>
      <c r="D147" t="s">
        <v>154</v>
      </c>
      <c r="E147" t="s">
        <v>156</v>
      </c>
      <c r="F147" t="s">
        <v>159</v>
      </c>
      <c r="G147" t="s">
        <v>226</v>
      </c>
      <c r="H147">
        <v>377.78108079298306</v>
      </c>
      <c r="I147">
        <v>27</v>
      </c>
      <c r="J147">
        <v>1380377.9978418781</v>
      </c>
      <c r="K147">
        <v>43946.449763636367</v>
      </c>
      <c r="L147">
        <v>248468039.61153808</v>
      </c>
      <c r="M147">
        <v>5693401.9422727264</v>
      </c>
      <c r="N147">
        <v>2070566996.7628174</v>
      </c>
      <c r="O147">
        <v>105300000</v>
      </c>
      <c r="P147">
        <v>22.977584668181816</v>
      </c>
      <c r="Q147">
        <v>20636.651067736078</v>
      </c>
      <c r="R147">
        <v>248511986.06130171</v>
      </c>
      <c r="S147">
        <v>2181.5603987050899</v>
      </c>
      <c r="T147">
        <v>20659.628652404259</v>
      </c>
    </row>
    <row r="148" spans="1:20" x14ac:dyDescent="0.3">
      <c r="A148">
        <v>147</v>
      </c>
      <c r="B148" t="s">
        <v>140</v>
      </c>
      <c r="C148" t="s">
        <v>150</v>
      </c>
      <c r="D148" t="s">
        <v>154</v>
      </c>
      <c r="E148" t="s">
        <v>156</v>
      </c>
      <c r="F148" t="s">
        <v>159</v>
      </c>
      <c r="G148" t="s">
        <v>224</v>
      </c>
      <c r="H148">
        <v>377.78108079298306</v>
      </c>
      <c r="I148">
        <v>27</v>
      </c>
      <c r="J148">
        <v>1380377.9978418781</v>
      </c>
      <c r="K148">
        <v>43946.449763636367</v>
      </c>
      <c r="L148">
        <v>248468039.61153808</v>
      </c>
      <c r="M148">
        <v>5693401.9422727264</v>
      </c>
      <c r="N148">
        <v>2070566996.7628174</v>
      </c>
      <c r="O148">
        <v>101147400</v>
      </c>
      <c r="P148">
        <v>22.977584668181816</v>
      </c>
      <c r="Q148">
        <v>20636.651067736078</v>
      </c>
      <c r="R148">
        <v>248511986.06130171</v>
      </c>
      <c r="S148">
        <v>2177.40779870509</v>
      </c>
      <c r="T148">
        <v>20659.628652404259</v>
      </c>
    </row>
    <row r="149" spans="1:20" x14ac:dyDescent="0.3">
      <c r="A149">
        <v>148</v>
      </c>
      <c r="B149" t="s">
        <v>140</v>
      </c>
      <c r="C149" t="s">
        <v>150</v>
      </c>
      <c r="D149" t="s">
        <v>154</v>
      </c>
      <c r="E149" t="s">
        <v>156</v>
      </c>
      <c r="F149" t="s">
        <v>160</v>
      </c>
      <c r="G149" t="s">
        <v>225</v>
      </c>
      <c r="H149">
        <v>377.74250894914496</v>
      </c>
      <c r="I149">
        <v>54</v>
      </c>
      <c r="J149">
        <v>1381419.1772655621</v>
      </c>
      <c r="K149">
        <v>44765.229536363637</v>
      </c>
      <c r="L149">
        <v>248655451.90780118</v>
      </c>
      <c r="M149">
        <v>5720694.6013636356</v>
      </c>
      <c r="N149">
        <v>2072128765.8983431</v>
      </c>
      <c r="O149">
        <v>100656000</v>
      </c>
      <c r="P149">
        <v>22.704658077272725</v>
      </c>
      <c r="Q149">
        <v>20652.216700120152</v>
      </c>
      <c r="R149">
        <v>248700217.13733754</v>
      </c>
      <c r="S149">
        <v>2178.5054604997067</v>
      </c>
      <c r="T149">
        <v>20674.921358197425</v>
      </c>
    </row>
    <row r="150" spans="1:20" x14ac:dyDescent="0.3">
      <c r="A150">
        <v>149</v>
      </c>
      <c r="B150" t="s">
        <v>140</v>
      </c>
      <c r="C150" t="s">
        <v>150</v>
      </c>
      <c r="D150" t="s">
        <v>154</v>
      </c>
      <c r="E150" t="s">
        <v>156</v>
      </c>
      <c r="F150" t="s">
        <v>160</v>
      </c>
      <c r="G150" t="s">
        <v>226</v>
      </c>
      <c r="H150">
        <v>377.74250894914496</v>
      </c>
      <c r="I150">
        <v>27</v>
      </c>
      <c r="J150">
        <v>1381419.1772655621</v>
      </c>
      <c r="K150">
        <v>44765.229536363637</v>
      </c>
      <c r="L150">
        <v>248655451.90780118</v>
      </c>
      <c r="M150">
        <v>5720694.6013636356</v>
      </c>
      <c r="N150">
        <v>2072128765.8983431</v>
      </c>
      <c r="O150">
        <v>105300000</v>
      </c>
      <c r="P150">
        <v>22.704658077272725</v>
      </c>
      <c r="Q150">
        <v>20652.216700120152</v>
      </c>
      <c r="R150">
        <v>248700217.13733754</v>
      </c>
      <c r="S150">
        <v>2183.1494604997069</v>
      </c>
      <c r="T150">
        <v>20674.921358197425</v>
      </c>
    </row>
    <row r="151" spans="1:20" x14ac:dyDescent="0.3">
      <c r="A151">
        <v>150</v>
      </c>
      <c r="B151" t="s">
        <v>140</v>
      </c>
      <c r="C151" t="s">
        <v>150</v>
      </c>
      <c r="D151" t="s">
        <v>154</v>
      </c>
      <c r="E151" t="s">
        <v>156</v>
      </c>
      <c r="F151" t="s">
        <v>160</v>
      </c>
      <c r="G151" t="s">
        <v>224</v>
      </c>
      <c r="H151">
        <v>377.74250894914496</v>
      </c>
      <c r="I151">
        <v>27</v>
      </c>
      <c r="J151">
        <v>1381419.1772655621</v>
      </c>
      <c r="K151">
        <v>44765.229536363637</v>
      </c>
      <c r="L151">
        <v>248655451.90780118</v>
      </c>
      <c r="M151">
        <v>5720694.6013636356</v>
      </c>
      <c r="N151">
        <v>2072128765.8983431</v>
      </c>
      <c r="O151">
        <v>101147400</v>
      </c>
      <c r="P151">
        <v>22.704658077272725</v>
      </c>
      <c r="Q151">
        <v>20652.216700120152</v>
      </c>
      <c r="R151">
        <v>248700217.13733754</v>
      </c>
      <c r="S151">
        <v>2178.9968604997066</v>
      </c>
      <c r="T151">
        <v>20674.921358197425</v>
      </c>
    </row>
    <row r="152" spans="1:20" x14ac:dyDescent="0.3">
      <c r="A152">
        <v>151</v>
      </c>
      <c r="B152" t="s">
        <v>140</v>
      </c>
      <c r="C152" t="s">
        <v>150</v>
      </c>
      <c r="D152" t="s">
        <v>154</v>
      </c>
      <c r="E152" t="s">
        <v>156</v>
      </c>
      <c r="F152" t="s">
        <v>161</v>
      </c>
      <c r="G152" t="s">
        <v>225</v>
      </c>
      <c r="H152">
        <v>377.47801630568341</v>
      </c>
      <c r="I152">
        <v>54</v>
      </c>
      <c r="J152">
        <v>1388558.6933136804</v>
      </c>
      <c r="K152">
        <v>45256.4974</v>
      </c>
      <c r="L152">
        <v>249940564.79646245</v>
      </c>
      <c r="M152">
        <v>5671567.8149999995</v>
      </c>
      <c r="N152">
        <v>2082838039.9705205</v>
      </c>
      <c r="O152">
        <v>100656000</v>
      </c>
      <c r="P152">
        <v>22.213390213636362</v>
      </c>
      <c r="Q152">
        <v>20758.952465039518</v>
      </c>
      <c r="R152">
        <v>249985821.29386243</v>
      </c>
      <c r="S152">
        <v>2189.1656077855205</v>
      </c>
      <c r="T152">
        <v>20781.165855253155</v>
      </c>
    </row>
    <row r="153" spans="1:20" x14ac:dyDescent="0.3">
      <c r="A153">
        <v>152</v>
      </c>
      <c r="B153" t="s">
        <v>140</v>
      </c>
      <c r="C153" t="s">
        <v>150</v>
      </c>
      <c r="D153" t="s">
        <v>154</v>
      </c>
      <c r="E153" t="s">
        <v>156</v>
      </c>
      <c r="F153" t="s">
        <v>161</v>
      </c>
      <c r="G153" t="s">
        <v>226</v>
      </c>
      <c r="H153">
        <v>377.47801630568341</v>
      </c>
      <c r="I153">
        <v>27</v>
      </c>
      <c r="J153">
        <v>1388558.6933136804</v>
      </c>
      <c r="K153">
        <v>45256.4974</v>
      </c>
      <c r="L153">
        <v>249940564.79646245</v>
      </c>
      <c r="M153">
        <v>5671567.8149999995</v>
      </c>
      <c r="N153">
        <v>2082838039.9705205</v>
      </c>
      <c r="O153">
        <v>105300000</v>
      </c>
      <c r="P153">
        <v>22.213390213636362</v>
      </c>
      <c r="Q153">
        <v>20758.952465039518</v>
      </c>
      <c r="R153">
        <v>249985821.29386243</v>
      </c>
      <c r="S153">
        <v>2193.8096077855207</v>
      </c>
      <c r="T153">
        <v>20781.165855253155</v>
      </c>
    </row>
    <row r="154" spans="1:20" x14ac:dyDescent="0.3">
      <c r="A154">
        <v>153</v>
      </c>
      <c r="B154" t="s">
        <v>140</v>
      </c>
      <c r="C154" t="s">
        <v>150</v>
      </c>
      <c r="D154" t="s">
        <v>154</v>
      </c>
      <c r="E154" t="s">
        <v>156</v>
      </c>
      <c r="F154" t="s">
        <v>161</v>
      </c>
      <c r="G154" t="s">
        <v>224</v>
      </c>
      <c r="H154">
        <v>377.47801630568341</v>
      </c>
      <c r="I154">
        <v>27</v>
      </c>
      <c r="J154">
        <v>1388558.6933136804</v>
      </c>
      <c r="K154">
        <v>45256.4974</v>
      </c>
      <c r="L154">
        <v>249940564.79646245</v>
      </c>
      <c r="M154">
        <v>5671567.8149999995</v>
      </c>
      <c r="N154">
        <v>2082838039.9705205</v>
      </c>
      <c r="O154">
        <v>101147400</v>
      </c>
      <c r="P154">
        <v>22.213390213636362</v>
      </c>
      <c r="Q154">
        <v>20758.952465039518</v>
      </c>
      <c r="R154">
        <v>249985821.29386243</v>
      </c>
      <c r="S154">
        <v>2189.6570077855204</v>
      </c>
      <c r="T154">
        <v>20781.165855253155</v>
      </c>
    </row>
    <row r="155" spans="1:20" x14ac:dyDescent="0.3">
      <c r="A155">
        <v>154</v>
      </c>
      <c r="B155" t="s">
        <v>140</v>
      </c>
      <c r="C155" t="s">
        <v>150</v>
      </c>
      <c r="D155" t="s">
        <v>154</v>
      </c>
      <c r="E155" t="s">
        <v>157</v>
      </c>
      <c r="F155" t="s">
        <v>159</v>
      </c>
      <c r="G155" t="s">
        <v>225</v>
      </c>
      <c r="H155">
        <v>380.83785861116496</v>
      </c>
      <c r="I155">
        <v>55</v>
      </c>
      <c r="J155">
        <v>1383336.9587698781</v>
      </c>
      <c r="K155">
        <v>46675.715672727267</v>
      </c>
      <c r="L155">
        <v>249000652.57857808</v>
      </c>
      <c r="M155">
        <v>5147548.7604545439</v>
      </c>
      <c r="N155">
        <v>2075005438.1548171</v>
      </c>
      <c r="O155">
        <v>102520000</v>
      </c>
      <c r="P155">
        <v>25.706850577272721</v>
      </c>
      <c r="Q155">
        <v>20680.887533609675</v>
      </c>
      <c r="R155">
        <v>249047328.29425082</v>
      </c>
      <c r="S155">
        <v>2182.6729869152718</v>
      </c>
      <c r="T155">
        <v>20706.594384186948</v>
      </c>
    </row>
    <row r="156" spans="1:20" x14ac:dyDescent="0.3">
      <c r="A156">
        <v>155</v>
      </c>
      <c r="B156" t="s">
        <v>140</v>
      </c>
      <c r="C156" t="s">
        <v>150</v>
      </c>
      <c r="D156" t="s">
        <v>154</v>
      </c>
      <c r="E156" t="s">
        <v>157</v>
      </c>
      <c r="F156" t="s">
        <v>159</v>
      </c>
      <c r="G156" t="s">
        <v>226</v>
      </c>
      <c r="H156">
        <v>380.83785861116496</v>
      </c>
      <c r="I156">
        <v>28</v>
      </c>
      <c r="J156">
        <v>1383336.9587698781</v>
      </c>
      <c r="K156">
        <v>46675.715672727267</v>
      </c>
      <c r="L156">
        <v>249000652.57857808</v>
      </c>
      <c r="M156">
        <v>5147548.7604545439</v>
      </c>
      <c r="N156">
        <v>2075005438.1548171</v>
      </c>
      <c r="O156">
        <v>109200000</v>
      </c>
      <c r="P156">
        <v>25.706850577272721</v>
      </c>
      <c r="Q156">
        <v>20680.887533609675</v>
      </c>
      <c r="R156">
        <v>249047328.29425082</v>
      </c>
      <c r="S156">
        <v>2189.3529869152717</v>
      </c>
      <c r="T156">
        <v>20706.594384186948</v>
      </c>
    </row>
    <row r="157" spans="1:20" x14ac:dyDescent="0.3">
      <c r="A157">
        <v>156</v>
      </c>
      <c r="B157" t="s">
        <v>140</v>
      </c>
      <c r="C157" t="s">
        <v>150</v>
      </c>
      <c r="D157" t="s">
        <v>154</v>
      </c>
      <c r="E157" t="s">
        <v>157</v>
      </c>
      <c r="F157" t="s">
        <v>159</v>
      </c>
      <c r="G157" t="s">
        <v>224</v>
      </c>
      <c r="H157">
        <v>380.83785861116496</v>
      </c>
      <c r="I157">
        <v>28</v>
      </c>
      <c r="J157">
        <v>1383336.9587698781</v>
      </c>
      <c r="K157">
        <v>46675.715672727267</v>
      </c>
      <c r="L157">
        <v>249000652.57857808</v>
      </c>
      <c r="M157">
        <v>5147548.7604545439</v>
      </c>
      <c r="N157">
        <v>2075005438.1548171</v>
      </c>
      <c r="O157">
        <v>104893600</v>
      </c>
      <c r="P157">
        <v>25.706850577272721</v>
      </c>
      <c r="Q157">
        <v>20680.887533609675</v>
      </c>
      <c r="R157">
        <v>249047328.29425082</v>
      </c>
      <c r="S157">
        <v>2185.0465869152717</v>
      </c>
      <c r="T157">
        <v>20706.594384186948</v>
      </c>
    </row>
    <row r="158" spans="1:20" x14ac:dyDescent="0.3">
      <c r="A158">
        <v>157</v>
      </c>
      <c r="B158" t="s">
        <v>140</v>
      </c>
      <c r="C158" t="s">
        <v>150</v>
      </c>
      <c r="D158" t="s">
        <v>154</v>
      </c>
      <c r="E158" t="s">
        <v>157</v>
      </c>
      <c r="F158" t="s">
        <v>160</v>
      </c>
      <c r="G158" t="s">
        <v>225</v>
      </c>
      <c r="H158">
        <v>380.79928676732675</v>
      </c>
      <c r="I158">
        <v>55</v>
      </c>
      <c r="J158">
        <v>1384378.1381935622</v>
      </c>
      <c r="K158">
        <v>47494.495445454537</v>
      </c>
      <c r="L158">
        <v>249188064.87484118</v>
      </c>
      <c r="M158">
        <v>5174841.419545453</v>
      </c>
      <c r="N158">
        <v>2076567207.290343</v>
      </c>
      <c r="O158">
        <v>102520000</v>
      </c>
      <c r="P158">
        <v>25.433923986363631</v>
      </c>
      <c r="Q158">
        <v>20696.453165993749</v>
      </c>
      <c r="R158">
        <v>249235559.37028664</v>
      </c>
      <c r="S158">
        <v>2184.2620487098884</v>
      </c>
      <c r="T158">
        <v>20721.887089980111</v>
      </c>
    </row>
    <row r="159" spans="1:20" x14ac:dyDescent="0.3">
      <c r="A159">
        <v>158</v>
      </c>
      <c r="B159" t="s">
        <v>140</v>
      </c>
      <c r="C159" t="s">
        <v>150</v>
      </c>
      <c r="D159" t="s">
        <v>154</v>
      </c>
      <c r="E159" t="s">
        <v>157</v>
      </c>
      <c r="F159" t="s">
        <v>160</v>
      </c>
      <c r="G159" t="s">
        <v>226</v>
      </c>
      <c r="H159">
        <v>380.79928676732675</v>
      </c>
      <c r="I159">
        <v>28</v>
      </c>
      <c r="J159">
        <v>1384378.1381935622</v>
      </c>
      <c r="K159">
        <v>47494.495445454537</v>
      </c>
      <c r="L159">
        <v>249188064.87484118</v>
      </c>
      <c r="M159">
        <v>5174841.419545453</v>
      </c>
      <c r="N159">
        <v>2076567207.290343</v>
      </c>
      <c r="O159">
        <v>109200000</v>
      </c>
      <c r="P159">
        <v>25.433923986363631</v>
      </c>
      <c r="Q159">
        <v>20696.453165993749</v>
      </c>
      <c r="R159">
        <v>249235559.37028664</v>
      </c>
      <c r="S159">
        <v>2190.9420487098882</v>
      </c>
      <c r="T159">
        <v>20721.887089980111</v>
      </c>
    </row>
    <row r="160" spans="1:20" x14ac:dyDescent="0.3">
      <c r="A160">
        <v>159</v>
      </c>
      <c r="B160" t="s">
        <v>140</v>
      </c>
      <c r="C160" t="s">
        <v>150</v>
      </c>
      <c r="D160" t="s">
        <v>154</v>
      </c>
      <c r="E160" t="s">
        <v>157</v>
      </c>
      <c r="F160" t="s">
        <v>160</v>
      </c>
      <c r="G160" t="s">
        <v>224</v>
      </c>
      <c r="H160">
        <v>380.79928676732675</v>
      </c>
      <c r="I160">
        <v>28</v>
      </c>
      <c r="J160">
        <v>1384378.1381935622</v>
      </c>
      <c r="K160">
        <v>47494.495445454537</v>
      </c>
      <c r="L160">
        <v>249188064.87484118</v>
      </c>
      <c r="M160">
        <v>5174841.419545453</v>
      </c>
      <c r="N160">
        <v>2076567207.290343</v>
      </c>
      <c r="O160">
        <v>104893600</v>
      </c>
      <c r="P160">
        <v>25.433923986363631</v>
      </c>
      <c r="Q160">
        <v>20696.453165993749</v>
      </c>
      <c r="R160">
        <v>249235559.37028664</v>
      </c>
      <c r="S160">
        <v>2186.6356487098883</v>
      </c>
      <c r="T160">
        <v>20721.887089980111</v>
      </c>
    </row>
    <row r="161" spans="1:20" x14ac:dyDescent="0.3">
      <c r="A161">
        <v>160</v>
      </c>
      <c r="B161" t="s">
        <v>140</v>
      </c>
      <c r="C161" t="s">
        <v>150</v>
      </c>
      <c r="D161" t="s">
        <v>154</v>
      </c>
      <c r="E161" t="s">
        <v>157</v>
      </c>
      <c r="F161" t="s">
        <v>161</v>
      </c>
      <c r="G161" t="s">
        <v>225</v>
      </c>
      <c r="H161">
        <v>380.5347941238652</v>
      </c>
      <c r="I161">
        <v>55</v>
      </c>
      <c r="J161">
        <v>1391517.6542416806</v>
      </c>
      <c r="K161">
        <v>47985.7633090909</v>
      </c>
      <c r="L161">
        <v>250473177.76350251</v>
      </c>
      <c r="M161">
        <v>5125714.6331818169</v>
      </c>
      <c r="N161">
        <v>2087276481.3625207</v>
      </c>
      <c r="O161">
        <v>102520000</v>
      </c>
      <c r="P161">
        <v>24.942656122727268</v>
      </c>
      <c r="Q161">
        <v>20803.188930913126</v>
      </c>
      <c r="R161">
        <v>250521163.5268116</v>
      </c>
      <c r="S161">
        <v>2194.9221959957026</v>
      </c>
      <c r="T161">
        <v>20828.131587035852</v>
      </c>
    </row>
    <row r="162" spans="1:20" x14ac:dyDescent="0.3">
      <c r="A162">
        <v>161</v>
      </c>
      <c r="B162" t="s">
        <v>140</v>
      </c>
      <c r="C162" t="s">
        <v>150</v>
      </c>
      <c r="D162" t="s">
        <v>154</v>
      </c>
      <c r="E162" t="s">
        <v>157</v>
      </c>
      <c r="F162" t="s">
        <v>161</v>
      </c>
      <c r="G162" t="s">
        <v>226</v>
      </c>
      <c r="H162">
        <v>380.5347941238652</v>
      </c>
      <c r="I162">
        <v>28</v>
      </c>
      <c r="J162">
        <v>1391517.6542416806</v>
      </c>
      <c r="K162">
        <v>47985.7633090909</v>
      </c>
      <c r="L162">
        <v>250473177.76350251</v>
      </c>
      <c r="M162">
        <v>5125714.6331818169</v>
      </c>
      <c r="N162">
        <v>2087276481.3625207</v>
      </c>
      <c r="O162">
        <v>109200000</v>
      </c>
      <c r="P162">
        <v>24.942656122727268</v>
      </c>
      <c r="Q162">
        <v>20803.188930913126</v>
      </c>
      <c r="R162">
        <v>250521163.5268116</v>
      </c>
      <c r="S162">
        <v>2201.6021959957029</v>
      </c>
      <c r="T162">
        <v>20828.131587035852</v>
      </c>
    </row>
    <row r="163" spans="1:20" x14ac:dyDescent="0.3">
      <c r="A163">
        <v>162</v>
      </c>
      <c r="B163" t="s">
        <v>140</v>
      </c>
      <c r="C163" t="s">
        <v>150</v>
      </c>
      <c r="D163" t="s">
        <v>154</v>
      </c>
      <c r="E163" t="s">
        <v>157</v>
      </c>
      <c r="F163" t="s">
        <v>161</v>
      </c>
      <c r="G163" t="s">
        <v>224</v>
      </c>
      <c r="H163">
        <v>380.5347941238652</v>
      </c>
      <c r="I163">
        <v>28</v>
      </c>
      <c r="J163">
        <v>1391517.6542416806</v>
      </c>
      <c r="K163">
        <v>47985.7633090909</v>
      </c>
      <c r="L163">
        <v>250473177.76350251</v>
      </c>
      <c r="M163">
        <v>5125714.6331818169</v>
      </c>
      <c r="N163">
        <v>2087276481.3625207</v>
      </c>
      <c r="O163">
        <v>104893600</v>
      </c>
      <c r="P163">
        <v>24.942656122727268</v>
      </c>
      <c r="Q163">
        <v>20803.188930913126</v>
      </c>
      <c r="R163">
        <v>250521163.5268116</v>
      </c>
      <c r="S163">
        <v>2197.2957959957025</v>
      </c>
      <c r="T163">
        <v>20828.131587035852</v>
      </c>
    </row>
    <row r="164" spans="1:20" x14ac:dyDescent="0.3">
      <c r="A164">
        <v>163</v>
      </c>
      <c r="B164" t="s">
        <v>140</v>
      </c>
      <c r="C164" t="s">
        <v>150</v>
      </c>
      <c r="D164" t="s">
        <v>155</v>
      </c>
      <c r="E164" t="s">
        <v>156</v>
      </c>
      <c r="F164" t="s">
        <v>159</v>
      </c>
      <c r="G164" t="s">
        <v>225</v>
      </c>
      <c r="H164">
        <v>377.78752789798307</v>
      </c>
      <c r="I164">
        <v>54</v>
      </c>
      <c r="J164">
        <v>1380384.2386395182</v>
      </c>
      <c r="K164">
        <v>43928.029463636369</v>
      </c>
      <c r="L164">
        <v>248469162.95511326</v>
      </c>
      <c r="M164">
        <v>5692480.9272727268</v>
      </c>
      <c r="N164">
        <v>2070576357.9592772</v>
      </c>
      <c r="O164">
        <v>100656000</v>
      </c>
      <c r="P164">
        <v>22.963769443181818</v>
      </c>
      <c r="Q164">
        <v>20636.744367660795</v>
      </c>
      <c r="R164">
        <v>248513090.98457691</v>
      </c>
      <c r="S164">
        <v>2176.9248388865499</v>
      </c>
      <c r="T164">
        <v>20659.708137103975</v>
      </c>
    </row>
    <row r="165" spans="1:20" x14ac:dyDescent="0.3">
      <c r="A165">
        <v>164</v>
      </c>
      <c r="B165" t="s">
        <v>140</v>
      </c>
      <c r="C165" t="s">
        <v>150</v>
      </c>
      <c r="D165" t="s">
        <v>155</v>
      </c>
      <c r="E165" t="s">
        <v>156</v>
      </c>
      <c r="F165" t="s">
        <v>159</v>
      </c>
      <c r="G165" t="s">
        <v>226</v>
      </c>
      <c r="H165">
        <v>377.78752789798307</v>
      </c>
      <c r="I165">
        <v>27</v>
      </c>
      <c r="J165">
        <v>1380384.2386395182</v>
      </c>
      <c r="K165">
        <v>43928.029463636369</v>
      </c>
      <c r="L165">
        <v>248469162.95511326</v>
      </c>
      <c r="M165">
        <v>5692480.9272727268</v>
      </c>
      <c r="N165">
        <v>2070576357.9592772</v>
      </c>
      <c r="O165">
        <v>105300000</v>
      </c>
      <c r="P165">
        <v>22.963769443181818</v>
      </c>
      <c r="Q165">
        <v>20636.744367660795</v>
      </c>
      <c r="R165">
        <v>248513090.98457691</v>
      </c>
      <c r="S165">
        <v>2181.5688388865501</v>
      </c>
      <c r="T165">
        <v>20659.708137103975</v>
      </c>
    </row>
    <row r="166" spans="1:20" x14ac:dyDescent="0.3">
      <c r="A166">
        <v>165</v>
      </c>
      <c r="B166" t="s">
        <v>140</v>
      </c>
      <c r="C166" t="s">
        <v>150</v>
      </c>
      <c r="D166" t="s">
        <v>155</v>
      </c>
      <c r="E166" t="s">
        <v>156</v>
      </c>
      <c r="F166" t="s">
        <v>159</v>
      </c>
      <c r="G166" t="s">
        <v>224</v>
      </c>
      <c r="H166">
        <v>377.78752789798307</v>
      </c>
      <c r="I166">
        <v>27</v>
      </c>
      <c r="J166">
        <v>1380384.2386395182</v>
      </c>
      <c r="K166">
        <v>43928.029463636369</v>
      </c>
      <c r="L166">
        <v>248469162.95511326</v>
      </c>
      <c r="M166">
        <v>5692480.9272727268</v>
      </c>
      <c r="N166">
        <v>2070576357.9592772</v>
      </c>
      <c r="O166">
        <v>101147400</v>
      </c>
      <c r="P166">
        <v>22.963769443181818</v>
      </c>
      <c r="Q166">
        <v>20636.744367660795</v>
      </c>
      <c r="R166">
        <v>248513090.98457691</v>
      </c>
      <c r="S166">
        <v>2177.4162388865498</v>
      </c>
      <c r="T166">
        <v>20659.708137103975</v>
      </c>
    </row>
    <row r="167" spans="1:20" x14ac:dyDescent="0.3">
      <c r="A167">
        <v>166</v>
      </c>
      <c r="B167" t="s">
        <v>140</v>
      </c>
      <c r="C167" t="s">
        <v>150</v>
      </c>
      <c r="D167" t="s">
        <v>155</v>
      </c>
      <c r="E167" t="s">
        <v>156</v>
      </c>
      <c r="F167" t="s">
        <v>160</v>
      </c>
      <c r="G167" t="s">
        <v>225</v>
      </c>
      <c r="H167">
        <v>377.74895605414503</v>
      </c>
      <c r="I167">
        <v>54</v>
      </c>
      <c r="J167">
        <v>1381425.4180632022</v>
      </c>
      <c r="K167">
        <v>44746.809236363639</v>
      </c>
      <c r="L167">
        <v>248656575.25137639</v>
      </c>
      <c r="M167">
        <v>5719773.586363636</v>
      </c>
      <c r="N167">
        <v>2072138127.0948033</v>
      </c>
      <c r="O167">
        <v>100656000</v>
      </c>
      <c r="P167">
        <v>22.690842852272727</v>
      </c>
      <c r="Q167">
        <v>20652.310000044872</v>
      </c>
      <c r="R167">
        <v>248701322.06061277</v>
      </c>
      <c r="S167">
        <v>2178.5139006811664</v>
      </c>
      <c r="T167">
        <v>20675.000842897145</v>
      </c>
    </row>
    <row r="168" spans="1:20" x14ac:dyDescent="0.3">
      <c r="A168">
        <v>167</v>
      </c>
      <c r="B168" t="s">
        <v>140</v>
      </c>
      <c r="C168" t="s">
        <v>150</v>
      </c>
      <c r="D168" t="s">
        <v>155</v>
      </c>
      <c r="E168" t="s">
        <v>156</v>
      </c>
      <c r="F168" t="s">
        <v>160</v>
      </c>
      <c r="G168" t="s">
        <v>226</v>
      </c>
      <c r="H168">
        <v>377.74895605414503</v>
      </c>
      <c r="I168">
        <v>27</v>
      </c>
      <c r="J168">
        <v>1381425.4180632022</v>
      </c>
      <c r="K168">
        <v>44746.809236363639</v>
      </c>
      <c r="L168">
        <v>248656575.25137639</v>
      </c>
      <c r="M168">
        <v>5719773.586363636</v>
      </c>
      <c r="N168">
        <v>2072138127.0948033</v>
      </c>
      <c r="O168">
        <v>105300000</v>
      </c>
      <c r="P168">
        <v>22.690842852272727</v>
      </c>
      <c r="Q168">
        <v>20652.310000044872</v>
      </c>
      <c r="R168">
        <v>248701322.06061277</v>
      </c>
      <c r="S168">
        <v>2183.1579006811667</v>
      </c>
      <c r="T168">
        <v>20675.000842897145</v>
      </c>
    </row>
    <row r="169" spans="1:20" x14ac:dyDescent="0.3">
      <c r="A169">
        <v>168</v>
      </c>
      <c r="B169" t="s">
        <v>140</v>
      </c>
      <c r="C169" t="s">
        <v>150</v>
      </c>
      <c r="D169" t="s">
        <v>155</v>
      </c>
      <c r="E169" t="s">
        <v>156</v>
      </c>
      <c r="F169" t="s">
        <v>160</v>
      </c>
      <c r="G169" t="s">
        <v>224</v>
      </c>
      <c r="H169">
        <v>377.74895605414503</v>
      </c>
      <c r="I169">
        <v>27</v>
      </c>
      <c r="J169">
        <v>1381425.4180632022</v>
      </c>
      <c r="K169">
        <v>44746.809236363639</v>
      </c>
      <c r="L169">
        <v>248656575.25137639</v>
      </c>
      <c r="M169">
        <v>5719773.586363636</v>
      </c>
      <c r="N169">
        <v>2072138127.0948033</v>
      </c>
      <c r="O169">
        <v>101147400</v>
      </c>
      <c r="P169">
        <v>22.690842852272727</v>
      </c>
      <c r="Q169">
        <v>20652.310000044872</v>
      </c>
      <c r="R169">
        <v>248701322.06061277</v>
      </c>
      <c r="S169">
        <v>2179.0053006811668</v>
      </c>
      <c r="T169">
        <v>20675.000842897145</v>
      </c>
    </row>
    <row r="170" spans="1:20" x14ac:dyDescent="0.3">
      <c r="A170">
        <v>169</v>
      </c>
      <c r="B170" t="s">
        <v>140</v>
      </c>
      <c r="C170" t="s">
        <v>150</v>
      </c>
      <c r="D170" t="s">
        <v>155</v>
      </c>
      <c r="E170" t="s">
        <v>156</v>
      </c>
      <c r="F170" t="s">
        <v>161</v>
      </c>
      <c r="G170" t="s">
        <v>225</v>
      </c>
      <c r="H170">
        <v>377.48446341068342</v>
      </c>
      <c r="I170">
        <v>54</v>
      </c>
      <c r="J170">
        <v>1388564.9341113204</v>
      </c>
      <c r="K170">
        <v>45238.077100000002</v>
      </c>
      <c r="L170">
        <v>249941688.14003769</v>
      </c>
      <c r="M170">
        <v>5670646.7999999998</v>
      </c>
      <c r="N170">
        <v>2082847401.1669805</v>
      </c>
      <c r="O170">
        <v>100656000</v>
      </c>
      <c r="P170">
        <v>22.199574988636364</v>
      </c>
      <c r="Q170">
        <v>20759.045764964238</v>
      </c>
      <c r="R170">
        <v>249986926.21713769</v>
      </c>
      <c r="S170">
        <v>2189.1740479669807</v>
      </c>
      <c r="T170">
        <v>20781.245339952875</v>
      </c>
    </row>
    <row r="171" spans="1:20" x14ac:dyDescent="0.3">
      <c r="A171">
        <v>170</v>
      </c>
      <c r="B171" t="s">
        <v>140</v>
      </c>
      <c r="C171" t="s">
        <v>150</v>
      </c>
      <c r="D171" t="s">
        <v>155</v>
      </c>
      <c r="E171" t="s">
        <v>156</v>
      </c>
      <c r="F171" t="s">
        <v>161</v>
      </c>
      <c r="G171" t="s">
        <v>226</v>
      </c>
      <c r="H171">
        <v>377.48446341068342</v>
      </c>
      <c r="I171">
        <v>27</v>
      </c>
      <c r="J171">
        <v>1388564.9341113204</v>
      </c>
      <c r="K171">
        <v>45238.077100000002</v>
      </c>
      <c r="L171">
        <v>249941688.14003769</v>
      </c>
      <c r="M171">
        <v>5670646.7999999998</v>
      </c>
      <c r="N171">
        <v>2082847401.1669805</v>
      </c>
      <c r="O171">
        <v>105300000</v>
      </c>
      <c r="P171">
        <v>22.199574988636364</v>
      </c>
      <c r="Q171">
        <v>20759.045764964238</v>
      </c>
      <c r="R171">
        <v>249986926.21713769</v>
      </c>
      <c r="S171">
        <v>2193.8180479669804</v>
      </c>
      <c r="T171">
        <v>20781.245339952875</v>
      </c>
    </row>
    <row r="172" spans="1:20" x14ac:dyDescent="0.3">
      <c r="A172">
        <v>171</v>
      </c>
      <c r="B172" t="s">
        <v>140</v>
      </c>
      <c r="C172" t="s">
        <v>150</v>
      </c>
      <c r="D172" t="s">
        <v>155</v>
      </c>
      <c r="E172" t="s">
        <v>156</v>
      </c>
      <c r="F172" t="s">
        <v>161</v>
      </c>
      <c r="G172" t="s">
        <v>224</v>
      </c>
      <c r="H172">
        <v>377.48446341068342</v>
      </c>
      <c r="I172">
        <v>27</v>
      </c>
      <c r="J172">
        <v>1388564.9341113204</v>
      </c>
      <c r="K172">
        <v>45238.077100000002</v>
      </c>
      <c r="L172">
        <v>249941688.14003769</v>
      </c>
      <c r="M172">
        <v>5670646.7999999998</v>
      </c>
      <c r="N172">
        <v>2082847401.1669805</v>
      </c>
      <c r="O172">
        <v>101147400</v>
      </c>
      <c r="P172">
        <v>22.199574988636364</v>
      </c>
      <c r="Q172">
        <v>20759.045764964238</v>
      </c>
      <c r="R172">
        <v>249986926.21713769</v>
      </c>
      <c r="S172">
        <v>2189.6654479669805</v>
      </c>
      <c r="T172">
        <v>20781.245339952875</v>
      </c>
    </row>
    <row r="173" spans="1:20" x14ac:dyDescent="0.3">
      <c r="A173">
        <v>172</v>
      </c>
      <c r="B173" t="s">
        <v>140</v>
      </c>
      <c r="C173" t="s">
        <v>150</v>
      </c>
      <c r="D173" t="s">
        <v>155</v>
      </c>
      <c r="E173" t="s">
        <v>157</v>
      </c>
      <c r="F173" t="s">
        <v>159</v>
      </c>
      <c r="G173" t="s">
        <v>225</v>
      </c>
      <c r="H173">
        <v>380.84430571616485</v>
      </c>
      <c r="I173">
        <v>55</v>
      </c>
      <c r="J173">
        <v>1383343.1995675182</v>
      </c>
      <c r="K173">
        <v>46657.295372727269</v>
      </c>
      <c r="L173">
        <v>249001775.92215329</v>
      </c>
      <c r="M173">
        <v>5146627.7454545442</v>
      </c>
      <c r="N173">
        <v>2075014799.3512774</v>
      </c>
      <c r="O173">
        <v>102520000</v>
      </c>
      <c r="P173">
        <v>25.693035352272723</v>
      </c>
      <c r="Q173">
        <v>20680.980833534399</v>
      </c>
      <c r="R173">
        <v>249048433.21752602</v>
      </c>
      <c r="S173">
        <v>2182.681427096732</v>
      </c>
      <c r="T173">
        <v>20706.673868886672</v>
      </c>
    </row>
    <row r="174" spans="1:20" x14ac:dyDescent="0.3">
      <c r="A174">
        <v>173</v>
      </c>
      <c r="B174" t="s">
        <v>140</v>
      </c>
      <c r="C174" t="s">
        <v>150</v>
      </c>
      <c r="D174" t="s">
        <v>155</v>
      </c>
      <c r="E174" t="s">
        <v>157</v>
      </c>
      <c r="F174" t="s">
        <v>159</v>
      </c>
      <c r="G174" t="s">
        <v>226</v>
      </c>
      <c r="H174">
        <v>380.84430571616485</v>
      </c>
      <c r="I174">
        <v>28</v>
      </c>
      <c r="J174">
        <v>1383343.1995675182</v>
      </c>
      <c r="K174">
        <v>46657.295372727269</v>
      </c>
      <c r="L174">
        <v>249001775.92215329</v>
      </c>
      <c r="M174">
        <v>5146627.7454545442</v>
      </c>
      <c r="N174">
        <v>2075014799.3512774</v>
      </c>
      <c r="O174">
        <v>109200000</v>
      </c>
      <c r="P174">
        <v>25.693035352272723</v>
      </c>
      <c r="Q174">
        <v>20680.980833534399</v>
      </c>
      <c r="R174">
        <v>249048433.21752602</v>
      </c>
      <c r="S174">
        <v>2189.3614270967323</v>
      </c>
      <c r="T174">
        <v>20706.673868886672</v>
      </c>
    </row>
    <row r="175" spans="1:20" x14ac:dyDescent="0.3">
      <c r="A175">
        <v>174</v>
      </c>
      <c r="B175" t="s">
        <v>140</v>
      </c>
      <c r="C175" t="s">
        <v>150</v>
      </c>
      <c r="D175" t="s">
        <v>155</v>
      </c>
      <c r="E175" t="s">
        <v>157</v>
      </c>
      <c r="F175" t="s">
        <v>159</v>
      </c>
      <c r="G175" t="s">
        <v>224</v>
      </c>
      <c r="H175">
        <v>380.84430571616485</v>
      </c>
      <c r="I175">
        <v>28</v>
      </c>
      <c r="J175">
        <v>1383343.1995675182</v>
      </c>
      <c r="K175">
        <v>46657.295372727269</v>
      </c>
      <c r="L175">
        <v>249001775.92215329</v>
      </c>
      <c r="M175">
        <v>5146627.7454545442</v>
      </c>
      <c r="N175">
        <v>2075014799.3512774</v>
      </c>
      <c r="O175">
        <v>104893600</v>
      </c>
      <c r="P175">
        <v>25.693035352272723</v>
      </c>
      <c r="Q175">
        <v>20680.980833534399</v>
      </c>
      <c r="R175">
        <v>249048433.21752602</v>
      </c>
      <c r="S175">
        <v>2185.0550270967319</v>
      </c>
      <c r="T175">
        <v>20706.673868886672</v>
      </c>
    </row>
    <row r="176" spans="1:20" x14ac:dyDescent="0.3">
      <c r="A176">
        <v>175</v>
      </c>
      <c r="B176" t="s">
        <v>140</v>
      </c>
      <c r="C176" t="s">
        <v>150</v>
      </c>
      <c r="D176" t="s">
        <v>155</v>
      </c>
      <c r="E176" t="s">
        <v>157</v>
      </c>
      <c r="F176" t="s">
        <v>160</v>
      </c>
      <c r="G176" t="s">
        <v>225</v>
      </c>
      <c r="H176">
        <v>380.80573387232681</v>
      </c>
      <c r="I176">
        <v>55</v>
      </c>
      <c r="J176">
        <v>1384384.3789912022</v>
      </c>
      <c r="K176">
        <v>47476.075145454539</v>
      </c>
      <c r="L176">
        <v>249189188.21841639</v>
      </c>
      <c r="M176">
        <v>5173920.4045454534</v>
      </c>
      <c r="N176">
        <v>2076576568.4868031</v>
      </c>
      <c r="O176">
        <v>102520000</v>
      </c>
      <c r="P176">
        <v>25.420108761363633</v>
      </c>
      <c r="Q176">
        <v>20696.546465918469</v>
      </c>
      <c r="R176">
        <v>249236664.29356185</v>
      </c>
      <c r="S176">
        <v>2184.270488891349</v>
      </c>
      <c r="T176">
        <v>20721.966574679831</v>
      </c>
    </row>
    <row r="177" spans="1:20" x14ac:dyDescent="0.3">
      <c r="A177">
        <v>176</v>
      </c>
      <c r="B177" t="s">
        <v>140</v>
      </c>
      <c r="C177" t="s">
        <v>150</v>
      </c>
      <c r="D177" t="s">
        <v>155</v>
      </c>
      <c r="E177" t="s">
        <v>157</v>
      </c>
      <c r="F177" t="s">
        <v>160</v>
      </c>
      <c r="G177" t="s">
        <v>226</v>
      </c>
      <c r="H177">
        <v>380.80573387232681</v>
      </c>
      <c r="I177">
        <v>28</v>
      </c>
      <c r="J177">
        <v>1384384.3789912022</v>
      </c>
      <c r="K177">
        <v>47476.075145454539</v>
      </c>
      <c r="L177">
        <v>249189188.21841639</v>
      </c>
      <c r="M177">
        <v>5173920.4045454534</v>
      </c>
      <c r="N177">
        <v>2076576568.4868031</v>
      </c>
      <c r="O177">
        <v>109200000</v>
      </c>
      <c r="P177">
        <v>25.420108761363633</v>
      </c>
      <c r="Q177">
        <v>20696.546465918469</v>
      </c>
      <c r="R177">
        <v>249236664.29356185</v>
      </c>
      <c r="S177">
        <v>2190.9504888913489</v>
      </c>
      <c r="T177">
        <v>20721.966574679831</v>
      </c>
    </row>
    <row r="178" spans="1:20" x14ac:dyDescent="0.3">
      <c r="A178">
        <v>177</v>
      </c>
      <c r="B178" t="s">
        <v>140</v>
      </c>
      <c r="C178" t="s">
        <v>150</v>
      </c>
      <c r="D178" t="s">
        <v>155</v>
      </c>
      <c r="E178" t="s">
        <v>157</v>
      </c>
      <c r="F178" t="s">
        <v>160</v>
      </c>
      <c r="G178" t="s">
        <v>224</v>
      </c>
      <c r="H178">
        <v>380.80573387232681</v>
      </c>
      <c r="I178">
        <v>28</v>
      </c>
      <c r="J178">
        <v>1384384.3789912022</v>
      </c>
      <c r="K178">
        <v>47476.075145454539</v>
      </c>
      <c r="L178">
        <v>249189188.21841639</v>
      </c>
      <c r="M178">
        <v>5173920.4045454534</v>
      </c>
      <c r="N178">
        <v>2076576568.4868031</v>
      </c>
      <c r="O178">
        <v>104893600</v>
      </c>
      <c r="P178">
        <v>25.420108761363633</v>
      </c>
      <c r="Q178">
        <v>20696.546465918469</v>
      </c>
      <c r="R178">
        <v>249236664.29356185</v>
      </c>
      <c r="S178">
        <v>2186.6440888913489</v>
      </c>
      <c r="T178">
        <v>20721.966574679831</v>
      </c>
    </row>
    <row r="179" spans="1:20" x14ac:dyDescent="0.3">
      <c r="A179">
        <v>178</v>
      </c>
      <c r="B179" t="s">
        <v>140</v>
      </c>
      <c r="C179" t="s">
        <v>150</v>
      </c>
      <c r="D179" t="s">
        <v>155</v>
      </c>
      <c r="E179" t="s">
        <v>157</v>
      </c>
      <c r="F179" t="s">
        <v>161</v>
      </c>
      <c r="G179" t="s">
        <v>225</v>
      </c>
      <c r="H179">
        <v>380.5412412288652</v>
      </c>
      <c r="I179">
        <v>55</v>
      </c>
      <c r="J179">
        <v>1391523.8950393202</v>
      </c>
      <c r="K179">
        <v>47967.343009090902</v>
      </c>
      <c r="L179">
        <v>250474301.10707766</v>
      </c>
      <c r="M179">
        <v>5124793.6181818172</v>
      </c>
      <c r="N179">
        <v>2087285842.5589805</v>
      </c>
      <c r="O179">
        <v>102520000</v>
      </c>
      <c r="P179">
        <v>24.92884089772727</v>
      </c>
      <c r="Q179">
        <v>20803.282230837838</v>
      </c>
      <c r="R179">
        <v>250522268.45008674</v>
      </c>
      <c r="S179">
        <v>2194.9306361771623</v>
      </c>
      <c r="T179">
        <v>20828.211071735564</v>
      </c>
    </row>
    <row r="180" spans="1:20" x14ac:dyDescent="0.3">
      <c r="A180">
        <v>179</v>
      </c>
      <c r="B180" t="s">
        <v>140</v>
      </c>
      <c r="C180" t="s">
        <v>150</v>
      </c>
      <c r="D180" t="s">
        <v>155</v>
      </c>
      <c r="E180" t="s">
        <v>157</v>
      </c>
      <c r="F180" t="s">
        <v>161</v>
      </c>
      <c r="G180" t="s">
        <v>226</v>
      </c>
      <c r="H180">
        <v>380.5412412288652</v>
      </c>
      <c r="I180">
        <v>28</v>
      </c>
      <c r="J180">
        <v>1391523.8950393202</v>
      </c>
      <c r="K180">
        <v>47967.343009090902</v>
      </c>
      <c r="L180">
        <v>250474301.10707766</v>
      </c>
      <c r="M180">
        <v>5124793.6181818172</v>
      </c>
      <c r="N180">
        <v>2087285842.5589805</v>
      </c>
      <c r="O180">
        <v>109200000</v>
      </c>
      <c r="P180">
        <v>24.92884089772727</v>
      </c>
      <c r="Q180">
        <v>20803.282230837838</v>
      </c>
      <c r="R180">
        <v>250522268.45008674</v>
      </c>
      <c r="S180">
        <v>2201.6106361771622</v>
      </c>
      <c r="T180">
        <v>20828.211071735564</v>
      </c>
    </row>
    <row r="181" spans="1:20" x14ac:dyDescent="0.3">
      <c r="A181">
        <v>180</v>
      </c>
      <c r="B181" t="s">
        <v>140</v>
      </c>
      <c r="C181" t="s">
        <v>150</v>
      </c>
      <c r="D181" t="s">
        <v>155</v>
      </c>
      <c r="E181" t="s">
        <v>157</v>
      </c>
      <c r="F181" t="s">
        <v>161</v>
      </c>
      <c r="G181" t="s">
        <v>224</v>
      </c>
      <c r="H181">
        <v>380.5412412288652</v>
      </c>
      <c r="I181">
        <v>28</v>
      </c>
      <c r="J181">
        <v>1391523.8950393202</v>
      </c>
      <c r="K181">
        <v>47967.343009090902</v>
      </c>
      <c r="L181">
        <v>250474301.10707766</v>
      </c>
      <c r="M181">
        <v>5124793.6181818172</v>
      </c>
      <c r="N181">
        <v>2087285842.5589805</v>
      </c>
      <c r="O181">
        <v>104893600</v>
      </c>
      <c r="P181">
        <v>24.92884089772727</v>
      </c>
      <c r="Q181">
        <v>20803.282230837838</v>
      </c>
      <c r="R181">
        <v>250522268.45008674</v>
      </c>
      <c r="S181">
        <v>2197.3042361771622</v>
      </c>
      <c r="T181">
        <v>20828.211071735564</v>
      </c>
    </row>
    <row r="182" spans="1:20" x14ac:dyDescent="0.3">
      <c r="A182">
        <v>181</v>
      </c>
      <c r="B182" t="s">
        <v>140</v>
      </c>
      <c r="C182" t="s">
        <v>151</v>
      </c>
      <c r="D182" t="s">
        <v>154</v>
      </c>
      <c r="E182" t="s">
        <v>156</v>
      </c>
      <c r="F182" t="s">
        <v>159</v>
      </c>
      <c r="G182" t="s">
        <v>225</v>
      </c>
      <c r="H182">
        <v>356.15243172469428</v>
      </c>
      <c r="I182">
        <v>51</v>
      </c>
      <c r="J182">
        <v>1293483.567895486</v>
      </c>
      <c r="K182">
        <v>43335.209363636357</v>
      </c>
      <c r="L182">
        <v>232827042.2211875</v>
      </c>
      <c r="M182">
        <v>5448905.7822727263</v>
      </c>
      <c r="N182">
        <v>1940225351.8432291</v>
      </c>
      <c r="O182">
        <v>95064000</v>
      </c>
      <c r="P182">
        <v>21.755103868181813</v>
      </c>
      <c r="Q182">
        <v>19337.579340037519</v>
      </c>
      <c r="R182">
        <v>232870377.43055114</v>
      </c>
      <c r="S182">
        <v>2040.7382576255018</v>
      </c>
      <c r="T182">
        <v>19359.3344439057</v>
      </c>
    </row>
    <row r="183" spans="1:20" x14ac:dyDescent="0.3">
      <c r="A183">
        <v>182</v>
      </c>
      <c r="B183" t="s">
        <v>140</v>
      </c>
      <c r="C183" t="s">
        <v>151</v>
      </c>
      <c r="D183" t="s">
        <v>154</v>
      </c>
      <c r="E183" t="s">
        <v>156</v>
      </c>
      <c r="F183" t="s">
        <v>159</v>
      </c>
      <c r="G183" t="s">
        <v>226</v>
      </c>
      <c r="H183">
        <v>356.15243172469428</v>
      </c>
      <c r="I183">
        <v>26</v>
      </c>
      <c r="J183">
        <v>1293483.567895486</v>
      </c>
      <c r="K183">
        <v>43335.209363636357</v>
      </c>
      <c r="L183">
        <v>232827042.2211875</v>
      </c>
      <c r="M183">
        <v>5448905.7822727263</v>
      </c>
      <c r="N183">
        <v>1940225351.8432291</v>
      </c>
      <c r="O183">
        <v>101400000</v>
      </c>
      <c r="P183">
        <v>21.755103868181813</v>
      </c>
      <c r="Q183">
        <v>19337.579340037519</v>
      </c>
      <c r="R183">
        <v>232870377.43055114</v>
      </c>
      <c r="S183">
        <v>2047.0742576255018</v>
      </c>
      <c r="T183">
        <v>19359.3344439057</v>
      </c>
    </row>
    <row r="184" spans="1:20" x14ac:dyDescent="0.3">
      <c r="A184">
        <v>183</v>
      </c>
      <c r="B184" t="s">
        <v>140</v>
      </c>
      <c r="C184" t="s">
        <v>151</v>
      </c>
      <c r="D184" t="s">
        <v>154</v>
      </c>
      <c r="E184" t="s">
        <v>156</v>
      </c>
      <c r="F184" t="s">
        <v>159</v>
      </c>
      <c r="G184" t="s">
        <v>224</v>
      </c>
      <c r="H184">
        <v>356.15243172469428</v>
      </c>
      <c r="I184">
        <v>26</v>
      </c>
      <c r="J184">
        <v>1293483.567895486</v>
      </c>
      <c r="K184">
        <v>43335.209363636357</v>
      </c>
      <c r="L184">
        <v>232827042.2211875</v>
      </c>
      <c r="M184">
        <v>5448905.7822727263</v>
      </c>
      <c r="N184">
        <v>1940225351.8432291</v>
      </c>
      <c r="O184">
        <v>97401200</v>
      </c>
      <c r="P184">
        <v>21.755103868181813</v>
      </c>
      <c r="Q184">
        <v>19337.579340037519</v>
      </c>
      <c r="R184">
        <v>232870377.43055114</v>
      </c>
      <c r="S184">
        <v>2043.0754576255019</v>
      </c>
      <c r="T184">
        <v>19359.3344439057</v>
      </c>
    </row>
    <row r="185" spans="1:20" x14ac:dyDescent="0.3">
      <c r="A185">
        <v>184</v>
      </c>
      <c r="B185" t="s">
        <v>140</v>
      </c>
      <c r="C185" t="s">
        <v>151</v>
      </c>
      <c r="D185" t="s">
        <v>154</v>
      </c>
      <c r="E185" t="s">
        <v>156</v>
      </c>
      <c r="F185" t="s">
        <v>160</v>
      </c>
      <c r="G185" t="s">
        <v>225</v>
      </c>
      <c r="H185">
        <v>356.11385988085613</v>
      </c>
      <c r="I185">
        <v>51</v>
      </c>
      <c r="J185">
        <v>1294524.7473191698</v>
      </c>
      <c r="K185">
        <v>44153.989136363627</v>
      </c>
      <c r="L185">
        <v>233014454.51745057</v>
      </c>
      <c r="M185">
        <v>5476198.4413636355</v>
      </c>
      <c r="N185">
        <v>1941787120.9787548</v>
      </c>
      <c r="O185">
        <v>95064000</v>
      </c>
      <c r="P185">
        <v>21.482177277272722</v>
      </c>
      <c r="Q185">
        <v>19353.144972421585</v>
      </c>
      <c r="R185">
        <v>233058608.50658694</v>
      </c>
      <c r="S185">
        <v>2042.3273194201183</v>
      </c>
      <c r="T185">
        <v>19374.627149698859</v>
      </c>
    </row>
    <row r="186" spans="1:20" x14ac:dyDescent="0.3">
      <c r="A186">
        <v>185</v>
      </c>
      <c r="B186" t="s">
        <v>140</v>
      </c>
      <c r="C186" t="s">
        <v>151</v>
      </c>
      <c r="D186" t="s">
        <v>154</v>
      </c>
      <c r="E186" t="s">
        <v>156</v>
      </c>
      <c r="F186" t="s">
        <v>160</v>
      </c>
      <c r="G186" t="s">
        <v>226</v>
      </c>
      <c r="H186">
        <v>356.11385988085613</v>
      </c>
      <c r="I186">
        <v>26</v>
      </c>
      <c r="J186">
        <v>1294524.7473191698</v>
      </c>
      <c r="K186">
        <v>44153.989136363627</v>
      </c>
      <c r="L186">
        <v>233014454.51745057</v>
      </c>
      <c r="M186">
        <v>5476198.4413636355</v>
      </c>
      <c r="N186">
        <v>1941787120.9787548</v>
      </c>
      <c r="O186">
        <v>101400000</v>
      </c>
      <c r="P186">
        <v>21.482177277272722</v>
      </c>
      <c r="Q186">
        <v>19353.144972421585</v>
      </c>
      <c r="R186">
        <v>233058608.50658694</v>
      </c>
      <c r="S186">
        <v>2048.6633194201181</v>
      </c>
      <c r="T186">
        <v>19374.627149698859</v>
      </c>
    </row>
    <row r="187" spans="1:20" x14ac:dyDescent="0.3">
      <c r="A187">
        <v>186</v>
      </c>
      <c r="B187" t="s">
        <v>140</v>
      </c>
      <c r="C187" t="s">
        <v>151</v>
      </c>
      <c r="D187" t="s">
        <v>154</v>
      </c>
      <c r="E187" t="s">
        <v>156</v>
      </c>
      <c r="F187" t="s">
        <v>160</v>
      </c>
      <c r="G187" t="s">
        <v>224</v>
      </c>
      <c r="H187">
        <v>356.11385988085613</v>
      </c>
      <c r="I187">
        <v>26</v>
      </c>
      <c r="J187">
        <v>1294524.7473191698</v>
      </c>
      <c r="K187">
        <v>44153.989136363627</v>
      </c>
      <c r="L187">
        <v>233014454.51745057</v>
      </c>
      <c r="M187">
        <v>5476198.4413636355</v>
      </c>
      <c r="N187">
        <v>1941787120.9787548</v>
      </c>
      <c r="O187">
        <v>97401200</v>
      </c>
      <c r="P187">
        <v>21.482177277272722</v>
      </c>
      <c r="Q187">
        <v>19353.144972421585</v>
      </c>
      <c r="R187">
        <v>233058608.50658694</v>
      </c>
      <c r="S187">
        <v>2044.6645194201183</v>
      </c>
      <c r="T187">
        <v>19374.627149698859</v>
      </c>
    </row>
    <row r="188" spans="1:20" x14ac:dyDescent="0.3">
      <c r="A188">
        <v>187</v>
      </c>
      <c r="B188" t="s">
        <v>140</v>
      </c>
      <c r="C188" t="s">
        <v>151</v>
      </c>
      <c r="D188" t="s">
        <v>154</v>
      </c>
      <c r="E188" t="s">
        <v>156</v>
      </c>
      <c r="F188" t="s">
        <v>161</v>
      </c>
      <c r="G188" t="s">
        <v>225</v>
      </c>
      <c r="H188">
        <v>355.84936723739457</v>
      </c>
      <c r="I188">
        <v>51</v>
      </c>
      <c r="J188">
        <v>1301664.263367288</v>
      </c>
      <c r="K188">
        <v>44645.256999999991</v>
      </c>
      <c r="L188">
        <v>234299567.40611187</v>
      </c>
      <c r="M188">
        <v>5427071.6549999993</v>
      </c>
      <c r="N188">
        <v>1952496395.0509322</v>
      </c>
      <c r="O188">
        <v>95064000</v>
      </c>
      <c r="P188">
        <v>20.990909413636359</v>
      </c>
      <c r="Q188">
        <v>19459.880737340958</v>
      </c>
      <c r="R188">
        <v>234344212.66311187</v>
      </c>
      <c r="S188">
        <v>2052.9874667059321</v>
      </c>
      <c r="T188">
        <v>19480.871646754593</v>
      </c>
    </row>
    <row r="189" spans="1:20" x14ac:dyDescent="0.3">
      <c r="A189">
        <v>188</v>
      </c>
      <c r="B189" t="s">
        <v>140</v>
      </c>
      <c r="C189" t="s">
        <v>151</v>
      </c>
      <c r="D189" t="s">
        <v>154</v>
      </c>
      <c r="E189" t="s">
        <v>156</v>
      </c>
      <c r="F189" t="s">
        <v>161</v>
      </c>
      <c r="G189" t="s">
        <v>226</v>
      </c>
      <c r="H189">
        <v>355.84936723739457</v>
      </c>
      <c r="I189">
        <v>26</v>
      </c>
      <c r="J189">
        <v>1301664.263367288</v>
      </c>
      <c r="K189">
        <v>44645.256999999991</v>
      </c>
      <c r="L189">
        <v>234299567.40611187</v>
      </c>
      <c r="M189">
        <v>5427071.6549999993</v>
      </c>
      <c r="N189">
        <v>1952496395.0509322</v>
      </c>
      <c r="O189">
        <v>101400000</v>
      </c>
      <c r="P189">
        <v>20.990909413636359</v>
      </c>
      <c r="Q189">
        <v>19459.880737340958</v>
      </c>
      <c r="R189">
        <v>234344212.66311187</v>
      </c>
      <c r="S189">
        <v>2059.3234667059323</v>
      </c>
      <c r="T189">
        <v>19480.871646754593</v>
      </c>
    </row>
    <row r="190" spans="1:20" x14ac:dyDescent="0.3">
      <c r="A190">
        <v>189</v>
      </c>
      <c r="B190" t="s">
        <v>140</v>
      </c>
      <c r="C190" t="s">
        <v>151</v>
      </c>
      <c r="D190" t="s">
        <v>154</v>
      </c>
      <c r="E190" t="s">
        <v>156</v>
      </c>
      <c r="F190" t="s">
        <v>161</v>
      </c>
      <c r="G190" t="s">
        <v>224</v>
      </c>
      <c r="H190">
        <v>355.84936723739457</v>
      </c>
      <c r="I190">
        <v>26</v>
      </c>
      <c r="J190">
        <v>1301664.263367288</v>
      </c>
      <c r="K190">
        <v>44645.256999999991</v>
      </c>
      <c r="L190">
        <v>234299567.40611187</v>
      </c>
      <c r="M190">
        <v>5427071.6549999993</v>
      </c>
      <c r="N190">
        <v>1952496395.0509322</v>
      </c>
      <c r="O190">
        <v>97401200</v>
      </c>
      <c r="P190">
        <v>20.990909413636359</v>
      </c>
      <c r="Q190">
        <v>19459.880737340958</v>
      </c>
      <c r="R190">
        <v>234344212.66311187</v>
      </c>
      <c r="S190">
        <v>2055.324666705932</v>
      </c>
      <c r="T190">
        <v>19480.871646754593</v>
      </c>
    </row>
    <row r="191" spans="1:20" x14ac:dyDescent="0.3">
      <c r="A191">
        <v>190</v>
      </c>
      <c r="B191" t="s">
        <v>140</v>
      </c>
      <c r="C191" t="s">
        <v>151</v>
      </c>
      <c r="D191" t="s">
        <v>154</v>
      </c>
      <c r="E191" t="s">
        <v>157</v>
      </c>
      <c r="F191" t="s">
        <v>159</v>
      </c>
      <c r="G191" t="s">
        <v>225</v>
      </c>
      <c r="H191">
        <v>359.20920954287612</v>
      </c>
      <c r="I191">
        <v>52</v>
      </c>
      <c r="J191">
        <v>1296442.5288234858</v>
      </c>
      <c r="K191">
        <v>46064.475272727272</v>
      </c>
      <c r="L191">
        <v>233359655.18822744</v>
      </c>
      <c r="M191">
        <v>4903052.6004545446</v>
      </c>
      <c r="N191">
        <v>1944663793.2352288</v>
      </c>
      <c r="O191">
        <v>96928000</v>
      </c>
      <c r="P191">
        <v>24.484369777272725</v>
      </c>
      <c r="Q191">
        <v>19381.815805911112</v>
      </c>
      <c r="R191">
        <v>233405719.66350016</v>
      </c>
      <c r="S191">
        <v>2046.4948458356832</v>
      </c>
      <c r="T191">
        <v>19406.300175688386</v>
      </c>
    </row>
    <row r="192" spans="1:20" x14ac:dyDescent="0.3">
      <c r="A192">
        <v>191</v>
      </c>
      <c r="B192" t="s">
        <v>140</v>
      </c>
      <c r="C192" t="s">
        <v>151</v>
      </c>
      <c r="D192" t="s">
        <v>154</v>
      </c>
      <c r="E192" t="s">
        <v>157</v>
      </c>
      <c r="F192" t="s">
        <v>159</v>
      </c>
      <c r="G192" t="s">
        <v>226</v>
      </c>
      <c r="H192">
        <v>359.20920954287612</v>
      </c>
      <c r="I192">
        <v>26</v>
      </c>
      <c r="J192">
        <v>1296442.5288234858</v>
      </c>
      <c r="K192">
        <v>46064.475272727272</v>
      </c>
      <c r="L192">
        <v>233359655.18822744</v>
      </c>
      <c r="M192">
        <v>4903052.6004545446</v>
      </c>
      <c r="N192">
        <v>1944663793.2352288</v>
      </c>
      <c r="O192">
        <v>101400000</v>
      </c>
      <c r="P192">
        <v>24.484369777272725</v>
      </c>
      <c r="Q192">
        <v>19381.815805911112</v>
      </c>
      <c r="R192">
        <v>233405719.66350016</v>
      </c>
      <c r="S192">
        <v>2050.9668458356832</v>
      </c>
      <c r="T192">
        <v>19406.300175688386</v>
      </c>
    </row>
    <row r="193" spans="1:20" x14ac:dyDescent="0.3">
      <c r="A193">
        <v>192</v>
      </c>
      <c r="B193" t="s">
        <v>140</v>
      </c>
      <c r="C193" t="s">
        <v>151</v>
      </c>
      <c r="D193" t="s">
        <v>154</v>
      </c>
      <c r="E193" t="s">
        <v>157</v>
      </c>
      <c r="F193" t="s">
        <v>159</v>
      </c>
      <c r="G193" t="s">
        <v>224</v>
      </c>
      <c r="H193">
        <v>359.20920954287612</v>
      </c>
      <c r="I193">
        <v>26</v>
      </c>
      <c r="J193">
        <v>1296442.5288234858</v>
      </c>
      <c r="K193">
        <v>46064.475272727272</v>
      </c>
      <c r="L193">
        <v>233359655.18822744</v>
      </c>
      <c r="M193">
        <v>4903052.6004545446</v>
      </c>
      <c r="N193">
        <v>1944663793.2352288</v>
      </c>
      <c r="O193">
        <v>97401200</v>
      </c>
      <c r="P193">
        <v>24.484369777272725</v>
      </c>
      <c r="Q193">
        <v>19381.815805911112</v>
      </c>
      <c r="R193">
        <v>233405719.66350016</v>
      </c>
      <c r="S193">
        <v>2046.9680458356834</v>
      </c>
      <c r="T193">
        <v>19406.300175688386</v>
      </c>
    </row>
    <row r="194" spans="1:20" x14ac:dyDescent="0.3">
      <c r="A194">
        <v>193</v>
      </c>
      <c r="B194" t="s">
        <v>140</v>
      </c>
      <c r="C194" t="s">
        <v>151</v>
      </c>
      <c r="D194" t="s">
        <v>154</v>
      </c>
      <c r="E194" t="s">
        <v>157</v>
      </c>
      <c r="F194" t="s">
        <v>160</v>
      </c>
      <c r="G194" t="s">
        <v>225</v>
      </c>
      <c r="H194">
        <v>359.17063769903791</v>
      </c>
      <c r="I194">
        <v>52</v>
      </c>
      <c r="J194">
        <v>1297483.7082471696</v>
      </c>
      <c r="K194">
        <v>46883.255045454542</v>
      </c>
      <c r="L194">
        <v>233547067.48449051</v>
      </c>
      <c r="M194">
        <v>4930345.2595454538</v>
      </c>
      <c r="N194">
        <v>1946225562.3707542</v>
      </c>
      <c r="O194">
        <v>96928000</v>
      </c>
      <c r="P194">
        <v>24.211443186363635</v>
      </c>
      <c r="Q194">
        <v>19397.381438295186</v>
      </c>
      <c r="R194">
        <v>233593950.73953596</v>
      </c>
      <c r="S194">
        <v>2048.0839076303</v>
      </c>
      <c r="T194">
        <v>19421.592881481549</v>
      </c>
    </row>
    <row r="195" spans="1:20" x14ac:dyDescent="0.3">
      <c r="A195">
        <v>194</v>
      </c>
      <c r="B195" t="s">
        <v>140</v>
      </c>
      <c r="C195" t="s">
        <v>151</v>
      </c>
      <c r="D195" t="s">
        <v>154</v>
      </c>
      <c r="E195" t="s">
        <v>157</v>
      </c>
      <c r="F195" t="s">
        <v>160</v>
      </c>
      <c r="G195" t="s">
        <v>226</v>
      </c>
      <c r="H195">
        <v>359.17063769903791</v>
      </c>
      <c r="I195">
        <v>26</v>
      </c>
      <c r="J195">
        <v>1297483.7082471696</v>
      </c>
      <c r="K195">
        <v>46883.255045454542</v>
      </c>
      <c r="L195">
        <v>233547067.48449051</v>
      </c>
      <c r="M195">
        <v>4930345.2595454538</v>
      </c>
      <c r="N195">
        <v>1946225562.3707542</v>
      </c>
      <c r="O195">
        <v>101400000</v>
      </c>
      <c r="P195">
        <v>24.211443186363635</v>
      </c>
      <c r="Q195">
        <v>19397.381438295186</v>
      </c>
      <c r="R195">
        <v>233593950.73953596</v>
      </c>
      <c r="S195">
        <v>2052.5559076302998</v>
      </c>
      <c r="T195">
        <v>19421.592881481549</v>
      </c>
    </row>
    <row r="196" spans="1:20" x14ac:dyDescent="0.3">
      <c r="A196">
        <v>195</v>
      </c>
      <c r="B196" t="s">
        <v>140</v>
      </c>
      <c r="C196" t="s">
        <v>151</v>
      </c>
      <c r="D196" t="s">
        <v>154</v>
      </c>
      <c r="E196" t="s">
        <v>157</v>
      </c>
      <c r="F196" t="s">
        <v>160</v>
      </c>
      <c r="G196" t="s">
        <v>224</v>
      </c>
      <c r="H196">
        <v>359.17063769903791</v>
      </c>
      <c r="I196">
        <v>26</v>
      </c>
      <c r="J196">
        <v>1297483.7082471696</v>
      </c>
      <c r="K196">
        <v>46883.255045454542</v>
      </c>
      <c r="L196">
        <v>233547067.48449051</v>
      </c>
      <c r="M196">
        <v>4930345.2595454538</v>
      </c>
      <c r="N196">
        <v>1946225562.3707542</v>
      </c>
      <c r="O196">
        <v>97401200</v>
      </c>
      <c r="P196">
        <v>24.211443186363635</v>
      </c>
      <c r="Q196">
        <v>19397.381438295186</v>
      </c>
      <c r="R196">
        <v>233593950.73953596</v>
      </c>
      <c r="S196">
        <v>2048.5571076302999</v>
      </c>
      <c r="T196">
        <v>19421.592881481549</v>
      </c>
    </row>
    <row r="197" spans="1:20" x14ac:dyDescent="0.3">
      <c r="A197">
        <v>196</v>
      </c>
      <c r="B197" t="s">
        <v>140</v>
      </c>
      <c r="C197" t="s">
        <v>151</v>
      </c>
      <c r="D197" t="s">
        <v>154</v>
      </c>
      <c r="E197" t="s">
        <v>157</v>
      </c>
      <c r="F197" t="s">
        <v>161</v>
      </c>
      <c r="G197" t="s">
        <v>225</v>
      </c>
      <c r="H197">
        <v>358.90614505557642</v>
      </c>
      <c r="I197">
        <v>52</v>
      </c>
      <c r="J197">
        <v>1304623.2242952879</v>
      </c>
      <c r="K197">
        <v>47374.522909090905</v>
      </c>
      <c r="L197">
        <v>234832180.37315181</v>
      </c>
      <c r="M197">
        <v>4881218.4731818177</v>
      </c>
      <c r="N197">
        <v>1956934836.4429319</v>
      </c>
      <c r="O197">
        <v>96928000</v>
      </c>
      <c r="P197">
        <v>23.720175322727272</v>
      </c>
      <c r="Q197">
        <v>19504.117203214551</v>
      </c>
      <c r="R197">
        <v>234879554.89606091</v>
      </c>
      <c r="S197">
        <v>2058.7440549161138</v>
      </c>
      <c r="T197">
        <v>19527.837378537279</v>
      </c>
    </row>
    <row r="198" spans="1:20" x14ac:dyDescent="0.3">
      <c r="A198">
        <v>197</v>
      </c>
      <c r="B198" t="s">
        <v>140</v>
      </c>
      <c r="C198" t="s">
        <v>151</v>
      </c>
      <c r="D198" t="s">
        <v>154</v>
      </c>
      <c r="E198" t="s">
        <v>157</v>
      </c>
      <c r="F198" t="s">
        <v>161</v>
      </c>
      <c r="G198" t="s">
        <v>226</v>
      </c>
      <c r="H198">
        <v>358.90614505557642</v>
      </c>
      <c r="I198">
        <v>26</v>
      </c>
      <c r="J198">
        <v>1304623.2242952879</v>
      </c>
      <c r="K198">
        <v>47374.522909090905</v>
      </c>
      <c r="L198">
        <v>234832180.37315181</v>
      </c>
      <c r="M198">
        <v>4881218.4731818177</v>
      </c>
      <c r="N198">
        <v>1956934836.4429319</v>
      </c>
      <c r="O198">
        <v>101400000</v>
      </c>
      <c r="P198">
        <v>23.720175322727272</v>
      </c>
      <c r="Q198">
        <v>19504.117203214551</v>
      </c>
      <c r="R198">
        <v>234879554.89606091</v>
      </c>
      <c r="S198">
        <v>2063.2160549161135</v>
      </c>
      <c r="T198">
        <v>19527.837378537279</v>
      </c>
    </row>
    <row r="199" spans="1:20" x14ac:dyDescent="0.3">
      <c r="A199">
        <v>198</v>
      </c>
      <c r="B199" t="s">
        <v>140</v>
      </c>
      <c r="C199" t="s">
        <v>151</v>
      </c>
      <c r="D199" t="s">
        <v>154</v>
      </c>
      <c r="E199" t="s">
        <v>157</v>
      </c>
      <c r="F199" t="s">
        <v>161</v>
      </c>
      <c r="G199" t="s">
        <v>224</v>
      </c>
      <c r="H199">
        <v>358.90614505557642</v>
      </c>
      <c r="I199">
        <v>26</v>
      </c>
      <c r="J199">
        <v>1304623.2242952879</v>
      </c>
      <c r="K199">
        <v>47374.522909090905</v>
      </c>
      <c r="L199">
        <v>234832180.37315181</v>
      </c>
      <c r="M199">
        <v>4881218.4731818177</v>
      </c>
      <c r="N199">
        <v>1956934836.4429319</v>
      </c>
      <c r="O199">
        <v>97401200</v>
      </c>
      <c r="P199">
        <v>23.720175322727272</v>
      </c>
      <c r="Q199">
        <v>19504.117203214551</v>
      </c>
      <c r="R199">
        <v>234879554.89606091</v>
      </c>
      <c r="S199">
        <v>2059.2172549161137</v>
      </c>
      <c r="T199">
        <v>19527.837378537279</v>
      </c>
    </row>
    <row r="200" spans="1:20" x14ac:dyDescent="0.3">
      <c r="A200">
        <v>199</v>
      </c>
      <c r="B200" t="s">
        <v>140</v>
      </c>
      <c r="C200" t="s">
        <v>151</v>
      </c>
      <c r="D200" t="s">
        <v>155</v>
      </c>
      <c r="E200" t="s">
        <v>156</v>
      </c>
      <c r="F200" t="s">
        <v>159</v>
      </c>
      <c r="G200" t="s">
        <v>225</v>
      </c>
      <c r="H200">
        <v>356.15887882969423</v>
      </c>
      <c r="I200">
        <v>51</v>
      </c>
      <c r="J200">
        <v>1293489.8086931261</v>
      </c>
      <c r="K200">
        <v>43316.789063636359</v>
      </c>
      <c r="L200">
        <v>232828165.56476271</v>
      </c>
      <c r="M200">
        <v>5447984.7672727266</v>
      </c>
      <c r="N200">
        <v>1940234713.0396893</v>
      </c>
      <c r="O200">
        <v>95064000</v>
      </c>
      <c r="P200">
        <v>21.741288643181814</v>
      </c>
      <c r="Q200">
        <v>19337.672639962235</v>
      </c>
      <c r="R200">
        <v>232871482.35382634</v>
      </c>
      <c r="S200">
        <v>2040.7466978069619</v>
      </c>
      <c r="T200">
        <v>19359.413928605416</v>
      </c>
    </row>
    <row r="201" spans="1:20" x14ac:dyDescent="0.3">
      <c r="A201">
        <v>200</v>
      </c>
      <c r="B201" t="s">
        <v>140</v>
      </c>
      <c r="C201" t="s">
        <v>151</v>
      </c>
      <c r="D201" t="s">
        <v>155</v>
      </c>
      <c r="E201" t="s">
        <v>156</v>
      </c>
      <c r="F201" t="s">
        <v>159</v>
      </c>
      <c r="G201" t="s">
        <v>226</v>
      </c>
      <c r="H201">
        <v>356.15887882969423</v>
      </c>
      <c r="I201">
        <v>26</v>
      </c>
      <c r="J201">
        <v>1293489.8086931261</v>
      </c>
      <c r="K201">
        <v>43316.789063636359</v>
      </c>
      <c r="L201">
        <v>232828165.56476271</v>
      </c>
      <c r="M201">
        <v>5447984.7672727266</v>
      </c>
      <c r="N201">
        <v>1940234713.0396893</v>
      </c>
      <c r="O201">
        <v>101400000</v>
      </c>
      <c r="P201">
        <v>21.741288643181814</v>
      </c>
      <c r="Q201">
        <v>19337.672639962235</v>
      </c>
      <c r="R201">
        <v>232871482.35382634</v>
      </c>
      <c r="S201">
        <v>2047.082697806962</v>
      </c>
      <c r="T201">
        <v>19359.413928605416</v>
      </c>
    </row>
    <row r="202" spans="1:20" x14ac:dyDescent="0.3">
      <c r="A202">
        <v>201</v>
      </c>
      <c r="B202" t="s">
        <v>140</v>
      </c>
      <c r="C202" t="s">
        <v>151</v>
      </c>
      <c r="D202" t="s">
        <v>155</v>
      </c>
      <c r="E202" t="s">
        <v>156</v>
      </c>
      <c r="F202" t="s">
        <v>159</v>
      </c>
      <c r="G202" t="s">
        <v>224</v>
      </c>
      <c r="H202">
        <v>356.15887882969423</v>
      </c>
      <c r="I202">
        <v>26</v>
      </c>
      <c r="J202">
        <v>1293489.8086931261</v>
      </c>
      <c r="K202">
        <v>43316.789063636359</v>
      </c>
      <c r="L202">
        <v>232828165.56476271</v>
      </c>
      <c r="M202">
        <v>5447984.7672727266</v>
      </c>
      <c r="N202">
        <v>1940234713.0396893</v>
      </c>
      <c r="O202">
        <v>97401200</v>
      </c>
      <c r="P202">
        <v>21.741288643181814</v>
      </c>
      <c r="Q202">
        <v>19337.672639962235</v>
      </c>
      <c r="R202">
        <v>232871482.35382634</v>
      </c>
      <c r="S202">
        <v>2043.0838978069621</v>
      </c>
      <c r="T202">
        <v>19359.413928605416</v>
      </c>
    </row>
    <row r="203" spans="1:20" x14ac:dyDescent="0.3">
      <c r="A203">
        <v>202</v>
      </c>
      <c r="B203" t="s">
        <v>140</v>
      </c>
      <c r="C203" t="s">
        <v>151</v>
      </c>
      <c r="D203" t="s">
        <v>155</v>
      </c>
      <c r="E203" t="s">
        <v>156</v>
      </c>
      <c r="F203" t="s">
        <v>160</v>
      </c>
      <c r="G203" t="s">
        <v>225</v>
      </c>
      <c r="H203">
        <v>356.12030698585613</v>
      </c>
      <c r="I203">
        <v>51</v>
      </c>
      <c r="J203">
        <v>1294530.9881168099</v>
      </c>
      <c r="K203">
        <v>44135.568836363629</v>
      </c>
      <c r="L203">
        <v>233015577.86102578</v>
      </c>
      <c r="M203">
        <v>5475277.4263636358</v>
      </c>
      <c r="N203">
        <v>1941796482.1752148</v>
      </c>
      <c r="O203">
        <v>95064000</v>
      </c>
      <c r="P203">
        <v>21.468362052272724</v>
      </c>
      <c r="Q203">
        <v>19353.238272346305</v>
      </c>
      <c r="R203">
        <v>233059713.42986214</v>
      </c>
      <c r="S203">
        <v>2042.3357596015785</v>
      </c>
      <c r="T203">
        <v>19374.706634398579</v>
      </c>
    </row>
    <row r="204" spans="1:20" x14ac:dyDescent="0.3">
      <c r="A204">
        <v>203</v>
      </c>
      <c r="B204" t="s">
        <v>140</v>
      </c>
      <c r="C204" t="s">
        <v>151</v>
      </c>
      <c r="D204" t="s">
        <v>155</v>
      </c>
      <c r="E204" t="s">
        <v>156</v>
      </c>
      <c r="F204" t="s">
        <v>160</v>
      </c>
      <c r="G204" t="s">
        <v>226</v>
      </c>
      <c r="H204">
        <v>356.12030698585613</v>
      </c>
      <c r="I204">
        <v>26</v>
      </c>
      <c r="J204">
        <v>1294530.9881168099</v>
      </c>
      <c r="K204">
        <v>44135.568836363629</v>
      </c>
      <c r="L204">
        <v>233015577.86102578</v>
      </c>
      <c r="M204">
        <v>5475277.4263636358</v>
      </c>
      <c r="N204">
        <v>1941796482.1752148</v>
      </c>
      <c r="O204">
        <v>101400000</v>
      </c>
      <c r="P204">
        <v>21.468362052272724</v>
      </c>
      <c r="Q204">
        <v>19353.238272346305</v>
      </c>
      <c r="R204">
        <v>233059713.42986214</v>
      </c>
      <c r="S204">
        <v>2048.6717596015783</v>
      </c>
      <c r="T204">
        <v>19374.706634398579</v>
      </c>
    </row>
    <row r="205" spans="1:20" x14ac:dyDescent="0.3">
      <c r="A205">
        <v>204</v>
      </c>
      <c r="B205" t="s">
        <v>140</v>
      </c>
      <c r="C205" t="s">
        <v>151</v>
      </c>
      <c r="D205" t="s">
        <v>155</v>
      </c>
      <c r="E205" t="s">
        <v>156</v>
      </c>
      <c r="F205" t="s">
        <v>160</v>
      </c>
      <c r="G205" t="s">
        <v>224</v>
      </c>
      <c r="H205">
        <v>356.12030698585613</v>
      </c>
      <c r="I205">
        <v>26</v>
      </c>
      <c r="J205">
        <v>1294530.9881168099</v>
      </c>
      <c r="K205">
        <v>44135.568836363629</v>
      </c>
      <c r="L205">
        <v>233015577.86102578</v>
      </c>
      <c r="M205">
        <v>5475277.4263636358</v>
      </c>
      <c r="N205">
        <v>1941796482.1752148</v>
      </c>
      <c r="O205">
        <v>97401200</v>
      </c>
      <c r="P205">
        <v>21.468362052272724</v>
      </c>
      <c r="Q205">
        <v>19353.238272346305</v>
      </c>
      <c r="R205">
        <v>233059713.42986214</v>
      </c>
      <c r="S205">
        <v>2044.6729596015784</v>
      </c>
      <c r="T205">
        <v>19374.706634398579</v>
      </c>
    </row>
    <row r="206" spans="1:20" x14ac:dyDescent="0.3">
      <c r="A206">
        <v>205</v>
      </c>
      <c r="B206" t="s">
        <v>140</v>
      </c>
      <c r="C206" t="s">
        <v>151</v>
      </c>
      <c r="D206" t="s">
        <v>155</v>
      </c>
      <c r="E206" t="s">
        <v>156</v>
      </c>
      <c r="F206" t="s">
        <v>161</v>
      </c>
      <c r="G206" t="s">
        <v>225</v>
      </c>
      <c r="H206">
        <v>355.85581434239458</v>
      </c>
      <c r="I206">
        <v>51</v>
      </c>
      <c r="J206">
        <v>1301670.5041649279</v>
      </c>
      <c r="K206">
        <v>44626.836699999993</v>
      </c>
      <c r="L206">
        <v>234300690.74968702</v>
      </c>
      <c r="M206">
        <v>5426150.6399999997</v>
      </c>
      <c r="N206">
        <v>1952505756.2473919</v>
      </c>
      <c r="O206">
        <v>95064000</v>
      </c>
      <c r="P206">
        <v>20.977094188636361</v>
      </c>
      <c r="Q206">
        <v>19459.974037265671</v>
      </c>
      <c r="R206">
        <v>234345317.58638701</v>
      </c>
      <c r="S206">
        <v>2052.9959068873923</v>
      </c>
      <c r="T206">
        <v>19480.951131454309</v>
      </c>
    </row>
    <row r="207" spans="1:20" x14ac:dyDescent="0.3">
      <c r="A207">
        <v>206</v>
      </c>
      <c r="B207" t="s">
        <v>140</v>
      </c>
      <c r="C207" t="s">
        <v>151</v>
      </c>
      <c r="D207" t="s">
        <v>155</v>
      </c>
      <c r="E207" t="s">
        <v>156</v>
      </c>
      <c r="F207" t="s">
        <v>161</v>
      </c>
      <c r="G207" t="s">
        <v>226</v>
      </c>
      <c r="H207">
        <v>355.85581434239458</v>
      </c>
      <c r="I207">
        <v>26</v>
      </c>
      <c r="J207">
        <v>1301670.5041649279</v>
      </c>
      <c r="K207">
        <v>44626.836699999993</v>
      </c>
      <c r="L207">
        <v>234300690.74968702</v>
      </c>
      <c r="M207">
        <v>5426150.6399999997</v>
      </c>
      <c r="N207">
        <v>1952505756.2473919</v>
      </c>
      <c r="O207">
        <v>101400000</v>
      </c>
      <c r="P207">
        <v>20.977094188636361</v>
      </c>
      <c r="Q207">
        <v>19459.974037265671</v>
      </c>
      <c r="R207">
        <v>234345317.58638701</v>
      </c>
      <c r="S207">
        <v>2059.3319068873921</v>
      </c>
      <c r="T207">
        <v>19480.951131454309</v>
      </c>
    </row>
    <row r="208" spans="1:20" x14ac:dyDescent="0.3">
      <c r="A208">
        <v>207</v>
      </c>
      <c r="B208" t="s">
        <v>140</v>
      </c>
      <c r="C208" t="s">
        <v>151</v>
      </c>
      <c r="D208" t="s">
        <v>155</v>
      </c>
      <c r="E208" t="s">
        <v>156</v>
      </c>
      <c r="F208" t="s">
        <v>161</v>
      </c>
      <c r="G208" t="s">
        <v>224</v>
      </c>
      <c r="H208">
        <v>355.85581434239458</v>
      </c>
      <c r="I208">
        <v>26</v>
      </c>
      <c r="J208">
        <v>1301670.5041649279</v>
      </c>
      <c r="K208">
        <v>44626.836699999993</v>
      </c>
      <c r="L208">
        <v>234300690.74968702</v>
      </c>
      <c r="M208">
        <v>5426150.6399999997</v>
      </c>
      <c r="N208">
        <v>1952505756.2473919</v>
      </c>
      <c r="O208">
        <v>97401200</v>
      </c>
      <c r="P208">
        <v>20.977094188636361</v>
      </c>
      <c r="Q208">
        <v>19459.974037265671</v>
      </c>
      <c r="R208">
        <v>234345317.58638701</v>
      </c>
      <c r="S208">
        <v>2055.3331068873922</v>
      </c>
      <c r="T208">
        <v>19480.951131454309</v>
      </c>
    </row>
    <row r="209" spans="1:20" x14ac:dyDescent="0.3">
      <c r="A209">
        <v>208</v>
      </c>
      <c r="B209" t="s">
        <v>140</v>
      </c>
      <c r="C209" t="s">
        <v>151</v>
      </c>
      <c r="D209" t="s">
        <v>155</v>
      </c>
      <c r="E209" t="s">
        <v>157</v>
      </c>
      <c r="F209" t="s">
        <v>159</v>
      </c>
      <c r="G209" t="s">
        <v>225</v>
      </c>
      <c r="H209">
        <v>359.21565664787607</v>
      </c>
      <c r="I209">
        <v>52</v>
      </c>
      <c r="J209">
        <v>1296448.7696211259</v>
      </c>
      <c r="K209">
        <v>46046.054972727274</v>
      </c>
      <c r="L209">
        <v>233360778.53180265</v>
      </c>
      <c r="M209">
        <v>4902131.585454545</v>
      </c>
      <c r="N209">
        <v>1944673154.4316888</v>
      </c>
      <c r="O209">
        <v>96928000</v>
      </c>
      <c r="P209">
        <v>24.470554552272727</v>
      </c>
      <c r="Q209">
        <v>19381.909105835832</v>
      </c>
      <c r="R209">
        <v>233406824.58677539</v>
      </c>
      <c r="S209">
        <v>2046.5032860171432</v>
      </c>
      <c r="T209">
        <v>19406.379660388106</v>
      </c>
    </row>
    <row r="210" spans="1:20" x14ac:dyDescent="0.3">
      <c r="A210">
        <v>209</v>
      </c>
      <c r="B210" t="s">
        <v>140</v>
      </c>
      <c r="C210" t="s">
        <v>151</v>
      </c>
      <c r="D210" t="s">
        <v>155</v>
      </c>
      <c r="E210" t="s">
        <v>157</v>
      </c>
      <c r="F210" t="s">
        <v>159</v>
      </c>
      <c r="G210" t="s">
        <v>226</v>
      </c>
      <c r="H210">
        <v>359.21565664787607</v>
      </c>
      <c r="I210">
        <v>26</v>
      </c>
      <c r="J210">
        <v>1296448.7696211259</v>
      </c>
      <c r="K210">
        <v>46046.054972727274</v>
      </c>
      <c r="L210">
        <v>233360778.53180265</v>
      </c>
      <c r="M210">
        <v>4902131.585454545</v>
      </c>
      <c r="N210">
        <v>1944673154.4316888</v>
      </c>
      <c r="O210">
        <v>101400000</v>
      </c>
      <c r="P210">
        <v>24.470554552272727</v>
      </c>
      <c r="Q210">
        <v>19381.909105835832</v>
      </c>
      <c r="R210">
        <v>233406824.58677539</v>
      </c>
      <c r="S210">
        <v>2050.9752860171434</v>
      </c>
      <c r="T210">
        <v>19406.379660388106</v>
      </c>
    </row>
    <row r="211" spans="1:20" x14ac:dyDescent="0.3">
      <c r="A211">
        <v>210</v>
      </c>
      <c r="B211" t="s">
        <v>140</v>
      </c>
      <c r="C211" t="s">
        <v>151</v>
      </c>
      <c r="D211" t="s">
        <v>155</v>
      </c>
      <c r="E211" t="s">
        <v>157</v>
      </c>
      <c r="F211" t="s">
        <v>159</v>
      </c>
      <c r="G211" t="s">
        <v>224</v>
      </c>
      <c r="H211">
        <v>359.21565664787607</v>
      </c>
      <c r="I211">
        <v>26</v>
      </c>
      <c r="J211">
        <v>1296448.7696211259</v>
      </c>
      <c r="K211">
        <v>46046.054972727274</v>
      </c>
      <c r="L211">
        <v>233360778.53180265</v>
      </c>
      <c r="M211">
        <v>4902131.585454545</v>
      </c>
      <c r="N211">
        <v>1944673154.4316888</v>
      </c>
      <c r="O211">
        <v>97401200</v>
      </c>
      <c r="P211">
        <v>24.470554552272727</v>
      </c>
      <c r="Q211">
        <v>19381.909105835832</v>
      </c>
      <c r="R211">
        <v>233406824.58677539</v>
      </c>
      <c r="S211">
        <v>2046.9764860171433</v>
      </c>
      <c r="T211">
        <v>19406.379660388106</v>
      </c>
    </row>
    <row r="212" spans="1:20" x14ac:dyDescent="0.3">
      <c r="A212">
        <v>211</v>
      </c>
      <c r="B212" t="s">
        <v>140</v>
      </c>
      <c r="C212" t="s">
        <v>151</v>
      </c>
      <c r="D212" t="s">
        <v>155</v>
      </c>
      <c r="E212" t="s">
        <v>157</v>
      </c>
      <c r="F212" t="s">
        <v>160</v>
      </c>
      <c r="G212" t="s">
        <v>225</v>
      </c>
      <c r="H212">
        <v>359.17708480403792</v>
      </c>
      <c r="I212">
        <v>52</v>
      </c>
      <c r="J212">
        <v>1297489.9490448099</v>
      </c>
      <c r="K212">
        <v>46864.834745454544</v>
      </c>
      <c r="L212">
        <v>233548190.82806578</v>
      </c>
      <c r="M212">
        <v>4929424.2445454542</v>
      </c>
      <c r="N212">
        <v>1946234923.567215</v>
      </c>
      <c r="O212">
        <v>96928000</v>
      </c>
      <c r="P212">
        <v>24.197627961363636</v>
      </c>
      <c r="Q212">
        <v>19397.474738219909</v>
      </c>
      <c r="R212">
        <v>233595055.66281125</v>
      </c>
      <c r="S212">
        <v>2048.0923478117606</v>
      </c>
      <c r="T212">
        <v>19421.672366181272</v>
      </c>
    </row>
    <row r="213" spans="1:20" x14ac:dyDescent="0.3">
      <c r="A213">
        <v>212</v>
      </c>
      <c r="B213" t="s">
        <v>140</v>
      </c>
      <c r="C213" t="s">
        <v>151</v>
      </c>
      <c r="D213" t="s">
        <v>155</v>
      </c>
      <c r="E213" t="s">
        <v>157</v>
      </c>
      <c r="F213" t="s">
        <v>160</v>
      </c>
      <c r="G213" t="s">
        <v>226</v>
      </c>
      <c r="H213">
        <v>359.17708480403792</v>
      </c>
      <c r="I213">
        <v>26</v>
      </c>
      <c r="J213">
        <v>1297489.9490448099</v>
      </c>
      <c r="K213">
        <v>46864.834745454544</v>
      </c>
      <c r="L213">
        <v>233548190.82806578</v>
      </c>
      <c r="M213">
        <v>4929424.2445454542</v>
      </c>
      <c r="N213">
        <v>1946234923.567215</v>
      </c>
      <c r="O213">
        <v>101400000</v>
      </c>
      <c r="P213">
        <v>24.197627961363636</v>
      </c>
      <c r="Q213">
        <v>19397.474738219909</v>
      </c>
      <c r="R213">
        <v>233595055.66281125</v>
      </c>
      <c r="S213">
        <v>2052.5643478117604</v>
      </c>
      <c r="T213">
        <v>19421.672366181272</v>
      </c>
    </row>
    <row r="214" spans="1:20" x14ac:dyDescent="0.3">
      <c r="A214">
        <v>213</v>
      </c>
      <c r="B214" t="s">
        <v>140</v>
      </c>
      <c r="C214" t="s">
        <v>151</v>
      </c>
      <c r="D214" t="s">
        <v>155</v>
      </c>
      <c r="E214" t="s">
        <v>157</v>
      </c>
      <c r="F214" t="s">
        <v>160</v>
      </c>
      <c r="G214" t="s">
        <v>224</v>
      </c>
      <c r="H214">
        <v>359.17708480403792</v>
      </c>
      <c r="I214">
        <v>26</v>
      </c>
      <c r="J214">
        <v>1297489.9490448099</v>
      </c>
      <c r="K214">
        <v>46864.834745454544</v>
      </c>
      <c r="L214">
        <v>233548190.82806578</v>
      </c>
      <c r="M214">
        <v>4929424.2445454542</v>
      </c>
      <c r="N214">
        <v>1946234923.567215</v>
      </c>
      <c r="O214">
        <v>97401200</v>
      </c>
      <c r="P214">
        <v>24.197627961363636</v>
      </c>
      <c r="Q214">
        <v>19397.474738219909</v>
      </c>
      <c r="R214">
        <v>233595055.66281125</v>
      </c>
      <c r="S214">
        <v>2048.5655478117606</v>
      </c>
      <c r="T214">
        <v>19421.672366181272</v>
      </c>
    </row>
    <row r="215" spans="1:20" x14ac:dyDescent="0.3">
      <c r="A215">
        <v>214</v>
      </c>
      <c r="B215" t="s">
        <v>140</v>
      </c>
      <c r="C215" t="s">
        <v>151</v>
      </c>
      <c r="D215" t="s">
        <v>155</v>
      </c>
      <c r="E215" t="s">
        <v>157</v>
      </c>
      <c r="F215" t="s">
        <v>161</v>
      </c>
      <c r="G215" t="s">
        <v>225</v>
      </c>
      <c r="H215">
        <v>358.91259216057637</v>
      </c>
      <c r="I215">
        <v>52</v>
      </c>
      <c r="J215">
        <v>1304629.4650929281</v>
      </c>
      <c r="K215">
        <v>47356.102609090907</v>
      </c>
      <c r="L215">
        <v>234833303.71672708</v>
      </c>
      <c r="M215">
        <v>4880297.458181818</v>
      </c>
      <c r="N215">
        <v>1956944197.6393921</v>
      </c>
      <c r="O215">
        <v>96928000</v>
      </c>
      <c r="P215">
        <v>23.706360097727273</v>
      </c>
      <c r="Q215">
        <v>19504.210503139275</v>
      </c>
      <c r="R215">
        <v>234880659.81933618</v>
      </c>
      <c r="S215">
        <v>2058.752495097574</v>
      </c>
      <c r="T215">
        <v>19527.916863237002</v>
      </c>
    </row>
    <row r="216" spans="1:20" x14ac:dyDescent="0.3">
      <c r="A216">
        <v>215</v>
      </c>
      <c r="B216" t="s">
        <v>140</v>
      </c>
      <c r="C216" t="s">
        <v>151</v>
      </c>
      <c r="D216" t="s">
        <v>155</v>
      </c>
      <c r="E216" t="s">
        <v>157</v>
      </c>
      <c r="F216" t="s">
        <v>161</v>
      </c>
      <c r="G216" t="s">
        <v>226</v>
      </c>
      <c r="H216">
        <v>358.91259216057637</v>
      </c>
      <c r="I216">
        <v>26</v>
      </c>
      <c r="J216">
        <v>1304629.4650929281</v>
      </c>
      <c r="K216">
        <v>47356.102609090907</v>
      </c>
      <c r="L216">
        <v>234833303.71672708</v>
      </c>
      <c r="M216">
        <v>4880297.458181818</v>
      </c>
      <c r="N216">
        <v>1956944197.6393921</v>
      </c>
      <c r="O216">
        <v>101400000</v>
      </c>
      <c r="P216">
        <v>23.706360097727273</v>
      </c>
      <c r="Q216">
        <v>19504.210503139275</v>
      </c>
      <c r="R216">
        <v>234880659.81933618</v>
      </c>
      <c r="S216">
        <v>2063.2244950975742</v>
      </c>
      <c r="T216">
        <v>19527.916863237002</v>
      </c>
    </row>
    <row r="217" spans="1:20" x14ac:dyDescent="0.3">
      <c r="A217">
        <v>216</v>
      </c>
      <c r="B217" t="s">
        <v>140</v>
      </c>
      <c r="C217" t="s">
        <v>151</v>
      </c>
      <c r="D217" t="s">
        <v>155</v>
      </c>
      <c r="E217" t="s">
        <v>157</v>
      </c>
      <c r="F217" t="s">
        <v>161</v>
      </c>
      <c r="G217" t="s">
        <v>224</v>
      </c>
      <c r="H217">
        <v>358.91259216057637</v>
      </c>
      <c r="I217">
        <v>26</v>
      </c>
      <c r="J217">
        <v>1304629.4650929281</v>
      </c>
      <c r="K217">
        <v>47356.102609090907</v>
      </c>
      <c r="L217">
        <v>234833303.71672708</v>
      </c>
      <c r="M217">
        <v>4880297.458181818</v>
      </c>
      <c r="N217">
        <v>1956944197.6393921</v>
      </c>
      <c r="O217">
        <v>97401200</v>
      </c>
      <c r="P217">
        <v>23.706360097727273</v>
      </c>
      <c r="Q217">
        <v>19504.210503139275</v>
      </c>
      <c r="R217">
        <v>234880659.81933618</v>
      </c>
      <c r="S217">
        <v>2059.2256950975739</v>
      </c>
      <c r="T217">
        <v>19527.916863237002</v>
      </c>
    </row>
    <row r="218" spans="1:20" x14ac:dyDescent="0.3">
      <c r="A218">
        <v>217</v>
      </c>
      <c r="B218" t="s">
        <v>141</v>
      </c>
      <c r="C218" t="s">
        <v>149</v>
      </c>
      <c r="D218" t="s">
        <v>154</v>
      </c>
      <c r="E218" t="s">
        <v>156</v>
      </c>
      <c r="F218" t="s">
        <v>159</v>
      </c>
      <c r="G218" t="s">
        <v>225</v>
      </c>
      <c r="H218">
        <v>337.04819121363317</v>
      </c>
      <c r="I218">
        <v>48</v>
      </c>
      <c r="J218">
        <v>1225220.3423648432</v>
      </c>
      <c r="K218">
        <v>41538.510563636359</v>
      </c>
      <c r="L218">
        <v>220539661.62567177</v>
      </c>
      <c r="M218">
        <v>5665616.6022727257</v>
      </c>
      <c r="N218">
        <v>1837830513.5472648</v>
      </c>
      <c r="O218">
        <v>89472000</v>
      </c>
      <c r="P218">
        <v>22.747897468181815</v>
      </c>
      <c r="Q218">
        <v>18317.044118354406</v>
      </c>
      <c r="R218">
        <v>220581200.13623542</v>
      </c>
      <c r="S218">
        <v>1932.9681301495375</v>
      </c>
      <c r="T218">
        <v>18339.79201582259</v>
      </c>
    </row>
    <row r="219" spans="1:20" x14ac:dyDescent="0.3">
      <c r="A219">
        <v>218</v>
      </c>
      <c r="B219" t="s">
        <v>141</v>
      </c>
      <c r="C219" t="s">
        <v>149</v>
      </c>
      <c r="D219" t="s">
        <v>154</v>
      </c>
      <c r="E219" t="s">
        <v>156</v>
      </c>
      <c r="F219" t="s">
        <v>159</v>
      </c>
      <c r="G219" t="s">
        <v>226</v>
      </c>
      <c r="H219">
        <v>337.04819121363317</v>
      </c>
      <c r="I219">
        <v>24</v>
      </c>
      <c r="J219">
        <v>1225220.3423648432</v>
      </c>
      <c r="K219">
        <v>41538.510563636359</v>
      </c>
      <c r="L219">
        <v>220539661.62567177</v>
      </c>
      <c r="M219">
        <v>5665616.6022727257</v>
      </c>
      <c r="N219">
        <v>1837830513.5472648</v>
      </c>
      <c r="O219">
        <v>93600000</v>
      </c>
      <c r="P219">
        <v>22.747897468181815</v>
      </c>
      <c r="Q219">
        <v>18317.044118354406</v>
      </c>
      <c r="R219">
        <v>220581200.13623542</v>
      </c>
      <c r="S219">
        <v>1937.0961301495377</v>
      </c>
      <c r="T219">
        <v>18339.79201582259</v>
      </c>
    </row>
    <row r="220" spans="1:20" x14ac:dyDescent="0.3">
      <c r="A220">
        <v>219</v>
      </c>
      <c r="B220" t="s">
        <v>141</v>
      </c>
      <c r="C220" t="s">
        <v>149</v>
      </c>
      <c r="D220" t="s">
        <v>154</v>
      </c>
      <c r="E220" t="s">
        <v>156</v>
      </c>
      <c r="F220" t="s">
        <v>159</v>
      </c>
      <c r="G220" t="s">
        <v>224</v>
      </c>
      <c r="H220">
        <v>337.04819121363317</v>
      </c>
      <c r="I220">
        <v>24</v>
      </c>
      <c r="J220">
        <v>1225220.3423648432</v>
      </c>
      <c r="K220">
        <v>41538.510563636359</v>
      </c>
      <c r="L220">
        <v>220539661.62567177</v>
      </c>
      <c r="M220">
        <v>5665616.6022727257</v>
      </c>
      <c r="N220">
        <v>1837830513.5472648</v>
      </c>
      <c r="O220">
        <v>89908800</v>
      </c>
      <c r="P220">
        <v>22.747897468181815</v>
      </c>
      <c r="Q220">
        <v>18317.044118354406</v>
      </c>
      <c r="R220">
        <v>220581200.13623542</v>
      </c>
      <c r="S220">
        <v>1933.4049301495377</v>
      </c>
      <c r="T220">
        <v>18339.79201582259</v>
      </c>
    </row>
    <row r="221" spans="1:20" x14ac:dyDescent="0.3">
      <c r="A221">
        <v>220</v>
      </c>
      <c r="B221" t="s">
        <v>141</v>
      </c>
      <c r="C221" t="s">
        <v>149</v>
      </c>
      <c r="D221" t="s">
        <v>154</v>
      </c>
      <c r="E221" t="s">
        <v>156</v>
      </c>
      <c r="F221" t="s">
        <v>160</v>
      </c>
      <c r="G221" t="s">
        <v>225</v>
      </c>
      <c r="H221">
        <v>337.00961936979496</v>
      </c>
      <c r="I221">
        <v>48</v>
      </c>
      <c r="J221">
        <v>1226261.5217885273</v>
      </c>
      <c r="K221">
        <v>42357.290336363629</v>
      </c>
      <c r="L221">
        <v>220727073.9219349</v>
      </c>
      <c r="M221">
        <v>5692909.2613636348</v>
      </c>
      <c r="N221">
        <v>1839392282.6827908</v>
      </c>
      <c r="O221">
        <v>89472000</v>
      </c>
      <c r="P221">
        <v>22.474970877272725</v>
      </c>
      <c r="Q221">
        <v>18332.609750738484</v>
      </c>
      <c r="R221">
        <v>220769431.21227127</v>
      </c>
      <c r="S221">
        <v>1934.5571919441545</v>
      </c>
      <c r="T221">
        <v>18355.084721615756</v>
      </c>
    </row>
    <row r="222" spans="1:20" x14ac:dyDescent="0.3">
      <c r="A222">
        <v>221</v>
      </c>
      <c r="B222" t="s">
        <v>141</v>
      </c>
      <c r="C222" t="s">
        <v>149</v>
      </c>
      <c r="D222" t="s">
        <v>154</v>
      </c>
      <c r="E222" t="s">
        <v>156</v>
      </c>
      <c r="F222" t="s">
        <v>160</v>
      </c>
      <c r="G222" t="s">
        <v>226</v>
      </c>
      <c r="H222">
        <v>337.00961936979496</v>
      </c>
      <c r="I222">
        <v>24</v>
      </c>
      <c r="J222">
        <v>1226261.5217885273</v>
      </c>
      <c r="K222">
        <v>42357.290336363629</v>
      </c>
      <c r="L222">
        <v>220727073.9219349</v>
      </c>
      <c r="M222">
        <v>5692909.2613636348</v>
      </c>
      <c r="N222">
        <v>1839392282.6827908</v>
      </c>
      <c r="O222">
        <v>93600000</v>
      </c>
      <c r="P222">
        <v>22.474970877272725</v>
      </c>
      <c r="Q222">
        <v>18332.609750738484</v>
      </c>
      <c r="R222">
        <v>220769431.21227127</v>
      </c>
      <c r="S222">
        <v>1938.6851919441544</v>
      </c>
      <c r="T222">
        <v>18355.084721615756</v>
      </c>
    </row>
    <row r="223" spans="1:20" x14ac:dyDescent="0.3">
      <c r="A223">
        <v>222</v>
      </c>
      <c r="B223" t="s">
        <v>141</v>
      </c>
      <c r="C223" t="s">
        <v>149</v>
      </c>
      <c r="D223" t="s">
        <v>154</v>
      </c>
      <c r="E223" t="s">
        <v>156</v>
      </c>
      <c r="F223" t="s">
        <v>160</v>
      </c>
      <c r="G223" t="s">
        <v>224</v>
      </c>
      <c r="H223">
        <v>337.00961936979496</v>
      </c>
      <c r="I223">
        <v>24</v>
      </c>
      <c r="J223">
        <v>1226261.5217885273</v>
      </c>
      <c r="K223">
        <v>42357.290336363629</v>
      </c>
      <c r="L223">
        <v>220727073.9219349</v>
      </c>
      <c r="M223">
        <v>5692909.2613636348</v>
      </c>
      <c r="N223">
        <v>1839392282.6827908</v>
      </c>
      <c r="O223">
        <v>89908800</v>
      </c>
      <c r="P223">
        <v>22.474970877272725</v>
      </c>
      <c r="Q223">
        <v>18332.609750738484</v>
      </c>
      <c r="R223">
        <v>220769431.21227127</v>
      </c>
      <c r="S223">
        <v>1934.9939919441545</v>
      </c>
      <c r="T223">
        <v>18355.084721615756</v>
      </c>
    </row>
    <row r="224" spans="1:20" x14ac:dyDescent="0.3">
      <c r="A224">
        <v>223</v>
      </c>
      <c r="B224" t="s">
        <v>141</v>
      </c>
      <c r="C224" t="s">
        <v>149</v>
      </c>
      <c r="D224" t="s">
        <v>154</v>
      </c>
      <c r="E224" t="s">
        <v>156</v>
      </c>
      <c r="F224" t="s">
        <v>161</v>
      </c>
      <c r="G224" t="s">
        <v>225</v>
      </c>
      <c r="H224">
        <v>336.74512672633341</v>
      </c>
      <c r="I224">
        <v>48</v>
      </c>
      <c r="J224">
        <v>1233401.0378366455</v>
      </c>
      <c r="K224">
        <v>42848.558199999992</v>
      </c>
      <c r="L224">
        <v>222012186.8105962</v>
      </c>
      <c r="M224">
        <v>5643782.4749999987</v>
      </c>
      <c r="N224">
        <v>1850101556.7549684</v>
      </c>
      <c r="O224">
        <v>89472000</v>
      </c>
      <c r="P224">
        <v>21.983703013636362</v>
      </c>
      <c r="Q224">
        <v>18439.345515657849</v>
      </c>
      <c r="R224">
        <v>222055035.3687962</v>
      </c>
      <c r="S224">
        <v>1945.2173392299683</v>
      </c>
      <c r="T224">
        <v>18461.329218671486</v>
      </c>
    </row>
    <row r="225" spans="1:20" x14ac:dyDescent="0.3">
      <c r="A225">
        <v>224</v>
      </c>
      <c r="B225" t="s">
        <v>141</v>
      </c>
      <c r="C225" t="s">
        <v>149</v>
      </c>
      <c r="D225" t="s">
        <v>154</v>
      </c>
      <c r="E225" t="s">
        <v>156</v>
      </c>
      <c r="F225" t="s">
        <v>161</v>
      </c>
      <c r="G225" t="s">
        <v>226</v>
      </c>
      <c r="H225">
        <v>336.74512672633341</v>
      </c>
      <c r="I225">
        <v>24</v>
      </c>
      <c r="J225">
        <v>1233401.0378366455</v>
      </c>
      <c r="K225">
        <v>42848.558199999992</v>
      </c>
      <c r="L225">
        <v>222012186.8105962</v>
      </c>
      <c r="M225">
        <v>5643782.4749999987</v>
      </c>
      <c r="N225">
        <v>1850101556.7549684</v>
      </c>
      <c r="O225">
        <v>93600000</v>
      </c>
      <c r="P225">
        <v>21.983703013636362</v>
      </c>
      <c r="Q225">
        <v>18439.345515657849</v>
      </c>
      <c r="R225">
        <v>222055035.3687962</v>
      </c>
      <c r="S225">
        <v>1949.3453392299682</v>
      </c>
      <c r="T225">
        <v>18461.329218671486</v>
      </c>
    </row>
    <row r="226" spans="1:20" x14ac:dyDescent="0.3">
      <c r="A226">
        <v>225</v>
      </c>
      <c r="B226" t="s">
        <v>141</v>
      </c>
      <c r="C226" t="s">
        <v>149</v>
      </c>
      <c r="D226" t="s">
        <v>154</v>
      </c>
      <c r="E226" t="s">
        <v>156</v>
      </c>
      <c r="F226" t="s">
        <v>161</v>
      </c>
      <c r="G226" t="s">
        <v>224</v>
      </c>
      <c r="H226">
        <v>336.74512672633341</v>
      </c>
      <c r="I226">
        <v>24</v>
      </c>
      <c r="J226">
        <v>1233401.0378366455</v>
      </c>
      <c r="K226">
        <v>42848.558199999992</v>
      </c>
      <c r="L226">
        <v>222012186.8105962</v>
      </c>
      <c r="M226">
        <v>5643782.4749999987</v>
      </c>
      <c r="N226">
        <v>1850101556.7549684</v>
      </c>
      <c r="O226">
        <v>89908800</v>
      </c>
      <c r="P226">
        <v>21.983703013636362</v>
      </c>
      <c r="Q226">
        <v>18439.345515657849</v>
      </c>
      <c r="R226">
        <v>222055035.3687962</v>
      </c>
      <c r="S226">
        <v>1945.6541392299682</v>
      </c>
      <c r="T226">
        <v>18461.329218671486</v>
      </c>
    </row>
    <row r="227" spans="1:20" x14ac:dyDescent="0.3">
      <c r="A227">
        <v>226</v>
      </c>
      <c r="B227" t="s">
        <v>141</v>
      </c>
      <c r="C227" t="s">
        <v>149</v>
      </c>
      <c r="D227" t="s">
        <v>154</v>
      </c>
      <c r="E227" t="s">
        <v>157</v>
      </c>
      <c r="F227" t="s">
        <v>159</v>
      </c>
      <c r="G227" t="s">
        <v>225</v>
      </c>
      <c r="H227">
        <v>340.10496903181496</v>
      </c>
      <c r="I227">
        <v>49</v>
      </c>
      <c r="J227">
        <v>1228179.3032928433</v>
      </c>
      <c r="K227">
        <v>44267.776472727273</v>
      </c>
      <c r="L227">
        <v>221072274.59271178</v>
      </c>
      <c r="M227">
        <v>5119763.420454544</v>
      </c>
      <c r="N227">
        <v>1842268954.9392648</v>
      </c>
      <c r="O227">
        <v>91336000</v>
      </c>
      <c r="P227">
        <v>25.477163377272721</v>
      </c>
      <c r="Q227">
        <v>18361.280584228007</v>
      </c>
      <c r="R227">
        <v>221116542.36918449</v>
      </c>
      <c r="S227">
        <v>1938.7247183597192</v>
      </c>
      <c r="T227">
        <v>18386.757747605279</v>
      </c>
    </row>
    <row r="228" spans="1:20" x14ac:dyDescent="0.3">
      <c r="A228">
        <v>227</v>
      </c>
      <c r="B228" t="s">
        <v>141</v>
      </c>
      <c r="C228" t="s">
        <v>149</v>
      </c>
      <c r="D228" t="s">
        <v>154</v>
      </c>
      <c r="E228" t="s">
        <v>157</v>
      </c>
      <c r="F228" t="s">
        <v>159</v>
      </c>
      <c r="G228" t="s">
        <v>226</v>
      </c>
      <c r="H228">
        <v>340.10496903181496</v>
      </c>
      <c r="I228">
        <v>25</v>
      </c>
      <c r="J228">
        <v>1228179.3032928433</v>
      </c>
      <c r="K228">
        <v>44267.776472727273</v>
      </c>
      <c r="L228">
        <v>221072274.59271178</v>
      </c>
      <c r="M228">
        <v>5119763.420454544</v>
      </c>
      <c r="N228">
        <v>1842268954.9392648</v>
      </c>
      <c r="O228">
        <v>97500000</v>
      </c>
      <c r="P228">
        <v>25.477163377272721</v>
      </c>
      <c r="Q228">
        <v>18361.280584228007</v>
      </c>
      <c r="R228">
        <v>221116542.36918449</v>
      </c>
      <c r="S228">
        <v>1944.8887183597192</v>
      </c>
      <c r="T228">
        <v>18386.757747605279</v>
      </c>
    </row>
    <row r="229" spans="1:20" x14ac:dyDescent="0.3">
      <c r="A229">
        <v>228</v>
      </c>
      <c r="B229" t="s">
        <v>141</v>
      </c>
      <c r="C229" t="s">
        <v>149</v>
      </c>
      <c r="D229" t="s">
        <v>154</v>
      </c>
      <c r="E229" t="s">
        <v>157</v>
      </c>
      <c r="F229" t="s">
        <v>159</v>
      </c>
      <c r="G229" t="s">
        <v>224</v>
      </c>
      <c r="H229">
        <v>340.10496903181496</v>
      </c>
      <c r="I229">
        <v>25</v>
      </c>
      <c r="J229">
        <v>1228179.3032928433</v>
      </c>
      <c r="K229">
        <v>44267.776472727273</v>
      </c>
      <c r="L229">
        <v>221072274.59271178</v>
      </c>
      <c r="M229">
        <v>5119763.420454544</v>
      </c>
      <c r="N229">
        <v>1842268954.9392648</v>
      </c>
      <c r="O229">
        <v>93655000</v>
      </c>
      <c r="P229">
        <v>25.477163377272721</v>
      </c>
      <c r="Q229">
        <v>18361.280584228007</v>
      </c>
      <c r="R229">
        <v>221116542.36918449</v>
      </c>
      <c r="S229">
        <v>1941.0437183597194</v>
      </c>
      <c r="T229">
        <v>18386.757747605279</v>
      </c>
    </row>
    <row r="230" spans="1:20" x14ac:dyDescent="0.3">
      <c r="A230">
        <v>229</v>
      </c>
      <c r="B230" t="s">
        <v>141</v>
      </c>
      <c r="C230" t="s">
        <v>149</v>
      </c>
      <c r="D230" t="s">
        <v>154</v>
      </c>
      <c r="E230" t="s">
        <v>157</v>
      </c>
      <c r="F230" t="s">
        <v>160</v>
      </c>
      <c r="G230" t="s">
        <v>225</v>
      </c>
      <c r="H230">
        <v>340.0663971879768</v>
      </c>
      <c r="I230">
        <v>49</v>
      </c>
      <c r="J230">
        <v>1229220.4827165273</v>
      </c>
      <c r="K230">
        <v>45086.556245454543</v>
      </c>
      <c r="L230">
        <v>221259686.88897491</v>
      </c>
      <c r="M230">
        <v>5147056.0795454532</v>
      </c>
      <c r="N230">
        <v>1843830724.074791</v>
      </c>
      <c r="O230">
        <v>91336000</v>
      </c>
      <c r="P230">
        <v>25.20423678636363</v>
      </c>
      <c r="Q230">
        <v>18376.846216612081</v>
      </c>
      <c r="R230">
        <v>221304773.44522035</v>
      </c>
      <c r="S230">
        <v>1940.3137801543364</v>
      </c>
      <c r="T230">
        <v>18402.050453398446</v>
      </c>
    </row>
    <row r="231" spans="1:20" x14ac:dyDescent="0.3">
      <c r="A231">
        <v>230</v>
      </c>
      <c r="B231" t="s">
        <v>141</v>
      </c>
      <c r="C231" t="s">
        <v>149</v>
      </c>
      <c r="D231" t="s">
        <v>154</v>
      </c>
      <c r="E231" t="s">
        <v>157</v>
      </c>
      <c r="F231" t="s">
        <v>160</v>
      </c>
      <c r="G231" t="s">
        <v>226</v>
      </c>
      <c r="H231">
        <v>340.0663971879768</v>
      </c>
      <c r="I231">
        <v>25</v>
      </c>
      <c r="J231">
        <v>1229220.4827165273</v>
      </c>
      <c r="K231">
        <v>45086.556245454543</v>
      </c>
      <c r="L231">
        <v>221259686.88897491</v>
      </c>
      <c r="M231">
        <v>5147056.0795454532</v>
      </c>
      <c r="N231">
        <v>1843830724.074791</v>
      </c>
      <c r="O231">
        <v>97500000</v>
      </c>
      <c r="P231">
        <v>25.20423678636363</v>
      </c>
      <c r="Q231">
        <v>18376.846216612081</v>
      </c>
      <c r="R231">
        <v>221304773.44522035</v>
      </c>
      <c r="S231">
        <v>1946.4777801543364</v>
      </c>
      <c r="T231">
        <v>18402.050453398446</v>
      </c>
    </row>
    <row r="232" spans="1:20" x14ac:dyDescent="0.3">
      <c r="A232">
        <v>231</v>
      </c>
      <c r="B232" t="s">
        <v>141</v>
      </c>
      <c r="C232" t="s">
        <v>149</v>
      </c>
      <c r="D232" t="s">
        <v>154</v>
      </c>
      <c r="E232" t="s">
        <v>157</v>
      </c>
      <c r="F232" t="s">
        <v>160</v>
      </c>
      <c r="G232" t="s">
        <v>224</v>
      </c>
      <c r="H232">
        <v>340.0663971879768</v>
      </c>
      <c r="I232">
        <v>25</v>
      </c>
      <c r="J232">
        <v>1229220.4827165273</v>
      </c>
      <c r="K232">
        <v>45086.556245454543</v>
      </c>
      <c r="L232">
        <v>221259686.88897491</v>
      </c>
      <c r="M232">
        <v>5147056.0795454532</v>
      </c>
      <c r="N232">
        <v>1843830724.074791</v>
      </c>
      <c r="O232">
        <v>93655000</v>
      </c>
      <c r="P232">
        <v>25.20423678636363</v>
      </c>
      <c r="Q232">
        <v>18376.846216612081</v>
      </c>
      <c r="R232">
        <v>221304773.44522035</v>
      </c>
      <c r="S232">
        <v>1942.6327801543364</v>
      </c>
      <c r="T232">
        <v>18402.050453398446</v>
      </c>
    </row>
    <row r="233" spans="1:20" x14ac:dyDescent="0.3">
      <c r="A233">
        <v>232</v>
      </c>
      <c r="B233" t="s">
        <v>141</v>
      </c>
      <c r="C233" t="s">
        <v>149</v>
      </c>
      <c r="D233" t="s">
        <v>154</v>
      </c>
      <c r="E233" t="s">
        <v>157</v>
      </c>
      <c r="F233" t="s">
        <v>161</v>
      </c>
      <c r="G233" t="s">
        <v>225</v>
      </c>
      <c r="H233">
        <v>339.80190454451531</v>
      </c>
      <c r="I233">
        <v>49</v>
      </c>
      <c r="J233">
        <v>1236359.9987646453</v>
      </c>
      <c r="K233">
        <v>45577.824109090907</v>
      </c>
      <c r="L233">
        <v>222544799.77763617</v>
      </c>
      <c r="M233">
        <v>5097929.293181817</v>
      </c>
      <c r="N233">
        <v>1854539998.1469679</v>
      </c>
      <c r="O233">
        <v>91336000</v>
      </c>
      <c r="P233">
        <v>24.712968922727267</v>
      </c>
      <c r="Q233">
        <v>18483.581981531446</v>
      </c>
      <c r="R233">
        <v>222590377.60174525</v>
      </c>
      <c r="S233">
        <v>1950.9739274401497</v>
      </c>
      <c r="T233">
        <v>18508.294950454172</v>
      </c>
    </row>
    <row r="234" spans="1:20" x14ac:dyDescent="0.3">
      <c r="A234">
        <v>233</v>
      </c>
      <c r="B234" t="s">
        <v>141</v>
      </c>
      <c r="C234" t="s">
        <v>149</v>
      </c>
      <c r="D234" t="s">
        <v>154</v>
      </c>
      <c r="E234" t="s">
        <v>157</v>
      </c>
      <c r="F234" t="s">
        <v>161</v>
      </c>
      <c r="G234" t="s">
        <v>226</v>
      </c>
      <c r="H234">
        <v>339.80190454451531</v>
      </c>
      <c r="I234">
        <v>25</v>
      </c>
      <c r="J234">
        <v>1236359.9987646453</v>
      </c>
      <c r="K234">
        <v>45577.824109090907</v>
      </c>
      <c r="L234">
        <v>222544799.77763617</v>
      </c>
      <c r="M234">
        <v>5097929.293181817</v>
      </c>
      <c r="N234">
        <v>1854539998.1469679</v>
      </c>
      <c r="O234">
        <v>97500000</v>
      </c>
      <c r="P234">
        <v>24.712968922727267</v>
      </c>
      <c r="Q234">
        <v>18483.581981531446</v>
      </c>
      <c r="R234">
        <v>222590377.60174525</v>
      </c>
      <c r="S234">
        <v>1957.1379274401497</v>
      </c>
      <c r="T234">
        <v>18508.294950454172</v>
      </c>
    </row>
    <row r="235" spans="1:20" x14ac:dyDescent="0.3">
      <c r="A235">
        <v>234</v>
      </c>
      <c r="B235" t="s">
        <v>141</v>
      </c>
      <c r="C235" t="s">
        <v>149</v>
      </c>
      <c r="D235" t="s">
        <v>154</v>
      </c>
      <c r="E235" t="s">
        <v>157</v>
      </c>
      <c r="F235" t="s">
        <v>161</v>
      </c>
      <c r="G235" t="s">
        <v>224</v>
      </c>
      <c r="H235">
        <v>339.80190454451531</v>
      </c>
      <c r="I235">
        <v>25</v>
      </c>
      <c r="J235">
        <v>1236359.9987646453</v>
      </c>
      <c r="K235">
        <v>45577.824109090907</v>
      </c>
      <c r="L235">
        <v>222544799.77763617</v>
      </c>
      <c r="M235">
        <v>5097929.293181817</v>
      </c>
      <c r="N235">
        <v>1854539998.1469679</v>
      </c>
      <c r="O235">
        <v>93655000</v>
      </c>
      <c r="P235">
        <v>24.712968922727267</v>
      </c>
      <c r="Q235">
        <v>18483.581981531446</v>
      </c>
      <c r="R235">
        <v>222590377.60174525</v>
      </c>
      <c r="S235">
        <v>1953.2929274401497</v>
      </c>
      <c r="T235">
        <v>18508.294950454172</v>
      </c>
    </row>
    <row r="236" spans="1:20" x14ac:dyDescent="0.3">
      <c r="A236">
        <v>235</v>
      </c>
      <c r="B236" t="s">
        <v>141</v>
      </c>
      <c r="C236" t="s">
        <v>149</v>
      </c>
      <c r="D236" t="s">
        <v>155</v>
      </c>
      <c r="E236" t="s">
        <v>156</v>
      </c>
      <c r="F236" t="s">
        <v>159</v>
      </c>
      <c r="G236" t="s">
        <v>225</v>
      </c>
      <c r="H236">
        <v>337.05463831863307</v>
      </c>
      <c r="I236">
        <v>48</v>
      </c>
      <c r="J236">
        <v>1225226.5831624835</v>
      </c>
      <c r="K236">
        <v>41520.090263636361</v>
      </c>
      <c r="L236">
        <v>220540784.96924704</v>
      </c>
      <c r="M236">
        <v>5664695.587272726</v>
      </c>
      <c r="N236">
        <v>1837839874.7437253</v>
      </c>
      <c r="O236">
        <v>89472000</v>
      </c>
      <c r="P236">
        <v>22.734082243181817</v>
      </c>
      <c r="Q236">
        <v>18317.13741827913</v>
      </c>
      <c r="R236">
        <v>220582305.05951068</v>
      </c>
      <c r="S236">
        <v>1932.9765703309979</v>
      </c>
      <c r="T236">
        <v>18339.871500522313</v>
      </c>
    </row>
    <row r="237" spans="1:20" x14ac:dyDescent="0.3">
      <c r="A237">
        <v>236</v>
      </c>
      <c r="B237" t="s">
        <v>141</v>
      </c>
      <c r="C237" t="s">
        <v>149</v>
      </c>
      <c r="D237" t="s">
        <v>155</v>
      </c>
      <c r="E237" t="s">
        <v>156</v>
      </c>
      <c r="F237" t="s">
        <v>159</v>
      </c>
      <c r="G237" t="s">
        <v>226</v>
      </c>
      <c r="H237">
        <v>337.05463831863307</v>
      </c>
      <c r="I237">
        <v>24</v>
      </c>
      <c r="J237">
        <v>1225226.5831624835</v>
      </c>
      <c r="K237">
        <v>41520.090263636361</v>
      </c>
      <c r="L237">
        <v>220540784.96924704</v>
      </c>
      <c r="M237">
        <v>5664695.587272726</v>
      </c>
      <c r="N237">
        <v>1837839874.7437253</v>
      </c>
      <c r="O237">
        <v>93600000</v>
      </c>
      <c r="P237">
        <v>22.734082243181817</v>
      </c>
      <c r="Q237">
        <v>18317.13741827913</v>
      </c>
      <c r="R237">
        <v>220582305.05951068</v>
      </c>
      <c r="S237">
        <v>1937.1045703309978</v>
      </c>
      <c r="T237">
        <v>18339.871500522313</v>
      </c>
    </row>
    <row r="238" spans="1:20" x14ac:dyDescent="0.3">
      <c r="A238">
        <v>237</v>
      </c>
      <c r="B238" t="s">
        <v>141</v>
      </c>
      <c r="C238" t="s">
        <v>149</v>
      </c>
      <c r="D238" t="s">
        <v>155</v>
      </c>
      <c r="E238" t="s">
        <v>156</v>
      </c>
      <c r="F238" t="s">
        <v>159</v>
      </c>
      <c r="G238" t="s">
        <v>224</v>
      </c>
      <c r="H238">
        <v>337.05463831863307</v>
      </c>
      <c r="I238">
        <v>24</v>
      </c>
      <c r="J238">
        <v>1225226.5831624835</v>
      </c>
      <c r="K238">
        <v>41520.090263636361</v>
      </c>
      <c r="L238">
        <v>220540784.96924704</v>
      </c>
      <c r="M238">
        <v>5664695.587272726</v>
      </c>
      <c r="N238">
        <v>1837839874.7437253</v>
      </c>
      <c r="O238">
        <v>89908800</v>
      </c>
      <c r="P238">
        <v>22.734082243181817</v>
      </c>
      <c r="Q238">
        <v>18317.13741827913</v>
      </c>
      <c r="R238">
        <v>220582305.05951068</v>
      </c>
      <c r="S238">
        <v>1933.4133703309979</v>
      </c>
      <c r="T238">
        <v>18339.871500522313</v>
      </c>
    </row>
    <row r="239" spans="1:20" x14ac:dyDescent="0.3">
      <c r="A239">
        <v>238</v>
      </c>
      <c r="B239" t="s">
        <v>141</v>
      </c>
      <c r="C239" t="s">
        <v>149</v>
      </c>
      <c r="D239" t="s">
        <v>155</v>
      </c>
      <c r="E239" t="s">
        <v>156</v>
      </c>
      <c r="F239" t="s">
        <v>160</v>
      </c>
      <c r="G239" t="s">
        <v>225</v>
      </c>
      <c r="H239">
        <v>337.01606647479497</v>
      </c>
      <c r="I239">
        <v>48</v>
      </c>
      <c r="J239">
        <v>1226267.7625861673</v>
      </c>
      <c r="K239">
        <v>42338.870036363631</v>
      </c>
      <c r="L239">
        <v>220728197.26551011</v>
      </c>
      <c r="M239">
        <v>5691988.2463636352</v>
      </c>
      <c r="N239">
        <v>1839401643.879251</v>
      </c>
      <c r="O239">
        <v>89472000</v>
      </c>
      <c r="P239">
        <v>22.461155652272726</v>
      </c>
      <c r="Q239">
        <v>18332.7030506632</v>
      </c>
      <c r="R239">
        <v>220770536.13554648</v>
      </c>
      <c r="S239">
        <v>1934.5656321256147</v>
      </c>
      <c r="T239">
        <v>18355.164206315472</v>
      </c>
    </row>
    <row r="240" spans="1:20" x14ac:dyDescent="0.3">
      <c r="A240">
        <v>239</v>
      </c>
      <c r="B240" t="s">
        <v>141</v>
      </c>
      <c r="C240" t="s">
        <v>149</v>
      </c>
      <c r="D240" t="s">
        <v>155</v>
      </c>
      <c r="E240" t="s">
        <v>156</v>
      </c>
      <c r="F240" t="s">
        <v>160</v>
      </c>
      <c r="G240" t="s">
        <v>226</v>
      </c>
      <c r="H240">
        <v>337.01606647479497</v>
      </c>
      <c r="I240">
        <v>24</v>
      </c>
      <c r="J240">
        <v>1226267.7625861673</v>
      </c>
      <c r="K240">
        <v>42338.870036363631</v>
      </c>
      <c r="L240">
        <v>220728197.26551011</v>
      </c>
      <c r="M240">
        <v>5691988.2463636352</v>
      </c>
      <c r="N240">
        <v>1839401643.879251</v>
      </c>
      <c r="O240">
        <v>93600000</v>
      </c>
      <c r="P240">
        <v>22.461155652272726</v>
      </c>
      <c r="Q240">
        <v>18332.7030506632</v>
      </c>
      <c r="R240">
        <v>220770536.13554648</v>
      </c>
      <c r="S240">
        <v>1938.6936321256146</v>
      </c>
      <c r="T240">
        <v>18355.164206315472</v>
      </c>
    </row>
    <row r="241" spans="1:20" x14ac:dyDescent="0.3">
      <c r="A241">
        <v>240</v>
      </c>
      <c r="B241" t="s">
        <v>141</v>
      </c>
      <c r="C241" t="s">
        <v>149</v>
      </c>
      <c r="D241" t="s">
        <v>155</v>
      </c>
      <c r="E241" t="s">
        <v>156</v>
      </c>
      <c r="F241" t="s">
        <v>160</v>
      </c>
      <c r="G241" t="s">
        <v>224</v>
      </c>
      <c r="H241">
        <v>337.01606647479497</v>
      </c>
      <c r="I241">
        <v>24</v>
      </c>
      <c r="J241">
        <v>1226267.7625861673</v>
      </c>
      <c r="K241">
        <v>42338.870036363631</v>
      </c>
      <c r="L241">
        <v>220728197.26551011</v>
      </c>
      <c r="M241">
        <v>5691988.2463636352</v>
      </c>
      <c r="N241">
        <v>1839401643.879251</v>
      </c>
      <c r="O241">
        <v>89908800</v>
      </c>
      <c r="P241">
        <v>22.461155652272726</v>
      </c>
      <c r="Q241">
        <v>18332.7030506632</v>
      </c>
      <c r="R241">
        <v>220770536.13554648</v>
      </c>
      <c r="S241">
        <v>1935.0024321256146</v>
      </c>
      <c r="T241">
        <v>18355.164206315472</v>
      </c>
    </row>
    <row r="242" spans="1:20" x14ac:dyDescent="0.3">
      <c r="A242">
        <v>241</v>
      </c>
      <c r="B242" t="s">
        <v>141</v>
      </c>
      <c r="C242" t="s">
        <v>149</v>
      </c>
      <c r="D242" t="s">
        <v>155</v>
      </c>
      <c r="E242" t="s">
        <v>156</v>
      </c>
      <c r="F242" t="s">
        <v>161</v>
      </c>
      <c r="G242" t="s">
        <v>225</v>
      </c>
      <c r="H242">
        <v>336.75157383133342</v>
      </c>
      <c r="I242">
        <v>48</v>
      </c>
      <c r="J242">
        <v>1233407.2786342856</v>
      </c>
      <c r="K242">
        <v>42830.137899999994</v>
      </c>
      <c r="L242">
        <v>222013310.15417141</v>
      </c>
      <c r="M242">
        <v>5642861.459999999</v>
      </c>
      <c r="N242">
        <v>1850110917.9514284</v>
      </c>
      <c r="O242">
        <v>89472000</v>
      </c>
      <c r="P242">
        <v>21.969887788636363</v>
      </c>
      <c r="Q242">
        <v>18439.438815582569</v>
      </c>
      <c r="R242">
        <v>222056140.2920714</v>
      </c>
      <c r="S242">
        <v>1945.2257794114284</v>
      </c>
      <c r="T242">
        <v>18461.408703371206</v>
      </c>
    </row>
    <row r="243" spans="1:20" x14ac:dyDescent="0.3">
      <c r="A243">
        <v>242</v>
      </c>
      <c r="B243" t="s">
        <v>141</v>
      </c>
      <c r="C243" t="s">
        <v>149</v>
      </c>
      <c r="D243" t="s">
        <v>155</v>
      </c>
      <c r="E243" t="s">
        <v>156</v>
      </c>
      <c r="F243" t="s">
        <v>161</v>
      </c>
      <c r="G243" t="s">
        <v>226</v>
      </c>
      <c r="H243">
        <v>336.75157383133342</v>
      </c>
      <c r="I243">
        <v>24</v>
      </c>
      <c r="J243">
        <v>1233407.2786342856</v>
      </c>
      <c r="K243">
        <v>42830.137899999994</v>
      </c>
      <c r="L243">
        <v>222013310.15417141</v>
      </c>
      <c r="M243">
        <v>5642861.459999999</v>
      </c>
      <c r="N243">
        <v>1850110917.9514284</v>
      </c>
      <c r="O243">
        <v>93600000</v>
      </c>
      <c r="P243">
        <v>21.969887788636363</v>
      </c>
      <c r="Q243">
        <v>18439.438815582569</v>
      </c>
      <c r="R243">
        <v>222056140.2920714</v>
      </c>
      <c r="S243">
        <v>1949.3537794114284</v>
      </c>
      <c r="T243">
        <v>18461.408703371206</v>
      </c>
    </row>
    <row r="244" spans="1:20" x14ac:dyDescent="0.3">
      <c r="A244">
        <v>243</v>
      </c>
      <c r="B244" t="s">
        <v>141</v>
      </c>
      <c r="C244" t="s">
        <v>149</v>
      </c>
      <c r="D244" t="s">
        <v>155</v>
      </c>
      <c r="E244" t="s">
        <v>156</v>
      </c>
      <c r="F244" t="s">
        <v>161</v>
      </c>
      <c r="G244" t="s">
        <v>224</v>
      </c>
      <c r="H244">
        <v>336.75157383133342</v>
      </c>
      <c r="I244">
        <v>24</v>
      </c>
      <c r="J244">
        <v>1233407.2786342856</v>
      </c>
      <c r="K244">
        <v>42830.137899999994</v>
      </c>
      <c r="L244">
        <v>222013310.15417141</v>
      </c>
      <c r="M244">
        <v>5642861.459999999</v>
      </c>
      <c r="N244">
        <v>1850110917.9514284</v>
      </c>
      <c r="O244">
        <v>89908800</v>
      </c>
      <c r="P244">
        <v>21.969887788636363</v>
      </c>
      <c r="Q244">
        <v>18439.438815582569</v>
      </c>
      <c r="R244">
        <v>222056140.2920714</v>
      </c>
      <c r="S244">
        <v>1945.6625794114284</v>
      </c>
      <c r="T244">
        <v>18461.408703371206</v>
      </c>
    </row>
    <row r="245" spans="1:20" x14ac:dyDescent="0.3">
      <c r="A245">
        <v>244</v>
      </c>
      <c r="B245" t="s">
        <v>141</v>
      </c>
      <c r="C245" t="s">
        <v>149</v>
      </c>
      <c r="D245" t="s">
        <v>155</v>
      </c>
      <c r="E245" t="s">
        <v>157</v>
      </c>
      <c r="F245" t="s">
        <v>159</v>
      </c>
      <c r="G245" t="s">
        <v>225</v>
      </c>
      <c r="H245">
        <v>340.11141613681497</v>
      </c>
      <c r="I245">
        <v>49</v>
      </c>
      <c r="J245">
        <v>1228185.5440904833</v>
      </c>
      <c r="K245">
        <v>44249.356172727275</v>
      </c>
      <c r="L245">
        <v>221073397.93628702</v>
      </c>
      <c r="M245">
        <v>5118842.4054545434</v>
      </c>
      <c r="N245">
        <v>1842278316.135725</v>
      </c>
      <c r="O245">
        <v>91336000</v>
      </c>
      <c r="P245">
        <v>25.463348152272722</v>
      </c>
      <c r="Q245">
        <v>18361.373884152727</v>
      </c>
      <c r="R245">
        <v>221117647.29245976</v>
      </c>
      <c r="S245">
        <v>1938.7331585411796</v>
      </c>
      <c r="T245">
        <v>18386.837232304999</v>
      </c>
    </row>
    <row r="246" spans="1:20" x14ac:dyDescent="0.3">
      <c r="A246">
        <v>245</v>
      </c>
      <c r="B246" t="s">
        <v>141</v>
      </c>
      <c r="C246" t="s">
        <v>149</v>
      </c>
      <c r="D246" t="s">
        <v>155</v>
      </c>
      <c r="E246" t="s">
        <v>157</v>
      </c>
      <c r="F246" t="s">
        <v>159</v>
      </c>
      <c r="G246" t="s">
        <v>226</v>
      </c>
      <c r="H246">
        <v>340.11141613681497</v>
      </c>
      <c r="I246">
        <v>25</v>
      </c>
      <c r="J246">
        <v>1228185.5440904833</v>
      </c>
      <c r="K246">
        <v>44249.356172727275</v>
      </c>
      <c r="L246">
        <v>221073397.93628702</v>
      </c>
      <c r="M246">
        <v>5118842.4054545434</v>
      </c>
      <c r="N246">
        <v>1842278316.135725</v>
      </c>
      <c r="O246">
        <v>97500000</v>
      </c>
      <c r="P246">
        <v>25.463348152272722</v>
      </c>
      <c r="Q246">
        <v>18361.373884152727</v>
      </c>
      <c r="R246">
        <v>221117647.29245976</v>
      </c>
      <c r="S246">
        <v>1944.8971585411796</v>
      </c>
      <c r="T246">
        <v>18386.837232304999</v>
      </c>
    </row>
    <row r="247" spans="1:20" x14ac:dyDescent="0.3">
      <c r="A247">
        <v>246</v>
      </c>
      <c r="B247" t="s">
        <v>141</v>
      </c>
      <c r="C247" t="s">
        <v>149</v>
      </c>
      <c r="D247" t="s">
        <v>155</v>
      </c>
      <c r="E247" t="s">
        <v>157</v>
      </c>
      <c r="F247" t="s">
        <v>159</v>
      </c>
      <c r="G247" t="s">
        <v>224</v>
      </c>
      <c r="H247">
        <v>340.11141613681497</v>
      </c>
      <c r="I247">
        <v>25</v>
      </c>
      <c r="J247">
        <v>1228185.5440904833</v>
      </c>
      <c r="K247">
        <v>44249.356172727275</v>
      </c>
      <c r="L247">
        <v>221073397.93628702</v>
      </c>
      <c r="M247">
        <v>5118842.4054545434</v>
      </c>
      <c r="N247">
        <v>1842278316.135725</v>
      </c>
      <c r="O247">
        <v>93655000</v>
      </c>
      <c r="P247">
        <v>25.463348152272722</v>
      </c>
      <c r="Q247">
        <v>18361.373884152727</v>
      </c>
      <c r="R247">
        <v>221117647.29245976</v>
      </c>
      <c r="S247">
        <v>1941.0521585411796</v>
      </c>
      <c r="T247">
        <v>18386.837232304999</v>
      </c>
    </row>
    <row r="248" spans="1:20" x14ac:dyDescent="0.3">
      <c r="A248">
        <v>247</v>
      </c>
      <c r="B248" t="s">
        <v>141</v>
      </c>
      <c r="C248" t="s">
        <v>149</v>
      </c>
      <c r="D248" t="s">
        <v>155</v>
      </c>
      <c r="E248" t="s">
        <v>157</v>
      </c>
      <c r="F248" t="s">
        <v>160</v>
      </c>
      <c r="G248" t="s">
        <v>225</v>
      </c>
      <c r="H248">
        <v>340.07284429297675</v>
      </c>
      <c r="I248">
        <v>49</v>
      </c>
      <c r="J248">
        <v>1229226.7235141674</v>
      </c>
      <c r="K248">
        <v>45068.135945454545</v>
      </c>
      <c r="L248">
        <v>221260810.23255014</v>
      </c>
      <c r="M248">
        <v>5146135.0645454526</v>
      </c>
      <c r="N248">
        <v>1843840085.271251</v>
      </c>
      <c r="O248">
        <v>91336000</v>
      </c>
      <c r="P248">
        <v>25.190421561363632</v>
      </c>
      <c r="Q248">
        <v>18376.939516536801</v>
      </c>
      <c r="R248">
        <v>221305878.36849561</v>
      </c>
      <c r="S248">
        <v>1940.3222203357964</v>
      </c>
      <c r="T248">
        <v>18402.129938098165</v>
      </c>
    </row>
    <row r="249" spans="1:20" x14ac:dyDescent="0.3">
      <c r="A249">
        <v>248</v>
      </c>
      <c r="B249" t="s">
        <v>141</v>
      </c>
      <c r="C249" t="s">
        <v>149</v>
      </c>
      <c r="D249" t="s">
        <v>155</v>
      </c>
      <c r="E249" t="s">
        <v>157</v>
      </c>
      <c r="F249" t="s">
        <v>160</v>
      </c>
      <c r="G249" t="s">
        <v>226</v>
      </c>
      <c r="H249">
        <v>340.07284429297675</v>
      </c>
      <c r="I249">
        <v>25</v>
      </c>
      <c r="J249">
        <v>1229226.7235141674</v>
      </c>
      <c r="K249">
        <v>45068.135945454545</v>
      </c>
      <c r="L249">
        <v>221260810.23255014</v>
      </c>
      <c r="M249">
        <v>5146135.0645454526</v>
      </c>
      <c r="N249">
        <v>1843840085.271251</v>
      </c>
      <c r="O249">
        <v>97500000</v>
      </c>
      <c r="P249">
        <v>25.190421561363632</v>
      </c>
      <c r="Q249">
        <v>18376.939516536801</v>
      </c>
      <c r="R249">
        <v>221305878.36849561</v>
      </c>
      <c r="S249">
        <v>1946.4862203357964</v>
      </c>
      <c r="T249">
        <v>18402.129938098165</v>
      </c>
    </row>
    <row r="250" spans="1:20" x14ac:dyDescent="0.3">
      <c r="A250">
        <v>249</v>
      </c>
      <c r="B250" t="s">
        <v>141</v>
      </c>
      <c r="C250" t="s">
        <v>149</v>
      </c>
      <c r="D250" t="s">
        <v>155</v>
      </c>
      <c r="E250" t="s">
        <v>157</v>
      </c>
      <c r="F250" t="s">
        <v>160</v>
      </c>
      <c r="G250" t="s">
        <v>224</v>
      </c>
      <c r="H250">
        <v>340.07284429297675</v>
      </c>
      <c r="I250">
        <v>25</v>
      </c>
      <c r="J250">
        <v>1229226.7235141674</v>
      </c>
      <c r="K250">
        <v>45068.135945454545</v>
      </c>
      <c r="L250">
        <v>221260810.23255014</v>
      </c>
      <c r="M250">
        <v>5146135.0645454526</v>
      </c>
      <c r="N250">
        <v>1843840085.271251</v>
      </c>
      <c r="O250">
        <v>93655000</v>
      </c>
      <c r="P250">
        <v>25.190421561363632</v>
      </c>
      <c r="Q250">
        <v>18376.939516536801</v>
      </c>
      <c r="R250">
        <v>221305878.36849561</v>
      </c>
      <c r="S250">
        <v>1942.6412203357963</v>
      </c>
      <c r="T250">
        <v>18402.129938098165</v>
      </c>
    </row>
    <row r="251" spans="1:20" x14ac:dyDescent="0.3">
      <c r="A251">
        <v>250</v>
      </c>
      <c r="B251" t="s">
        <v>141</v>
      </c>
      <c r="C251" t="s">
        <v>149</v>
      </c>
      <c r="D251" t="s">
        <v>155</v>
      </c>
      <c r="E251" t="s">
        <v>157</v>
      </c>
      <c r="F251" t="s">
        <v>161</v>
      </c>
      <c r="G251" t="s">
        <v>225</v>
      </c>
      <c r="H251">
        <v>339.80835164951526</v>
      </c>
      <c r="I251">
        <v>49</v>
      </c>
      <c r="J251">
        <v>1236366.2395622854</v>
      </c>
      <c r="K251">
        <v>45559.403809090909</v>
      </c>
      <c r="L251">
        <v>222545923.12121138</v>
      </c>
      <c r="M251">
        <v>5097008.2781818165</v>
      </c>
      <c r="N251">
        <v>1854549359.3434281</v>
      </c>
      <c r="O251">
        <v>91336000</v>
      </c>
      <c r="P251">
        <v>24.699153697727269</v>
      </c>
      <c r="Q251">
        <v>18483.675281456166</v>
      </c>
      <c r="R251">
        <v>222591482.52502048</v>
      </c>
      <c r="S251">
        <v>1950.9823676216099</v>
      </c>
      <c r="T251">
        <v>18508.374435153892</v>
      </c>
    </row>
    <row r="252" spans="1:20" x14ac:dyDescent="0.3">
      <c r="A252">
        <v>251</v>
      </c>
      <c r="B252" t="s">
        <v>141</v>
      </c>
      <c r="C252" t="s">
        <v>149</v>
      </c>
      <c r="D252" t="s">
        <v>155</v>
      </c>
      <c r="E252" t="s">
        <v>157</v>
      </c>
      <c r="F252" t="s">
        <v>161</v>
      </c>
      <c r="G252" t="s">
        <v>226</v>
      </c>
      <c r="H252">
        <v>339.80835164951526</v>
      </c>
      <c r="I252">
        <v>25</v>
      </c>
      <c r="J252">
        <v>1236366.2395622854</v>
      </c>
      <c r="K252">
        <v>45559.403809090909</v>
      </c>
      <c r="L252">
        <v>222545923.12121138</v>
      </c>
      <c r="M252">
        <v>5097008.2781818165</v>
      </c>
      <c r="N252">
        <v>1854549359.3434281</v>
      </c>
      <c r="O252">
        <v>97500000</v>
      </c>
      <c r="P252">
        <v>24.699153697727269</v>
      </c>
      <c r="Q252">
        <v>18483.675281456166</v>
      </c>
      <c r="R252">
        <v>222591482.52502048</v>
      </c>
      <c r="S252">
        <v>1957.1463676216099</v>
      </c>
      <c r="T252">
        <v>18508.374435153892</v>
      </c>
    </row>
    <row r="253" spans="1:20" x14ac:dyDescent="0.3">
      <c r="A253">
        <v>252</v>
      </c>
      <c r="B253" t="s">
        <v>141</v>
      </c>
      <c r="C253" t="s">
        <v>149</v>
      </c>
      <c r="D253" t="s">
        <v>155</v>
      </c>
      <c r="E253" t="s">
        <v>157</v>
      </c>
      <c r="F253" t="s">
        <v>161</v>
      </c>
      <c r="G253" t="s">
        <v>224</v>
      </c>
      <c r="H253">
        <v>339.80835164951526</v>
      </c>
      <c r="I253">
        <v>25</v>
      </c>
      <c r="J253">
        <v>1236366.2395622854</v>
      </c>
      <c r="K253">
        <v>45559.403809090909</v>
      </c>
      <c r="L253">
        <v>222545923.12121138</v>
      </c>
      <c r="M253">
        <v>5097008.2781818165</v>
      </c>
      <c r="N253">
        <v>1854549359.3434281</v>
      </c>
      <c r="O253">
        <v>93655000</v>
      </c>
      <c r="P253">
        <v>24.699153697727269</v>
      </c>
      <c r="Q253">
        <v>18483.675281456166</v>
      </c>
      <c r="R253">
        <v>222591482.52502048</v>
      </c>
      <c r="S253">
        <v>1953.3013676216099</v>
      </c>
      <c r="T253">
        <v>18508.374435153892</v>
      </c>
    </row>
    <row r="254" spans="1:20" x14ac:dyDescent="0.3">
      <c r="A254">
        <v>253</v>
      </c>
      <c r="B254" t="s">
        <v>141</v>
      </c>
      <c r="C254" t="s">
        <v>150</v>
      </c>
      <c r="D254" t="s">
        <v>154</v>
      </c>
      <c r="E254" t="s">
        <v>156</v>
      </c>
      <c r="F254" t="s">
        <v>159</v>
      </c>
      <c r="G254" t="s">
        <v>225</v>
      </c>
      <c r="H254">
        <v>385.43990871021083</v>
      </c>
      <c r="I254">
        <v>55</v>
      </c>
      <c r="J254">
        <v>1403979.320198108</v>
      </c>
      <c r="K254">
        <v>40316.029763636354</v>
      </c>
      <c r="L254">
        <v>252716277.63565943</v>
      </c>
      <c r="M254">
        <v>5421120.4422727264</v>
      </c>
      <c r="N254">
        <v>2105968980.2971621</v>
      </c>
      <c r="O254">
        <v>102520000</v>
      </c>
      <c r="P254">
        <v>21.525416668181812</v>
      </c>
      <c r="Q254">
        <v>20989.490836961711</v>
      </c>
      <c r="R254">
        <v>252756593.66542307</v>
      </c>
      <c r="S254">
        <v>2213.9101007394347</v>
      </c>
      <c r="T254">
        <v>21011.016253629892</v>
      </c>
    </row>
    <row r="255" spans="1:20" x14ac:dyDescent="0.3">
      <c r="A255">
        <v>254</v>
      </c>
      <c r="B255" t="s">
        <v>141</v>
      </c>
      <c r="C255" t="s">
        <v>150</v>
      </c>
      <c r="D255" t="s">
        <v>154</v>
      </c>
      <c r="E255" t="s">
        <v>156</v>
      </c>
      <c r="F255" t="s">
        <v>159</v>
      </c>
      <c r="G255" t="s">
        <v>226</v>
      </c>
      <c r="H255">
        <v>385.43990871021083</v>
      </c>
      <c r="I255">
        <v>28</v>
      </c>
      <c r="J255">
        <v>1403979.320198108</v>
      </c>
      <c r="K255">
        <v>40316.029763636354</v>
      </c>
      <c r="L255">
        <v>252716277.63565943</v>
      </c>
      <c r="M255">
        <v>5421120.4422727264</v>
      </c>
      <c r="N255">
        <v>2105968980.2971621</v>
      </c>
      <c r="O255">
        <v>109200000</v>
      </c>
      <c r="P255">
        <v>21.525416668181812</v>
      </c>
      <c r="Q255">
        <v>20989.490836961711</v>
      </c>
      <c r="R255">
        <v>252756593.66542307</v>
      </c>
      <c r="S255">
        <v>2220.5901007394345</v>
      </c>
      <c r="T255">
        <v>21011.016253629892</v>
      </c>
    </row>
    <row r="256" spans="1:20" x14ac:dyDescent="0.3">
      <c r="A256">
        <v>255</v>
      </c>
      <c r="B256" t="s">
        <v>141</v>
      </c>
      <c r="C256" t="s">
        <v>150</v>
      </c>
      <c r="D256" t="s">
        <v>154</v>
      </c>
      <c r="E256" t="s">
        <v>156</v>
      </c>
      <c r="F256" t="s">
        <v>159</v>
      </c>
      <c r="G256" t="s">
        <v>224</v>
      </c>
      <c r="H256">
        <v>385.43990871021083</v>
      </c>
      <c r="I256">
        <v>28</v>
      </c>
      <c r="J256">
        <v>1403979.320198108</v>
      </c>
      <c r="K256">
        <v>40316.029763636354</v>
      </c>
      <c r="L256">
        <v>252716277.63565943</v>
      </c>
      <c r="M256">
        <v>5421120.4422727264</v>
      </c>
      <c r="N256">
        <v>2105968980.2971621</v>
      </c>
      <c r="O256">
        <v>104893600</v>
      </c>
      <c r="P256">
        <v>21.525416668181812</v>
      </c>
      <c r="Q256">
        <v>20989.490836961711</v>
      </c>
      <c r="R256">
        <v>252756593.66542307</v>
      </c>
      <c r="S256">
        <v>2216.2837007394346</v>
      </c>
      <c r="T256">
        <v>21011.016253629892</v>
      </c>
    </row>
    <row r="257" spans="1:20" x14ac:dyDescent="0.3">
      <c r="A257">
        <v>256</v>
      </c>
      <c r="B257" t="s">
        <v>141</v>
      </c>
      <c r="C257" t="s">
        <v>150</v>
      </c>
      <c r="D257" t="s">
        <v>154</v>
      </c>
      <c r="E257" t="s">
        <v>156</v>
      </c>
      <c r="F257" t="s">
        <v>160</v>
      </c>
      <c r="G257" t="s">
        <v>225</v>
      </c>
      <c r="H257">
        <v>385.40133686637273</v>
      </c>
      <c r="I257">
        <v>55</v>
      </c>
      <c r="J257">
        <v>1405020.4996217922</v>
      </c>
      <c r="K257">
        <v>41134.809536363631</v>
      </c>
      <c r="L257">
        <v>252903689.93192258</v>
      </c>
      <c r="M257">
        <v>5448413.1013636356</v>
      </c>
      <c r="N257">
        <v>2107530749.4326882</v>
      </c>
      <c r="O257">
        <v>102520000</v>
      </c>
      <c r="P257">
        <v>21.252490077272725</v>
      </c>
      <c r="Q257">
        <v>21005.056469345793</v>
      </c>
      <c r="R257">
        <v>252944824.74145895</v>
      </c>
      <c r="S257">
        <v>2215.4991625340517</v>
      </c>
      <c r="T257">
        <v>21026.308959423066</v>
      </c>
    </row>
    <row r="258" spans="1:20" x14ac:dyDescent="0.3">
      <c r="A258">
        <v>257</v>
      </c>
      <c r="B258" t="s">
        <v>141</v>
      </c>
      <c r="C258" t="s">
        <v>150</v>
      </c>
      <c r="D258" t="s">
        <v>154</v>
      </c>
      <c r="E258" t="s">
        <v>156</v>
      </c>
      <c r="F258" t="s">
        <v>160</v>
      </c>
      <c r="G258" t="s">
        <v>226</v>
      </c>
      <c r="H258">
        <v>385.40133686637273</v>
      </c>
      <c r="I258">
        <v>28</v>
      </c>
      <c r="J258">
        <v>1405020.4996217922</v>
      </c>
      <c r="K258">
        <v>41134.809536363631</v>
      </c>
      <c r="L258">
        <v>252903689.93192258</v>
      </c>
      <c r="M258">
        <v>5448413.1013636356</v>
      </c>
      <c r="N258">
        <v>2107530749.4326882</v>
      </c>
      <c r="O258">
        <v>109200000</v>
      </c>
      <c r="P258">
        <v>21.252490077272725</v>
      </c>
      <c r="Q258">
        <v>21005.056469345793</v>
      </c>
      <c r="R258">
        <v>252944824.74145895</v>
      </c>
      <c r="S258">
        <v>2222.179162534052</v>
      </c>
      <c r="T258">
        <v>21026.308959423066</v>
      </c>
    </row>
    <row r="259" spans="1:20" x14ac:dyDescent="0.3">
      <c r="A259">
        <v>258</v>
      </c>
      <c r="B259" t="s">
        <v>141</v>
      </c>
      <c r="C259" t="s">
        <v>150</v>
      </c>
      <c r="D259" t="s">
        <v>154</v>
      </c>
      <c r="E259" t="s">
        <v>156</v>
      </c>
      <c r="F259" t="s">
        <v>160</v>
      </c>
      <c r="G259" t="s">
        <v>224</v>
      </c>
      <c r="H259">
        <v>385.40133686637273</v>
      </c>
      <c r="I259">
        <v>28</v>
      </c>
      <c r="J259">
        <v>1405020.4996217922</v>
      </c>
      <c r="K259">
        <v>41134.809536363631</v>
      </c>
      <c r="L259">
        <v>252903689.93192258</v>
      </c>
      <c r="M259">
        <v>5448413.1013636356</v>
      </c>
      <c r="N259">
        <v>2107530749.4326882</v>
      </c>
      <c r="O259">
        <v>104893600</v>
      </c>
      <c r="P259">
        <v>21.252490077272725</v>
      </c>
      <c r="Q259">
        <v>21005.056469345793</v>
      </c>
      <c r="R259">
        <v>252944824.74145895</v>
      </c>
      <c r="S259">
        <v>2217.8727625340521</v>
      </c>
      <c r="T259">
        <v>21026.308959423066</v>
      </c>
    </row>
    <row r="260" spans="1:20" x14ac:dyDescent="0.3">
      <c r="A260">
        <v>259</v>
      </c>
      <c r="B260" t="s">
        <v>141</v>
      </c>
      <c r="C260" t="s">
        <v>150</v>
      </c>
      <c r="D260" t="s">
        <v>154</v>
      </c>
      <c r="E260" t="s">
        <v>156</v>
      </c>
      <c r="F260" t="s">
        <v>161</v>
      </c>
      <c r="G260" t="s">
        <v>225</v>
      </c>
      <c r="H260">
        <v>385.13684422291118</v>
      </c>
      <c r="I260">
        <v>55</v>
      </c>
      <c r="J260">
        <v>1412160.01566991</v>
      </c>
      <c r="K260">
        <v>41626.077399999995</v>
      </c>
      <c r="L260">
        <v>254188802.82058382</v>
      </c>
      <c r="M260">
        <v>5399286.3149999995</v>
      </c>
      <c r="N260">
        <v>2118240023.5048649</v>
      </c>
      <c r="O260">
        <v>102520000</v>
      </c>
      <c r="P260">
        <v>20.761222213636358</v>
      </c>
      <c r="Q260">
        <v>21111.792234265151</v>
      </c>
      <c r="R260">
        <v>254230428.89798382</v>
      </c>
      <c r="S260">
        <v>2226.159309819865</v>
      </c>
      <c r="T260">
        <v>21132.553456478789</v>
      </c>
    </row>
    <row r="261" spans="1:20" x14ac:dyDescent="0.3">
      <c r="A261">
        <v>260</v>
      </c>
      <c r="B261" t="s">
        <v>141</v>
      </c>
      <c r="C261" t="s">
        <v>150</v>
      </c>
      <c r="D261" t="s">
        <v>154</v>
      </c>
      <c r="E261" t="s">
        <v>156</v>
      </c>
      <c r="F261" t="s">
        <v>161</v>
      </c>
      <c r="G261" t="s">
        <v>226</v>
      </c>
      <c r="H261">
        <v>385.13684422291118</v>
      </c>
      <c r="I261">
        <v>28</v>
      </c>
      <c r="J261">
        <v>1412160.01566991</v>
      </c>
      <c r="K261">
        <v>41626.077399999995</v>
      </c>
      <c r="L261">
        <v>254188802.82058382</v>
      </c>
      <c r="M261">
        <v>5399286.3149999995</v>
      </c>
      <c r="N261">
        <v>2118240023.5048649</v>
      </c>
      <c r="O261">
        <v>109200000</v>
      </c>
      <c r="P261">
        <v>20.761222213636358</v>
      </c>
      <c r="Q261">
        <v>21111.792234265151</v>
      </c>
      <c r="R261">
        <v>254230428.89798382</v>
      </c>
      <c r="S261">
        <v>2232.8393098198653</v>
      </c>
      <c r="T261">
        <v>21132.553456478789</v>
      </c>
    </row>
    <row r="262" spans="1:20" x14ac:dyDescent="0.3">
      <c r="A262">
        <v>261</v>
      </c>
      <c r="B262" t="s">
        <v>141</v>
      </c>
      <c r="C262" t="s">
        <v>150</v>
      </c>
      <c r="D262" t="s">
        <v>154</v>
      </c>
      <c r="E262" t="s">
        <v>156</v>
      </c>
      <c r="F262" t="s">
        <v>161</v>
      </c>
      <c r="G262" t="s">
        <v>224</v>
      </c>
      <c r="H262">
        <v>385.13684422291118</v>
      </c>
      <c r="I262">
        <v>28</v>
      </c>
      <c r="J262">
        <v>1412160.01566991</v>
      </c>
      <c r="K262">
        <v>41626.077399999995</v>
      </c>
      <c r="L262">
        <v>254188802.82058382</v>
      </c>
      <c r="M262">
        <v>5399286.3149999995</v>
      </c>
      <c r="N262">
        <v>2118240023.5048649</v>
      </c>
      <c r="O262">
        <v>104893600</v>
      </c>
      <c r="P262">
        <v>20.761222213636358</v>
      </c>
      <c r="Q262">
        <v>21111.792234265151</v>
      </c>
      <c r="R262">
        <v>254230428.89798382</v>
      </c>
      <c r="S262">
        <v>2228.5329098198654</v>
      </c>
      <c r="T262">
        <v>21132.553456478789</v>
      </c>
    </row>
    <row r="263" spans="1:20" x14ac:dyDescent="0.3">
      <c r="A263">
        <v>262</v>
      </c>
      <c r="B263" t="s">
        <v>141</v>
      </c>
      <c r="C263" t="s">
        <v>150</v>
      </c>
      <c r="D263" t="s">
        <v>154</v>
      </c>
      <c r="E263" t="s">
        <v>157</v>
      </c>
      <c r="F263" t="s">
        <v>159</v>
      </c>
      <c r="G263" t="s">
        <v>225</v>
      </c>
      <c r="H263">
        <v>388.49668652839273</v>
      </c>
      <c r="I263">
        <v>56</v>
      </c>
      <c r="J263">
        <v>1406938.281126108</v>
      </c>
      <c r="K263">
        <v>43045.295672727269</v>
      </c>
      <c r="L263">
        <v>253248890.60269949</v>
      </c>
      <c r="M263">
        <v>4875267.2604545439</v>
      </c>
      <c r="N263">
        <v>2110407421.6891623</v>
      </c>
      <c r="O263">
        <v>104384000</v>
      </c>
      <c r="P263">
        <v>24.254682577272725</v>
      </c>
      <c r="Q263">
        <v>21033.727302835316</v>
      </c>
      <c r="R263">
        <v>253291935.8983722</v>
      </c>
      <c r="S263">
        <v>2219.6666889496169</v>
      </c>
      <c r="T263">
        <v>21057.981985412589</v>
      </c>
    </row>
    <row r="264" spans="1:20" x14ac:dyDescent="0.3">
      <c r="A264">
        <v>263</v>
      </c>
      <c r="B264" t="s">
        <v>141</v>
      </c>
      <c r="C264" t="s">
        <v>150</v>
      </c>
      <c r="D264" t="s">
        <v>154</v>
      </c>
      <c r="E264" t="s">
        <v>157</v>
      </c>
      <c r="F264" t="s">
        <v>159</v>
      </c>
      <c r="G264" t="s">
        <v>226</v>
      </c>
      <c r="H264">
        <v>388.49668652839273</v>
      </c>
      <c r="I264">
        <v>28</v>
      </c>
      <c r="J264">
        <v>1406938.281126108</v>
      </c>
      <c r="K264">
        <v>43045.295672727269</v>
      </c>
      <c r="L264">
        <v>253248890.60269949</v>
      </c>
      <c r="M264">
        <v>4875267.2604545439</v>
      </c>
      <c r="N264">
        <v>2110407421.6891623</v>
      </c>
      <c r="O264">
        <v>109200000</v>
      </c>
      <c r="P264">
        <v>24.254682577272725</v>
      </c>
      <c r="Q264">
        <v>21033.727302835316</v>
      </c>
      <c r="R264">
        <v>253291935.8983722</v>
      </c>
      <c r="S264">
        <v>2224.4826889496171</v>
      </c>
      <c r="T264">
        <v>21057.981985412589</v>
      </c>
    </row>
    <row r="265" spans="1:20" x14ac:dyDescent="0.3">
      <c r="A265">
        <v>264</v>
      </c>
      <c r="B265" t="s">
        <v>141</v>
      </c>
      <c r="C265" t="s">
        <v>150</v>
      </c>
      <c r="D265" t="s">
        <v>154</v>
      </c>
      <c r="E265" t="s">
        <v>157</v>
      </c>
      <c r="F265" t="s">
        <v>159</v>
      </c>
      <c r="G265" t="s">
        <v>224</v>
      </c>
      <c r="H265">
        <v>388.49668652839273</v>
      </c>
      <c r="I265">
        <v>28</v>
      </c>
      <c r="J265">
        <v>1406938.281126108</v>
      </c>
      <c r="K265">
        <v>43045.295672727269</v>
      </c>
      <c r="L265">
        <v>253248890.60269949</v>
      </c>
      <c r="M265">
        <v>4875267.2604545439</v>
      </c>
      <c r="N265">
        <v>2110407421.6891623</v>
      </c>
      <c r="O265">
        <v>104893600</v>
      </c>
      <c r="P265">
        <v>24.254682577272725</v>
      </c>
      <c r="Q265">
        <v>21033.727302835316</v>
      </c>
      <c r="R265">
        <v>253291935.8983722</v>
      </c>
      <c r="S265">
        <v>2220.1762889496167</v>
      </c>
      <c r="T265">
        <v>21057.981985412589</v>
      </c>
    </row>
    <row r="266" spans="1:20" x14ac:dyDescent="0.3">
      <c r="A266">
        <v>265</v>
      </c>
      <c r="B266" t="s">
        <v>141</v>
      </c>
      <c r="C266" t="s">
        <v>150</v>
      </c>
      <c r="D266" t="s">
        <v>154</v>
      </c>
      <c r="E266" t="s">
        <v>157</v>
      </c>
      <c r="F266" t="s">
        <v>160</v>
      </c>
      <c r="G266" t="s">
        <v>225</v>
      </c>
      <c r="H266">
        <v>388.45811468455452</v>
      </c>
      <c r="I266">
        <v>56</v>
      </c>
      <c r="J266">
        <v>1407979.4605497918</v>
      </c>
      <c r="K266">
        <v>43864.075445454539</v>
      </c>
      <c r="L266">
        <v>253436302.89896253</v>
      </c>
      <c r="M266">
        <v>4902559.919545453</v>
      </c>
      <c r="N266">
        <v>2111969190.8246877</v>
      </c>
      <c r="O266">
        <v>104384000</v>
      </c>
      <c r="P266">
        <v>23.981755986363634</v>
      </c>
      <c r="Q266">
        <v>21049.292935219386</v>
      </c>
      <c r="R266">
        <v>253480166.97440797</v>
      </c>
      <c r="S266">
        <v>2221.255750744233</v>
      </c>
      <c r="T266">
        <v>21073.274691205748</v>
      </c>
    </row>
    <row r="267" spans="1:20" x14ac:dyDescent="0.3">
      <c r="A267">
        <v>266</v>
      </c>
      <c r="B267" t="s">
        <v>141</v>
      </c>
      <c r="C267" t="s">
        <v>150</v>
      </c>
      <c r="D267" t="s">
        <v>154</v>
      </c>
      <c r="E267" t="s">
        <v>157</v>
      </c>
      <c r="F267" t="s">
        <v>160</v>
      </c>
      <c r="G267" t="s">
        <v>226</v>
      </c>
      <c r="H267">
        <v>388.45811468455452</v>
      </c>
      <c r="I267">
        <v>28</v>
      </c>
      <c r="J267">
        <v>1407979.4605497918</v>
      </c>
      <c r="K267">
        <v>43864.075445454539</v>
      </c>
      <c r="L267">
        <v>253436302.89896253</v>
      </c>
      <c r="M267">
        <v>4902559.919545453</v>
      </c>
      <c r="N267">
        <v>2111969190.8246877</v>
      </c>
      <c r="O267">
        <v>109200000</v>
      </c>
      <c r="P267">
        <v>23.981755986363634</v>
      </c>
      <c r="Q267">
        <v>21049.292935219386</v>
      </c>
      <c r="R267">
        <v>253480166.97440797</v>
      </c>
      <c r="S267">
        <v>2226.0717507442332</v>
      </c>
      <c r="T267">
        <v>21073.274691205748</v>
      </c>
    </row>
    <row r="268" spans="1:20" x14ac:dyDescent="0.3">
      <c r="A268">
        <v>267</v>
      </c>
      <c r="B268" t="s">
        <v>141</v>
      </c>
      <c r="C268" t="s">
        <v>150</v>
      </c>
      <c r="D268" t="s">
        <v>154</v>
      </c>
      <c r="E268" t="s">
        <v>157</v>
      </c>
      <c r="F268" t="s">
        <v>160</v>
      </c>
      <c r="G268" t="s">
        <v>224</v>
      </c>
      <c r="H268">
        <v>388.45811468455452</v>
      </c>
      <c r="I268">
        <v>28</v>
      </c>
      <c r="J268">
        <v>1407979.4605497918</v>
      </c>
      <c r="K268">
        <v>43864.075445454539</v>
      </c>
      <c r="L268">
        <v>253436302.89896253</v>
      </c>
      <c r="M268">
        <v>4902559.919545453</v>
      </c>
      <c r="N268">
        <v>2111969190.8246877</v>
      </c>
      <c r="O268">
        <v>104893600</v>
      </c>
      <c r="P268">
        <v>23.981755986363634</v>
      </c>
      <c r="Q268">
        <v>21049.292935219386</v>
      </c>
      <c r="R268">
        <v>253480166.97440797</v>
      </c>
      <c r="S268">
        <v>2221.7653507442333</v>
      </c>
      <c r="T268">
        <v>21073.274691205748</v>
      </c>
    </row>
    <row r="269" spans="1:20" x14ac:dyDescent="0.3">
      <c r="A269">
        <v>268</v>
      </c>
      <c r="B269" t="s">
        <v>141</v>
      </c>
      <c r="C269" t="s">
        <v>150</v>
      </c>
      <c r="D269" t="s">
        <v>154</v>
      </c>
      <c r="E269" t="s">
        <v>157</v>
      </c>
      <c r="F269" t="s">
        <v>161</v>
      </c>
      <c r="G269" t="s">
        <v>225</v>
      </c>
      <c r="H269">
        <v>388.19362204109296</v>
      </c>
      <c r="I269">
        <v>56</v>
      </c>
      <c r="J269">
        <v>1415118.9765979103</v>
      </c>
      <c r="K269">
        <v>44355.343309090902</v>
      </c>
      <c r="L269">
        <v>254721415.78762385</v>
      </c>
      <c r="M269">
        <v>4853433.1331818169</v>
      </c>
      <c r="N269">
        <v>2122678464.8968654</v>
      </c>
      <c r="O269">
        <v>104384000</v>
      </c>
      <c r="P269">
        <v>23.490488122727271</v>
      </c>
      <c r="Q269">
        <v>21156.028700138759</v>
      </c>
      <c r="R269">
        <v>254765771.13093296</v>
      </c>
      <c r="S269">
        <v>2231.9158980300476</v>
      </c>
      <c r="T269">
        <v>21179.519188261485</v>
      </c>
    </row>
    <row r="270" spans="1:20" x14ac:dyDescent="0.3">
      <c r="A270">
        <v>269</v>
      </c>
      <c r="B270" t="s">
        <v>141</v>
      </c>
      <c r="C270" t="s">
        <v>150</v>
      </c>
      <c r="D270" t="s">
        <v>154</v>
      </c>
      <c r="E270" t="s">
        <v>157</v>
      </c>
      <c r="F270" t="s">
        <v>161</v>
      </c>
      <c r="G270" t="s">
        <v>226</v>
      </c>
      <c r="H270">
        <v>388.19362204109296</v>
      </c>
      <c r="I270">
        <v>28</v>
      </c>
      <c r="J270">
        <v>1415118.9765979103</v>
      </c>
      <c r="K270">
        <v>44355.343309090902</v>
      </c>
      <c r="L270">
        <v>254721415.78762385</v>
      </c>
      <c r="M270">
        <v>4853433.1331818169</v>
      </c>
      <c r="N270">
        <v>2122678464.8968654</v>
      </c>
      <c r="O270">
        <v>109200000</v>
      </c>
      <c r="P270">
        <v>23.490488122727271</v>
      </c>
      <c r="Q270">
        <v>21156.028700138759</v>
      </c>
      <c r="R270">
        <v>254765771.13093296</v>
      </c>
      <c r="S270">
        <v>2236.7318980300474</v>
      </c>
      <c r="T270">
        <v>21179.519188261485</v>
      </c>
    </row>
    <row r="271" spans="1:20" x14ac:dyDescent="0.3">
      <c r="A271">
        <v>270</v>
      </c>
      <c r="B271" t="s">
        <v>141</v>
      </c>
      <c r="C271" t="s">
        <v>150</v>
      </c>
      <c r="D271" t="s">
        <v>154</v>
      </c>
      <c r="E271" t="s">
        <v>157</v>
      </c>
      <c r="F271" t="s">
        <v>161</v>
      </c>
      <c r="G271" t="s">
        <v>224</v>
      </c>
      <c r="H271">
        <v>388.19362204109296</v>
      </c>
      <c r="I271">
        <v>28</v>
      </c>
      <c r="J271">
        <v>1415118.9765979103</v>
      </c>
      <c r="K271">
        <v>44355.343309090902</v>
      </c>
      <c r="L271">
        <v>254721415.78762385</v>
      </c>
      <c r="M271">
        <v>4853433.1331818169</v>
      </c>
      <c r="N271">
        <v>2122678464.8968654</v>
      </c>
      <c r="O271">
        <v>104893600</v>
      </c>
      <c r="P271">
        <v>23.490488122727271</v>
      </c>
      <c r="Q271">
        <v>21156.028700138759</v>
      </c>
      <c r="R271">
        <v>254765771.13093296</v>
      </c>
      <c r="S271">
        <v>2232.4254980300475</v>
      </c>
      <c r="T271">
        <v>21179.519188261485</v>
      </c>
    </row>
    <row r="272" spans="1:20" x14ac:dyDescent="0.3">
      <c r="A272">
        <v>271</v>
      </c>
      <c r="B272" t="s">
        <v>141</v>
      </c>
      <c r="C272" t="s">
        <v>150</v>
      </c>
      <c r="D272" t="s">
        <v>155</v>
      </c>
      <c r="E272" t="s">
        <v>156</v>
      </c>
      <c r="F272" t="s">
        <v>159</v>
      </c>
      <c r="G272" t="s">
        <v>225</v>
      </c>
      <c r="H272">
        <v>385.44635581521084</v>
      </c>
      <c r="I272">
        <v>55</v>
      </c>
      <c r="J272">
        <v>1403985.560995748</v>
      </c>
      <c r="K272">
        <v>40297.609463636356</v>
      </c>
      <c r="L272">
        <v>252717400.97923467</v>
      </c>
      <c r="M272">
        <v>5420199.4272727268</v>
      </c>
      <c r="N272">
        <v>2105978341.4936221</v>
      </c>
      <c r="O272">
        <v>102520000</v>
      </c>
      <c r="P272">
        <v>21.511601443181814</v>
      </c>
      <c r="Q272">
        <v>20989.584136886431</v>
      </c>
      <c r="R272">
        <v>252757698.5886983</v>
      </c>
      <c r="S272">
        <v>2213.9185409208944</v>
      </c>
      <c r="T272">
        <v>21011.095738329612</v>
      </c>
    </row>
    <row r="273" spans="1:20" x14ac:dyDescent="0.3">
      <c r="A273">
        <v>272</v>
      </c>
      <c r="B273" t="s">
        <v>141</v>
      </c>
      <c r="C273" t="s">
        <v>150</v>
      </c>
      <c r="D273" t="s">
        <v>155</v>
      </c>
      <c r="E273" t="s">
        <v>156</v>
      </c>
      <c r="F273" t="s">
        <v>159</v>
      </c>
      <c r="G273" t="s">
        <v>226</v>
      </c>
      <c r="H273">
        <v>385.44635581521084</v>
      </c>
      <c r="I273">
        <v>28</v>
      </c>
      <c r="J273">
        <v>1403985.560995748</v>
      </c>
      <c r="K273">
        <v>40297.609463636356</v>
      </c>
      <c r="L273">
        <v>252717400.97923467</v>
      </c>
      <c r="M273">
        <v>5420199.4272727268</v>
      </c>
      <c r="N273">
        <v>2105978341.4936221</v>
      </c>
      <c r="O273">
        <v>109200000</v>
      </c>
      <c r="P273">
        <v>21.511601443181814</v>
      </c>
      <c r="Q273">
        <v>20989.584136886431</v>
      </c>
      <c r="R273">
        <v>252757698.5886983</v>
      </c>
      <c r="S273">
        <v>2220.5985409208947</v>
      </c>
      <c r="T273">
        <v>21011.095738329612</v>
      </c>
    </row>
    <row r="274" spans="1:20" x14ac:dyDescent="0.3">
      <c r="A274">
        <v>273</v>
      </c>
      <c r="B274" t="s">
        <v>141</v>
      </c>
      <c r="C274" t="s">
        <v>150</v>
      </c>
      <c r="D274" t="s">
        <v>155</v>
      </c>
      <c r="E274" t="s">
        <v>156</v>
      </c>
      <c r="F274" t="s">
        <v>159</v>
      </c>
      <c r="G274" t="s">
        <v>224</v>
      </c>
      <c r="H274">
        <v>385.44635581521084</v>
      </c>
      <c r="I274">
        <v>28</v>
      </c>
      <c r="J274">
        <v>1403985.560995748</v>
      </c>
      <c r="K274">
        <v>40297.609463636356</v>
      </c>
      <c r="L274">
        <v>252717400.97923467</v>
      </c>
      <c r="M274">
        <v>5420199.4272727268</v>
      </c>
      <c r="N274">
        <v>2105978341.4936221</v>
      </c>
      <c r="O274">
        <v>104893600</v>
      </c>
      <c r="P274">
        <v>21.511601443181814</v>
      </c>
      <c r="Q274">
        <v>20989.584136886431</v>
      </c>
      <c r="R274">
        <v>252757698.5886983</v>
      </c>
      <c r="S274">
        <v>2216.2921409208948</v>
      </c>
      <c r="T274">
        <v>21011.095738329612</v>
      </c>
    </row>
    <row r="275" spans="1:20" x14ac:dyDescent="0.3">
      <c r="A275">
        <v>274</v>
      </c>
      <c r="B275" t="s">
        <v>141</v>
      </c>
      <c r="C275" t="s">
        <v>150</v>
      </c>
      <c r="D275" t="s">
        <v>155</v>
      </c>
      <c r="E275" t="s">
        <v>156</v>
      </c>
      <c r="F275" t="s">
        <v>160</v>
      </c>
      <c r="G275" t="s">
        <v>225</v>
      </c>
      <c r="H275">
        <v>385.40778397137274</v>
      </c>
      <c r="I275">
        <v>55</v>
      </c>
      <c r="J275">
        <v>1405026.7404194321</v>
      </c>
      <c r="K275">
        <v>41116.389236363633</v>
      </c>
      <c r="L275">
        <v>252904813.27549776</v>
      </c>
      <c r="M275">
        <v>5447492.086363636</v>
      </c>
      <c r="N275">
        <v>2107540110.629148</v>
      </c>
      <c r="O275">
        <v>102520000</v>
      </c>
      <c r="P275">
        <v>21.238674852272723</v>
      </c>
      <c r="Q275">
        <v>21005.149769270505</v>
      </c>
      <c r="R275">
        <v>252945929.66473413</v>
      </c>
      <c r="S275">
        <v>2215.5076027155114</v>
      </c>
      <c r="T275">
        <v>21026.388444122778</v>
      </c>
    </row>
    <row r="276" spans="1:20" x14ac:dyDescent="0.3">
      <c r="A276">
        <v>275</v>
      </c>
      <c r="B276" t="s">
        <v>141</v>
      </c>
      <c r="C276" t="s">
        <v>150</v>
      </c>
      <c r="D276" t="s">
        <v>155</v>
      </c>
      <c r="E276" t="s">
        <v>156</v>
      </c>
      <c r="F276" t="s">
        <v>160</v>
      </c>
      <c r="G276" t="s">
        <v>226</v>
      </c>
      <c r="H276">
        <v>385.40778397137274</v>
      </c>
      <c r="I276">
        <v>28</v>
      </c>
      <c r="J276">
        <v>1405026.7404194321</v>
      </c>
      <c r="K276">
        <v>41116.389236363633</v>
      </c>
      <c r="L276">
        <v>252904813.27549776</v>
      </c>
      <c r="M276">
        <v>5447492.086363636</v>
      </c>
      <c r="N276">
        <v>2107540110.629148</v>
      </c>
      <c r="O276">
        <v>109200000</v>
      </c>
      <c r="P276">
        <v>21.238674852272723</v>
      </c>
      <c r="Q276">
        <v>21005.149769270505</v>
      </c>
      <c r="R276">
        <v>252945929.66473413</v>
      </c>
      <c r="S276">
        <v>2222.1876027155113</v>
      </c>
      <c r="T276">
        <v>21026.388444122778</v>
      </c>
    </row>
    <row r="277" spans="1:20" x14ac:dyDescent="0.3">
      <c r="A277">
        <v>276</v>
      </c>
      <c r="B277" t="s">
        <v>141</v>
      </c>
      <c r="C277" t="s">
        <v>150</v>
      </c>
      <c r="D277" t="s">
        <v>155</v>
      </c>
      <c r="E277" t="s">
        <v>156</v>
      </c>
      <c r="F277" t="s">
        <v>160</v>
      </c>
      <c r="G277" t="s">
        <v>224</v>
      </c>
      <c r="H277">
        <v>385.40778397137274</v>
      </c>
      <c r="I277">
        <v>28</v>
      </c>
      <c r="J277">
        <v>1405026.7404194321</v>
      </c>
      <c r="K277">
        <v>41116.389236363633</v>
      </c>
      <c r="L277">
        <v>252904813.27549776</v>
      </c>
      <c r="M277">
        <v>5447492.086363636</v>
      </c>
      <c r="N277">
        <v>2107540110.629148</v>
      </c>
      <c r="O277">
        <v>104893600</v>
      </c>
      <c r="P277">
        <v>21.238674852272723</v>
      </c>
      <c r="Q277">
        <v>21005.149769270505</v>
      </c>
      <c r="R277">
        <v>252945929.66473413</v>
      </c>
      <c r="S277">
        <v>2217.8812027155113</v>
      </c>
      <c r="T277">
        <v>21026.388444122778</v>
      </c>
    </row>
    <row r="278" spans="1:20" x14ac:dyDescent="0.3">
      <c r="A278">
        <v>277</v>
      </c>
      <c r="B278" t="s">
        <v>141</v>
      </c>
      <c r="C278" t="s">
        <v>150</v>
      </c>
      <c r="D278" t="s">
        <v>155</v>
      </c>
      <c r="E278" t="s">
        <v>156</v>
      </c>
      <c r="F278" t="s">
        <v>161</v>
      </c>
      <c r="G278" t="s">
        <v>225</v>
      </c>
      <c r="H278">
        <v>385.14329132791119</v>
      </c>
      <c r="I278">
        <v>55</v>
      </c>
      <c r="J278">
        <v>1412166.2564675503</v>
      </c>
      <c r="K278">
        <v>41607.657099999997</v>
      </c>
      <c r="L278">
        <v>254189926.16415909</v>
      </c>
      <c r="M278">
        <v>5398365.2999999998</v>
      </c>
      <c r="N278">
        <v>2118249384.7013257</v>
      </c>
      <c r="O278">
        <v>102520000</v>
      </c>
      <c r="P278">
        <v>20.74740698863636</v>
      </c>
      <c r="Q278">
        <v>21111.885534189878</v>
      </c>
      <c r="R278">
        <v>254231533.82125908</v>
      </c>
      <c r="S278">
        <v>2226.1677500013257</v>
      </c>
      <c r="T278">
        <v>21132.632941178515</v>
      </c>
    </row>
    <row r="279" spans="1:20" x14ac:dyDescent="0.3">
      <c r="A279">
        <v>278</v>
      </c>
      <c r="B279" t="s">
        <v>141</v>
      </c>
      <c r="C279" t="s">
        <v>150</v>
      </c>
      <c r="D279" t="s">
        <v>155</v>
      </c>
      <c r="E279" t="s">
        <v>156</v>
      </c>
      <c r="F279" t="s">
        <v>161</v>
      </c>
      <c r="G279" t="s">
        <v>226</v>
      </c>
      <c r="H279">
        <v>385.14329132791119</v>
      </c>
      <c r="I279">
        <v>28</v>
      </c>
      <c r="J279">
        <v>1412166.2564675503</v>
      </c>
      <c r="K279">
        <v>41607.657099999997</v>
      </c>
      <c r="L279">
        <v>254189926.16415909</v>
      </c>
      <c r="M279">
        <v>5398365.2999999998</v>
      </c>
      <c r="N279">
        <v>2118249384.7013257</v>
      </c>
      <c r="O279">
        <v>109200000</v>
      </c>
      <c r="P279">
        <v>20.74740698863636</v>
      </c>
      <c r="Q279">
        <v>21111.885534189878</v>
      </c>
      <c r="R279">
        <v>254231533.82125908</v>
      </c>
      <c r="S279">
        <v>2232.8477500013255</v>
      </c>
      <c r="T279">
        <v>21132.632941178515</v>
      </c>
    </row>
    <row r="280" spans="1:20" x14ac:dyDescent="0.3">
      <c r="A280">
        <v>279</v>
      </c>
      <c r="B280" t="s">
        <v>141</v>
      </c>
      <c r="C280" t="s">
        <v>150</v>
      </c>
      <c r="D280" t="s">
        <v>155</v>
      </c>
      <c r="E280" t="s">
        <v>156</v>
      </c>
      <c r="F280" t="s">
        <v>161</v>
      </c>
      <c r="G280" t="s">
        <v>224</v>
      </c>
      <c r="H280">
        <v>385.14329132791119</v>
      </c>
      <c r="I280">
        <v>28</v>
      </c>
      <c r="J280">
        <v>1412166.2564675503</v>
      </c>
      <c r="K280">
        <v>41607.657099999997</v>
      </c>
      <c r="L280">
        <v>254189926.16415909</v>
      </c>
      <c r="M280">
        <v>5398365.2999999998</v>
      </c>
      <c r="N280">
        <v>2118249384.7013257</v>
      </c>
      <c r="O280">
        <v>104893600</v>
      </c>
      <c r="P280">
        <v>20.74740698863636</v>
      </c>
      <c r="Q280">
        <v>21111.885534189878</v>
      </c>
      <c r="R280">
        <v>254231533.82125908</v>
      </c>
      <c r="S280">
        <v>2228.5413500013256</v>
      </c>
      <c r="T280">
        <v>21132.632941178515</v>
      </c>
    </row>
    <row r="281" spans="1:20" x14ac:dyDescent="0.3">
      <c r="A281">
        <v>280</v>
      </c>
      <c r="B281" t="s">
        <v>141</v>
      </c>
      <c r="C281" t="s">
        <v>150</v>
      </c>
      <c r="D281" t="s">
        <v>155</v>
      </c>
      <c r="E281" t="s">
        <v>157</v>
      </c>
      <c r="F281" t="s">
        <v>159</v>
      </c>
      <c r="G281" t="s">
        <v>225</v>
      </c>
      <c r="H281">
        <v>388.50313363339262</v>
      </c>
      <c r="I281">
        <v>56</v>
      </c>
      <c r="J281">
        <v>1406944.5219237478</v>
      </c>
      <c r="K281">
        <v>43026.875372727271</v>
      </c>
      <c r="L281">
        <v>253250013.94627464</v>
      </c>
      <c r="M281">
        <v>4874346.2454545442</v>
      </c>
      <c r="N281">
        <v>2110416782.885622</v>
      </c>
      <c r="O281">
        <v>104384000</v>
      </c>
      <c r="P281">
        <v>24.240867352272723</v>
      </c>
      <c r="Q281">
        <v>21033.820602760032</v>
      </c>
      <c r="R281">
        <v>253293040.82164738</v>
      </c>
      <c r="S281">
        <v>2219.675129131077</v>
      </c>
      <c r="T281">
        <v>21058.061470112305</v>
      </c>
    </row>
    <row r="282" spans="1:20" x14ac:dyDescent="0.3">
      <c r="A282">
        <v>281</v>
      </c>
      <c r="B282" t="s">
        <v>141</v>
      </c>
      <c r="C282" t="s">
        <v>150</v>
      </c>
      <c r="D282" t="s">
        <v>155</v>
      </c>
      <c r="E282" t="s">
        <v>157</v>
      </c>
      <c r="F282" t="s">
        <v>159</v>
      </c>
      <c r="G282" t="s">
        <v>226</v>
      </c>
      <c r="H282">
        <v>388.50313363339262</v>
      </c>
      <c r="I282">
        <v>28</v>
      </c>
      <c r="J282">
        <v>1406944.5219237478</v>
      </c>
      <c r="K282">
        <v>43026.875372727271</v>
      </c>
      <c r="L282">
        <v>253250013.94627464</v>
      </c>
      <c r="M282">
        <v>4874346.2454545442</v>
      </c>
      <c r="N282">
        <v>2110416782.885622</v>
      </c>
      <c r="O282">
        <v>109200000</v>
      </c>
      <c r="P282">
        <v>24.240867352272723</v>
      </c>
      <c r="Q282">
        <v>21033.820602760032</v>
      </c>
      <c r="R282">
        <v>253293040.82164738</v>
      </c>
      <c r="S282">
        <v>2224.4911291310768</v>
      </c>
      <c r="T282">
        <v>21058.061470112305</v>
      </c>
    </row>
    <row r="283" spans="1:20" x14ac:dyDescent="0.3">
      <c r="A283">
        <v>282</v>
      </c>
      <c r="B283" t="s">
        <v>141</v>
      </c>
      <c r="C283" t="s">
        <v>150</v>
      </c>
      <c r="D283" t="s">
        <v>155</v>
      </c>
      <c r="E283" t="s">
        <v>157</v>
      </c>
      <c r="F283" t="s">
        <v>159</v>
      </c>
      <c r="G283" t="s">
        <v>224</v>
      </c>
      <c r="H283">
        <v>388.50313363339262</v>
      </c>
      <c r="I283">
        <v>28</v>
      </c>
      <c r="J283">
        <v>1406944.5219237478</v>
      </c>
      <c r="K283">
        <v>43026.875372727271</v>
      </c>
      <c r="L283">
        <v>253250013.94627464</v>
      </c>
      <c r="M283">
        <v>4874346.2454545442</v>
      </c>
      <c r="N283">
        <v>2110416782.885622</v>
      </c>
      <c r="O283">
        <v>104893600</v>
      </c>
      <c r="P283">
        <v>24.240867352272723</v>
      </c>
      <c r="Q283">
        <v>21033.820602760032</v>
      </c>
      <c r="R283">
        <v>253293040.82164738</v>
      </c>
      <c r="S283">
        <v>2220.1847291310769</v>
      </c>
      <c r="T283">
        <v>21058.061470112305</v>
      </c>
    </row>
    <row r="284" spans="1:20" x14ac:dyDescent="0.3">
      <c r="A284">
        <v>283</v>
      </c>
      <c r="B284" t="s">
        <v>141</v>
      </c>
      <c r="C284" t="s">
        <v>150</v>
      </c>
      <c r="D284" t="s">
        <v>155</v>
      </c>
      <c r="E284" t="s">
        <v>157</v>
      </c>
      <c r="F284" t="s">
        <v>160</v>
      </c>
      <c r="G284" t="s">
        <v>225</v>
      </c>
      <c r="H284">
        <v>388.46456178955452</v>
      </c>
      <c r="I284">
        <v>56</v>
      </c>
      <c r="J284">
        <v>1407985.7013474321</v>
      </c>
      <c r="K284">
        <v>43845.655145454541</v>
      </c>
      <c r="L284">
        <v>253437426.2425378</v>
      </c>
      <c r="M284">
        <v>4901638.9045454534</v>
      </c>
      <c r="N284">
        <v>2111978552.0211482</v>
      </c>
      <c r="O284">
        <v>104384000</v>
      </c>
      <c r="P284">
        <v>23.967940761363632</v>
      </c>
      <c r="Q284">
        <v>21049.386235144109</v>
      </c>
      <c r="R284">
        <v>253481271.89768326</v>
      </c>
      <c r="S284">
        <v>2221.2641909256936</v>
      </c>
      <c r="T284">
        <v>21073.354175905471</v>
      </c>
    </row>
    <row r="285" spans="1:20" x14ac:dyDescent="0.3">
      <c r="A285">
        <v>284</v>
      </c>
      <c r="B285" t="s">
        <v>141</v>
      </c>
      <c r="C285" t="s">
        <v>150</v>
      </c>
      <c r="D285" t="s">
        <v>155</v>
      </c>
      <c r="E285" t="s">
        <v>157</v>
      </c>
      <c r="F285" t="s">
        <v>160</v>
      </c>
      <c r="G285" t="s">
        <v>226</v>
      </c>
      <c r="H285">
        <v>388.46456178955452</v>
      </c>
      <c r="I285">
        <v>28</v>
      </c>
      <c r="J285">
        <v>1407985.7013474321</v>
      </c>
      <c r="K285">
        <v>43845.655145454541</v>
      </c>
      <c r="L285">
        <v>253437426.2425378</v>
      </c>
      <c r="M285">
        <v>4901638.9045454534</v>
      </c>
      <c r="N285">
        <v>2111978552.0211482</v>
      </c>
      <c r="O285">
        <v>109200000</v>
      </c>
      <c r="P285">
        <v>23.967940761363632</v>
      </c>
      <c r="Q285">
        <v>21049.386235144109</v>
      </c>
      <c r="R285">
        <v>253481271.89768326</v>
      </c>
      <c r="S285">
        <v>2226.0801909256934</v>
      </c>
      <c r="T285">
        <v>21073.354175905471</v>
      </c>
    </row>
    <row r="286" spans="1:20" x14ac:dyDescent="0.3">
      <c r="A286">
        <v>285</v>
      </c>
      <c r="B286" t="s">
        <v>141</v>
      </c>
      <c r="C286" t="s">
        <v>150</v>
      </c>
      <c r="D286" t="s">
        <v>155</v>
      </c>
      <c r="E286" t="s">
        <v>157</v>
      </c>
      <c r="F286" t="s">
        <v>160</v>
      </c>
      <c r="G286" t="s">
        <v>224</v>
      </c>
      <c r="H286">
        <v>388.46456178955452</v>
      </c>
      <c r="I286">
        <v>28</v>
      </c>
      <c r="J286">
        <v>1407985.7013474321</v>
      </c>
      <c r="K286">
        <v>43845.655145454541</v>
      </c>
      <c r="L286">
        <v>253437426.2425378</v>
      </c>
      <c r="M286">
        <v>4901638.9045454534</v>
      </c>
      <c r="N286">
        <v>2111978552.0211482</v>
      </c>
      <c r="O286">
        <v>104893600</v>
      </c>
      <c r="P286">
        <v>23.967940761363632</v>
      </c>
      <c r="Q286">
        <v>21049.386235144109</v>
      </c>
      <c r="R286">
        <v>253481271.89768326</v>
      </c>
      <c r="S286">
        <v>2221.7737909256934</v>
      </c>
      <c r="T286">
        <v>21073.354175905471</v>
      </c>
    </row>
    <row r="287" spans="1:20" x14ac:dyDescent="0.3">
      <c r="A287">
        <v>286</v>
      </c>
      <c r="B287" t="s">
        <v>141</v>
      </c>
      <c r="C287" t="s">
        <v>150</v>
      </c>
      <c r="D287" t="s">
        <v>155</v>
      </c>
      <c r="E287" t="s">
        <v>157</v>
      </c>
      <c r="F287" t="s">
        <v>161</v>
      </c>
      <c r="G287" t="s">
        <v>225</v>
      </c>
      <c r="H287">
        <v>388.20006914609297</v>
      </c>
      <c r="I287">
        <v>56</v>
      </c>
      <c r="J287">
        <v>1415125.2173955503</v>
      </c>
      <c r="K287">
        <v>44336.923009090904</v>
      </c>
      <c r="L287">
        <v>254722539.13119906</v>
      </c>
      <c r="M287">
        <v>4852512.1181818172</v>
      </c>
      <c r="N287">
        <v>2122687826.0933254</v>
      </c>
      <c r="O287">
        <v>104384000</v>
      </c>
      <c r="P287">
        <v>23.476672897727269</v>
      </c>
      <c r="Q287">
        <v>21156.122000063475</v>
      </c>
      <c r="R287">
        <v>254766876.05420816</v>
      </c>
      <c r="S287">
        <v>2231.9243382115069</v>
      </c>
      <c r="T287">
        <v>21179.598672961201</v>
      </c>
    </row>
    <row r="288" spans="1:20" x14ac:dyDescent="0.3">
      <c r="A288">
        <v>287</v>
      </c>
      <c r="B288" t="s">
        <v>141</v>
      </c>
      <c r="C288" t="s">
        <v>150</v>
      </c>
      <c r="D288" t="s">
        <v>155</v>
      </c>
      <c r="E288" t="s">
        <v>157</v>
      </c>
      <c r="F288" t="s">
        <v>161</v>
      </c>
      <c r="G288" t="s">
        <v>226</v>
      </c>
      <c r="H288">
        <v>388.20006914609297</v>
      </c>
      <c r="I288">
        <v>28</v>
      </c>
      <c r="J288">
        <v>1415125.2173955503</v>
      </c>
      <c r="K288">
        <v>44336.923009090904</v>
      </c>
      <c r="L288">
        <v>254722539.13119906</v>
      </c>
      <c r="M288">
        <v>4852512.1181818172</v>
      </c>
      <c r="N288">
        <v>2122687826.0933254</v>
      </c>
      <c r="O288">
        <v>109200000</v>
      </c>
      <c r="P288">
        <v>23.476672897727269</v>
      </c>
      <c r="Q288">
        <v>21156.122000063475</v>
      </c>
      <c r="R288">
        <v>254766876.05420816</v>
      </c>
      <c r="S288">
        <v>2236.7403382115067</v>
      </c>
      <c r="T288">
        <v>21179.598672961201</v>
      </c>
    </row>
    <row r="289" spans="1:20" x14ac:dyDescent="0.3">
      <c r="A289">
        <v>288</v>
      </c>
      <c r="B289" t="s">
        <v>141</v>
      </c>
      <c r="C289" t="s">
        <v>150</v>
      </c>
      <c r="D289" t="s">
        <v>155</v>
      </c>
      <c r="E289" t="s">
        <v>157</v>
      </c>
      <c r="F289" t="s">
        <v>161</v>
      </c>
      <c r="G289" t="s">
        <v>224</v>
      </c>
      <c r="H289">
        <v>388.20006914609297</v>
      </c>
      <c r="I289">
        <v>28</v>
      </c>
      <c r="J289">
        <v>1415125.2173955503</v>
      </c>
      <c r="K289">
        <v>44336.923009090904</v>
      </c>
      <c r="L289">
        <v>254722539.13119906</v>
      </c>
      <c r="M289">
        <v>4852512.1181818172</v>
      </c>
      <c r="N289">
        <v>2122687826.0933254</v>
      </c>
      <c r="O289">
        <v>104893600</v>
      </c>
      <c r="P289">
        <v>23.476672897727269</v>
      </c>
      <c r="Q289">
        <v>21156.122000063475</v>
      </c>
      <c r="R289">
        <v>254766876.05420816</v>
      </c>
      <c r="S289">
        <v>2232.4339382115068</v>
      </c>
      <c r="T289">
        <v>21179.598672961201</v>
      </c>
    </row>
    <row r="290" spans="1:20" x14ac:dyDescent="0.3">
      <c r="A290">
        <v>289</v>
      </c>
      <c r="B290" t="s">
        <v>141</v>
      </c>
      <c r="C290" t="s">
        <v>151</v>
      </c>
      <c r="D290" t="s">
        <v>154</v>
      </c>
      <c r="E290" t="s">
        <v>156</v>
      </c>
      <c r="F290" t="s">
        <v>159</v>
      </c>
      <c r="G290" t="s">
        <v>225</v>
      </c>
      <c r="H290">
        <v>363.81125964192194</v>
      </c>
      <c r="I290">
        <v>52</v>
      </c>
      <c r="J290">
        <v>1317084.8902517157</v>
      </c>
      <c r="K290">
        <v>39704.789363636359</v>
      </c>
      <c r="L290">
        <v>237075280.24530882</v>
      </c>
      <c r="M290">
        <v>5176624.2822727263</v>
      </c>
      <c r="N290">
        <v>1975627335.3775735</v>
      </c>
      <c r="O290">
        <v>96928000</v>
      </c>
      <c r="P290">
        <v>20.302935868181816</v>
      </c>
      <c r="Q290">
        <v>19690.419109263148</v>
      </c>
      <c r="R290">
        <v>237114985.03467244</v>
      </c>
      <c r="S290">
        <v>2077.7319596598463</v>
      </c>
      <c r="T290">
        <v>19710.72204513133</v>
      </c>
    </row>
    <row r="291" spans="1:20" x14ac:dyDescent="0.3">
      <c r="A291">
        <v>290</v>
      </c>
      <c r="B291" t="s">
        <v>141</v>
      </c>
      <c r="C291" t="s">
        <v>151</v>
      </c>
      <c r="D291" t="s">
        <v>154</v>
      </c>
      <c r="E291" t="s">
        <v>156</v>
      </c>
      <c r="F291" t="s">
        <v>159</v>
      </c>
      <c r="G291" t="s">
        <v>226</v>
      </c>
      <c r="H291">
        <v>363.81125964192194</v>
      </c>
      <c r="I291">
        <v>26</v>
      </c>
      <c r="J291">
        <v>1317084.8902517157</v>
      </c>
      <c r="K291">
        <v>39704.789363636359</v>
      </c>
      <c r="L291">
        <v>237075280.24530882</v>
      </c>
      <c r="M291">
        <v>5176624.2822727263</v>
      </c>
      <c r="N291">
        <v>1975627335.3775735</v>
      </c>
      <c r="O291">
        <v>101400000</v>
      </c>
      <c r="P291">
        <v>20.302935868181816</v>
      </c>
      <c r="Q291">
        <v>19690.419109263148</v>
      </c>
      <c r="R291">
        <v>237114985.03467244</v>
      </c>
      <c r="S291">
        <v>2082.2039596598465</v>
      </c>
      <c r="T291">
        <v>19710.72204513133</v>
      </c>
    </row>
    <row r="292" spans="1:20" x14ac:dyDescent="0.3">
      <c r="A292">
        <v>291</v>
      </c>
      <c r="B292" t="s">
        <v>141</v>
      </c>
      <c r="C292" t="s">
        <v>151</v>
      </c>
      <c r="D292" t="s">
        <v>154</v>
      </c>
      <c r="E292" t="s">
        <v>156</v>
      </c>
      <c r="F292" t="s">
        <v>159</v>
      </c>
      <c r="G292" t="s">
        <v>224</v>
      </c>
      <c r="H292">
        <v>363.81125964192194</v>
      </c>
      <c r="I292">
        <v>26</v>
      </c>
      <c r="J292">
        <v>1317084.8902517157</v>
      </c>
      <c r="K292">
        <v>39704.789363636359</v>
      </c>
      <c r="L292">
        <v>237075280.24530882</v>
      </c>
      <c r="M292">
        <v>5176624.2822727263</v>
      </c>
      <c r="N292">
        <v>1975627335.3775735</v>
      </c>
      <c r="O292">
        <v>97401200</v>
      </c>
      <c r="P292">
        <v>20.302935868181816</v>
      </c>
      <c r="Q292">
        <v>19690.419109263148</v>
      </c>
      <c r="R292">
        <v>237114985.03467244</v>
      </c>
      <c r="S292">
        <v>2078.2051596598462</v>
      </c>
      <c r="T292">
        <v>19710.72204513133</v>
      </c>
    </row>
    <row r="293" spans="1:20" x14ac:dyDescent="0.3">
      <c r="A293">
        <v>292</v>
      </c>
      <c r="B293" t="s">
        <v>141</v>
      </c>
      <c r="C293" t="s">
        <v>151</v>
      </c>
      <c r="D293" t="s">
        <v>154</v>
      </c>
      <c r="E293" t="s">
        <v>156</v>
      </c>
      <c r="F293" t="s">
        <v>160</v>
      </c>
      <c r="G293" t="s">
        <v>225</v>
      </c>
      <c r="H293">
        <v>363.77268779808389</v>
      </c>
      <c r="I293">
        <v>52</v>
      </c>
      <c r="J293">
        <v>1318126.0696753999</v>
      </c>
      <c r="K293">
        <v>40523.569136363629</v>
      </c>
      <c r="L293">
        <v>237262692.541572</v>
      </c>
      <c r="M293">
        <v>5203916.9413636355</v>
      </c>
      <c r="N293">
        <v>1977189104.5130999</v>
      </c>
      <c r="O293">
        <v>96928000</v>
      </c>
      <c r="P293">
        <v>20.030009277272725</v>
      </c>
      <c r="Q293">
        <v>19705.984741647229</v>
      </c>
      <c r="R293">
        <v>237303216.11070836</v>
      </c>
      <c r="S293">
        <v>2079.3210214544633</v>
      </c>
      <c r="T293">
        <v>19726.014750924503</v>
      </c>
    </row>
    <row r="294" spans="1:20" x14ac:dyDescent="0.3">
      <c r="A294">
        <v>293</v>
      </c>
      <c r="B294" t="s">
        <v>141</v>
      </c>
      <c r="C294" t="s">
        <v>151</v>
      </c>
      <c r="D294" t="s">
        <v>154</v>
      </c>
      <c r="E294" t="s">
        <v>156</v>
      </c>
      <c r="F294" t="s">
        <v>160</v>
      </c>
      <c r="G294" t="s">
        <v>226</v>
      </c>
      <c r="H294">
        <v>363.77268779808389</v>
      </c>
      <c r="I294">
        <v>26</v>
      </c>
      <c r="J294">
        <v>1318126.0696753999</v>
      </c>
      <c r="K294">
        <v>40523.569136363629</v>
      </c>
      <c r="L294">
        <v>237262692.541572</v>
      </c>
      <c r="M294">
        <v>5203916.9413636355</v>
      </c>
      <c r="N294">
        <v>1977189104.5130999</v>
      </c>
      <c r="O294">
        <v>101400000</v>
      </c>
      <c r="P294">
        <v>20.030009277272725</v>
      </c>
      <c r="Q294">
        <v>19705.984741647229</v>
      </c>
      <c r="R294">
        <v>237303216.11070836</v>
      </c>
      <c r="S294">
        <v>2083.7930214544635</v>
      </c>
      <c r="T294">
        <v>19726.014750924503</v>
      </c>
    </row>
    <row r="295" spans="1:20" x14ac:dyDescent="0.3">
      <c r="A295">
        <v>294</v>
      </c>
      <c r="B295" t="s">
        <v>141</v>
      </c>
      <c r="C295" t="s">
        <v>151</v>
      </c>
      <c r="D295" t="s">
        <v>154</v>
      </c>
      <c r="E295" t="s">
        <v>156</v>
      </c>
      <c r="F295" t="s">
        <v>160</v>
      </c>
      <c r="G295" t="s">
        <v>224</v>
      </c>
      <c r="H295">
        <v>363.77268779808389</v>
      </c>
      <c r="I295">
        <v>26</v>
      </c>
      <c r="J295">
        <v>1318126.0696753999</v>
      </c>
      <c r="K295">
        <v>40523.569136363629</v>
      </c>
      <c r="L295">
        <v>237262692.541572</v>
      </c>
      <c r="M295">
        <v>5203916.9413636355</v>
      </c>
      <c r="N295">
        <v>1977189104.5130999</v>
      </c>
      <c r="O295">
        <v>97401200</v>
      </c>
      <c r="P295">
        <v>20.030009277272725</v>
      </c>
      <c r="Q295">
        <v>19705.984741647229</v>
      </c>
      <c r="R295">
        <v>237303216.11070836</v>
      </c>
      <c r="S295">
        <v>2079.7942214544637</v>
      </c>
      <c r="T295">
        <v>19726.014750924503</v>
      </c>
    </row>
    <row r="296" spans="1:20" x14ac:dyDescent="0.3">
      <c r="A296">
        <v>295</v>
      </c>
      <c r="B296" t="s">
        <v>141</v>
      </c>
      <c r="C296" t="s">
        <v>151</v>
      </c>
      <c r="D296" t="s">
        <v>154</v>
      </c>
      <c r="E296" t="s">
        <v>156</v>
      </c>
      <c r="F296" t="s">
        <v>161</v>
      </c>
      <c r="G296" t="s">
        <v>225</v>
      </c>
      <c r="H296">
        <v>363.50819515462229</v>
      </c>
      <c r="I296">
        <v>52</v>
      </c>
      <c r="J296">
        <v>1325265.5857235177</v>
      </c>
      <c r="K296">
        <v>41014.836999999992</v>
      </c>
      <c r="L296">
        <v>238547805.43023318</v>
      </c>
      <c r="M296">
        <v>5154790.1549999993</v>
      </c>
      <c r="N296">
        <v>1987898378.5852766</v>
      </c>
      <c r="O296">
        <v>96928000</v>
      </c>
      <c r="P296">
        <v>19.538741413636362</v>
      </c>
      <c r="Q296">
        <v>19812.720506566588</v>
      </c>
      <c r="R296">
        <v>238588820.26723319</v>
      </c>
      <c r="S296">
        <v>2089.9811687402766</v>
      </c>
      <c r="T296">
        <v>19832.259247980222</v>
      </c>
    </row>
    <row r="297" spans="1:20" x14ac:dyDescent="0.3">
      <c r="A297">
        <v>296</v>
      </c>
      <c r="B297" t="s">
        <v>141</v>
      </c>
      <c r="C297" t="s">
        <v>151</v>
      </c>
      <c r="D297" t="s">
        <v>154</v>
      </c>
      <c r="E297" t="s">
        <v>156</v>
      </c>
      <c r="F297" t="s">
        <v>161</v>
      </c>
      <c r="G297" t="s">
        <v>226</v>
      </c>
      <c r="H297">
        <v>363.50819515462229</v>
      </c>
      <c r="I297">
        <v>26</v>
      </c>
      <c r="J297">
        <v>1325265.5857235177</v>
      </c>
      <c r="K297">
        <v>41014.836999999992</v>
      </c>
      <c r="L297">
        <v>238547805.43023318</v>
      </c>
      <c r="M297">
        <v>5154790.1549999993</v>
      </c>
      <c r="N297">
        <v>1987898378.5852766</v>
      </c>
      <c r="O297">
        <v>101400000</v>
      </c>
      <c r="P297">
        <v>19.538741413636362</v>
      </c>
      <c r="Q297">
        <v>19812.720506566588</v>
      </c>
      <c r="R297">
        <v>238588820.26723319</v>
      </c>
      <c r="S297">
        <v>2094.4531687402764</v>
      </c>
      <c r="T297">
        <v>19832.259247980222</v>
      </c>
    </row>
    <row r="298" spans="1:20" x14ac:dyDescent="0.3">
      <c r="A298">
        <v>297</v>
      </c>
      <c r="B298" t="s">
        <v>141</v>
      </c>
      <c r="C298" t="s">
        <v>151</v>
      </c>
      <c r="D298" t="s">
        <v>154</v>
      </c>
      <c r="E298" t="s">
        <v>156</v>
      </c>
      <c r="F298" t="s">
        <v>161</v>
      </c>
      <c r="G298" t="s">
        <v>224</v>
      </c>
      <c r="H298">
        <v>363.50819515462229</v>
      </c>
      <c r="I298">
        <v>26</v>
      </c>
      <c r="J298">
        <v>1325265.5857235177</v>
      </c>
      <c r="K298">
        <v>41014.836999999992</v>
      </c>
      <c r="L298">
        <v>238547805.43023318</v>
      </c>
      <c r="M298">
        <v>5154790.1549999993</v>
      </c>
      <c r="N298">
        <v>1987898378.5852766</v>
      </c>
      <c r="O298">
        <v>97401200</v>
      </c>
      <c r="P298">
        <v>19.538741413636362</v>
      </c>
      <c r="Q298">
        <v>19812.720506566588</v>
      </c>
      <c r="R298">
        <v>238588820.26723319</v>
      </c>
      <c r="S298">
        <v>2090.4543687402765</v>
      </c>
      <c r="T298">
        <v>19832.259247980222</v>
      </c>
    </row>
    <row r="299" spans="1:20" x14ac:dyDescent="0.3">
      <c r="A299">
        <v>298</v>
      </c>
      <c r="B299" t="s">
        <v>141</v>
      </c>
      <c r="C299" t="s">
        <v>151</v>
      </c>
      <c r="D299" t="s">
        <v>154</v>
      </c>
      <c r="E299" t="s">
        <v>157</v>
      </c>
      <c r="F299" t="s">
        <v>159</v>
      </c>
      <c r="G299" t="s">
        <v>225</v>
      </c>
      <c r="H299">
        <v>366.86803746010389</v>
      </c>
      <c r="I299">
        <v>53</v>
      </c>
      <c r="J299">
        <v>1320043.8511797157</v>
      </c>
      <c r="K299">
        <v>42434.055272727273</v>
      </c>
      <c r="L299">
        <v>237607893.21234882</v>
      </c>
      <c r="M299">
        <v>4630771.1004545446</v>
      </c>
      <c r="N299">
        <v>1980065776.7695735</v>
      </c>
      <c r="O299">
        <v>98792000</v>
      </c>
      <c r="P299">
        <v>23.032201777272721</v>
      </c>
      <c r="Q299">
        <v>19734.655575136749</v>
      </c>
      <c r="R299">
        <v>237650327.26762155</v>
      </c>
      <c r="S299">
        <v>2083.488547870028</v>
      </c>
      <c r="T299">
        <v>19757.687776914023</v>
      </c>
    </row>
    <row r="300" spans="1:20" x14ac:dyDescent="0.3">
      <c r="A300">
        <v>299</v>
      </c>
      <c r="B300" t="s">
        <v>141</v>
      </c>
      <c r="C300" t="s">
        <v>151</v>
      </c>
      <c r="D300" t="s">
        <v>154</v>
      </c>
      <c r="E300" t="s">
        <v>157</v>
      </c>
      <c r="F300" t="s">
        <v>159</v>
      </c>
      <c r="G300" t="s">
        <v>226</v>
      </c>
      <c r="H300">
        <v>366.86803746010389</v>
      </c>
      <c r="I300">
        <v>27</v>
      </c>
      <c r="J300">
        <v>1320043.8511797157</v>
      </c>
      <c r="K300">
        <v>42434.055272727273</v>
      </c>
      <c r="L300">
        <v>237607893.21234882</v>
      </c>
      <c r="M300">
        <v>4630771.1004545446</v>
      </c>
      <c r="N300">
        <v>1980065776.7695735</v>
      </c>
      <c r="O300">
        <v>105300000</v>
      </c>
      <c r="P300">
        <v>23.032201777272721</v>
      </c>
      <c r="Q300">
        <v>19734.655575136749</v>
      </c>
      <c r="R300">
        <v>237650327.26762155</v>
      </c>
      <c r="S300">
        <v>2089.9965478700278</v>
      </c>
      <c r="T300">
        <v>19757.687776914023</v>
      </c>
    </row>
    <row r="301" spans="1:20" x14ac:dyDescent="0.3">
      <c r="A301">
        <v>300</v>
      </c>
      <c r="B301" t="s">
        <v>141</v>
      </c>
      <c r="C301" t="s">
        <v>151</v>
      </c>
      <c r="D301" t="s">
        <v>154</v>
      </c>
      <c r="E301" t="s">
        <v>157</v>
      </c>
      <c r="F301" t="s">
        <v>159</v>
      </c>
      <c r="G301" t="s">
        <v>224</v>
      </c>
      <c r="H301">
        <v>366.86803746010389</v>
      </c>
      <c r="I301">
        <v>27</v>
      </c>
      <c r="J301">
        <v>1320043.8511797157</v>
      </c>
      <c r="K301">
        <v>42434.055272727273</v>
      </c>
      <c r="L301">
        <v>237607893.21234882</v>
      </c>
      <c r="M301">
        <v>4630771.1004545446</v>
      </c>
      <c r="N301">
        <v>1980065776.7695735</v>
      </c>
      <c r="O301">
        <v>101147400</v>
      </c>
      <c r="P301">
        <v>23.032201777272721</v>
      </c>
      <c r="Q301">
        <v>19734.655575136749</v>
      </c>
      <c r="R301">
        <v>237650327.26762155</v>
      </c>
      <c r="S301">
        <v>2085.8439478700279</v>
      </c>
      <c r="T301">
        <v>19757.687776914023</v>
      </c>
    </row>
    <row r="302" spans="1:20" x14ac:dyDescent="0.3">
      <c r="A302">
        <v>301</v>
      </c>
      <c r="B302" t="s">
        <v>141</v>
      </c>
      <c r="C302" t="s">
        <v>151</v>
      </c>
      <c r="D302" t="s">
        <v>154</v>
      </c>
      <c r="E302" t="s">
        <v>157</v>
      </c>
      <c r="F302" t="s">
        <v>160</v>
      </c>
      <c r="G302" t="s">
        <v>225</v>
      </c>
      <c r="H302">
        <v>366.82946561626568</v>
      </c>
      <c r="I302">
        <v>53</v>
      </c>
      <c r="J302">
        <v>1321085.0306033997</v>
      </c>
      <c r="K302">
        <v>43252.835045454543</v>
      </c>
      <c r="L302">
        <v>237795305.50861195</v>
      </c>
      <c r="M302">
        <v>4658063.7595454538</v>
      </c>
      <c r="N302">
        <v>1981627545.9050996</v>
      </c>
      <c r="O302">
        <v>98792000</v>
      </c>
      <c r="P302">
        <v>22.759275186363634</v>
      </c>
      <c r="Q302">
        <v>19750.221207520823</v>
      </c>
      <c r="R302">
        <v>237838558.3436574</v>
      </c>
      <c r="S302">
        <v>2085.077609664645</v>
      </c>
      <c r="T302">
        <v>19772.980482707186</v>
      </c>
    </row>
    <row r="303" spans="1:20" x14ac:dyDescent="0.3">
      <c r="A303">
        <v>302</v>
      </c>
      <c r="B303" t="s">
        <v>141</v>
      </c>
      <c r="C303" t="s">
        <v>151</v>
      </c>
      <c r="D303" t="s">
        <v>154</v>
      </c>
      <c r="E303" t="s">
        <v>157</v>
      </c>
      <c r="F303" t="s">
        <v>160</v>
      </c>
      <c r="G303" t="s">
        <v>226</v>
      </c>
      <c r="H303">
        <v>366.82946561626568</v>
      </c>
      <c r="I303">
        <v>27</v>
      </c>
      <c r="J303">
        <v>1321085.0306033997</v>
      </c>
      <c r="K303">
        <v>43252.835045454543</v>
      </c>
      <c r="L303">
        <v>237795305.50861195</v>
      </c>
      <c r="M303">
        <v>4658063.7595454538</v>
      </c>
      <c r="N303">
        <v>1981627545.9050996</v>
      </c>
      <c r="O303">
        <v>105300000</v>
      </c>
      <c r="P303">
        <v>22.759275186363634</v>
      </c>
      <c r="Q303">
        <v>19750.221207520823</v>
      </c>
      <c r="R303">
        <v>237838558.3436574</v>
      </c>
      <c r="S303">
        <v>2091.5856096646453</v>
      </c>
      <c r="T303">
        <v>19772.980482707186</v>
      </c>
    </row>
    <row r="304" spans="1:20" x14ac:dyDescent="0.3">
      <c r="A304">
        <v>303</v>
      </c>
      <c r="B304" t="s">
        <v>141</v>
      </c>
      <c r="C304" t="s">
        <v>151</v>
      </c>
      <c r="D304" t="s">
        <v>154</v>
      </c>
      <c r="E304" t="s">
        <v>157</v>
      </c>
      <c r="F304" t="s">
        <v>160</v>
      </c>
      <c r="G304" t="s">
        <v>224</v>
      </c>
      <c r="H304">
        <v>366.82946561626568</v>
      </c>
      <c r="I304">
        <v>27</v>
      </c>
      <c r="J304">
        <v>1321085.0306033997</v>
      </c>
      <c r="K304">
        <v>43252.835045454543</v>
      </c>
      <c r="L304">
        <v>237795305.50861195</v>
      </c>
      <c r="M304">
        <v>4658063.7595454538</v>
      </c>
      <c r="N304">
        <v>1981627545.9050996</v>
      </c>
      <c r="O304">
        <v>101147400</v>
      </c>
      <c r="P304">
        <v>22.759275186363634</v>
      </c>
      <c r="Q304">
        <v>19750.221207520823</v>
      </c>
      <c r="R304">
        <v>237838558.3436574</v>
      </c>
      <c r="S304">
        <v>2087.4330096646454</v>
      </c>
      <c r="T304">
        <v>19772.980482707186</v>
      </c>
    </row>
    <row r="305" spans="1:20" x14ac:dyDescent="0.3">
      <c r="A305">
        <v>304</v>
      </c>
      <c r="B305" t="s">
        <v>141</v>
      </c>
      <c r="C305" t="s">
        <v>151</v>
      </c>
      <c r="D305" t="s">
        <v>154</v>
      </c>
      <c r="E305" t="s">
        <v>157</v>
      </c>
      <c r="F305" t="s">
        <v>161</v>
      </c>
      <c r="G305" t="s">
        <v>225</v>
      </c>
      <c r="H305">
        <v>366.56497297280407</v>
      </c>
      <c r="I305">
        <v>53</v>
      </c>
      <c r="J305">
        <v>1328224.546651518</v>
      </c>
      <c r="K305">
        <v>43744.102909090907</v>
      </c>
      <c r="L305">
        <v>239080418.39727324</v>
      </c>
      <c r="M305">
        <v>4608936.9731818177</v>
      </c>
      <c r="N305">
        <v>1992336819.977277</v>
      </c>
      <c r="O305">
        <v>98792000</v>
      </c>
      <c r="P305">
        <v>22.268007322727268</v>
      </c>
      <c r="Q305">
        <v>19856.956972440195</v>
      </c>
      <c r="R305">
        <v>239124162.50018233</v>
      </c>
      <c r="S305">
        <v>2095.7377569504588</v>
      </c>
      <c r="T305">
        <v>19879.224979762923</v>
      </c>
    </row>
    <row r="306" spans="1:20" x14ac:dyDescent="0.3">
      <c r="A306">
        <v>305</v>
      </c>
      <c r="B306" t="s">
        <v>141</v>
      </c>
      <c r="C306" t="s">
        <v>151</v>
      </c>
      <c r="D306" t="s">
        <v>154</v>
      </c>
      <c r="E306" t="s">
        <v>157</v>
      </c>
      <c r="F306" t="s">
        <v>161</v>
      </c>
      <c r="G306" t="s">
        <v>226</v>
      </c>
      <c r="H306">
        <v>366.56497297280407</v>
      </c>
      <c r="I306">
        <v>27</v>
      </c>
      <c r="J306">
        <v>1328224.546651518</v>
      </c>
      <c r="K306">
        <v>43744.102909090907</v>
      </c>
      <c r="L306">
        <v>239080418.39727324</v>
      </c>
      <c r="M306">
        <v>4608936.9731818177</v>
      </c>
      <c r="N306">
        <v>1992336819.977277</v>
      </c>
      <c r="O306">
        <v>105300000</v>
      </c>
      <c r="P306">
        <v>22.268007322727268</v>
      </c>
      <c r="Q306">
        <v>19856.956972440195</v>
      </c>
      <c r="R306">
        <v>239124162.50018233</v>
      </c>
      <c r="S306">
        <v>2102.2457569504586</v>
      </c>
      <c r="T306">
        <v>19879.224979762923</v>
      </c>
    </row>
    <row r="307" spans="1:20" x14ac:dyDescent="0.3">
      <c r="A307">
        <v>306</v>
      </c>
      <c r="B307" t="s">
        <v>141</v>
      </c>
      <c r="C307" t="s">
        <v>151</v>
      </c>
      <c r="D307" t="s">
        <v>154</v>
      </c>
      <c r="E307" t="s">
        <v>157</v>
      </c>
      <c r="F307" t="s">
        <v>161</v>
      </c>
      <c r="G307" t="s">
        <v>224</v>
      </c>
      <c r="H307">
        <v>366.56497297280407</v>
      </c>
      <c r="I307">
        <v>27</v>
      </c>
      <c r="J307">
        <v>1328224.546651518</v>
      </c>
      <c r="K307">
        <v>43744.102909090907</v>
      </c>
      <c r="L307">
        <v>239080418.39727324</v>
      </c>
      <c r="M307">
        <v>4608936.9731818177</v>
      </c>
      <c r="N307">
        <v>1992336819.977277</v>
      </c>
      <c r="O307">
        <v>101147400</v>
      </c>
      <c r="P307">
        <v>22.268007322727268</v>
      </c>
      <c r="Q307">
        <v>19856.956972440195</v>
      </c>
      <c r="R307">
        <v>239124162.50018233</v>
      </c>
      <c r="S307">
        <v>2098.0931569504587</v>
      </c>
      <c r="T307">
        <v>19879.224979762923</v>
      </c>
    </row>
    <row r="308" spans="1:20" x14ac:dyDescent="0.3">
      <c r="A308">
        <v>307</v>
      </c>
      <c r="B308" t="s">
        <v>141</v>
      </c>
      <c r="C308" t="s">
        <v>151</v>
      </c>
      <c r="D308" t="s">
        <v>155</v>
      </c>
      <c r="E308" t="s">
        <v>156</v>
      </c>
      <c r="F308" t="s">
        <v>159</v>
      </c>
      <c r="G308" t="s">
        <v>225</v>
      </c>
      <c r="H308">
        <v>363.817706746922</v>
      </c>
      <c r="I308">
        <v>52</v>
      </c>
      <c r="J308">
        <v>1317091.131049356</v>
      </c>
      <c r="K308">
        <v>39686.369063636361</v>
      </c>
      <c r="L308">
        <v>237076403.58888409</v>
      </c>
      <c r="M308">
        <v>5175703.2672727266</v>
      </c>
      <c r="N308">
        <v>1975636696.574034</v>
      </c>
      <c r="O308">
        <v>96928000</v>
      </c>
      <c r="P308">
        <v>20.289120643181814</v>
      </c>
      <c r="Q308">
        <v>19690.512409187872</v>
      </c>
      <c r="R308">
        <v>237116089.95794773</v>
      </c>
      <c r="S308">
        <v>2077.7403998413065</v>
      </c>
      <c r="T308">
        <v>19710.801529831053</v>
      </c>
    </row>
    <row r="309" spans="1:20" x14ac:dyDescent="0.3">
      <c r="A309">
        <v>308</v>
      </c>
      <c r="B309" t="s">
        <v>141</v>
      </c>
      <c r="C309" t="s">
        <v>151</v>
      </c>
      <c r="D309" t="s">
        <v>155</v>
      </c>
      <c r="E309" t="s">
        <v>156</v>
      </c>
      <c r="F309" t="s">
        <v>159</v>
      </c>
      <c r="G309" t="s">
        <v>226</v>
      </c>
      <c r="H309">
        <v>363.817706746922</v>
      </c>
      <c r="I309">
        <v>26</v>
      </c>
      <c r="J309">
        <v>1317091.131049356</v>
      </c>
      <c r="K309">
        <v>39686.369063636361</v>
      </c>
      <c r="L309">
        <v>237076403.58888409</v>
      </c>
      <c r="M309">
        <v>5175703.2672727266</v>
      </c>
      <c r="N309">
        <v>1975636696.574034</v>
      </c>
      <c r="O309">
        <v>101400000</v>
      </c>
      <c r="P309">
        <v>20.289120643181814</v>
      </c>
      <c r="Q309">
        <v>19690.512409187872</v>
      </c>
      <c r="R309">
        <v>237116089.95794773</v>
      </c>
      <c r="S309">
        <v>2082.2123998413067</v>
      </c>
      <c r="T309">
        <v>19710.801529831053</v>
      </c>
    </row>
    <row r="310" spans="1:20" x14ac:dyDescent="0.3">
      <c r="A310">
        <v>309</v>
      </c>
      <c r="B310" t="s">
        <v>141</v>
      </c>
      <c r="C310" t="s">
        <v>151</v>
      </c>
      <c r="D310" t="s">
        <v>155</v>
      </c>
      <c r="E310" t="s">
        <v>156</v>
      </c>
      <c r="F310" t="s">
        <v>159</v>
      </c>
      <c r="G310" t="s">
        <v>224</v>
      </c>
      <c r="H310">
        <v>363.817706746922</v>
      </c>
      <c r="I310">
        <v>26</v>
      </c>
      <c r="J310">
        <v>1317091.131049356</v>
      </c>
      <c r="K310">
        <v>39686.369063636361</v>
      </c>
      <c r="L310">
        <v>237076403.58888409</v>
      </c>
      <c r="M310">
        <v>5175703.2672727266</v>
      </c>
      <c r="N310">
        <v>1975636696.574034</v>
      </c>
      <c r="O310">
        <v>97401200</v>
      </c>
      <c r="P310">
        <v>20.289120643181814</v>
      </c>
      <c r="Q310">
        <v>19690.512409187872</v>
      </c>
      <c r="R310">
        <v>237116089.95794773</v>
      </c>
      <c r="S310">
        <v>2078.2135998413069</v>
      </c>
      <c r="T310">
        <v>19710.801529831053</v>
      </c>
    </row>
    <row r="311" spans="1:20" x14ac:dyDescent="0.3">
      <c r="A311">
        <v>310</v>
      </c>
      <c r="B311" t="s">
        <v>141</v>
      </c>
      <c r="C311" t="s">
        <v>151</v>
      </c>
      <c r="D311" t="s">
        <v>155</v>
      </c>
      <c r="E311" t="s">
        <v>156</v>
      </c>
      <c r="F311" t="s">
        <v>160</v>
      </c>
      <c r="G311" t="s">
        <v>225</v>
      </c>
      <c r="H311">
        <v>363.7791349030839</v>
      </c>
      <c r="I311">
        <v>52</v>
      </c>
      <c r="J311">
        <v>1318132.3104730397</v>
      </c>
      <c r="K311">
        <v>40505.148836363631</v>
      </c>
      <c r="L311">
        <v>237263815.88514715</v>
      </c>
      <c r="M311">
        <v>5202995.9263636358</v>
      </c>
      <c r="N311">
        <v>1977198465.7095597</v>
      </c>
      <c r="O311">
        <v>96928000</v>
      </c>
      <c r="P311">
        <v>20.016194052272724</v>
      </c>
      <c r="Q311">
        <v>19706.078041571946</v>
      </c>
      <c r="R311">
        <v>237304321.03398353</v>
      </c>
      <c r="S311">
        <v>2079.3294616359235</v>
      </c>
      <c r="T311">
        <v>19726.094235624219</v>
      </c>
    </row>
    <row r="312" spans="1:20" x14ac:dyDescent="0.3">
      <c r="A312">
        <v>311</v>
      </c>
      <c r="B312" t="s">
        <v>141</v>
      </c>
      <c r="C312" t="s">
        <v>151</v>
      </c>
      <c r="D312" t="s">
        <v>155</v>
      </c>
      <c r="E312" t="s">
        <v>156</v>
      </c>
      <c r="F312" t="s">
        <v>160</v>
      </c>
      <c r="G312" t="s">
        <v>226</v>
      </c>
      <c r="H312">
        <v>363.7791349030839</v>
      </c>
      <c r="I312">
        <v>26</v>
      </c>
      <c r="J312">
        <v>1318132.3104730397</v>
      </c>
      <c r="K312">
        <v>40505.148836363631</v>
      </c>
      <c r="L312">
        <v>237263815.88514715</v>
      </c>
      <c r="M312">
        <v>5202995.9263636358</v>
      </c>
      <c r="N312">
        <v>1977198465.7095597</v>
      </c>
      <c r="O312">
        <v>101400000</v>
      </c>
      <c r="P312">
        <v>20.016194052272724</v>
      </c>
      <c r="Q312">
        <v>19706.078041571946</v>
      </c>
      <c r="R312">
        <v>237304321.03398353</v>
      </c>
      <c r="S312">
        <v>2083.8014616359233</v>
      </c>
      <c r="T312">
        <v>19726.094235624219</v>
      </c>
    </row>
    <row r="313" spans="1:20" x14ac:dyDescent="0.3">
      <c r="A313">
        <v>312</v>
      </c>
      <c r="B313" t="s">
        <v>141</v>
      </c>
      <c r="C313" t="s">
        <v>151</v>
      </c>
      <c r="D313" t="s">
        <v>155</v>
      </c>
      <c r="E313" t="s">
        <v>156</v>
      </c>
      <c r="F313" t="s">
        <v>160</v>
      </c>
      <c r="G313" t="s">
        <v>224</v>
      </c>
      <c r="H313">
        <v>363.7791349030839</v>
      </c>
      <c r="I313">
        <v>26</v>
      </c>
      <c r="J313">
        <v>1318132.3104730397</v>
      </c>
      <c r="K313">
        <v>40505.148836363631</v>
      </c>
      <c r="L313">
        <v>237263815.88514715</v>
      </c>
      <c r="M313">
        <v>5202995.9263636358</v>
      </c>
      <c r="N313">
        <v>1977198465.7095597</v>
      </c>
      <c r="O313">
        <v>97401200</v>
      </c>
      <c r="P313">
        <v>20.016194052272724</v>
      </c>
      <c r="Q313">
        <v>19706.078041571946</v>
      </c>
      <c r="R313">
        <v>237304321.03398353</v>
      </c>
      <c r="S313">
        <v>2079.8026616359234</v>
      </c>
      <c r="T313">
        <v>19726.094235624219</v>
      </c>
    </row>
    <row r="314" spans="1:20" x14ac:dyDescent="0.3">
      <c r="A314">
        <v>313</v>
      </c>
      <c r="B314" t="s">
        <v>141</v>
      </c>
      <c r="C314" t="s">
        <v>151</v>
      </c>
      <c r="D314" t="s">
        <v>155</v>
      </c>
      <c r="E314" t="s">
        <v>156</v>
      </c>
      <c r="F314" t="s">
        <v>161</v>
      </c>
      <c r="G314" t="s">
        <v>225</v>
      </c>
      <c r="H314">
        <v>363.51464225962235</v>
      </c>
      <c r="I314">
        <v>52</v>
      </c>
      <c r="J314">
        <v>1325271.8265211578</v>
      </c>
      <c r="K314">
        <v>40996.416699999994</v>
      </c>
      <c r="L314">
        <v>238548928.77380839</v>
      </c>
      <c r="M314">
        <v>5153869.1399999997</v>
      </c>
      <c r="N314">
        <v>1987907739.7817366</v>
      </c>
      <c r="O314">
        <v>96928000</v>
      </c>
      <c r="P314">
        <v>19.524926188636361</v>
      </c>
      <c r="Q314">
        <v>19812.813806491307</v>
      </c>
      <c r="R314">
        <v>238589925.1905084</v>
      </c>
      <c r="S314">
        <v>2089.9896089217368</v>
      </c>
      <c r="T314">
        <v>19832.338732679942</v>
      </c>
    </row>
    <row r="315" spans="1:20" x14ac:dyDescent="0.3">
      <c r="A315">
        <v>314</v>
      </c>
      <c r="B315" t="s">
        <v>141</v>
      </c>
      <c r="C315" t="s">
        <v>151</v>
      </c>
      <c r="D315" t="s">
        <v>155</v>
      </c>
      <c r="E315" t="s">
        <v>156</v>
      </c>
      <c r="F315" t="s">
        <v>161</v>
      </c>
      <c r="G315" t="s">
        <v>226</v>
      </c>
      <c r="H315">
        <v>363.51464225962235</v>
      </c>
      <c r="I315">
        <v>26</v>
      </c>
      <c r="J315">
        <v>1325271.8265211578</v>
      </c>
      <c r="K315">
        <v>40996.416699999994</v>
      </c>
      <c r="L315">
        <v>238548928.77380839</v>
      </c>
      <c r="M315">
        <v>5153869.1399999997</v>
      </c>
      <c r="N315">
        <v>1987907739.7817366</v>
      </c>
      <c r="O315">
        <v>101400000</v>
      </c>
      <c r="P315">
        <v>19.524926188636361</v>
      </c>
      <c r="Q315">
        <v>19812.813806491307</v>
      </c>
      <c r="R315">
        <v>238589925.1905084</v>
      </c>
      <c r="S315">
        <v>2094.4616089217366</v>
      </c>
      <c r="T315">
        <v>19832.338732679942</v>
      </c>
    </row>
    <row r="316" spans="1:20" x14ac:dyDescent="0.3">
      <c r="A316">
        <v>315</v>
      </c>
      <c r="B316" t="s">
        <v>141</v>
      </c>
      <c r="C316" t="s">
        <v>151</v>
      </c>
      <c r="D316" t="s">
        <v>155</v>
      </c>
      <c r="E316" t="s">
        <v>156</v>
      </c>
      <c r="F316" t="s">
        <v>161</v>
      </c>
      <c r="G316" t="s">
        <v>224</v>
      </c>
      <c r="H316">
        <v>363.51464225962235</v>
      </c>
      <c r="I316">
        <v>26</v>
      </c>
      <c r="J316">
        <v>1325271.8265211578</v>
      </c>
      <c r="K316">
        <v>40996.416699999994</v>
      </c>
      <c r="L316">
        <v>238548928.77380839</v>
      </c>
      <c r="M316">
        <v>5153869.1399999997</v>
      </c>
      <c r="N316">
        <v>1987907739.7817366</v>
      </c>
      <c r="O316">
        <v>97401200</v>
      </c>
      <c r="P316">
        <v>19.524926188636361</v>
      </c>
      <c r="Q316">
        <v>19812.813806491307</v>
      </c>
      <c r="R316">
        <v>238589925.1905084</v>
      </c>
      <c r="S316">
        <v>2090.4628089217367</v>
      </c>
      <c r="T316">
        <v>19832.338732679942</v>
      </c>
    </row>
    <row r="317" spans="1:20" x14ac:dyDescent="0.3">
      <c r="A317">
        <v>316</v>
      </c>
      <c r="B317" t="s">
        <v>141</v>
      </c>
      <c r="C317" t="s">
        <v>151</v>
      </c>
      <c r="D317" t="s">
        <v>155</v>
      </c>
      <c r="E317" t="s">
        <v>157</v>
      </c>
      <c r="F317" t="s">
        <v>159</v>
      </c>
      <c r="G317" t="s">
        <v>225</v>
      </c>
      <c r="H317">
        <v>366.87448456510378</v>
      </c>
      <c r="I317">
        <v>53</v>
      </c>
      <c r="J317">
        <v>1320050.091977356</v>
      </c>
      <c r="K317">
        <v>42415.634972727261</v>
      </c>
      <c r="L317">
        <v>237609016.55592409</v>
      </c>
      <c r="M317">
        <v>4629850.085454545</v>
      </c>
      <c r="N317">
        <v>1980075137.9660342</v>
      </c>
      <c r="O317">
        <v>98792000</v>
      </c>
      <c r="P317">
        <v>23.018386552272723</v>
      </c>
      <c r="Q317">
        <v>19734.748875061472</v>
      </c>
      <c r="R317">
        <v>237651432.19089681</v>
      </c>
      <c r="S317">
        <v>2083.4969880514886</v>
      </c>
      <c r="T317">
        <v>19757.767261613746</v>
      </c>
    </row>
    <row r="318" spans="1:20" x14ac:dyDescent="0.3">
      <c r="A318">
        <v>317</v>
      </c>
      <c r="B318" t="s">
        <v>141</v>
      </c>
      <c r="C318" t="s">
        <v>151</v>
      </c>
      <c r="D318" t="s">
        <v>155</v>
      </c>
      <c r="E318" t="s">
        <v>157</v>
      </c>
      <c r="F318" t="s">
        <v>159</v>
      </c>
      <c r="G318" t="s">
        <v>226</v>
      </c>
      <c r="H318">
        <v>366.87448456510378</v>
      </c>
      <c r="I318">
        <v>27</v>
      </c>
      <c r="J318">
        <v>1320050.091977356</v>
      </c>
      <c r="K318">
        <v>42415.634972727261</v>
      </c>
      <c r="L318">
        <v>237609016.55592409</v>
      </c>
      <c r="M318">
        <v>4629850.085454545</v>
      </c>
      <c r="N318">
        <v>1980075137.9660342</v>
      </c>
      <c r="O318">
        <v>105300000</v>
      </c>
      <c r="P318">
        <v>23.018386552272723</v>
      </c>
      <c r="Q318">
        <v>19734.748875061472</v>
      </c>
      <c r="R318">
        <v>237651432.19089681</v>
      </c>
      <c r="S318">
        <v>2090.0049880514885</v>
      </c>
      <c r="T318">
        <v>19757.767261613746</v>
      </c>
    </row>
    <row r="319" spans="1:20" x14ac:dyDescent="0.3">
      <c r="A319">
        <v>318</v>
      </c>
      <c r="B319" t="s">
        <v>141</v>
      </c>
      <c r="C319" t="s">
        <v>151</v>
      </c>
      <c r="D319" t="s">
        <v>155</v>
      </c>
      <c r="E319" t="s">
        <v>157</v>
      </c>
      <c r="F319" t="s">
        <v>159</v>
      </c>
      <c r="G319" t="s">
        <v>224</v>
      </c>
      <c r="H319">
        <v>366.87448456510378</v>
      </c>
      <c r="I319">
        <v>27</v>
      </c>
      <c r="J319">
        <v>1320050.091977356</v>
      </c>
      <c r="K319">
        <v>42415.634972727261</v>
      </c>
      <c r="L319">
        <v>237609016.55592409</v>
      </c>
      <c r="M319">
        <v>4629850.085454545</v>
      </c>
      <c r="N319">
        <v>1980075137.9660342</v>
      </c>
      <c r="O319">
        <v>101147400</v>
      </c>
      <c r="P319">
        <v>23.018386552272723</v>
      </c>
      <c r="Q319">
        <v>19734.748875061472</v>
      </c>
      <c r="R319">
        <v>237651432.19089681</v>
      </c>
      <c r="S319">
        <v>2085.8523880514886</v>
      </c>
      <c r="T319">
        <v>19757.767261613746</v>
      </c>
    </row>
    <row r="320" spans="1:20" x14ac:dyDescent="0.3">
      <c r="A320">
        <v>319</v>
      </c>
      <c r="B320" t="s">
        <v>141</v>
      </c>
      <c r="C320" t="s">
        <v>151</v>
      </c>
      <c r="D320" t="s">
        <v>155</v>
      </c>
      <c r="E320" t="s">
        <v>157</v>
      </c>
      <c r="F320" t="s">
        <v>160</v>
      </c>
      <c r="G320" t="s">
        <v>225</v>
      </c>
      <c r="H320">
        <v>366.83591272126569</v>
      </c>
      <c r="I320">
        <v>53</v>
      </c>
      <c r="J320">
        <v>1321091.2714010396</v>
      </c>
      <c r="K320">
        <v>43234.414745454538</v>
      </c>
      <c r="L320">
        <v>237796428.85218713</v>
      </c>
      <c r="M320">
        <v>4657142.7445454542</v>
      </c>
      <c r="N320">
        <v>1981636907.1015592</v>
      </c>
      <c r="O320">
        <v>98792000</v>
      </c>
      <c r="P320">
        <v>22.745459961363636</v>
      </c>
      <c r="Q320">
        <v>19750.314507445539</v>
      </c>
      <c r="R320">
        <v>237839663.26693258</v>
      </c>
      <c r="S320">
        <v>2085.0860498461047</v>
      </c>
      <c r="T320">
        <v>19773.059967406902</v>
      </c>
    </row>
    <row r="321" spans="1:20" x14ac:dyDescent="0.3">
      <c r="A321">
        <v>320</v>
      </c>
      <c r="B321" t="s">
        <v>141</v>
      </c>
      <c r="C321" t="s">
        <v>151</v>
      </c>
      <c r="D321" t="s">
        <v>155</v>
      </c>
      <c r="E321" t="s">
        <v>157</v>
      </c>
      <c r="F321" t="s">
        <v>160</v>
      </c>
      <c r="G321" t="s">
        <v>226</v>
      </c>
      <c r="H321">
        <v>366.83591272126569</v>
      </c>
      <c r="I321">
        <v>27</v>
      </c>
      <c r="J321">
        <v>1321091.2714010396</v>
      </c>
      <c r="K321">
        <v>43234.414745454538</v>
      </c>
      <c r="L321">
        <v>237796428.85218713</v>
      </c>
      <c r="M321">
        <v>4657142.7445454542</v>
      </c>
      <c r="N321">
        <v>1981636907.1015592</v>
      </c>
      <c r="O321">
        <v>105300000</v>
      </c>
      <c r="P321">
        <v>22.745459961363636</v>
      </c>
      <c r="Q321">
        <v>19750.314507445539</v>
      </c>
      <c r="R321">
        <v>237839663.26693258</v>
      </c>
      <c r="S321">
        <v>2091.5940498461046</v>
      </c>
      <c r="T321">
        <v>19773.059967406902</v>
      </c>
    </row>
    <row r="322" spans="1:20" x14ac:dyDescent="0.3">
      <c r="A322">
        <v>321</v>
      </c>
      <c r="B322" t="s">
        <v>141</v>
      </c>
      <c r="C322" t="s">
        <v>151</v>
      </c>
      <c r="D322" t="s">
        <v>155</v>
      </c>
      <c r="E322" t="s">
        <v>157</v>
      </c>
      <c r="F322" t="s">
        <v>160</v>
      </c>
      <c r="G322" t="s">
        <v>224</v>
      </c>
      <c r="H322">
        <v>366.83591272126569</v>
      </c>
      <c r="I322">
        <v>27</v>
      </c>
      <c r="J322">
        <v>1321091.2714010396</v>
      </c>
      <c r="K322">
        <v>43234.414745454538</v>
      </c>
      <c r="L322">
        <v>237796428.85218713</v>
      </c>
      <c r="M322">
        <v>4657142.7445454542</v>
      </c>
      <c r="N322">
        <v>1981636907.1015592</v>
      </c>
      <c r="O322">
        <v>101147400</v>
      </c>
      <c r="P322">
        <v>22.745459961363636</v>
      </c>
      <c r="Q322">
        <v>19750.314507445539</v>
      </c>
      <c r="R322">
        <v>237839663.26693258</v>
      </c>
      <c r="S322">
        <v>2087.4414498461047</v>
      </c>
      <c r="T322">
        <v>19773.059967406902</v>
      </c>
    </row>
    <row r="323" spans="1:20" x14ac:dyDescent="0.3">
      <c r="A323">
        <v>322</v>
      </c>
      <c r="B323" t="s">
        <v>141</v>
      </c>
      <c r="C323" t="s">
        <v>151</v>
      </c>
      <c r="D323" t="s">
        <v>155</v>
      </c>
      <c r="E323" t="s">
        <v>157</v>
      </c>
      <c r="F323" t="s">
        <v>161</v>
      </c>
      <c r="G323" t="s">
        <v>225</v>
      </c>
      <c r="H323">
        <v>366.57142007780413</v>
      </c>
      <c r="I323">
        <v>53</v>
      </c>
      <c r="J323">
        <v>1328230.787449158</v>
      </c>
      <c r="K323">
        <v>43725.682609090902</v>
      </c>
      <c r="L323">
        <v>239081541.74084845</v>
      </c>
      <c r="M323">
        <v>4608015.958181818</v>
      </c>
      <c r="N323">
        <v>1992346181.173737</v>
      </c>
      <c r="O323">
        <v>98792000</v>
      </c>
      <c r="P323">
        <v>22.25419209772727</v>
      </c>
      <c r="Q323">
        <v>19857.050272364912</v>
      </c>
      <c r="R323">
        <v>239125267.42345753</v>
      </c>
      <c r="S323">
        <v>2095.746197131919</v>
      </c>
      <c r="T323">
        <v>19879.304464462639</v>
      </c>
    </row>
    <row r="324" spans="1:20" x14ac:dyDescent="0.3">
      <c r="A324">
        <v>323</v>
      </c>
      <c r="B324" t="s">
        <v>141</v>
      </c>
      <c r="C324" t="s">
        <v>151</v>
      </c>
      <c r="D324" t="s">
        <v>155</v>
      </c>
      <c r="E324" t="s">
        <v>157</v>
      </c>
      <c r="F324" t="s">
        <v>161</v>
      </c>
      <c r="G324" t="s">
        <v>226</v>
      </c>
      <c r="H324">
        <v>366.57142007780413</v>
      </c>
      <c r="I324">
        <v>27</v>
      </c>
      <c r="J324">
        <v>1328230.787449158</v>
      </c>
      <c r="K324">
        <v>43725.682609090902</v>
      </c>
      <c r="L324">
        <v>239081541.74084845</v>
      </c>
      <c r="M324">
        <v>4608015.958181818</v>
      </c>
      <c r="N324">
        <v>1992346181.173737</v>
      </c>
      <c r="O324">
        <v>105300000</v>
      </c>
      <c r="P324">
        <v>22.25419209772727</v>
      </c>
      <c r="Q324">
        <v>19857.050272364912</v>
      </c>
      <c r="R324">
        <v>239125267.42345753</v>
      </c>
      <c r="S324">
        <v>2102.2541971319188</v>
      </c>
      <c r="T324">
        <v>19879.304464462639</v>
      </c>
    </row>
    <row r="325" spans="1:20" x14ac:dyDescent="0.3">
      <c r="A325">
        <v>324</v>
      </c>
      <c r="B325" t="s">
        <v>141</v>
      </c>
      <c r="C325" t="s">
        <v>151</v>
      </c>
      <c r="D325" t="s">
        <v>155</v>
      </c>
      <c r="E325" t="s">
        <v>157</v>
      </c>
      <c r="F325" t="s">
        <v>161</v>
      </c>
      <c r="G325" t="s">
        <v>224</v>
      </c>
      <c r="H325">
        <v>366.57142007780413</v>
      </c>
      <c r="I325">
        <v>27</v>
      </c>
      <c r="J325">
        <v>1328230.787449158</v>
      </c>
      <c r="K325">
        <v>43725.682609090902</v>
      </c>
      <c r="L325">
        <v>239081541.74084845</v>
      </c>
      <c r="M325">
        <v>4608015.958181818</v>
      </c>
      <c r="N325">
        <v>1992346181.173737</v>
      </c>
      <c r="O325">
        <v>101147400</v>
      </c>
      <c r="P325">
        <v>22.25419209772727</v>
      </c>
      <c r="Q325">
        <v>19857.050272364912</v>
      </c>
      <c r="R325">
        <v>239125267.42345753</v>
      </c>
      <c r="S325">
        <v>2098.1015971319189</v>
      </c>
      <c r="T325">
        <v>19879.304464462639</v>
      </c>
    </row>
    <row r="326" spans="1:20" x14ac:dyDescent="0.3">
      <c r="A326">
        <v>325</v>
      </c>
      <c r="B326" t="s">
        <v>142</v>
      </c>
      <c r="C326" t="s">
        <v>149</v>
      </c>
      <c r="D326" t="s">
        <v>154</v>
      </c>
      <c r="E326" t="s">
        <v>156</v>
      </c>
      <c r="F326" t="s">
        <v>159</v>
      </c>
      <c r="G326" t="s">
        <v>225</v>
      </c>
      <c r="H326">
        <v>357.69276093399179</v>
      </c>
      <c r="I326">
        <v>51</v>
      </c>
      <c r="J326">
        <v>1272744.7228816096</v>
      </c>
      <c r="K326">
        <v>37908.09056363636</v>
      </c>
      <c r="L326">
        <v>229094050.11868972</v>
      </c>
      <c r="M326">
        <v>5756377.1022727257</v>
      </c>
      <c r="N326">
        <v>1909117084.3224142</v>
      </c>
      <c r="O326">
        <v>95064000</v>
      </c>
      <c r="P326">
        <v>23.473981468181812</v>
      </c>
      <c r="Q326">
        <v>19027.533607080062</v>
      </c>
      <c r="R326">
        <v>229131958.20925334</v>
      </c>
      <c r="S326">
        <v>2009.9374614246869</v>
      </c>
      <c r="T326">
        <v>19051.007588548244</v>
      </c>
    </row>
    <row r="327" spans="1:20" x14ac:dyDescent="0.3">
      <c r="A327">
        <v>326</v>
      </c>
      <c r="B327" t="s">
        <v>142</v>
      </c>
      <c r="C327" t="s">
        <v>149</v>
      </c>
      <c r="D327" t="s">
        <v>154</v>
      </c>
      <c r="E327" t="s">
        <v>156</v>
      </c>
      <c r="F327" t="s">
        <v>159</v>
      </c>
      <c r="G327" t="s">
        <v>226</v>
      </c>
      <c r="H327">
        <v>357.69276093399179</v>
      </c>
      <c r="I327">
        <v>26</v>
      </c>
      <c r="J327">
        <v>1272744.7228816096</v>
      </c>
      <c r="K327">
        <v>37908.09056363636</v>
      </c>
      <c r="L327">
        <v>229094050.11868972</v>
      </c>
      <c r="M327">
        <v>5756377.1022727257</v>
      </c>
      <c r="N327">
        <v>1909117084.3224142</v>
      </c>
      <c r="O327">
        <v>101400000</v>
      </c>
      <c r="P327">
        <v>23.473981468181812</v>
      </c>
      <c r="Q327">
        <v>19027.533607080062</v>
      </c>
      <c r="R327">
        <v>229131958.20925334</v>
      </c>
      <c r="S327">
        <v>2016.273461424687</v>
      </c>
      <c r="T327">
        <v>19051.007588548244</v>
      </c>
    </row>
    <row r="328" spans="1:20" x14ac:dyDescent="0.3">
      <c r="A328">
        <v>327</v>
      </c>
      <c r="B328" t="s">
        <v>142</v>
      </c>
      <c r="C328" t="s">
        <v>149</v>
      </c>
      <c r="D328" t="s">
        <v>154</v>
      </c>
      <c r="E328" t="s">
        <v>156</v>
      </c>
      <c r="F328" t="s">
        <v>159</v>
      </c>
      <c r="G328" t="s">
        <v>224</v>
      </c>
      <c r="H328">
        <v>357.69276093399179</v>
      </c>
      <c r="I328">
        <v>26</v>
      </c>
      <c r="J328">
        <v>1272744.7228816096</v>
      </c>
      <c r="K328">
        <v>37908.09056363636</v>
      </c>
      <c r="L328">
        <v>229094050.11868972</v>
      </c>
      <c r="M328">
        <v>5756377.1022727257</v>
      </c>
      <c r="N328">
        <v>1909117084.3224142</v>
      </c>
      <c r="O328">
        <v>97401200</v>
      </c>
      <c r="P328">
        <v>23.473981468181812</v>
      </c>
      <c r="Q328">
        <v>19027.533607080062</v>
      </c>
      <c r="R328">
        <v>229131958.20925334</v>
      </c>
      <c r="S328">
        <v>2012.2746614246869</v>
      </c>
      <c r="T328">
        <v>19051.007588548244</v>
      </c>
    </row>
    <row r="329" spans="1:20" x14ac:dyDescent="0.3">
      <c r="A329">
        <v>328</v>
      </c>
      <c r="B329" t="s">
        <v>142</v>
      </c>
      <c r="C329" t="s">
        <v>149</v>
      </c>
      <c r="D329" t="s">
        <v>154</v>
      </c>
      <c r="E329" t="s">
        <v>156</v>
      </c>
      <c r="F329" t="s">
        <v>160</v>
      </c>
      <c r="G329" t="s">
        <v>225</v>
      </c>
      <c r="H329">
        <v>357.65418909015369</v>
      </c>
      <c r="I329">
        <v>51</v>
      </c>
      <c r="J329">
        <v>1273785.9023052936</v>
      </c>
      <c r="K329">
        <v>38726.87033636363</v>
      </c>
      <c r="L329">
        <v>229281462.41495284</v>
      </c>
      <c r="M329">
        <v>5783669.7613636348</v>
      </c>
      <c r="N329">
        <v>1910678853.4579403</v>
      </c>
      <c r="O329">
        <v>95064000</v>
      </c>
      <c r="P329">
        <v>23.201054877272725</v>
      </c>
      <c r="Q329">
        <v>19043.099239464136</v>
      </c>
      <c r="R329">
        <v>229320189.2852892</v>
      </c>
      <c r="S329">
        <v>2011.5265232193042</v>
      </c>
      <c r="T329">
        <v>19066.30029434141</v>
      </c>
    </row>
    <row r="330" spans="1:20" x14ac:dyDescent="0.3">
      <c r="A330">
        <v>329</v>
      </c>
      <c r="B330" t="s">
        <v>142</v>
      </c>
      <c r="C330" t="s">
        <v>149</v>
      </c>
      <c r="D330" t="s">
        <v>154</v>
      </c>
      <c r="E330" t="s">
        <v>156</v>
      </c>
      <c r="F330" t="s">
        <v>160</v>
      </c>
      <c r="G330" t="s">
        <v>226</v>
      </c>
      <c r="H330">
        <v>357.65418909015369</v>
      </c>
      <c r="I330">
        <v>26</v>
      </c>
      <c r="J330">
        <v>1273785.9023052936</v>
      </c>
      <c r="K330">
        <v>38726.87033636363</v>
      </c>
      <c r="L330">
        <v>229281462.41495284</v>
      </c>
      <c r="M330">
        <v>5783669.7613636348</v>
      </c>
      <c r="N330">
        <v>1910678853.4579403</v>
      </c>
      <c r="O330">
        <v>101400000</v>
      </c>
      <c r="P330">
        <v>23.201054877272725</v>
      </c>
      <c r="Q330">
        <v>19043.099239464136</v>
      </c>
      <c r="R330">
        <v>229320189.2852892</v>
      </c>
      <c r="S330">
        <v>2017.8625232193042</v>
      </c>
      <c r="T330">
        <v>19066.30029434141</v>
      </c>
    </row>
    <row r="331" spans="1:20" x14ac:dyDescent="0.3">
      <c r="A331">
        <v>330</v>
      </c>
      <c r="B331" t="s">
        <v>142</v>
      </c>
      <c r="C331" t="s">
        <v>149</v>
      </c>
      <c r="D331" t="s">
        <v>154</v>
      </c>
      <c r="E331" t="s">
        <v>156</v>
      </c>
      <c r="F331" t="s">
        <v>160</v>
      </c>
      <c r="G331" t="s">
        <v>224</v>
      </c>
      <c r="H331">
        <v>357.65418909015369</v>
      </c>
      <c r="I331">
        <v>26</v>
      </c>
      <c r="J331">
        <v>1273785.9023052936</v>
      </c>
      <c r="K331">
        <v>38726.87033636363</v>
      </c>
      <c r="L331">
        <v>229281462.41495284</v>
      </c>
      <c r="M331">
        <v>5783669.7613636348</v>
      </c>
      <c r="N331">
        <v>1910678853.4579403</v>
      </c>
      <c r="O331">
        <v>97401200</v>
      </c>
      <c r="P331">
        <v>23.201054877272725</v>
      </c>
      <c r="Q331">
        <v>19043.099239464136</v>
      </c>
      <c r="R331">
        <v>229320189.2852892</v>
      </c>
      <c r="S331">
        <v>2013.8637232193041</v>
      </c>
      <c r="T331">
        <v>19066.30029434141</v>
      </c>
    </row>
    <row r="332" spans="1:20" x14ac:dyDescent="0.3">
      <c r="A332">
        <v>331</v>
      </c>
      <c r="B332" t="s">
        <v>142</v>
      </c>
      <c r="C332" t="s">
        <v>149</v>
      </c>
      <c r="D332" t="s">
        <v>154</v>
      </c>
      <c r="E332" t="s">
        <v>156</v>
      </c>
      <c r="F332" t="s">
        <v>161</v>
      </c>
      <c r="G332" t="s">
        <v>225</v>
      </c>
      <c r="H332">
        <v>357.38969644669208</v>
      </c>
      <c r="I332">
        <v>51</v>
      </c>
      <c r="J332">
        <v>1280925.4183534118</v>
      </c>
      <c r="K332">
        <v>39218.138199999994</v>
      </c>
      <c r="L332">
        <v>230566575.30361414</v>
      </c>
      <c r="M332">
        <v>5734542.9749999987</v>
      </c>
      <c r="N332">
        <v>1921388127.5301178</v>
      </c>
      <c r="O332">
        <v>95064000</v>
      </c>
      <c r="P332">
        <v>22.709787013636358</v>
      </c>
      <c r="Q332">
        <v>19149.835004383509</v>
      </c>
      <c r="R332">
        <v>230605793.44181415</v>
      </c>
      <c r="S332">
        <v>2022.1866705051177</v>
      </c>
      <c r="T332">
        <v>19172.544791397144</v>
      </c>
    </row>
    <row r="333" spans="1:20" x14ac:dyDescent="0.3">
      <c r="A333">
        <v>332</v>
      </c>
      <c r="B333" t="s">
        <v>142</v>
      </c>
      <c r="C333" t="s">
        <v>149</v>
      </c>
      <c r="D333" t="s">
        <v>154</v>
      </c>
      <c r="E333" t="s">
        <v>156</v>
      </c>
      <c r="F333" t="s">
        <v>161</v>
      </c>
      <c r="G333" t="s">
        <v>226</v>
      </c>
      <c r="H333">
        <v>357.38969644669208</v>
      </c>
      <c r="I333">
        <v>26</v>
      </c>
      <c r="J333">
        <v>1280925.4183534118</v>
      </c>
      <c r="K333">
        <v>39218.138199999994</v>
      </c>
      <c r="L333">
        <v>230566575.30361414</v>
      </c>
      <c r="M333">
        <v>5734542.9749999987</v>
      </c>
      <c r="N333">
        <v>1921388127.5301178</v>
      </c>
      <c r="O333">
        <v>101400000</v>
      </c>
      <c r="P333">
        <v>22.709787013636358</v>
      </c>
      <c r="Q333">
        <v>19149.835004383509</v>
      </c>
      <c r="R333">
        <v>230605793.44181415</v>
      </c>
      <c r="S333">
        <v>2028.5226705051177</v>
      </c>
      <c r="T333">
        <v>19172.544791397144</v>
      </c>
    </row>
    <row r="334" spans="1:20" x14ac:dyDescent="0.3">
      <c r="A334">
        <v>333</v>
      </c>
      <c r="B334" t="s">
        <v>142</v>
      </c>
      <c r="C334" t="s">
        <v>149</v>
      </c>
      <c r="D334" t="s">
        <v>154</v>
      </c>
      <c r="E334" t="s">
        <v>156</v>
      </c>
      <c r="F334" t="s">
        <v>161</v>
      </c>
      <c r="G334" t="s">
        <v>224</v>
      </c>
      <c r="H334">
        <v>357.38969644669208</v>
      </c>
      <c r="I334">
        <v>26</v>
      </c>
      <c r="J334">
        <v>1280925.4183534118</v>
      </c>
      <c r="K334">
        <v>39218.138199999994</v>
      </c>
      <c r="L334">
        <v>230566575.30361414</v>
      </c>
      <c r="M334">
        <v>5734542.9749999987</v>
      </c>
      <c r="N334">
        <v>1921388127.5301178</v>
      </c>
      <c r="O334">
        <v>97401200</v>
      </c>
      <c r="P334">
        <v>22.709787013636358</v>
      </c>
      <c r="Q334">
        <v>19149.835004383509</v>
      </c>
      <c r="R334">
        <v>230605793.44181415</v>
      </c>
      <c r="S334">
        <v>2024.5238705051177</v>
      </c>
      <c r="T334">
        <v>19172.544791397144</v>
      </c>
    </row>
    <row r="335" spans="1:20" x14ac:dyDescent="0.3">
      <c r="A335">
        <v>334</v>
      </c>
      <c r="B335" t="s">
        <v>142</v>
      </c>
      <c r="C335" t="s">
        <v>149</v>
      </c>
      <c r="D335" t="s">
        <v>154</v>
      </c>
      <c r="E335" t="s">
        <v>157</v>
      </c>
      <c r="F335" t="s">
        <v>159</v>
      </c>
      <c r="G335" t="s">
        <v>225</v>
      </c>
      <c r="H335">
        <v>360.74953875217363</v>
      </c>
      <c r="I335">
        <v>52</v>
      </c>
      <c r="J335">
        <v>1275703.6838096101</v>
      </c>
      <c r="K335">
        <v>40637.356472727261</v>
      </c>
      <c r="L335">
        <v>229626663.08572981</v>
      </c>
      <c r="M335">
        <v>5210523.920454544</v>
      </c>
      <c r="N335">
        <v>1913555525.7144151</v>
      </c>
      <c r="O335">
        <v>96928000</v>
      </c>
      <c r="P335">
        <v>26.203247377272721</v>
      </c>
      <c r="Q335">
        <v>19071.770072953666</v>
      </c>
      <c r="R335">
        <v>229667300.44220254</v>
      </c>
      <c r="S335">
        <v>2015.6940496348695</v>
      </c>
      <c r="T335">
        <v>19097.973320330941</v>
      </c>
    </row>
    <row r="336" spans="1:20" x14ac:dyDescent="0.3">
      <c r="A336">
        <v>335</v>
      </c>
      <c r="B336" t="s">
        <v>142</v>
      </c>
      <c r="C336" t="s">
        <v>149</v>
      </c>
      <c r="D336" t="s">
        <v>154</v>
      </c>
      <c r="E336" t="s">
        <v>157</v>
      </c>
      <c r="F336" t="s">
        <v>159</v>
      </c>
      <c r="G336" t="s">
        <v>226</v>
      </c>
      <c r="H336">
        <v>360.74953875217363</v>
      </c>
      <c r="I336">
        <v>26</v>
      </c>
      <c r="J336">
        <v>1275703.6838096101</v>
      </c>
      <c r="K336">
        <v>40637.356472727261</v>
      </c>
      <c r="L336">
        <v>229626663.08572981</v>
      </c>
      <c r="M336">
        <v>5210523.920454544</v>
      </c>
      <c r="N336">
        <v>1913555525.7144151</v>
      </c>
      <c r="O336">
        <v>101400000</v>
      </c>
      <c r="P336">
        <v>26.203247377272721</v>
      </c>
      <c r="Q336">
        <v>19071.770072953666</v>
      </c>
      <c r="R336">
        <v>229667300.44220254</v>
      </c>
      <c r="S336">
        <v>2020.1660496348695</v>
      </c>
      <c r="T336">
        <v>19097.973320330941</v>
      </c>
    </row>
    <row r="337" spans="1:20" x14ac:dyDescent="0.3">
      <c r="A337">
        <v>336</v>
      </c>
      <c r="B337" t="s">
        <v>142</v>
      </c>
      <c r="C337" t="s">
        <v>149</v>
      </c>
      <c r="D337" t="s">
        <v>154</v>
      </c>
      <c r="E337" t="s">
        <v>157</v>
      </c>
      <c r="F337" t="s">
        <v>159</v>
      </c>
      <c r="G337" t="s">
        <v>224</v>
      </c>
      <c r="H337">
        <v>360.74953875217363</v>
      </c>
      <c r="I337">
        <v>26</v>
      </c>
      <c r="J337">
        <v>1275703.6838096101</v>
      </c>
      <c r="K337">
        <v>40637.356472727261</v>
      </c>
      <c r="L337">
        <v>229626663.08572981</v>
      </c>
      <c r="M337">
        <v>5210523.920454544</v>
      </c>
      <c r="N337">
        <v>1913555525.7144151</v>
      </c>
      <c r="O337">
        <v>97401200</v>
      </c>
      <c r="P337">
        <v>26.203247377272721</v>
      </c>
      <c r="Q337">
        <v>19071.770072953666</v>
      </c>
      <c r="R337">
        <v>229667300.44220254</v>
      </c>
      <c r="S337">
        <v>2016.1672496348697</v>
      </c>
      <c r="T337">
        <v>19097.973320330941</v>
      </c>
    </row>
    <row r="338" spans="1:20" x14ac:dyDescent="0.3">
      <c r="A338">
        <v>337</v>
      </c>
      <c r="B338" t="s">
        <v>142</v>
      </c>
      <c r="C338" t="s">
        <v>149</v>
      </c>
      <c r="D338" t="s">
        <v>154</v>
      </c>
      <c r="E338" t="s">
        <v>157</v>
      </c>
      <c r="F338" t="s">
        <v>160</v>
      </c>
      <c r="G338" t="s">
        <v>225</v>
      </c>
      <c r="H338">
        <v>360.71096690833548</v>
      </c>
      <c r="I338">
        <v>52</v>
      </c>
      <c r="J338">
        <v>1276744.8632332939</v>
      </c>
      <c r="K338">
        <v>41456.136245454538</v>
      </c>
      <c r="L338">
        <v>229814075.38199291</v>
      </c>
      <c r="M338">
        <v>5237816.5795454532</v>
      </c>
      <c r="N338">
        <v>1915117294.8499408</v>
      </c>
      <c r="O338">
        <v>96928000</v>
      </c>
      <c r="P338">
        <v>25.93032078636363</v>
      </c>
      <c r="Q338">
        <v>19087.335705337744</v>
      </c>
      <c r="R338">
        <v>229855531.51823837</v>
      </c>
      <c r="S338">
        <v>2017.2831114294863</v>
      </c>
      <c r="T338">
        <v>19113.266026124107</v>
      </c>
    </row>
    <row r="339" spans="1:20" x14ac:dyDescent="0.3">
      <c r="A339">
        <v>338</v>
      </c>
      <c r="B339" t="s">
        <v>142</v>
      </c>
      <c r="C339" t="s">
        <v>149</v>
      </c>
      <c r="D339" t="s">
        <v>154</v>
      </c>
      <c r="E339" t="s">
        <v>157</v>
      </c>
      <c r="F339" t="s">
        <v>160</v>
      </c>
      <c r="G339" t="s">
        <v>226</v>
      </c>
      <c r="H339">
        <v>360.71096690833548</v>
      </c>
      <c r="I339">
        <v>26</v>
      </c>
      <c r="J339">
        <v>1276744.8632332939</v>
      </c>
      <c r="K339">
        <v>41456.136245454538</v>
      </c>
      <c r="L339">
        <v>229814075.38199291</v>
      </c>
      <c r="M339">
        <v>5237816.5795454532</v>
      </c>
      <c r="N339">
        <v>1915117294.8499408</v>
      </c>
      <c r="O339">
        <v>101400000</v>
      </c>
      <c r="P339">
        <v>25.93032078636363</v>
      </c>
      <c r="Q339">
        <v>19087.335705337744</v>
      </c>
      <c r="R339">
        <v>229855531.51823837</v>
      </c>
      <c r="S339">
        <v>2021.7551114294863</v>
      </c>
      <c r="T339">
        <v>19113.266026124107</v>
      </c>
    </row>
    <row r="340" spans="1:20" x14ac:dyDescent="0.3">
      <c r="A340">
        <v>339</v>
      </c>
      <c r="B340" t="s">
        <v>142</v>
      </c>
      <c r="C340" t="s">
        <v>149</v>
      </c>
      <c r="D340" t="s">
        <v>154</v>
      </c>
      <c r="E340" t="s">
        <v>157</v>
      </c>
      <c r="F340" t="s">
        <v>160</v>
      </c>
      <c r="G340" t="s">
        <v>224</v>
      </c>
      <c r="H340">
        <v>360.71096690833548</v>
      </c>
      <c r="I340">
        <v>26</v>
      </c>
      <c r="J340">
        <v>1276744.8632332939</v>
      </c>
      <c r="K340">
        <v>41456.136245454538</v>
      </c>
      <c r="L340">
        <v>229814075.38199291</v>
      </c>
      <c r="M340">
        <v>5237816.5795454532</v>
      </c>
      <c r="N340">
        <v>1915117294.8499408</v>
      </c>
      <c r="O340">
        <v>97401200</v>
      </c>
      <c r="P340">
        <v>25.93032078636363</v>
      </c>
      <c r="Q340">
        <v>19087.335705337744</v>
      </c>
      <c r="R340">
        <v>229855531.51823837</v>
      </c>
      <c r="S340">
        <v>2017.7563114294862</v>
      </c>
      <c r="T340">
        <v>19113.266026124107</v>
      </c>
    </row>
    <row r="341" spans="1:20" x14ac:dyDescent="0.3">
      <c r="A341">
        <v>340</v>
      </c>
      <c r="B341" t="s">
        <v>142</v>
      </c>
      <c r="C341" t="s">
        <v>149</v>
      </c>
      <c r="D341" t="s">
        <v>154</v>
      </c>
      <c r="E341" t="s">
        <v>157</v>
      </c>
      <c r="F341" t="s">
        <v>161</v>
      </c>
      <c r="G341" t="s">
        <v>225</v>
      </c>
      <c r="H341">
        <v>360.44647426487398</v>
      </c>
      <c r="I341">
        <v>52</v>
      </c>
      <c r="J341">
        <v>1283884.3792814119</v>
      </c>
      <c r="K341">
        <v>41947.404109090901</v>
      </c>
      <c r="L341">
        <v>231099188.27065414</v>
      </c>
      <c r="M341">
        <v>5188689.793181817</v>
      </c>
      <c r="N341">
        <v>1925826568.9221179</v>
      </c>
      <c r="O341">
        <v>96928000</v>
      </c>
      <c r="P341">
        <v>25.439052922727267</v>
      </c>
      <c r="Q341">
        <v>19194.071470257106</v>
      </c>
      <c r="R341">
        <v>231141135.67476323</v>
      </c>
      <c r="S341">
        <v>2027.9432587152999</v>
      </c>
      <c r="T341">
        <v>19219.510523179833</v>
      </c>
    </row>
    <row r="342" spans="1:20" x14ac:dyDescent="0.3">
      <c r="A342">
        <v>341</v>
      </c>
      <c r="B342" t="s">
        <v>142</v>
      </c>
      <c r="C342" t="s">
        <v>149</v>
      </c>
      <c r="D342" t="s">
        <v>154</v>
      </c>
      <c r="E342" t="s">
        <v>157</v>
      </c>
      <c r="F342" t="s">
        <v>161</v>
      </c>
      <c r="G342" t="s">
        <v>226</v>
      </c>
      <c r="H342">
        <v>360.44647426487398</v>
      </c>
      <c r="I342">
        <v>26</v>
      </c>
      <c r="J342">
        <v>1283884.3792814119</v>
      </c>
      <c r="K342">
        <v>41947.404109090901</v>
      </c>
      <c r="L342">
        <v>231099188.27065414</v>
      </c>
      <c r="M342">
        <v>5188689.793181817</v>
      </c>
      <c r="N342">
        <v>1925826568.9221179</v>
      </c>
      <c r="O342">
        <v>101400000</v>
      </c>
      <c r="P342">
        <v>25.439052922727267</v>
      </c>
      <c r="Q342">
        <v>19194.071470257106</v>
      </c>
      <c r="R342">
        <v>231141135.67476323</v>
      </c>
      <c r="S342">
        <v>2032.4152587152998</v>
      </c>
      <c r="T342">
        <v>19219.510523179833</v>
      </c>
    </row>
    <row r="343" spans="1:20" x14ac:dyDescent="0.3">
      <c r="A343">
        <v>342</v>
      </c>
      <c r="B343" t="s">
        <v>142</v>
      </c>
      <c r="C343" t="s">
        <v>149</v>
      </c>
      <c r="D343" t="s">
        <v>154</v>
      </c>
      <c r="E343" t="s">
        <v>157</v>
      </c>
      <c r="F343" t="s">
        <v>161</v>
      </c>
      <c r="G343" t="s">
        <v>224</v>
      </c>
      <c r="H343">
        <v>360.44647426487398</v>
      </c>
      <c r="I343">
        <v>26</v>
      </c>
      <c r="J343">
        <v>1283884.3792814119</v>
      </c>
      <c r="K343">
        <v>41947.404109090901</v>
      </c>
      <c r="L343">
        <v>231099188.27065414</v>
      </c>
      <c r="M343">
        <v>5188689.793181817</v>
      </c>
      <c r="N343">
        <v>1925826568.9221179</v>
      </c>
      <c r="O343">
        <v>97401200</v>
      </c>
      <c r="P343">
        <v>25.439052922727267</v>
      </c>
      <c r="Q343">
        <v>19194.071470257106</v>
      </c>
      <c r="R343">
        <v>231141135.67476323</v>
      </c>
      <c r="S343">
        <v>2028.4164587152998</v>
      </c>
      <c r="T343">
        <v>19219.510523179833</v>
      </c>
    </row>
    <row r="344" spans="1:20" x14ac:dyDescent="0.3">
      <c r="A344">
        <v>343</v>
      </c>
      <c r="B344" t="s">
        <v>142</v>
      </c>
      <c r="C344" t="s">
        <v>149</v>
      </c>
      <c r="D344" t="s">
        <v>155</v>
      </c>
      <c r="E344" t="s">
        <v>156</v>
      </c>
      <c r="F344" t="s">
        <v>159</v>
      </c>
      <c r="G344" t="s">
        <v>225</v>
      </c>
      <c r="H344">
        <v>357.6992080389918</v>
      </c>
      <c r="I344">
        <v>51</v>
      </c>
      <c r="J344">
        <v>1272750.9636792496</v>
      </c>
      <c r="K344">
        <v>37889.670263636363</v>
      </c>
      <c r="L344">
        <v>229095173.46226493</v>
      </c>
      <c r="M344">
        <v>5755456.087272726</v>
      </c>
      <c r="N344">
        <v>1909126445.5188744</v>
      </c>
      <c r="O344">
        <v>95064000</v>
      </c>
      <c r="P344">
        <v>23.46016624318181</v>
      </c>
      <c r="Q344">
        <v>19027.626907004782</v>
      </c>
      <c r="R344">
        <v>229133063.13252857</v>
      </c>
      <c r="S344">
        <v>2009.9459016061471</v>
      </c>
      <c r="T344">
        <v>19051.087073247963</v>
      </c>
    </row>
    <row r="345" spans="1:20" x14ac:dyDescent="0.3">
      <c r="A345">
        <v>344</v>
      </c>
      <c r="B345" t="s">
        <v>142</v>
      </c>
      <c r="C345" t="s">
        <v>149</v>
      </c>
      <c r="D345" t="s">
        <v>155</v>
      </c>
      <c r="E345" t="s">
        <v>156</v>
      </c>
      <c r="F345" t="s">
        <v>159</v>
      </c>
      <c r="G345" t="s">
        <v>226</v>
      </c>
      <c r="H345">
        <v>357.6992080389918</v>
      </c>
      <c r="I345">
        <v>26</v>
      </c>
      <c r="J345">
        <v>1272750.9636792496</v>
      </c>
      <c r="K345">
        <v>37889.670263636363</v>
      </c>
      <c r="L345">
        <v>229095173.46226493</v>
      </c>
      <c r="M345">
        <v>5755456.087272726</v>
      </c>
      <c r="N345">
        <v>1909126445.5188744</v>
      </c>
      <c r="O345">
        <v>101400000</v>
      </c>
      <c r="P345">
        <v>23.46016624318181</v>
      </c>
      <c r="Q345">
        <v>19027.626907004782</v>
      </c>
      <c r="R345">
        <v>229133063.13252857</v>
      </c>
      <c r="S345">
        <v>2016.2819016061471</v>
      </c>
      <c r="T345">
        <v>19051.087073247963</v>
      </c>
    </row>
    <row r="346" spans="1:20" x14ac:dyDescent="0.3">
      <c r="A346">
        <v>345</v>
      </c>
      <c r="B346" t="s">
        <v>142</v>
      </c>
      <c r="C346" t="s">
        <v>149</v>
      </c>
      <c r="D346" t="s">
        <v>155</v>
      </c>
      <c r="E346" t="s">
        <v>156</v>
      </c>
      <c r="F346" t="s">
        <v>159</v>
      </c>
      <c r="G346" t="s">
        <v>224</v>
      </c>
      <c r="H346">
        <v>357.6992080389918</v>
      </c>
      <c r="I346">
        <v>26</v>
      </c>
      <c r="J346">
        <v>1272750.9636792496</v>
      </c>
      <c r="K346">
        <v>37889.670263636363</v>
      </c>
      <c r="L346">
        <v>229095173.46226493</v>
      </c>
      <c r="M346">
        <v>5755456.087272726</v>
      </c>
      <c r="N346">
        <v>1909126445.5188744</v>
      </c>
      <c r="O346">
        <v>97401200</v>
      </c>
      <c r="P346">
        <v>23.46016624318181</v>
      </c>
      <c r="Q346">
        <v>19027.626907004782</v>
      </c>
      <c r="R346">
        <v>229133063.13252857</v>
      </c>
      <c r="S346">
        <v>2012.2831016061471</v>
      </c>
      <c r="T346">
        <v>19051.087073247963</v>
      </c>
    </row>
    <row r="347" spans="1:20" x14ac:dyDescent="0.3">
      <c r="A347">
        <v>346</v>
      </c>
      <c r="B347" t="s">
        <v>142</v>
      </c>
      <c r="C347" t="s">
        <v>149</v>
      </c>
      <c r="D347" t="s">
        <v>155</v>
      </c>
      <c r="E347" t="s">
        <v>156</v>
      </c>
      <c r="F347" t="s">
        <v>160</v>
      </c>
      <c r="G347" t="s">
        <v>225</v>
      </c>
      <c r="H347">
        <v>357.6606361951537</v>
      </c>
      <c r="I347">
        <v>51</v>
      </c>
      <c r="J347">
        <v>1273792.1431029337</v>
      </c>
      <c r="K347">
        <v>38708.450036363633</v>
      </c>
      <c r="L347">
        <v>229282585.75852805</v>
      </c>
      <c r="M347">
        <v>5782748.7463636352</v>
      </c>
      <c r="N347">
        <v>1910688214.6544003</v>
      </c>
      <c r="O347">
        <v>95064000</v>
      </c>
      <c r="P347">
        <v>23.187239652272723</v>
      </c>
      <c r="Q347">
        <v>19043.19253938886</v>
      </c>
      <c r="R347">
        <v>229321294.20856443</v>
      </c>
      <c r="S347">
        <v>2011.5349634007639</v>
      </c>
      <c r="T347">
        <v>19066.379779041134</v>
      </c>
    </row>
    <row r="348" spans="1:20" x14ac:dyDescent="0.3">
      <c r="A348">
        <v>347</v>
      </c>
      <c r="B348" t="s">
        <v>142</v>
      </c>
      <c r="C348" t="s">
        <v>149</v>
      </c>
      <c r="D348" t="s">
        <v>155</v>
      </c>
      <c r="E348" t="s">
        <v>156</v>
      </c>
      <c r="F348" t="s">
        <v>160</v>
      </c>
      <c r="G348" t="s">
        <v>226</v>
      </c>
      <c r="H348">
        <v>357.6606361951537</v>
      </c>
      <c r="I348">
        <v>26</v>
      </c>
      <c r="J348">
        <v>1273792.1431029337</v>
      </c>
      <c r="K348">
        <v>38708.450036363633</v>
      </c>
      <c r="L348">
        <v>229282585.75852805</v>
      </c>
      <c r="M348">
        <v>5782748.7463636352</v>
      </c>
      <c r="N348">
        <v>1910688214.6544003</v>
      </c>
      <c r="O348">
        <v>101400000</v>
      </c>
      <c r="P348">
        <v>23.187239652272723</v>
      </c>
      <c r="Q348">
        <v>19043.19253938886</v>
      </c>
      <c r="R348">
        <v>229321294.20856443</v>
      </c>
      <c r="S348">
        <v>2017.8709634007639</v>
      </c>
      <c r="T348">
        <v>19066.379779041134</v>
      </c>
    </row>
    <row r="349" spans="1:20" x14ac:dyDescent="0.3">
      <c r="A349">
        <v>348</v>
      </c>
      <c r="B349" t="s">
        <v>142</v>
      </c>
      <c r="C349" t="s">
        <v>149</v>
      </c>
      <c r="D349" t="s">
        <v>155</v>
      </c>
      <c r="E349" t="s">
        <v>156</v>
      </c>
      <c r="F349" t="s">
        <v>160</v>
      </c>
      <c r="G349" t="s">
        <v>224</v>
      </c>
      <c r="H349">
        <v>357.6606361951537</v>
      </c>
      <c r="I349">
        <v>26</v>
      </c>
      <c r="J349">
        <v>1273792.1431029337</v>
      </c>
      <c r="K349">
        <v>38708.450036363633</v>
      </c>
      <c r="L349">
        <v>229282585.75852805</v>
      </c>
      <c r="M349">
        <v>5782748.7463636352</v>
      </c>
      <c r="N349">
        <v>1910688214.6544003</v>
      </c>
      <c r="O349">
        <v>97401200</v>
      </c>
      <c r="P349">
        <v>23.187239652272723</v>
      </c>
      <c r="Q349">
        <v>19043.19253938886</v>
      </c>
      <c r="R349">
        <v>229321294.20856443</v>
      </c>
      <c r="S349">
        <v>2013.8721634007641</v>
      </c>
      <c r="T349">
        <v>19066.379779041134</v>
      </c>
    </row>
    <row r="350" spans="1:20" x14ac:dyDescent="0.3">
      <c r="A350">
        <v>349</v>
      </c>
      <c r="B350" t="s">
        <v>142</v>
      </c>
      <c r="C350" t="s">
        <v>149</v>
      </c>
      <c r="D350" t="s">
        <v>155</v>
      </c>
      <c r="E350" t="s">
        <v>156</v>
      </c>
      <c r="F350" t="s">
        <v>161</v>
      </c>
      <c r="G350" t="s">
        <v>225</v>
      </c>
      <c r="H350">
        <v>357.39614355169215</v>
      </c>
      <c r="I350">
        <v>51</v>
      </c>
      <c r="J350">
        <v>1280931.6591510519</v>
      </c>
      <c r="K350">
        <v>39199.717899999996</v>
      </c>
      <c r="L350">
        <v>230567698.64718935</v>
      </c>
      <c r="M350">
        <v>5733621.959999999</v>
      </c>
      <c r="N350">
        <v>1921397488.726578</v>
      </c>
      <c r="O350">
        <v>95064000</v>
      </c>
      <c r="P350">
        <v>22.695971788636356</v>
      </c>
      <c r="Q350">
        <v>19149.928304308225</v>
      </c>
      <c r="R350">
        <v>230606898.36508936</v>
      </c>
      <c r="S350">
        <v>2022.1951106865781</v>
      </c>
      <c r="T350">
        <v>19172.62427609686</v>
      </c>
    </row>
    <row r="351" spans="1:20" x14ac:dyDescent="0.3">
      <c r="A351">
        <v>350</v>
      </c>
      <c r="B351" t="s">
        <v>142</v>
      </c>
      <c r="C351" t="s">
        <v>149</v>
      </c>
      <c r="D351" t="s">
        <v>155</v>
      </c>
      <c r="E351" t="s">
        <v>156</v>
      </c>
      <c r="F351" t="s">
        <v>161</v>
      </c>
      <c r="G351" t="s">
        <v>226</v>
      </c>
      <c r="H351">
        <v>357.39614355169215</v>
      </c>
      <c r="I351">
        <v>26</v>
      </c>
      <c r="J351">
        <v>1280931.6591510519</v>
      </c>
      <c r="K351">
        <v>39199.717899999996</v>
      </c>
      <c r="L351">
        <v>230567698.64718935</v>
      </c>
      <c r="M351">
        <v>5733621.959999999</v>
      </c>
      <c r="N351">
        <v>1921397488.726578</v>
      </c>
      <c r="O351">
        <v>101400000</v>
      </c>
      <c r="P351">
        <v>22.695971788636356</v>
      </c>
      <c r="Q351">
        <v>19149.928304308225</v>
      </c>
      <c r="R351">
        <v>230606898.36508936</v>
      </c>
      <c r="S351">
        <v>2028.5311106865781</v>
      </c>
      <c r="T351">
        <v>19172.62427609686</v>
      </c>
    </row>
    <row r="352" spans="1:20" x14ac:dyDescent="0.3">
      <c r="A352">
        <v>351</v>
      </c>
      <c r="B352" t="s">
        <v>142</v>
      </c>
      <c r="C352" t="s">
        <v>149</v>
      </c>
      <c r="D352" t="s">
        <v>155</v>
      </c>
      <c r="E352" t="s">
        <v>156</v>
      </c>
      <c r="F352" t="s">
        <v>161</v>
      </c>
      <c r="G352" t="s">
        <v>224</v>
      </c>
      <c r="H352">
        <v>357.39614355169215</v>
      </c>
      <c r="I352">
        <v>26</v>
      </c>
      <c r="J352">
        <v>1280931.6591510519</v>
      </c>
      <c r="K352">
        <v>39199.717899999996</v>
      </c>
      <c r="L352">
        <v>230567698.64718935</v>
      </c>
      <c r="M352">
        <v>5733621.959999999</v>
      </c>
      <c r="N352">
        <v>1921397488.726578</v>
      </c>
      <c r="O352">
        <v>97401200</v>
      </c>
      <c r="P352">
        <v>22.695971788636356</v>
      </c>
      <c r="Q352">
        <v>19149.928304308225</v>
      </c>
      <c r="R352">
        <v>230606898.36508936</v>
      </c>
      <c r="S352">
        <v>2024.5323106865781</v>
      </c>
      <c r="T352">
        <v>19172.62427609686</v>
      </c>
    </row>
    <row r="353" spans="1:20" x14ac:dyDescent="0.3">
      <c r="A353">
        <v>352</v>
      </c>
      <c r="B353" t="s">
        <v>142</v>
      </c>
      <c r="C353" t="s">
        <v>149</v>
      </c>
      <c r="D353" t="s">
        <v>155</v>
      </c>
      <c r="E353" t="s">
        <v>157</v>
      </c>
      <c r="F353" t="s">
        <v>159</v>
      </c>
      <c r="G353" t="s">
        <v>225</v>
      </c>
      <c r="H353">
        <v>360.7559858571737</v>
      </c>
      <c r="I353">
        <v>52</v>
      </c>
      <c r="J353">
        <v>1275709.9246072497</v>
      </c>
      <c r="K353">
        <v>40618.936172727263</v>
      </c>
      <c r="L353">
        <v>229627786.42930493</v>
      </c>
      <c r="M353">
        <v>5209602.9054545434</v>
      </c>
      <c r="N353">
        <v>1913564886.9108744</v>
      </c>
      <c r="O353">
        <v>96928000</v>
      </c>
      <c r="P353">
        <v>26.189432152272722</v>
      </c>
      <c r="Q353">
        <v>19071.863372878379</v>
      </c>
      <c r="R353">
        <v>229668405.36547765</v>
      </c>
      <c r="S353">
        <v>2015.702489816329</v>
      </c>
      <c r="T353">
        <v>19098.052805030653</v>
      </c>
    </row>
    <row r="354" spans="1:20" x14ac:dyDescent="0.3">
      <c r="A354">
        <v>353</v>
      </c>
      <c r="B354" t="s">
        <v>142</v>
      </c>
      <c r="C354" t="s">
        <v>149</v>
      </c>
      <c r="D354" t="s">
        <v>155</v>
      </c>
      <c r="E354" t="s">
        <v>157</v>
      </c>
      <c r="F354" t="s">
        <v>159</v>
      </c>
      <c r="G354" t="s">
        <v>226</v>
      </c>
      <c r="H354">
        <v>360.7559858571737</v>
      </c>
      <c r="I354">
        <v>26</v>
      </c>
      <c r="J354">
        <v>1275709.9246072497</v>
      </c>
      <c r="K354">
        <v>40618.936172727263</v>
      </c>
      <c r="L354">
        <v>229627786.42930493</v>
      </c>
      <c r="M354">
        <v>5209602.9054545434</v>
      </c>
      <c r="N354">
        <v>1913564886.9108744</v>
      </c>
      <c r="O354">
        <v>101400000</v>
      </c>
      <c r="P354">
        <v>26.189432152272722</v>
      </c>
      <c r="Q354">
        <v>19071.863372878379</v>
      </c>
      <c r="R354">
        <v>229668405.36547765</v>
      </c>
      <c r="S354">
        <v>2020.174489816329</v>
      </c>
      <c r="T354">
        <v>19098.052805030653</v>
      </c>
    </row>
    <row r="355" spans="1:20" x14ac:dyDescent="0.3">
      <c r="A355">
        <v>354</v>
      </c>
      <c r="B355" t="s">
        <v>142</v>
      </c>
      <c r="C355" t="s">
        <v>149</v>
      </c>
      <c r="D355" t="s">
        <v>155</v>
      </c>
      <c r="E355" t="s">
        <v>157</v>
      </c>
      <c r="F355" t="s">
        <v>159</v>
      </c>
      <c r="G355" t="s">
        <v>224</v>
      </c>
      <c r="H355">
        <v>360.7559858571737</v>
      </c>
      <c r="I355">
        <v>26</v>
      </c>
      <c r="J355">
        <v>1275709.9246072497</v>
      </c>
      <c r="K355">
        <v>40618.936172727263</v>
      </c>
      <c r="L355">
        <v>229627786.42930493</v>
      </c>
      <c r="M355">
        <v>5209602.9054545434</v>
      </c>
      <c r="N355">
        <v>1913564886.9108744</v>
      </c>
      <c r="O355">
        <v>97401200</v>
      </c>
      <c r="P355">
        <v>26.189432152272722</v>
      </c>
      <c r="Q355">
        <v>19071.863372878379</v>
      </c>
      <c r="R355">
        <v>229668405.36547765</v>
      </c>
      <c r="S355">
        <v>2016.1756898163289</v>
      </c>
      <c r="T355">
        <v>19098.052805030653</v>
      </c>
    </row>
    <row r="356" spans="1:20" x14ac:dyDescent="0.3">
      <c r="A356">
        <v>355</v>
      </c>
      <c r="B356" t="s">
        <v>142</v>
      </c>
      <c r="C356" t="s">
        <v>149</v>
      </c>
      <c r="D356" t="s">
        <v>155</v>
      </c>
      <c r="E356" t="s">
        <v>157</v>
      </c>
      <c r="F356" t="s">
        <v>160</v>
      </c>
      <c r="G356" t="s">
        <v>225</v>
      </c>
      <c r="H356">
        <v>360.71741401333549</v>
      </c>
      <c r="I356">
        <v>52</v>
      </c>
      <c r="J356">
        <v>1276751.1040309337</v>
      </c>
      <c r="K356">
        <v>41437.71594545454</v>
      </c>
      <c r="L356">
        <v>229815198.72556806</v>
      </c>
      <c r="M356">
        <v>5236895.5645454526</v>
      </c>
      <c r="N356">
        <v>1915126656.0464005</v>
      </c>
      <c r="O356">
        <v>96928000</v>
      </c>
      <c r="P356">
        <v>25.916505561363632</v>
      </c>
      <c r="Q356">
        <v>19087.429005262456</v>
      </c>
      <c r="R356">
        <v>229856636.44151351</v>
      </c>
      <c r="S356">
        <v>2017.291551610946</v>
      </c>
      <c r="T356">
        <v>19113.345510823819</v>
      </c>
    </row>
    <row r="357" spans="1:20" x14ac:dyDescent="0.3">
      <c r="A357">
        <v>356</v>
      </c>
      <c r="B357" t="s">
        <v>142</v>
      </c>
      <c r="C357" t="s">
        <v>149</v>
      </c>
      <c r="D357" t="s">
        <v>155</v>
      </c>
      <c r="E357" t="s">
        <v>157</v>
      </c>
      <c r="F357" t="s">
        <v>160</v>
      </c>
      <c r="G357" t="s">
        <v>226</v>
      </c>
      <c r="H357">
        <v>360.71741401333549</v>
      </c>
      <c r="I357">
        <v>26</v>
      </c>
      <c r="J357">
        <v>1276751.1040309337</v>
      </c>
      <c r="K357">
        <v>41437.71594545454</v>
      </c>
      <c r="L357">
        <v>229815198.72556806</v>
      </c>
      <c r="M357">
        <v>5236895.5645454526</v>
      </c>
      <c r="N357">
        <v>1915126656.0464005</v>
      </c>
      <c r="O357">
        <v>101400000</v>
      </c>
      <c r="P357">
        <v>25.916505561363632</v>
      </c>
      <c r="Q357">
        <v>19087.429005262456</v>
      </c>
      <c r="R357">
        <v>229856636.44151351</v>
      </c>
      <c r="S357">
        <v>2021.763551610946</v>
      </c>
      <c r="T357">
        <v>19113.345510823819</v>
      </c>
    </row>
    <row r="358" spans="1:20" x14ac:dyDescent="0.3">
      <c r="A358">
        <v>357</v>
      </c>
      <c r="B358" t="s">
        <v>142</v>
      </c>
      <c r="C358" t="s">
        <v>149</v>
      </c>
      <c r="D358" t="s">
        <v>155</v>
      </c>
      <c r="E358" t="s">
        <v>157</v>
      </c>
      <c r="F358" t="s">
        <v>160</v>
      </c>
      <c r="G358" t="s">
        <v>224</v>
      </c>
      <c r="H358">
        <v>360.71741401333549</v>
      </c>
      <c r="I358">
        <v>26</v>
      </c>
      <c r="J358">
        <v>1276751.1040309337</v>
      </c>
      <c r="K358">
        <v>41437.71594545454</v>
      </c>
      <c r="L358">
        <v>229815198.72556806</v>
      </c>
      <c r="M358">
        <v>5236895.5645454526</v>
      </c>
      <c r="N358">
        <v>1915126656.0464005</v>
      </c>
      <c r="O358">
        <v>97401200</v>
      </c>
      <c r="P358">
        <v>25.916505561363632</v>
      </c>
      <c r="Q358">
        <v>19087.429005262456</v>
      </c>
      <c r="R358">
        <v>229856636.44151351</v>
      </c>
      <c r="S358">
        <v>2017.764751610946</v>
      </c>
      <c r="T358">
        <v>19113.345510823819</v>
      </c>
    </row>
    <row r="359" spans="1:20" x14ac:dyDescent="0.3">
      <c r="A359">
        <v>358</v>
      </c>
      <c r="B359" t="s">
        <v>142</v>
      </c>
      <c r="C359" t="s">
        <v>149</v>
      </c>
      <c r="D359" t="s">
        <v>155</v>
      </c>
      <c r="E359" t="s">
        <v>157</v>
      </c>
      <c r="F359" t="s">
        <v>161</v>
      </c>
      <c r="G359" t="s">
        <v>225</v>
      </c>
      <c r="H359">
        <v>360.45292136987393</v>
      </c>
      <c r="I359">
        <v>52</v>
      </c>
      <c r="J359">
        <v>1283890.6200790519</v>
      </c>
      <c r="K359">
        <v>41928.983809090903</v>
      </c>
      <c r="L359">
        <v>231100311.61422935</v>
      </c>
      <c r="M359">
        <v>5187768.7781818165</v>
      </c>
      <c r="N359">
        <v>1925835930.118578</v>
      </c>
      <c r="O359">
        <v>96928000</v>
      </c>
      <c r="P359">
        <v>25.425237697727269</v>
      </c>
      <c r="Q359">
        <v>19194.164770181826</v>
      </c>
      <c r="R359">
        <v>231142240.59803843</v>
      </c>
      <c r="S359">
        <v>2027.9516988967598</v>
      </c>
      <c r="T359">
        <v>19219.590007879553</v>
      </c>
    </row>
    <row r="360" spans="1:20" x14ac:dyDescent="0.3">
      <c r="A360">
        <v>359</v>
      </c>
      <c r="B360" t="s">
        <v>142</v>
      </c>
      <c r="C360" t="s">
        <v>149</v>
      </c>
      <c r="D360" t="s">
        <v>155</v>
      </c>
      <c r="E360" t="s">
        <v>157</v>
      </c>
      <c r="F360" t="s">
        <v>161</v>
      </c>
      <c r="G360" t="s">
        <v>226</v>
      </c>
      <c r="H360">
        <v>360.45292136987393</v>
      </c>
      <c r="I360">
        <v>26</v>
      </c>
      <c r="J360">
        <v>1283890.6200790519</v>
      </c>
      <c r="K360">
        <v>41928.983809090903</v>
      </c>
      <c r="L360">
        <v>231100311.61422935</v>
      </c>
      <c r="M360">
        <v>5187768.7781818165</v>
      </c>
      <c r="N360">
        <v>1925835930.118578</v>
      </c>
      <c r="O360">
        <v>101400000</v>
      </c>
      <c r="P360">
        <v>25.425237697727269</v>
      </c>
      <c r="Q360">
        <v>19194.164770181826</v>
      </c>
      <c r="R360">
        <v>231142240.59803843</v>
      </c>
      <c r="S360">
        <v>2032.4236988967598</v>
      </c>
      <c r="T360">
        <v>19219.590007879553</v>
      </c>
    </row>
    <row r="361" spans="1:20" x14ac:dyDescent="0.3">
      <c r="A361">
        <v>360</v>
      </c>
      <c r="B361" t="s">
        <v>142</v>
      </c>
      <c r="C361" t="s">
        <v>149</v>
      </c>
      <c r="D361" t="s">
        <v>155</v>
      </c>
      <c r="E361" t="s">
        <v>157</v>
      </c>
      <c r="F361" t="s">
        <v>161</v>
      </c>
      <c r="G361" t="s">
        <v>224</v>
      </c>
      <c r="H361">
        <v>360.45292136987393</v>
      </c>
      <c r="I361">
        <v>26</v>
      </c>
      <c r="J361">
        <v>1283890.6200790519</v>
      </c>
      <c r="K361">
        <v>41928.983809090903</v>
      </c>
      <c r="L361">
        <v>231100311.61422935</v>
      </c>
      <c r="M361">
        <v>5187768.7781818165</v>
      </c>
      <c r="N361">
        <v>1925835930.118578</v>
      </c>
      <c r="O361">
        <v>97401200</v>
      </c>
      <c r="P361">
        <v>25.425237697727269</v>
      </c>
      <c r="Q361">
        <v>19194.164770181826</v>
      </c>
      <c r="R361">
        <v>231142240.59803843</v>
      </c>
      <c r="S361">
        <v>2028.4248988967597</v>
      </c>
      <c r="T361">
        <v>19219.590007879553</v>
      </c>
    </row>
    <row r="362" spans="1:20" x14ac:dyDescent="0.3">
      <c r="A362">
        <v>361</v>
      </c>
      <c r="B362" t="s">
        <v>142</v>
      </c>
      <c r="C362" t="s">
        <v>150</v>
      </c>
      <c r="D362" t="s">
        <v>154</v>
      </c>
      <c r="E362" t="s">
        <v>156</v>
      </c>
      <c r="F362" t="s">
        <v>159</v>
      </c>
      <c r="G362" t="s">
        <v>225</v>
      </c>
      <c r="H362">
        <v>406.0844784305695</v>
      </c>
      <c r="I362">
        <v>58</v>
      </c>
      <c r="J362">
        <v>1451503.7007148743</v>
      </c>
      <c r="K362">
        <v>36685.609763636356</v>
      </c>
      <c r="L362">
        <v>261270666.12867737</v>
      </c>
      <c r="M362">
        <v>5511880.9422727264</v>
      </c>
      <c r="N362">
        <v>2177255551.0723114</v>
      </c>
      <c r="O362">
        <v>108112000</v>
      </c>
      <c r="P362">
        <v>22.251500668181812</v>
      </c>
      <c r="Q362">
        <v>21699.980325687371</v>
      </c>
      <c r="R362">
        <v>261307351.73844099</v>
      </c>
      <c r="S362">
        <v>2290.8794320145839</v>
      </c>
      <c r="T362">
        <v>21722.231826355553</v>
      </c>
    </row>
    <row r="363" spans="1:20" x14ac:dyDescent="0.3">
      <c r="A363">
        <v>362</v>
      </c>
      <c r="B363" t="s">
        <v>142</v>
      </c>
      <c r="C363" t="s">
        <v>150</v>
      </c>
      <c r="D363" t="s">
        <v>154</v>
      </c>
      <c r="E363" t="s">
        <v>156</v>
      </c>
      <c r="F363" t="s">
        <v>159</v>
      </c>
      <c r="G363" t="s">
        <v>226</v>
      </c>
      <c r="H363">
        <v>406.0844784305695</v>
      </c>
      <c r="I363">
        <v>29</v>
      </c>
      <c r="J363">
        <v>1451503.7007148743</v>
      </c>
      <c r="K363">
        <v>36685.609763636356</v>
      </c>
      <c r="L363">
        <v>261270666.12867737</v>
      </c>
      <c r="M363">
        <v>5511880.9422727264</v>
      </c>
      <c r="N363">
        <v>2177255551.0723114</v>
      </c>
      <c r="O363">
        <v>113100000</v>
      </c>
      <c r="P363">
        <v>22.251500668181812</v>
      </c>
      <c r="Q363">
        <v>21699.980325687371</v>
      </c>
      <c r="R363">
        <v>261307351.73844099</v>
      </c>
      <c r="S363">
        <v>2295.8674320145842</v>
      </c>
      <c r="T363">
        <v>21722.231826355553</v>
      </c>
    </row>
    <row r="364" spans="1:20" x14ac:dyDescent="0.3">
      <c r="A364">
        <v>363</v>
      </c>
      <c r="B364" t="s">
        <v>142</v>
      </c>
      <c r="C364" t="s">
        <v>150</v>
      </c>
      <c r="D364" t="s">
        <v>154</v>
      </c>
      <c r="E364" t="s">
        <v>156</v>
      </c>
      <c r="F364" t="s">
        <v>159</v>
      </c>
      <c r="G364" t="s">
        <v>224</v>
      </c>
      <c r="H364">
        <v>406.0844784305695</v>
      </c>
      <c r="I364">
        <v>29</v>
      </c>
      <c r="J364">
        <v>1451503.7007148743</v>
      </c>
      <c r="K364">
        <v>36685.609763636356</v>
      </c>
      <c r="L364">
        <v>261270666.12867737</v>
      </c>
      <c r="M364">
        <v>5511880.9422727264</v>
      </c>
      <c r="N364">
        <v>2177255551.0723114</v>
      </c>
      <c r="O364">
        <v>108639800</v>
      </c>
      <c r="P364">
        <v>22.251500668181812</v>
      </c>
      <c r="Q364">
        <v>21699.980325687371</v>
      </c>
      <c r="R364">
        <v>261307351.73844099</v>
      </c>
      <c r="S364">
        <v>2291.4072320145842</v>
      </c>
      <c r="T364">
        <v>21722.231826355553</v>
      </c>
    </row>
    <row r="365" spans="1:20" x14ac:dyDescent="0.3">
      <c r="A365">
        <v>364</v>
      </c>
      <c r="B365" t="s">
        <v>142</v>
      </c>
      <c r="C365" t="s">
        <v>150</v>
      </c>
      <c r="D365" t="s">
        <v>154</v>
      </c>
      <c r="E365" t="s">
        <v>156</v>
      </c>
      <c r="F365" t="s">
        <v>160</v>
      </c>
      <c r="G365" t="s">
        <v>225</v>
      </c>
      <c r="H365">
        <v>406.04590658673129</v>
      </c>
      <c r="I365">
        <v>58</v>
      </c>
      <c r="J365">
        <v>1452544.8801385583</v>
      </c>
      <c r="K365">
        <v>37504.389536363633</v>
      </c>
      <c r="L365">
        <v>261458078.42494053</v>
      </c>
      <c r="M365">
        <v>5539173.6013636356</v>
      </c>
      <c r="N365">
        <v>2178817320.2078376</v>
      </c>
      <c r="O365">
        <v>108112000</v>
      </c>
      <c r="P365">
        <v>21.978574077272722</v>
      </c>
      <c r="Q365">
        <v>21715.545958071449</v>
      </c>
      <c r="R365">
        <v>261495582.81447688</v>
      </c>
      <c r="S365">
        <v>2292.4684938092014</v>
      </c>
      <c r="T365">
        <v>21737.52453214872</v>
      </c>
    </row>
    <row r="366" spans="1:20" x14ac:dyDescent="0.3">
      <c r="A366">
        <v>365</v>
      </c>
      <c r="B366" t="s">
        <v>142</v>
      </c>
      <c r="C366" t="s">
        <v>150</v>
      </c>
      <c r="D366" t="s">
        <v>154</v>
      </c>
      <c r="E366" t="s">
        <v>156</v>
      </c>
      <c r="F366" t="s">
        <v>160</v>
      </c>
      <c r="G366" t="s">
        <v>226</v>
      </c>
      <c r="H366">
        <v>406.04590658673129</v>
      </c>
      <c r="I366">
        <v>29</v>
      </c>
      <c r="J366">
        <v>1452544.8801385583</v>
      </c>
      <c r="K366">
        <v>37504.389536363633</v>
      </c>
      <c r="L366">
        <v>261458078.42494053</v>
      </c>
      <c r="M366">
        <v>5539173.6013636356</v>
      </c>
      <c r="N366">
        <v>2178817320.2078376</v>
      </c>
      <c r="O366">
        <v>113100000</v>
      </c>
      <c r="P366">
        <v>21.978574077272722</v>
      </c>
      <c r="Q366">
        <v>21715.545958071449</v>
      </c>
      <c r="R366">
        <v>261495582.81447688</v>
      </c>
      <c r="S366">
        <v>2297.4564938092012</v>
      </c>
      <c r="T366">
        <v>21737.52453214872</v>
      </c>
    </row>
    <row r="367" spans="1:20" x14ac:dyDescent="0.3">
      <c r="A367">
        <v>366</v>
      </c>
      <c r="B367" t="s">
        <v>142</v>
      </c>
      <c r="C367" t="s">
        <v>150</v>
      </c>
      <c r="D367" t="s">
        <v>154</v>
      </c>
      <c r="E367" t="s">
        <v>156</v>
      </c>
      <c r="F367" t="s">
        <v>160</v>
      </c>
      <c r="G367" t="s">
        <v>224</v>
      </c>
      <c r="H367">
        <v>406.04590658673129</v>
      </c>
      <c r="I367">
        <v>29</v>
      </c>
      <c r="J367">
        <v>1452544.8801385583</v>
      </c>
      <c r="K367">
        <v>37504.389536363633</v>
      </c>
      <c r="L367">
        <v>261458078.42494053</v>
      </c>
      <c r="M367">
        <v>5539173.6013636356</v>
      </c>
      <c r="N367">
        <v>2178817320.2078376</v>
      </c>
      <c r="O367">
        <v>108639800</v>
      </c>
      <c r="P367">
        <v>21.978574077272722</v>
      </c>
      <c r="Q367">
        <v>21715.545958071449</v>
      </c>
      <c r="R367">
        <v>261495582.81447688</v>
      </c>
      <c r="S367">
        <v>2292.9962938092012</v>
      </c>
      <c r="T367">
        <v>21737.52453214872</v>
      </c>
    </row>
    <row r="368" spans="1:20" x14ac:dyDescent="0.3">
      <c r="A368">
        <v>367</v>
      </c>
      <c r="B368" t="s">
        <v>142</v>
      </c>
      <c r="C368" t="s">
        <v>150</v>
      </c>
      <c r="D368" t="s">
        <v>154</v>
      </c>
      <c r="E368" t="s">
        <v>156</v>
      </c>
      <c r="F368" t="s">
        <v>161</v>
      </c>
      <c r="G368" t="s">
        <v>225</v>
      </c>
      <c r="H368">
        <v>405.78141394326985</v>
      </c>
      <c r="I368">
        <v>58</v>
      </c>
      <c r="J368">
        <v>1459684.3961866766</v>
      </c>
      <c r="K368">
        <v>37995.657399999996</v>
      </c>
      <c r="L368">
        <v>262743191.31360179</v>
      </c>
      <c r="M368">
        <v>5490046.8149999995</v>
      </c>
      <c r="N368">
        <v>2189526594.280015</v>
      </c>
      <c r="O368">
        <v>108112000</v>
      </c>
      <c r="P368">
        <v>21.487306213636359</v>
      </c>
      <c r="Q368">
        <v>21822.281722990814</v>
      </c>
      <c r="R368">
        <v>262781186.9710018</v>
      </c>
      <c r="S368">
        <v>2303.1286410950152</v>
      </c>
      <c r="T368">
        <v>21843.76902920445</v>
      </c>
    </row>
    <row r="369" spans="1:20" x14ac:dyDescent="0.3">
      <c r="A369">
        <v>368</v>
      </c>
      <c r="B369" t="s">
        <v>142</v>
      </c>
      <c r="C369" t="s">
        <v>150</v>
      </c>
      <c r="D369" t="s">
        <v>154</v>
      </c>
      <c r="E369" t="s">
        <v>156</v>
      </c>
      <c r="F369" t="s">
        <v>161</v>
      </c>
      <c r="G369" t="s">
        <v>226</v>
      </c>
      <c r="H369">
        <v>405.78141394326985</v>
      </c>
      <c r="I369">
        <v>29</v>
      </c>
      <c r="J369">
        <v>1459684.3961866766</v>
      </c>
      <c r="K369">
        <v>37995.657399999996</v>
      </c>
      <c r="L369">
        <v>262743191.31360179</v>
      </c>
      <c r="M369">
        <v>5490046.8149999995</v>
      </c>
      <c r="N369">
        <v>2189526594.280015</v>
      </c>
      <c r="O369">
        <v>113100000</v>
      </c>
      <c r="P369">
        <v>21.487306213636359</v>
      </c>
      <c r="Q369">
        <v>21822.281722990814</v>
      </c>
      <c r="R369">
        <v>262781186.9710018</v>
      </c>
      <c r="S369">
        <v>2308.116641095015</v>
      </c>
      <c r="T369">
        <v>21843.76902920445</v>
      </c>
    </row>
    <row r="370" spans="1:20" x14ac:dyDescent="0.3">
      <c r="A370">
        <v>369</v>
      </c>
      <c r="B370" t="s">
        <v>142</v>
      </c>
      <c r="C370" t="s">
        <v>150</v>
      </c>
      <c r="D370" t="s">
        <v>154</v>
      </c>
      <c r="E370" t="s">
        <v>156</v>
      </c>
      <c r="F370" t="s">
        <v>161</v>
      </c>
      <c r="G370" t="s">
        <v>224</v>
      </c>
      <c r="H370">
        <v>405.78141394326985</v>
      </c>
      <c r="I370">
        <v>29</v>
      </c>
      <c r="J370">
        <v>1459684.3961866766</v>
      </c>
      <c r="K370">
        <v>37995.657399999996</v>
      </c>
      <c r="L370">
        <v>262743191.31360179</v>
      </c>
      <c r="M370">
        <v>5490046.8149999995</v>
      </c>
      <c r="N370">
        <v>2189526594.280015</v>
      </c>
      <c r="O370">
        <v>108639800</v>
      </c>
      <c r="P370">
        <v>21.487306213636359</v>
      </c>
      <c r="Q370">
        <v>21822.281722990814</v>
      </c>
      <c r="R370">
        <v>262781186.9710018</v>
      </c>
      <c r="S370">
        <v>2303.656441095015</v>
      </c>
      <c r="T370">
        <v>21843.76902920445</v>
      </c>
    </row>
    <row r="371" spans="1:20" x14ac:dyDescent="0.3">
      <c r="A371">
        <v>370</v>
      </c>
      <c r="B371" t="s">
        <v>142</v>
      </c>
      <c r="C371" t="s">
        <v>150</v>
      </c>
      <c r="D371" t="s">
        <v>154</v>
      </c>
      <c r="E371" t="s">
        <v>157</v>
      </c>
      <c r="F371" t="s">
        <v>159</v>
      </c>
      <c r="G371" t="s">
        <v>225</v>
      </c>
      <c r="H371">
        <v>409.14125624875129</v>
      </c>
      <c r="I371">
        <v>59</v>
      </c>
      <c r="J371">
        <v>1454462.6616428741</v>
      </c>
      <c r="K371">
        <v>39414.87567272727</v>
      </c>
      <c r="L371">
        <v>261803279.09571737</v>
      </c>
      <c r="M371">
        <v>4966027.7604545439</v>
      </c>
      <c r="N371">
        <v>2181693992.4643111</v>
      </c>
      <c r="O371">
        <v>109976000</v>
      </c>
      <c r="P371">
        <v>24.980766577272725</v>
      </c>
      <c r="Q371">
        <v>21744.216791560968</v>
      </c>
      <c r="R371">
        <v>261842693.9713901</v>
      </c>
      <c r="S371">
        <v>2296.6360202247656</v>
      </c>
      <c r="T371">
        <v>21769.197558138239</v>
      </c>
    </row>
    <row r="372" spans="1:20" x14ac:dyDescent="0.3">
      <c r="A372">
        <v>371</v>
      </c>
      <c r="B372" t="s">
        <v>142</v>
      </c>
      <c r="C372" t="s">
        <v>150</v>
      </c>
      <c r="D372" t="s">
        <v>154</v>
      </c>
      <c r="E372" t="s">
        <v>157</v>
      </c>
      <c r="F372" t="s">
        <v>159</v>
      </c>
      <c r="G372" t="s">
        <v>226</v>
      </c>
      <c r="H372">
        <v>409.14125624875129</v>
      </c>
      <c r="I372">
        <v>30</v>
      </c>
      <c r="J372">
        <v>1454462.6616428741</v>
      </c>
      <c r="K372">
        <v>39414.87567272727</v>
      </c>
      <c r="L372">
        <v>261803279.09571737</v>
      </c>
      <c r="M372">
        <v>4966027.7604545439</v>
      </c>
      <c r="N372">
        <v>2181693992.4643111</v>
      </c>
      <c r="O372">
        <v>117000000</v>
      </c>
      <c r="P372">
        <v>24.980766577272725</v>
      </c>
      <c r="Q372">
        <v>21744.216791560968</v>
      </c>
      <c r="R372">
        <v>261842693.9713901</v>
      </c>
      <c r="S372">
        <v>2303.660020224766</v>
      </c>
      <c r="T372">
        <v>21769.197558138239</v>
      </c>
    </row>
    <row r="373" spans="1:20" x14ac:dyDescent="0.3">
      <c r="A373">
        <v>372</v>
      </c>
      <c r="B373" t="s">
        <v>142</v>
      </c>
      <c r="C373" t="s">
        <v>150</v>
      </c>
      <c r="D373" t="s">
        <v>154</v>
      </c>
      <c r="E373" t="s">
        <v>157</v>
      </c>
      <c r="F373" t="s">
        <v>159</v>
      </c>
      <c r="G373" t="s">
        <v>224</v>
      </c>
      <c r="H373">
        <v>409.14125624875129</v>
      </c>
      <c r="I373">
        <v>30</v>
      </c>
      <c r="J373">
        <v>1454462.6616428741</v>
      </c>
      <c r="K373">
        <v>39414.87567272727</v>
      </c>
      <c r="L373">
        <v>261803279.09571737</v>
      </c>
      <c r="M373">
        <v>4966027.7604545439</v>
      </c>
      <c r="N373">
        <v>2181693992.4643111</v>
      </c>
      <c r="O373">
        <v>112386000</v>
      </c>
      <c r="P373">
        <v>24.980766577272725</v>
      </c>
      <c r="Q373">
        <v>21744.216791560968</v>
      </c>
      <c r="R373">
        <v>261842693.9713901</v>
      </c>
      <c r="S373">
        <v>2299.0460202247659</v>
      </c>
      <c r="T373">
        <v>21769.197558138239</v>
      </c>
    </row>
    <row r="374" spans="1:20" x14ac:dyDescent="0.3">
      <c r="A374">
        <v>373</v>
      </c>
      <c r="B374" t="s">
        <v>142</v>
      </c>
      <c r="C374" t="s">
        <v>150</v>
      </c>
      <c r="D374" t="s">
        <v>154</v>
      </c>
      <c r="E374" t="s">
        <v>157</v>
      </c>
      <c r="F374" t="s">
        <v>160</v>
      </c>
      <c r="G374" t="s">
        <v>225</v>
      </c>
      <c r="H374">
        <v>409.10268440491325</v>
      </c>
      <c r="I374">
        <v>59</v>
      </c>
      <c r="J374">
        <v>1455503.8410665584</v>
      </c>
      <c r="K374">
        <v>40233.65544545454</v>
      </c>
      <c r="L374">
        <v>261990691.3919805</v>
      </c>
      <c r="M374">
        <v>4993320.419545453</v>
      </c>
      <c r="N374">
        <v>2183255761.5998373</v>
      </c>
      <c r="O374">
        <v>109976000</v>
      </c>
      <c r="P374">
        <v>24.707839986363634</v>
      </c>
      <c r="Q374">
        <v>21759.782423945046</v>
      </c>
      <c r="R374">
        <v>262030925.04742596</v>
      </c>
      <c r="S374">
        <v>2298.2250820193831</v>
      </c>
      <c r="T374">
        <v>21784.49026393141</v>
      </c>
    </row>
    <row r="375" spans="1:20" x14ac:dyDescent="0.3">
      <c r="A375">
        <v>374</v>
      </c>
      <c r="B375" t="s">
        <v>142</v>
      </c>
      <c r="C375" t="s">
        <v>150</v>
      </c>
      <c r="D375" t="s">
        <v>154</v>
      </c>
      <c r="E375" t="s">
        <v>157</v>
      </c>
      <c r="F375" t="s">
        <v>160</v>
      </c>
      <c r="G375" t="s">
        <v>226</v>
      </c>
      <c r="H375">
        <v>409.10268440491325</v>
      </c>
      <c r="I375">
        <v>30</v>
      </c>
      <c r="J375">
        <v>1455503.8410665584</v>
      </c>
      <c r="K375">
        <v>40233.65544545454</v>
      </c>
      <c r="L375">
        <v>261990691.3919805</v>
      </c>
      <c r="M375">
        <v>4993320.419545453</v>
      </c>
      <c r="N375">
        <v>2183255761.5998373</v>
      </c>
      <c r="O375">
        <v>117000000</v>
      </c>
      <c r="P375">
        <v>24.707839986363634</v>
      </c>
      <c r="Q375">
        <v>21759.782423945046</v>
      </c>
      <c r="R375">
        <v>262030925.04742596</v>
      </c>
      <c r="S375">
        <v>2305.249082019383</v>
      </c>
      <c r="T375">
        <v>21784.49026393141</v>
      </c>
    </row>
    <row r="376" spans="1:20" x14ac:dyDescent="0.3">
      <c r="A376">
        <v>375</v>
      </c>
      <c r="B376" t="s">
        <v>142</v>
      </c>
      <c r="C376" t="s">
        <v>150</v>
      </c>
      <c r="D376" t="s">
        <v>154</v>
      </c>
      <c r="E376" t="s">
        <v>157</v>
      </c>
      <c r="F376" t="s">
        <v>160</v>
      </c>
      <c r="G376" t="s">
        <v>224</v>
      </c>
      <c r="H376">
        <v>409.10268440491325</v>
      </c>
      <c r="I376">
        <v>30</v>
      </c>
      <c r="J376">
        <v>1455503.8410665584</v>
      </c>
      <c r="K376">
        <v>40233.65544545454</v>
      </c>
      <c r="L376">
        <v>261990691.3919805</v>
      </c>
      <c r="M376">
        <v>4993320.419545453</v>
      </c>
      <c r="N376">
        <v>2183255761.5998373</v>
      </c>
      <c r="O376">
        <v>112386000</v>
      </c>
      <c r="P376">
        <v>24.707839986363634</v>
      </c>
      <c r="Q376">
        <v>21759.782423945046</v>
      </c>
      <c r="R376">
        <v>262030925.04742596</v>
      </c>
      <c r="S376">
        <v>2300.6350820193829</v>
      </c>
      <c r="T376">
        <v>21784.49026393141</v>
      </c>
    </row>
    <row r="377" spans="1:20" x14ac:dyDescent="0.3">
      <c r="A377">
        <v>376</v>
      </c>
      <c r="B377" t="s">
        <v>142</v>
      </c>
      <c r="C377" t="s">
        <v>150</v>
      </c>
      <c r="D377" t="s">
        <v>154</v>
      </c>
      <c r="E377" t="s">
        <v>157</v>
      </c>
      <c r="F377" t="s">
        <v>161</v>
      </c>
      <c r="G377" t="s">
        <v>225</v>
      </c>
      <c r="H377">
        <v>408.83819176145164</v>
      </c>
      <c r="I377">
        <v>59</v>
      </c>
      <c r="J377">
        <v>1462643.3571146766</v>
      </c>
      <c r="K377">
        <v>40724.923309090904</v>
      </c>
      <c r="L377">
        <v>263275804.28064179</v>
      </c>
      <c r="M377">
        <v>4944193.6331818169</v>
      </c>
      <c r="N377">
        <v>2193965035.6720147</v>
      </c>
      <c r="O377">
        <v>109976000</v>
      </c>
      <c r="P377">
        <v>24.216572122727271</v>
      </c>
      <c r="Q377">
        <v>21866.518188864415</v>
      </c>
      <c r="R377">
        <v>263316529.20395088</v>
      </c>
      <c r="S377">
        <v>2308.8852293051968</v>
      </c>
      <c r="T377">
        <v>21890.734760987143</v>
      </c>
    </row>
    <row r="378" spans="1:20" x14ac:dyDescent="0.3">
      <c r="A378">
        <v>377</v>
      </c>
      <c r="B378" t="s">
        <v>142</v>
      </c>
      <c r="C378" t="s">
        <v>150</v>
      </c>
      <c r="D378" t="s">
        <v>154</v>
      </c>
      <c r="E378" t="s">
        <v>157</v>
      </c>
      <c r="F378" t="s">
        <v>161</v>
      </c>
      <c r="G378" t="s">
        <v>226</v>
      </c>
      <c r="H378">
        <v>408.83819176145164</v>
      </c>
      <c r="I378">
        <v>30</v>
      </c>
      <c r="J378">
        <v>1462643.3571146766</v>
      </c>
      <c r="K378">
        <v>40724.923309090904</v>
      </c>
      <c r="L378">
        <v>263275804.28064179</v>
      </c>
      <c r="M378">
        <v>4944193.6331818169</v>
      </c>
      <c r="N378">
        <v>2193965035.6720147</v>
      </c>
      <c r="O378">
        <v>117000000</v>
      </c>
      <c r="P378">
        <v>24.216572122727271</v>
      </c>
      <c r="Q378">
        <v>21866.518188864415</v>
      </c>
      <c r="R378">
        <v>263316529.20395088</v>
      </c>
      <c r="S378">
        <v>2315.9092293051967</v>
      </c>
      <c r="T378">
        <v>21890.734760987143</v>
      </c>
    </row>
    <row r="379" spans="1:20" x14ac:dyDescent="0.3">
      <c r="A379">
        <v>378</v>
      </c>
      <c r="B379" t="s">
        <v>142</v>
      </c>
      <c r="C379" t="s">
        <v>150</v>
      </c>
      <c r="D379" t="s">
        <v>154</v>
      </c>
      <c r="E379" t="s">
        <v>157</v>
      </c>
      <c r="F379" t="s">
        <v>161</v>
      </c>
      <c r="G379" t="s">
        <v>224</v>
      </c>
      <c r="H379">
        <v>408.83819176145164</v>
      </c>
      <c r="I379">
        <v>30</v>
      </c>
      <c r="J379">
        <v>1462643.3571146766</v>
      </c>
      <c r="K379">
        <v>40724.923309090904</v>
      </c>
      <c r="L379">
        <v>263275804.28064179</v>
      </c>
      <c r="M379">
        <v>4944193.6331818169</v>
      </c>
      <c r="N379">
        <v>2193965035.6720147</v>
      </c>
      <c r="O379">
        <v>112386000</v>
      </c>
      <c r="P379">
        <v>24.216572122727271</v>
      </c>
      <c r="Q379">
        <v>21866.518188864415</v>
      </c>
      <c r="R379">
        <v>263316529.20395088</v>
      </c>
      <c r="S379">
        <v>2311.2952293051967</v>
      </c>
      <c r="T379">
        <v>21890.734760987143</v>
      </c>
    </row>
    <row r="380" spans="1:20" x14ac:dyDescent="0.3">
      <c r="A380">
        <v>379</v>
      </c>
      <c r="B380" t="s">
        <v>142</v>
      </c>
      <c r="C380" t="s">
        <v>150</v>
      </c>
      <c r="D380" t="s">
        <v>155</v>
      </c>
      <c r="E380" t="s">
        <v>156</v>
      </c>
      <c r="F380" t="s">
        <v>159</v>
      </c>
      <c r="G380" t="s">
        <v>225</v>
      </c>
      <c r="H380">
        <v>406.09092553556957</v>
      </c>
      <c r="I380">
        <v>58</v>
      </c>
      <c r="J380">
        <v>1451509.9415125141</v>
      </c>
      <c r="K380">
        <v>36667.189463636358</v>
      </c>
      <c r="L380">
        <v>261271789.47225255</v>
      </c>
      <c r="M380">
        <v>5510959.9272727268</v>
      </c>
      <c r="N380">
        <v>2177264912.2687712</v>
      </c>
      <c r="O380">
        <v>108112000</v>
      </c>
      <c r="P380">
        <v>22.237685443181814</v>
      </c>
      <c r="Q380">
        <v>21700.073625612084</v>
      </c>
      <c r="R380">
        <v>261308456.66171619</v>
      </c>
      <c r="S380">
        <v>2290.8878721960441</v>
      </c>
      <c r="T380">
        <v>21722.311311055266</v>
      </c>
    </row>
    <row r="381" spans="1:20" x14ac:dyDescent="0.3">
      <c r="A381">
        <v>380</v>
      </c>
      <c r="B381" t="s">
        <v>142</v>
      </c>
      <c r="C381" t="s">
        <v>150</v>
      </c>
      <c r="D381" t="s">
        <v>155</v>
      </c>
      <c r="E381" t="s">
        <v>156</v>
      </c>
      <c r="F381" t="s">
        <v>159</v>
      </c>
      <c r="G381" t="s">
        <v>226</v>
      </c>
      <c r="H381">
        <v>406.09092553556957</v>
      </c>
      <c r="I381">
        <v>29</v>
      </c>
      <c r="J381">
        <v>1451509.9415125141</v>
      </c>
      <c r="K381">
        <v>36667.189463636358</v>
      </c>
      <c r="L381">
        <v>261271789.47225255</v>
      </c>
      <c r="M381">
        <v>5510959.9272727268</v>
      </c>
      <c r="N381">
        <v>2177264912.2687712</v>
      </c>
      <c r="O381">
        <v>113100000</v>
      </c>
      <c r="P381">
        <v>22.237685443181814</v>
      </c>
      <c r="Q381">
        <v>21700.073625612084</v>
      </c>
      <c r="R381">
        <v>261308456.66171619</v>
      </c>
      <c r="S381">
        <v>2295.8758721960439</v>
      </c>
      <c r="T381">
        <v>21722.311311055266</v>
      </c>
    </row>
    <row r="382" spans="1:20" x14ac:dyDescent="0.3">
      <c r="A382">
        <v>381</v>
      </c>
      <c r="B382" t="s">
        <v>142</v>
      </c>
      <c r="C382" t="s">
        <v>150</v>
      </c>
      <c r="D382" t="s">
        <v>155</v>
      </c>
      <c r="E382" t="s">
        <v>156</v>
      </c>
      <c r="F382" t="s">
        <v>159</v>
      </c>
      <c r="G382" t="s">
        <v>224</v>
      </c>
      <c r="H382">
        <v>406.09092553556957</v>
      </c>
      <c r="I382">
        <v>29</v>
      </c>
      <c r="J382">
        <v>1451509.9415125141</v>
      </c>
      <c r="K382">
        <v>36667.189463636358</v>
      </c>
      <c r="L382">
        <v>261271789.47225255</v>
      </c>
      <c r="M382">
        <v>5510959.9272727268</v>
      </c>
      <c r="N382">
        <v>2177264912.2687712</v>
      </c>
      <c r="O382">
        <v>108639800</v>
      </c>
      <c r="P382">
        <v>22.237685443181814</v>
      </c>
      <c r="Q382">
        <v>21700.073625612084</v>
      </c>
      <c r="R382">
        <v>261308456.66171619</v>
      </c>
      <c r="S382">
        <v>2291.4156721960439</v>
      </c>
      <c r="T382">
        <v>21722.311311055266</v>
      </c>
    </row>
    <row r="383" spans="1:20" x14ac:dyDescent="0.3">
      <c r="A383">
        <v>382</v>
      </c>
      <c r="B383" t="s">
        <v>142</v>
      </c>
      <c r="C383" t="s">
        <v>150</v>
      </c>
      <c r="D383" t="s">
        <v>155</v>
      </c>
      <c r="E383" t="s">
        <v>156</v>
      </c>
      <c r="F383" t="s">
        <v>160</v>
      </c>
      <c r="G383" t="s">
        <v>225</v>
      </c>
      <c r="H383">
        <v>406.05235369173135</v>
      </c>
      <c r="I383">
        <v>58</v>
      </c>
      <c r="J383">
        <v>1452551.1209361984</v>
      </c>
      <c r="K383">
        <v>37485.969236363635</v>
      </c>
      <c r="L383">
        <v>261459201.76851574</v>
      </c>
      <c r="M383">
        <v>5538252.586363636</v>
      </c>
      <c r="N383">
        <v>2178826681.4042978</v>
      </c>
      <c r="O383">
        <v>108112000</v>
      </c>
      <c r="P383">
        <v>21.964758852272723</v>
      </c>
      <c r="Q383">
        <v>21715.639257996168</v>
      </c>
      <c r="R383">
        <v>261496687.73775211</v>
      </c>
      <c r="S383">
        <v>2292.4769339906616</v>
      </c>
      <c r="T383">
        <v>21737.60401684844</v>
      </c>
    </row>
    <row r="384" spans="1:20" x14ac:dyDescent="0.3">
      <c r="A384">
        <v>383</v>
      </c>
      <c r="B384" t="s">
        <v>142</v>
      </c>
      <c r="C384" t="s">
        <v>150</v>
      </c>
      <c r="D384" t="s">
        <v>155</v>
      </c>
      <c r="E384" t="s">
        <v>156</v>
      </c>
      <c r="F384" t="s">
        <v>160</v>
      </c>
      <c r="G384" t="s">
        <v>226</v>
      </c>
      <c r="H384">
        <v>406.05235369173135</v>
      </c>
      <c r="I384">
        <v>29</v>
      </c>
      <c r="J384">
        <v>1452551.1209361984</v>
      </c>
      <c r="K384">
        <v>37485.969236363635</v>
      </c>
      <c r="L384">
        <v>261459201.76851574</v>
      </c>
      <c r="M384">
        <v>5538252.586363636</v>
      </c>
      <c r="N384">
        <v>2178826681.4042978</v>
      </c>
      <c r="O384">
        <v>113100000</v>
      </c>
      <c r="P384">
        <v>21.964758852272723</v>
      </c>
      <c r="Q384">
        <v>21715.639257996168</v>
      </c>
      <c r="R384">
        <v>261496687.73775211</v>
      </c>
      <c r="S384">
        <v>2297.4649339906618</v>
      </c>
      <c r="T384">
        <v>21737.60401684844</v>
      </c>
    </row>
    <row r="385" spans="1:20" x14ac:dyDescent="0.3">
      <c r="A385">
        <v>384</v>
      </c>
      <c r="B385" t="s">
        <v>142</v>
      </c>
      <c r="C385" t="s">
        <v>150</v>
      </c>
      <c r="D385" t="s">
        <v>155</v>
      </c>
      <c r="E385" t="s">
        <v>156</v>
      </c>
      <c r="F385" t="s">
        <v>160</v>
      </c>
      <c r="G385" t="s">
        <v>224</v>
      </c>
      <c r="H385">
        <v>406.05235369173135</v>
      </c>
      <c r="I385">
        <v>29</v>
      </c>
      <c r="J385">
        <v>1452551.1209361984</v>
      </c>
      <c r="K385">
        <v>37485.969236363635</v>
      </c>
      <c r="L385">
        <v>261459201.76851574</v>
      </c>
      <c r="M385">
        <v>5538252.586363636</v>
      </c>
      <c r="N385">
        <v>2178826681.4042978</v>
      </c>
      <c r="O385">
        <v>108639800</v>
      </c>
      <c r="P385">
        <v>21.964758852272723</v>
      </c>
      <c r="Q385">
        <v>21715.639257996168</v>
      </c>
      <c r="R385">
        <v>261496687.73775211</v>
      </c>
      <c r="S385">
        <v>2293.0047339906614</v>
      </c>
      <c r="T385">
        <v>21737.60401684844</v>
      </c>
    </row>
    <row r="386" spans="1:20" x14ac:dyDescent="0.3">
      <c r="A386">
        <v>385</v>
      </c>
      <c r="B386" t="s">
        <v>142</v>
      </c>
      <c r="C386" t="s">
        <v>150</v>
      </c>
      <c r="D386" t="s">
        <v>155</v>
      </c>
      <c r="E386" t="s">
        <v>156</v>
      </c>
      <c r="F386" t="s">
        <v>161</v>
      </c>
      <c r="G386" t="s">
        <v>225</v>
      </c>
      <c r="H386">
        <v>405.7878610482698</v>
      </c>
      <c r="I386">
        <v>58</v>
      </c>
      <c r="J386">
        <v>1459690.6369843169</v>
      </c>
      <c r="K386">
        <v>37977.237099999998</v>
      </c>
      <c r="L386">
        <v>262744314.65717706</v>
      </c>
      <c r="M386">
        <v>5489125.7999999998</v>
      </c>
      <c r="N386">
        <v>2189535955.4764757</v>
      </c>
      <c r="O386">
        <v>108112000</v>
      </c>
      <c r="P386">
        <v>21.47349098863636</v>
      </c>
      <c r="Q386">
        <v>21822.375022915538</v>
      </c>
      <c r="R386">
        <v>262782291.89427707</v>
      </c>
      <c r="S386">
        <v>2303.1370812764758</v>
      </c>
      <c r="T386">
        <v>21843.848513904173</v>
      </c>
    </row>
    <row r="387" spans="1:20" x14ac:dyDescent="0.3">
      <c r="A387">
        <v>386</v>
      </c>
      <c r="B387" t="s">
        <v>142</v>
      </c>
      <c r="C387" t="s">
        <v>150</v>
      </c>
      <c r="D387" t="s">
        <v>155</v>
      </c>
      <c r="E387" t="s">
        <v>156</v>
      </c>
      <c r="F387" t="s">
        <v>161</v>
      </c>
      <c r="G387" t="s">
        <v>226</v>
      </c>
      <c r="H387">
        <v>405.7878610482698</v>
      </c>
      <c r="I387">
        <v>29</v>
      </c>
      <c r="J387">
        <v>1459690.6369843169</v>
      </c>
      <c r="K387">
        <v>37977.237099999998</v>
      </c>
      <c r="L387">
        <v>262744314.65717706</v>
      </c>
      <c r="M387">
        <v>5489125.7999999998</v>
      </c>
      <c r="N387">
        <v>2189535955.4764757</v>
      </c>
      <c r="O387">
        <v>113100000</v>
      </c>
      <c r="P387">
        <v>21.47349098863636</v>
      </c>
      <c r="Q387">
        <v>21822.375022915538</v>
      </c>
      <c r="R387">
        <v>262782291.89427707</v>
      </c>
      <c r="S387">
        <v>2308.1250812764761</v>
      </c>
      <c r="T387">
        <v>21843.848513904173</v>
      </c>
    </row>
    <row r="388" spans="1:20" x14ac:dyDescent="0.3">
      <c r="A388">
        <v>387</v>
      </c>
      <c r="B388" t="s">
        <v>142</v>
      </c>
      <c r="C388" t="s">
        <v>150</v>
      </c>
      <c r="D388" t="s">
        <v>155</v>
      </c>
      <c r="E388" t="s">
        <v>156</v>
      </c>
      <c r="F388" t="s">
        <v>161</v>
      </c>
      <c r="G388" t="s">
        <v>224</v>
      </c>
      <c r="H388">
        <v>405.7878610482698</v>
      </c>
      <c r="I388">
        <v>29</v>
      </c>
      <c r="J388">
        <v>1459690.6369843169</v>
      </c>
      <c r="K388">
        <v>37977.237099999998</v>
      </c>
      <c r="L388">
        <v>262744314.65717706</v>
      </c>
      <c r="M388">
        <v>5489125.7999999998</v>
      </c>
      <c r="N388">
        <v>2189535955.4764757</v>
      </c>
      <c r="O388">
        <v>108639800</v>
      </c>
      <c r="P388">
        <v>21.47349098863636</v>
      </c>
      <c r="Q388">
        <v>21822.375022915538</v>
      </c>
      <c r="R388">
        <v>262782291.89427707</v>
      </c>
      <c r="S388">
        <v>2303.6648812764761</v>
      </c>
      <c r="T388">
        <v>21843.848513904173</v>
      </c>
    </row>
    <row r="389" spans="1:20" x14ac:dyDescent="0.3">
      <c r="A389">
        <v>388</v>
      </c>
      <c r="B389" t="s">
        <v>142</v>
      </c>
      <c r="C389" t="s">
        <v>150</v>
      </c>
      <c r="D389" t="s">
        <v>155</v>
      </c>
      <c r="E389" t="s">
        <v>157</v>
      </c>
      <c r="F389" t="s">
        <v>159</v>
      </c>
      <c r="G389" t="s">
        <v>225</v>
      </c>
      <c r="H389">
        <v>409.14770335375135</v>
      </c>
      <c r="I389">
        <v>59</v>
      </c>
      <c r="J389">
        <v>1454468.9024405144</v>
      </c>
      <c r="K389">
        <v>39396.455372727272</v>
      </c>
      <c r="L389">
        <v>261804402.43929264</v>
      </c>
      <c r="M389">
        <v>4965106.7454545442</v>
      </c>
      <c r="N389">
        <v>2181703353.6607718</v>
      </c>
      <c r="O389">
        <v>109976000</v>
      </c>
      <c r="P389">
        <v>24.966951352272723</v>
      </c>
      <c r="Q389">
        <v>21744.310091485691</v>
      </c>
      <c r="R389">
        <v>261843798.89466536</v>
      </c>
      <c r="S389">
        <v>2296.6444604062262</v>
      </c>
      <c r="T389">
        <v>21769.277042837963</v>
      </c>
    </row>
    <row r="390" spans="1:20" x14ac:dyDescent="0.3">
      <c r="A390">
        <v>389</v>
      </c>
      <c r="B390" t="s">
        <v>142</v>
      </c>
      <c r="C390" t="s">
        <v>150</v>
      </c>
      <c r="D390" t="s">
        <v>155</v>
      </c>
      <c r="E390" t="s">
        <v>157</v>
      </c>
      <c r="F390" t="s">
        <v>159</v>
      </c>
      <c r="G390" t="s">
        <v>226</v>
      </c>
      <c r="H390">
        <v>409.14770335375135</v>
      </c>
      <c r="I390">
        <v>30</v>
      </c>
      <c r="J390">
        <v>1454468.9024405144</v>
      </c>
      <c r="K390">
        <v>39396.455372727272</v>
      </c>
      <c r="L390">
        <v>261804402.43929264</v>
      </c>
      <c r="M390">
        <v>4965106.7454545442</v>
      </c>
      <c r="N390">
        <v>2181703353.6607718</v>
      </c>
      <c r="O390">
        <v>117000000</v>
      </c>
      <c r="P390">
        <v>24.966951352272723</v>
      </c>
      <c r="Q390">
        <v>21744.310091485691</v>
      </c>
      <c r="R390">
        <v>261843798.89466536</v>
      </c>
      <c r="S390">
        <v>2303.6684604062261</v>
      </c>
      <c r="T390">
        <v>21769.277042837963</v>
      </c>
    </row>
    <row r="391" spans="1:20" x14ac:dyDescent="0.3">
      <c r="A391">
        <v>390</v>
      </c>
      <c r="B391" t="s">
        <v>142</v>
      </c>
      <c r="C391" t="s">
        <v>150</v>
      </c>
      <c r="D391" t="s">
        <v>155</v>
      </c>
      <c r="E391" t="s">
        <v>157</v>
      </c>
      <c r="F391" t="s">
        <v>159</v>
      </c>
      <c r="G391" t="s">
        <v>224</v>
      </c>
      <c r="H391">
        <v>409.14770335375135</v>
      </c>
      <c r="I391">
        <v>30</v>
      </c>
      <c r="J391">
        <v>1454468.9024405144</v>
      </c>
      <c r="K391">
        <v>39396.455372727272</v>
      </c>
      <c r="L391">
        <v>261804402.43929264</v>
      </c>
      <c r="M391">
        <v>4965106.7454545442</v>
      </c>
      <c r="N391">
        <v>2181703353.6607718</v>
      </c>
      <c r="O391">
        <v>112386000</v>
      </c>
      <c r="P391">
        <v>24.966951352272723</v>
      </c>
      <c r="Q391">
        <v>21744.310091485691</v>
      </c>
      <c r="R391">
        <v>261843798.89466536</v>
      </c>
      <c r="S391">
        <v>2299.0544604062261</v>
      </c>
      <c r="T391">
        <v>21769.277042837963</v>
      </c>
    </row>
    <row r="392" spans="1:20" x14ac:dyDescent="0.3">
      <c r="A392">
        <v>391</v>
      </c>
      <c r="B392" t="s">
        <v>142</v>
      </c>
      <c r="C392" t="s">
        <v>150</v>
      </c>
      <c r="D392" t="s">
        <v>155</v>
      </c>
      <c r="E392" t="s">
        <v>157</v>
      </c>
      <c r="F392" t="s">
        <v>160</v>
      </c>
      <c r="G392" t="s">
        <v>225</v>
      </c>
      <c r="H392">
        <v>409.10913150991325</v>
      </c>
      <c r="I392">
        <v>59</v>
      </c>
      <c r="J392">
        <v>1455510.0818641982</v>
      </c>
      <c r="K392">
        <v>40215.235145454542</v>
      </c>
      <c r="L392">
        <v>261991814.73555568</v>
      </c>
      <c r="M392">
        <v>4992399.4045454534</v>
      </c>
      <c r="N392">
        <v>2183265122.7962971</v>
      </c>
      <c r="O392">
        <v>109976000</v>
      </c>
      <c r="P392">
        <v>24.694024761363632</v>
      </c>
      <c r="Q392">
        <v>21759.875723869758</v>
      </c>
      <c r="R392">
        <v>262032029.97070113</v>
      </c>
      <c r="S392">
        <v>2298.2335222008423</v>
      </c>
      <c r="T392">
        <v>21784.569748631122</v>
      </c>
    </row>
    <row r="393" spans="1:20" x14ac:dyDescent="0.3">
      <c r="A393">
        <v>392</v>
      </c>
      <c r="B393" t="s">
        <v>142</v>
      </c>
      <c r="C393" t="s">
        <v>150</v>
      </c>
      <c r="D393" t="s">
        <v>155</v>
      </c>
      <c r="E393" t="s">
        <v>157</v>
      </c>
      <c r="F393" t="s">
        <v>160</v>
      </c>
      <c r="G393" t="s">
        <v>226</v>
      </c>
      <c r="H393">
        <v>409.10913150991325</v>
      </c>
      <c r="I393">
        <v>30</v>
      </c>
      <c r="J393">
        <v>1455510.0818641982</v>
      </c>
      <c r="K393">
        <v>40215.235145454542</v>
      </c>
      <c r="L393">
        <v>261991814.73555568</v>
      </c>
      <c r="M393">
        <v>4992399.4045454534</v>
      </c>
      <c r="N393">
        <v>2183265122.7962971</v>
      </c>
      <c r="O393">
        <v>117000000</v>
      </c>
      <c r="P393">
        <v>24.694024761363632</v>
      </c>
      <c r="Q393">
        <v>21759.875723869758</v>
      </c>
      <c r="R393">
        <v>262032029.97070113</v>
      </c>
      <c r="S393">
        <v>2305.2575222008422</v>
      </c>
      <c r="T393">
        <v>21784.569748631122</v>
      </c>
    </row>
    <row r="394" spans="1:20" x14ac:dyDescent="0.3">
      <c r="A394">
        <v>393</v>
      </c>
      <c r="B394" t="s">
        <v>142</v>
      </c>
      <c r="C394" t="s">
        <v>150</v>
      </c>
      <c r="D394" t="s">
        <v>155</v>
      </c>
      <c r="E394" t="s">
        <v>157</v>
      </c>
      <c r="F394" t="s">
        <v>160</v>
      </c>
      <c r="G394" t="s">
        <v>224</v>
      </c>
      <c r="H394">
        <v>409.10913150991325</v>
      </c>
      <c r="I394">
        <v>30</v>
      </c>
      <c r="J394">
        <v>1455510.0818641982</v>
      </c>
      <c r="K394">
        <v>40215.235145454542</v>
      </c>
      <c r="L394">
        <v>261991814.73555568</v>
      </c>
      <c r="M394">
        <v>4992399.4045454534</v>
      </c>
      <c r="N394">
        <v>2183265122.7962971</v>
      </c>
      <c r="O394">
        <v>112386000</v>
      </c>
      <c r="P394">
        <v>24.694024761363632</v>
      </c>
      <c r="Q394">
        <v>21759.875723869758</v>
      </c>
      <c r="R394">
        <v>262032029.97070113</v>
      </c>
      <c r="S394">
        <v>2300.6435222008422</v>
      </c>
      <c r="T394">
        <v>21784.569748631122</v>
      </c>
    </row>
    <row r="395" spans="1:20" x14ac:dyDescent="0.3">
      <c r="A395">
        <v>394</v>
      </c>
      <c r="B395" t="s">
        <v>142</v>
      </c>
      <c r="C395" t="s">
        <v>150</v>
      </c>
      <c r="D395" t="s">
        <v>155</v>
      </c>
      <c r="E395" t="s">
        <v>157</v>
      </c>
      <c r="F395" t="s">
        <v>161</v>
      </c>
      <c r="G395" t="s">
        <v>225</v>
      </c>
      <c r="H395">
        <v>408.8446388664517</v>
      </c>
      <c r="I395">
        <v>59</v>
      </c>
      <c r="J395">
        <v>1462649.5979123164</v>
      </c>
      <c r="K395">
        <v>40706.503009090906</v>
      </c>
      <c r="L395">
        <v>263276927.62421694</v>
      </c>
      <c r="M395">
        <v>4943272.6181818172</v>
      </c>
      <c r="N395">
        <v>2193974396.8684745</v>
      </c>
      <c r="O395">
        <v>109976000</v>
      </c>
      <c r="P395">
        <v>24.202756897727269</v>
      </c>
      <c r="Q395">
        <v>21866.611488789131</v>
      </c>
      <c r="R395">
        <v>263317634.12722602</v>
      </c>
      <c r="S395">
        <v>2308.8936694866561</v>
      </c>
      <c r="T395">
        <v>21890.814245686859</v>
      </c>
    </row>
    <row r="396" spans="1:20" x14ac:dyDescent="0.3">
      <c r="A396">
        <v>395</v>
      </c>
      <c r="B396" t="s">
        <v>142</v>
      </c>
      <c r="C396" t="s">
        <v>150</v>
      </c>
      <c r="D396" t="s">
        <v>155</v>
      </c>
      <c r="E396" t="s">
        <v>157</v>
      </c>
      <c r="F396" t="s">
        <v>161</v>
      </c>
      <c r="G396" t="s">
        <v>226</v>
      </c>
      <c r="H396">
        <v>408.8446388664517</v>
      </c>
      <c r="I396">
        <v>30</v>
      </c>
      <c r="J396">
        <v>1462649.5979123164</v>
      </c>
      <c r="K396">
        <v>40706.503009090906</v>
      </c>
      <c r="L396">
        <v>263276927.62421694</v>
      </c>
      <c r="M396">
        <v>4943272.6181818172</v>
      </c>
      <c r="N396">
        <v>2193974396.8684745</v>
      </c>
      <c r="O396">
        <v>117000000</v>
      </c>
      <c r="P396">
        <v>24.202756897727269</v>
      </c>
      <c r="Q396">
        <v>21866.611488789131</v>
      </c>
      <c r="R396">
        <v>263317634.12722602</v>
      </c>
      <c r="S396">
        <v>2315.917669486656</v>
      </c>
      <c r="T396">
        <v>21890.814245686859</v>
      </c>
    </row>
    <row r="397" spans="1:20" x14ac:dyDescent="0.3">
      <c r="A397">
        <v>396</v>
      </c>
      <c r="B397" t="s">
        <v>142</v>
      </c>
      <c r="C397" t="s">
        <v>150</v>
      </c>
      <c r="D397" t="s">
        <v>155</v>
      </c>
      <c r="E397" t="s">
        <v>157</v>
      </c>
      <c r="F397" t="s">
        <v>161</v>
      </c>
      <c r="G397" t="s">
        <v>224</v>
      </c>
      <c r="H397">
        <v>408.8446388664517</v>
      </c>
      <c r="I397">
        <v>30</v>
      </c>
      <c r="J397">
        <v>1462649.5979123164</v>
      </c>
      <c r="K397">
        <v>40706.503009090906</v>
      </c>
      <c r="L397">
        <v>263276927.62421694</v>
      </c>
      <c r="M397">
        <v>4943272.6181818172</v>
      </c>
      <c r="N397">
        <v>2193974396.8684745</v>
      </c>
      <c r="O397">
        <v>112386000</v>
      </c>
      <c r="P397">
        <v>24.202756897727269</v>
      </c>
      <c r="Q397">
        <v>21866.611488789131</v>
      </c>
      <c r="R397">
        <v>263317634.12722602</v>
      </c>
      <c r="S397">
        <v>2311.303669486656</v>
      </c>
      <c r="T397">
        <v>21890.814245686859</v>
      </c>
    </row>
    <row r="398" spans="1:20" x14ac:dyDescent="0.3">
      <c r="A398">
        <v>397</v>
      </c>
      <c r="B398" t="s">
        <v>142</v>
      </c>
      <c r="C398" t="s">
        <v>151</v>
      </c>
      <c r="D398" t="s">
        <v>154</v>
      </c>
      <c r="E398" t="s">
        <v>156</v>
      </c>
      <c r="F398" t="s">
        <v>159</v>
      </c>
      <c r="G398" t="s">
        <v>225</v>
      </c>
      <c r="H398">
        <v>384.45582936228067</v>
      </c>
      <c r="I398">
        <v>55</v>
      </c>
      <c r="J398">
        <v>1364609.2707684822</v>
      </c>
      <c r="K398">
        <v>36074.369363636361</v>
      </c>
      <c r="L398">
        <v>245629668.73832679</v>
      </c>
      <c r="M398">
        <v>5267384.7822727263</v>
      </c>
      <c r="N398">
        <v>2046913906.1527231</v>
      </c>
      <c r="O398">
        <v>102520000</v>
      </c>
      <c r="P398">
        <v>21.029019868181816</v>
      </c>
      <c r="Q398">
        <v>20400.908597988808</v>
      </c>
      <c r="R398">
        <v>245665743.10769042</v>
      </c>
      <c r="S398">
        <v>2154.7012909349955</v>
      </c>
      <c r="T398">
        <v>20421.937617856991</v>
      </c>
    </row>
    <row r="399" spans="1:20" x14ac:dyDescent="0.3">
      <c r="A399">
        <v>398</v>
      </c>
      <c r="B399" t="s">
        <v>142</v>
      </c>
      <c r="C399" t="s">
        <v>151</v>
      </c>
      <c r="D399" t="s">
        <v>154</v>
      </c>
      <c r="E399" t="s">
        <v>156</v>
      </c>
      <c r="F399" t="s">
        <v>159</v>
      </c>
      <c r="G399" t="s">
        <v>226</v>
      </c>
      <c r="H399">
        <v>384.45582936228067</v>
      </c>
      <c r="I399">
        <v>28</v>
      </c>
      <c r="J399">
        <v>1364609.2707684822</v>
      </c>
      <c r="K399">
        <v>36074.369363636361</v>
      </c>
      <c r="L399">
        <v>245629668.73832679</v>
      </c>
      <c r="M399">
        <v>5267384.7822727263</v>
      </c>
      <c r="N399">
        <v>2046913906.1527231</v>
      </c>
      <c r="O399">
        <v>109200000</v>
      </c>
      <c r="P399">
        <v>21.029019868181816</v>
      </c>
      <c r="Q399">
        <v>20400.908597988808</v>
      </c>
      <c r="R399">
        <v>245665743.10769042</v>
      </c>
      <c r="S399">
        <v>2161.3812909349958</v>
      </c>
      <c r="T399">
        <v>20421.937617856991</v>
      </c>
    </row>
    <row r="400" spans="1:20" x14ac:dyDescent="0.3">
      <c r="A400">
        <v>399</v>
      </c>
      <c r="B400" t="s">
        <v>142</v>
      </c>
      <c r="C400" t="s">
        <v>151</v>
      </c>
      <c r="D400" t="s">
        <v>154</v>
      </c>
      <c r="E400" t="s">
        <v>156</v>
      </c>
      <c r="F400" t="s">
        <v>159</v>
      </c>
      <c r="G400" t="s">
        <v>224</v>
      </c>
      <c r="H400">
        <v>384.45582936228067</v>
      </c>
      <c r="I400">
        <v>28</v>
      </c>
      <c r="J400">
        <v>1364609.2707684822</v>
      </c>
      <c r="K400">
        <v>36074.369363636361</v>
      </c>
      <c r="L400">
        <v>245629668.73832679</v>
      </c>
      <c r="M400">
        <v>5267384.7822727263</v>
      </c>
      <c r="N400">
        <v>2046913906.1527231</v>
      </c>
      <c r="O400">
        <v>104893600</v>
      </c>
      <c r="P400">
        <v>21.029019868181816</v>
      </c>
      <c r="Q400">
        <v>20400.908597988808</v>
      </c>
      <c r="R400">
        <v>245665743.10769042</v>
      </c>
      <c r="S400">
        <v>2157.0748909349954</v>
      </c>
      <c r="T400">
        <v>20421.937617856991</v>
      </c>
    </row>
    <row r="401" spans="1:20" x14ac:dyDescent="0.3">
      <c r="A401">
        <v>400</v>
      </c>
      <c r="B401" t="s">
        <v>142</v>
      </c>
      <c r="C401" t="s">
        <v>151</v>
      </c>
      <c r="D401" t="s">
        <v>154</v>
      </c>
      <c r="E401" t="s">
        <v>156</v>
      </c>
      <c r="F401" t="s">
        <v>160</v>
      </c>
      <c r="G401" t="s">
        <v>225</v>
      </c>
      <c r="H401">
        <v>384.41725751844257</v>
      </c>
      <c r="I401">
        <v>55</v>
      </c>
      <c r="J401">
        <v>1365650.450192166</v>
      </c>
      <c r="K401">
        <v>36893.149136363631</v>
      </c>
      <c r="L401">
        <v>245817081.03458989</v>
      </c>
      <c r="M401">
        <v>5294677.4413636355</v>
      </c>
      <c r="N401">
        <v>2048475675.288249</v>
      </c>
      <c r="O401">
        <v>102520000</v>
      </c>
      <c r="P401">
        <v>20.756093277272726</v>
      </c>
      <c r="Q401">
        <v>20416.474230372878</v>
      </c>
      <c r="R401">
        <v>245853974.18372625</v>
      </c>
      <c r="S401">
        <v>2156.2903527296126</v>
      </c>
      <c r="T401">
        <v>20437.23032365015</v>
      </c>
    </row>
    <row r="402" spans="1:20" x14ac:dyDescent="0.3">
      <c r="A402">
        <v>401</v>
      </c>
      <c r="B402" t="s">
        <v>142</v>
      </c>
      <c r="C402" t="s">
        <v>151</v>
      </c>
      <c r="D402" t="s">
        <v>154</v>
      </c>
      <c r="E402" t="s">
        <v>156</v>
      </c>
      <c r="F402" t="s">
        <v>160</v>
      </c>
      <c r="G402" t="s">
        <v>226</v>
      </c>
      <c r="H402">
        <v>384.41725751844257</v>
      </c>
      <c r="I402">
        <v>28</v>
      </c>
      <c r="J402">
        <v>1365650.450192166</v>
      </c>
      <c r="K402">
        <v>36893.149136363631</v>
      </c>
      <c r="L402">
        <v>245817081.03458989</v>
      </c>
      <c r="M402">
        <v>5294677.4413636355</v>
      </c>
      <c r="N402">
        <v>2048475675.288249</v>
      </c>
      <c r="O402">
        <v>109200000</v>
      </c>
      <c r="P402">
        <v>20.756093277272726</v>
      </c>
      <c r="Q402">
        <v>20416.474230372878</v>
      </c>
      <c r="R402">
        <v>245853974.18372625</v>
      </c>
      <c r="S402">
        <v>2162.9703527296124</v>
      </c>
      <c r="T402">
        <v>20437.23032365015</v>
      </c>
    </row>
    <row r="403" spans="1:20" x14ac:dyDescent="0.3">
      <c r="A403">
        <v>402</v>
      </c>
      <c r="B403" t="s">
        <v>142</v>
      </c>
      <c r="C403" t="s">
        <v>151</v>
      </c>
      <c r="D403" t="s">
        <v>154</v>
      </c>
      <c r="E403" t="s">
        <v>156</v>
      </c>
      <c r="F403" t="s">
        <v>160</v>
      </c>
      <c r="G403" t="s">
        <v>224</v>
      </c>
      <c r="H403">
        <v>384.41725751844257</v>
      </c>
      <c r="I403">
        <v>28</v>
      </c>
      <c r="J403">
        <v>1365650.450192166</v>
      </c>
      <c r="K403">
        <v>36893.149136363631</v>
      </c>
      <c r="L403">
        <v>245817081.03458989</v>
      </c>
      <c r="M403">
        <v>5294677.4413636355</v>
      </c>
      <c r="N403">
        <v>2048475675.288249</v>
      </c>
      <c r="O403">
        <v>104893600</v>
      </c>
      <c r="P403">
        <v>20.756093277272726</v>
      </c>
      <c r="Q403">
        <v>20416.474230372878</v>
      </c>
      <c r="R403">
        <v>245853974.18372625</v>
      </c>
      <c r="S403">
        <v>2158.6639527296124</v>
      </c>
      <c r="T403">
        <v>20437.23032365015</v>
      </c>
    </row>
    <row r="404" spans="1:20" x14ac:dyDescent="0.3">
      <c r="A404">
        <v>403</v>
      </c>
      <c r="B404" t="s">
        <v>142</v>
      </c>
      <c r="C404" t="s">
        <v>151</v>
      </c>
      <c r="D404" t="s">
        <v>154</v>
      </c>
      <c r="E404" t="s">
        <v>156</v>
      </c>
      <c r="F404" t="s">
        <v>161</v>
      </c>
      <c r="G404" t="s">
        <v>225</v>
      </c>
      <c r="H404">
        <v>384.15276487498102</v>
      </c>
      <c r="I404">
        <v>55</v>
      </c>
      <c r="J404">
        <v>1372789.9662402838</v>
      </c>
      <c r="K404">
        <v>37384.416999999994</v>
      </c>
      <c r="L404">
        <v>247102193.92325109</v>
      </c>
      <c r="M404">
        <v>5245550.6549999993</v>
      </c>
      <c r="N404">
        <v>2059184949.3604257</v>
      </c>
      <c r="O404">
        <v>102520000</v>
      </c>
      <c r="P404">
        <v>20.264825413636363</v>
      </c>
      <c r="Q404">
        <v>20523.209995292244</v>
      </c>
      <c r="R404">
        <v>247139578.34025109</v>
      </c>
      <c r="S404">
        <v>2166.9505000154259</v>
      </c>
      <c r="T404">
        <v>20543.47482070588</v>
      </c>
    </row>
    <row r="405" spans="1:20" x14ac:dyDescent="0.3">
      <c r="A405">
        <v>404</v>
      </c>
      <c r="B405" t="s">
        <v>142</v>
      </c>
      <c r="C405" t="s">
        <v>151</v>
      </c>
      <c r="D405" t="s">
        <v>154</v>
      </c>
      <c r="E405" t="s">
        <v>156</v>
      </c>
      <c r="F405" t="s">
        <v>161</v>
      </c>
      <c r="G405" t="s">
        <v>226</v>
      </c>
      <c r="H405">
        <v>384.15276487498102</v>
      </c>
      <c r="I405">
        <v>28</v>
      </c>
      <c r="J405">
        <v>1372789.9662402838</v>
      </c>
      <c r="K405">
        <v>37384.416999999994</v>
      </c>
      <c r="L405">
        <v>247102193.92325109</v>
      </c>
      <c r="M405">
        <v>5245550.6549999993</v>
      </c>
      <c r="N405">
        <v>2059184949.3604257</v>
      </c>
      <c r="O405">
        <v>109200000</v>
      </c>
      <c r="P405">
        <v>20.264825413636363</v>
      </c>
      <c r="Q405">
        <v>20523.209995292244</v>
      </c>
      <c r="R405">
        <v>247139578.34025109</v>
      </c>
      <c r="S405">
        <v>2173.6305000154257</v>
      </c>
      <c r="T405">
        <v>20543.47482070588</v>
      </c>
    </row>
    <row r="406" spans="1:20" x14ac:dyDescent="0.3">
      <c r="A406">
        <v>405</v>
      </c>
      <c r="B406" t="s">
        <v>142</v>
      </c>
      <c r="C406" t="s">
        <v>151</v>
      </c>
      <c r="D406" t="s">
        <v>154</v>
      </c>
      <c r="E406" t="s">
        <v>156</v>
      </c>
      <c r="F406" t="s">
        <v>161</v>
      </c>
      <c r="G406" t="s">
        <v>224</v>
      </c>
      <c r="H406">
        <v>384.15276487498102</v>
      </c>
      <c r="I406">
        <v>28</v>
      </c>
      <c r="J406">
        <v>1372789.9662402838</v>
      </c>
      <c r="K406">
        <v>37384.416999999994</v>
      </c>
      <c r="L406">
        <v>247102193.92325109</v>
      </c>
      <c r="M406">
        <v>5245550.6549999993</v>
      </c>
      <c r="N406">
        <v>2059184949.3604257</v>
      </c>
      <c r="O406">
        <v>104893600</v>
      </c>
      <c r="P406">
        <v>20.264825413636363</v>
      </c>
      <c r="Q406">
        <v>20523.209995292244</v>
      </c>
      <c r="R406">
        <v>247139578.34025109</v>
      </c>
      <c r="S406">
        <v>2169.3241000154258</v>
      </c>
      <c r="T406">
        <v>20543.47482070588</v>
      </c>
    </row>
    <row r="407" spans="1:20" x14ac:dyDescent="0.3">
      <c r="A407">
        <v>406</v>
      </c>
      <c r="B407" t="s">
        <v>142</v>
      </c>
      <c r="C407" t="s">
        <v>151</v>
      </c>
      <c r="D407" t="s">
        <v>154</v>
      </c>
      <c r="E407" t="s">
        <v>157</v>
      </c>
      <c r="F407" t="s">
        <v>159</v>
      </c>
      <c r="G407" t="s">
        <v>225</v>
      </c>
      <c r="H407">
        <v>387.51260718046245</v>
      </c>
      <c r="I407">
        <v>56</v>
      </c>
      <c r="J407">
        <v>1367568.2316964823</v>
      </c>
      <c r="K407">
        <v>38803.635272727275</v>
      </c>
      <c r="L407">
        <v>246162281.70536682</v>
      </c>
      <c r="M407">
        <v>4721531.6004545446</v>
      </c>
      <c r="N407">
        <v>2051352347.5447235</v>
      </c>
      <c r="O407">
        <v>104384000</v>
      </c>
      <c r="P407">
        <v>23.758285777272725</v>
      </c>
      <c r="Q407">
        <v>20445.145063862408</v>
      </c>
      <c r="R407">
        <v>246201085.34063956</v>
      </c>
      <c r="S407">
        <v>2160.4578791451777</v>
      </c>
      <c r="T407">
        <v>20468.903349639681</v>
      </c>
    </row>
    <row r="408" spans="1:20" x14ac:dyDescent="0.3">
      <c r="A408">
        <v>407</v>
      </c>
      <c r="B408" t="s">
        <v>142</v>
      </c>
      <c r="C408" t="s">
        <v>151</v>
      </c>
      <c r="D408" t="s">
        <v>154</v>
      </c>
      <c r="E408" t="s">
        <v>157</v>
      </c>
      <c r="F408" t="s">
        <v>159</v>
      </c>
      <c r="G408" t="s">
        <v>226</v>
      </c>
      <c r="H408">
        <v>387.51260718046245</v>
      </c>
      <c r="I408">
        <v>28</v>
      </c>
      <c r="J408">
        <v>1367568.2316964823</v>
      </c>
      <c r="K408">
        <v>38803.635272727275</v>
      </c>
      <c r="L408">
        <v>246162281.70536682</v>
      </c>
      <c r="M408">
        <v>4721531.6004545446</v>
      </c>
      <c r="N408">
        <v>2051352347.5447235</v>
      </c>
      <c r="O408">
        <v>109200000</v>
      </c>
      <c r="P408">
        <v>23.758285777272725</v>
      </c>
      <c r="Q408">
        <v>20445.145063862408</v>
      </c>
      <c r="R408">
        <v>246201085.34063956</v>
      </c>
      <c r="S408">
        <v>2165.2738791451779</v>
      </c>
      <c r="T408">
        <v>20468.903349639681</v>
      </c>
    </row>
    <row r="409" spans="1:20" x14ac:dyDescent="0.3">
      <c r="A409">
        <v>408</v>
      </c>
      <c r="B409" t="s">
        <v>142</v>
      </c>
      <c r="C409" t="s">
        <v>151</v>
      </c>
      <c r="D409" t="s">
        <v>154</v>
      </c>
      <c r="E409" t="s">
        <v>157</v>
      </c>
      <c r="F409" t="s">
        <v>159</v>
      </c>
      <c r="G409" t="s">
        <v>224</v>
      </c>
      <c r="H409">
        <v>387.51260718046245</v>
      </c>
      <c r="I409">
        <v>28</v>
      </c>
      <c r="J409">
        <v>1367568.2316964823</v>
      </c>
      <c r="K409">
        <v>38803.635272727275</v>
      </c>
      <c r="L409">
        <v>246162281.70536682</v>
      </c>
      <c r="M409">
        <v>4721531.6004545446</v>
      </c>
      <c r="N409">
        <v>2051352347.5447235</v>
      </c>
      <c r="O409">
        <v>104893600</v>
      </c>
      <c r="P409">
        <v>23.758285777272725</v>
      </c>
      <c r="Q409">
        <v>20445.145063862408</v>
      </c>
      <c r="R409">
        <v>246201085.34063956</v>
      </c>
      <c r="S409">
        <v>2160.967479145178</v>
      </c>
      <c r="T409">
        <v>20468.903349639681</v>
      </c>
    </row>
    <row r="410" spans="1:20" x14ac:dyDescent="0.3">
      <c r="A410">
        <v>409</v>
      </c>
      <c r="B410" t="s">
        <v>142</v>
      </c>
      <c r="C410" t="s">
        <v>151</v>
      </c>
      <c r="D410" t="s">
        <v>154</v>
      </c>
      <c r="E410" t="s">
        <v>157</v>
      </c>
      <c r="F410" t="s">
        <v>160</v>
      </c>
      <c r="G410" t="s">
        <v>225</v>
      </c>
      <c r="H410">
        <v>387.47403533662435</v>
      </c>
      <c r="I410">
        <v>56</v>
      </c>
      <c r="J410">
        <v>1368609.4111201663</v>
      </c>
      <c r="K410">
        <v>39622.415045454545</v>
      </c>
      <c r="L410">
        <v>246349694.00162992</v>
      </c>
      <c r="M410">
        <v>4748824.2595454538</v>
      </c>
      <c r="N410">
        <v>2052914116.6802492</v>
      </c>
      <c r="O410">
        <v>104384000</v>
      </c>
      <c r="P410">
        <v>23.485359186363635</v>
      </c>
      <c r="Q410">
        <v>20460.710696246482</v>
      </c>
      <c r="R410">
        <v>246389316.41667536</v>
      </c>
      <c r="S410">
        <v>2162.0469409397947</v>
      </c>
      <c r="T410">
        <v>20484.196055432847</v>
      </c>
    </row>
    <row r="411" spans="1:20" x14ac:dyDescent="0.3">
      <c r="A411">
        <v>410</v>
      </c>
      <c r="B411" t="s">
        <v>142</v>
      </c>
      <c r="C411" t="s">
        <v>151</v>
      </c>
      <c r="D411" t="s">
        <v>154</v>
      </c>
      <c r="E411" t="s">
        <v>157</v>
      </c>
      <c r="F411" t="s">
        <v>160</v>
      </c>
      <c r="G411" t="s">
        <v>226</v>
      </c>
      <c r="H411">
        <v>387.47403533662435</v>
      </c>
      <c r="I411">
        <v>28</v>
      </c>
      <c r="J411">
        <v>1368609.4111201663</v>
      </c>
      <c r="K411">
        <v>39622.415045454545</v>
      </c>
      <c r="L411">
        <v>246349694.00162992</v>
      </c>
      <c r="M411">
        <v>4748824.2595454538</v>
      </c>
      <c r="N411">
        <v>2052914116.6802492</v>
      </c>
      <c r="O411">
        <v>109200000</v>
      </c>
      <c r="P411">
        <v>23.485359186363635</v>
      </c>
      <c r="Q411">
        <v>20460.710696246482</v>
      </c>
      <c r="R411">
        <v>246389316.41667536</v>
      </c>
      <c r="S411">
        <v>2166.8629409397945</v>
      </c>
      <c r="T411">
        <v>20484.196055432847</v>
      </c>
    </row>
    <row r="412" spans="1:20" x14ac:dyDescent="0.3">
      <c r="A412">
        <v>411</v>
      </c>
      <c r="B412" t="s">
        <v>142</v>
      </c>
      <c r="C412" t="s">
        <v>151</v>
      </c>
      <c r="D412" t="s">
        <v>154</v>
      </c>
      <c r="E412" t="s">
        <v>157</v>
      </c>
      <c r="F412" t="s">
        <v>160</v>
      </c>
      <c r="G412" t="s">
        <v>224</v>
      </c>
      <c r="H412">
        <v>387.47403533662435</v>
      </c>
      <c r="I412">
        <v>28</v>
      </c>
      <c r="J412">
        <v>1368609.4111201663</v>
      </c>
      <c r="K412">
        <v>39622.415045454545</v>
      </c>
      <c r="L412">
        <v>246349694.00162992</v>
      </c>
      <c r="M412">
        <v>4748824.2595454538</v>
      </c>
      <c r="N412">
        <v>2052914116.6802492</v>
      </c>
      <c r="O412">
        <v>104893600</v>
      </c>
      <c r="P412">
        <v>23.485359186363635</v>
      </c>
      <c r="Q412">
        <v>20460.710696246482</v>
      </c>
      <c r="R412">
        <v>246389316.41667536</v>
      </c>
      <c r="S412">
        <v>2162.5565409397946</v>
      </c>
      <c r="T412">
        <v>20484.196055432847</v>
      </c>
    </row>
    <row r="413" spans="1:20" x14ac:dyDescent="0.3">
      <c r="A413">
        <v>412</v>
      </c>
      <c r="B413" t="s">
        <v>142</v>
      </c>
      <c r="C413" t="s">
        <v>151</v>
      </c>
      <c r="D413" t="s">
        <v>154</v>
      </c>
      <c r="E413" t="s">
        <v>157</v>
      </c>
      <c r="F413" t="s">
        <v>161</v>
      </c>
      <c r="G413" t="s">
        <v>225</v>
      </c>
      <c r="H413">
        <v>387.2095426931628</v>
      </c>
      <c r="I413">
        <v>56</v>
      </c>
      <c r="J413">
        <v>1375748.9271682843</v>
      </c>
      <c r="K413">
        <v>40113.682909090909</v>
      </c>
      <c r="L413">
        <v>247634806.89029118</v>
      </c>
      <c r="M413">
        <v>4699697.4731818177</v>
      </c>
      <c r="N413">
        <v>2063623390.7524266</v>
      </c>
      <c r="O413">
        <v>104384000</v>
      </c>
      <c r="P413">
        <v>22.994091322727272</v>
      </c>
      <c r="Q413">
        <v>20567.446461165848</v>
      </c>
      <c r="R413">
        <v>247674920.57320029</v>
      </c>
      <c r="S413">
        <v>2172.7070882256085</v>
      </c>
      <c r="T413">
        <v>20590.440552488573</v>
      </c>
    </row>
    <row r="414" spans="1:20" x14ac:dyDescent="0.3">
      <c r="A414">
        <v>413</v>
      </c>
      <c r="B414" t="s">
        <v>142</v>
      </c>
      <c r="C414" t="s">
        <v>151</v>
      </c>
      <c r="D414" t="s">
        <v>154</v>
      </c>
      <c r="E414" t="s">
        <v>157</v>
      </c>
      <c r="F414" t="s">
        <v>161</v>
      </c>
      <c r="G414" t="s">
        <v>226</v>
      </c>
      <c r="H414">
        <v>387.2095426931628</v>
      </c>
      <c r="I414">
        <v>28</v>
      </c>
      <c r="J414">
        <v>1375748.9271682843</v>
      </c>
      <c r="K414">
        <v>40113.682909090909</v>
      </c>
      <c r="L414">
        <v>247634806.89029118</v>
      </c>
      <c r="M414">
        <v>4699697.4731818177</v>
      </c>
      <c r="N414">
        <v>2063623390.7524266</v>
      </c>
      <c r="O414">
        <v>109200000</v>
      </c>
      <c r="P414">
        <v>22.994091322727272</v>
      </c>
      <c r="Q414">
        <v>20567.446461165848</v>
      </c>
      <c r="R414">
        <v>247674920.57320029</v>
      </c>
      <c r="S414">
        <v>2177.5230882256083</v>
      </c>
      <c r="T414">
        <v>20590.440552488573</v>
      </c>
    </row>
    <row r="415" spans="1:20" x14ac:dyDescent="0.3">
      <c r="A415">
        <v>414</v>
      </c>
      <c r="B415" t="s">
        <v>142</v>
      </c>
      <c r="C415" t="s">
        <v>151</v>
      </c>
      <c r="D415" t="s">
        <v>154</v>
      </c>
      <c r="E415" t="s">
        <v>157</v>
      </c>
      <c r="F415" t="s">
        <v>161</v>
      </c>
      <c r="G415" t="s">
        <v>224</v>
      </c>
      <c r="H415">
        <v>387.2095426931628</v>
      </c>
      <c r="I415">
        <v>28</v>
      </c>
      <c r="J415">
        <v>1375748.9271682843</v>
      </c>
      <c r="K415">
        <v>40113.682909090909</v>
      </c>
      <c r="L415">
        <v>247634806.89029118</v>
      </c>
      <c r="M415">
        <v>4699697.4731818177</v>
      </c>
      <c r="N415">
        <v>2063623390.7524266</v>
      </c>
      <c r="O415">
        <v>104893600</v>
      </c>
      <c r="P415">
        <v>22.994091322727272</v>
      </c>
      <c r="Q415">
        <v>20567.446461165848</v>
      </c>
      <c r="R415">
        <v>247674920.57320029</v>
      </c>
      <c r="S415">
        <v>2173.2166882256083</v>
      </c>
      <c r="T415">
        <v>20590.440552488573</v>
      </c>
    </row>
    <row r="416" spans="1:20" x14ac:dyDescent="0.3">
      <c r="A416">
        <v>415</v>
      </c>
      <c r="B416" t="s">
        <v>142</v>
      </c>
      <c r="C416" t="s">
        <v>151</v>
      </c>
      <c r="D416" t="s">
        <v>155</v>
      </c>
      <c r="E416" t="s">
        <v>156</v>
      </c>
      <c r="F416" t="s">
        <v>159</v>
      </c>
      <c r="G416" t="s">
        <v>225</v>
      </c>
      <c r="H416">
        <v>384.46227646728067</v>
      </c>
      <c r="I416">
        <v>55</v>
      </c>
      <c r="J416">
        <v>1364615.5115661218</v>
      </c>
      <c r="K416">
        <v>36055.949063636363</v>
      </c>
      <c r="L416">
        <v>245630792.08190194</v>
      </c>
      <c r="M416">
        <v>5266463.7672727266</v>
      </c>
      <c r="N416">
        <v>2046923267.3491828</v>
      </c>
      <c r="O416">
        <v>102520000</v>
      </c>
      <c r="P416">
        <v>21.015204643181818</v>
      </c>
      <c r="Q416">
        <v>20401.001897913524</v>
      </c>
      <c r="R416">
        <v>245666848.03096557</v>
      </c>
      <c r="S416">
        <v>2154.7097311164557</v>
      </c>
      <c r="T416">
        <v>20422.017102556707</v>
      </c>
    </row>
    <row r="417" spans="1:20" x14ac:dyDescent="0.3">
      <c r="A417">
        <v>416</v>
      </c>
      <c r="B417" t="s">
        <v>142</v>
      </c>
      <c r="C417" t="s">
        <v>151</v>
      </c>
      <c r="D417" t="s">
        <v>155</v>
      </c>
      <c r="E417" t="s">
        <v>156</v>
      </c>
      <c r="F417" t="s">
        <v>159</v>
      </c>
      <c r="G417" t="s">
        <v>226</v>
      </c>
      <c r="H417">
        <v>384.46227646728067</v>
      </c>
      <c r="I417">
        <v>28</v>
      </c>
      <c r="J417">
        <v>1364615.5115661218</v>
      </c>
      <c r="K417">
        <v>36055.949063636363</v>
      </c>
      <c r="L417">
        <v>245630792.08190194</v>
      </c>
      <c r="M417">
        <v>5266463.7672727266</v>
      </c>
      <c r="N417">
        <v>2046923267.3491828</v>
      </c>
      <c r="O417">
        <v>109200000</v>
      </c>
      <c r="P417">
        <v>21.015204643181818</v>
      </c>
      <c r="Q417">
        <v>20401.001897913524</v>
      </c>
      <c r="R417">
        <v>245666848.03096557</v>
      </c>
      <c r="S417">
        <v>2161.3897311164556</v>
      </c>
      <c r="T417">
        <v>20422.017102556707</v>
      </c>
    </row>
    <row r="418" spans="1:20" x14ac:dyDescent="0.3">
      <c r="A418">
        <v>417</v>
      </c>
      <c r="B418" t="s">
        <v>142</v>
      </c>
      <c r="C418" t="s">
        <v>151</v>
      </c>
      <c r="D418" t="s">
        <v>155</v>
      </c>
      <c r="E418" t="s">
        <v>156</v>
      </c>
      <c r="F418" t="s">
        <v>159</v>
      </c>
      <c r="G418" t="s">
        <v>224</v>
      </c>
      <c r="H418">
        <v>384.46227646728067</v>
      </c>
      <c r="I418">
        <v>28</v>
      </c>
      <c r="J418">
        <v>1364615.5115661218</v>
      </c>
      <c r="K418">
        <v>36055.949063636363</v>
      </c>
      <c r="L418">
        <v>245630792.08190194</v>
      </c>
      <c r="M418">
        <v>5266463.7672727266</v>
      </c>
      <c r="N418">
        <v>2046923267.3491828</v>
      </c>
      <c r="O418">
        <v>104893600</v>
      </c>
      <c r="P418">
        <v>21.015204643181818</v>
      </c>
      <c r="Q418">
        <v>20401.001897913524</v>
      </c>
      <c r="R418">
        <v>245666848.03096557</v>
      </c>
      <c r="S418">
        <v>2157.0833311164556</v>
      </c>
      <c r="T418">
        <v>20422.017102556707</v>
      </c>
    </row>
    <row r="419" spans="1:20" x14ac:dyDescent="0.3">
      <c r="A419">
        <v>418</v>
      </c>
      <c r="B419" t="s">
        <v>142</v>
      </c>
      <c r="C419" t="s">
        <v>151</v>
      </c>
      <c r="D419" t="s">
        <v>155</v>
      </c>
      <c r="E419" t="s">
        <v>156</v>
      </c>
      <c r="F419" t="s">
        <v>160</v>
      </c>
      <c r="G419" t="s">
        <v>225</v>
      </c>
      <c r="H419">
        <v>384.42370462344252</v>
      </c>
      <c r="I419">
        <v>55</v>
      </c>
      <c r="J419">
        <v>1365656.6909898059</v>
      </c>
      <c r="K419">
        <v>36874.728836363633</v>
      </c>
      <c r="L419">
        <v>245818204.37816504</v>
      </c>
      <c r="M419">
        <v>5293756.4263636358</v>
      </c>
      <c r="N419">
        <v>2048485036.4847085</v>
      </c>
      <c r="O419">
        <v>102520000</v>
      </c>
      <c r="P419">
        <v>20.742278052272727</v>
      </c>
      <c r="Q419">
        <v>20416.567530297594</v>
      </c>
      <c r="R419">
        <v>245855079.10700139</v>
      </c>
      <c r="S419">
        <v>2156.2987929110723</v>
      </c>
      <c r="T419">
        <v>20437.309808349866</v>
      </c>
    </row>
    <row r="420" spans="1:20" x14ac:dyDescent="0.3">
      <c r="A420">
        <v>419</v>
      </c>
      <c r="B420" t="s">
        <v>142</v>
      </c>
      <c r="C420" t="s">
        <v>151</v>
      </c>
      <c r="D420" t="s">
        <v>155</v>
      </c>
      <c r="E420" t="s">
        <v>156</v>
      </c>
      <c r="F420" t="s">
        <v>160</v>
      </c>
      <c r="G420" t="s">
        <v>226</v>
      </c>
      <c r="H420">
        <v>384.42370462344252</v>
      </c>
      <c r="I420">
        <v>28</v>
      </c>
      <c r="J420">
        <v>1365656.6909898059</v>
      </c>
      <c r="K420">
        <v>36874.728836363633</v>
      </c>
      <c r="L420">
        <v>245818204.37816504</v>
      </c>
      <c r="M420">
        <v>5293756.4263636358</v>
      </c>
      <c r="N420">
        <v>2048485036.4847085</v>
      </c>
      <c r="O420">
        <v>109200000</v>
      </c>
      <c r="P420">
        <v>20.742278052272727</v>
      </c>
      <c r="Q420">
        <v>20416.567530297594</v>
      </c>
      <c r="R420">
        <v>245855079.10700139</v>
      </c>
      <c r="S420">
        <v>2162.9787929110721</v>
      </c>
      <c r="T420">
        <v>20437.309808349866</v>
      </c>
    </row>
    <row r="421" spans="1:20" x14ac:dyDescent="0.3">
      <c r="A421">
        <v>420</v>
      </c>
      <c r="B421" t="s">
        <v>142</v>
      </c>
      <c r="C421" t="s">
        <v>151</v>
      </c>
      <c r="D421" t="s">
        <v>155</v>
      </c>
      <c r="E421" t="s">
        <v>156</v>
      </c>
      <c r="F421" t="s">
        <v>160</v>
      </c>
      <c r="G421" t="s">
        <v>224</v>
      </c>
      <c r="H421">
        <v>384.42370462344252</v>
      </c>
      <c r="I421">
        <v>28</v>
      </c>
      <c r="J421">
        <v>1365656.6909898059</v>
      </c>
      <c r="K421">
        <v>36874.728836363633</v>
      </c>
      <c r="L421">
        <v>245818204.37816504</v>
      </c>
      <c r="M421">
        <v>5293756.4263636358</v>
      </c>
      <c r="N421">
        <v>2048485036.4847085</v>
      </c>
      <c r="O421">
        <v>104893600</v>
      </c>
      <c r="P421">
        <v>20.742278052272727</v>
      </c>
      <c r="Q421">
        <v>20416.567530297594</v>
      </c>
      <c r="R421">
        <v>245855079.10700139</v>
      </c>
      <c r="S421">
        <v>2158.6723929110722</v>
      </c>
      <c r="T421">
        <v>20437.309808349866</v>
      </c>
    </row>
    <row r="422" spans="1:20" x14ac:dyDescent="0.3">
      <c r="A422">
        <v>421</v>
      </c>
      <c r="B422" t="s">
        <v>142</v>
      </c>
      <c r="C422" t="s">
        <v>151</v>
      </c>
      <c r="D422" t="s">
        <v>155</v>
      </c>
      <c r="E422" t="s">
        <v>156</v>
      </c>
      <c r="F422" t="s">
        <v>161</v>
      </c>
      <c r="G422" t="s">
        <v>225</v>
      </c>
      <c r="H422">
        <v>384.15921197998102</v>
      </c>
      <c r="I422">
        <v>55</v>
      </c>
      <c r="J422">
        <v>1372796.2070379241</v>
      </c>
      <c r="K422">
        <v>37365.996699999996</v>
      </c>
      <c r="L422">
        <v>247103317.26682636</v>
      </c>
      <c r="M422">
        <v>5244629.6399999997</v>
      </c>
      <c r="N422">
        <v>2059194310.5568864</v>
      </c>
      <c r="O422">
        <v>102520000</v>
      </c>
      <c r="P422">
        <v>20.251010188636364</v>
      </c>
      <c r="Q422">
        <v>20523.303295216967</v>
      </c>
      <c r="R422">
        <v>247140683.26352635</v>
      </c>
      <c r="S422">
        <v>2166.9589401968865</v>
      </c>
      <c r="T422">
        <v>20543.554305405603</v>
      </c>
    </row>
    <row r="423" spans="1:20" x14ac:dyDescent="0.3">
      <c r="A423">
        <v>422</v>
      </c>
      <c r="B423" t="s">
        <v>142</v>
      </c>
      <c r="C423" t="s">
        <v>151</v>
      </c>
      <c r="D423" t="s">
        <v>155</v>
      </c>
      <c r="E423" t="s">
        <v>156</v>
      </c>
      <c r="F423" t="s">
        <v>161</v>
      </c>
      <c r="G423" t="s">
        <v>226</v>
      </c>
      <c r="H423">
        <v>384.15921197998102</v>
      </c>
      <c r="I423">
        <v>28</v>
      </c>
      <c r="J423">
        <v>1372796.2070379241</v>
      </c>
      <c r="K423">
        <v>37365.996699999996</v>
      </c>
      <c r="L423">
        <v>247103317.26682636</v>
      </c>
      <c r="M423">
        <v>5244629.6399999997</v>
      </c>
      <c r="N423">
        <v>2059194310.5568864</v>
      </c>
      <c r="O423">
        <v>109200000</v>
      </c>
      <c r="P423">
        <v>20.251010188636364</v>
      </c>
      <c r="Q423">
        <v>20523.303295216967</v>
      </c>
      <c r="R423">
        <v>247140683.26352635</v>
      </c>
      <c r="S423">
        <v>2173.6389401968863</v>
      </c>
      <c r="T423">
        <v>20543.554305405603</v>
      </c>
    </row>
    <row r="424" spans="1:20" x14ac:dyDescent="0.3">
      <c r="A424">
        <v>423</v>
      </c>
      <c r="B424" t="s">
        <v>142</v>
      </c>
      <c r="C424" t="s">
        <v>151</v>
      </c>
      <c r="D424" t="s">
        <v>155</v>
      </c>
      <c r="E424" t="s">
        <v>156</v>
      </c>
      <c r="F424" t="s">
        <v>161</v>
      </c>
      <c r="G424" t="s">
        <v>224</v>
      </c>
      <c r="H424">
        <v>384.15921197998102</v>
      </c>
      <c r="I424">
        <v>28</v>
      </c>
      <c r="J424">
        <v>1372796.2070379241</v>
      </c>
      <c r="K424">
        <v>37365.996699999996</v>
      </c>
      <c r="L424">
        <v>247103317.26682636</v>
      </c>
      <c r="M424">
        <v>5244629.6399999997</v>
      </c>
      <c r="N424">
        <v>2059194310.5568864</v>
      </c>
      <c r="O424">
        <v>104893600</v>
      </c>
      <c r="P424">
        <v>20.251010188636364</v>
      </c>
      <c r="Q424">
        <v>20523.303295216967</v>
      </c>
      <c r="R424">
        <v>247140683.26352635</v>
      </c>
      <c r="S424">
        <v>2169.3325401968864</v>
      </c>
      <c r="T424">
        <v>20543.554305405603</v>
      </c>
    </row>
    <row r="425" spans="1:20" x14ac:dyDescent="0.3">
      <c r="A425">
        <v>424</v>
      </c>
      <c r="B425" t="s">
        <v>142</v>
      </c>
      <c r="C425" t="s">
        <v>151</v>
      </c>
      <c r="D425" t="s">
        <v>155</v>
      </c>
      <c r="E425" t="s">
        <v>157</v>
      </c>
      <c r="F425" t="s">
        <v>159</v>
      </c>
      <c r="G425" t="s">
        <v>225</v>
      </c>
      <c r="H425">
        <v>387.51905428546246</v>
      </c>
      <c r="I425">
        <v>56</v>
      </c>
      <c r="J425">
        <v>1367574.4724941221</v>
      </c>
      <c r="K425">
        <v>38785.214972727263</v>
      </c>
      <c r="L425">
        <v>246163405.04894197</v>
      </c>
      <c r="M425">
        <v>4720610.585454545</v>
      </c>
      <c r="N425">
        <v>2051361708.741183</v>
      </c>
      <c r="O425">
        <v>104384000</v>
      </c>
      <c r="P425">
        <v>23.744470552272723</v>
      </c>
      <c r="Q425">
        <v>20445.238363787124</v>
      </c>
      <c r="R425">
        <v>246202190.2639147</v>
      </c>
      <c r="S425">
        <v>2160.4663193266374</v>
      </c>
      <c r="T425">
        <v>20468.982834339397</v>
      </c>
    </row>
    <row r="426" spans="1:20" x14ac:dyDescent="0.3">
      <c r="A426">
        <v>425</v>
      </c>
      <c r="B426" t="s">
        <v>142</v>
      </c>
      <c r="C426" t="s">
        <v>151</v>
      </c>
      <c r="D426" t="s">
        <v>155</v>
      </c>
      <c r="E426" t="s">
        <v>157</v>
      </c>
      <c r="F426" t="s">
        <v>159</v>
      </c>
      <c r="G426" t="s">
        <v>226</v>
      </c>
      <c r="H426">
        <v>387.51905428546246</v>
      </c>
      <c r="I426">
        <v>28</v>
      </c>
      <c r="J426">
        <v>1367574.4724941221</v>
      </c>
      <c r="K426">
        <v>38785.214972727263</v>
      </c>
      <c r="L426">
        <v>246163405.04894197</v>
      </c>
      <c r="M426">
        <v>4720610.585454545</v>
      </c>
      <c r="N426">
        <v>2051361708.741183</v>
      </c>
      <c r="O426">
        <v>109200000</v>
      </c>
      <c r="P426">
        <v>23.744470552272723</v>
      </c>
      <c r="Q426">
        <v>20445.238363787124</v>
      </c>
      <c r="R426">
        <v>246202190.2639147</v>
      </c>
      <c r="S426">
        <v>2165.2823193266372</v>
      </c>
      <c r="T426">
        <v>20468.982834339397</v>
      </c>
    </row>
    <row r="427" spans="1:20" x14ac:dyDescent="0.3">
      <c r="A427">
        <v>426</v>
      </c>
      <c r="B427" t="s">
        <v>142</v>
      </c>
      <c r="C427" t="s">
        <v>151</v>
      </c>
      <c r="D427" t="s">
        <v>155</v>
      </c>
      <c r="E427" t="s">
        <v>157</v>
      </c>
      <c r="F427" t="s">
        <v>159</v>
      </c>
      <c r="G427" t="s">
        <v>224</v>
      </c>
      <c r="H427">
        <v>387.51905428546246</v>
      </c>
      <c r="I427">
        <v>28</v>
      </c>
      <c r="J427">
        <v>1367574.4724941221</v>
      </c>
      <c r="K427">
        <v>38785.214972727263</v>
      </c>
      <c r="L427">
        <v>246163405.04894197</v>
      </c>
      <c r="M427">
        <v>4720610.585454545</v>
      </c>
      <c r="N427">
        <v>2051361708.741183</v>
      </c>
      <c r="O427">
        <v>104893600</v>
      </c>
      <c r="P427">
        <v>23.744470552272723</v>
      </c>
      <c r="Q427">
        <v>20445.238363787124</v>
      </c>
      <c r="R427">
        <v>246202190.2639147</v>
      </c>
      <c r="S427">
        <v>2160.9759193266373</v>
      </c>
      <c r="T427">
        <v>20468.982834339397</v>
      </c>
    </row>
    <row r="428" spans="1:20" x14ac:dyDescent="0.3">
      <c r="A428">
        <v>427</v>
      </c>
      <c r="B428" t="s">
        <v>142</v>
      </c>
      <c r="C428" t="s">
        <v>151</v>
      </c>
      <c r="D428" t="s">
        <v>155</v>
      </c>
      <c r="E428" t="s">
        <v>157</v>
      </c>
      <c r="F428" t="s">
        <v>160</v>
      </c>
      <c r="G428" t="s">
        <v>225</v>
      </c>
      <c r="H428">
        <v>387.48048244162442</v>
      </c>
      <c r="I428">
        <v>56</v>
      </c>
      <c r="J428">
        <v>1368615.6519178061</v>
      </c>
      <c r="K428">
        <v>39603.99474545454</v>
      </c>
      <c r="L428">
        <v>246350817.34520513</v>
      </c>
      <c r="M428">
        <v>4747903.2445454542</v>
      </c>
      <c r="N428">
        <v>2052923477.8767095</v>
      </c>
      <c r="O428">
        <v>104384000</v>
      </c>
      <c r="P428">
        <v>23.471543961363633</v>
      </c>
      <c r="Q428">
        <v>20460.803996171202</v>
      </c>
      <c r="R428">
        <v>246390421.33995059</v>
      </c>
      <c r="S428">
        <v>2162.0553811212549</v>
      </c>
      <c r="T428">
        <v>20484.275540132567</v>
      </c>
    </row>
    <row r="429" spans="1:20" x14ac:dyDescent="0.3">
      <c r="A429">
        <v>428</v>
      </c>
      <c r="B429" t="s">
        <v>142</v>
      </c>
      <c r="C429" t="s">
        <v>151</v>
      </c>
      <c r="D429" t="s">
        <v>155</v>
      </c>
      <c r="E429" t="s">
        <v>157</v>
      </c>
      <c r="F429" t="s">
        <v>160</v>
      </c>
      <c r="G429" t="s">
        <v>226</v>
      </c>
      <c r="H429">
        <v>387.48048244162442</v>
      </c>
      <c r="I429">
        <v>28</v>
      </c>
      <c r="J429">
        <v>1368615.6519178061</v>
      </c>
      <c r="K429">
        <v>39603.99474545454</v>
      </c>
      <c r="L429">
        <v>246350817.34520513</v>
      </c>
      <c r="M429">
        <v>4747903.2445454542</v>
      </c>
      <c r="N429">
        <v>2052923477.8767095</v>
      </c>
      <c r="O429">
        <v>109200000</v>
      </c>
      <c r="P429">
        <v>23.471543961363633</v>
      </c>
      <c r="Q429">
        <v>20460.803996171202</v>
      </c>
      <c r="R429">
        <v>246390421.33995059</v>
      </c>
      <c r="S429">
        <v>2166.8713811212551</v>
      </c>
      <c r="T429">
        <v>20484.275540132567</v>
      </c>
    </row>
    <row r="430" spans="1:20" x14ac:dyDescent="0.3">
      <c r="A430">
        <v>429</v>
      </c>
      <c r="B430" t="s">
        <v>142</v>
      </c>
      <c r="C430" t="s">
        <v>151</v>
      </c>
      <c r="D430" t="s">
        <v>155</v>
      </c>
      <c r="E430" t="s">
        <v>157</v>
      </c>
      <c r="F430" t="s">
        <v>160</v>
      </c>
      <c r="G430" t="s">
        <v>224</v>
      </c>
      <c r="H430">
        <v>387.48048244162442</v>
      </c>
      <c r="I430">
        <v>28</v>
      </c>
      <c r="J430">
        <v>1368615.6519178061</v>
      </c>
      <c r="K430">
        <v>39603.99474545454</v>
      </c>
      <c r="L430">
        <v>246350817.34520513</v>
      </c>
      <c r="M430">
        <v>4747903.2445454542</v>
      </c>
      <c r="N430">
        <v>2052923477.8767095</v>
      </c>
      <c r="O430">
        <v>104893600</v>
      </c>
      <c r="P430">
        <v>23.471543961363633</v>
      </c>
      <c r="Q430">
        <v>20460.803996171202</v>
      </c>
      <c r="R430">
        <v>246390421.33995059</v>
      </c>
      <c r="S430">
        <v>2162.5649811212547</v>
      </c>
      <c r="T430">
        <v>20484.275540132567</v>
      </c>
    </row>
    <row r="431" spans="1:20" x14ac:dyDescent="0.3">
      <c r="A431">
        <v>430</v>
      </c>
      <c r="B431" t="s">
        <v>142</v>
      </c>
      <c r="C431" t="s">
        <v>151</v>
      </c>
      <c r="D431" t="s">
        <v>155</v>
      </c>
      <c r="E431" t="s">
        <v>157</v>
      </c>
      <c r="F431" t="s">
        <v>161</v>
      </c>
      <c r="G431" t="s">
        <v>225</v>
      </c>
      <c r="H431">
        <v>387.21598979816281</v>
      </c>
      <c r="I431">
        <v>56</v>
      </c>
      <c r="J431">
        <v>1375755.1679659244</v>
      </c>
      <c r="K431">
        <v>40095.262609090903</v>
      </c>
      <c r="L431">
        <v>247635930.23386639</v>
      </c>
      <c r="M431">
        <v>4698776.458181818</v>
      </c>
      <c r="N431">
        <v>2063632751.9488866</v>
      </c>
      <c r="O431">
        <v>104384000</v>
      </c>
      <c r="P431">
        <v>22.98027609772727</v>
      </c>
      <c r="Q431">
        <v>20567.539761090567</v>
      </c>
      <c r="R431">
        <v>247676025.49647549</v>
      </c>
      <c r="S431">
        <v>2172.7155284070682</v>
      </c>
      <c r="T431">
        <v>20590.520037188297</v>
      </c>
    </row>
    <row r="432" spans="1:20" x14ac:dyDescent="0.3">
      <c r="A432">
        <v>431</v>
      </c>
      <c r="B432" t="s">
        <v>142</v>
      </c>
      <c r="C432" t="s">
        <v>151</v>
      </c>
      <c r="D432" t="s">
        <v>155</v>
      </c>
      <c r="E432" t="s">
        <v>157</v>
      </c>
      <c r="F432" t="s">
        <v>161</v>
      </c>
      <c r="G432" t="s">
        <v>226</v>
      </c>
      <c r="H432">
        <v>387.21598979816281</v>
      </c>
      <c r="I432">
        <v>28</v>
      </c>
      <c r="J432">
        <v>1375755.1679659244</v>
      </c>
      <c r="K432">
        <v>40095.262609090903</v>
      </c>
      <c r="L432">
        <v>247635930.23386639</v>
      </c>
      <c r="M432">
        <v>4698776.458181818</v>
      </c>
      <c r="N432">
        <v>2063632751.9488866</v>
      </c>
      <c r="O432">
        <v>109200000</v>
      </c>
      <c r="P432">
        <v>22.98027609772727</v>
      </c>
      <c r="Q432">
        <v>20567.539761090567</v>
      </c>
      <c r="R432">
        <v>247676025.49647549</v>
      </c>
      <c r="S432">
        <v>2177.5315284070684</v>
      </c>
      <c r="T432">
        <v>20590.520037188297</v>
      </c>
    </row>
    <row r="433" spans="1:20" x14ac:dyDescent="0.3">
      <c r="A433">
        <v>432</v>
      </c>
      <c r="B433" t="s">
        <v>142</v>
      </c>
      <c r="C433" t="s">
        <v>151</v>
      </c>
      <c r="D433" t="s">
        <v>155</v>
      </c>
      <c r="E433" t="s">
        <v>157</v>
      </c>
      <c r="F433" t="s">
        <v>161</v>
      </c>
      <c r="G433" t="s">
        <v>224</v>
      </c>
      <c r="H433">
        <v>387.21598979816281</v>
      </c>
      <c r="I433">
        <v>28</v>
      </c>
      <c r="J433">
        <v>1375755.1679659244</v>
      </c>
      <c r="K433">
        <v>40095.262609090903</v>
      </c>
      <c r="L433">
        <v>247635930.23386639</v>
      </c>
      <c r="M433">
        <v>4698776.458181818</v>
      </c>
      <c r="N433">
        <v>2063632751.9488866</v>
      </c>
      <c r="O433">
        <v>104893600</v>
      </c>
      <c r="P433">
        <v>22.98027609772727</v>
      </c>
      <c r="Q433">
        <v>20567.539761090567</v>
      </c>
      <c r="R433">
        <v>247676025.49647549</v>
      </c>
      <c r="S433">
        <v>2173.225128407068</v>
      </c>
      <c r="T433">
        <v>20590.520037188297</v>
      </c>
    </row>
    <row r="434" spans="1:20" x14ac:dyDescent="0.3">
      <c r="A434">
        <v>433</v>
      </c>
      <c r="B434" t="s">
        <v>143</v>
      </c>
      <c r="C434" t="s">
        <v>149</v>
      </c>
      <c r="D434" t="s">
        <v>154</v>
      </c>
      <c r="E434" t="s">
        <v>156</v>
      </c>
      <c r="F434" t="s">
        <v>159</v>
      </c>
      <c r="G434" t="s">
        <v>225</v>
      </c>
      <c r="H434">
        <v>354.8346803204206</v>
      </c>
      <c r="I434">
        <v>51</v>
      </c>
      <c r="J434">
        <v>1256324.2388007701</v>
      </c>
      <c r="K434">
        <v>34277.670563636362</v>
      </c>
      <c r="L434">
        <v>226138362.98413864</v>
      </c>
      <c r="M434">
        <v>5611160.3022727259</v>
      </c>
      <c r="N434">
        <v>1884486358.2011552</v>
      </c>
      <c r="O434">
        <v>95064000</v>
      </c>
      <c r="P434">
        <v>24.200065468181812</v>
      </c>
      <c r="Q434">
        <v>18782.047370071516</v>
      </c>
      <c r="R434">
        <v>226172640.65470228</v>
      </c>
      <c r="S434">
        <v>1985.1615185034279</v>
      </c>
      <c r="T434">
        <v>18806.247435539699</v>
      </c>
    </row>
    <row r="435" spans="1:20" x14ac:dyDescent="0.3">
      <c r="A435">
        <v>434</v>
      </c>
      <c r="B435" t="s">
        <v>143</v>
      </c>
      <c r="C435" t="s">
        <v>149</v>
      </c>
      <c r="D435" t="s">
        <v>154</v>
      </c>
      <c r="E435" t="s">
        <v>156</v>
      </c>
      <c r="F435" t="s">
        <v>159</v>
      </c>
      <c r="G435" t="s">
        <v>226</v>
      </c>
      <c r="H435">
        <v>354.8346803204206</v>
      </c>
      <c r="I435">
        <v>26</v>
      </c>
      <c r="J435">
        <v>1256324.2388007701</v>
      </c>
      <c r="K435">
        <v>34277.670563636362</v>
      </c>
      <c r="L435">
        <v>226138362.98413864</v>
      </c>
      <c r="M435">
        <v>5611160.3022727259</v>
      </c>
      <c r="N435">
        <v>1884486358.2011552</v>
      </c>
      <c r="O435">
        <v>101400000</v>
      </c>
      <c r="P435">
        <v>24.200065468181812</v>
      </c>
      <c r="Q435">
        <v>18782.047370071516</v>
      </c>
      <c r="R435">
        <v>226172640.65470228</v>
      </c>
      <c r="S435">
        <v>1991.497518503428</v>
      </c>
      <c r="T435">
        <v>18806.247435539699</v>
      </c>
    </row>
    <row r="436" spans="1:20" x14ac:dyDescent="0.3">
      <c r="A436">
        <v>435</v>
      </c>
      <c r="B436" t="s">
        <v>143</v>
      </c>
      <c r="C436" t="s">
        <v>149</v>
      </c>
      <c r="D436" t="s">
        <v>154</v>
      </c>
      <c r="E436" t="s">
        <v>156</v>
      </c>
      <c r="F436" t="s">
        <v>159</v>
      </c>
      <c r="G436" t="s">
        <v>224</v>
      </c>
      <c r="H436">
        <v>354.8346803204206</v>
      </c>
      <c r="I436">
        <v>26</v>
      </c>
      <c r="J436">
        <v>1256324.2388007701</v>
      </c>
      <c r="K436">
        <v>34277.670563636362</v>
      </c>
      <c r="L436">
        <v>226138362.98413864</v>
      </c>
      <c r="M436">
        <v>5611160.3022727259</v>
      </c>
      <c r="N436">
        <v>1884486358.2011552</v>
      </c>
      <c r="O436">
        <v>97401200</v>
      </c>
      <c r="P436">
        <v>24.200065468181812</v>
      </c>
      <c r="Q436">
        <v>18782.047370071516</v>
      </c>
      <c r="R436">
        <v>226172640.65470228</v>
      </c>
      <c r="S436">
        <v>1987.4987185034279</v>
      </c>
      <c r="T436">
        <v>18806.247435539699</v>
      </c>
    </row>
    <row r="437" spans="1:20" x14ac:dyDescent="0.3">
      <c r="A437">
        <v>436</v>
      </c>
      <c r="B437" t="s">
        <v>143</v>
      </c>
      <c r="C437" t="s">
        <v>149</v>
      </c>
      <c r="D437" t="s">
        <v>154</v>
      </c>
      <c r="E437" t="s">
        <v>156</v>
      </c>
      <c r="F437" t="s">
        <v>160</v>
      </c>
      <c r="G437" t="s">
        <v>225</v>
      </c>
      <c r="H437">
        <v>354.79610847658245</v>
      </c>
      <c r="I437">
        <v>51</v>
      </c>
      <c r="J437">
        <v>1257365.4182244542</v>
      </c>
      <c r="K437">
        <v>35096.450336363632</v>
      </c>
      <c r="L437">
        <v>226325775.28040177</v>
      </c>
      <c r="M437">
        <v>5638452.961363635</v>
      </c>
      <c r="N437">
        <v>1886048127.3366814</v>
      </c>
      <c r="O437">
        <v>95064000</v>
      </c>
      <c r="P437">
        <v>23.927138877272721</v>
      </c>
      <c r="Q437">
        <v>18797.61300245559</v>
      </c>
      <c r="R437">
        <v>226360871.73073813</v>
      </c>
      <c r="S437">
        <v>1986.750580298045</v>
      </c>
      <c r="T437">
        <v>18821.540141332862</v>
      </c>
    </row>
    <row r="438" spans="1:20" x14ac:dyDescent="0.3">
      <c r="A438">
        <v>437</v>
      </c>
      <c r="B438" t="s">
        <v>143</v>
      </c>
      <c r="C438" t="s">
        <v>149</v>
      </c>
      <c r="D438" t="s">
        <v>154</v>
      </c>
      <c r="E438" t="s">
        <v>156</v>
      </c>
      <c r="F438" t="s">
        <v>160</v>
      </c>
      <c r="G438" t="s">
        <v>226</v>
      </c>
      <c r="H438">
        <v>354.79610847658245</v>
      </c>
      <c r="I438">
        <v>26</v>
      </c>
      <c r="J438">
        <v>1257365.4182244542</v>
      </c>
      <c r="K438">
        <v>35096.450336363632</v>
      </c>
      <c r="L438">
        <v>226325775.28040177</v>
      </c>
      <c r="M438">
        <v>5638452.961363635</v>
      </c>
      <c r="N438">
        <v>1886048127.3366814</v>
      </c>
      <c r="O438">
        <v>101400000</v>
      </c>
      <c r="P438">
        <v>23.927138877272721</v>
      </c>
      <c r="Q438">
        <v>18797.61300245559</v>
      </c>
      <c r="R438">
        <v>226360871.73073813</v>
      </c>
      <c r="S438">
        <v>1993.086580298045</v>
      </c>
      <c r="T438">
        <v>18821.540141332862</v>
      </c>
    </row>
    <row r="439" spans="1:20" x14ac:dyDescent="0.3">
      <c r="A439">
        <v>438</v>
      </c>
      <c r="B439" t="s">
        <v>143</v>
      </c>
      <c r="C439" t="s">
        <v>149</v>
      </c>
      <c r="D439" t="s">
        <v>154</v>
      </c>
      <c r="E439" t="s">
        <v>156</v>
      </c>
      <c r="F439" t="s">
        <v>160</v>
      </c>
      <c r="G439" t="s">
        <v>224</v>
      </c>
      <c r="H439">
        <v>354.79610847658245</v>
      </c>
      <c r="I439">
        <v>26</v>
      </c>
      <c r="J439">
        <v>1257365.4182244542</v>
      </c>
      <c r="K439">
        <v>35096.450336363632</v>
      </c>
      <c r="L439">
        <v>226325775.28040177</v>
      </c>
      <c r="M439">
        <v>5638452.961363635</v>
      </c>
      <c r="N439">
        <v>1886048127.3366814</v>
      </c>
      <c r="O439">
        <v>97401200</v>
      </c>
      <c r="P439">
        <v>23.927138877272721</v>
      </c>
      <c r="Q439">
        <v>18797.61300245559</v>
      </c>
      <c r="R439">
        <v>226360871.73073813</v>
      </c>
      <c r="S439">
        <v>1989.0877802980449</v>
      </c>
      <c r="T439">
        <v>18821.540141332862</v>
      </c>
    </row>
    <row r="440" spans="1:20" x14ac:dyDescent="0.3">
      <c r="A440">
        <v>439</v>
      </c>
      <c r="B440" t="s">
        <v>143</v>
      </c>
      <c r="C440" t="s">
        <v>149</v>
      </c>
      <c r="D440" t="s">
        <v>154</v>
      </c>
      <c r="E440" t="s">
        <v>156</v>
      </c>
      <c r="F440" t="s">
        <v>161</v>
      </c>
      <c r="G440" t="s">
        <v>225</v>
      </c>
      <c r="H440">
        <v>354.5316158331209</v>
      </c>
      <c r="I440">
        <v>51</v>
      </c>
      <c r="J440">
        <v>1264504.9342725724</v>
      </c>
      <c r="K440">
        <v>35587.718199999996</v>
      </c>
      <c r="L440">
        <v>227610888.16906303</v>
      </c>
      <c r="M440">
        <v>5589326.1749999989</v>
      </c>
      <c r="N440">
        <v>1896757401.4088585</v>
      </c>
      <c r="O440">
        <v>95064000</v>
      </c>
      <c r="P440">
        <v>23.435871013636358</v>
      </c>
      <c r="Q440">
        <v>18904.348767374955</v>
      </c>
      <c r="R440">
        <v>227646475.88726303</v>
      </c>
      <c r="S440">
        <v>1997.4107275838585</v>
      </c>
      <c r="T440">
        <v>18927.784638388592</v>
      </c>
    </row>
    <row r="441" spans="1:20" x14ac:dyDescent="0.3">
      <c r="A441">
        <v>440</v>
      </c>
      <c r="B441" t="s">
        <v>143</v>
      </c>
      <c r="C441" t="s">
        <v>149</v>
      </c>
      <c r="D441" t="s">
        <v>154</v>
      </c>
      <c r="E441" t="s">
        <v>156</v>
      </c>
      <c r="F441" t="s">
        <v>161</v>
      </c>
      <c r="G441" t="s">
        <v>226</v>
      </c>
      <c r="H441">
        <v>354.5316158331209</v>
      </c>
      <c r="I441">
        <v>26</v>
      </c>
      <c r="J441">
        <v>1264504.9342725724</v>
      </c>
      <c r="K441">
        <v>35587.718199999996</v>
      </c>
      <c r="L441">
        <v>227610888.16906303</v>
      </c>
      <c r="M441">
        <v>5589326.1749999989</v>
      </c>
      <c r="N441">
        <v>1896757401.4088585</v>
      </c>
      <c r="O441">
        <v>101400000</v>
      </c>
      <c r="P441">
        <v>23.435871013636358</v>
      </c>
      <c r="Q441">
        <v>18904.348767374955</v>
      </c>
      <c r="R441">
        <v>227646475.88726303</v>
      </c>
      <c r="S441">
        <v>2003.7467275838585</v>
      </c>
      <c r="T441">
        <v>18927.784638388592</v>
      </c>
    </row>
    <row r="442" spans="1:20" x14ac:dyDescent="0.3">
      <c r="A442">
        <v>441</v>
      </c>
      <c r="B442" t="s">
        <v>143</v>
      </c>
      <c r="C442" t="s">
        <v>149</v>
      </c>
      <c r="D442" t="s">
        <v>154</v>
      </c>
      <c r="E442" t="s">
        <v>156</v>
      </c>
      <c r="F442" t="s">
        <v>161</v>
      </c>
      <c r="G442" t="s">
        <v>224</v>
      </c>
      <c r="H442">
        <v>354.5316158331209</v>
      </c>
      <c r="I442">
        <v>26</v>
      </c>
      <c r="J442">
        <v>1264504.9342725724</v>
      </c>
      <c r="K442">
        <v>35587.718199999996</v>
      </c>
      <c r="L442">
        <v>227610888.16906303</v>
      </c>
      <c r="M442">
        <v>5589326.1749999989</v>
      </c>
      <c r="N442">
        <v>1896757401.4088585</v>
      </c>
      <c r="O442">
        <v>97401200</v>
      </c>
      <c r="P442">
        <v>23.435871013636358</v>
      </c>
      <c r="Q442">
        <v>18904.348767374955</v>
      </c>
      <c r="R442">
        <v>227646475.88726303</v>
      </c>
      <c r="S442">
        <v>1999.7479275838584</v>
      </c>
      <c r="T442">
        <v>18927.784638388592</v>
      </c>
    </row>
    <row r="443" spans="1:20" x14ac:dyDescent="0.3">
      <c r="A443">
        <v>442</v>
      </c>
      <c r="B443" t="s">
        <v>143</v>
      </c>
      <c r="C443" t="s">
        <v>149</v>
      </c>
      <c r="D443" t="s">
        <v>154</v>
      </c>
      <c r="E443" t="s">
        <v>157</v>
      </c>
      <c r="F443" t="s">
        <v>159</v>
      </c>
      <c r="G443" t="s">
        <v>225</v>
      </c>
      <c r="H443">
        <v>357.89145813860245</v>
      </c>
      <c r="I443">
        <v>51</v>
      </c>
      <c r="J443">
        <v>1259283.1997287702</v>
      </c>
      <c r="K443">
        <v>37006.936472727262</v>
      </c>
      <c r="L443">
        <v>226670975.95117864</v>
      </c>
      <c r="M443">
        <v>5065307.1204545442</v>
      </c>
      <c r="N443">
        <v>1888924799.5931554</v>
      </c>
      <c r="O443">
        <v>95064000</v>
      </c>
      <c r="P443">
        <v>26.929331377272725</v>
      </c>
      <c r="Q443">
        <v>18826.283835945116</v>
      </c>
      <c r="R443">
        <v>226707982.88765135</v>
      </c>
      <c r="S443">
        <v>1989.0541067136098</v>
      </c>
      <c r="T443">
        <v>18853.213167322388</v>
      </c>
    </row>
    <row r="444" spans="1:20" x14ac:dyDescent="0.3">
      <c r="A444">
        <v>443</v>
      </c>
      <c r="B444" t="s">
        <v>143</v>
      </c>
      <c r="C444" t="s">
        <v>149</v>
      </c>
      <c r="D444" t="s">
        <v>154</v>
      </c>
      <c r="E444" t="s">
        <v>157</v>
      </c>
      <c r="F444" t="s">
        <v>159</v>
      </c>
      <c r="G444" t="s">
        <v>226</v>
      </c>
      <c r="H444">
        <v>357.89145813860245</v>
      </c>
      <c r="I444">
        <v>26</v>
      </c>
      <c r="J444">
        <v>1259283.1997287702</v>
      </c>
      <c r="K444">
        <v>37006.936472727262</v>
      </c>
      <c r="L444">
        <v>226670975.95117864</v>
      </c>
      <c r="M444">
        <v>5065307.1204545442</v>
      </c>
      <c r="N444">
        <v>1888924799.5931554</v>
      </c>
      <c r="O444">
        <v>101400000</v>
      </c>
      <c r="P444">
        <v>26.929331377272725</v>
      </c>
      <c r="Q444">
        <v>18826.283835945116</v>
      </c>
      <c r="R444">
        <v>226707982.88765135</v>
      </c>
      <c r="S444">
        <v>1995.3901067136098</v>
      </c>
      <c r="T444">
        <v>18853.213167322388</v>
      </c>
    </row>
    <row r="445" spans="1:20" x14ac:dyDescent="0.3">
      <c r="A445">
        <v>444</v>
      </c>
      <c r="B445" t="s">
        <v>143</v>
      </c>
      <c r="C445" t="s">
        <v>149</v>
      </c>
      <c r="D445" t="s">
        <v>154</v>
      </c>
      <c r="E445" t="s">
        <v>157</v>
      </c>
      <c r="F445" t="s">
        <v>159</v>
      </c>
      <c r="G445" t="s">
        <v>224</v>
      </c>
      <c r="H445">
        <v>357.89145813860245</v>
      </c>
      <c r="I445">
        <v>26</v>
      </c>
      <c r="J445">
        <v>1259283.1997287702</v>
      </c>
      <c r="K445">
        <v>37006.936472727262</v>
      </c>
      <c r="L445">
        <v>226670975.95117864</v>
      </c>
      <c r="M445">
        <v>5065307.1204545442</v>
      </c>
      <c r="N445">
        <v>1888924799.5931554</v>
      </c>
      <c r="O445">
        <v>97401200</v>
      </c>
      <c r="P445">
        <v>26.929331377272725</v>
      </c>
      <c r="Q445">
        <v>18826.283835945116</v>
      </c>
      <c r="R445">
        <v>226707982.88765135</v>
      </c>
      <c r="S445">
        <v>1991.39130671361</v>
      </c>
      <c r="T445">
        <v>18853.213167322388</v>
      </c>
    </row>
    <row r="446" spans="1:20" x14ac:dyDescent="0.3">
      <c r="A446">
        <v>445</v>
      </c>
      <c r="B446" t="s">
        <v>143</v>
      </c>
      <c r="C446" t="s">
        <v>149</v>
      </c>
      <c r="D446" t="s">
        <v>154</v>
      </c>
      <c r="E446" t="s">
        <v>157</v>
      </c>
      <c r="F446" t="s">
        <v>160</v>
      </c>
      <c r="G446" t="s">
        <v>225</v>
      </c>
      <c r="H446">
        <v>357.85288629476423</v>
      </c>
      <c r="I446">
        <v>51</v>
      </c>
      <c r="J446">
        <v>1260324.3791524542</v>
      </c>
      <c r="K446">
        <v>37825.71624545454</v>
      </c>
      <c r="L446">
        <v>226858388.24744174</v>
      </c>
      <c r="M446">
        <v>5092599.7795454534</v>
      </c>
      <c r="N446">
        <v>1890486568.7286811</v>
      </c>
      <c r="O446">
        <v>95064000</v>
      </c>
      <c r="P446">
        <v>26.656404786363634</v>
      </c>
      <c r="Q446">
        <v>18841.849468329186</v>
      </c>
      <c r="R446">
        <v>226896213.96368718</v>
      </c>
      <c r="S446">
        <v>1990.6431685082266</v>
      </c>
      <c r="T446">
        <v>18868.505873115551</v>
      </c>
    </row>
    <row r="447" spans="1:20" x14ac:dyDescent="0.3">
      <c r="A447">
        <v>446</v>
      </c>
      <c r="B447" t="s">
        <v>143</v>
      </c>
      <c r="C447" t="s">
        <v>149</v>
      </c>
      <c r="D447" t="s">
        <v>154</v>
      </c>
      <c r="E447" t="s">
        <v>157</v>
      </c>
      <c r="F447" t="s">
        <v>160</v>
      </c>
      <c r="G447" t="s">
        <v>226</v>
      </c>
      <c r="H447">
        <v>357.85288629476423</v>
      </c>
      <c r="I447">
        <v>26</v>
      </c>
      <c r="J447">
        <v>1260324.3791524542</v>
      </c>
      <c r="K447">
        <v>37825.71624545454</v>
      </c>
      <c r="L447">
        <v>226858388.24744174</v>
      </c>
      <c r="M447">
        <v>5092599.7795454534</v>
      </c>
      <c r="N447">
        <v>1890486568.7286811</v>
      </c>
      <c r="O447">
        <v>101400000</v>
      </c>
      <c r="P447">
        <v>26.656404786363634</v>
      </c>
      <c r="Q447">
        <v>18841.849468329186</v>
      </c>
      <c r="R447">
        <v>226896213.96368718</v>
      </c>
      <c r="S447">
        <v>1996.9791685082266</v>
      </c>
      <c r="T447">
        <v>18868.505873115551</v>
      </c>
    </row>
    <row r="448" spans="1:20" x14ac:dyDescent="0.3">
      <c r="A448">
        <v>447</v>
      </c>
      <c r="B448" t="s">
        <v>143</v>
      </c>
      <c r="C448" t="s">
        <v>149</v>
      </c>
      <c r="D448" t="s">
        <v>154</v>
      </c>
      <c r="E448" t="s">
        <v>157</v>
      </c>
      <c r="F448" t="s">
        <v>160</v>
      </c>
      <c r="G448" t="s">
        <v>224</v>
      </c>
      <c r="H448">
        <v>357.85288629476423</v>
      </c>
      <c r="I448">
        <v>26</v>
      </c>
      <c r="J448">
        <v>1260324.3791524542</v>
      </c>
      <c r="K448">
        <v>37825.71624545454</v>
      </c>
      <c r="L448">
        <v>226858388.24744174</v>
      </c>
      <c r="M448">
        <v>5092599.7795454534</v>
      </c>
      <c r="N448">
        <v>1890486568.7286811</v>
      </c>
      <c r="O448">
        <v>97401200</v>
      </c>
      <c r="P448">
        <v>26.656404786363634</v>
      </c>
      <c r="Q448">
        <v>18841.849468329186</v>
      </c>
      <c r="R448">
        <v>226896213.96368718</v>
      </c>
      <c r="S448">
        <v>1992.9803685082265</v>
      </c>
      <c r="T448">
        <v>18868.505873115551</v>
      </c>
    </row>
    <row r="449" spans="1:20" x14ac:dyDescent="0.3">
      <c r="A449">
        <v>448</v>
      </c>
      <c r="B449" t="s">
        <v>143</v>
      </c>
      <c r="C449" t="s">
        <v>149</v>
      </c>
      <c r="D449" t="s">
        <v>154</v>
      </c>
      <c r="E449" t="s">
        <v>157</v>
      </c>
      <c r="F449" t="s">
        <v>161</v>
      </c>
      <c r="G449" t="s">
        <v>225</v>
      </c>
      <c r="H449">
        <v>357.58839365130274</v>
      </c>
      <c r="I449">
        <v>51</v>
      </c>
      <c r="J449">
        <v>1267463.895200572</v>
      </c>
      <c r="K449">
        <v>38316.984109090903</v>
      </c>
      <c r="L449">
        <v>228143501.13610297</v>
      </c>
      <c r="M449">
        <v>5043472.9931818172</v>
      </c>
      <c r="N449">
        <v>1901195842.800858</v>
      </c>
      <c r="O449">
        <v>95064000</v>
      </c>
      <c r="P449">
        <v>26.165136922727271</v>
      </c>
      <c r="Q449">
        <v>18948.585233248552</v>
      </c>
      <c r="R449">
        <v>228181818.12021208</v>
      </c>
      <c r="S449">
        <v>2001.3033157940397</v>
      </c>
      <c r="T449">
        <v>18974.750370171278</v>
      </c>
    </row>
    <row r="450" spans="1:20" x14ac:dyDescent="0.3">
      <c r="A450">
        <v>449</v>
      </c>
      <c r="B450" t="s">
        <v>143</v>
      </c>
      <c r="C450" t="s">
        <v>149</v>
      </c>
      <c r="D450" t="s">
        <v>154</v>
      </c>
      <c r="E450" t="s">
        <v>157</v>
      </c>
      <c r="F450" t="s">
        <v>161</v>
      </c>
      <c r="G450" t="s">
        <v>226</v>
      </c>
      <c r="H450">
        <v>357.58839365130274</v>
      </c>
      <c r="I450">
        <v>26</v>
      </c>
      <c r="J450">
        <v>1267463.895200572</v>
      </c>
      <c r="K450">
        <v>38316.984109090903</v>
      </c>
      <c r="L450">
        <v>228143501.13610297</v>
      </c>
      <c r="M450">
        <v>5043472.9931818172</v>
      </c>
      <c r="N450">
        <v>1901195842.800858</v>
      </c>
      <c r="O450">
        <v>101400000</v>
      </c>
      <c r="P450">
        <v>26.165136922727271</v>
      </c>
      <c r="Q450">
        <v>18948.585233248552</v>
      </c>
      <c r="R450">
        <v>228181818.12021208</v>
      </c>
      <c r="S450">
        <v>2007.6393157940397</v>
      </c>
      <c r="T450">
        <v>18974.750370171278</v>
      </c>
    </row>
    <row r="451" spans="1:20" x14ac:dyDescent="0.3">
      <c r="A451">
        <v>450</v>
      </c>
      <c r="B451" t="s">
        <v>143</v>
      </c>
      <c r="C451" t="s">
        <v>149</v>
      </c>
      <c r="D451" t="s">
        <v>154</v>
      </c>
      <c r="E451" t="s">
        <v>157</v>
      </c>
      <c r="F451" t="s">
        <v>161</v>
      </c>
      <c r="G451" t="s">
        <v>224</v>
      </c>
      <c r="H451">
        <v>357.58839365130274</v>
      </c>
      <c r="I451">
        <v>26</v>
      </c>
      <c r="J451">
        <v>1267463.895200572</v>
      </c>
      <c r="K451">
        <v>38316.984109090903</v>
      </c>
      <c r="L451">
        <v>228143501.13610297</v>
      </c>
      <c r="M451">
        <v>5043472.9931818172</v>
      </c>
      <c r="N451">
        <v>1901195842.800858</v>
      </c>
      <c r="O451">
        <v>97401200</v>
      </c>
      <c r="P451">
        <v>26.165136922727271</v>
      </c>
      <c r="Q451">
        <v>18948.585233248552</v>
      </c>
      <c r="R451">
        <v>228181818.12021208</v>
      </c>
      <c r="S451">
        <v>2003.6405157940396</v>
      </c>
      <c r="T451">
        <v>18974.750370171278</v>
      </c>
    </row>
    <row r="452" spans="1:20" x14ac:dyDescent="0.3">
      <c r="A452">
        <v>451</v>
      </c>
      <c r="B452" t="s">
        <v>143</v>
      </c>
      <c r="C452" t="s">
        <v>149</v>
      </c>
      <c r="D452" t="s">
        <v>155</v>
      </c>
      <c r="E452" t="s">
        <v>156</v>
      </c>
      <c r="F452" t="s">
        <v>159</v>
      </c>
      <c r="G452" t="s">
        <v>225</v>
      </c>
      <c r="H452">
        <v>354.84112742542055</v>
      </c>
      <c r="I452">
        <v>51</v>
      </c>
      <c r="J452">
        <v>1256330.47959841</v>
      </c>
      <c r="K452">
        <v>34259.250263636364</v>
      </c>
      <c r="L452">
        <v>226139486.32771379</v>
      </c>
      <c r="M452">
        <v>5610239.2872727262</v>
      </c>
      <c r="N452">
        <v>1884495719.397615</v>
      </c>
      <c r="O452">
        <v>95064000</v>
      </c>
      <c r="P452">
        <v>24.186250243181814</v>
      </c>
      <c r="Q452">
        <v>18782.140669996228</v>
      </c>
      <c r="R452">
        <v>226173745.57797742</v>
      </c>
      <c r="S452">
        <v>1985.1699586848877</v>
      </c>
      <c r="T452">
        <v>18806.326920239411</v>
      </c>
    </row>
    <row r="453" spans="1:20" x14ac:dyDescent="0.3">
      <c r="A453">
        <v>452</v>
      </c>
      <c r="B453" t="s">
        <v>143</v>
      </c>
      <c r="C453" t="s">
        <v>149</v>
      </c>
      <c r="D453" t="s">
        <v>155</v>
      </c>
      <c r="E453" t="s">
        <v>156</v>
      </c>
      <c r="F453" t="s">
        <v>159</v>
      </c>
      <c r="G453" t="s">
        <v>226</v>
      </c>
      <c r="H453">
        <v>354.84112742542055</v>
      </c>
      <c r="I453">
        <v>26</v>
      </c>
      <c r="J453">
        <v>1256330.47959841</v>
      </c>
      <c r="K453">
        <v>34259.250263636364</v>
      </c>
      <c r="L453">
        <v>226139486.32771379</v>
      </c>
      <c r="M453">
        <v>5610239.2872727262</v>
      </c>
      <c r="N453">
        <v>1884495719.397615</v>
      </c>
      <c r="O453">
        <v>101400000</v>
      </c>
      <c r="P453">
        <v>24.186250243181814</v>
      </c>
      <c r="Q453">
        <v>18782.140669996228</v>
      </c>
      <c r="R453">
        <v>226173745.57797742</v>
      </c>
      <c r="S453">
        <v>1991.5059586848877</v>
      </c>
      <c r="T453">
        <v>18806.326920239411</v>
      </c>
    </row>
    <row r="454" spans="1:20" x14ac:dyDescent="0.3">
      <c r="A454">
        <v>453</v>
      </c>
      <c r="B454" t="s">
        <v>143</v>
      </c>
      <c r="C454" t="s">
        <v>149</v>
      </c>
      <c r="D454" t="s">
        <v>155</v>
      </c>
      <c r="E454" t="s">
        <v>156</v>
      </c>
      <c r="F454" t="s">
        <v>159</v>
      </c>
      <c r="G454" t="s">
        <v>224</v>
      </c>
      <c r="H454">
        <v>354.84112742542055</v>
      </c>
      <c r="I454">
        <v>26</v>
      </c>
      <c r="J454">
        <v>1256330.47959841</v>
      </c>
      <c r="K454">
        <v>34259.250263636364</v>
      </c>
      <c r="L454">
        <v>226139486.32771379</v>
      </c>
      <c r="M454">
        <v>5610239.2872727262</v>
      </c>
      <c r="N454">
        <v>1884495719.397615</v>
      </c>
      <c r="O454">
        <v>97401200</v>
      </c>
      <c r="P454">
        <v>24.186250243181814</v>
      </c>
      <c r="Q454">
        <v>18782.140669996228</v>
      </c>
      <c r="R454">
        <v>226173745.57797742</v>
      </c>
      <c r="S454">
        <v>1987.5071586848876</v>
      </c>
      <c r="T454">
        <v>18806.326920239411</v>
      </c>
    </row>
    <row r="455" spans="1:20" x14ac:dyDescent="0.3">
      <c r="A455">
        <v>454</v>
      </c>
      <c r="B455" t="s">
        <v>143</v>
      </c>
      <c r="C455" t="s">
        <v>149</v>
      </c>
      <c r="D455" t="s">
        <v>155</v>
      </c>
      <c r="E455" t="s">
        <v>156</v>
      </c>
      <c r="F455" t="s">
        <v>160</v>
      </c>
      <c r="G455" t="s">
        <v>225</v>
      </c>
      <c r="H455">
        <v>354.80255558158245</v>
      </c>
      <c r="I455">
        <v>51</v>
      </c>
      <c r="J455">
        <v>1257371.6590220942</v>
      </c>
      <c r="K455">
        <v>35078.030036363634</v>
      </c>
      <c r="L455">
        <v>226326898.62397695</v>
      </c>
      <c r="M455">
        <v>5637531.9463636354</v>
      </c>
      <c r="N455">
        <v>1886057488.5331411</v>
      </c>
      <c r="O455">
        <v>95064000</v>
      </c>
      <c r="P455">
        <v>23.913323652272723</v>
      </c>
      <c r="Q455">
        <v>18797.706302380309</v>
      </c>
      <c r="R455">
        <v>226361976.65401331</v>
      </c>
      <c r="S455">
        <v>1986.7590204795049</v>
      </c>
      <c r="T455">
        <v>18821.619626032581</v>
      </c>
    </row>
    <row r="456" spans="1:20" x14ac:dyDescent="0.3">
      <c r="A456">
        <v>455</v>
      </c>
      <c r="B456" t="s">
        <v>143</v>
      </c>
      <c r="C456" t="s">
        <v>149</v>
      </c>
      <c r="D456" t="s">
        <v>155</v>
      </c>
      <c r="E456" t="s">
        <v>156</v>
      </c>
      <c r="F456" t="s">
        <v>160</v>
      </c>
      <c r="G456" t="s">
        <v>226</v>
      </c>
      <c r="H456">
        <v>354.80255558158245</v>
      </c>
      <c r="I456">
        <v>26</v>
      </c>
      <c r="J456">
        <v>1257371.6590220942</v>
      </c>
      <c r="K456">
        <v>35078.030036363634</v>
      </c>
      <c r="L456">
        <v>226326898.62397695</v>
      </c>
      <c r="M456">
        <v>5637531.9463636354</v>
      </c>
      <c r="N456">
        <v>1886057488.5331411</v>
      </c>
      <c r="O456">
        <v>101400000</v>
      </c>
      <c r="P456">
        <v>23.913323652272723</v>
      </c>
      <c r="Q456">
        <v>18797.706302380309</v>
      </c>
      <c r="R456">
        <v>226361976.65401331</v>
      </c>
      <c r="S456">
        <v>1993.0950204795049</v>
      </c>
      <c r="T456">
        <v>18821.619626032581</v>
      </c>
    </row>
    <row r="457" spans="1:20" x14ac:dyDescent="0.3">
      <c r="A457">
        <v>456</v>
      </c>
      <c r="B457" t="s">
        <v>143</v>
      </c>
      <c r="C457" t="s">
        <v>149</v>
      </c>
      <c r="D457" t="s">
        <v>155</v>
      </c>
      <c r="E457" t="s">
        <v>156</v>
      </c>
      <c r="F457" t="s">
        <v>160</v>
      </c>
      <c r="G457" t="s">
        <v>224</v>
      </c>
      <c r="H457">
        <v>354.80255558158245</v>
      </c>
      <c r="I457">
        <v>26</v>
      </c>
      <c r="J457">
        <v>1257371.6590220942</v>
      </c>
      <c r="K457">
        <v>35078.030036363634</v>
      </c>
      <c r="L457">
        <v>226326898.62397695</v>
      </c>
      <c r="M457">
        <v>5637531.9463636354</v>
      </c>
      <c r="N457">
        <v>1886057488.5331411</v>
      </c>
      <c r="O457">
        <v>97401200</v>
      </c>
      <c r="P457">
        <v>23.913323652272723</v>
      </c>
      <c r="Q457">
        <v>18797.706302380309</v>
      </c>
      <c r="R457">
        <v>226361976.65401331</v>
      </c>
      <c r="S457">
        <v>1989.0962204795048</v>
      </c>
      <c r="T457">
        <v>18821.619626032581</v>
      </c>
    </row>
    <row r="458" spans="1:20" x14ac:dyDescent="0.3">
      <c r="A458">
        <v>457</v>
      </c>
      <c r="B458" t="s">
        <v>143</v>
      </c>
      <c r="C458" t="s">
        <v>149</v>
      </c>
      <c r="D458" t="s">
        <v>155</v>
      </c>
      <c r="E458" t="s">
        <v>156</v>
      </c>
      <c r="F458" t="s">
        <v>161</v>
      </c>
      <c r="G458" t="s">
        <v>225</v>
      </c>
      <c r="H458">
        <v>354.5380629381209</v>
      </c>
      <c r="I458">
        <v>51</v>
      </c>
      <c r="J458">
        <v>1264511.175070212</v>
      </c>
      <c r="K458">
        <v>35569.297899999998</v>
      </c>
      <c r="L458">
        <v>227612011.51263818</v>
      </c>
      <c r="M458">
        <v>5588405.1599999992</v>
      </c>
      <c r="N458">
        <v>1896766762.6053181</v>
      </c>
      <c r="O458">
        <v>95064000</v>
      </c>
      <c r="P458">
        <v>23.42205578863636</v>
      </c>
      <c r="Q458">
        <v>18904.442067299668</v>
      </c>
      <c r="R458">
        <v>227647580.81053817</v>
      </c>
      <c r="S458">
        <v>1997.4191677653182</v>
      </c>
      <c r="T458">
        <v>18927.864123088304</v>
      </c>
    </row>
    <row r="459" spans="1:20" x14ac:dyDescent="0.3">
      <c r="A459">
        <v>458</v>
      </c>
      <c r="B459" t="s">
        <v>143</v>
      </c>
      <c r="C459" t="s">
        <v>149</v>
      </c>
      <c r="D459" t="s">
        <v>155</v>
      </c>
      <c r="E459" t="s">
        <v>156</v>
      </c>
      <c r="F459" t="s">
        <v>161</v>
      </c>
      <c r="G459" t="s">
        <v>226</v>
      </c>
      <c r="H459">
        <v>354.5380629381209</v>
      </c>
      <c r="I459">
        <v>26</v>
      </c>
      <c r="J459">
        <v>1264511.175070212</v>
      </c>
      <c r="K459">
        <v>35569.297899999998</v>
      </c>
      <c r="L459">
        <v>227612011.51263818</v>
      </c>
      <c r="M459">
        <v>5588405.1599999992</v>
      </c>
      <c r="N459">
        <v>1896766762.6053181</v>
      </c>
      <c r="O459">
        <v>101400000</v>
      </c>
      <c r="P459">
        <v>23.42205578863636</v>
      </c>
      <c r="Q459">
        <v>18904.442067299668</v>
      </c>
      <c r="R459">
        <v>227647580.81053817</v>
      </c>
      <c r="S459">
        <v>2003.7551677653182</v>
      </c>
      <c r="T459">
        <v>18927.864123088304</v>
      </c>
    </row>
    <row r="460" spans="1:20" x14ac:dyDescent="0.3">
      <c r="A460">
        <v>459</v>
      </c>
      <c r="B460" t="s">
        <v>143</v>
      </c>
      <c r="C460" t="s">
        <v>149</v>
      </c>
      <c r="D460" t="s">
        <v>155</v>
      </c>
      <c r="E460" t="s">
        <v>156</v>
      </c>
      <c r="F460" t="s">
        <v>161</v>
      </c>
      <c r="G460" t="s">
        <v>224</v>
      </c>
      <c r="H460">
        <v>354.5380629381209</v>
      </c>
      <c r="I460">
        <v>26</v>
      </c>
      <c r="J460">
        <v>1264511.175070212</v>
      </c>
      <c r="K460">
        <v>35569.297899999998</v>
      </c>
      <c r="L460">
        <v>227612011.51263818</v>
      </c>
      <c r="M460">
        <v>5588405.1599999992</v>
      </c>
      <c r="N460">
        <v>1896766762.6053181</v>
      </c>
      <c r="O460">
        <v>97401200</v>
      </c>
      <c r="P460">
        <v>23.42205578863636</v>
      </c>
      <c r="Q460">
        <v>18904.442067299668</v>
      </c>
      <c r="R460">
        <v>227647580.81053817</v>
      </c>
      <c r="S460">
        <v>1999.7563677653181</v>
      </c>
      <c r="T460">
        <v>18927.864123088304</v>
      </c>
    </row>
    <row r="461" spans="1:20" x14ac:dyDescent="0.3">
      <c r="A461">
        <v>460</v>
      </c>
      <c r="B461" t="s">
        <v>143</v>
      </c>
      <c r="C461" t="s">
        <v>149</v>
      </c>
      <c r="D461" t="s">
        <v>155</v>
      </c>
      <c r="E461" t="s">
        <v>157</v>
      </c>
      <c r="F461" t="s">
        <v>159</v>
      </c>
      <c r="G461" t="s">
        <v>225</v>
      </c>
      <c r="H461">
        <v>357.89790524360239</v>
      </c>
      <c r="I461">
        <v>51</v>
      </c>
      <c r="J461">
        <v>1259289.4405264102</v>
      </c>
      <c r="K461">
        <v>36988.516172727264</v>
      </c>
      <c r="L461">
        <v>226672099.29475385</v>
      </c>
      <c r="M461">
        <v>5064386.1054545445</v>
      </c>
      <c r="N461">
        <v>1888934160.7896154</v>
      </c>
      <c r="O461">
        <v>95064000</v>
      </c>
      <c r="P461">
        <v>26.915516152272723</v>
      </c>
      <c r="Q461">
        <v>18826.377135869832</v>
      </c>
      <c r="R461">
        <v>226709087.81092659</v>
      </c>
      <c r="S461">
        <v>1989.0625468950698</v>
      </c>
      <c r="T461">
        <v>18853.292652022104</v>
      </c>
    </row>
    <row r="462" spans="1:20" x14ac:dyDescent="0.3">
      <c r="A462">
        <v>461</v>
      </c>
      <c r="B462" t="s">
        <v>143</v>
      </c>
      <c r="C462" t="s">
        <v>149</v>
      </c>
      <c r="D462" t="s">
        <v>155</v>
      </c>
      <c r="E462" t="s">
        <v>157</v>
      </c>
      <c r="F462" t="s">
        <v>159</v>
      </c>
      <c r="G462" t="s">
        <v>226</v>
      </c>
      <c r="H462">
        <v>357.89790524360239</v>
      </c>
      <c r="I462">
        <v>26</v>
      </c>
      <c r="J462">
        <v>1259289.4405264102</v>
      </c>
      <c r="K462">
        <v>36988.516172727264</v>
      </c>
      <c r="L462">
        <v>226672099.29475385</v>
      </c>
      <c r="M462">
        <v>5064386.1054545445</v>
      </c>
      <c r="N462">
        <v>1888934160.7896154</v>
      </c>
      <c r="O462">
        <v>101400000</v>
      </c>
      <c r="P462">
        <v>26.915516152272723</v>
      </c>
      <c r="Q462">
        <v>18826.377135869832</v>
      </c>
      <c r="R462">
        <v>226709087.81092659</v>
      </c>
      <c r="S462">
        <v>1995.3985468950698</v>
      </c>
      <c r="T462">
        <v>18853.292652022104</v>
      </c>
    </row>
    <row r="463" spans="1:20" x14ac:dyDescent="0.3">
      <c r="A463">
        <v>462</v>
      </c>
      <c r="B463" t="s">
        <v>143</v>
      </c>
      <c r="C463" t="s">
        <v>149</v>
      </c>
      <c r="D463" t="s">
        <v>155</v>
      </c>
      <c r="E463" t="s">
        <v>157</v>
      </c>
      <c r="F463" t="s">
        <v>159</v>
      </c>
      <c r="G463" t="s">
        <v>224</v>
      </c>
      <c r="H463">
        <v>357.89790524360239</v>
      </c>
      <c r="I463">
        <v>26</v>
      </c>
      <c r="J463">
        <v>1259289.4405264102</v>
      </c>
      <c r="K463">
        <v>36988.516172727264</v>
      </c>
      <c r="L463">
        <v>226672099.29475385</v>
      </c>
      <c r="M463">
        <v>5064386.1054545445</v>
      </c>
      <c r="N463">
        <v>1888934160.7896154</v>
      </c>
      <c r="O463">
        <v>97401200</v>
      </c>
      <c r="P463">
        <v>26.915516152272723</v>
      </c>
      <c r="Q463">
        <v>18826.377135869832</v>
      </c>
      <c r="R463">
        <v>226709087.81092659</v>
      </c>
      <c r="S463">
        <v>1991.3997468950699</v>
      </c>
      <c r="T463">
        <v>18853.292652022104</v>
      </c>
    </row>
    <row r="464" spans="1:20" x14ac:dyDescent="0.3">
      <c r="A464">
        <v>463</v>
      </c>
      <c r="B464" t="s">
        <v>143</v>
      </c>
      <c r="C464" t="s">
        <v>149</v>
      </c>
      <c r="D464" t="s">
        <v>155</v>
      </c>
      <c r="E464" t="s">
        <v>157</v>
      </c>
      <c r="F464" t="s">
        <v>160</v>
      </c>
      <c r="G464" t="s">
        <v>225</v>
      </c>
      <c r="H464">
        <v>357.85933339976424</v>
      </c>
      <c r="I464">
        <v>51</v>
      </c>
      <c r="J464">
        <v>1260330.6199500938</v>
      </c>
      <c r="K464">
        <v>37807.295945454542</v>
      </c>
      <c r="L464">
        <v>226859511.59101689</v>
      </c>
      <c r="M464">
        <v>5091678.7645454537</v>
      </c>
      <c r="N464">
        <v>1890495929.9251406</v>
      </c>
      <c r="O464">
        <v>95064000</v>
      </c>
      <c r="P464">
        <v>26.642589561363632</v>
      </c>
      <c r="Q464">
        <v>18841.942768253899</v>
      </c>
      <c r="R464">
        <v>226897318.88696235</v>
      </c>
      <c r="S464">
        <v>1990.6516086896861</v>
      </c>
      <c r="T464">
        <v>18868.585357815264</v>
      </c>
    </row>
    <row r="465" spans="1:20" x14ac:dyDescent="0.3">
      <c r="A465">
        <v>464</v>
      </c>
      <c r="B465" t="s">
        <v>143</v>
      </c>
      <c r="C465" t="s">
        <v>149</v>
      </c>
      <c r="D465" t="s">
        <v>155</v>
      </c>
      <c r="E465" t="s">
        <v>157</v>
      </c>
      <c r="F465" t="s">
        <v>160</v>
      </c>
      <c r="G465" t="s">
        <v>226</v>
      </c>
      <c r="H465">
        <v>357.85933339976424</v>
      </c>
      <c r="I465">
        <v>26</v>
      </c>
      <c r="J465">
        <v>1260330.6199500938</v>
      </c>
      <c r="K465">
        <v>37807.295945454542</v>
      </c>
      <c r="L465">
        <v>226859511.59101689</v>
      </c>
      <c r="M465">
        <v>5091678.7645454537</v>
      </c>
      <c r="N465">
        <v>1890495929.9251406</v>
      </c>
      <c r="O465">
        <v>101400000</v>
      </c>
      <c r="P465">
        <v>26.642589561363632</v>
      </c>
      <c r="Q465">
        <v>18841.942768253899</v>
      </c>
      <c r="R465">
        <v>226897318.88696235</v>
      </c>
      <c r="S465">
        <v>1996.9876086896861</v>
      </c>
      <c r="T465">
        <v>18868.585357815264</v>
      </c>
    </row>
    <row r="466" spans="1:20" x14ac:dyDescent="0.3">
      <c r="A466">
        <v>465</v>
      </c>
      <c r="B466" t="s">
        <v>143</v>
      </c>
      <c r="C466" t="s">
        <v>149</v>
      </c>
      <c r="D466" t="s">
        <v>155</v>
      </c>
      <c r="E466" t="s">
        <v>157</v>
      </c>
      <c r="F466" t="s">
        <v>160</v>
      </c>
      <c r="G466" t="s">
        <v>224</v>
      </c>
      <c r="H466">
        <v>357.85933339976424</v>
      </c>
      <c r="I466">
        <v>26</v>
      </c>
      <c r="J466">
        <v>1260330.6199500938</v>
      </c>
      <c r="K466">
        <v>37807.295945454542</v>
      </c>
      <c r="L466">
        <v>226859511.59101689</v>
      </c>
      <c r="M466">
        <v>5091678.7645454537</v>
      </c>
      <c r="N466">
        <v>1890495929.9251406</v>
      </c>
      <c r="O466">
        <v>97401200</v>
      </c>
      <c r="P466">
        <v>26.642589561363632</v>
      </c>
      <c r="Q466">
        <v>18841.942768253899</v>
      </c>
      <c r="R466">
        <v>226897318.88696235</v>
      </c>
      <c r="S466">
        <v>1992.988808689686</v>
      </c>
      <c r="T466">
        <v>18868.585357815264</v>
      </c>
    </row>
    <row r="467" spans="1:20" x14ac:dyDescent="0.3">
      <c r="A467">
        <v>466</v>
      </c>
      <c r="B467" t="s">
        <v>143</v>
      </c>
      <c r="C467" t="s">
        <v>149</v>
      </c>
      <c r="D467" t="s">
        <v>155</v>
      </c>
      <c r="E467" t="s">
        <v>157</v>
      </c>
      <c r="F467" t="s">
        <v>161</v>
      </c>
      <c r="G467" t="s">
        <v>225</v>
      </c>
      <c r="H467">
        <v>357.59484075630269</v>
      </c>
      <c r="I467">
        <v>51</v>
      </c>
      <c r="J467">
        <v>1267470.1359982125</v>
      </c>
      <c r="K467">
        <v>38298.563809090905</v>
      </c>
      <c r="L467">
        <v>228144624.47967827</v>
      </c>
      <c r="M467">
        <v>5042551.9781818176</v>
      </c>
      <c r="N467">
        <v>1901205203.9973187</v>
      </c>
      <c r="O467">
        <v>95064000</v>
      </c>
      <c r="P467">
        <v>26.151321697727269</v>
      </c>
      <c r="Q467">
        <v>18948.678533173279</v>
      </c>
      <c r="R467">
        <v>228182923.04348737</v>
      </c>
      <c r="S467">
        <v>2001.3117559755005</v>
      </c>
      <c r="T467">
        <v>18974.829854871004</v>
      </c>
    </row>
    <row r="468" spans="1:20" x14ac:dyDescent="0.3">
      <c r="A468">
        <v>467</v>
      </c>
      <c r="B468" t="s">
        <v>143</v>
      </c>
      <c r="C468" t="s">
        <v>149</v>
      </c>
      <c r="D468" t="s">
        <v>155</v>
      </c>
      <c r="E468" t="s">
        <v>157</v>
      </c>
      <c r="F468" t="s">
        <v>161</v>
      </c>
      <c r="G468" t="s">
        <v>226</v>
      </c>
      <c r="H468">
        <v>357.59484075630269</v>
      </c>
      <c r="I468">
        <v>26</v>
      </c>
      <c r="J468">
        <v>1267470.1359982125</v>
      </c>
      <c r="K468">
        <v>38298.563809090905</v>
      </c>
      <c r="L468">
        <v>228144624.47967827</v>
      </c>
      <c r="M468">
        <v>5042551.9781818176</v>
      </c>
      <c r="N468">
        <v>1901205203.9973187</v>
      </c>
      <c r="O468">
        <v>101400000</v>
      </c>
      <c r="P468">
        <v>26.151321697727269</v>
      </c>
      <c r="Q468">
        <v>18948.678533173279</v>
      </c>
      <c r="R468">
        <v>228182923.04348737</v>
      </c>
      <c r="S468">
        <v>2007.6477559755006</v>
      </c>
      <c r="T468">
        <v>18974.829854871004</v>
      </c>
    </row>
    <row r="469" spans="1:20" x14ac:dyDescent="0.3">
      <c r="A469">
        <v>468</v>
      </c>
      <c r="B469" t="s">
        <v>143</v>
      </c>
      <c r="C469" t="s">
        <v>149</v>
      </c>
      <c r="D469" t="s">
        <v>155</v>
      </c>
      <c r="E469" t="s">
        <v>157</v>
      </c>
      <c r="F469" t="s">
        <v>161</v>
      </c>
      <c r="G469" t="s">
        <v>224</v>
      </c>
      <c r="H469">
        <v>357.59484075630269</v>
      </c>
      <c r="I469">
        <v>26</v>
      </c>
      <c r="J469">
        <v>1267470.1359982125</v>
      </c>
      <c r="K469">
        <v>38298.563809090905</v>
      </c>
      <c r="L469">
        <v>228144624.47967827</v>
      </c>
      <c r="M469">
        <v>5042551.9781818176</v>
      </c>
      <c r="N469">
        <v>1901205203.9973187</v>
      </c>
      <c r="O469">
        <v>97401200</v>
      </c>
      <c r="P469">
        <v>26.151321697727269</v>
      </c>
      <c r="Q469">
        <v>18948.678533173279</v>
      </c>
      <c r="R469">
        <v>228182923.04348737</v>
      </c>
      <c r="S469">
        <v>2003.6489559755005</v>
      </c>
      <c r="T469">
        <v>18974.829854871004</v>
      </c>
    </row>
    <row r="470" spans="1:20" x14ac:dyDescent="0.3">
      <c r="A470">
        <v>469</v>
      </c>
      <c r="B470" t="s">
        <v>143</v>
      </c>
      <c r="C470" t="s">
        <v>150</v>
      </c>
      <c r="D470" t="s">
        <v>154</v>
      </c>
      <c r="E470" t="s">
        <v>156</v>
      </c>
      <c r="F470" t="s">
        <v>159</v>
      </c>
      <c r="G470" t="s">
        <v>225</v>
      </c>
      <c r="H470">
        <v>403.22639781699831</v>
      </c>
      <c r="I470">
        <v>58</v>
      </c>
      <c r="J470">
        <v>1435083.2166340346</v>
      </c>
      <c r="K470">
        <v>33055.189763636357</v>
      </c>
      <c r="L470">
        <v>258314978.99412623</v>
      </c>
      <c r="M470">
        <v>5366664.1422727266</v>
      </c>
      <c r="N470">
        <v>2152624824.9510517</v>
      </c>
      <c r="O470">
        <v>108112000</v>
      </c>
      <c r="P470">
        <v>22.977584668181816</v>
      </c>
      <c r="Q470">
        <v>21454.494088678814</v>
      </c>
      <c r="R470">
        <v>258348034.18388987</v>
      </c>
      <c r="S470">
        <v>2266.1034890933247</v>
      </c>
      <c r="T470">
        <v>21477.471673346994</v>
      </c>
    </row>
    <row r="471" spans="1:20" x14ac:dyDescent="0.3">
      <c r="A471">
        <v>470</v>
      </c>
      <c r="B471" t="s">
        <v>143</v>
      </c>
      <c r="C471" t="s">
        <v>150</v>
      </c>
      <c r="D471" t="s">
        <v>154</v>
      </c>
      <c r="E471" t="s">
        <v>156</v>
      </c>
      <c r="F471" t="s">
        <v>159</v>
      </c>
      <c r="G471" t="s">
        <v>226</v>
      </c>
      <c r="H471">
        <v>403.22639781699831</v>
      </c>
      <c r="I471">
        <v>29</v>
      </c>
      <c r="J471">
        <v>1435083.2166340346</v>
      </c>
      <c r="K471">
        <v>33055.189763636357</v>
      </c>
      <c r="L471">
        <v>258314978.99412623</v>
      </c>
      <c r="M471">
        <v>5366664.1422727266</v>
      </c>
      <c r="N471">
        <v>2152624824.9510517</v>
      </c>
      <c r="O471">
        <v>113100000</v>
      </c>
      <c r="P471">
        <v>22.977584668181816</v>
      </c>
      <c r="Q471">
        <v>21454.494088678814</v>
      </c>
      <c r="R471">
        <v>258348034.18388987</v>
      </c>
      <c r="S471">
        <v>2271.0914890933245</v>
      </c>
      <c r="T471">
        <v>21477.471673346994</v>
      </c>
    </row>
    <row r="472" spans="1:20" x14ac:dyDescent="0.3">
      <c r="A472">
        <v>471</v>
      </c>
      <c r="B472" t="s">
        <v>143</v>
      </c>
      <c r="C472" t="s">
        <v>150</v>
      </c>
      <c r="D472" t="s">
        <v>154</v>
      </c>
      <c r="E472" t="s">
        <v>156</v>
      </c>
      <c r="F472" t="s">
        <v>159</v>
      </c>
      <c r="G472" t="s">
        <v>224</v>
      </c>
      <c r="H472">
        <v>403.22639781699831</v>
      </c>
      <c r="I472">
        <v>29</v>
      </c>
      <c r="J472">
        <v>1435083.2166340346</v>
      </c>
      <c r="K472">
        <v>33055.189763636357</v>
      </c>
      <c r="L472">
        <v>258314978.99412623</v>
      </c>
      <c r="M472">
        <v>5366664.1422727266</v>
      </c>
      <c r="N472">
        <v>2152624824.9510517</v>
      </c>
      <c r="O472">
        <v>108639800</v>
      </c>
      <c r="P472">
        <v>22.977584668181816</v>
      </c>
      <c r="Q472">
        <v>21454.494088678814</v>
      </c>
      <c r="R472">
        <v>258348034.18388987</v>
      </c>
      <c r="S472">
        <v>2266.6312890933245</v>
      </c>
      <c r="T472">
        <v>21477.471673346994</v>
      </c>
    </row>
    <row r="473" spans="1:20" x14ac:dyDescent="0.3">
      <c r="A473">
        <v>472</v>
      </c>
      <c r="B473" t="s">
        <v>143</v>
      </c>
      <c r="C473" t="s">
        <v>150</v>
      </c>
      <c r="D473" t="s">
        <v>154</v>
      </c>
      <c r="E473" t="s">
        <v>156</v>
      </c>
      <c r="F473" t="s">
        <v>160</v>
      </c>
      <c r="G473" t="s">
        <v>225</v>
      </c>
      <c r="H473">
        <v>403.1878259731601</v>
      </c>
      <c r="I473">
        <v>58</v>
      </c>
      <c r="J473">
        <v>1436124.3960577189</v>
      </c>
      <c r="K473">
        <v>33873.969536363635</v>
      </c>
      <c r="L473">
        <v>258502391.29038942</v>
      </c>
      <c r="M473">
        <v>5393956.8013636358</v>
      </c>
      <c r="N473">
        <v>2154186594.0865784</v>
      </c>
      <c r="O473">
        <v>108112000</v>
      </c>
      <c r="P473">
        <v>22.704658077272725</v>
      </c>
      <c r="Q473">
        <v>21470.059721062898</v>
      </c>
      <c r="R473">
        <v>258536265.25992578</v>
      </c>
      <c r="S473">
        <v>2267.6925508879417</v>
      </c>
      <c r="T473">
        <v>21492.764379140172</v>
      </c>
    </row>
    <row r="474" spans="1:20" x14ac:dyDescent="0.3">
      <c r="A474">
        <v>473</v>
      </c>
      <c r="B474" t="s">
        <v>143</v>
      </c>
      <c r="C474" t="s">
        <v>150</v>
      </c>
      <c r="D474" t="s">
        <v>154</v>
      </c>
      <c r="E474" t="s">
        <v>156</v>
      </c>
      <c r="F474" t="s">
        <v>160</v>
      </c>
      <c r="G474" t="s">
        <v>226</v>
      </c>
      <c r="H474">
        <v>403.1878259731601</v>
      </c>
      <c r="I474">
        <v>29</v>
      </c>
      <c r="J474">
        <v>1436124.3960577189</v>
      </c>
      <c r="K474">
        <v>33873.969536363635</v>
      </c>
      <c r="L474">
        <v>258502391.29038942</v>
      </c>
      <c r="M474">
        <v>5393956.8013636358</v>
      </c>
      <c r="N474">
        <v>2154186594.0865784</v>
      </c>
      <c r="O474">
        <v>113100000</v>
      </c>
      <c r="P474">
        <v>22.704658077272725</v>
      </c>
      <c r="Q474">
        <v>21470.059721062898</v>
      </c>
      <c r="R474">
        <v>258536265.25992578</v>
      </c>
      <c r="S474">
        <v>2272.680550887942</v>
      </c>
      <c r="T474">
        <v>21492.764379140172</v>
      </c>
    </row>
    <row r="475" spans="1:20" x14ac:dyDescent="0.3">
      <c r="A475">
        <v>474</v>
      </c>
      <c r="B475" t="s">
        <v>143</v>
      </c>
      <c r="C475" t="s">
        <v>150</v>
      </c>
      <c r="D475" t="s">
        <v>154</v>
      </c>
      <c r="E475" t="s">
        <v>156</v>
      </c>
      <c r="F475" t="s">
        <v>160</v>
      </c>
      <c r="G475" t="s">
        <v>224</v>
      </c>
      <c r="H475">
        <v>403.1878259731601</v>
      </c>
      <c r="I475">
        <v>29</v>
      </c>
      <c r="J475">
        <v>1436124.3960577189</v>
      </c>
      <c r="K475">
        <v>33873.969536363635</v>
      </c>
      <c r="L475">
        <v>258502391.29038942</v>
      </c>
      <c r="M475">
        <v>5393956.8013636358</v>
      </c>
      <c r="N475">
        <v>2154186594.0865784</v>
      </c>
      <c r="O475">
        <v>108639800</v>
      </c>
      <c r="P475">
        <v>22.704658077272725</v>
      </c>
      <c r="Q475">
        <v>21470.059721062898</v>
      </c>
      <c r="R475">
        <v>258536265.25992578</v>
      </c>
      <c r="S475">
        <v>2268.220350887942</v>
      </c>
      <c r="T475">
        <v>21492.764379140172</v>
      </c>
    </row>
    <row r="476" spans="1:20" x14ac:dyDescent="0.3">
      <c r="A476">
        <v>475</v>
      </c>
      <c r="B476" t="s">
        <v>143</v>
      </c>
      <c r="C476" t="s">
        <v>150</v>
      </c>
      <c r="D476" t="s">
        <v>154</v>
      </c>
      <c r="E476" t="s">
        <v>156</v>
      </c>
      <c r="F476" t="s">
        <v>161</v>
      </c>
      <c r="G476" t="s">
        <v>225</v>
      </c>
      <c r="H476">
        <v>402.92333332969866</v>
      </c>
      <c r="I476">
        <v>58</v>
      </c>
      <c r="J476">
        <v>1443263.9121058369</v>
      </c>
      <c r="K476">
        <v>34365.237399999998</v>
      </c>
      <c r="L476">
        <v>259787504.17905065</v>
      </c>
      <c r="M476">
        <v>5344830.0149999997</v>
      </c>
      <c r="N476">
        <v>2164895868.1587553</v>
      </c>
      <c r="O476">
        <v>108112000</v>
      </c>
      <c r="P476">
        <v>22.213390213636362</v>
      </c>
      <c r="Q476">
        <v>21576.79548598226</v>
      </c>
      <c r="R476">
        <v>259821869.41645065</v>
      </c>
      <c r="S476">
        <v>2278.352698173755</v>
      </c>
      <c r="T476">
        <v>21599.008876195898</v>
      </c>
    </row>
    <row r="477" spans="1:20" x14ac:dyDescent="0.3">
      <c r="A477">
        <v>476</v>
      </c>
      <c r="B477" t="s">
        <v>143</v>
      </c>
      <c r="C477" t="s">
        <v>150</v>
      </c>
      <c r="D477" t="s">
        <v>154</v>
      </c>
      <c r="E477" t="s">
        <v>156</v>
      </c>
      <c r="F477" t="s">
        <v>161</v>
      </c>
      <c r="G477" t="s">
        <v>226</v>
      </c>
      <c r="H477">
        <v>402.92333332969866</v>
      </c>
      <c r="I477">
        <v>29</v>
      </c>
      <c r="J477">
        <v>1443263.9121058369</v>
      </c>
      <c r="K477">
        <v>34365.237399999998</v>
      </c>
      <c r="L477">
        <v>259787504.17905065</v>
      </c>
      <c r="M477">
        <v>5344830.0149999997</v>
      </c>
      <c r="N477">
        <v>2164895868.1587553</v>
      </c>
      <c r="O477">
        <v>113100000</v>
      </c>
      <c r="P477">
        <v>22.213390213636362</v>
      </c>
      <c r="Q477">
        <v>21576.79548598226</v>
      </c>
      <c r="R477">
        <v>259821869.41645065</v>
      </c>
      <c r="S477">
        <v>2283.3406981737553</v>
      </c>
      <c r="T477">
        <v>21599.008876195898</v>
      </c>
    </row>
    <row r="478" spans="1:20" x14ac:dyDescent="0.3">
      <c r="A478">
        <v>477</v>
      </c>
      <c r="B478" t="s">
        <v>143</v>
      </c>
      <c r="C478" t="s">
        <v>150</v>
      </c>
      <c r="D478" t="s">
        <v>154</v>
      </c>
      <c r="E478" t="s">
        <v>156</v>
      </c>
      <c r="F478" t="s">
        <v>161</v>
      </c>
      <c r="G478" t="s">
        <v>224</v>
      </c>
      <c r="H478">
        <v>402.92333332969866</v>
      </c>
      <c r="I478">
        <v>29</v>
      </c>
      <c r="J478">
        <v>1443263.9121058369</v>
      </c>
      <c r="K478">
        <v>34365.237399999998</v>
      </c>
      <c r="L478">
        <v>259787504.17905065</v>
      </c>
      <c r="M478">
        <v>5344830.0149999997</v>
      </c>
      <c r="N478">
        <v>2164895868.1587553</v>
      </c>
      <c r="O478">
        <v>108639800</v>
      </c>
      <c r="P478">
        <v>22.213390213636362</v>
      </c>
      <c r="Q478">
        <v>21576.79548598226</v>
      </c>
      <c r="R478">
        <v>259821869.41645065</v>
      </c>
      <c r="S478">
        <v>2278.8804981737553</v>
      </c>
      <c r="T478">
        <v>21599.008876195898</v>
      </c>
    </row>
    <row r="479" spans="1:20" x14ac:dyDescent="0.3">
      <c r="A479">
        <v>478</v>
      </c>
      <c r="B479" t="s">
        <v>143</v>
      </c>
      <c r="C479" t="s">
        <v>150</v>
      </c>
      <c r="D479" t="s">
        <v>154</v>
      </c>
      <c r="E479" t="s">
        <v>157</v>
      </c>
      <c r="F479" t="s">
        <v>159</v>
      </c>
      <c r="G479" t="s">
        <v>225</v>
      </c>
      <c r="H479">
        <v>406.2831756351801</v>
      </c>
      <c r="I479">
        <v>58</v>
      </c>
      <c r="J479">
        <v>1438042.1775620349</v>
      </c>
      <c r="K479">
        <v>35784.455672727272</v>
      </c>
      <c r="L479">
        <v>258847591.96116632</v>
      </c>
      <c r="M479">
        <v>4820810.9604545441</v>
      </c>
      <c r="N479">
        <v>2157063266.3430524</v>
      </c>
      <c r="O479">
        <v>108112000</v>
      </c>
      <c r="P479">
        <v>25.706850577272721</v>
      </c>
      <c r="Q479">
        <v>21498.730554552421</v>
      </c>
      <c r="R479">
        <v>258883376.41683906</v>
      </c>
      <c r="S479">
        <v>2269.9960773035068</v>
      </c>
      <c r="T479">
        <v>21524.437405129695</v>
      </c>
    </row>
    <row r="480" spans="1:20" x14ac:dyDescent="0.3">
      <c r="A480">
        <v>479</v>
      </c>
      <c r="B480" t="s">
        <v>143</v>
      </c>
      <c r="C480" t="s">
        <v>150</v>
      </c>
      <c r="D480" t="s">
        <v>154</v>
      </c>
      <c r="E480" t="s">
        <v>157</v>
      </c>
      <c r="F480" t="s">
        <v>159</v>
      </c>
      <c r="G480" t="s">
        <v>226</v>
      </c>
      <c r="H480">
        <v>406.2831756351801</v>
      </c>
      <c r="I480">
        <v>29</v>
      </c>
      <c r="J480">
        <v>1438042.1775620349</v>
      </c>
      <c r="K480">
        <v>35784.455672727272</v>
      </c>
      <c r="L480">
        <v>258847591.96116632</v>
      </c>
      <c r="M480">
        <v>4820810.9604545441</v>
      </c>
      <c r="N480">
        <v>2157063266.3430524</v>
      </c>
      <c r="O480">
        <v>113100000</v>
      </c>
      <c r="P480">
        <v>25.706850577272721</v>
      </c>
      <c r="Q480">
        <v>21498.730554552421</v>
      </c>
      <c r="R480">
        <v>258883376.41683906</v>
      </c>
      <c r="S480">
        <v>2274.9840773035066</v>
      </c>
      <c r="T480">
        <v>21524.437405129695</v>
      </c>
    </row>
    <row r="481" spans="1:20" x14ac:dyDescent="0.3">
      <c r="A481">
        <v>480</v>
      </c>
      <c r="B481" t="s">
        <v>143</v>
      </c>
      <c r="C481" t="s">
        <v>150</v>
      </c>
      <c r="D481" t="s">
        <v>154</v>
      </c>
      <c r="E481" t="s">
        <v>157</v>
      </c>
      <c r="F481" t="s">
        <v>159</v>
      </c>
      <c r="G481" t="s">
        <v>224</v>
      </c>
      <c r="H481">
        <v>406.2831756351801</v>
      </c>
      <c r="I481">
        <v>29</v>
      </c>
      <c r="J481">
        <v>1438042.1775620349</v>
      </c>
      <c r="K481">
        <v>35784.455672727272</v>
      </c>
      <c r="L481">
        <v>258847591.96116632</v>
      </c>
      <c r="M481">
        <v>4820810.9604545441</v>
      </c>
      <c r="N481">
        <v>2157063266.3430524</v>
      </c>
      <c r="O481">
        <v>108639800</v>
      </c>
      <c r="P481">
        <v>25.706850577272721</v>
      </c>
      <c r="Q481">
        <v>21498.730554552421</v>
      </c>
      <c r="R481">
        <v>258883376.41683906</v>
      </c>
      <c r="S481">
        <v>2270.5238773035067</v>
      </c>
      <c r="T481">
        <v>21524.437405129695</v>
      </c>
    </row>
    <row r="482" spans="1:20" x14ac:dyDescent="0.3">
      <c r="A482">
        <v>481</v>
      </c>
      <c r="B482" t="s">
        <v>143</v>
      </c>
      <c r="C482" t="s">
        <v>150</v>
      </c>
      <c r="D482" t="s">
        <v>154</v>
      </c>
      <c r="E482" t="s">
        <v>157</v>
      </c>
      <c r="F482" t="s">
        <v>160</v>
      </c>
      <c r="G482" t="s">
        <v>225</v>
      </c>
      <c r="H482">
        <v>406.244603791342</v>
      </c>
      <c r="I482">
        <v>58</v>
      </c>
      <c r="J482">
        <v>1439083.3569857187</v>
      </c>
      <c r="K482">
        <v>36603.235445454542</v>
      </c>
      <c r="L482">
        <v>259035004.25742936</v>
      </c>
      <c r="M482">
        <v>4848103.6195454532</v>
      </c>
      <c r="N482">
        <v>2158625035.4785781</v>
      </c>
      <c r="O482">
        <v>108112000</v>
      </c>
      <c r="P482">
        <v>25.433923986363631</v>
      </c>
      <c r="Q482">
        <v>21514.296186936495</v>
      </c>
      <c r="R482">
        <v>259071607.4928748</v>
      </c>
      <c r="S482">
        <v>2271.5851390981234</v>
      </c>
      <c r="T482">
        <v>21539.730110922857</v>
      </c>
    </row>
    <row r="483" spans="1:20" x14ac:dyDescent="0.3">
      <c r="A483">
        <v>482</v>
      </c>
      <c r="B483" t="s">
        <v>143</v>
      </c>
      <c r="C483" t="s">
        <v>150</v>
      </c>
      <c r="D483" t="s">
        <v>154</v>
      </c>
      <c r="E483" t="s">
        <v>157</v>
      </c>
      <c r="F483" t="s">
        <v>160</v>
      </c>
      <c r="G483" t="s">
        <v>226</v>
      </c>
      <c r="H483">
        <v>406.244603791342</v>
      </c>
      <c r="I483">
        <v>29</v>
      </c>
      <c r="J483">
        <v>1439083.3569857187</v>
      </c>
      <c r="K483">
        <v>36603.235445454542</v>
      </c>
      <c r="L483">
        <v>259035004.25742936</v>
      </c>
      <c r="M483">
        <v>4848103.6195454532</v>
      </c>
      <c r="N483">
        <v>2158625035.4785781</v>
      </c>
      <c r="O483">
        <v>113100000</v>
      </c>
      <c r="P483">
        <v>25.433923986363631</v>
      </c>
      <c r="Q483">
        <v>21514.296186936495</v>
      </c>
      <c r="R483">
        <v>259071607.4928748</v>
      </c>
      <c r="S483">
        <v>2276.5731390981236</v>
      </c>
      <c r="T483">
        <v>21539.730110922857</v>
      </c>
    </row>
    <row r="484" spans="1:20" x14ac:dyDescent="0.3">
      <c r="A484">
        <v>483</v>
      </c>
      <c r="B484" t="s">
        <v>143</v>
      </c>
      <c r="C484" t="s">
        <v>150</v>
      </c>
      <c r="D484" t="s">
        <v>154</v>
      </c>
      <c r="E484" t="s">
        <v>157</v>
      </c>
      <c r="F484" t="s">
        <v>160</v>
      </c>
      <c r="G484" t="s">
        <v>224</v>
      </c>
      <c r="H484">
        <v>406.244603791342</v>
      </c>
      <c r="I484">
        <v>29</v>
      </c>
      <c r="J484">
        <v>1439083.3569857187</v>
      </c>
      <c r="K484">
        <v>36603.235445454542</v>
      </c>
      <c r="L484">
        <v>259035004.25742936</v>
      </c>
      <c r="M484">
        <v>4848103.6195454532</v>
      </c>
      <c r="N484">
        <v>2158625035.4785781</v>
      </c>
      <c r="O484">
        <v>108639800</v>
      </c>
      <c r="P484">
        <v>25.433923986363631</v>
      </c>
      <c r="Q484">
        <v>21514.296186936495</v>
      </c>
      <c r="R484">
        <v>259071607.4928748</v>
      </c>
      <c r="S484">
        <v>2272.1129390981237</v>
      </c>
      <c r="T484">
        <v>21539.730110922857</v>
      </c>
    </row>
    <row r="485" spans="1:20" x14ac:dyDescent="0.3">
      <c r="A485">
        <v>484</v>
      </c>
      <c r="B485" t="s">
        <v>143</v>
      </c>
      <c r="C485" t="s">
        <v>150</v>
      </c>
      <c r="D485" t="s">
        <v>154</v>
      </c>
      <c r="E485" t="s">
        <v>157</v>
      </c>
      <c r="F485" t="s">
        <v>161</v>
      </c>
      <c r="G485" t="s">
        <v>225</v>
      </c>
      <c r="H485">
        <v>405.98011114788045</v>
      </c>
      <c r="I485">
        <v>58</v>
      </c>
      <c r="J485">
        <v>1446222.8730338369</v>
      </c>
      <c r="K485">
        <v>37094.503309090906</v>
      </c>
      <c r="L485">
        <v>260320117.14609069</v>
      </c>
      <c r="M485">
        <v>4798976.8331818171</v>
      </c>
      <c r="N485">
        <v>2169334309.5507555</v>
      </c>
      <c r="O485">
        <v>108112000</v>
      </c>
      <c r="P485">
        <v>24.942656122727268</v>
      </c>
      <c r="Q485">
        <v>21621.031951855864</v>
      </c>
      <c r="R485">
        <v>260357211.64939979</v>
      </c>
      <c r="S485">
        <v>2282.2452863839376</v>
      </c>
      <c r="T485">
        <v>21645.974607978591</v>
      </c>
    </row>
    <row r="486" spans="1:20" x14ac:dyDescent="0.3">
      <c r="A486">
        <v>485</v>
      </c>
      <c r="B486" t="s">
        <v>143</v>
      </c>
      <c r="C486" t="s">
        <v>150</v>
      </c>
      <c r="D486" t="s">
        <v>154</v>
      </c>
      <c r="E486" t="s">
        <v>157</v>
      </c>
      <c r="F486" t="s">
        <v>161</v>
      </c>
      <c r="G486" t="s">
        <v>226</v>
      </c>
      <c r="H486">
        <v>405.98011114788045</v>
      </c>
      <c r="I486">
        <v>29</v>
      </c>
      <c r="J486">
        <v>1446222.8730338369</v>
      </c>
      <c r="K486">
        <v>37094.503309090906</v>
      </c>
      <c r="L486">
        <v>260320117.14609069</v>
      </c>
      <c r="M486">
        <v>4798976.8331818171</v>
      </c>
      <c r="N486">
        <v>2169334309.5507555</v>
      </c>
      <c r="O486">
        <v>113100000</v>
      </c>
      <c r="P486">
        <v>24.942656122727268</v>
      </c>
      <c r="Q486">
        <v>21621.031951855864</v>
      </c>
      <c r="R486">
        <v>260357211.64939979</v>
      </c>
      <c r="S486">
        <v>2287.2332863839374</v>
      </c>
      <c r="T486">
        <v>21645.974607978591</v>
      </c>
    </row>
    <row r="487" spans="1:20" x14ac:dyDescent="0.3">
      <c r="A487">
        <v>486</v>
      </c>
      <c r="B487" t="s">
        <v>143</v>
      </c>
      <c r="C487" t="s">
        <v>150</v>
      </c>
      <c r="D487" t="s">
        <v>154</v>
      </c>
      <c r="E487" t="s">
        <v>157</v>
      </c>
      <c r="F487" t="s">
        <v>161</v>
      </c>
      <c r="G487" t="s">
        <v>224</v>
      </c>
      <c r="H487">
        <v>405.98011114788045</v>
      </c>
      <c r="I487">
        <v>29</v>
      </c>
      <c r="J487">
        <v>1446222.8730338369</v>
      </c>
      <c r="K487">
        <v>37094.503309090906</v>
      </c>
      <c r="L487">
        <v>260320117.14609069</v>
      </c>
      <c r="M487">
        <v>4798976.8331818171</v>
      </c>
      <c r="N487">
        <v>2169334309.5507555</v>
      </c>
      <c r="O487">
        <v>108639800</v>
      </c>
      <c r="P487">
        <v>24.942656122727268</v>
      </c>
      <c r="Q487">
        <v>21621.031951855864</v>
      </c>
      <c r="R487">
        <v>260357211.64939979</v>
      </c>
      <c r="S487">
        <v>2282.7730863839374</v>
      </c>
      <c r="T487">
        <v>21645.974607978591</v>
      </c>
    </row>
    <row r="488" spans="1:20" x14ac:dyDescent="0.3">
      <c r="A488">
        <v>487</v>
      </c>
      <c r="B488" t="s">
        <v>143</v>
      </c>
      <c r="C488" t="s">
        <v>150</v>
      </c>
      <c r="D488" t="s">
        <v>155</v>
      </c>
      <c r="E488" t="s">
        <v>156</v>
      </c>
      <c r="F488" t="s">
        <v>159</v>
      </c>
      <c r="G488" t="s">
        <v>225</v>
      </c>
      <c r="H488">
        <v>403.23284492199832</v>
      </c>
      <c r="I488">
        <v>58</v>
      </c>
      <c r="J488">
        <v>1435089.4574316745</v>
      </c>
      <c r="K488">
        <v>33036.769463636359</v>
      </c>
      <c r="L488">
        <v>258316102.33770144</v>
      </c>
      <c r="M488">
        <v>5365743.127272726</v>
      </c>
      <c r="N488">
        <v>2152634186.147512</v>
      </c>
      <c r="O488">
        <v>108112000</v>
      </c>
      <c r="P488">
        <v>22.963769443181818</v>
      </c>
      <c r="Q488">
        <v>21454.587388603533</v>
      </c>
      <c r="R488">
        <v>258349139.10716507</v>
      </c>
      <c r="S488">
        <v>2266.1119292747844</v>
      </c>
      <c r="T488">
        <v>21477.551158046714</v>
      </c>
    </row>
    <row r="489" spans="1:20" x14ac:dyDescent="0.3">
      <c r="A489">
        <v>488</v>
      </c>
      <c r="B489" t="s">
        <v>143</v>
      </c>
      <c r="C489" t="s">
        <v>150</v>
      </c>
      <c r="D489" t="s">
        <v>155</v>
      </c>
      <c r="E489" t="s">
        <v>156</v>
      </c>
      <c r="F489" t="s">
        <v>159</v>
      </c>
      <c r="G489" t="s">
        <v>226</v>
      </c>
      <c r="H489">
        <v>403.23284492199832</v>
      </c>
      <c r="I489">
        <v>29</v>
      </c>
      <c r="J489">
        <v>1435089.4574316745</v>
      </c>
      <c r="K489">
        <v>33036.769463636359</v>
      </c>
      <c r="L489">
        <v>258316102.33770144</v>
      </c>
      <c r="M489">
        <v>5365743.127272726</v>
      </c>
      <c r="N489">
        <v>2152634186.147512</v>
      </c>
      <c r="O489">
        <v>113100000</v>
      </c>
      <c r="P489">
        <v>22.963769443181818</v>
      </c>
      <c r="Q489">
        <v>21454.587388603533</v>
      </c>
      <c r="R489">
        <v>258349139.10716507</v>
      </c>
      <c r="S489">
        <v>2271.0999292747847</v>
      </c>
      <c r="T489">
        <v>21477.551158046714</v>
      </c>
    </row>
    <row r="490" spans="1:20" x14ac:dyDescent="0.3">
      <c r="A490">
        <v>489</v>
      </c>
      <c r="B490" t="s">
        <v>143</v>
      </c>
      <c r="C490" t="s">
        <v>150</v>
      </c>
      <c r="D490" t="s">
        <v>155</v>
      </c>
      <c r="E490" t="s">
        <v>156</v>
      </c>
      <c r="F490" t="s">
        <v>159</v>
      </c>
      <c r="G490" t="s">
        <v>224</v>
      </c>
      <c r="H490">
        <v>403.23284492199832</v>
      </c>
      <c r="I490">
        <v>29</v>
      </c>
      <c r="J490">
        <v>1435089.4574316745</v>
      </c>
      <c r="K490">
        <v>33036.769463636359</v>
      </c>
      <c r="L490">
        <v>258316102.33770144</v>
      </c>
      <c r="M490">
        <v>5365743.127272726</v>
      </c>
      <c r="N490">
        <v>2152634186.147512</v>
      </c>
      <c r="O490">
        <v>108639800</v>
      </c>
      <c r="P490">
        <v>22.963769443181818</v>
      </c>
      <c r="Q490">
        <v>21454.587388603533</v>
      </c>
      <c r="R490">
        <v>258349139.10716507</v>
      </c>
      <c r="S490">
        <v>2266.6397292747847</v>
      </c>
      <c r="T490">
        <v>21477.551158046714</v>
      </c>
    </row>
    <row r="491" spans="1:20" x14ac:dyDescent="0.3">
      <c r="A491">
        <v>490</v>
      </c>
      <c r="B491" t="s">
        <v>143</v>
      </c>
      <c r="C491" t="s">
        <v>150</v>
      </c>
      <c r="D491" t="s">
        <v>155</v>
      </c>
      <c r="E491" t="s">
        <v>156</v>
      </c>
      <c r="F491" t="s">
        <v>160</v>
      </c>
      <c r="G491" t="s">
        <v>225</v>
      </c>
      <c r="H491">
        <v>403.19427307816011</v>
      </c>
      <c r="I491">
        <v>58</v>
      </c>
      <c r="J491">
        <v>1436130.6368553587</v>
      </c>
      <c r="K491">
        <v>33855.549236363629</v>
      </c>
      <c r="L491">
        <v>258503514.6339646</v>
      </c>
      <c r="M491">
        <v>5393035.7863636352</v>
      </c>
      <c r="N491">
        <v>2154195955.2830381</v>
      </c>
      <c r="O491">
        <v>108112000</v>
      </c>
      <c r="P491">
        <v>22.690842852272727</v>
      </c>
      <c r="Q491">
        <v>21470.153020987611</v>
      </c>
      <c r="R491">
        <v>258537370.18320096</v>
      </c>
      <c r="S491">
        <v>2267.7009910694019</v>
      </c>
      <c r="T491">
        <v>21492.843863839884</v>
      </c>
    </row>
    <row r="492" spans="1:20" x14ac:dyDescent="0.3">
      <c r="A492">
        <v>491</v>
      </c>
      <c r="B492" t="s">
        <v>143</v>
      </c>
      <c r="C492" t="s">
        <v>150</v>
      </c>
      <c r="D492" t="s">
        <v>155</v>
      </c>
      <c r="E492" t="s">
        <v>156</v>
      </c>
      <c r="F492" t="s">
        <v>160</v>
      </c>
      <c r="G492" t="s">
        <v>226</v>
      </c>
      <c r="H492">
        <v>403.19427307816011</v>
      </c>
      <c r="I492">
        <v>29</v>
      </c>
      <c r="J492">
        <v>1436130.6368553587</v>
      </c>
      <c r="K492">
        <v>33855.549236363629</v>
      </c>
      <c r="L492">
        <v>258503514.6339646</v>
      </c>
      <c r="M492">
        <v>5393035.7863636352</v>
      </c>
      <c r="N492">
        <v>2154195955.2830381</v>
      </c>
      <c r="O492">
        <v>113100000</v>
      </c>
      <c r="P492">
        <v>22.690842852272727</v>
      </c>
      <c r="Q492">
        <v>21470.153020987611</v>
      </c>
      <c r="R492">
        <v>258537370.18320096</v>
      </c>
      <c r="S492">
        <v>2272.6889910694017</v>
      </c>
      <c r="T492">
        <v>21492.843863839884</v>
      </c>
    </row>
    <row r="493" spans="1:20" x14ac:dyDescent="0.3">
      <c r="A493">
        <v>492</v>
      </c>
      <c r="B493" t="s">
        <v>143</v>
      </c>
      <c r="C493" t="s">
        <v>150</v>
      </c>
      <c r="D493" t="s">
        <v>155</v>
      </c>
      <c r="E493" t="s">
        <v>156</v>
      </c>
      <c r="F493" t="s">
        <v>160</v>
      </c>
      <c r="G493" t="s">
        <v>224</v>
      </c>
      <c r="H493">
        <v>403.19427307816011</v>
      </c>
      <c r="I493">
        <v>29</v>
      </c>
      <c r="J493">
        <v>1436130.6368553587</v>
      </c>
      <c r="K493">
        <v>33855.549236363629</v>
      </c>
      <c r="L493">
        <v>258503514.6339646</v>
      </c>
      <c r="M493">
        <v>5393035.7863636352</v>
      </c>
      <c r="N493">
        <v>2154195955.2830381</v>
      </c>
      <c r="O493">
        <v>108639800</v>
      </c>
      <c r="P493">
        <v>22.690842852272727</v>
      </c>
      <c r="Q493">
        <v>21470.153020987611</v>
      </c>
      <c r="R493">
        <v>258537370.18320096</v>
      </c>
      <c r="S493">
        <v>2268.2287910694017</v>
      </c>
      <c r="T493">
        <v>21492.843863839884</v>
      </c>
    </row>
    <row r="494" spans="1:20" x14ac:dyDescent="0.3">
      <c r="A494">
        <v>493</v>
      </c>
      <c r="B494" t="s">
        <v>143</v>
      </c>
      <c r="C494" t="s">
        <v>150</v>
      </c>
      <c r="D494" t="s">
        <v>155</v>
      </c>
      <c r="E494" t="s">
        <v>156</v>
      </c>
      <c r="F494" t="s">
        <v>161</v>
      </c>
      <c r="G494" t="s">
        <v>225</v>
      </c>
      <c r="H494">
        <v>402.92978043469856</v>
      </c>
      <c r="I494">
        <v>58</v>
      </c>
      <c r="J494">
        <v>1443270.1529034767</v>
      </c>
      <c r="K494">
        <v>34346.817099999993</v>
      </c>
      <c r="L494">
        <v>259788627.5226258</v>
      </c>
      <c r="M494">
        <v>5343908.9999999991</v>
      </c>
      <c r="N494">
        <v>2164905229.3552151</v>
      </c>
      <c r="O494">
        <v>108112000</v>
      </c>
      <c r="P494">
        <v>22.199574988636364</v>
      </c>
      <c r="Q494">
        <v>21576.888785906973</v>
      </c>
      <c r="R494">
        <v>259822974.33972579</v>
      </c>
      <c r="S494">
        <v>2278.3611383552152</v>
      </c>
      <c r="T494">
        <v>21599.08836089561</v>
      </c>
    </row>
    <row r="495" spans="1:20" x14ac:dyDescent="0.3">
      <c r="A495">
        <v>494</v>
      </c>
      <c r="B495" t="s">
        <v>143</v>
      </c>
      <c r="C495" t="s">
        <v>150</v>
      </c>
      <c r="D495" t="s">
        <v>155</v>
      </c>
      <c r="E495" t="s">
        <v>156</v>
      </c>
      <c r="F495" t="s">
        <v>161</v>
      </c>
      <c r="G495" t="s">
        <v>226</v>
      </c>
      <c r="H495">
        <v>402.92978043469856</v>
      </c>
      <c r="I495">
        <v>29</v>
      </c>
      <c r="J495">
        <v>1443270.1529034767</v>
      </c>
      <c r="K495">
        <v>34346.817099999993</v>
      </c>
      <c r="L495">
        <v>259788627.5226258</v>
      </c>
      <c r="M495">
        <v>5343908.9999999991</v>
      </c>
      <c r="N495">
        <v>2164905229.3552151</v>
      </c>
      <c r="O495">
        <v>113100000</v>
      </c>
      <c r="P495">
        <v>22.199574988636364</v>
      </c>
      <c r="Q495">
        <v>21576.888785906973</v>
      </c>
      <c r="R495">
        <v>259822974.33972579</v>
      </c>
      <c r="S495">
        <v>2283.349138355215</v>
      </c>
      <c r="T495">
        <v>21599.08836089561</v>
      </c>
    </row>
    <row r="496" spans="1:20" x14ac:dyDescent="0.3">
      <c r="A496">
        <v>495</v>
      </c>
      <c r="B496" t="s">
        <v>143</v>
      </c>
      <c r="C496" t="s">
        <v>150</v>
      </c>
      <c r="D496" t="s">
        <v>155</v>
      </c>
      <c r="E496" t="s">
        <v>156</v>
      </c>
      <c r="F496" t="s">
        <v>161</v>
      </c>
      <c r="G496" t="s">
        <v>224</v>
      </c>
      <c r="H496">
        <v>402.92978043469856</v>
      </c>
      <c r="I496">
        <v>29</v>
      </c>
      <c r="J496">
        <v>1443270.1529034767</v>
      </c>
      <c r="K496">
        <v>34346.817099999993</v>
      </c>
      <c r="L496">
        <v>259788627.5226258</v>
      </c>
      <c r="M496">
        <v>5343908.9999999991</v>
      </c>
      <c r="N496">
        <v>2164905229.3552151</v>
      </c>
      <c r="O496">
        <v>108639800</v>
      </c>
      <c r="P496">
        <v>22.199574988636364</v>
      </c>
      <c r="Q496">
        <v>21576.888785906973</v>
      </c>
      <c r="R496">
        <v>259822974.33972579</v>
      </c>
      <c r="S496">
        <v>2278.888938355215</v>
      </c>
      <c r="T496">
        <v>21599.08836089561</v>
      </c>
    </row>
    <row r="497" spans="1:20" x14ac:dyDescent="0.3">
      <c r="A497">
        <v>496</v>
      </c>
      <c r="B497" t="s">
        <v>143</v>
      </c>
      <c r="C497" t="s">
        <v>150</v>
      </c>
      <c r="D497" t="s">
        <v>155</v>
      </c>
      <c r="E497" t="s">
        <v>157</v>
      </c>
      <c r="F497" t="s">
        <v>159</v>
      </c>
      <c r="G497" t="s">
        <v>225</v>
      </c>
      <c r="H497">
        <v>406.28962274018011</v>
      </c>
      <c r="I497">
        <v>58</v>
      </c>
      <c r="J497">
        <v>1438048.4183596747</v>
      </c>
      <c r="K497">
        <v>35766.035372727267</v>
      </c>
      <c r="L497">
        <v>258848715.30474147</v>
      </c>
      <c r="M497">
        <v>4819889.9454545444</v>
      </c>
      <c r="N497">
        <v>2157072627.5395122</v>
      </c>
      <c r="O497">
        <v>108112000</v>
      </c>
      <c r="P497">
        <v>25.693035352272723</v>
      </c>
      <c r="Q497">
        <v>21498.823854477138</v>
      </c>
      <c r="R497">
        <v>258884481.34011421</v>
      </c>
      <c r="S497">
        <v>2270.004517484967</v>
      </c>
      <c r="T497">
        <v>21524.516889829411</v>
      </c>
    </row>
    <row r="498" spans="1:20" x14ac:dyDescent="0.3">
      <c r="A498">
        <v>497</v>
      </c>
      <c r="B498" t="s">
        <v>143</v>
      </c>
      <c r="C498" t="s">
        <v>150</v>
      </c>
      <c r="D498" t="s">
        <v>155</v>
      </c>
      <c r="E498" t="s">
        <v>157</v>
      </c>
      <c r="F498" t="s">
        <v>159</v>
      </c>
      <c r="G498" t="s">
        <v>226</v>
      </c>
      <c r="H498">
        <v>406.28962274018011</v>
      </c>
      <c r="I498">
        <v>29</v>
      </c>
      <c r="J498">
        <v>1438048.4183596747</v>
      </c>
      <c r="K498">
        <v>35766.035372727267</v>
      </c>
      <c r="L498">
        <v>258848715.30474147</v>
      </c>
      <c r="M498">
        <v>4819889.9454545444</v>
      </c>
      <c r="N498">
        <v>2157072627.5395122</v>
      </c>
      <c r="O498">
        <v>113100000</v>
      </c>
      <c r="P498">
        <v>25.693035352272723</v>
      </c>
      <c r="Q498">
        <v>21498.823854477138</v>
      </c>
      <c r="R498">
        <v>258884481.34011421</v>
      </c>
      <c r="S498">
        <v>2274.9925174849668</v>
      </c>
      <c r="T498">
        <v>21524.516889829411</v>
      </c>
    </row>
    <row r="499" spans="1:20" x14ac:dyDescent="0.3">
      <c r="A499">
        <v>498</v>
      </c>
      <c r="B499" t="s">
        <v>143</v>
      </c>
      <c r="C499" t="s">
        <v>150</v>
      </c>
      <c r="D499" t="s">
        <v>155</v>
      </c>
      <c r="E499" t="s">
        <v>157</v>
      </c>
      <c r="F499" t="s">
        <v>159</v>
      </c>
      <c r="G499" t="s">
        <v>224</v>
      </c>
      <c r="H499">
        <v>406.28962274018011</v>
      </c>
      <c r="I499">
        <v>29</v>
      </c>
      <c r="J499">
        <v>1438048.4183596747</v>
      </c>
      <c r="K499">
        <v>35766.035372727267</v>
      </c>
      <c r="L499">
        <v>258848715.30474147</v>
      </c>
      <c r="M499">
        <v>4819889.9454545444</v>
      </c>
      <c r="N499">
        <v>2157072627.5395122</v>
      </c>
      <c r="O499">
        <v>108639800</v>
      </c>
      <c r="P499">
        <v>25.693035352272723</v>
      </c>
      <c r="Q499">
        <v>21498.823854477138</v>
      </c>
      <c r="R499">
        <v>258884481.34011421</v>
      </c>
      <c r="S499">
        <v>2270.5323174849668</v>
      </c>
      <c r="T499">
        <v>21524.516889829411</v>
      </c>
    </row>
    <row r="500" spans="1:20" x14ac:dyDescent="0.3">
      <c r="A500">
        <v>499</v>
      </c>
      <c r="B500" t="s">
        <v>143</v>
      </c>
      <c r="C500" t="s">
        <v>150</v>
      </c>
      <c r="D500" t="s">
        <v>155</v>
      </c>
      <c r="E500" t="s">
        <v>157</v>
      </c>
      <c r="F500" t="s">
        <v>160</v>
      </c>
      <c r="G500" t="s">
        <v>225</v>
      </c>
      <c r="H500">
        <v>406.25105089634189</v>
      </c>
      <c r="I500">
        <v>58</v>
      </c>
      <c r="J500">
        <v>1439089.5977833585</v>
      </c>
      <c r="K500">
        <v>36584.815145454537</v>
      </c>
      <c r="L500">
        <v>259036127.60100451</v>
      </c>
      <c r="M500">
        <v>4847182.6045454536</v>
      </c>
      <c r="N500">
        <v>2158634396.6750374</v>
      </c>
      <c r="O500">
        <v>108112000</v>
      </c>
      <c r="P500">
        <v>25.420108761363633</v>
      </c>
      <c r="Q500">
        <v>21514.389486861208</v>
      </c>
      <c r="R500">
        <v>259072712.41614997</v>
      </c>
      <c r="S500">
        <v>2271.5935792795831</v>
      </c>
      <c r="T500">
        <v>21539.80959562257</v>
      </c>
    </row>
    <row r="501" spans="1:20" x14ac:dyDescent="0.3">
      <c r="A501">
        <v>500</v>
      </c>
      <c r="B501" t="s">
        <v>143</v>
      </c>
      <c r="C501" t="s">
        <v>150</v>
      </c>
      <c r="D501" t="s">
        <v>155</v>
      </c>
      <c r="E501" t="s">
        <v>157</v>
      </c>
      <c r="F501" t="s">
        <v>160</v>
      </c>
      <c r="G501" t="s">
        <v>226</v>
      </c>
      <c r="H501">
        <v>406.25105089634189</v>
      </c>
      <c r="I501">
        <v>29</v>
      </c>
      <c r="J501">
        <v>1439089.5977833585</v>
      </c>
      <c r="K501">
        <v>36584.815145454537</v>
      </c>
      <c r="L501">
        <v>259036127.60100451</v>
      </c>
      <c r="M501">
        <v>4847182.6045454536</v>
      </c>
      <c r="N501">
        <v>2158634396.6750374</v>
      </c>
      <c r="O501">
        <v>113100000</v>
      </c>
      <c r="P501">
        <v>25.420108761363633</v>
      </c>
      <c r="Q501">
        <v>21514.389486861208</v>
      </c>
      <c r="R501">
        <v>259072712.41614997</v>
      </c>
      <c r="S501">
        <v>2276.5815792795829</v>
      </c>
      <c r="T501">
        <v>21539.80959562257</v>
      </c>
    </row>
    <row r="502" spans="1:20" x14ac:dyDescent="0.3">
      <c r="A502">
        <v>501</v>
      </c>
      <c r="B502" t="s">
        <v>143</v>
      </c>
      <c r="C502" t="s">
        <v>150</v>
      </c>
      <c r="D502" t="s">
        <v>155</v>
      </c>
      <c r="E502" t="s">
        <v>157</v>
      </c>
      <c r="F502" t="s">
        <v>160</v>
      </c>
      <c r="G502" t="s">
        <v>224</v>
      </c>
      <c r="H502">
        <v>406.25105089634189</v>
      </c>
      <c r="I502">
        <v>29</v>
      </c>
      <c r="J502">
        <v>1439089.5977833585</v>
      </c>
      <c r="K502">
        <v>36584.815145454537</v>
      </c>
      <c r="L502">
        <v>259036127.60100451</v>
      </c>
      <c r="M502">
        <v>4847182.6045454536</v>
      </c>
      <c r="N502">
        <v>2158634396.6750374</v>
      </c>
      <c r="O502">
        <v>108639800</v>
      </c>
      <c r="P502">
        <v>25.420108761363633</v>
      </c>
      <c r="Q502">
        <v>21514.389486861208</v>
      </c>
      <c r="R502">
        <v>259072712.41614997</v>
      </c>
      <c r="S502">
        <v>2272.1213792795829</v>
      </c>
      <c r="T502">
        <v>21539.80959562257</v>
      </c>
    </row>
    <row r="503" spans="1:20" x14ac:dyDescent="0.3">
      <c r="A503">
        <v>502</v>
      </c>
      <c r="B503" t="s">
        <v>143</v>
      </c>
      <c r="C503" t="s">
        <v>150</v>
      </c>
      <c r="D503" t="s">
        <v>155</v>
      </c>
      <c r="E503" t="s">
        <v>157</v>
      </c>
      <c r="F503" t="s">
        <v>161</v>
      </c>
      <c r="G503" t="s">
        <v>225</v>
      </c>
      <c r="H503">
        <v>405.98655825288046</v>
      </c>
      <c r="I503">
        <v>58</v>
      </c>
      <c r="J503">
        <v>1446229.1138314772</v>
      </c>
      <c r="K503">
        <v>37076.0830090909</v>
      </c>
      <c r="L503">
        <v>260321240.4896659</v>
      </c>
      <c r="M503">
        <v>4798055.8181818174</v>
      </c>
      <c r="N503">
        <v>2169343670.7472157</v>
      </c>
      <c r="O503">
        <v>108112000</v>
      </c>
      <c r="P503">
        <v>24.92884089772727</v>
      </c>
      <c r="Q503">
        <v>21621.125251780584</v>
      </c>
      <c r="R503">
        <v>260358316.57267499</v>
      </c>
      <c r="S503">
        <v>2282.2537265653978</v>
      </c>
      <c r="T503">
        <v>21646.054092678311</v>
      </c>
    </row>
    <row r="504" spans="1:20" x14ac:dyDescent="0.3">
      <c r="A504">
        <v>503</v>
      </c>
      <c r="B504" t="s">
        <v>143</v>
      </c>
      <c r="C504" t="s">
        <v>150</v>
      </c>
      <c r="D504" t="s">
        <v>155</v>
      </c>
      <c r="E504" t="s">
        <v>157</v>
      </c>
      <c r="F504" t="s">
        <v>161</v>
      </c>
      <c r="G504" t="s">
        <v>226</v>
      </c>
      <c r="H504">
        <v>405.98655825288046</v>
      </c>
      <c r="I504">
        <v>29</v>
      </c>
      <c r="J504">
        <v>1446229.1138314772</v>
      </c>
      <c r="K504">
        <v>37076.0830090909</v>
      </c>
      <c r="L504">
        <v>260321240.4896659</v>
      </c>
      <c r="M504">
        <v>4798055.8181818174</v>
      </c>
      <c r="N504">
        <v>2169343670.7472157</v>
      </c>
      <c r="O504">
        <v>113100000</v>
      </c>
      <c r="P504">
        <v>24.92884089772727</v>
      </c>
      <c r="Q504">
        <v>21621.125251780584</v>
      </c>
      <c r="R504">
        <v>260358316.57267499</v>
      </c>
      <c r="S504">
        <v>2287.2417265653976</v>
      </c>
      <c r="T504">
        <v>21646.054092678311</v>
      </c>
    </row>
    <row r="505" spans="1:20" x14ac:dyDescent="0.3">
      <c r="A505">
        <v>504</v>
      </c>
      <c r="B505" t="s">
        <v>143</v>
      </c>
      <c r="C505" t="s">
        <v>150</v>
      </c>
      <c r="D505" t="s">
        <v>155</v>
      </c>
      <c r="E505" t="s">
        <v>157</v>
      </c>
      <c r="F505" t="s">
        <v>161</v>
      </c>
      <c r="G505" t="s">
        <v>224</v>
      </c>
      <c r="H505">
        <v>405.98655825288046</v>
      </c>
      <c r="I505">
        <v>29</v>
      </c>
      <c r="J505">
        <v>1446229.1138314772</v>
      </c>
      <c r="K505">
        <v>37076.0830090909</v>
      </c>
      <c r="L505">
        <v>260321240.4896659</v>
      </c>
      <c r="M505">
        <v>4798055.8181818174</v>
      </c>
      <c r="N505">
        <v>2169343670.7472157</v>
      </c>
      <c r="O505">
        <v>108639800</v>
      </c>
      <c r="P505">
        <v>24.92884089772727</v>
      </c>
      <c r="Q505">
        <v>21621.125251780584</v>
      </c>
      <c r="R505">
        <v>260358316.57267499</v>
      </c>
      <c r="S505">
        <v>2282.7815265653976</v>
      </c>
      <c r="T505">
        <v>21646.054092678311</v>
      </c>
    </row>
    <row r="506" spans="1:20" x14ac:dyDescent="0.3">
      <c r="A506">
        <v>505</v>
      </c>
      <c r="B506" t="s">
        <v>143</v>
      </c>
      <c r="C506" t="s">
        <v>151</v>
      </c>
      <c r="D506" t="s">
        <v>154</v>
      </c>
      <c r="E506" t="s">
        <v>156</v>
      </c>
      <c r="F506" t="s">
        <v>159</v>
      </c>
      <c r="G506" t="s">
        <v>225</v>
      </c>
      <c r="H506">
        <v>381.59774874870942</v>
      </c>
      <c r="I506">
        <v>55</v>
      </c>
      <c r="J506">
        <v>1348188.7866876426</v>
      </c>
      <c r="K506">
        <v>32443.949363636362</v>
      </c>
      <c r="L506">
        <v>242673981.60377568</v>
      </c>
      <c r="M506">
        <v>5122167.9822727265</v>
      </c>
      <c r="N506">
        <v>2022283180.0314639</v>
      </c>
      <c r="O506">
        <v>102520000</v>
      </c>
      <c r="P506">
        <v>21.755103868181813</v>
      </c>
      <c r="Q506">
        <v>20155.422360980258</v>
      </c>
      <c r="R506">
        <v>242706425.55313933</v>
      </c>
      <c r="S506">
        <v>2129.9253480137363</v>
      </c>
      <c r="T506">
        <v>20177.177464848439</v>
      </c>
    </row>
    <row r="507" spans="1:20" x14ac:dyDescent="0.3">
      <c r="A507">
        <v>506</v>
      </c>
      <c r="B507" t="s">
        <v>143</v>
      </c>
      <c r="C507" t="s">
        <v>151</v>
      </c>
      <c r="D507" t="s">
        <v>154</v>
      </c>
      <c r="E507" t="s">
        <v>156</v>
      </c>
      <c r="F507" t="s">
        <v>159</v>
      </c>
      <c r="G507" t="s">
        <v>226</v>
      </c>
      <c r="H507">
        <v>381.59774874870942</v>
      </c>
      <c r="I507">
        <v>28</v>
      </c>
      <c r="J507">
        <v>1348188.7866876426</v>
      </c>
      <c r="K507">
        <v>32443.949363636362</v>
      </c>
      <c r="L507">
        <v>242673981.60377568</v>
      </c>
      <c r="M507">
        <v>5122167.9822727265</v>
      </c>
      <c r="N507">
        <v>2022283180.0314639</v>
      </c>
      <c r="O507">
        <v>109200000</v>
      </c>
      <c r="P507">
        <v>21.755103868181813</v>
      </c>
      <c r="Q507">
        <v>20155.422360980258</v>
      </c>
      <c r="R507">
        <v>242706425.55313933</v>
      </c>
      <c r="S507">
        <v>2136.6053480137366</v>
      </c>
      <c r="T507">
        <v>20177.177464848439</v>
      </c>
    </row>
    <row r="508" spans="1:20" x14ac:dyDescent="0.3">
      <c r="A508">
        <v>507</v>
      </c>
      <c r="B508" t="s">
        <v>143</v>
      </c>
      <c r="C508" t="s">
        <v>151</v>
      </c>
      <c r="D508" t="s">
        <v>154</v>
      </c>
      <c r="E508" t="s">
        <v>156</v>
      </c>
      <c r="F508" t="s">
        <v>159</v>
      </c>
      <c r="G508" t="s">
        <v>224</v>
      </c>
      <c r="H508">
        <v>381.59774874870942</v>
      </c>
      <c r="I508">
        <v>28</v>
      </c>
      <c r="J508">
        <v>1348188.7866876426</v>
      </c>
      <c r="K508">
        <v>32443.949363636362</v>
      </c>
      <c r="L508">
        <v>242673981.60377568</v>
      </c>
      <c r="M508">
        <v>5122167.9822727265</v>
      </c>
      <c r="N508">
        <v>2022283180.0314639</v>
      </c>
      <c r="O508">
        <v>104893600</v>
      </c>
      <c r="P508">
        <v>21.755103868181813</v>
      </c>
      <c r="Q508">
        <v>20155.422360980258</v>
      </c>
      <c r="R508">
        <v>242706425.55313933</v>
      </c>
      <c r="S508">
        <v>2132.2989480137367</v>
      </c>
      <c r="T508">
        <v>20177.177464848439</v>
      </c>
    </row>
    <row r="509" spans="1:20" x14ac:dyDescent="0.3">
      <c r="A509">
        <v>508</v>
      </c>
      <c r="B509" t="s">
        <v>143</v>
      </c>
      <c r="C509" t="s">
        <v>151</v>
      </c>
      <c r="D509" t="s">
        <v>154</v>
      </c>
      <c r="E509" t="s">
        <v>156</v>
      </c>
      <c r="F509" t="s">
        <v>160</v>
      </c>
      <c r="G509" t="s">
        <v>225</v>
      </c>
      <c r="H509">
        <v>381.55917690487138</v>
      </c>
      <c r="I509">
        <v>55</v>
      </c>
      <c r="J509">
        <v>1349229.9661113264</v>
      </c>
      <c r="K509">
        <v>33262.729136363632</v>
      </c>
      <c r="L509">
        <v>242861393.90003872</v>
      </c>
      <c r="M509">
        <v>5149460.6413636357</v>
      </c>
      <c r="N509">
        <v>2023844949.1669893</v>
      </c>
      <c r="O509">
        <v>102520000</v>
      </c>
      <c r="P509">
        <v>21.482177277272722</v>
      </c>
      <c r="Q509">
        <v>20170.987993364328</v>
      </c>
      <c r="R509">
        <v>242894656.6291751</v>
      </c>
      <c r="S509">
        <v>2131.5144098083529</v>
      </c>
      <c r="T509">
        <v>20192.470170641602</v>
      </c>
    </row>
    <row r="510" spans="1:20" x14ac:dyDescent="0.3">
      <c r="A510">
        <v>509</v>
      </c>
      <c r="B510" t="s">
        <v>143</v>
      </c>
      <c r="C510" t="s">
        <v>151</v>
      </c>
      <c r="D510" t="s">
        <v>154</v>
      </c>
      <c r="E510" t="s">
        <v>156</v>
      </c>
      <c r="F510" t="s">
        <v>160</v>
      </c>
      <c r="G510" t="s">
        <v>226</v>
      </c>
      <c r="H510">
        <v>381.55917690487138</v>
      </c>
      <c r="I510">
        <v>28</v>
      </c>
      <c r="J510">
        <v>1349229.9661113264</v>
      </c>
      <c r="K510">
        <v>33262.729136363632</v>
      </c>
      <c r="L510">
        <v>242861393.90003872</v>
      </c>
      <c r="M510">
        <v>5149460.6413636357</v>
      </c>
      <c r="N510">
        <v>2023844949.1669893</v>
      </c>
      <c r="O510">
        <v>109200000</v>
      </c>
      <c r="P510">
        <v>21.482177277272722</v>
      </c>
      <c r="Q510">
        <v>20170.987993364328</v>
      </c>
      <c r="R510">
        <v>242894656.6291751</v>
      </c>
      <c r="S510">
        <v>2138.1944098083532</v>
      </c>
      <c r="T510">
        <v>20192.470170641602</v>
      </c>
    </row>
    <row r="511" spans="1:20" x14ac:dyDescent="0.3">
      <c r="A511">
        <v>510</v>
      </c>
      <c r="B511" t="s">
        <v>143</v>
      </c>
      <c r="C511" t="s">
        <v>151</v>
      </c>
      <c r="D511" t="s">
        <v>154</v>
      </c>
      <c r="E511" t="s">
        <v>156</v>
      </c>
      <c r="F511" t="s">
        <v>160</v>
      </c>
      <c r="G511" t="s">
        <v>224</v>
      </c>
      <c r="H511">
        <v>381.55917690487138</v>
      </c>
      <c r="I511">
        <v>28</v>
      </c>
      <c r="J511">
        <v>1349229.9661113264</v>
      </c>
      <c r="K511">
        <v>33262.729136363632</v>
      </c>
      <c r="L511">
        <v>242861393.90003872</v>
      </c>
      <c r="M511">
        <v>5149460.6413636357</v>
      </c>
      <c r="N511">
        <v>2023844949.1669893</v>
      </c>
      <c r="O511">
        <v>104893600</v>
      </c>
      <c r="P511">
        <v>21.482177277272722</v>
      </c>
      <c r="Q511">
        <v>20170.987993364328</v>
      </c>
      <c r="R511">
        <v>242894656.6291751</v>
      </c>
      <c r="S511">
        <v>2133.8880098083528</v>
      </c>
      <c r="T511">
        <v>20192.470170641602</v>
      </c>
    </row>
    <row r="512" spans="1:20" x14ac:dyDescent="0.3">
      <c r="A512">
        <v>511</v>
      </c>
      <c r="B512" t="s">
        <v>143</v>
      </c>
      <c r="C512" t="s">
        <v>151</v>
      </c>
      <c r="D512" t="s">
        <v>154</v>
      </c>
      <c r="E512" t="s">
        <v>156</v>
      </c>
      <c r="F512" t="s">
        <v>161</v>
      </c>
      <c r="G512" t="s">
        <v>225</v>
      </c>
      <c r="H512">
        <v>381.29468426140977</v>
      </c>
      <c r="I512">
        <v>55</v>
      </c>
      <c r="J512">
        <v>1356369.4821594448</v>
      </c>
      <c r="K512">
        <v>33753.996999999996</v>
      </c>
      <c r="L512">
        <v>244146506.78870004</v>
      </c>
      <c r="M512">
        <v>5100333.8549999995</v>
      </c>
      <c r="N512">
        <v>2034554223.239167</v>
      </c>
      <c r="O512">
        <v>102520000</v>
      </c>
      <c r="P512">
        <v>20.990909413636359</v>
      </c>
      <c r="Q512">
        <v>20277.723758283697</v>
      </c>
      <c r="R512">
        <v>244180260.78570005</v>
      </c>
      <c r="S512">
        <v>2142.1745570941671</v>
      </c>
      <c r="T512">
        <v>20298.714667697332</v>
      </c>
    </row>
    <row r="513" spans="1:20" x14ac:dyDescent="0.3">
      <c r="A513">
        <v>512</v>
      </c>
      <c r="B513" t="s">
        <v>143</v>
      </c>
      <c r="C513" t="s">
        <v>151</v>
      </c>
      <c r="D513" t="s">
        <v>154</v>
      </c>
      <c r="E513" t="s">
        <v>156</v>
      </c>
      <c r="F513" t="s">
        <v>161</v>
      </c>
      <c r="G513" t="s">
        <v>226</v>
      </c>
      <c r="H513">
        <v>381.29468426140977</v>
      </c>
      <c r="I513">
        <v>28</v>
      </c>
      <c r="J513">
        <v>1356369.4821594448</v>
      </c>
      <c r="K513">
        <v>33753.996999999996</v>
      </c>
      <c r="L513">
        <v>244146506.78870004</v>
      </c>
      <c r="M513">
        <v>5100333.8549999995</v>
      </c>
      <c r="N513">
        <v>2034554223.239167</v>
      </c>
      <c r="O513">
        <v>109200000</v>
      </c>
      <c r="P513">
        <v>20.990909413636359</v>
      </c>
      <c r="Q513">
        <v>20277.723758283697</v>
      </c>
      <c r="R513">
        <v>244180260.78570005</v>
      </c>
      <c r="S513">
        <v>2148.8545570941669</v>
      </c>
      <c r="T513">
        <v>20298.714667697332</v>
      </c>
    </row>
    <row r="514" spans="1:20" x14ac:dyDescent="0.3">
      <c r="A514">
        <v>513</v>
      </c>
      <c r="B514" t="s">
        <v>143</v>
      </c>
      <c r="C514" t="s">
        <v>151</v>
      </c>
      <c r="D514" t="s">
        <v>154</v>
      </c>
      <c r="E514" t="s">
        <v>156</v>
      </c>
      <c r="F514" t="s">
        <v>161</v>
      </c>
      <c r="G514" t="s">
        <v>224</v>
      </c>
      <c r="H514">
        <v>381.29468426140977</v>
      </c>
      <c r="I514">
        <v>28</v>
      </c>
      <c r="J514">
        <v>1356369.4821594448</v>
      </c>
      <c r="K514">
        <v>33753.996999999996</v>
      </c>
      <c r="L514">
        <v>244146506.78870004</v>
      </c>
      <c r="M514">
        <v>5100333.8549999995</v>
      </c>
      <c r="N514">
        <v>2034554223.239167</v>
      </c>
      <c r="O514">
        <v>104893600</v>
      </c>
      <c r="P514">
        <v>20.990909413636359</v>
      </c>
      <c r="Q514">
        <v>20277.723758283697</v>
      </c>
      <c r="R514">
        <v>244180260.78570005</v>
      </c>
      <c r="S514">
        <v>2144.548157094167</v>
      </c>
      <c r="T514">
        <v>20298.714667697332</v>
      </c>
    </row>
    <row r="515" spans="1:20" x14ac:dyDescent="0.3">
      <c r="A515">
        <v>514</v>
      </c>
      <c r="B515" t="s">
        <v>143</v>
      </c>
      <c r="C515" t="s">
        <v>151</v>
      </c>
      <c r="D515" t="s">
        <v>154</v>
      </c>
      <c r="E515" t="s">
        <v>157</v>
      </c>
      <c r="F515" t="s">
        <v>159</v>
      </c>
      <c r="G515" t="s">
        <v>225</v>
      </c>
      <c r="H515">
        <v>384.65452656689121</v>
      </c>
      <c r="I515">
        <v>55</v>
      </c>
      <c r="J515">
        <v>1351147.7476156424</v>
      </c>
      <c r="K515">
        <v>35173.21527272727</v>
      </c>
      <c r="L515">
        <v>243206594.57081562</v>
      </c>
      <c r="M515">
        <v>4576314.8004545448</v>
      </c>
      <c r="N515">
        <v>2026721621.4234633</v>
      </c>
      <c r="O515">
        <v>102520000</v>
      </c>
      <c r="P515">
        <v>24.484369777272725</v>
      </c>
      <c r="Q515">
        <v>20199.658826853851</v>
      </c>
      <c r="R515">
        <v>243241767.78608835</v>
      </c>
      <c r="S515">
        <v>2133.817936223918</v>
      </c>
      <c r="T515">
        <v>20224.143196631125</v>
      </c>
    </row>
    <row r="516" spans="1:20" x14ac:dyDescent="0.3">
      <c r="A516">
        <v>515</v>
      </c>
      <c r="B516" t="s">
        <v>143</v>
      </c>
      <c r="C516" t="s">
        <v>151</v>
      </c>
      <c r="D516" t="s">
        <v>154</v>
      </c>
      <c r="E516" t="s">
        <v>157</v>
      </c>
      <c r="F516" t="s">
        <v>159</v>
      </c>
      <c r="G516" t="s">
        <v>226</v>
      </c>
      <c r="H516">
        <v>384.65452656689121</v>
      </c>
      <c r="I516">
        <v>28</v>
      </c>
      <c r="J516">
        <v>1351147.7476156424</v>
      </c>
      <c r="K516">
        <v>35173.21527272727</v>
      </c>
      <c r="L516">
        <v>243206594.57081562</v>
      </c>
      <c r="M516">
        <v>4576314.8004545448</v>
      </c>
      <c r="N516">
        <v>2026721621.4234633</v>
      </c>
      <c r="O516">
        <v>109200000</v>
      </c>
      <c r="P516">
        <v>24.484369777272725</v>
      </c>
      <c r="Q516">
        <v>20199.658826853851</v>
      </c>
      <c r="R516">
        <v>243241767.78608835</v>
      </c>
      <c r="S516">
        <v>2140.4979362239178</v>
      </c>
      <c r="T516">
        <v>20224.143196631125</v>
      </c>
    </row>
    <row r="517" spans="1:20" x14ac:dyDescent="0.3">
      <c r="A517">
        <v>516</v>
      </c>
      <c r="B517" t="s">
        <v>143</v>
      </c>
      <c r="C517" t="s">
        <v>151</v>
      </c>
      <c r="D517" t="s">
        <v>154</v>
      </c>
      <c r="E517" t="s">
        <v>157</v>
      </c>
      <c r="F517" t="s">
        <v>159</v>
      </c>
      <c r="G517" t="s">
        <v>224</v>
      </c>
      <c r="H517">
        <v>384.65452656689121</v>
      </c>
      <c r="I517">
        <v>28</v>
      </c>
      <c r="J517">
        <v>1351147.7476156424</v>
      </c>
      <c r="K517">
        <v>35173.21527272727</v>
      </c>
      <c r="L517">
        <v>243206594.57081562</v>
      </c>
      <c r="M517">
        <v>4576314.8004545448</v>
      </c>
      <c r="N517">
        <v>2026721621.4234633</v>
      </c>
      <c r="O517">
        <v>104893600</v>
      </c>
      <c r="P517">
        <v>24.484369777272725</v>
      </c>
      <c r="Q517">
        <v>20199.658826853851</v>
      </c>
      <c r="R517">
        <v>243241767.78608835</v>
      </c>
      <c r="S517">
        <v>2136.1915362239179</v>
      </c>
      <c r="T517">
        <v>20224.143196631125</v>
      </c>
    </row>
    <row r="518" spans="1:20" x14ac:dyDescent="0.3">
      <c r="A518">
        <v>517</v>
      </c>
      <c r="B518" t="s">
        <v>143</v>
      </c>
      <c r="C518" t="s">
        <v>151</v>
      </c>
      <c r="D518" t="s">
        <v>154</v>
      </c>
      <c r="E518" t="s">
        <v>157</v>
      </c>
      <c r="F518" t="s">
        <v>160</v>
      </c>
      <c r="G518" t="s">
        <v>225</v>
      </c>
      <c r="H518">
        <v>384.61595472305316</v>
      </c>
      <c r="I518">
        <v>55</v>
      </c>
      <c r="J518">
        <v>1352188.9270393264</v>
      </c>
      <c r="K518">
        <v>35991.99504545454</v>
      </c>
      <c r="L518">
        <v>243394006.86707875</v>
      </c>
      <c r="M518">
        <v>4603607.459545454</v>
      </c>
      <c r="N518">
        <v>2028283390.5589895</v>
      </c>
      <c r="O518">
        <v>102520000</v>
      </c>
      <c r="P518">
        <v>24.211443186363635</v>
      </c>
      <c r="Q518">
        <v>20215.224459237928</v>
      </c>
      <c r="R518">
        <v>243429998.8621242</v>
      </c>
      <c r="S518">
        <v>2135.406998018535</v>
      </c>
      <c r="T518">
        <v>20239.435902424291</v>
      </c>
    </row>
    <row r="519" spans="1:20" x14ac:dyDescent="0.3">
      <c r="A519">
        <v>518</v>
      </c>
      <c r="B519" t="s">
        <v>143</v>
      </c>
      <c r="C519" t="s">
        <v>151</v>
      </c>
      <c r="D519" t="s">
        <v>154</v>
      </c>
      <c r="E519" t="s">
        <v>157</v>
      </c>
      <c r="F519" t="s">
        <v>160</v>
      </c>
      <c r="G519" t="s">
        <v>226</v>
      </c>
      <c r="H519">
        <v>384.61595472305316</v>
      </c>
      <c r="I519">
        <v>28</v>
      </c>
      <c r="J519">
        <v>1352188.9270393264</v>
      </c>
      <c r="K519">
        <v>35991.99504545454</v>
      </c>
      <c r="L519">
        <v>243394006.86707875</v>
      </c>
      <c r="M519">
        <v>4603607.459545454</v>
      </c>
      <c r="N519">
        <v>2028283390.5589895</v>
      </c>
      <c r="O519">
        <v>109200000</v>
      </c>
      <c r="P519">
        <v>24.211443186363635</v>
      </c>
      <c r="Q519">
        <v>20215.224459237928</v>
      </c>
      <c r="R519">
        <v>243429998.8621242</v>
      </c>
      <c r="S519">
        <v>2142.0869980185348</v>
      </c>
      <c r="T519">
        <v>20239.435902424291</v>
      </c>
    </row>
    <row r="520" spans="1:20" x14ac:dyDescent="0.3">
      <c r="A520">
        <v>519</v>
      </c>
      <c r="B520" t="s">
        <v>143</v>
      </c>
      <c r="C520" t="s">
        <v>151</v>
      </c>
      <c r="D520" t="s">
        <v>154</v>
      </c>
      <c r="E520" t="s">
        <v>157</v>
      </c>
      <c r="F520" t="s">
        <v>160</v>
      </c>
      <c r="G520" t="s">
        <v>224</v>
      </c>
      <c r="H520">
        <v>384.61595472305316</v>
      </c>
      <c r="I520">
        <v>28</v>
      </c>
      <c r="J520">
        <v>1352188.9270393264</v>
      </c>
      <c r="K520">
        <v>35991.99504545454</v>
      </c>
      <c r="L520">
        <v>243394006.86707875</v>
      </c>
      <c r="M520">
        <v>4603607.459545454</v>
      </c>
      <c r="N520">
        <v>2028283390.5589895</v>
      </c>
      <c r="O520">
        <v>104893600</v>
      </c>
      <c r="P520">
        <v>24.211443186363635</v>
      </c>
      <c r="Q520">
        <v>20215.224459237928</v>
      </c>
      <c r="R520">
        <v>243429998.8621242</v>
      </c>
      <c r="S520">
        <v>2137.7805980185349</v>
      </c>
      <c r="T520">
        <v>20239.435902424291</v>
      </c>
    </row>
    <row r="521" spans="1:20" x14ac:dyDescent="0.3">
      <c r="A521">
        <v>520</v>
      </c>
      <c r="B521" t="s">
        <v>143</v>
      </c>
      <c r="C521" t="s">
        <v>151</v>
      </c>
      <c r="D521" t="s">
        <v>154</v>
      </c>
      <c r="E521" t="s">
        <v>157</v>
      </c>
      <c r="F521" t="s">
        <v>161</v>
      </c>
      <c r="G521" t="s">
        <v>225</v>
      </c>
      <c r="H521">
        <v>384.35146207959156</v>
      </c>
      <c r="I521">
        <v>55</v>
      </c>
      <c r="J521">
        <v>1359328.4430874446</v>
      </c>
      <c r="K521">
        <v>36483.262909090903</v>
      </c>
      <c r="L521">
        <v>244679119.75574005</v>
      </c>
      <c r="M521">
        <v>4554480.6731818179</v>
      </c>
      <c r="N521">
        <v>2038992664.6311669</v>
      </c>
      <c r="O521">
        <v>102520000</v>
      </c>
      <c r="P521">
        <v>23.720175322727272</v>
      </c>
      <c r="Q521">
        <v>20321.960224157297</v>
      </c>
      <c r="R521">
        <v>244715603.01864913</v>
      </c>
      <c r="S521">
        <v>2146.0671453043487</v>
      </c>
      <c r="T521">
        <v>20345.680399480025</v>
      </c>
    </row>
    <row r="522" spans="1:20" x14ac:dyDescent="0.3">
      <c r="A522">
        <v>521</v>
      </c>
      <c r="B522" t="s">
        <v>143</v>
      </c>
      <c r="C522" t="s">
        <v>151</v>
      </c>
      <c r="D522" t="s">
        <v>154</v>
      </c>
      <c r="E522" t="s">
        <v>157</v>
      </c>
      <c r="F522" t="s">
        <v>161</v>
      </c>
      <c r="G522" t="s">
        <v>226</v>
      </c>
      <c r="H522">
        <v>384.35146207959156</v>
      </c>
      <c r="I522">
        <v>28</v>
      </c>
      <c r="J522">
        <v>1359328.4430874446</v>
      </c>
      <c r="K522">
        <v>36483.262909090903</v>
      </c>
      <c r="L522">
        <v>244679119.75574005</v>
      </c>
      <c r="M522">
        <v>4554480.6731818179</v>
      </c>
      <c r="N522">
        <v>2038992664.6311669</v>
      </c>
      <c r="O522">
        <v>109200000</v>
      </c>
      <c r="P522">
        <v>23.720175322727272</v>
      </c>
      <c r="Q522">
        <v>20321.960224157297</v>
      </c>
      <c r="R522">
        <v>244715603.01864913</v>
      </c>
      <c r="S522">
        <v>2152.747145304349</v>
      </c>
      <c r="T522">
        <v>20345.680399480025</v>
      </c>
    </row>
    <row r="523" spans="1:20" x14ac:dyDescent="0.3">
      <c r="A523">
        <v>522</v>
      </c>
      <c r="B523" t="s">
        <v>143</v>
      </c>
      <c r="C523" t="s">
        <v>151</v>
      </c>
      <c r="D523" t="s">
        <v>154</v>
      </c>
      <c r="E523" t="s">
        <v>157</v>
      </c>
      <c r="F523" t="s">
        <v>161</v>
      </c>
      <c r="G523" t="s">
        <v>224</v>
      </c>
      <c r="H523">
        <v>384.35146207959156</v>
      </c>
      <c r="I523">
        <v>28</v>
      </c>
      <c r="J523">
        <v>1359328.4430874446</v>
      </c>
      <c r="K523">
        <v>36483.262909090903</v>
      </c>
      <c r="L523">
        <v>244679119.75574005</v>
      </c>
      <c r="M523">
        <v>4554480.6731818179</v>
      </c>
      <c r="N523">
        <v>2038992664.6311669</v>
      </c>
      <c r="O523">
        <v>104893600</v>
      </c>
      <c r="P523">
        <v>23.720175322727272</v>
      </c>
      <c r="Q523">
        <v>20321.960224157297</v>
      </c>
      <c r="R523">
        <v>244715603.01864913</v>
      </c>
      <c r="S523">
        <v>2148.4407453043491</v>
      </c>
      <c r="T523">
        <v>20345.680399480025</v>
      </c>
    </row>
    <row r="524" spans="1:20" x14ac:dyDescent="0.3">
      <c r="A524">
        <v>523</v>
      </c>
      <c r="B524" t="s">
        <v>143</v>
      </c>
      <c r="C524" t="s">
        <v>151</v>
      </c>
      <c r="D524" t="s">
        <v>155</v>
      </c>
      <c r="E524" t="s">
        <v>156</v>
      </c>
      <c r="F524" t="s">
        <v>159</v>
      </c>
      <c r="G524" t="s">
        <v>225</v>
      </c>
      <c r="H524">
        <v>381.60419585370948</v>
      </c>
      <c r="I524">
        <v>55</v>
      </c>
      <c r="J524">
        <v>1348195.0274852824</v>
      </c>
      <c r="K524">
        <v>32425.529063636361</v>
      </c>
      <c r="L524">
        <v>242675104.94735083</v>
      </c>
      <c r="M524">
        <v>5121246.9672727268</v>
      </c>
      <c r="N524">
        <v>2022292541.2279236</v>
      </c>
      <c r="O524">
        <v>102520000</v>
      </c>
      <c r="P524">
        <v>21.741288643181814</v>
      </c>
      <c r="Q524">
        <v>20155.51566090497</v>
      </c>
      <c r="R524">
        <v>242707530.47641447</v>
      </c>
      <c r="S524">
        <v>2129.9337881951965</v>
      </c>
      <c r="T524">
        <v>20177.256949548151</v>
      </c>
    </row>
    <row r="525" spans="1:20" x14ac:dyDescent="0.3">
      <c r="A525">
        <v>524</v>
      </c>
      <c r="B525" t="s">
        <v>143</v>
      </c>
      <c r="C525" t="s">
        <v>151</v>
      </c>
      <c r="D525" t="s">
        <v>155</v>
      </c>
      <c r="E525" t="s">
        <v>156</v>
      </c>
      <c r="F525" t="s">
        <v>159</v>
      </c>
      <c r="G525" t="s">
        <v>226</v>
      </c>
      <c r="H525">
        <v>381.60419585370948</v>
      </c>
      <c r="I525">
        <v>28</v>
      </c>
      <c r="J525">
        <v>1348195.0274852824</v>
      </c>
      <c r="K525">
        <v>32425.529063636361</v>
      </c>
      <c r="L525">
        <v>242675104.94735083</v>
      </c>
      <c r="M525">
        <v>5121246.9672727268</v>
      </c>
      <c r="N525">
        <v>2022292541.2279236</v>
      </c>
      <c r="O525">
        <v>109200000</v>
      </c>
      <c r="P525">
        <v>21.741288643181814</v>
      </c>
      <c r="Q525">
        <v>20155.51566090497</v>
      </c>
      <c r="R525">
        <v>242707530.47641447</v>
      </c>
      <c r="S525">
        <v>2136.6137881951963</v>
      </c>
      <c r="T525">
        <v>20177.256949548151</v>
      </c>
    </row>
    <row r="526" spans="1:20" x14ac:dyDescent="0.3">
      <c r="A526">
        <v>525</v>
      </c>
      <c r="B526" t="s">
        <v>143</v>
      </c>
      <c r="C526" t="s">
        <v>151</v>
      </c>
      <c r="D526" t="s">
        <v>155</v>
      </c>
      <c r="E526" t="s">
        <v>156</v>
      </c>
      <c r="F526" t="s">
        <v>159</v>
      </c>
      <c r="G526" t="s">
        <v>224</v>
      </c>
      <c r="H526">
        <v>381.60419585370948</v>
      </c>
      <c r="I526">
        <v>28</v>
      </c>
      <c r="J526">
        <v>1348195.0274852824</v>
      </c>
      <c r="K526">
        <v>32425.529063636361</v>
      </c>
      <c r="L526">
        <v>242675104.94735083</v>
      </c>
      <c r="M526">
        <v>5121246.9672727268</v>
      </c>
      <c r="N526">
        <v>2022292541.2279236</v>
      </c>
      <c r="O526">
        <v>104893600</v>
      </c>
      <c r="P526">
        <v>21.741288643181814</v>
      </c>
      <c r="Q526">
        <v>20155.51566090497</v>
      </c>
      <c r="R526">
        <v>242707530.47641447</v>
      </c>
      <c r="S526">
        <v>2132.3073881951964</v>
      </c>
      <c r="T526">
        <v>20177.256949548151</v>
      </c>
    </row>
    <row r="527" spans="1:20" x14ac:dyDescent="0.3">
      <c r="A527">
        <v>526</v>
      </c>
      <c r="B527" t="s">
        <v>143</v>
      </c>
      <c r="C527" t="s">
        <v>151</v>
      </c>
      <c r="D527" t="s">
        <v>155</v>
      </c>
      <c r="E527" t="s">
        <v>156</v>
      </c>
      <c r="F527" t="s">
        <v>160</v>
      </c>
      <c r="G527" t="s">
        <v>225</v>
      </c>
      <c r="H527">
        <v>381.56562400987127</v>
      </c>
      <c r="I527">
        <v>55</v>
      </c>
      <c r="J527">
        <v>1349236.2069089664</v>
      </c>
      <c r="K527">
        <v>33244.308836363634</v>
      </c>
      <c r="L527">
        <v>242862517.24361393</v>
      </c>
      <c r="M527">
        <v>5148539.626363636</v>
      </c>
      <c r="N527">
        <v>2023854310.3634496</v>
      </c>
      <c r="O527">
        <v>102520000</v>
      </c>
      <c r="P527">
        <v>21.468362052272724</v>
      </c>
      <c r="Q527">
        <v>20171.081293289048</v>
      </c>
      <c r="R527">
        <v>242895761.5524503</v>
      </c>
      <c r="S527">
        <v>2131.5228499898135</v>
      </c>
      <c r="T527">
        <v>20192.549655341321</v>
      </c>
    </row>
    <row r="528" spans="1:20" x14ac:dyDescent="0.3">
      <c r="A528">
        <v>527</v>
      </c>
      <c r="B528" t="s">
        <v>143</v>
      </c>
      <c r="C528" t="s">
        <v>151</v>
      </c>
      <c r="D528" t="s">
        <v>155</v>
      </c>
      <c r="E528" t="s">
        <v>156</v>
      </c>
      <c r="F528" t="s">
        <v>160</v>
      </c>
      <c r="G528" t="s">
        <v>226</v>
      </c>
      <c r="H528">
        <v>381.56562400987127</v>
      </c>
      <c r="I528">
        <v>28</v>
      </c>
      <c r="J528">
        <v>1349236.2069089664</v>
      </c>
      <c r="K528">
        <v>33244.308836363634</v>
      </c>
      <c r="L528">
        <v>242862517.24361393</v>
      </c>
      <c r="M528">
        <v>5148539.626363636</v>
      </c>
      <c r="N528">
        <v>2023854310.3634496</v>
      </c>
      <c r="O528">
        <v>109200000</v>
      </c>
      <c r="P528">
        <v>21.468362052272724</v>
      </c>
      <c r="Q528">
        <v>20171.081293289048</v>
      </c>
      <c r="R528">
        <v>242895761.5524503</v>
      </c>
      <c r="S528">
        <v>2138.2028499898133</v>
      </c>
      <c r="T528">
        <v>20192.549655341321</v>
      </c>
    </row>
    <row r="529" spans="1:20" x14ac:dyDescent="0.3">
      <c r="A529">
        <v>528</v>
      </c>
      <c r="B529" t="s">
        <v>143</v>
      </c>
      <c r="C529" t="s">
        <v>151</v>
      </c>
      <c r="D529" t="s">
        <v>155</v>
      </c>
      <c r="E529" t="s">
        <v>156</v>
      </c>
      <c r="F529" t="s">
        <v>160</v>
      </c>
      <c r="G529" t="s">
        <v>224</v>
      </c>
      <c r="H529">
        <v>381.56562400987127</v>
      </c>
      <c r="I529">
        <v>28</v>
      </c>
      <c r="J529">
        <v>1349236.2069089664</v>
      </c>
      <c r="K529">
        <v>33244.308836363634</v>
      </c>
      <c r="L529">
        <v>242862517.24361393</v>
      </c>
      <c r="M529">
        <v>5148539.626363636</v>
      </c>
      <c r="N529">
        <v>2023854310.3634496</v>
      </c>
      <c r="O529">
        <v>104893600</v>
      </c>
      <c r="P529">
        <v>21.468362052272724</v>
      </c>
      <c r="Q529">
        <v>20171.081293289048</v>
      </c>
      <c r="R529">
        <v>242895761.5524503</v>
      </c>
      <c r="S529">
        <v>2133.8964499898134</v>
      </c>
      <c r="T529">
        <v>20192.549655341321</v>
      </c>
    </row>
    <row r="530" spans="1:20" x14ac:dyDescent="0.3">
      <c r="A530">
        <v>529</v>
      </c>
      <c r="B530" t="s">
        <v>143</v>
      </c>
      <c r="C530" t="s">
        <v>151</v>
      </c>
      <c r="D530" t="s">
        <v>155</v>
      </c>
      <c r="E530" t="s">
        <v>156</v>
      </c>
      <c r="F530" t="s">
        <v>161</v>
      </c>
      <c r="G530" t="s">
        <v>225</v>
      </c>
      <c r="H530">
        <v>381.30113136640983</v>
      </c>
      <c r="I530">
        <v>55</v>
      </c>
      <c r="J530">
        <v>1356375.7229570847</v>
      </c>
      <c r="K530">
        <v>33735.576699999998</v>
      </c>
      <c r="L530">
        <v>244147630.13227525</v>
      </c>
      <c r="M530">
        <v>5099412.84</v>
      </c>
      <c r="N530">
        <v>2034563584.4356272</v>
      </c>
      <c r="O530">
        <v>102520000</v>
      </c>
      <c r="P530">
        <v>20.977094188636361</v>
      </c>
      <c r="Q530">
        <v>20277.817058208417</v>
      </c>
      <c r="R530">
        <v>244181365.70897526</v>
      </c>
      <c r="S530">
        <v>2142.1829972756273</v>
      </c>
      <c r="T530">
        <v>20298.794152397055</v>
      </c>
    </row>
    <row r="531" spans="1:20" x14ac:dyDescent="0.3">
      <c r="A531">
        <v>530</v>
      </c>
      <c r="B531" t="s">
        <v>143</v>
      </c>
      <c r="C531" t="s">
        <v>151</v>
      </c>
      <c r="D531" t="s">
        <v>155</v>
      </c>
      <c r="E531" t="s">
        <v>156</v>
      </c>
      <c r="F531" t="s">
        <v>161</v>
      </c>
      <c r="G531" t="s">
        <v>226</v>
      </c>
      <c r="H531">
        <v>381.30113136640983</v>
      </c>
      <c r="I531">
        <v>28</v>
      </c>
      <c r="J531">
        <v>1356375.7229570847</v>
      </c>
      <c r="K531">
        <v>33735.576699999998</v>
      </c>
      <c r="L531">
        <v>244147630.13227525</v>
      </c>
      <c r="M531">
        <v>5099412.84</v>
      </c>
      <c r="N531">
        <v>2034563584.4356272</v>
      </c>
      <c r="O531">
        <v>109200000</v>
      </c>
      <c r="P531">
        <v>20.977094188636361</v>
      </c>
      <c r="Q531">
        <v>20277.817058208417</v>
      </c>
      <c r="R531">
        <v>244181365.70897526</v>
      </c>
      <c r="S531">
        <v>2148.8629972756271</v>
      </c>
      <c r="T531">
        <v>20298.794152397055</v>
      </c>
    </row>
    <row r="532" spans="1:20" x14ac:dyDescent="0.3">
      <c r="A532">
        <v>531</v>
      </c>
      <c r="B532" t="s">
        <v>143</v>
      </c>
      <c r="C532" t="s">
        <v>151</v>
      </c>
      <c r="D532" t="s">
        <v>155</v>
      </c>
      <c r="E532" t="s">
        <v>156</v>
      </c>
      <c r="F532" t="s">
        <v>161</v>
      </c>
      <c r="G532" t="s">
        <v>224</v>
      </c>
      <c r="H532">
        <v>381.30113136640983</v>
      </c>
      <c r="I532">
        <v>28</v>
      </c>
      <c r="J532">
        <v>1356375.7229570847</v>
      </c>
      <c r="K532">
        <v>33735.576699999998</v>
      </c>
      <c r="L532">
        <v>244147630.13227525</v>
      </c>
      <c r="M532">
        <v>5099412.84</v>
      </c>
      <c r="N532">
        <v>2034563584.4356272</v>
      </c>
      <c r="O532">
        <v>104893600</v>
      </c>
      <c r="P532">
        <v>20.977094188636361</v>
      </c>
      <c r="Q532">
        <v>20277.817058208417</v>
      </c>
      <c r="R532">
        <v>244181365.70897526</v>
      </c>
      <c r="S532">
        <v>2144.5565972756272</v>
      </c>
      <c r="T532">
        <v>20298.794152397055</v>
      </c>
    </row>
    <row r="533" spans="1:20" x14ac:dyDescent="0.3">
      <c r="A533">
        <v>532</v>
      </c>
      <c r="B533" t="s">
        <v>143</v>
      </c>
      <c r="C533" t="s">
        <v>151</v>
      </c>
      <c r="D533" t="s">
        <v>155</v>
      </c>
      <c r="E533" t="s">
        <v>157</v>
      </c>
      <c r="F533" t="s">
        <v>159</v>
      </c>
      <c r="G533" t="s">
        <v>225</v>
      </c>
      <c r="H533">
        <v>384.66097367189127</v>
      </c>
      <c r="I533">
        <v>55</v>
      </c>
      <c r="J533">
        <v>1351153.9884132824</v>
      </c>
      <c r="K533">
        <v>35154.794972727264</v>
      </c>
      <c r="L533">
        <v>243207717.91439083</v>
      </c>
      <c r="M533">
        <v>4575393.7854545442</v>
      </c>
      <c r="N533">
        <v>2026730982.6199236</v>
      </c>
      <c r="O533">
        <v>102520000</v>
      </c>
      <c r="P533">
        <v>24.470554552272727</v>
      </c>
      <c r="Q533">
        <v>20199.752126778571</v>
      </c>
      <c r="R533">
        <v>243242872.70936355</v>
      </c>
      <c r="S533">
        <v>2133.8263764053781</v>
      </c>
      <c r="T533">
        <v>20224.222681330844</v>
      </c>
    </row>
    <row r="534" spans="1:20" x14ac:dyDescent="0.3">
      <c r="A534">
        <v>533</v>
      </c>
      <c r="B534" t="s">
        <v>143</v>
      </c>
      <c r="C534" t="s">
        <v>151</v>
      </c>
      <c r="D534" t="s">
        <v>155</v>
      </c>
      <c r="E534" t="s">
        <v>157</v>
      </c>
      <c r="F534" t="s">
        <v>159</v>
      </c>
      <c r="G534" t="s">
        <v>226</v>
      </c>
      <c r="H534">
        <v>384.66097367189127</v>
      </c>
      <c r="I534">
        <v>28</v>
      </c>
      <c r="J534">
        <v>1351153.9884132824</v>
      </c>
      <c r="K534">
        <v>35154.794972727264</v>
      </c>
      <c r="L534">
        <v>243207717.91439083</v>
      </c>
      <c r="M534">
        <v>4575393.7854545442</v>
      </c>
      <c r="N534">
        <v>2026730982.6199236</v>
      </c>
      <c r="O534">
        <v>109200000</v>
      </c>
      <c r="P534">
        <v>24.470554552272727</v>
      </c>
      <c r="Q534">
        <v>20199.752126778571</v>
      </c>
      <c r="R534">
        <v>243242872.70936355</v>
      </c>
      <c r="S534">
        <v>2140.506376405378</v>
      </c>
      <c r="T534">
        <v>20224.222681330844</v>
      </c>
    </row>
    <row r="535" spans="1:20" x14ac:dyDescent="0.3">
      <c r="A535">
        <v>534</v>
      </c>
      <c r="B535" t="s">
        <v>143</v>
      </c>
      <c r="C535" t="s">
        <v>151</v>
      </c>
      <c r="D535" t="s">
        <v>155</v>
      </c>
      <c r="E535" t="s">
        <v>157</v>
      </c>
      <c r="F535" t="s">
        <v>159</v>
      </c>
      <c r="G535" t="s">
        <v>224</v>
      </c>
      <c r="H535">
        <v>384.66097367189127</v>
      </c>
      <c r="I535">
        <v>28</v>
      </c>
      <c r="J535">
        <v>1351153.9884132824</v>
      </c>
      <c r="K535">
        <v>35154.794972727264</v>
      </c>
      <c r="L535">
        <v>243207717.91439083</v>
      </c>
      <c r="M535">
        <v>4575393.7854545442</v>
      </c>
      <c r="N535">
        <v>2026730982.6199236</v>
      </c>
      <c r="O535">
        <v>104893600</v>
      </c>
      <c r="P535">
        <v>24.470554552272727</v>
      </c>
      <c r="Q535">
        <v>20199.752126778571</v>
      </c>
      <c r="R535">
        <v>243242872.70936355</v>
      </c>
      <c r="S535">
        <v>2136.199976405378</v>
      </c>
      <c r="T535">
        <v>20224.222681330844</v>
      </c>
    </row>
    <row r="536" spans="1:20" x14ac:dyDescent="0.3">
      <c r="A536">
        <v>535</v>
      </c>
      <c r="B536" t="s">
        <v>143</v>
      </c>
      <c r="C536" t="s">
        <v>151</v>
      </c>
      <c r="D536" t="s">
        <v>155</v>
      </c>
      <c r="E536" t="s">
        <v>157</v>
      </c>
      <c r="F536" t="s">
        <v>160</v>
      </c>
      <c r="G536" t="s">
        <v>225</v>
      </c>
      <c r="H536">
        <v>384.62240182805317</v>
      </c>
      <c r="I536">
        <v>55</v>
      </c>
      <c r="J536">
        <v>1352195.1678369665</v>
      </c>
      <c r="K536">
        <v>35973.574745454542</v>
      </c>
      <c r="L536">
        <v>243395130.21065399</v>
      </c>
      <c r="M536">
        <v>4602686.4445454534</v>
      </c>
      <c r="N536">
        <v>2028292751.7554498</v>
      </c>
      <c r="O536">
        <v>102520000</v>
      </c>
      <c r="P536">
        <v>24.197627961363636</v>
      </c>
      <c r="Q536">
        <v>20215.317759162648</v>
      </c>
      <c r="R536">
        <v>243431103.78539944</v>
      </c>
      <c r="S536">
        <v>2135.4154381999952</v>
      </c>
      <c r="T536">
        <v>20239.515387124011</v>
      </c>
    </row>
    <row r="537" spans="1:20" x14ac:dyDescent="0.3">
      <c r="A537">
        <v>536</v>
      </c>
      <c r="B537" t="s">
        <v>143</v>
      </c>
      <c r="C537" t="s">
        <v>151</v>
      </c>
      <c r="D537" t="s">
        <v>155</v>
      </c>
      <c r="E537" t="s">
        <v>157</v>
      </c>
      <c r="F537" t="s">
        <v>160</v>
      </c>
      <c r="G537" t="s">
        <v>226</v>
      </c>
      <c r="H537">
        <v>384.62240182805317</v>
      </c>
      <c r="I537">
        <v>28</v>
      </c>
      <c r="J537">
        <v>1352195.1678369665</v>
      </c>
      <c r="K537">
        <v>35973.574745454542</v>
      </c>
      <c r="L537">
        <v>243395130.21065399</v>
      </c>
      <c r="M537">
        <v>4602686.4445454534</v>
      </c>
      <c r="N537">
        <v>2028292751.7554498</v>
      </c>
      <c r="O537">
        <v>109200000</v>
      </c>
      <c r="P537">
        <v>24.197627961363636</v>
      </c>
      <c r="Q537">
        <v>20215.317759162648</v>
      </c>
      <c r="R537">
        <v>243431103.78539944</v>
      </c>
      <c r="S537">
        <v>2142.0954381999954</v>
      </c>
      <c r="T537">
        <v>20239.515387124011</v>
      </c>
    </row>
    <row r="538" spans="1:20" x14ac:dyDescent="0.3">
      <c r="A538">
        <v>537</v>
      </c>
      <c r="B538" t="s">
        <v>143</v>
      </c>
      <c r="C538" t="s">
        <v>151</v>
      </c>
      <c r="D538" t="s">
        <v>155</v>
      </c>
      <c r="E538" t="s">
        <v>157</v>
      </c>
      <c r="F538" t="s">
        <v>160</v>
      </c>
      <c r="G538" t="s">
        <v>224</v>
      </c>
      <c r="H538">
        <v>384.62240182805317</v>
      </c>
      <c r="I538">
        <v>28</v>
      </c>
      <c r="J538">
        <v>1352195.1678369665</v>
      </c>
      <c r="K538">
        <v>35973.574745454542</v>
      </c>
      <c r="L538">
        <v>243395130.21065399</v>
      </c>
      <c r="M538">
        <v>4602686.4445454534</v>
      </c>
      <c r="N538">
        <v>2028292751.7554498</v>
      </c>
      <c r="O538">
        <v>104893600</v>
      </c>
      <c r="P538">
        <v>24.197627961363636</v>
      </c>
      <c r="Q538">
        <v>20215.317759162648</v>
      </c>
      <c r="R538">
        <v>243431103.78539944</v>
      </c>
      <c r="S538">
        <v>2137.7890381999955</v>
      </c>
      <c r="T538">
        <v>20239.515387124011</v>
      </c>
    </row>
    <row r="539" spans="1:20" x14ac:dyDescent="0.3">
      <c r="A539">
        <v>538</v>
      </c>
      <c r="B539" t="s">
        <v>143</v>
      </c>
      <c r="C539" t="s">
        <v>151</v>
      </c>
      <c r="D539" t="s">
        <v>155</v>
      </c>
      <c r="E539" t="s">
        <v>157</v>
      </c>
      <c r="F539" t="s">
        <v>161</v>
      </c>
      <c r="G539" t="s">
        <v>225</v>
      </c>
      <c r="H539">
        <v>384.35790918459162</v>
      </c>
      <c r="I539">
        <v>55</v>
      </c>
      <c r="J539">
        <v>1359334.6838850847</v>
      </c>
      <c r="K539">
        <v>36464.842609090905</v>
      </c>
      <c r="L539">
        <v>244680243.09931526</v>
      </c>
      <c r="M539">
        <v>4553559.6581818173</v>
      </c>
      <c r="N539">
        <v>2039002025.8276269</v>
      </c>
      <c r="O539">
        <v>102520000</v>
      </c>
      <c r="P539">
        <v>23.706360097727273</v>
      </c>
      <c r="Q539">
        <v>20322.053524082017</v>
      </c>
      <c r="R539">
        <v>244716707.94192433</v>
      </c>
      <c r="S539">
        <v>2146.0755854858089</v>
      </c>
      <c r="T539">
        <v>20345.759884179744</v>
      </c>
    </row>
    <row r="540" spans="1:20" x14ac:dyDescent="0.3">
      <c r="A540">
        <v>539</v>
      </c>
      <c r="B540" t="s">
        <v>143</v>
      </c>
      <c r="C540" t="s">
        <v>151</v>
      </c>
      <c r="D540" t="s">
        <v>155</v>
      </c>
      <c r="E540" t="s">
        <v>157</v>
      </c>
      <c r="F540" t="s">
        <v>161</v>
      </c>
      <c r="G540" t="s">
        <v>226</v>
      </c>
      <c r="H540">
        <v>384.35790918459162</v>
      </c>
      <c r="I540">
        <v>28</v>
      </c>
      <c r="J540">
        <v>1359334.6838850847</v>
      </c>
      <c r="K540">
        <v>36464.842609090905</v>
      </c>
      <c r="L540">
        <v>244680243.09931526</v>
      </c>
      <c r="M540">
        <v>4553559.6581818173</v>
      </c>
      <c r="N540">
        <v>2039002025.8276269</v>
      </c>
      <c r="O540">
        <v>109200000</v>
      </c>
      <c r="P540">
        <v>23.706360097727273</v>
      </c>
      <c r="Q540">
        <v>20322.053524082017</v>
      </c>
      <c r="R540">
        <v>244716707.94192433</v>
      </c>
      <c r="S540">
        <v>2152.7555854858088</v>
      </c>
      <c r="T540">
        <v>20345.759884179744</v>
      </c>
    </row>
    <row r="541" spans="1:20" x14ac:dyDescent="0.3">
      <c r="A541">
        <v>540</v>
      </c>
      <c r="B541" t="s">
        <v>143</v>
      </c>
      <c r="C541" t="s">
        <v>151</v>
      </c>
      <c r="D541" t="s">
        <v>155</v>
      </c>
      <c r="E541" t="s">
        <v>157</v>
      </c>
      <c r="F541" t="s">
        <v>161</v>
      </c>
      <c r="G541" t="s">
        <v>224</v>
      </c>
      <c r="H541">
        <v>384.35790918459162</v>
      </c>
      <c r="I541">
        <v>28</v>
      </c>
      <c r="J541">
        <v>1359334.6838850847</v>
      </c>
      <c r="K541">
        <v>36464.842609090905</v>
      </c>
      <c r="L541">
        <v>244680243.09931526</v>
      </c>
      <c r="M541">
        <v>4553559.6581818173</v>
      </c>
      <c r="N541">
        <v>2039002025.8276269</v>
      </c>
      <c r="O541">
        <v>104893600</v>
      </c>
      <c r="P541">
        <v>23.706360097727273</v>
      </c>
      <c r="Q541">
        <v>20322.053524082017</v>
      </c>
      <c r="R541">
        <v>244716707.94192433</v>
      </c>
      <c r="S541">
        <v>2148.4491854858088</v>
      </c>
      <c r="T541">
        <v>20345.759884179744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F41D3-718A-44C9-B2D0-D00B78479BAC}">
  <sheetPr codeName="Sheet18"/>
  <dimension ref="A1:AA54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2.77734375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22.44140625" bestFit="1" customWidth="1"/>
    <col min="12" max="12" width="26.33203125" bestFit="1" customWidth="1"/>
    <col min="13" max="13" width="18.109375" bestFit="1" customWidth="1"/>
    <col min="14" max="14" width="22.33203125" bestFit="1" customWidth="1"/>
    <col min="15" max="15" width="18.44140625" bestFit="1" customWidth="1"/>
    <col min="16" max="16" width="27.33203125" bestFit="1" customWidth="1"/>
    <col min="17" max="17" width="28.77734375" bestFit="1" customWidth="1"/>
    <col min="18" max="18" width="17.5546875" bestFit="1" customWidth="1"/>
    <col min="19" max="19" width="22.44140625" bestFit="1" customWidth="1"/>
    <col min="20" max="20" width="22.88671875" bestFit="1" customWidth="1"/>
    <col min="21" max="21" width="17.6640625" bestFit="1" customWidth="1"/>
    <col min="22" max="22" width="15.5546875" bestFit="1" customWidth="1"/>
    <col min="23" max="23" width="15" bestFit="1" customWidth="1"/>
    <col min="24" max="24" width="25.88671875" bestFit="1" customWidth="1"/>
    <col min="25" max="25" width="27" bestFit="1" customWidth="1"/>
    <col min="26" max="26" width="19.44140625" bestFit="1" customWidth="1"/>
    <col min="27" max="27" width="7.44140625" bestFit="1" customWidth="1"/>
  </cols>
  <sheetData>
    <row r="1" spans="1:27" x14ac:dyDescent="0.3">
      <c r="A1" t="s">
        <v>311</v>
      </c>
      <c r="B1" t="s">
        <v>134</v>
      </c>
      <c r="C1" t="s">
        <v>147</v>
      </c>
      <c r="D1" t="s">
        <v>152</v>
      </c>
      <c r="E1" t="s">
        <v>153</v>
      </c>
      <c r="F1" t="s">
        <v>158</v>
      </c>
      <c r="G1" t="s">
        <v>221</v>
      </c>
      <c r="H1" t="s">
        <v>312</v>
      </c>
      <c r="I1" t="s">
        <v>313</v>
      </c>
      <c r="J1" t="s">
        <v>314</v>
      </c>
      <c r="K1" t="s">
        <v>315</v>
      </c>
      <c r="L1" t="s">
        <v>316</v>
      </c>
      <c r="M1" t="s">
        <v>317</v>
      </c>
      <c r="N1" t="s">
        <v>318</v>
      </c>
      <c r="O1" t="s">
        <v>319</v>
      </c>
      <c r="P1" t="s">
        <v>320</v>
      </c>
      <c r="Q1" t="s">
        <v>321</v>
      </c>
      <c r="R1" t="s">
        <v>322</v>
      </c>
      <c r="S1" t="s">
        <v>323</v>
      </c>
      <c r="T1" t="s">
        <v>324</v>
      </c>
      <c r="U1" t="s">
        <v>325</v>
      </c>
      <c r="V1" t="s">
        <v>326</v>
      </c>
      <c r="W1" t="s">
        <v>327</v>
      </c>
      <c r="X1" t="s">
        <v>328</v>
      </c>
      <c r="Y1" t="s">
        <v>329</v>
      </c>
      <c r="Z1" t="s">
        <v>330</v>
      </c>
      <c r="AA1" t="s">
        <v>331</v>
      </c>
    </row>
    <row r="2" spans="1:27" x14ac:dyDescent="0.3">
      <c r="A2">
        <v>1</v>
      </c>
      <c r="B2" t="s">
        <v>139</v>
      </c>
      <c r="C2" t="s">
        <v>149</v>
      </c>
      <c r="D2" t="s">
        <v>154</v>
      </c>
      <c r="E2" t="s">
        <v>156</v>
      </c>
      <c r="F2" t="s">
        <v>159</v>
      </c>
      <c r="G2" t="s">
        <v>225</v>
      </c>
      <c r="H2">
        <v>323.36681110222628</v>
      </c>
      <c r="I2">
        <v>46</v>
      </c>
      <c r="J2">
        <v>1183837.4474965436</v>
      </c>
      <c r="K2">
        <v>48799.350563636355</v>
      </c>
      <c r="L2">
        <v>213090740.54937786</v>
      </c>
      <c r="M2">
        <v>5574856.1022727257</v>
      </c>
      <c r="N2">
        <v>1775756171.2448156</v>
      </c>
      <c r="O2">
        <v>85744000</v>
      </c>
      <c r="P2">
        <v>23.837023468181812</v>
      </c>
      <c r="Q2">
        <v>17698.36984007333</v>
      </c>
      <c r="R2">
        <v>213139539.8999415</v>
      </c>
      <c r="S2">
        <v>1867.0750273470883</v>
      </c>
      <c r="T2">
        <v>17722.206863541513</v>
      </c>
      <c r="U2">
        <f>Pro_Economic_Table[[#This Row],[Total Energy(MJ)]]*AHP!$P$3/TOPSIS!$B$4</f>
        <v>7.2432835804140967E-3</v>
      </c>
      <c r="V2">
        <f>Pro_Economic_Table[[#This Row],[Total Cost(LKR Million)]]*AHP!$P$4/TOPSIS!$C$4</f>
        <v>2.8041860841721025E-2</v>
      </c>
      <c r="W2">
        <f>Pro_Economic_Table[[#This Row],[Total Carbon (Metric T)]]*AHP!$P$5/TOPSIS!$D$4</f>
        <v>3.1106593828062025E-3</v>
      </c>
      <c r="X2">
        <f>((Pro_Economic_Table[[#This Row],[Weighted Energy]]-TOPSIS!$B$5)^2+(Pro_Economic_Table[[#This Row],[Weighted Cost]]-TOPSIS!$C$5)^2+(Pro_Economic_Table[[#This Row],[Weighted Co2]]-TOPSIS!$D$5)^2)^0.5</f>
        <v>0</v>
      </c>
      <c r="Y2">
        <f>((Pro_Economic_Table[[#This Row],[Weighted Energy]]-TOPSIS!$B$6)^2+(Pro_Economic_Table[[#This Row],[Weighted Cost]]-TOPSIS!$C$6)^2+(Pro_Economic_Table[[#This Row],[Weighted Co2]]-TOPSIS!$D$6)^2)^0.5</f>
        <v>6.9919524300964368E-3</v>
      </c>
      <c r="Z2">
        <f>Pro_Economic_Table[[#This Row],[S- Worst-Euclidean Distance]]/(Pro_Economic_Table[[#This Row],[S+ Best-Euclidean Distance]]+Pro_Economic_Table[[#This Row],[S- Worst-Euclidean Distance]])</f>
        <v>1</v>
      </c>
      <c r="AA2">
        <v>1</v>
      </c>
    </row>
    <row r="3" spans="1:27" x14ac:dyDescent="0.3">
      <c r="A3">
        <v>19</v>
      </c>
      <c r="B3" t="s">
        <v>139</v>
      </c>
      <c r="C3" t="s">
        <v>149</v>
      </c>
      <c r="D3" t="s">
        <v>155</v>
      </c>
      <c r="E3" t="s">
        <v>156</v>
      </c>
      <c r="F3" t="s">
        <v>159</v>
      </c>
      <c r="G3" t="s">
        <v>225</v>
      </c>
      <c r="H3">
        <v>323.37325820722629</v>
      </c>
      <c r="I3">
        <v>46</v>
      </c>
      <c r="J3">
        <v>1183843.6882941835</v>
      </c>
      <c r="K3">
        <v>48780.930263636357</v>
      </c>
      <c r="L3">
        <v>213091863.89295304</v>
      </c>
      <c r="M3">
        <v>5573935.087272726</v>
      </c>
      <c r="N3">
        <v>1775765532.4412751</v>
      </c>
      <c r="O3">
        <v>85744000</v>
      </c>
      <c r="P3">
        <v>23.823208243181814</v>
      </c>
      <c r="Q3">
        <v>17698.463139998043</v>
      </c>
      <c r="R3">
        <v>213140644.82321668</v>
      </c>
      <c r="S3">
        <v>1867.0834675285478</v>
      </c>
      <c r="T3">
        <v>17722.286348241225</v>
      </c>
      <c r="U3">
        <f>Pro_Economic_Table[[#This Row],[Total Energy(MJ)]]*AHP!$P$3/TOPSIS!$B$4</f>
        <v>7.2433211298646603E-3</v>
      </c>
      <c r="V3">
        <f>Pro_Economic_Table[[#This Row],[Total Cost(LKR Million)]]*AHP!$P$4/TOPSIS!$C$4</f>
        <v>2.8041987605986252E-2</v>
      </c>
      <c r="W3">
        <f>Pro_Economic_Table[[#This Row],[Total Carbon (Metric T)]]*AHP!$P$5/TOPSIS!$D$4</f>
        <v>3.110673334219187E-3</v>
      </c>
      <c r="X3">
        <f>((Pro_Economic_Table[[#This Row],[Weighted Energy]]-TOPSIS!$B$5)^2+(Pro_Economic_Table[[#This Row],[Weighted Cost]]-TOPSIS!$C$5)^2+(Pro_Economic_Table[[#This Row],[Weighted Co2]]-TOPSIS!$D$5)^2)^0.5</f>
        <v>1.3294277754154505E-7</v>
      </c>
      <c r="Y3">
        <f>((Pro_Economic_Table[[#This Row],[Weighted Energy]]-TOPSIS!$B$6)^2+(Pro_Economic_Table[[#This Row],[Weighted Cost]]-TOPSIS!$C$6)^2+(Pro_Economic_Table[[#This Row],[Weighted Co2]]-TOPSIS!$D$6)^2)^0.5</f>
        <v>6.991819593663553E-3</v>
      </c>
      <c r="Z3">
        <f>Pro_Economic_Table[[#This Row],[S- Worst-Euclidean Distance]]/(Pro_Economic_Table[[#This Row],[S+ Best-Euclidean Distance]]+Pro_Economic_Table[[#This Row],[S- Worst-Euclidean Distance]])</f>
        <v>0.99998098631578969</v>
      </c>
      <c r="AA3">
        <v>2</v>
      </c>
    </row>
    <row r="4" spans="1:27" x14ac:dyDescent="0.3">
      <c r="A4">
        <v>3</v>
      </c>
      <c r="B4" t="s">
        <v>139</v>
      </c>
      <c r="C4" t="s">
        <v>149</v>
      </c>
      <c r="D4" t="s">
        <v>154</v>
      </c>
      <c r="E4" t="s">
        <v>156</v>
      </c>
      <c r="F4" t="s">
        <v>159</v>
      </c>
      <c r="G4" t="s">
        <v>224</v>
      </c>
      <c r="H4">
        <v>323.36681110222628</v>
      </c>
      <c r="I4">
        <v>23</v>
      </c>
      <c r="J4">
        <v>1183837.4474965436</v>
      </c>
      <c r="K4">
        <v>48799.350563636355</v>
      </c>
      <c r="L4">
        <v>213090740.54937786</v>
      </c>
      <c r="M4">
        <v>5574856.1022727257</v>
      </c>
      <c r="N4">
        <v>1775756171.2448156</v>
      </c>
      <c r="O4">
        <v>86162600</v>
      </c>
      <c r="P4">
        <v>23.837023468181812</v>
      </c>
      <c r="Q4">
        <v>17698.36984007333</v>
      </c>
      <c r="R4">
        <v>213139539.8999415</v>
      </c>
      <c r="S4">
        <v>1867.4936273470882</v>
      </c>
      <c r="T4">
        <v>17722.206863541513</v>
      </c>
      <c r="U4">
        <f>Pro_Economic_Table[[#This Row],[Total Energy(MJ)]]*AHP!$P$3/TOPSIS!$B$4</f>
        <v>7.2432835804140967E-3</v>
      </c>
      <c r="V4">
        <f>Pro_Economic_Table[[#This Row],[Total Cost(LKR Million)]]*AHP!$P$4/TOPSIS!$C$4</f>
        <v>2.8048147853638818E-2</v>
      </c>
      <c r="W4">
        <f>Pro_Economic_Table[[#This Row],[Total Carbon (Metric T)]]*AHP!$P$5/TOPSIS!$D$4</f>
        <v>3.1106593828062025E-3</v>
      </c>
      <c r="X4">
        <f>((Pro_Economic_Table[[#This Row],[Weighted Energy]]-TOPSIS!$B$5)^2+(Pro_Economic_Table[[#This Row],[Weighted Cost]]-TOPSIS!$C$5)^2+(Pro_Economic_Table[[#This Row],[Weighted Co2]]-TOPSIS!$D$5)^2)^0.5</f>
        <v>6.2870119177937944E-6</v>
      </c>
      <c r="Y4">
        <f>((Pro_Economic_Table[[#This Row],[Weighted Energy]]-TOPSIS!$B$6)^2+(Pro_Economic_Table[[#This Row],[Weighted Cost]]-TOPSIS!$C$6)^2+(Pro_Economic_Table[[#This Row],[Weighted Co2]]-TOPSIS!$D$6)^2)^0.5</f>
        <v>6.9858910612514268E-3</v>
      </c>
      <c r="Z4">
        <f>Pro_Economic_Table[[#This Row],[S- Worst-Euclidean Distance]]/(Pro_Economic_Table[[#This Row],[S+ Best-Euclidean Distance]]+Pro_Economic_Table[[#This Row],[S- Worst-Euclidean Distance]])</f>
        <v>0.9991008507146123</v>
      </c>
      <c r="AA4">
        <v>3</v>
      </c>
    </row>
    <row r="5" spans="1:27" x14ac:dyDescent="0.3">
      <c r="A5">
        <v>21</v>
      </c>
      <c r="B5" t="s">
        <v>139</v>
      </c>
      <c r="C5" t="s">
        <v>149</v>
      </c>
      <c r="D5" t="s">
        <v>155</v>
      </c>
      <c r="E5" t="s">
        <v>156</v>
      </c>
      <c r="F5" t="s">
        <v>159</v>
      </c>
      <c r="G5" t="s">
        <v>224</v>
      </c>
      <c r="H5">
        <v>323.37325820722629</v>
      </c>
      <c r="I5">
        <v>23</v>
      </c>
      <c r="J5">
        <v>1183843.6882941835</v>
      </c>
      <c r="K5">
        <v>48780.930263636357</v>
      </c>
      <c r="L5">
        <v>213091863.89295304</v>
      </c>
      <c r="M5">
        <v>5573935.087272726</v>
      </c>
      <c r="N5">
        <v>1775765532.4412751</v>
      </c>
      <c r="O5">
        <v>86162600</v>
      </c>
      <c r="P5">
        <v>23.823208243181814</v>
      </c>
      <c r="Q5">
        <v>17698.463139998043</v>
      </c>
      <c r="R5">
        <v>213140644.82321668</v>
      </c>
      <c r="S5">
        <v>1867.5020675285477</v>
      </c>
      <c r="T5">
        <v>17722.286348241225</v>
      </c>
      <c r="U5">
        <f>Pro_Economic_Table[[#This Row],[Total Energy(MJ)]]*AHP!$P$3/TOPSIS!$B$4</f>
        <v>7.2433211298646603E-3</v>
      </c>
      <c r="V5">
        <f>Pro_Economic_Table[[#This Row],[Total Cost(LKR Million)]]*AHP!$P$4/TOPSIS!$C$4</f>
        <v>2.8048274617904045E-2</v>
      </c>
      <c r="W5">
        <f>Pro_Economic_Table[[#This Row],[Total Carbon (Metric T)]]*AHP!$P$5/TOPSIS!$D$4</f>
        <v>3.110673334219187E-3</v>
      </c>
      <c r="X5">
        <f>((Pro_Economic_Table[[#This Row],[Weighted Energy]]-TOPSIS!$B$5)^2+(Pro_Economic_Table[[#This Row],[Weighted Cost]]-TOPSIS!$C$5)^2+(Pro_Economic_Table[[#This Row],[Weighted Co2]]-TOPSIS!$D$5)^2)^0.5</f>
        <v>6.4139012721625093E-6</v>
      </c>
      <c r="Y5">
        <f>((Pro_Economic_Table[[#This Row],[Weighted Energy]]-TOPSIS!$B$6)^2+(Pro_Economic_Table[[#This Row],[Weighted Cost]]-TOPSIS!$C$6)^2+(Pro_Economic_Table[[#This Row],[Weighted Co2]]-TOPSIS!$D$6)^2)^0.5</f>
        <v>6.9857582236444154E-3</v>
      </c>
      <c r="Z5">
        <f>Pro_Economic_Table[[#This Row],[S- Worst-Euclidean Distance]]/(Pro_Economic_Table[[#This Row],[S+ Best-Euclidean Distance]]+Pro_Economic_Table[[#This Row],[S- Worst-Euclidean Distance]])</f>
        <v>0.99908270260548848</v>
      </c>
      <c r="AA5">
        <v>4</v>
      </c>
    </row>
    <row r="6" spans="1:27" x14ac:dyDescent="0.3">
      <c r="A6">
        <v>4</v>
      </c>
      <c r="B6" t="s">
        <v>139</v>
      </c>
      <c r="C6" t="s">
        <v>149</v>
      </c>
      <c r="D6" t="s">
        <v>154</v>
      </c>
      <c r="E6" t="s">
        <v>156</v>
      </c>
      <c r="F6" t="s">
        <v>160</v>
      </c>
      <c r="G6" t="s">
        <v>225</v>
      </c>
      <c r="H6">
        <v>323.32823925838818</v>
      </c>
      <c r="I6">
        <v>46</v>
      </c>
      <c r="J6">
        <v>1184878.6269202274</v>
      </c>
      <c r="K6">
        <v>49618.130336363625</v>
      </c>
      <c r="L6">
        <v>213278152.84564093</v>
      </c>
      <c r="M6">
        <v>5602148.7613636348</v>
      </c>
      <c r="N6">
        <v>1777317940.3803411</v>
      </c>
      <c r="O6">
        <v>85744000</v>
      </c>
      <c r="P6">
        <v>23.564096877272721</v>
      </c>
      <c r="Q6">
        <v>17713.935472457397</v>
      </c>
      <c r="R6">
        <v>213327770.9759773</v>
      </c>
      <c r="S6">
        <v>1868.6640891417048</v>
      </c>
      <c r="T6">
        <v>17737.499569334668</v>
      </c>
      <c r="U6">
        <f>Pro_Economic_Table[[#This Row],[Total Energy(MJ)]]*AHP!$P$3/TOPSIS!$B$4</f>
        <v>7.249680380665301E-3</v>
      </c>
      <c r="V6">
        <f>Pro_Economic_Table[[#This Row],[Total Cost(LKR Million)]]*AHP!$P$4/TOPSIS!$C$4</f>
        <v>2.8065727182955767E-2</v>
      </c>
      <c r="W6">
        <f>Pro_Economic_Table[[#This Row],[Total Carbon (Metric T)]]*AHP!$P$5/TOPSIS!$D$4</f>
        <v>3.1133436082601911E-3</v>
      </c>
      <c r="X6">
        <f>((Pro_Economic_Table[[#This Row],[Weighted Energy]]-TOPSIS!$B$5)^2+(Pro_Economic_Table[[#This Row],[Weighted Cost]]-TOPSIS!$C$5)^2+(Pro_Economic_Table[[#This Row],[Weighted Co2]]-TOPSIS!$D$5)^2)^0.5</f>
        <v>2.4854101546320854E-5</v>
      </c>
      <c r="Y6">
        <f>((Pro_Economic_Table[[#This Row],[Weighted Energy]]-TOPSIS!$B$6)^2+(Pro_Economic_Table[[#This Row],[Weighted Cost]]-TOPSIS!$C$6)^2+(Pro_Economic_Table[[#This Row],[Weighted Co2]]-TOPSIS!$D$6)^2)^0.5</f>
        <v>6.9671009256247977E-3</v>
      </c>
      <c r="Z6">
        <f>Pro_Economic_Table[[#This Row],[S- Worst-Euclidean Distance]]/(Pro_Economic_Table[[#This Row],[S+ Best-Euclidean Distance]]+Pro_Economic_Table[[#This Row],[S- Worst-Euclidean Distance]])</f>
        <v>0.99644532874571745</v>
      </c>
      <c r="AA6">
        <v>5</v>
      </c>
    </row>
    <row r="7" spans="1:27" x14ac:dyDescent="0.3">
      <c r="A7">
        <v>22</v>
      </c>
      <c r="B7" t="s">
        <v>139</v>
      </c>
      <c r="C7" t="s">
        <v>149</v>
      </c>
      <c r="D7" t="s">
        <v>155</v>
      </c>
      <c r="E7" t="s">
        <v>156</v>
      </c>
      <c r="F7" t="s">
        <v>160</v>
      </c>
      <c r="G7" t="s">
        <v>225</v>
      </c>
      <c r="H7">
        <v>323.33468636338807</v>
      </c>
      <c r="I7">
        <v>46</v>
      </c>
      <c r="J7">
        <v>1184884.8677178675</v>
      </c>
      <c r="K7">
        <v>49599.710036363627</v>
      </c>
      <c r="L7">
        <v>213279276.18921617</v>
      </c>
      <c r="M7">
        <v>5601227.7463636352</v>
      </c>
      <c r="N7">
        <v>1777327301.5768013</v>
      </c>
      <c r="O7">
        <v>85744000</v>
      </c>
      <c r="P7">
        <v>23.550281652272723</v>
      </c>
      <c r="Q7">
        <v>17714.028772382117</v>
      </c>
      <c r="R7">
        <v>213328875.89925253</v>
      </c>
      <c r="S7">
        <v>1868.672529323165</v>
      </c>
      <c r="T7">
        <v>17737.579054034388</v>
      </c>
      <c r="U7">
        <f>Pro_Economic_Table[[#This Row],[Total Energy(MJ)]]*AHP!$P$3/TOPSIS!$B$4</f>
        <v>7.2497179301158673E-3</v>
      </c>
      <c r="V7">
        <f>Pro_Economic_Table[[#This Row],[Total Cost(LKR Million)]]*AHP!$P$4/TOPSIS!$C$4</f>
        <v>2.8065853947221005E-2</v>
      </c>
      <c r="W7">
        <f>Pro_Economic_Table[[#This Row],[Total Carbon (Metric T)]]*AHP!$P$5/TOPSIS!$D$4</f>
        <v>3.1133575596731774E-3</v>
      </c>
      <c r="X7">
        <f>((Pro_Economic_Table[[#This Row],[Weighted Energy]]-TOPSIS!$B$5)^2+(Pro_Economic_Table[[#This Row],[Weighted Cost]]-TOPSIS!$C$5)^2+(Pro_Economic_Table[[#This Row],[Weighted Co2]]-TOPSIS!$D$5)^2)^0.5</f>
        <v>2.4986999140019483E-5</v>
      </c>
      <c r="Y7">
        <f>((Pro_Economic_Table[[#This Row],[Weighted Energy]]-TOPSIS!$B$6)^2+(Pro_Economic_Table[[#This Row],[Weighted Cost]]-TOPSIS!$C$6)^2+(Pro_Economic_Table[[#This Row],[Weighted Co2]]-TOPSIS!$D$6)^2)^0.5</f>
        <v>6.9669680894587456E-3</v>
      </c>
      <c r="Z7">
        <f>Pro_Economic_Table[[#This Row],[S- Worst-Euclidean Distance]]/(Pro_Economic_Table[[#This Row],[S+ Best-Euclidean Distance]]+Pro_Economic_Table[[#This Row],[S- Worst-Euclidean Distance]])</f>
        <v>0.99642632156193855</v>
      </c>
      <c r="AA7">
        <v>6</v>
      </c>
    </row>
    <row r="8" spans="1:27" x14ac:dyDescent="0.3">
      <c r="A8">
        <v>6</v>
      </c>
      <c r="B8" t="s">
        <v>139</v>
      </c>
      <c r="C8" t="s">
        <v>149</v>
      </c>
      <c r="D8" t="s">
        <v>154</v>
      </c>
      <c r="E8" t="s">
        <v>156</v>
      </c>
      <c r="F8" t="s">
        <v>160</v>
      </c>
      <c r="G8" t="s">
        <v>224</v>
      </c>
      <c r="H8">
        <v>323.32823925838818</v>
      </c>
      <c r="I8">
        <v>23</v>
      </c>
      <c r="J8">
        <v>1184878.6269202274</v>
      </c>
      <c r="K8">
        <v>49618.130336363625</v>
      </c>
      <c r="L8">
        <v>213278152.84564093</v>
      </c>
      <c r="M8">
        <v>5602148.7613636348</v>
      </c>
      <c r="N8">
        <v>1777317940.3803411</v>
      </c>
      <c r="O8">
        <v>86162600</v>
      </c>
      <c r="P8">
        <v>23.564096877272721</v>
      </c>
      <c r="Q8">
        <v>17713.935472457397</v>
      </c>
      <c r="R8">
        <v>213327770.9759773</v>
      </c>
      <c r="S8">
        <v>1869.0826891417048</v>
      </c>
      <c r="T8">
        <v>17737.499569334668</v>
      </c>
      <c r="U8">
        <f>Pro_Economic_Table[[#This Row],[Total Energy(MJ)]]*AHP!$P$3/TOPSIS!$B$4</f>
        <v>7.249680380665301E-3</v>
      </c>
      <c r="V8">
        <f>Pro_Economic_Table[[#This Row],[Total Cost(LKR Million)]]*AHP!$P$4/TOPSIS!$C$4</f>
        <v>2.8072014194873561E-2</v>
      </c>
      <c r="W8">
        <f>Pro_Economic_Table[[#This Row],[Total Carbon (Metric T)]]*AHP!$P$5/TOPSIS!$D$4</f>
        <v>3.1133436082601911E-3</v>
      </c>
      <c r="X8">
        <f>((Pro_Economic_Table[[#This Row],[Weighted Energy]]-TOPSIS!$B$5)^2+(Pro_Economic_Table[[#This Row],[Weighted Cost]]-TOPSIS!$C$5)^2+(Pro_Economic_Table[[#This Row],[Weighted Co2]]-TOPSIS!$D$5)^2)^0.5</f>
        <v>3.0941054055788594E-5</v>
      </c>
      <c r="Y8">
        <f>((Pro_Economic_Table[[#This Row],[Weighted Energy]]-TOPSIS!$B$6)^2+(Pro_Economic_Table[[#This Row],[Weighted Cost]]-TOPSIS!$C$6)^2+(Pro_Economic_Table[[#This Row],[Weighted Co2]]-TOPSIS!$D$6)^2)^0.5</f>
        <v>6.9610394725735164E-3</v>
      </c>
      <c r="Z8">
        <f>Pro_Economic_Table[[#This Row],[S- Worst-Euclidean Distance]]/(Pro_Economic_Table[[#This Row],[S+ Best-Euclidean Distance]]+Pro_Economic_Table[[#This Row],[S- Worst-Euclidean Distance]])</f>
        <v>0.99557477971542563</v>
      </c>
      <c r="AA8">
        <v>7</v>
      </c>
    </row>
    <row r="9" spans="1:27" x14ac:dyDescent="0.3">
      <c r="A9">
        <v>24</v>
      </c>
      <c r="B9" t="s">
        <v>139</v>
      </c>
      <c r="C9" t="s">
        <v>149</v>
      </c>
      <c r="D9" t="s">
        <v>155</v>
      </c>
      <c r="E9" t="s">
        <v>156</v>
      </c>
      <c r="F9" t="s">
        <v>160</v>
      </c>
      <c r="G9" t="s">
        <v>224</v>
      </c>
      <c r="H9">
        <v>323.33468636338807</v>
      </c>
      <c r="I9">
        <v>23</v>
      </c>
      <c r="J9">
        <v>1184884.8677178675</v>
      </c>
      <c r="K9">
        <v>49599.710036363627</v>
      </c>
      <c r="L9">
        <v>213279276.18921617</v>
      </c>
      <c r="M9">
        <v>5601227.7463636352</v>
      </c>
      <c r="N9">
        <v>1777327301.5768013</v>
      </c>
      <c r="O9">
        <v>86162600</v>
      </c>
      <c r="P9">
        <v>23.550281652272723</v>
      </c>
      <c r="Q9">
        <v>17714.028772382117</v>
      </c>
      <c r="R9">
        <v>213328875.89925253</v>
      </c>
      <c r="S9">
        <v>1869.091129323165</v>
      </c>
      <c r="T9">
        <v>17737.579054034388</v>
      </c>
      <c r="U9">
        <f>Pro_Economic_Table[[#This Row],[Total Energy(MJ)]]*AHP!$P$3/TOPSIS!$B$4</f>
        <v>7.2497179301158673E-3</v>
      </c>
      <c r="V9">
        <f>Pro_Economic_Table[[#This Row],[Total Cost(LKR Million)]]*AHP!$P$4/TOPSIS!$C$4</f>
        <v>2.8072140959138799E-2</v>
      </c>
      <c r="W9">
        <f>Pro_Economic_Table[[#This Row],[Total Carbon (Metric T)]]*AHP!$P$5/TOPSIS!$D$4</f>
        <v>3.1133575596731774E-3</v>
      </c>
      <c r="X9">
        <f>((Pro_Economic_Table[[#This Row],[Weighted Energy]]-TOPSIS!$B$5)^2+(Pro_Economic_Table[[#This Row],[Weighted Cost]]-TOPSIS!$C$5)^2+(Pro_Economic_Table[[#This Row],[Weighted Co2]]-TOPSIS!$D$5)^2)^0.5</f>
        <v>3.1073566343828875E-5</v>
      </c>
      <c r="Y9">
        <f>((Pro_Economic_Table[[#This Row],[Weighted Energy]]-TOPSIS!$B$6)^2+(Pro_Economic_Table[[#This Row],[Weighted Cost]]-TOPSIS!$C$6)^2+(Pro_Economic_Table[[#This Row],[Weighted Co2]]-TOPSIS!$D$6)^2)^0.5</f>
        <v>6.9609066352277708E-3</v>
      </c>
      <c r="Z9">
        <f>Pro_Economic_Table[[#This Row],[S- Worst-Euclidean Distance]]/(Pro_Economic_Table[[#This Row],[S+ Best-Euclidean Distance]]+Pro_Economic_Table[[#This Row],[S- Worst-Euclidean Distance]])</f>
        <v>0.99555582746975679</v>
      </c>
      <c r="AA9">
        <v>8</v>
      </c>
    </row>
    <row r="10" spans="1:27" x14ac:dyDescent="0.3">
      <c r="A10">
        <v>2</v>
      </c>
      <c r="B10" t="s">
        <v>139</v>
      </c>
      <c r="C10" t="s">
        <v>149</v>
      </c>
      <c r="D10" t="s">
        <v>154</v>
      </c>
      <c r="E10" t="s">
        <v>156</v>
      </c>
      <c r="F10" t="s">
        <v>159</v>
      </c>
      <c r="G10" t="s">
        <v>226</v>
      </c>
      <c r="H10">
        <v>323.36681110222628</v>
      </c>
      <c r="I10">
        <v>23</v>
      </c>
      <c r="J10">
        <v>1183837.4474965436</v>
      </c>
      <c r="K10">
        <v>48799.350563636355</v>
      </c>
      <c r="L10">
        <v>213090740.54937786</v>
      </c>
      <c r="M10">
        <v>5574856.1022727257</v>
      </c>
      <c r="N10">
        <v>1775756171.2448156</v>
      </c>
      <c r="O10">
        <v>89700000</v>
      </c>
      <c r="P10">
        <v>23.837023468181812</v>
      </c>
      <c r="Q10">
        <v>17698.36984007333</v>
      </c>
      <c r="R10">
        <v>213139539.8999415</v>
      </c>
      <c r="S10">
        <v>1871.0310273470884</v>
      </c>
      <c r="T10">
        <v>17722.206863541513</v>
      </c>
      <c r="U10">
        <f>Pro_Economic_Table[[#This Row],[Total Energy(MJ)]]*AHP!$P$3/TOPSIS!$B$4</f>
        <v>7.2432835804140967E-3</v>
      </c>
      <c r="V10">
        <f>Pro_Economic_Table[[#This Row],[Total Cost(LKR Million)]]*AHP!$P$4/TOPSIS!$C$4</f>
        <v>2.8101276558746321E-2</v>
      </c>
      <c r="W10">
        <f>Pro_Economic_Table[[#This Row],[Total Carbon (Metric T)]]*AHP!$P$5/TOPSIS!$D$4</f>
        <v>3.1106593828062025E-3</v>
      </c>
      <c r="X10">
        <f>((Pro_Economic_Table[[#This Row],[Weighted Energy]]-TOPSIS!$B$5)^2+(Pro_Economic_Table[[#This Row],[Weighted Cost]]-TOPSIS!$C$5)^2+(Pro_Economic_Table[[#This Row],[Weighted Co2]]-TOPSIS!$D$5)^2)^0.5</f>
        <v>5.9415717025296938E-5</v>
      </c>
      <c r="Y10">
        <f>((Pro_Economic_Table[[#This Row],[Weighted Energy]]-TOPSIS!$B$6)^2+(Pro_Economic_Table[[#This Row],[Weighted Cost]]-TOPSIS!$C$6)^2+(Pro_Economic_Table[[#This Row],[Weighted Co2]]-TOPSIS!$D$6)^2)^0.5</f>
        <v>6.934685208278021E-3</v>
      </c>
      <c r="Z10">
        <f>Pro_Economic_Table[[#This Row],[S- Worst-Euclidean Distance]]/(Pro_Economic_Table[[#This Row],[S+ Best-Euclidean Distance]]+Pro_Economic_Table[[#This Row],[S- Worst-Euclidean Distance]])</f>
        <v>0.99150488137648363</v>
      </c>
      <c r="AA10">
        <v>9</v>
      </c>
    </row>
    <row r="11" spans="1:27" x14ac:dyDescent="0.3">
      <c r="A11">
        <v>20</v>
      </c>
      <c r="B11" t="s">
        <v>139</v>
      </c>
      <c r="C11" t="s">
        <v>149</v>
      </c>
      <c r="D11" t="s">
        <v>155</v>
      </c>
      <c r="E11" t="s">
        <v>156</v>
      </c>
      <c r="F11" t="s">
        <v>159</v>
      </c>
      <c r="G11" t="s">
        <v>226</v>
      </c>
      <c r="H11">
        <v>323.37325820722629</v>
      </c>
      <c r="I11">
        <v>23</v>
      </c>
      <c r="J11">
        <v>1183843.6882941835</v>
      </c>
      <c r="K11">
        <v>48780.930263636357</v>
      </c>
      <c r="L11">
        <v>213091863.89295304</v>
      </c>
      <c r="M11">
        <v>5573935.087272726</v>
      </c>
      <c r="N11">
        <v>1775765532.4412751</v>
      </c>
      <c r="O11">
        <v>89700000</v>
      </c>
      <c r="P11">
        <v>23.823208243181814</v>
      </c>
      <c r="Q11">
        <v>17698.463139998043</v>
      </c>
      <c r="R11">
        <v>213140644.82321668</v>
      </c>
      <c r="S11">
        <v>1871.0394675285477</v>
      </c>
      <c r="T11">
        <v>17722.286348241225</v>
      </c>
      <c r="U11">
        <f>Pro_Economic_Table[[#This Row],[Total Energy(MJ)]]*AHP!$P$3/TOPSIS!$B$4</f>
        <v>7.2433211298646603E-3</v>
      </c>
      <c r="V11">
        <f>Pro_Economic_Table[[#This Row],[Total Cost(LKR Million)]]*AHP!$P$4/TOPSIS!$C$4</f>
        <v>2.8101403323011545E-2</v>
      </c>
      <c r="W11">
        <f>Pro_Economic_Table[[#This Row],[Total Carbon (Metric T)]]*AHP!$P$5/TOPSIS!$D$4</f>
        <v>3.110673334219187E-3</v>
      </c>
      <c r="X11">
        <f>((Pro_Economic_Table[[#This Row],[Weighted Energy]]-TOPSIS!$B$5)^2+(Pro_Economic_Table[[#This Row],[Weighted Cost]]-TOPSIS!$C$5)^2+(Pro_Economic_Table[[#This Row],[Weighted Co2]]-TOPSIS!$D$5)^2)^0.5</f>
        <v>5.9542494764958861E-5</v>
      </c>
      <c r="Y11">
        <f>((Pro_Economic_Table[[#This Row],[Weighted Energy]]-TOPSIS!$B$6)^2+(Pro_Economic_Table[[#This Row],[Weighted Cost]]-TOPSIS!$C$6)^2+(Pro_Economic_Table[[#This Row],[Weighted Co2]]-TOPSIS!$D$6)^2)^0.5</f>
        <v>6.9345523609743954E-3</v>
      </c>
      <c r="Z11">
        <f>Pro_Economic_Table[[#This Row],[S- Worst-Euclidean Distance]]/(Pro_Economic_Table[[#This Row],[S+ Best-Euclidean Distance]]+Pro_Economic_Table[[#This Row],[S- Worst-Euclidean Distance]])</f>
        <v>0.99148674760736211</v>
      </c>
      <c r="AA11">
        <v>10</v>
      </c>
    </row>
    <row r="12" spans="1:27" x14ac:dyDescent="0.3">
      <c r="A12">
        <v>5</v>
      </c>
      <c r="B12" t="s">
        <v>139</v>
      </c>
      <c r="C12" t="s">
        <v>149</v>
      </c>
      <c r="D12" t="s">
        <v>154</v>
      </c>
      <c r="E12" t="s">
        <v>156</v>
      </c>
      <c r="F12" t="s">
        <v>160</v>
      </c>
      <c r="G12" t="s">
        <v>226</v>
      </c>
      <c r="H12">
        <v>323.32823925838818</v>
      </c>
      <c r="I12">
        <v>23</v>
      </c>
      <c r="J12">
        <v>1184878.6269202274</v>
      </c>
      <c r="K12">
        <v>49618.130336363625</v>
      </c>
      <c r="L12">
        <v>213278152.84564093</v>
      </c>
      <c r="M12">
        <v>5602148.7613636348</v>
      </c>
      <c r="N12">
        <v>1777317940.3803411</v>
      </c>
      <c r="O12">
        <v>89700000</v>
      </c>
      <c r="P12">
        <v>23.564096877272721</v>
      </c>
      <c r="Q12">
        <v>17713.935472457397</v>
      </c>
      <c r="R12">
        <v>213327770.9759773</v>
      </c>
      <c r="S12">
        <v>1872.6200891417047</v>
      </c>
      <c r="T12">
        <v>17737.499569334668</v>
      </c>
      <c r="U12">
        <f>Pro_Economic_Table[[#This Row],[Total Energy(MJ)]]*AHP!$P$3/TOPSIS!$B$4</f>
        <v>7.249680380665301E-3</v>
      </c>
      <c r="V12">
        <f>Pro_Economic_Table[[#This Row],[Total Cost(LKR Million)]]*AHP!$P$4/TOPSIS!$C$4</f>
        <v>2.8125142899981057E-2</v>
      </c>
      <c r="W12">
        <f>Pro_Economic_Table[[#This Row],[Total Carbon (Metric T)]]*AHP!$P$5/TOPSIS!$D$4</f>
        <v>3.1133436082601911E-3</v>
      </c>
      <c r="X12">
        <f>((Pro_Economic_Table[[#This Row],[Weighted Energy]]-TOPSIS!$B$5)^2+(Pro_Economic_Table[[#This Row],[Weighted Cost]]-TOPSIS!$C$5)^2+(Pro_Economic_Table[[#This Row],[Weighted Co2]]-TOPSIS!$D$5)^2)^0.5</f>
        <v>8.357048131828086E-5</v>
      </c>
      <c r="Y12">
        <f>((Pro_Economic_Table[[#This Row],[Weighted Energy]]-TOPSIS!$B$6)^2+(Pro_Economic_Table[[#This Row],[Weighted Cost]]-TOPSIS!$C$6)^2+(Pro_Economic_Table[[#This Row],[Weighted Co2]]-TOPSIS!$D$6)^2)^0.5</f>
        <v>6.9098329598171176E-3</v>
      </c>
      <c r="Z12">
        <f>Pro_Economic_Table[[#This Row],[S- Worst-Euclidean Distance]]/(Pro_Economic_Table[[#This Row],[S+ Best-Euclidean Distance]]+Pro_Economic_Table[[#This Row],[S- Worst-Euclidean Distance]])</f>
        <v>0.98805009863627813</v>
      </c>
      <c r="AA12">
        <v>11</v>
      </c>
    </row>
    <row r="13" spans="1:27" x14ac:dyDescent="0.3">
      <c r="A13">
        <v>23</v>
      </c>
      <c r="B13" t="s">
        <v>139</v>
      </c>
      <c r="C13" t="s">
        <v>149</v>
      </c>
      <c r="D13" t="s">
        <v>155</v>
      </c>
      <c r="E13" t="s">
        <v>156</v>
      </c>
      <c r="F13" t="s">
        <v>160</v>
      </c>
      <c r="G13" t="s">
        <v>226</v>
      </c>
      <c r="H13">
        <v>323.33468636338807</v>
      </c>
      <c r="I13">
        <v>23</v>
      </c>
      <c r="J13">
        <v>1184884.8677178675</v>
      </c>
      <c r="K13">
        <v>49599.710036363627</v>
      </c>
      <c r="L13">
        <v>213279276.18921617</v>
      </c>
      <c r="M13">
        <v>5601227.7463636352</v>
      </c>
      <c r="N13">
        <v>1777327301.5768013</v>
      </c>
      <c r="O13">
        <v>89700000</v>
      </c>
      <c r="P13">
        <v>23.550281652272723</v>
      </c>
      <c r="Q13">
        <v>17714.028772382117</v>
      </c>
      <c r="R13">
        <v>213328875.89925253</v>
      </c>
      <c r="S13">
        <v>1872.6285293231649</v>
      </c>
      <c r="T13">
        <v>17737.579054034388</v>
      </c>
      <c r="U13">
        <f>Pro_Economic_Table[[#This Row],[Total Energy(MJ)]]*AHP!$P$3/TOPSIS!$B$4</f>
        <v>7.2497179301158673E-3</v>
      </c>
      <c r="V13">
        <f>Pro_Economic_Table[[#This Row],[Total Cost(LKR Million)]]*AHP!$P$4/TOPSIS!$C$4</f>
        <v>2.8125269664246298E-2</v>
      </c>
      <c r="W13">
        <f>Pro_Economic_Table[[#This Row],[Total Carbon (Metric T)]]*AHP!$P$5/TOPSIS!$D$4</f>
        <v>3.1133575596731774E-3</v>
      </c>
      <c r="X13">
        <f>((Pro_Economic_Table[[#This Row],[Weighted Energy]]-TOPSIS!$B$5)^2+(Pro_Economic_Table[[#This Row],[Weighted Cost]]-TOPSIS!$C$5)^2+(Pro_Economic_Table[[#This Row],[Weighted Co2]]-TOPSIS!$D$5)^2)^0.5</f>
        <v>8.3700135540766926E-5</v>
      </c>
      <c r="Y13">
        <f>((Pro_Economic_Table[[#This Row],[Weighted Energy]]-TOPSIS!$B$6)^2+(Pro_Economic_Table[[#This Row],[Weighted Cost]]-TOPSIS!$C$6)^2+(Pro_Economic_Table[[#This Row],[Weighted Co2]]-TOPSIS!$D$6)^2)^0.5</f>
        <v>6.9097001127291259E-3</v>
      </c>
      <c r="Z13">
        <f>Pro_Economic_Table[[#This Row],[S- Worst-Euclidean Distance]]/(Pro_Economic_Table[[#This Row],[S+ Best-Euclidean Distance]]+Pro_Economic_Table[[#This Row],[S- Worst-Euclidean Distance]])</f>
        <v>0.98803155366926498</v>
      </c>
      <c r="AA13">
        <v>12</v>
      </c>
    </row>
    <row r="14" spans="1:27" x14ac:dyDescent="0.3">
      <c r="A14">
        <v>10</v>
      </c>
      <c r="B14" t="s">
        <v>139</v>
      </c>
      <c r="C14" t="s">
        <v>149</v>
      </c>
      <c r="D14" t="s">
        <v>154</v>
      </c>
      <c r="E14" t="s">
        <v>157</v>
      </c>
      <c r="F14" t="s">
        <v>159</v>
      </c>
      <c r="G14" t="s">
        <v>225</v>
      </c>
      <c r="H14">
        <v>326.42358892040806</v>
      </c>
      <c r="I14">
        <v>47</v>
      </c>
      <c r="J14">
        <v>1186796.4084245437</v>
      </c>
      <c r="K14">
        <v>51528.61647272727</v>
      </c>
      <c r="L14">
        <v>213623353.51641789</v>
      </c>
      <c r="M14">
        <v>5029002.920454544</v>
      </c>
      <c r="N14">
        <v>1780194612.6368155</v>
      </c>
      <c r="O14">
        <v>87608000</v>
      </c>
      <c r="P14">
        <v>26.566289377272721</v>
      </c>
      <c r="Q14">
        <v>17742.606305946927</v>
      </c>
      <c r="R14">
        <v>213674882.13289061</v>
      </c>
      <c r="S14">
        <v>1872.83161555727</v>
      </c>
      <c r="T14">
        <v>17769.172595324198</v>
      </c>
      <c r="U14">
        <f>Pro_Economic_Table[[#This Row],[Total Energy(MJ)]]*AHP!$P$3/TOPSIS!$B$4</f>
        <v>7.2614765239084984E-3</v>
      </c>
      <c r="V14">
        <f>Pro_Economic_Table[[#This Row],[Total Cost(LKR Million)]]*AHP!$P$4/TOPSIS!$C$4</f>
        <v>2.8128319844786573E-2</v>
      </c>
      <c r="W14">
        <f>Pro_Economic_Table[[#This Row],[Total Carbon (Metric T)]]*AHP!$P$5/TOPSIS!$D$4</f>
        <v>3.1189029607852359E-3</v>
      </c>
      <c r="X14">
        <f>((Pro_Economic_Table[[#This Row],[Weighted Energy]]-TOPSIS!$B$5)^2+(Pro_Economic_Table[[#This Row],[Weighted Cost]]-TOPSIS!$C$5)^2+(Pro_Economic_Table[[#This Row],[Weighted Co2]]-TOPSIS!$D$5)^2)^0.5</f>
        <v>8.8736119939827193E-5</v>
      </c>
      <c r="Y14">
        <f>((Pro_Economic_Table[[#This Row],[Weighted Energy]]-TOPSIS!$B$6)^2+(Pro_Economic_Table[[#This Row],[Weighted Cost]]-TOPSIS!$C$6)^2+(Pro_Economic_Table[[#This Row],[Weighted Co2]]-TOPSIS!$D$6)^2)^0.5</f>
        <v>6.9032950562297243E-3</v>
      </c>
      <c r="Z14">
        <f>Pro_Economic_Table[[#This Row],[S- Worst-Euclidean Distance]]/(Pro_Economic_Table[[#This Row],[S+ Best-Euclidean Distance]]+Pro_Economic_Table[[#This Row],[S- Worst-Euclidean Distance]])</f>
        <v>0.98730896391848766</v>
      </c>
      <c r="AA14">
        <v>13</v>
      </c>
    </row>
    <row r="15" spans="1:27" x14ac:dyDescent="0.3">
      <c r="A15">
        <v>28</v>
      </c>
      <c r="B15" t="s">
        <v>139</v>
      </c>
      <c r="C15" t="s">
        <v>149</v>
      </c>
      <c r="D15" t="s">
        <v>155</v>
      </c>
      <c r="E15" t="s">
        <v>157</v>
      </c>
      <c r="F15" t="s">
        <v>159</v>
      </c>
      <c r="G15" t="s">
        <v>225</v>
      </c>
      <c r="H15">
        <v>326.43003602540807</v>
      </c>
      <c r="I15">
        <v>47</v>
      </c>
      <c r="J15">
        <v>1186802.6492221835</v>
      </c>
      <c r="K15">
        <v>51510.196172727272</v>
      </c>
      <c r="L15">
        <v>213624476.85999304</v>
      </c>
      <c r="M15">
        <v>5028081.9054545444</v>
      </c>
      <c r="N15">
        <v>1780203973.8332753</v>
      </c>
      <c r="O15">
        <v>87608000</v>
      </c>
      <c r="P15">
        <v>26.552474152272723</v>
      </c>
      <c r="Q15">
        <v>17742.699605871643</v>
      </c>
      <c r="R15">
        <v>213675987.05616575</v>
      </c>
      <c r="S15">
        <v>1872.8400557387299</v>
      </c>
      <c r="T15">
        <v>17769.252080023914</v>
      </c>
      <c r="U15">
        <f>Pro_Economic_Table[[#This Row],[Total Energy(MJ)]]*AHP!$P$3/TOPSIS!$B$4</f>
        <v>7.2615140733590603E-3</v>
      </c>
      <c r="V15">
        <f>Pro_Economic_Table[[#This Row],[Total Cost(LKR Million)]]*AHP!$P$4/TOPSIS!$C$4</f>
        <v>2.8128446609051803E-2</v>
      </c>
      <c r="W15">
        <f>Pro_Economic_Table[[#This Row],[Total Carbon (Metric T)]]*AHP!$P$5/TOPSIS!$D$4</f>
        <v>3.1189169121982213E-3</v>
      </c>
      <c r="X15">
        <f>((Pro_Economic_Table[[#This Row],[Weighted Energy]]-TOPSIS!$B$5)^2+(Pro_Economic_Table[[#This Row],[Weighted Cost]]-TOPSIS!$C$5)^2+(Pro_Economic_Table[[#This Row],[Weighted Co2]]-TOPSIS!$D$5)^2)^0.5</f>
        <v>8.8868626460276764E-5</v>
      </c>
      <c r="Y15">
        <f>((Pro_Economic_Table[[#This Row],[Weighted Energy]]-TOPSIS!$B$6)^2+(Pro_Economic_Table[[#This Row],[Weighted Cost]]-TOPSIS!$C$6)^2+(Pro_Economic_Table[[#This Row],[Weighted Co2]]-TOPSIS!$D$6)^2)^0.5</f>
        <v>6.9031622170629163E-3</v>
      </c>
      <c r="Z15">
        <f>Pro_Economic_Table[[#This Row],[S- Worst-Euclidean Distance]]/(Pro_Economic_Table[[#This Row],[S+ Best-Euclidean Distance]]+Pro_Economic_Table[[#This Row],[S- Worst-Euclidean Distance]])</f>
        <v>0.98729001223691726</v>
      </c>
      <c r="AA15">
        <v>14</v>
      </c>
    </row>
    <row r="16" spans="1:27" x14ac:dyDescent="0.3">
      <c r="A16">
        <v>13</v>
      </c>
      <c r="B16" t="s">
        <v>139</v>
      </c>
      <c r="C16" t="s">
        <v>149</v>
      </c>
      <c r="D16" t="s">
        <v>154</v>
      </c>
      <c r="E16" t="s">
        <v>157</v>
      </c>
      <c r="F16" t="s">
        <v>160</v>
      </c>
      <c r="G16" t="s">
        <v>225</v>
      </c>
      <c r="H16">
        <v>326.38501707656997</v>
      </c>
      <c r="I16">
        <v>47</v>
      </c>
      <c r="J16">
        <v>1187837.5878482277</v>
      </c>
      <c r="K16">
        <v>52347.39624545454</v>
      </c>
      <c r="L16">
        <v>213810765.81268099</v>
      </c>
      <c r="M16">
        <v>5056295.5795454532</v>
      </c>
      <c r="N16">
        <v>1781756381.7723417</v>
      </c>
      <c r="O16">
        <v>87608000</v>
      </c>
      <c r="P16">
        <v>26.29336278636363</v>
      </c>
      <c r="Q16">
        <v>17758.171938331005</v>
      </c>
      <c r="R16">
        <v>213863113.20892644</v>
      </c>
      <c r="S16">
        <v>1874.4206773518872</v>
      </c>
      <c r="T16">
        <v>17784.465301117369</v>
      </c>
      <c r="U16">
        <f>Pro_Economic_Table[[#This Row],[Total Energy(MJ)]]*AHP!$P$3/TOPSIS!$B$4</f>
        <v>7.2678733241597045E-3</v>
      </c>
      <c r="V16">
        <f>Pro_Economic_Table[[#This Row],[Total Cost(LKR Million)]]*AHP!$P$4/TOPSIS!$C$4</f>
        <v>2.8152186186021326E-2</v>
      </c>
      <c r="W16">
        <f>Pro_Economic_Table[[#This Row],[Total Carbon (Metric T)]]*AHP!$P$5/TOPSIS!$D$4</f>
        <v>3.1215871862392279E-3</v>
      </c>
      <c r="X16">
        <f>((Pro_Economic_Table[[#This Row],[Weighted Energy]]-TOPSIS!$B$5)^2+(Pro_Economic_Table[[#This Row],[Weighted Cost]]-TOPSIS!$C$5)^2+(Pro_Economic_Table[[#This Row],[Weighted Co2]]-TOPSIS!$D$5)^2)^0.5</f>
        <v>1.1355947331828183E-4</v>
      </c>
      <c r="Y16">
        <f>((Pro_Economic_Table[[#This Row],[Weighted Energy]]-TOPSIS!$B$6)^2+(Pro_Economic_Table[[#This Row],[Weighted Cost]]-TOPSIS!$C$6)^2+(Pro_Economic_Table[[#This Row],[Weighted Co2]]-TOPSIS!$D$6)^2)^0.5</f>
        <v>6.8784433620631587E-3</v>
      </c>
      <c r="Z16">
        <f>Pro_Economic_Table[[#This Row],[S- Worst-Euclidean Distance]]/(Pro_Economic_Table[[#This Row],[S+ Best-Euclidean Distance]]+Pro_Economic_Table[[#This Row],[S- Worst-Euclidean Distance]])</f>
        <v>0.98375866314818405</v>
      </c>
      <c r="AA16">
        <v>15</v>
      </c>
    </row>
    <row r="17" spans="1:27" x14ac:dyDescent="0.3">
      <c r="A17">
        <v>31</v>
      </c>
      <c r="B17" t="s">
        <v>139</v>
      </c>
      <c r="C17" t="s">
        <v>149</v>
      </c>
      <c r="D17" t="s">
        <v>155</v>
      </c>
      <c r="E17" t="s">
        <v>157</v>
      </c>
      <c r="F17" t="s">
        <v>160</v>
      </c>
      <c r="G17" t="s">
        <v>225</v>
      </c>
      <c r="H17">
        <v>326.39146418156997</v>
      </c>
      <c r="I17">
        <v>47</v>
      </c>
      <c r="J17">
        <v>1187843.8286458678</v>
      </c>
      <c r="K17">
        <v>52328.975945454542</v>
      </c>
      <c r="L17">
        <v>213811889.1562562</v>
      </c>
      <c r="M17">
        <v>5055374.5645454535</v>
      </c>
      <c r="N17">
        <v>1781765742.9688015</v>
      </c>
      <c r="O17">
        <v>87608000</v>
      </c>
      <c r="P17">
        <v>26.279547561363632</v>
      </c>
      <c r="Q17">
        <v>17758.265238255721</v>
      </c>
      <c r="R17">
        <v>213864218.13220164</v>
      </c>
      <c r="S17">
        <v>1874.4291175333469</v>
      </c>
      <c r="T17">
        <v>17784.544785817085</v>
      </c>
      <c r="U17">
        <f>Pro_Economic_Table[[#This Row],[Total Energy(MJ)]]*AHP!$P$3/TOPSIS!$B$4</f>
        <v>7.267910873610269E-3</v>
      </c>
      <c r="V17">
        <f>Pro_Economic_Table[[#This Row],[Total Cost(LKR Million)]]*AHP!$P$4/TOPSIS!$C$4</f>
        <v>2.8152312950286553E-2</v>
      </c>
      <c r="W17">
        <f>Pro_Economic_Table[[#This Row],[Total Carbon (Metric T)]]*AHP!$P$5/TOPSIS!$D$4</f>
        <v>3.1216011376522124E-3</v>
      </c>
      <c r="X17">
        <f>((Pro_Economic_Table[[#This Row],[Weighted Energy]]-TOPSIS!$B$5)^2+(Pro_Economic_Table[[#This Row],[Weighted Cost]]-TOPSIS!$C$5)^2+(Pro_Economic_Table[[#This Row],[Weighted Co2]]-TOPSIS!$D$5)^2)^0.5</f>
        <v>1.136921011145969E-4</v>
      </c>
      <c r="Y17">
        <f>((Pro_Economic_Table[[#This Row],[Weighted Energy]]-TOPSIS!$B$6)^2+(Pro_Economic_Table[[#This Row],[Weighted Cost]]-TOPSIS!$C$6)^2+(Pro_Economic_Table[[#This Row],[Weighted Co2]]-TOPSIS!$D$6)^2)^0.5</f>
        <v>6.8783105231530932E-3</v>
      </c>
      <c r="Z17">
        <f>Pro_Economic_Table[[#This Row],[S- Worst-Euclidean Distance]]/(Pro_Economic_Table[[#This Row],[S+ Best-Euclidean Distance]]+Pro_Economic_Table[[#This Row],[S- Worst-Euclidean Distance]])</f>
        <v>0.98373969415858098</v>
      </c>
      <c r="AA17">
        <v>16</v>
      </c>
    </row>
    <row r="18" spans="1:27" x14ac:dyDescent="0.3">
      <c r="A18">
        <v>12</v>
      </c>
      <c r="B18" t="s">
        <v>139</v>
      </c>
      <c r="C18" t="s">
        <v>149</v>
      </c>
      <c r="D18" t="s">
        <v>154</v>
      </c>
      <c r="E18" t="s">
        <v>157</v>
      </c>
      <c r="F18" t="s">
        <v>159</v>
      </c>
      <c r="G18" t="s">
        <v>224</v>
      </c>
      <c r="H18">
        <v>326.42358892040806</v>
      </c>
      <c r="I18">
        <v>24</v>
      </c>
      <c r="J18">
        <v>1186796.4084245437</v>
      </c>
      <c r="K18">
        <v>51528.61647272727</v>
      </c>
      <c r="L18">
        <v>213623353.51641789</v>
      </c>
      <c r="M18">
        <v>5029002.920454544</v>
      </c>
      <c r="N18">
        <v>1780194612.6368155</v>
      </c>
      <c r="O18">
        <v>89908800</v>
      </c>
      <c r="P18">
        <v>26.566289377272721</v>
      </c>
      <c r="Q18">
        <v>17742.606305946927</v>
      </c>
      <c r="R18">
        <v>213674882.13289061</v>
      </c>
      <c r="S18">
        <v>1875.13241555727</v>
      </c>
      <c r="T18">
        <v>17769.172595324198</v>
      </c>
      <c r="U18">
        <f>Pro_Economic_Table[[#This Row],[Total Energy(MJ)]]*AHP!$P$3/TOPSIS!$B$4</f>
        <v>7.2614765239084984E-3</v>
      </c>
      <c r="V18">
        <f>Pro_Economic_Table[[#This Row],[Total Cost(LKR Million)]]*AHP!$P$4/TOPSIS!$C$4</f>
        <v>2.8162875881624742E-2</v>
      </c>
      <c r="W18">
        <f>Pro_Economic_Table[[#This Row],[Total Carbon (Metric T)]]*AHP!$P$5/TOPSIS!$D$4</f>
        <v>3.1189029607852359E-3</v>
      </c>
      <c r="X18">
        <f>((Pro_Economic_Table[[#This Row],[Weighted Energy]]-TOPSIS!$B$5)^2+(Pro_Economic_Table[[#This Row],[Weighted Cost]]-TOPSIS!$C$5)^2+(Pro_Economic_Table[[#This Row],[Weighted Co2]]-TOPSIS!$D$5)^2)^0.5</f>
        <v>1.2265227129484933E-4</v>
      </c>
      <c r="Y18">
        <f>((Pro_Economic_Table[[#This Row],[Weighted Energy]]-TOPSIS!$B$6)^2+(Pro_Economic_Table[[#This Row],[Weighted Cost]]-TOPSIS!$C$6)^2+(Pro_Economic_Table[[#This Row],[Weighted Co2]]-TOPSIS!$D$6)^2)^0.5</f>
        <v>6.8699892068914328E-3</v>
      </c>
      <c r="Z18">
        <f>Pro_Economic_Table[[#This Row],[S- Worst-Euclidean Distance]]/(Pro_Economic_Table[[#This Row],[S+ Best-Euclidean Distance]]+Pro_Economic_Table[[#This Row],[S- Worst-Euclidean Distance]])</f>
        <v>0.98245980840323843</v>
      </c>
      <c r="AA18">
        <v>17</v>
      </c>
    </row>
    <row r="19" spans="1:27" x14ac:dyDescent="0.3">
      <c r="A19">
        <v>30</v>
      </c>
      <c r="B19" t="s">
        <v>139</v>
      </c>
      <c r="C19" t="s">
        <v>149</v>
      </c>
      <c r="D19" t="s">
        <v>155</v>
      </c>
      <c r="E19" t="s">
        <v>157</v>
      </c>
      <c r="F19" t="s">
        <v>159</v>
      </c>
      <c r="G19" t="s">
        <v>224</v>
      </c>
      <c r="H19">
        <v>326.43003602540807</v>
      </c>
      <c r="I19">
        <v>24</v>
      </c>
      <c r="J19">
        <v>1186802.6492221835</v>
      </c>
      <c r="K19">
        <v>51510.196172727272</v>
      </c>
      <c r="L19">
        <v>213624476.85999304</v>
      </c>
      <c r="M19">
        <v>5028081.9054545444</v>
      </c>
      <c r="N19">
        <v>1780203973.8332753</v>
      </c>
      <c r="O19">
        <v>89908800</v>
      </c>
      <c r="P19">
        <v>26.552474152272723</v>
      </c>
      <c r="Q19">
        <v>17742.699605871643</v>
      </c>
      <c r="R19">
        <v>213675987.05616575</v>
      </c>
      <c r="S19">
        <v>1875.1408557387299</v>
      </c>
      <c r="T19">
        <v>17769.252080023914</v>
      </c>
      <c r="U19">
        <f>Pro_Economic_Table[[#This Row],[Total Energy(MJ)]]*AHP!$P$3/TOPSIS!$B$4</f>
        <v>7.2615140733590603E-3</v>
      </c>
      <c r="V19">
        <f>Pro_Economic_Table[[#This Row],[Total Cost(LKR Million)]]*AHP!$P$4/TOPSIS!$C$4</f>
        <v>2.8163002645889973E-2</v>
      </c>
      <c r="W19">
        <f>Pro_Economic_Table[[#This Row],[Total Carbon (Metric T)]]*AHP!$P$5/TOPSIS!$D$4</f>
        <v>3.1189169121982213E-3</v>
      </c>
      <c r="X19">
        <f>((Pro_Economic_Table[[#This Row],[Weighted Energy]]-TOPSIS!$B$5)^2+(Pro_Economic_Table[[#This Row],[Weighted Cost]]-TOPSIS!$C$5)^2+(Pro_Economic_Table[[#This Row],[Weighted Co2]]-TOPSIS!$D$5)^2)^0.5</f>
        <v>1.2278385228516113E-4</v>
      </c>
      <c r="Y19">
        <f>((Pro_Economic_Table[[#This Row],[Weighted Energy]]-TOPSIS!$B$6)^2+(Pro_Economic_Table[[#This Row],[Weighted Cost]]-TOPSIS!$C$6)^2+(Pro_Economic_Table[[#This Row],[Weighted Co2]]-TOPSIS!$D$6)^2)^0.5</f>
        <v>6.8698563613415718E-3</v>
      </c>
      <c r="Z19">
        <f>Pro_Economic_Table[[#This Row],[S- Worst-Euclidean Distance]]/(Pro_Economic_Table[[#This Row],[S+ Best-Euclidean Distance]]+Pro_Economic_Table[[#This Row],[S- Worst-Euclidean Distance]])</f>
        <v>0.98244098816268433</v>
      </c>
      <c r="AA19">
        <v>18</v>
      </c>
    </row>
    <row r="20" spans="1:27" x14ac:dyDescent="0.3">
      <c r="A20">
        <v>15</v>
      </c>
      <c r="B20" t="s">
        <v>139</v>
      </c>
      <c r="C20" t="s">
        <v>149</v>
      </c>
      <c r="D20" t="s">
        <v>154</v>
      </c>
      <c r="E20" t="s">
        <v>157</v>
      </c>
      <c r="F20" t="s">
        <v>160</v>
      </c>
      <c r="G20" t="s">
        <v>224</v>
      </c>
      <c r="H20">
        <v>326.38501707656997</v>
      </c>
      <c r="I20">
        <v>24</v>
      </c>
      <c r="J20">
        <v>1187837.5878482277</v>
      </c>
      <c r="K20">
        <v>52347.39624545454</v>
      </c>
      <c r="L20">
        <v>213810765.81268099</v>
      </c>
      <c r="M20">
        <v>5056295.5795454532</v>
      </c>
      <c r="N20">
        <v>1781756381.7723417</v>
      </c>
      <c r="O20">
        <v>89908800</v>
      </c>
      <c r="P20">
        <v>26.29336278636363</v>
      </c>
      <c r="Q20">
        <v>17758.171938331005</v>
      </c>
      <c r="R20">
        <v>213863113.20892644</v>
      </c>
      <c r="S20">
        <v>1876.7214773518872</v>
      </c>
      <c r="T20">
        <v>17784.465301117369</v>
      </c>
      <c r="U20">
        <f>Pro_Economic_Table[[#This Row],[Total Energy(MJ)]]*AHP!$P$3/TOPSIS!$B$4</f>
        <v>7.2678733241597045E-3</v>
      </c>
      <c r="V20">
        <f>Pro_Economic_Table[[#This Row],[Total Cost(LKR Million)]]*AHP!$P$4/TOPSIS!$C$4</f>
        <v>2.8186742222859495E-2</v>
      </c>
      <c r="W20">
        <f>Pro_Economic_Table[[#This Row],[Total Carbon (Metric T)]]*AHP!$P$5/TOPSIS!$D$4</f>
        <v>3.1215871862392279E-3</v>
      </c>
      <c r="X20">
        <f>((Pro_Economic_Table[[#This Row],[Weighted Energy]]-TOPSIS!$B$5)^2+(Pro_Economic_Table[[#This Row],[Weighted Cost]]-TOPSIS!$C$5)^2+(Pro_Economic_Table[[#This Row],[Weighted Co2]]-TOPSIS!$D$5)^2)^0.5</f>
        <v>1.473590410729399E-4</v>
      </c>
      <c r="Y20">
        <f>((Pro_Economic_Table[[#This Row],[Weighted Energy]]-TOPSIS!$B$6)^2+(Pro_Economic_Table[[#This Row],[Weighted Cost]]-TOPSIS!$C$6)^2+(Pro_Economic_Table[[#This Row],[Weighted Co2]]-TOPSIS!$D$6)^2)^0.5</f>
        <v>6.8451370772895084E-3</v>
      </c>
      <c r="Z20">
        <f>Pro_Economic_Table[[#This Row],[S- Worst-Euclidean Distance]]/(Pro_Economic_Table[[#This Row],[S+ Best-Euclidean Distance]]+Pro_Economic_Table[[#This Row],[S- Worst-Euclidean Distance]])</f>
        <v>0.97892611757252579</v>
      </c>
      <c r="AA20">
        <v>19</v>
      </c>
    </row>
    <row r="21" spans="1:27" x14ac:dyDescent="0.3">
      <c r="A21">
        <v>33</v>
      </c>
      <c r="B21" t="s">
        <v>139</v>
      </c>
      <c r="C21" t="s">
        <v>149</v>
      </c>
      <c r="D21" t="s">
        <v>155</v>
      </c>
      <c r="E21" t="s">
        <v>157</v>
      </c>
      <c r="F21" t="s">
        <v>160</v>
      </c>
      <c r="G21" t="s">
        <v>224</v>
      </c>
      <c r="H21">
        <v>326.39146418156997</v>
      </c>
      <c r="I21">
        <v>24</v>
      </c>
      <c r="J21">
        <v>1187843.8286458678</v>
      </c>
      <c r="K21">
        <v>52328.975945454542</v>
      </c>
      <c r="L21">
        <v>213811889.1562562</v>
      </c>
      <c r="M21">
        <v>5055374.5645454535</v>
      </c>
      <c r="N21">
        <v>1781765742.9688015</v>
      </c>
      <c r="O21">
        <v>89908800</v>
      </c>
      <c r="P21">
        <v>26.279547561363632</v>
      </c>
      <c r="Q21">
        <v>17758.265238255721</v>
      </c>
      <c r="R21">
        <v>213864218.13220164</v>
      </c>
      <c r="S21">
        <v>1876.7299175333469</v>
      </c>
      <c r="T21">
        <v>17784.544785817085</v>
      </c>
      <c r="U21">
        <f>Pro_Economic_Table[[#This Row],[Total Energy(MJ)]]*AHP!$P$3/TOPSIS!$B$4</f>
        <v>7.267910873610269E-3</v>
      </c>
      <c r="V21">
        <f>Pro_Economic_Table[[#This Row],[Total Cost(LKR Million)]]*AHP!$P$4/TOPSIS!$C$4</f>
        <v>2.8186868987124723E-2</v>
      </c>
      <c r="W21">
        <f>Pro_Economic_Table[[#This Row],[Total Carbon (Metric T)]]*AHP!$P$5/TOPSIS!$D$4</f>
        <v>3.1216011376522124E-3</v>
      </c>
      <c r="X21">
        <f>((Pro_Economic_Table[[#This Row],[Weighted Energy]]-TOPSIS!$B$5)^2+(Pro_Economic_Table[[#This Row],[Weighted Cost]]-TOPSIS!$C$5)^2+(Pro_Economic_Table[[#This Row],[Weighted Co2]]-TOPSIS!$D$5)^2)^0.5</f>
        <v>1.4749097532629056E-4</v>
      </c>
      <c r="Y21">
        <f>((Pro_Economic_Table[[#This Row],[Weighted Energy]]-TOPSIS!$B$6)^2+(Pro_Economic_Table[[#This Row],[Weighted Cost]]-TOPSIS!$C$6)^2+(Pro_Economic_Table[[#This Row],[Weighted Co2]]-TOPSIS!$D$6)^2)^0.5</f>
        <v>6.8450042319660141E-3</v>
      </c>
      <c r="Z21">
        <f>Pro_Economic_Table[[#This Row],[S- Worst-Euclidean Distance]]/(Pro_Economic_Table[[#This Row],[S+ Best-Euclidean Distance]]+Pro_Economic_Table[[#This Row],[S- Worst-Euclidean Distance]])</f>
        <v>0.97890724684766672</v>
      </c>
      <c r="AA21">
        <v>20</v>
      </c>
    </row>
    <row r="22" spans="1:27" x14ac:dyDescent="0.3">
      <c r="A22">
        <v>11</v>
      </c>
      <c r="B22" t="s">
        <v>139</v>
      </c>
      <c r="C22" t="s">
        <v>149</v>
      </c>
      <c r="D22" t="s">
        <v>154</v>
      </c>
      <c r="E22" t="s">
        <v>157</v>
      </c>
      <c r="F22" t="s">
        <v>159</v>
      </c>
      <c r="G22" t="s">
        <v>226</v>
      </c>
      <c r="H22">
        <v>326.42358892040806</v>
      </c>
      <c r="I22">
        <v>24</v>
      </c>
      <c r="J22">
        <v>1186796.4084245437</v>
      </c>
      <c r="K22">
        <v>51528.61647272727</v>
      </c>
      <c r="L22">
        <v>213623353.51641789</v>
      </c>
      <c r="M22">
        <v>5029002.920454544</v>
      </c>
      <c r="N22">
        <v>1780194612.6368155</v>
      </c>
      <c r="O22">
        <v>93600000</v>
      </c>
      <c r="P22">
        <v>26.566289377272721</v>
      </c>
      <c r="Q22">
        <v>17742.606305946927</v>
      </c>
      <c r="R22">
        <v>213674882.13289061</v>
      </c>
      <c r="S22">
        <v>1878.8236155572702</v>
      </c>
      <c r="T22">
        <v>17769.172595324198</v>
      </c>
      <c r="U22">
        <f>Pro_Economic_Table[[#This Row],[Total Energy(MJ)]]*AHP!$P$3/TOPSIS!$B$4</f>
        <v>7.2614765239084984E-3</v>
      </c>
      <c r="V22">
        <f>Pro_Economic_Table[[#This Row],[Total Cost(LKR Million)]]*AHP!$P$4/TOPSIS!$C$4</f>
        <v>2.8218314530432571E-2</v>
      </c>
      <c r="W22">
        <f>Pro_Economic_Table[[#This Row],[Total Carbon (Metric T)]]*AHP!$P$5/TOPSIS!$D$4</f>
        <v>3.1189029607852359E-3</v>
      </c>
      <c r="X22">
        <f>((Pro_Economic_Table[[#This Row],[Weighted Energy]]-TOPSIS!$B$5)^2+(Pro_Economic_Table[[#This Row],[Weighted Cost]]-TOPSIS!$C$5)^2+(Pro_Economic_Table[[#This Row],[Weighted Co2]]-TOPSIS!$D$5)^2)^0.5</f>
        <v>1.7758052829856694E-4</v>
      </c>
      <c r="Y22">
        <f>((Pro_Economic_Table[[#This Row],[Weighted Energy]]-TOPSIS!$B$6)^2+(Pro_Economic_Table[[#This Row],[Weighted Cost]]-TOPSIS!$C$6)^2+(Pro_Economic_Table[[#This Row],[Weighted Co2]]-TOPSIS!$D$6)^2)^0.5</f>
        <v>6.8165822491315104E-3</v>
      </c>
      <c r="Z22">
        <f>Pro_Economic_Table[[#This Row],[S- Worst-Euclidean Distance]]/(Pro_Economic_Table[[#This Row],[S+ Best-Euclidean Distance]]+Pro_Economic_Table[[#This Row],[S- Worst-Euclidean Distance]])</f>
        <v>0.97461018081083073</v>
      </c>
      <c r="AA22">
        <v>21</v>
      </c>
    </row>
    <row r="23" spans="1:27" x14ac:dyDescent="0.3">
      <c r="A23">
        <v>29</v>
      </c>
      <c r="B23" t="s">
        <v>139</v>
      </c>
      <c r="C23" t="s">
        <v>149</v>
      </c>
      <c r="D23" t="s">
        <v>155</v>
      </c>
      <c r="E23" t="s">
        <v>157</v>
      </c>
      <c r="F23" t="s">
        <v>159</v>
      </c>
      <c r="G23" t="s">
        <v>226</v>
      </c>
      <c r="H23">
        <v>326.43003602540807</v>
      </c>
      <c r="I23">
        <v>24</v>
      </c>
      <c r="J23">
        <v>1186802.6492221835</v>
      </c>
      <c r="K23">
        <v>51510.196172727272</v>
      </c>
      <c r="L23">
        <v>213624476.85999304</v>
      </c>
      <c r="M23">
        <v>5028081.9054545444</v>
      </c>
      <c r="N23">
        <v>1780203973.8332753</v>
      </c>
      <c r="O23">
        <v>93600000</v>
      </c>
      <c r="P23">
        <v>26.552474152272723</v>
      </c>
      <c r="Q23">
        <v>17742.699605871643</v>
      </c>
      <c r="R23">
        <v>213675987.05616575</v>
      </c>
      <c r="S23">
        <v>1878.8320557387299</v>
      </c>
      <c r="T23">
        <v>17769.252080023914</v>
      </c>
      <c r="U23">
        <f>Pro_Economic_Table[[#This Row],[Total Energy(MJ)]]*AHP!$P$3/TOPSIS!$B$4</f>
        <v>7.2615140733590603E-3</v>
      </c>
      <c r="V23">
        <f>Pro_Economic_Table[[#This Row],[Total Cost(LKR Million)]]*AHP!$P$4/TOPSIS!$C$4</f>
        <v>2.8218441294697801E-2</v>
      </c>
      <c r="W23">
        <f>Pro_Economic_Table[[#This Row],[Total Carbon (Metric T)]]*AHP!$P$5/TOPSIS!$D$4</f>
        <v>3.1189169121982213E-3</v>
      </c>
      <c r="X23">
        <f>((Pro_Economic_Table[[#This Row],[Weighted Energy]]-TOPSIS!$B$5)^2+(Pro_Economic_Table[[#This Row],[Weighted Cost]]-TOPSIS!$C$5)^2+(Pro_Economic_Table[[#This Row],[Weighted Co2]]-TOPSIS!$D$5)^2)^0.5</f>
        <v>1.7771098457371754E-4</v>
      </c>
      <c r="Y23">
        <f>((Pro_Economic_Table[[#This Row],[Weighted Energy]]-TOPSIS!$B$6)^2+(Pro_Economic_Table[[#This Row],[Weighted Cost]]-TOPSIS!$C$6)^2+(Pro_Economic_Table[[#This Row],[Weighted Co2]]-TOPSIS!$D$6)^2)^0.5</f>
        <v>6.8164493937177039E-3</v>
      </c>
      <c r="Z23">
        <f>Pro_Economic_Table[[#This Row],[S- Worst-Euclidean Distance]]/(Pro_Economic_Table[[#This Row],[S+ Best-Euclidean Distance]]+Pro_Economic_Table[[#This Row],[S- Worst-Euclidean Distance]])</f>
        <v>0.97459151993064097</v>
      </c>
      <c r="AA23">
        <v>22</v>
      </c>
    </row>
    <row r="24" spans="1:27" x14ac:dyDescent="0.3">
      <c r="A24">
        <v>7</v>
      </c>
      <c r="B24" t="s">
        <v>139</v>
      </c>
      <c r="C24" t="s">
        <v>149</v>
      </c>
      <c r="D24" t="s">
        <v>154</v>
      </c>
      <c r="E24" t="s">
        <v>156</v>
      </c>
      <c r="F24" t="s">
        <v>161</v>
      </c>
      <c r="G24" t="s">
        <v>225</v>
      </c>
      <c r="H24">
        <v>323.06374661492663</v>
      </c>
      <c r="I24">
        <v>46</v>
      </c>
      <c r="J24">
        <v>1192018.1429683457</v>
      </c>
      <c r="K24">
        <v>50109.398199999989</v>
      </c>
      <c r="L24">
        <v>214563265.73430222</v>
      </c>
      <c r="M24">
        <v>5553021.9749999987</v>
      </c>
      <c r="N24">
        <v>1788027214.4525187</v>
      </c>
      <c r="O24">
        <v>85744000</v>
      </c>
      <c r="P24">
        <v>23.072829013636358</v>
      </c>
      <c r="Q24">
        <v>17820.67123737677</v>
      </c>
      <c r="R24">
        <v>214613375.13250223</v>
      </c>
      <c r="S24">
        <v>1879.3242364275186</v>
      </c>
      <c r="T24">
        <v>17843.744066390405</v>
      </c>
      <c r="U24">
        <f>Pro_Economic_Table[[#This Row],[Total Energy(MJ)]]*AHP!$P$3/TOPSIS!$B$4</f>
        <v>7.2933700474546769E-3</v>
      </c>
      <c r="V24">
        <f>Pro_Economic_Table[[#This Row],[Total Cost(LKR Million)]]*AHP!$P$4/TOPSIS!$C$4</f>
        <v>2.8225833425266654E-2</v>
      </c>
      <c r="W24">
        <f>Pro_Economic_Table[[#This Row],[Total Carbon (Metric T)]]*AHP!$P$5/TOPSIS!$D$4</f>
        <v>3.1319919878995154E-3</v>
      </c>
      <c r="X24">
        <f>((Pro_Economic_Table[[#This Row],[Weighted Energy]]-TOPSIS!$B$5)^2+(Pro_Economic_Table[[#This Row],[Weighted Cost]]-TOPSIS!$C$5)^2+(Pro_Economic_Table[[#This Row],[Weighted Co2]]-TOPSIS!$D$5)^2)^0.5</f>
        <v>1.9185840017348207E-4</v>
      </c>
      <c r="Y24">
        <f>((Pro_Economic_Table[[#This Row],[Weighted Energy]]-TOPSIS!$B$6)^2+(Pro_Economic_Table[[#This Row],[Weighted Cost]]-TOPSIS!$C$6)^2+(Pro_Economic_Table[[#This Row],[Weighted Co2]]-TOPSIS!$D$6)^2)^0.5</f>
        <v>6.800130053703478E-3</v>
      </c>
      <c r="Z24">
        <f>Pro_Economic_Table[[#This Row],[S- Worst-Euclidean Distance]]/(Pro_Economic_Table[[#This Row],[S+ Best-Euclidean Distance]]+Pro_Economic_Table[[#This Row],[S- Worst-Euclidean Distance]])</f>
        <v>0.97256025214585429</v>
      </c>
      <c r="AA24">
        <v>23</v>
      </c>
    </row>
    <row r="25" spans="1:27" x14ac:dyDescent="0.3">
      <c r="A25">
        <v>25</v>
      </c>
      <c r="B25" t="s">
        <v>139</v>
      </c>
      <c r="C25" t="s">
        <v>149</v>
      </c>
      <c r="D25" t="s">
        <v>155</v>
      </c>
      <c r="E25" t="s">
        <v>156</v>
      </c>
      <c r="F25" t="s">
        <v>161</v>
      </c>
      <c r="G25" t="s">
        <v>225</v>
      </c>
      <c r="H25">
        <v>323.07019371992658</v>
      </c>
      <c r="I25">
        <v>46</v>
      </c>
      <c r="J25">
        <v>1192024.3837659857</v>
      </c>
      <c r="K25">
        <v>50090.977899999991</v>
      </c>
      <c r="L25">
        <v>214564389.07787743</v>
      </c>
      <c r="M25">
        <v>5552100.959999999</v>
      </c>
      <c r="N25">
        <v>1788036575.6489785</v>
      </c>
      <c r="O25">
        <v>85744000</v>
      </c>
      <c r="P25">
        <v>23.05901378863636</v>
      </c>
      <c r="Q25">
        <v>17820.764537301486</v>
      </c>
      <c r="R25">
        <v>214614480.05577743</v>
      </c>
      <c r="S25">
        <v>1879.3326766089785</v>
      </c>
      <c r="T25">
        <v>17843.823551090121</v>
      </c>
      <c r="U25">
        <f>Pro_Economic_Table[[#This Row],[Total Energy(MJ)]]*AHP!$P$3/TOPSIS!$B$4</f>
        <v>7.2934075969052405E-3</v>
      </c>
      <c r="V25">
        <f>Pro_Economic_Table[[#This Row],[Total Cost(LKR Million)]]*AHP!$P$4/TOPSIS!$C$4</f>
        <v>2.8225960189531892E-2</v>
      </c>
      <c r="W25">
        <f>Pro_Economic_Table[[#This Row],[Total Carbon (Metric T)]]*AHP!$P$5/TOPSIS!$D$4</f>
        <v>3.1320059393125004E-3</v>
      </c>
      <c r="X25">
        <f>((Pro_Economic_Table[[#This Row],[Weighted Energy]]-TOPSIS!$B$5)^2+(Pro_Economic_Table[[#This Row],[Weighted Cost]]-TOPSIS!$C$5)^2+(Pro_Economic_Table[[#This Row],[Weighted Co2]]-TOPSIS!$D$5)^2)^0.5</f>
        <v>1.919913080539523E-4</v>
      </c>
      <c r="Y25">
        <f>((Pro_Economic_Table[[#This Row],[Weighted Energy]]-TOPSIS!$B$6)^2+(Pro_Economic_Table[[#This Row],[Weighted Cost]]-TOPSIS!$C$6)^2+(Pro_Economic_Table[[#This Row],[Weighted Co2]]-TOPSIS!$D$6)^2)^0.5</f>
        <v>6.7999972199894749E-3</v>
      </c>
      <c r="Z25">
        <f>Pro_Economic_Table[[#This Row],[S- Worst-Euclidean Distance]]/(Pro_Economic_Table[[#This Row],[S+ Best-Euclidean Distance]]+Pro_Economic_Table[[#This Row],[S- Worst-Euclidean Distance]])</f>
        <v>0.97254124384158891</v>
      </c>
      <c r="AA25">
        <v>24</v>
      </c>
    </row>
    <row r="26" spans="1:27" x14ac:dyDescent="0.3">
      <c r="A26">
        <v>9</v>
      </c>
      <c r="B26" t="s">
        <v>139</v>
      </c>
      <c r="C26" t="s">
        <v>149</v>
      </c>
      <c r="D26" t="s">
        <v>154</v>
      </c>
      <c r="E26" t="s">
        <v>156</v>
      </c>
      <c r="F26" t="s">
        <v>161</v>
      </c>
      <c r="G26" t="s">
        <v>224</v>
      </c>
      <c r="H26">
        <v>323.06374661492663</v>
      </c>
      <c r="I26">
        <v>23</v>
      </c>
      <c r="J26">
        <v>1192018.1429683457</v>
      </c>
      <c r="K26">
        <v>50109.398199999989</v>
      </c>
      <c r="L26">
        <v>214563265.73430222</v>
      </c>
      <c r="M26">
        <v>5553021.9749999987</v>
      </c>
      <c r="N26">
        <v>1788027214.4525187</v>
      </c>
      <c r="O26">
        <v>86162600</v>
      </c>
      <c r="P26">
        <v>23.072829013636358</v>
      </c>
      <c r="Q26">
        <v>17820.67123737677</v>
      </c>
      <c r="R26">
        <v>214613375.13250223</v>
      </c>
      <c r="S26">
        <v>1879.7428364275186</v>
      </c>
      <c r="T26">
        <v>17843.744066390405</v>
      </c>
      <c r="U26">
        <f>Pro_Economic_Table[[#This Row],[Total Energy(MJ)]]*AHP!$P$3/TOPSIS!$B$4</f>
        <v>7.2933700474546769E-3</v>
      </c>
      <c r="V26">
        <f>Pro_Economic_Table[[#This Row],[Total Cost(LKR Million)]]*AHP!$P$4/TOPSIS!$C$4</f>
        <v>2.8232120437184448E-2</v>
      </c>
      <c r="W26">
        <f>Pro_Economic_Table[[#This Row],[Total Carbon (Metric T)]]*AHP!$P$5/TOPSIS!$D$4</f>
        <v>3.1319919878995154E-3</v>
      </c>
      <c r="X26">
        <f>((Pro_Economic_Table[[#This Row],[Weighted Energy]]-TOPSIS!$B$5)^2+(Pro_Economic_Table[[#This Row],[Weighted Cost]]-TOPSIS!$C$5)^2+(Pro_Economic_Table[[#This Row],[Weighted Co2]]-TOPSIS!$D$5)^2)^0.5</f>
        <v>1.9789504260233463E-4</v>
      </c>
      <c r="Y26">
        <f>((Pro_Economic_Table[[#This Row],[Weighted Energy]]-TOPSIS!$B$6)^2+(Pro_Economic_Table[[#This Row],[Weighted Cost]]-TOPSIS!$C$6)^2+(Pro_Economic_Table[[#This Row],[Weighted Co2]]-TOPSIS!$D$6)^2)^0.5</f>
        <v>6.7940677916748056E-3</v>
      </c>
      <c r="Z26">
        <f>Pro_Economic_Table[[#This Row],[S- Worst-Euclidean Distance]]/(Pro_Economic_Table[[#This Row],[S+ Best-Euclidean Distance]]+Pro_Economic_Table[[#This Row],[S- Worst-Euclidean Distance]])</f>
        <v>0.97169678282153027</v>
      </c>
      <c r="AA26">
        <v>25</v>
      </c>
    </row>
    <row r="27" spans="1:27" x14ac:dyDescent="0.3">
      <c r="A27">
        <v>27</v>
      </c>
      <c r="B27" t="s">
        <v>139</v>
      </c>
      <c r="C27" t="s">
        <v>149</v>
      </c>
      <c r="D27" t="s">
        <v>155</v>
      </c>
      <c r="E27" t="s">
        <v>156</v>
      </c>
      <c r="F27" t="s">
        <v>161</v>
      </c>
      <c r="G27" t="s">
        <v>224</v>
      </c>
      <c r="H27">
        <v>323.07019371992658</v>
      </c>
      <c r="I27">
        <v>23</v>
      </c>
      <c r="J27">
        <v>1192024.3837659857</v>
      </c>
      <c r="K27">
        <v>50090.977899999991</v>
      </c>
      <c r="L27">
        <v>214564389.07787743</v>
      </c>
      <c r="M27">
        <v>5552100.959999999</v>
      </c>
      <c r="N27">
        <v>1788036575.6489785</v>
      </c>
      <c r="O27">
        <v>86162600</v>
      </c>
      <c r="P27">
        <v>23.05901378863636</v>
      </c>
      <c r="Q27">
        <v>17820.764537301486</v>
      </c>
      <c r="R27">
        <v>214614480.05577743</v>
      </c>
      <c r="S27">
        <v>1879.7512766089785</v>
      </c>
      <c r="T27">
        <v>17843.823551090121</v>
      </c>
      <c r="U27">
        <f>Pro_Economic_Table[[#This Row],[Total Energy(MJ)]]*AHP!$P$3/TOPSIS!$B$4</f>
        <v>7.2934075969052405E-3</v>
      </c>
      <c r="V27">
        <f>Pro_Economic_Table[[#This Row],[Total Cost(LKR Million)]]*AHP!$P$4/TOPSIS!$C$4</f>
        <v>2.8232247201449682E-2</v>
      </c>
      <c r="W27">
        <f>Pro_Economic_Table[[#This Row],[Total Carbon (Metric T)]]*AHP!$P$5/TOPSIS!$D$4</f>
        <v>3.1320059393125004E-3</v>
      </c>
      <c r="X27">
        <f>((Pro_Economic_Table[[#This Row],[Weighted Energy]]-TOPSIS!$B$5)^2+(Pro_Economic_Table[[#This Row],[Weighted Cost]]-TOPSIS!$C$5)^2+(Pro_Economic_Table[[#This Row],[Weighted Co2]]-TOPSIS!$D$5)^2)^0.5</f>
        <v>1.9802792347194559E-4</v>
      </c>
      <c r="Y27">
        <f>((Pro_Economic_Table[[#This Row],[Weighted Energy]]-TOPSIS!$B$6)^2+(Pro_Economic_Table[[#This Row],[Weighted Cost]]-TOPSIS!$C$6)^2+(Pro_Economic_Table[[#This Row],[Weighted Co2]]-TOPSIS!$D$6)^2)^0.5</f>
        <v>6.7939349567384911E-3</v>
      </c>
      <c r="Z27">
        <f>Pro_Economic_Table[[#This Row],[S- Worst-Euclidean Distance]]/(Pro_Economic_Table[[#This Row],[S+ Best-Euclidean Distance]]+Pro_Economic_Table[[#This Row],[S- Worst-Euclidean Distance]])</f>
        <v>0.9716777782055408</v>
      </c>
      <c r="AA27">
        <v>26</v>
      </c>
    </row>
    <row r="28" spans="1:27" x14ac:dyDescent="0.3">
      <c r="A28">
        <v>14</v>
      </c>
      <c r="B28" t="s">
        <v>139</v>
      </c>
      <c r="C28" t="s">
        <v>149</v>
      </c>
      <c r="D28" t="s">
        <v>154</v>
      </c>
      <c r="E28" t="s">
        <v>157</v>
      </c>
      <c r="F28" t="s">
        <v>160</v>
      </c>
      <c r="G28" t="s">
        <v>226</v>
      </c>
      <c r="H28">
        <v>326.38501707656997</v>
      </c>
      <c r="I28">
        <v>24</v>
      </c>
      <c r="J28">
        <v>1187837.5878482277</v>
      </c>
      <c r="K28">
        <v>52347.39624545454</v>
      </c>
      <c r="L28">
        <v>213810765.81268099</v>
      </c>
      <c r="M28">
        <v>5056295.5795454532</v>
      </c>
      <c r="N28">
        <v>1781756381.7723417</v>
      </c>
      <c r="O28">
        <v>93600000</v>
      </c>
      <c r="P28">
        <v>26.29336278636363</v>
      </c>
      <c r="Q28">
        <v>17758.171938331005</v>
      </c>
      <c r="R28">
        <v>213863113.20892644</v>
      </c>
      <c r="S28">
        <v>1880.4126773518872</v>
      </c>
      <c r="T28">
        <v>17784.465301117369</v>
      </c>
      <c r="U28">
        <f>Pro_Economic_Table[[#This Row],[Total Energy(MJ)]]*AHP!$P$3/TOPSIS!$B$4</f>
        <v>7.2678733241597045E-3</v>
      </c>
      <c r="V28">
        <f>Pro_Economic_Table[[#This Row],[Total Cost(LKR Million)]]*AHP!$P$4/TOPSIS!$C$4</f>
        <v>2.8242180871667324E-2</v>
      </c>
      <c r="W28">
        <f>Pro_Economic_Table[[#This Row],[Total Carbon (Metric T)]]*AHP!$P$5/TOPSIS!$D$4</f>
        <v>3.1215871862392279E-3</v>
      </c>
      <c r="X28">
        <f>((Pro_Economic_Table[[#This Row],[Weighted Energy]]-TOPSIS!$B$5)^2+(Pro_Economic_Table[[#This Row],[Weighted Cost]]-TOPSIS!$C$5)^2+(Pro_Economic_Table[[#This Row],[Weighted Co2]]-TOPSIS!$D$5)^2)^0.5</f>
        <v>2.0211923902249321E-4</v>
      </c>
      <c r="Y28">
        <f>((Pro_Economic_Table[[#This Row],[Weighted Energy]]-TOPSIS!$B$6)^2+(Pro_Economic_Table[[#This Row],[Weighted Cost]]-TOPSIS!$C$6)^2+(Pro_Economic_Table[[#This Row],[Weighted Co2]]-TOPSIS!$D$6)^2)^0.5</f>
        <v>6.7917295071780997E-3</v>
      </c>
      <c r="Z28">
        <f>Pro_Economic_Table[[#This Row],[S- Worst-Euclidean Distance]]/(Pro_Economic_Table[[#This Row],[S+ Best-Euclidean Distance]]+Pro_Economic_Table[[#This Row],[S- Worst-Euclidean Distance]])</f>
        <v>0.97110042748175041</v>
      </c>
      <c r="AA28">
        <v>27</v>
      </c>
    </row>
    <row r="29" spans="1:27" x14ac:dyDescent="0.3">
      <c r="A29">
        <v>32</v>
      </c>
      <c r="B29" t="s">
        <v>139</v>
      </c>
      <c r="C29" t="s">
        <v>149</v>
      </c>
      <c r="D29" t="s">
        <v>155</v>
      </c>
      <c r="E29" t="s">
        <v>157</v>
      </c>
      <c r="F29" t="s">
        <v>160</v>
      </c>
      <c r="G29" t="s">
        <v>226</v>
      </c>
      <c r="H29">
        <v>326.39146418156997</v>
      </c>
      <c r="I29">
        <v>24</v>
      </c>
      <c r="J29">
        <v>1187843.8286458678</v>
      </c>
      <c r="K29">
        <v>52328.975945454542</v>
      </c>
      <c r="L29">
        <v>213811889.1562562</v>
      </c>
      <c r="M29">
        <v>5055374.5645454535</v>
      </c>
      <c r="N29">
        <v>1781765742.9688015</v>
      </c>
      <c r="O29">
        <v>93600000</v>
      </c>
      <c r="P29">
        <v>26.279547561363632</v>
      </c>
      <c r="Q29">
        <v>17758.265238255721</v>
      </c>
      <c r="R29">
        <v>213864218.13220164</v>
      </c>
      <c r="S29">
        <v>1880.4211175333469</v>
      </c>
      <c r="T29">
        <v>17784.544785817085</v>
      </c>
      <c r="U29">
        <f>Pro_Economic_Table[[#This Row],[Total Energy(MJ)]]*AHP!$P$3/TOPSIS!$B$4</f>
        <v>7.267910873610269E-3</v>
      </c>
      <c r="V29">
        <f>Pro_Economic_Table[[#This Row],[Total Cost(LKR Million)]]*AHP!$P$4/TOPSIS!$C$4</f>
        <v>2.8242307635932551E-2</v>
      </c>
      <c r="W29">
        <f>Pro_Economic_Table[[#This Row],[Total Carbon (Metric T)]]*AHP!$P$5/TOPSIS!$D$4</f>
        <v>3.1216011376522124E-3</v>
      </c>
      <c r="X29">
        <f>((Pro_Economic_Table[[#This Row],[Weighted Energy]]-TOPSIS!$B$5)^2+(Pro_Economic_Table[[#This Row],[Weighted Cost]]-TOPSIS!$C$5)^2+(Pro_Economic_Table[[#This Row],[Weighted Co2]]-TOPSIS!$D$5)^2)^0.5</f>
        <v>2.0225019871178971E-4</v>
      </c>
      <c r="Y29">
        <f>((Pro_Economic_Table[[#This Row],[Weighted Energy]]-TOPSIS!$B$6)^2+(Pro_Economic_Table[[#This Row],[Weighted Cost]]-TOPSIS!$C$6)^2+(Pro_Economic_Table[[#This Row],[Weighted Co2]]-TOPSIS!$D$6)^2)^0.5</f>
        <v>6.7915966519443661E-3</v>
      </c>
      <c r="Z29">
        <f>Pro_Economic_Table[[#This Row],[S- Worst-Euclidean Distance]]/(Pro_Economic_Table[[#This Row],[S+ Best-Euclidean Distance]]+Pro_Economic_Table[[#This Row],[S- Worst-Euclidean Distance]])</f>
        <v>0.97108169466238536</v>
      </c>
      <c r="AA29">
        <v>28</v>
      </c>
    </row>
    <row r="30" spans="1:27" x14ac:dyDescent="0.3">
      <c r="A30">
        <v>8</v>
      </c>
      <c r="B30" t="s">
        <v>139</v>
      </c>
      <c r="C30" t="s">
        <v>149</v>
      </c>
      <c r="D30" t="s">
        <v>154</v>
      </c>
      <c r="E30" t="s">
        <v>156</v>
      </c>
      <c r="F30" t="s">
        <v>161</v>
      </c>
      <c r="G30" t="s">
        <v>226</v>
      </c>
      <c r="H30">
        <v>323.06374661492663</v>
      </c>
      <c r="I30">
        <v>23</v>
      </c>
      <c r="J30">
        <v>1192018.1429683457</v>
      </c>
      <c r="K30">
        <v>50109.398199999989</v>
      </c>
      <c r="L30">
        <v>214563265.73430222</v>
      </c>
      <c r="M30">
        <v>5553021.9749999987</v>
      </c>
      <c r="N30">
        <v>1788027214.4525187</v>
      </c>
      <c r="O30">
        <v>89700000</v>
      </c>
      <c r="P30">
        <v>23.072829013636358</v>
      </c>
      <c r="Q30">
        <v>17820.67123737677</v>
      </c>
      <c r="R30">
        <v>214613375.13250223</v>
      </c>
      <c r="S30">
        <v>1883.2802364275185</v>
      </c>
      <c r="T30">
        <v>17843.744066390405</v>
      </c>
      <c r="U30">
        <f>Pro_Economic_Table[[#This Row],[Total Energy(MJ)]]*AHP!$P$3/TOPSIS!$B$4</f>
        <v>7.2933700474546769E-3</v>
      </c>
      <c r="V30">
        <f>Pro_Economic_Table[[#This Row],[Total Cost(LKR Million)]]*AHP!$P$4/TOPSIS!$C$4</f>
        <v>2.8285249142291951E-2</v>
      </c>
      <c r="W30">
        <f>Pro_Economic_Table[[#This Row],[Total Carbon (Metric T)]]*AHP!$P$5/TOPSIS!$D$4</f>
        <v>3.1319919878995154E-3</v>
      </c>
      <c r="X30">
        <f>((Pro_Economic_Table[[#This Row],[Weighted Energy]]-TOPSIS!$B$5)^2+(Pro_Economic_Table[[#This Row],[Weighted Cost]]-TOPSIS!$C$5)^2+(Pro_Economic_Table[[#This Row],[Weighted Co2]]-TOPSIS!$D$5)^2)^0.5</f>
        <v>2.4940248410045555E-4</v>
      </c>
      <c r="Y30">
        <f>((Pro_Economic_Table[[#This Row],[Weighted Energy]]-TOPSIS!$B$6)^2+(Pro_Economic_Table[[#This Row],[Weighted Cost]]-TOPSIS!$C$6)^2+(Pro_Economic_Table[[#This Row],[Weighted Co2]]-TOPSIS!$D$6)^2)^0.5</f>
        <v>6.7428547831306952E-3</v>
      </c>
      <c r="Z30">
        <f>Pro_Economic_Table[[#This Row],[S- Worst-Euclidean Distance]]/(Pro_Economic_Table[[#This Row],[S+ Best-Euclidean Distance]]+Pro_Economic_Table[[#This Row],[S- Worst-Euclidean Distance]])</f>
        <v>0.96433162073866086</v>
      </c>
      <c r="AA30">
        <v>29</v>
      </c>
    </row>
    <row r="31" spans="1:27" x14ac:dyDescent="0.3">
      <c r="A31">
        <v>26</v>
      </c>
      <c r="B31" t="s">
        <v>139</v>
      </c>
      <c r="C31" t="s">
        <v>149</v>
      </c>
      <c r="D31" t="s">
        <v>155</v>
      </c>
      <c r="E31" t="s">
        <v>156</v>
      </c>
      <c r="F31" t="s">
        <v>161</v>
      </c>
      <c r="G31" t="s">
        <v>226</v>
      </c>
      <c r="H31">
        <v>323.07019371992658</v>
      </c>
      <c r="I31">
        <v>23</v>
      </c>
      <c r="J31">
        <v>1192024.3837659857</v>
      </c>
      <c r="K31">
        <v>50090.977899999991</v>
      </c>
      <c r="L31">
        <v>214564389.07787743</v>
      </c>
      <c r="M31">
        <v>5552100.959999999</v>
      </c>
      <c r="N31">
        <v>1788036575.6489785</v>
      </c>
      <c r="O31">
        <v>89700000</v>
      </c>
      <c r="P31">
        <v>23.05901378863636</v>
      </c>
      <c r="Q31">
        <v>17820.764537301486</v>
      </c>
      <c r="R31">
        <v>214614480.05577743</v>
      </c>
      <c r="S31">
        <v>1883.2886766089784</v>
      </c>
      <c r="T31">
        <v>17843.823551090121</v>
      </c>
      <c r="U31">
        <f>Pro_Economic_Table[[#This Row],[Total Energy(MJ)]]*AHP!$P$3/TOPSIS!$B$4</f>
        <v>7.2934075969052405E-3</v>
      </c>
      <c r="V31">
        <f>Pro_Economic_Table[[#This Row],[Total Cost(LKR Million)]]*AHP!$P$4/TOPSIS!$C$4</f>
        <v>2.8285375906557182E-2</v>
      </c>
      <c r="W31">
        <f>Pro_Economic_Table[[#This Row],[Total Carbon (Metric T)]]*AHP!$P$5/TOPSIS!$D$4</f>
        <v>3.1320059393125004E-3</v>
      </c>
      <c r="X31">
        <f>((Pro_Economic_Table[[#This Row],[Weighted Energy]]-TOPSIS!$B$5)^2+(Pro_Economic_Table[[#This Row],[Weighted Cost]]-TOPSIS!$C$5)^2+(Pro_Economic_Table[[#This Row],[Weighted Co2]]-TOPSIS!$D$5)^2)^0.5</f>
        <v>2.495349260244721E-4</v>
      </c>
      <c r="Y31">
        <f>((Pro_Economic_Table[[#This Row],[Weighted Energy]]-TOPSIS!$B$6)^2+(Pro_Economic_Table[[#This Row],[Weighted Cost]]-TOPSIS!$C$6)^2+(Pro_Economic_Table[[#This Row],[Weighted Co2]]-TOPSIS!$D$6)^2)^0.5</f>
        <v>6.7427219381012106E-3</v>
      </c>
      <c r="Z31">
        <f>Pro_Economic_Table[[#This Row],[S- Worst-Euclidean Distance]]/(Pro_Economic_Table[[#This Row],[S+ Best-Euclidean Distance]]+Pro_Economic_Table[[#This Row],[S- Worst-Euclidean Distance]])</f>
        <v>0.96431267745543925</v>
      </c>
      <c r="AA31">
        <v>30</v>
      </c>
    </row>
    <row r="32" spans="1:27" x14ac:dyDescent="0.3">
      <c r="A32">
        <v>16</v>
      </c>
      <c r="B32" t="s">
        <v>139</v>
      </c>
      <c r="C32" t="s">
        <v>149</v>
      </c>
      <c r="D32" t="s">
        <v>154</v>
      </c>
      <c r="E32" t="s">
        <v>157</v>
      </c>
      <c r="F32" t="s">
        <v>161</v>
      </c>
      <c r="G32" t="s">
        <v>225</v>
      </c>
      <c r="H32">
        <v>326.12052443310841</v>
      </c>
      <c r="I32">
        <v>47</v>
      </c>
      <c r="J32">
        <v>1194977.1038963457</v>
      </c>
      <c r="K32">
        <v>52838.664109090903</v>
      </c>
      <c r="L32">
        <v>215095878.70134223</v>
      </c>
      <c r="M32">
        <v>5007168.793181817</v>
      </c>
      <c r="N32">
        <v>1792465655.8445184</v>
      </c>
      <c r="O32">
        <v>87608000</v>
      </c>
      <c r="P32">
        <v>25.802094922727267</v>
      </c>
      <c r="Q32">
        <v>17864.907703250366</v>
      </c>
      <c r="R32">
        <v>215148717.36545131</v>
      </c>
      <c r="S32">
        <v>1885.0808246377003</v>
      </c>
      <c r="T32">
        <v>17890.709798173095</v>
      </c>
      <c r="U32">
        <f>Pro_Economic_Table[[#This Row],[Total Energy(MJ)]]*AHP!$P$3/TOPSIS!$B$4</f>
        <v>7.3115629909490769E-3</v>
      </c>
      <c r="V32">
        <f>Pro_Economic_Table[[#This Row],[Total Cost(LKR Million)]]*AHP!$P$4/TOPSIS!$C$4</f>
        <v>2.8312292428332202E-2</v>
      </c>
      <c r="W32">
        <f>Pro_Economic_Table[[#This Row],[Total Carbon (Metric T)]]*AHP!$P$5/TOPSIS!$D$4</f>
        <v>3.1402355658785496E-3</v>
      </c>
      <c r="X32">
        <f>((Pro_Economic_Table[[#This Row],[Weighted Energy]]-TOPSIS!$B$5)^2+(Pro_Economic_Table[[#This Row],[Weighted Cost]]-TOPSIS!$C$5)^2+(Pro_Economic_Table[[#This Row],[Weighted Co2]]-TOPSIS!$D$5)^2)^0.5</f>
        <v>2.8048185599994222E-4</v>
      </c>
      <c r="Y32">
        <f>((Pro_Economic_Table[[#This Row],[Weighted Energy]]-TOPSIS!$B$6)^2+(Pro_Economic_Table[[#This Row],[Weighted Cost]]-TOPSIS!$C$6)^2+(Pro_Economic_Table[[#This Row],[Weighted Co2]]-TOPSIS!$D$6)^2)^0.5</f>
        <v>6.7114706974523569E-3</v>
      </c>
      <c r="Z32">
        <f>Pro_Economic_Table[[#This Row],[S- Worst-Euclidean Distance]]/(Pro_Economic_Table[[#This Row],[S+ Best-Euclidean Distance]]+Pro_Economic_Table[[#This Row],[S- Worst-Euclidean Distance]])</f>
        <v>0.95988504586441259</v>
      </c>
      <c r="AA32">
        <v>31</v>
      </c>
    </row>
    <row r="33" spans="1:27" x14ac:dyDescent="0.3">
      <c r="A33">
        <v>34</v>
      </c>
      <c r="B33" t="s">
        <v>139</v>
      </c>
      <c r="C33" t="s">
        <v>149</v>
      </c>
      <c r="D33" t="s">
        <v>155</v>
      </c>
      <c r="E33" t="s">
        <v>157</v>
      </c>
      <c r="F33" t="s">
        <v>161</v>
      </c>
      <c r="G33" t="s">
        <v>225</v>
      </c>
      <c r="H33">
        <v>326.12697153810842</v>
      </c>
      <c r="I33">
        <v>47</v>
      </c>
      <c r="J33">
        <v>1194983.3446939855</v>
      </c>
      <c r="K33">
        <v>52820.243809090905</v>
      </c>
      <c r="L33">
        <v>215097002.0449174</v>
      </c>
      <c r="M33">
        <v>5006247.7781818174</v>
      </c>
      <c r="N33">
        <v>1792475017.0409784</v>
      </c>
      <c r="O33">
        <v>87608000</v>
      </c>
      <c r="P33">
        <v>25.788279697727269</v>
      </c>
      <c r="Q33">
        <v>17865.001003175083</v>
      </c>
      <c r="R33">
        <v>215149822.28872651</v>
      </c>
      <c r="S33">
        <v>1885.0892648191602</v>
      </c>
      <c r="T33">
        <v>17890.789282872811</v>
      </c>
      <c r="U33">
        <f>Pro_Economic_Table[[#This Row],[Total Energy(MJ)]]*AHP!$P$3/TOPSIS!$B$4</f>
        <v>7.3116005403996423E-3</v>
      </c>
      <c r="V33">
        <f>Pro_Economic_Table[[#This Row],[Total Cost(LKR Million)]]*AHP!$P$4/TOPSIS!$C$4</f>
        <v>2.8312419192597436E-2</v>
      </c>
      <c r="W33">
        <f>Pro_Economic_Table[[#This Row],[Total Carbon (Metric T)]]*AHP!$P$5/TOPSIS!$D$4</f>
        <v>3.1402495172915346E-3</v>
      </c>
      <c r="X33">
        <f>((Pro_Economic_Table[[#This Row],[Weighted Energy]]-TOPSIS!$B$5)^2+(Pro_Economic_Table[[#This Row],[Weighted Cost]]-TOPSIS!$C$5)^2+(Pro_Economic_Table[[#This Row],[Weighted Co2]]-TOPSIS!$D$5)^2)^0.5</f>
        <v>2.8061469011705405E-4</v>
      </c>
      <c r="Y33">
        <f>((Pro_Economic_Table[[#This Row],[Weighted Energy]]-TOPSIS!$B$6)^2+(Pro_Economic_Table[[#This Row],[Weighted Cost]]-TOPSIS!$C$6)^2+(Pro_Economic_Table[[#This Row],[Weighted Co2]]-TOPSIS!$D$6)^2)^0.5</f>
        <v>6.7113378609229748E-3</v>
      </c>
      <c r="Z33">
        <f>Pro_Economic_Table[[#This Row],[S- Worst-Euclidean Distance]]/(Pro_Economic_Table[[#This Row],[S+ Best-Euclidean Distance]]+Pro_Economic_Table[[#This Row],[S- Worst-Euclidean Distance]])</f>
        <v>0.95986604770718686</v>
      </c>
      <c r="AA33">
        <v>32</v>
      </c>
    </row>
    <row r="34" spans="1:27" x14ac:dyDescent="0.3">
      <c r="A34">
        <v>18</v>
      </c>
      <c r="B34" t="s">
        <v>139</v>
      </c>
      <c r="C34" t="s">
        <v>149</v>
      </c>
      <c r="D34" t="s">
        <v>154</v>
      </c>
      <c r="E34" t="s">
        <v>157</v>
      </c>
      <c r="F34" t="s">
        <v>161</v>
      </c>
      <c r="G34" t="s">
        <v>224</v>
      </c>
      <c r="H34">
        <v>326.12052443310841</v>
      </c>
      <c r="I34">
        <v>24</v>
      </c>
      <c r="J34">
        <v>1194977.1038963457</v>
      </c>
      <c r="K34">
        <v>52838.664109090903</v>
      </c>
      <c r="L34">
        <v>215095878.70134223</v>
      </c>
      <c r="M34">
        <v>5007168.793181817</v>
      </c>
      <c r="N34">
        <v>1792465655.8445184</v>
      </c>
      <c r="O34">
        <v>89908800</v>
      </c>
      <c r="P34">
        <v>25.802094922727267</v>
      </c>
      <c r="Q34">
        <v>17864.907703250366</v>
      </c>
      <c r="R34">
        <v>215148717.36545131</v>
      </c>
      <c r="S34">
        <v>1887.3816246377003</v>
      </c>
      <c r="T34">
        <v>17890.709798173095</v>
      </c>
      <c r="U34">
        <f>Pro_Economic_Table[[#This Row],[Total Energy(MJ)]]*AHP!$P$3/TOPSIS!$B$4</f>
        <v>7.3115629909490769E-3</v>
      </c>
      <c r="V34">
        <f>Pro_Economic_Table[[#This Row],[Total Cost(LKR Million)]]*AHP!$P$4/TOPSIS!$C$4</f>
        <v>2.8346848465170372E-2</v>
      </c>
      <c r="W34">
        <f>Pro_Economic_Table[[#This Row],[Total Carbon (Metric T)]]*AHP!$P$5/TOPSIS!$D$4</f>
        <v>3.1402355658785496E-3</v>
      </c>
      <c r="X34">
        <f>((Pro_Economic_Table[[#This Row],[Weighted Energy]]-TOPSIS!$B$5)^2+(Pro_Economic_Table[[#This Row],[Weighted Cost]]-TOPSIS!$C$5)^2+(Pro_Economic_Table[[#This Row],[Weighted Co2]]-TOPSIS!$D$5)^2)^0.5</f>
        <v>3.139335582020728E-4</v>
      </c>
      <c r="Y34">
        <f>((Pro_Economic_Table[[#This Row],[Weighted Energy]]-TOPSIS!$B$6)^2+(Pro_Economic_Table[[#This Row],[Weighted Cost]]-TOPSIS!$C$6)^2+(Pro_Economic_Table[[#This Row],[Weighted Co2]]-TOPSIS!$D$6)^2)^0.5</f>
        <v>6.678160129777443E-3</v>
      </c>
      <c r="Z34">
        <f>Pro_Economic_Table[[#This Row],[S- Worst-Euclidean Distance]]/(Pro_Economic_Table[[#This Row],[S+ Best-Euclidean Distance]]+Pro_Economic_Table[[#This Row],[S- Worst-Euclidean Distance]])</f>
        <v>0.95510163733335374</v>
      </c>
      <c r="AA34">
        <v>33</v>
      </c>
    </row>
    <row r="35" spans="1:27" x14ac:dyDescent="0.3">
      <c r="A35">
        <v>36</v>
      </c>
      <c r="B35" t="s">
        <v>139</v>
      </c>
      <c r="C35" t="s">
        <v>149</v>
      </c>
      <c r="D35" t="s">
        <v>155</v>
      </c>
      <c r="E35" t="s">
        <v>157</v>
      </c>
      <c r="F35" t="s">
        <v>161</v>
      </c>
      <c r="G35" t="s">
        <v>224</v>
      </c>
      <c r="H35">
        <v>326.12697153810842</v>
      </c>
      <c r="I35">
        <v>24</v>
      </c>
      <c r="J35">
        <v>1194983.3446939855</v>
      </c>
      <c r="K35">
        <v>52820.243809090905</v>
      </c>
      <c r="L35">
        <v>215097002.0449174</v>
      </c>
      <c r="M35">
        <v>5006247.7781818174</v>
      </c>
      <c r="N35">
        <v>1792475017.0409784</v>
      </c>
      <c r="O35">
        <v>89908800</v>
      </c>
      <c r="P35">
        <v>25.788279697727269</v>
      </c>
      <c r="Q35">
        <v>17865.001003175083</v>
      </c>
      <c r="R35">
        <v>215149822.28872651</v>
      </c>
      <c r="S35">
        <v>1887.3900648191602</v>
      </c>
      <c r="T35">
        <v>17890.789282872811</v>
      </c>
      <c r="U35">
        <f>Pro_Economic_Table[[#This Row],[Total Energy(MJ)]]*AHP!$P$3/TOPSIS!$B$4</f>
        <v>7.3116005403996423E-3</v>
      </c>
      <c r="V35">
        <f>Pro_Economic_Table[[#This Row],[Total Cost(LKR Million)]]*AHP!$P$4/TOPSIS!$C$4</f>
        <v>2.8346975229435606E-2</v>
      </c>
      <c r="W35">
        <f>Pro_Economic_Table[[#This Row],[Total Carbon (Metric T)]]*AHP!$P$5/TOPSIS!$D$4</f>
        <v>3.1402495172915346E-3</v>
      </c>
      <c r="X35">
        <f>((Pro_Economic_Table[[#This Row],[Weighted Energy]]-TOPSIS!$B$5)^2+(Pro_Economic_Table[[#This Row],[Weighted Cost]]-TOPSIS!$C$5)^2+(Pro_Economic_Table[[#This Row],[Weighted Co2]]-TOPSIS!$D$5)^2)^0.5</f>
        <v>3.1406619154402874E-4</v>
      </c>
      <c r="Y35">
        <f>((Pro_Economic_Table[[#This Row],[Weighted Energy]]-TOPSIS!$B$6)^2+(Pro_Economic_Table[[#This Row],[Weighted Cost]]-TOPSIS!$C$6)^2+(Pro_Economic_Table[[#This Row],[Weighted Co2]]-TOPSIS!$D$6)^2)^0.5</f>
        <v>6.6780272866009509E-3</v>
      </c>
      <c r="Z35">
        <f>Pro_Economic_Table[[#This Row],[S- Worst-Euclidean Distance]]/(Pro_Economic_Table[[#This Row],[S+ Best-Euclidean Distance]]+Pro_Economic_Table[[#This Row],[S- Worst-Euclidean Distance]])</f>
        <v>0.95508266694006616</v>
      </c>
      <c r="AA35">
        <v>34</v>
      </c>
    </row>
    <row r="36" spans="1:27" x14ac:dyDescent="0.3">
      <c r="A36">
        <v>17</v>
      </c>
      <c r="B36" t="s">
        <v>139</v>
      </c>
      <c r="C36" t="s">
        <v>149</v>
      </c>
      <c r="D36" t="s">
        <v>154</v>
      </c>
      <c r="E36" t="s">
        <v>157</v>
      </c>
      <c r="F36" t="s">
        <v>161</v>
      </c>
      <c r="G36" t="s">
        <v>226</v>
      </c>
      <c r="H36">
        <v>326.12052443310841</v>
      </c>
      <c r="I36">
        <v>24</v>
      </c>
      <c r="J36">
        <v>1194977.1038963457</v>
      </c>
      <c r="K36">
        <v>52838.664109090903</v>
      </c>
      <c r="L36">
        <v>215095878.70134223</v>
      </c>
      <c r="M36">
        <v>5007168.793181817</v>
      </c>
      <c r="N36">
        <v>1792465655.8445184</v>
      </c>
      <c r="O36">
        <v>93600000</v>
      </c>
      <c r="P36">
        <v>25.802094922727267</v>
      </c>
      <c r="Q36">
        <v>17864.907703250366</v>
      </c>
      <c r="R36">
        <v>215148717.36545131</v>
      </c>
      <c r="S36">
        <v>1891.0728246377003</v>
      </c>
      <c r="T36">
        <v>17890.709798173095</v>
      </c>
      <c r="U36">
        <f>Pro_Economic_Table[[#This Row],[Total Energy(MJ)]]*AHP!$P$3/TOPSIS!$B$4</f>
        <v>7.3115629909490769E-3</v>
      </c>
      <c r="V36">
        <f>Pro_Economic_Table[[#This Row],[Total Cost(LKR Million)]]*AHP!$P$4/TOPSIS!$C$4</f>
        <v>2.84022871139782E-2</v>
      </c>
      <c r="W36">
        <f>Pro_Economic_Table[[#This Row],[Total Carbon (Metric T)]]*AHP!$P$5/TOPSIS!$D$4</f>
        <v>3.1402355658785496E-3</v>
      </c>
      <c r="X36">
        <f>((Pro_Economic_Table[[#This Row],[Weighted Energy]]-TOPSIS!$B$5)^2+(Pro_Economic_Table[[#This Row],[Weighted Cost]]-TOPSIS!$C$5)^2+(Pro_Economic_Table[[#This Row],[Weighted Co2]]-TOPSIS!$D$5)^2)^0.5</f>
        <v>3.6802707270163843E-4</v>
      </c>
      <c r="Y36">
        <f>((Pro_Economic_Table[[#This Row],[Weighted Energy]]-TOPSIS!$B$6)^2+(Pro_Economic_Table[[#This Row],[Weighted Cost]]-TOPSIS!$C$6)^2+(Pro_Economic_Table[[#This Row],[Weighted Co2]]-TOPSIS!$D$6)^2)^0.5</f>
        <v>6.6247462561382694E-3</v>
      </c>
      <c r="Z36">
        <f>Pro_Economic_Table[[#This Row],[S- Worst-Euclidean Distance]]/(Pro_Economic_Table[[#This Row],[S+ Best-Euclidean Distance]]+Pro_Economic_Table[[#This Row],[S- Worst-Euclidean Distance]])</f>
        <v>0.9473703700384789</v>
      </c>
      <c r="AA36">
        <v>35</v>
      </c>
    </row>
    <row r="37" spans="1:27" x14ac:dyDescent="0.3">
      <c r="A37">
        <v>35</v>
      </c>
      <c r="B37" t="s">
        <v>139</v>
      </c>
      <c r="C37" t="s">
        <v>149</v>
      </c>
      <c r="D37" t="s">
        <v>155</v>
      </c>
      <c r="E37" t="s">
        <v>157</v>
      </c>
      <c r="F37" t="s">
        <v>161</v>
      </c>
      <c r="G37" t="s">
        <v>226</v>
      </c>
      <c r="H37">
        <v>326.12697153810842</v>
      </c>
      <c r="I37">
        <v>24</v>
      </c>
      <c r="J37">
        <v>1194983.3446939855</v>
      </c>
      <c r="K37">
        <v>52820.243809090905</v>
      </c>
      <c r="L37">
        <v>215097002.0449174</v>
      </c>
      <c r="M37">
        <v>5006247.7781818174</v>
      </c>
      <c r="N37">
        <v>1792475017.0409784</v>
      </c>
      <c r="O37">
        <v>93600000</v>
      </c>
      <c r="P37">
        <v>25.788279697727269</v>
      </c>
      <c r="Q37">
        <v>17865.001003175083</v>
      </c>
      <c r="R37">
        <v>215149822.28872651</v>
      </c>
      <c r="S37">
        <v>1891.0812648191602</v>
      </c>
      <c r="T37">
        <v>17890.789282872811</v>
      </c>
      <c r="U37">
        <f>Pro_Economic_Table[[#This Row],[Total Energy(MJ)]]*AHP!$P$3/TOPSIS!$B$4</f>
        <v>7.3116005403996423E-3</v>
      </c>
      <c r="V37">
        <f>Pro_Economic_Table[[#This Row],[Total Cost(LKR Million)]]*AHP!$P$4/TOPSIS!$C$4</f>
        <v>2.8402413878243434E-2</v>
      </c>
      <c r="W37">
        <f>Pro_Economic_Table[[#This Row],[Total Carbon (Metric T)]]*AHP!$P$5/TOPSIS!$D$4</f>
        <v>3.1402495172915346E-3</v>
      </c>
      <c r="X37">
        <f>((Pro_Economic_Table[[#This Row],[Weighted Energy]]-TOPSIS!$B$5)^2+(Pro_Economic_Table[[#This Row],[Weighted Cost]]-TOPSIS!$C$5)^2+(Pro_Economic_Table[[#This Row],[Weighted Co2]]-TOPSIS!$D$5)^2)^0.5</f>
        <v>3.681593068578557E-4</v>
      </c>
      <c r="Y37">
        <f>((Pro_Economic_Table[[#This Row],[Weighted Energy]]-TOPSIS!$B$6)^2+(Pro_Economic_Table[[#This Row],[Weighted Cost]]-TOPSIS!$C$6)^2+(Pro_Economic_Table[[#This Row],[Weighted Co2]]-TOPSIS!$D$6)^2)^0.5</f>
        <v>6.6246134026926402E-3</v>
      </c>
      <c r="Z37">
        <f>Pro_Economic_Table[[#This Row],[S- Worst-Euclidean Distance]]/(Pro_Economic_Table[[#This Row],[S+ Best-Euclidean Distance]]+Pro_Economic_Table[[#This Row],[S- Worst-Euclidean Distance]])</f>
        <v>0.9473514552596517</v>
      </c>
      <c r="AA37">
        <v>36</v>
      </c>
    </row>
    <row r="38" spans="1:27" x14ac:dyDescent="0.3">
      <c r="A38">
        <v>109</v>
      </c>
      <c r="B38" t="s">
        <v>140</v>
      </c>
      <c r="C38" t="s">
        <v>149</v>
      </c>
      <c r="D38" t="s">
        <v>154</v>
      </c>
      <c r="E38" t="s">
        <v>156</v>
      </c>
      <c r="F38" t="s">
        <v>159</v>
      </c>
      <c r="G38" t="s">
        <v>225</v>
      </c>
      <c r="H38">
        <v>329.38936329640541</v>
      </c>
      <c r="I38">
        <v>47</v>
      </c>
      <c r="J38">
        <v>1201619.0200086134</v>
      </c>
      <c r="K38">
        <v>45168.930563636357</v>
      </c>
      <c r="L38">
        <v>216291423.6015504</v>
      </c>
      <c r="M38">
        <v>5937898.1022727257</v>
      </c>
      <c r="N38">
        <v>1802428530.0129199</v>
      </c>
      <c r="O38">
        <v>87608000</v>
      </c>
      <c r="P38">
        <v>24.200065468181812</v>
      </c>
      <c r="Q38">
        <v>17964.20434912877</v>
      </c>
      <c r="R38">
        <v>216336592.53211403</v>
      </c>
      <c r="S38">
        <v>1895.9744281151927</v>
      </c>
      <c r="T38">
        <v>17988.404414596953</v>
      </c>
      <c r="U38">
        <f>Pro_Economic_Table[[#This Row],[Total Energy(MJ)]]*AHP!$P$3/TOPSIS!$B$4</f>
        <v>7.3519314589222604E-3</v>
      </c>
      <c r="V38">
        <f>Pro_Economic_Table[[#This Row],[Total Cost(LKR Million)]]*AHP!$P$4/TOPSIS!$C$4</f>
        <v>2.8475904981821697E-2</v>
      </c>
      <c r="W38">
        <f>Pro_Economic_Table[[#This Row],[Total Carbon (Metric T)]]*AHP!$P$5/TOPSIS!$D$4</f>
        <v>3.1573832426644304E-3</v>
      </c>
      <c r="X38">
        <f>((Pro_Economic_Table[[#This Row],[Weighted Energy]]-TOPSIS!$B$5)^2+(Pro_Economic_Table[[#This Row],[Weighted Cost]]-TOPSIS!$C$5)^2+(Pro_Economic_Table[[#This Row],[Weighted Co2]]-TOPSIS!$D$5)^2)^0.5</f>
        <v>4.4986864320611177E-4</v>
      </c>
      <c r="Y38">
        <f>((Pro_Economic_Table[[#This Row],[Weighted Energy]]-TOPSIS!$B$6)^2+(Pro_Economic_Table[[#This Row],[Weighted Cost]]-TOPSIS!$C$6)^2+(Pro_Economic_Table[[#This Row],[Weighted Co2]]-TOPSIS!$D$6)^2)^0.5</f>
        <v>6.5420854045772255E-3</v>
      </c>
      <c r="Z38">
        <f>Pro_Economic_Table[[#This Row],[S- Worst-Euclidean Distance]]/(Pro_Economic_Table[[#This Row],[S+ Best-Euclidean Distance]]+Pro_Economic_Table[[#This Row],[S- Worst-Euclidean Distance]])</f>
        <v>0.93565909613654663</v>
      </c>
      <c r="AA38">
        <v>37</v>
      </c>
    </row>
    <row r="39" spans="1:27" x14ac:dyDescent="0.3">
      <c r="A39">
        <v>127</v>
      </c>
      <c r="B39" t="s">
        <v>140</v>
      </c>
      <c r="C39" t="s">
        <v>149</v>
      </c>
      <c r="D39" t="s">
        <v>155</v>
      </c>
      <c r="E39" t="s">
        <v>156</v>
      </c>
      <c r="F39" t="s">
        <v>159</v>
      </c>
      <c r="G39" t="s">
        <v>225</v>
      </c>
      <c r="H39">
        <v>329.39581040140536</v>
      </c>
      <c r="I39">
        <v>47</v>
      </c>
      <c r="J39">
        <v>1201625.2608062534</v>
      </c>
      <c r="K39">
        <v>45150.510263636359</v>
      </c>
      <c r="L39">
        <v>216292546.94512561</v>
      </c>
      <c r="M39">
        <v>5936977.087272726</v>
      </c>
      <c r="N39">
        <v>1802437891.2093801</v>
      </c>
      <c r="O39">
        <v>87608000</v>
      </c>
      <c r="P39">
        <v>24.186250243181814</v>
      </c>
      <c r="Q39">
        <v>17964.297649053489</v>
      </c>
      <c r="R39">
        <v>216337697.45538923</v>
      </c>
      <c r="S39">
        <v>1895.9828682966529</v>
      </c>
      <c r="T39">
        <v>17988.483899296672</v>
      </c>
      <c r="U39">
        <f>Pro_Economic_Table[[#This Row],[Total Energy(MJ)]]*AHP!$P$3/TOPSIS!$B$4</f>
        <v>7.3519690083728257E-3</v>
      </c>
      <c r="V39">
        <f>Pro_Economic_Table[[#This Row],[Total Cost(LKR Million)]]*AHP!$P$4/TOPSIS!$C$4</f>
        <v>2.8476031746086934E-2</v>
      </c>
      <c r="W39">
        <f>Pro_Economic_Table[[#This Row],[Total Carbon (Metric T)]]*AHP!$P$5/TOPSIS!$D$4</f>
        <v>3.1573971940774162E-3</v>
      </c>
      <c r="X39">
        <f>((Pro_Economic_Table[[#This Row],[Weighted Energy]]-TOPSIS!$B$5)^2+(Pro_Economic_Table[[#This Row],[Weighted Cost]]-TOPSIS!$C$5)^2+(Pro_Economic_Table[[#This Row],[Weighted Co2]]-TOPSIS!$D$5)^2)^0.5</f>
        <v>4.5000146605417578E-4</v>
      </c>
      <c r="Y39">
        <f>((Pro_Economic_Table[[#This Row],[Weighted Energy]]-TOPSIS!$B$6)^2+(Pro_Economic_Table[[#This Row],[Weighted Cost]]-TOPSIS!$C$6)^2+(Pro_Economic_Table[[#This Row],[Weighted Co2]]-TOPSIS!$D$6)^2)^0.5</f>
        <v>6.5419525672405594E-3</v>
      </c>
      <c r="Z39">
        <f>Pro_Economic_Table[[#This Row],[S- Worst-Euclidean Distance]]/(Pro_Economic_Table[[#This Row],[S+ Best-Euclidean Distance]]+Pro_Economic_Table[[#This Row],[S- Worst-Euclidean Distance]])</f>
        <v>0.93564009947557869</v>
      </c>
      <c r="AA39">
        <v>38</v>
      </c>
    </row>
    <row r="40" spans="1:27" x14ac:dyDescent="0.3">
      <c r="A40">
        <v>112</v>
      </c>
      <c r="B40" t="s">
        <v>140</v>
      </c>
      <c r="C40" t="s">
        <v>149</v>
      </c>
      <c r="D40" t="s">
        <v>154</v>
      </c>
      <c r="E40" t="s">
        <v>156</v>
      </c>
      <c r="F40" t="s">
        <v>160</v>
      </c>
      <c r="G40" t="s">
        <v>225</v>
      </c>
      <c r="H40">
        <v>329.35079145256719</v>
      </c>
      <c r="I40">
        <v>47</v>
      </c>
      <c r="J40">
        <v>1202660.1994322974</v>
      </c>
      <c r="K40">
        <v>45987.710336363627</v>
      </c>
      <c r="L40">
        <v>216478835.89781353</v>
      </c>
      <c r="M40">
        <v>5965190.7613636348</v>
      </c>
      <c r="N40">
        <v>1803990299.1484461</v>
      </c>
      <c r="O40">
        <v>87608000</v>
      </c>
      <c r="P40">
        <v>23.927138877272721</v>
      </c>
      <c r="Q40">
        <v>17979.769981512844</v>
      </c>
      <c r="R40">
        <v>216524823.60814989</v>
      </c>
      <c r="S40">
        <v>1897.5634899098097</v>
      </c>
      <c r="T40">
        <v>18003.697120390116</v>
      </c>
      <c r="U40">
        <f>Pro_Economic_Table[[#This Row],[Total Energy(MJ)]]*AHP!$P$3/TOPSIS!$B$4</f>
        <v>7.3583282591734673E-3</v>
      </c>
      <c r="V40">
        <f>Pro_Economic_Table[[#This Row],[Total Cost(LKR Million)]]*AHP!$P$4/TOPSIS!$C$4</f>
        <v>2.849977132305645E-2</v>
      </c>
      <c r="W40">
        <f>Pro_Economic_Table[[#This Row],[Total Carbon (Metric T)]]*AHP!$P$5/TOPSIS!$D$4</f>
        <v>3.1600674681184207E-3</v>
      </c>
      <c r="X40">
        <f>((Pro_Economic_Table[[#This Row],[Weighted Energy]]-TOPSIS!$B$5)^2+(Pro_Economic_Table[[#This Row],[Weighted Cost]]-TOPSIS!$C$5)^2+(Pro_Economic_Table[[#This Row],[Weighted Co2]]-TOPSIS!$D$5)^2)^0.5</f>
        <v>4.7471933384043573E-4</v>
      </c>
      <c r="Y40">
        <f>((Pro_Economic_Table[[#This Row],[Weighted Energy]]-TOPSIS!$B$6)^2+(Pro_Economic_Table[[#This Row],[Weighted Cost]]-TOPSIS!$C$6)^2+(Pro_Economic_Table[[#This Row],[Weighted Co2]]-TOPSIS!$D$6)^2)^0.5</f>
        <v>6.5172338370899962E-3</v>
      </c>
      <c r="Z40">
        <f>Pro_Economic_Table[[#This Row],[S- Worst-Euclidean Distance]]/(Pro_Economic_Table[[#This Row],[S+ Best-Euclidean Distance]]+Pro_Economic_Table[[#This Row],[S- Worst-Euclidean Distance]])</f>
        <v>0.93210490370357213</v>
      </c>
      <c r="AA40">
        <v>39</v>
      </c>
    </row>
    <row r="41" spans="1:27" x14ac:dyDescent="0.3">
      <c r="A41">
        <v>130</v>
      </c>
      <c r="B41" t="s">
        <v>140</v>
      </c>
      <c r="C41" t="s">
        <v>149</v>
      </c>
      <c r="D41" t="s">
        <v>155</v>
      </c>
      <c r="E41" t="s">
        <v>156</v>
      </c>
      <c r="F41" t="s">
        <v>160</v>
      </c>
      <c r="G41" t="s">
        <v>225</v>
      </c>
      <c r="H41">
        <v>329.35723855756726</v>
      </c>
      <c r="I41">
        <v>47</v>
      </c>
      <c r="J41">
        <v>1202666.4402299374</v>
      </c>
      <c r="K41">
        <v>45969.290036363629</v>
      </c>
      <c r="L41">
        <v>216479959.24138874</v>
      </c>
      <c r="M41">
        <v>5964269.7463636352</v>
      </c>
      <c r="N41">
        <v>1803999660.3449061</v>
      </c>
      <c r="O41">
        <v>87608000</v>
      </c>
      <c r="P41">
        <v>23.913323652272723</v>
      </c>
      <c r="Q41">
        <v>17979.863281437563</v>
      </c>
      <c r="R41">
        <v>216525928.53142509</v>
      </c>
      <c r="S41">
        <v>1897.5719300912697</v>
      </c>
      <c r="T41">
        <v>18003.776605089835</v>
      </c>
      <c r="U41">
        <f>Pro_Economic_Table[[#This Row],[Total Energy(MJ)]]*AHP!$P$3/TOPSIS!$B$4</f>
        <v>7.3583658086240327E-3</v>
      </c>
      <c r="V41">
        <f>Pro_Economic_Table[[#This Row],[Total Cost(LKR Million)]]*AHP!$P$4/TOPSIS!$C$4</f>
        <v>2.8499898087321684E-2</v>
      </c>
      <c r="W41">
        <f>Pro_Economic_Table[[#This Row],[Total Carbon (Metric T)]]*AHP!$P$5/TOPSIS!$D$4</f>
        <v>3.1600814195314061E-3</v>
      </c>
      <c r="X41">
        <f>((Pro_Economic_Table[[#This Row],[Weighted Energy]]-TOPSIS!$B$5)^2+(Pro_Economic_Table[[#This Row],[Weighted Cost]]-TOPSIS!$C$5)^2+(Pro_Economic_Table[[#This Row],[Weighted Co2]]-TOPSIS!$D$5)^2)^0.5</f>
        <v>4.7485216154216864E-4</v>
      </c>
      <c r="Y41">
        <f>((Pro_Economic_Table[[#This Row],[Weighted Energy]]-TOPSIS!$B$6)^2+(Pro_Economic_Table[[#This Row],[Weighted Cost]]-TOPSIS!$C$6)^2+(Pro_Economic_Table[[#This Row],[Weighted Co2]]-TOPSIS!$D$6)^2)^0.5</f>
        <v>6.5171010000338635E-3</v>
      </c>
      <c r="Z41">
        <f>Pro_Economic_Table[[#This Row],[S- Worst-Euclidean Distance]]/(Pro_Economic_Table[[#This Row],[S+ Best-Euclidean Distance]]+Pro_Economic_Table[[#This Row],[S- Worst-Euclidean Distance]])</f>
        <v>0.93208590638854705</v>
      </c>
      <c r="AA41">
        <v>40</v>
      </c>
    </row>
    <row r="42" spans="1:27" x14ac:dyDescent="0.3">
      <c r="A42">
        <v>111</v>
      </c>
      <c r="B42" t="s">
        <v>140</v>
      </c>
      <c r="C42" t="s">
        <v>149</v>
      </c>
      <c r="D42" t="s">
        <v>154</v>
      </c>
      <c r="E42" t="s">
        <v>156</v>
      </c>
      <c r="F42" t="s">
        <v>159</v>
      </c>
      <c r="G42" t="s">
        <v>224</v>
      </c>
      <c r="H42">
        <v>329.38936329640541</v>
      </c>
      <c r="I42">
        <v>24</v>
      </c>
      <c r="J42">
        <v>1201619.0200086134</v>
      </c>
      <c r="K42">
        <v>45168.930563636357</v>
      </c>
      <c r="L42">
        <v>216291423.6015504</v>
      </c>
      <c r="M42">
        <v>5937898.1022727257</v>
      </c>
      <c r="N42">
        <v>1802428530.0129199</v>
      </c>
      <c r="O42">
        <v>89908800</v>
      </c>
      <c r="P42">
        <v>24.200065468181812</v>
      </c>
      <c r="Q42">
        <v>17964.20434912877</v>
      </c>
      <c r="R42">
        <v>216336592.53211403</v>
      </c>
      <c r="S42">
        <v>1898.2752281151927</v>
      </c>
      <c r="T42">
        <v>17988.404414596953</v>
      </c>
      <c r="U42">
        <f>Pro_Economic_Table[[#This Row],[Total Energy(MJ)]]*AHP!$P$3/TOPSIS!$B$4</f>
        <v>7.3519314589222604E-3</v>
      </c>
      <c r="V42">
        <f>Pro_Economic_Table[[#This Row],[Total Cost(LKR Million)]]*AHP!$P$4/TOPSIS!$C$4</f>
        <v>2.8510461018659866E-2</v>
      </c>
      <c r="W42">
        <f>Pro_Economic_Table[[#This Row],[Total Carbon (Metric T)]]*AHP!$P$5/TOPSIS!$D$4</f>
        <v>3.1573832426644304E-3</v>
      </c>
      <c r="X42">
        <f>((Pro_Economic_Table[[#This Row],[Weighted Energy]]-TOPSIS!$B$5)^2+(Pro_Economic_Table[[#This Row],[Weighted Cost]]-TOPSIS!$C$5)^2+(Pro_Economic_Table[[#This Row],[Weighted Co2]]-TOPSIS!$D$5)^2)^0.5</f>
        <v>4.832945338108943E-4</v>
      </c>
      <c r="Y42">
        <f>((Pro_Economic_Table[[#This Row],[Weighted Energy]]-TOPSIS!$B$6)^2+(Pro_Economic_Table[[#This Row],[Weighted Cost]]-TOPSIS!$C$6)^2+(Pro_Economic_Table[[#This Row],[Weighted Co2]]-TOPSIS!$D$6)^2)^0.5</f>
        <v>6.5087766008537235E-3</v>
      </c>
      <c r="Z42">
        <f>Pro_Economic_Table[[#This Row],[S- Worst-Euclidean Distance]]/(Pro_Economic_Table[[#This Row],[S+ Best-Euclidean Distance]]+Pro_Economic_Table[[#This Row],[S- Worst-Euclidean Distance]])</f>
        <v>0.93087963144212549</v>
      </c>
      <c r="AA42">
        <v>41</v>
      </c>
    </row>
    <row r="43" spans="1:27" x14ac:dyDescent="0.3">
      <c r="A43">
        <v>129</v>
      </c>
      <c r="B43" t="s">
        <v>140</v>
      </c>
      <c r="C43" t="s">
        <v>149</v>
      </c>
      <c r="D43" t="s">
        <v>155</v>
      </c>
      <c r="E43" t="s">
        <v>156</v>
      </c>
      <c r="F43" t="s">
        <v>159</v>
      </c>
      <c r="G43" t="s">
        <v>224</v>
      </c>
      <c r="H43">
        <v>329.39581040140536</v>
      </c>
      <c r="I43">
        <v>24</v>
      </c>
      <c r="J43">
        <v>1201625.2608062534</v>
      </c>
      <c r="K43">
        <v>45150.510263636359</v>
      </c>
      <c r="L43">
        <v>216292546.94512561</v>
      </c>
      <c r="M43">
        <v>5936977.087272726</v>
      </c>
      <c r="N43">
        <v>1802437891.2093801</v>
      </c>
      <c r="O43">
        <v>89908800</v>
      </c>
      <c r="P43">
        <v>24.186250243181814</v>
      </c>
      <c r="Q43">
        <v>17964.297649053489</v>
      </c>
      <c r="R43">
        <v>216337697.45538923</v>
      </c>
      <c r="S43">
        <v>1898.2836682966529</v>
      </c>
      <c r="T43">
        <v>17988.483899296672</v>
      </c>
      <c r="U43">
        <f>Pro_Economic_Table[[#This Row],[Total Energy(MJ)]]*AHP!$P$3/TOPSIS!$B$4</f>
        <v>7.3519690083728257E-3</v>
      </c>
      <c r="V43">
        <f>Pro_Economic_Table[[#This Row],[Total Cost(LKR Million)]]*AHP!$P$4/TOPSIS!$C$4</f>
        <v>2.8510587782925104E-2</v>
      </c>
      <c r="W43">
        <f>Pro_Economic_Table[[#This Row],[Total Carbon (Metric T)]]*AHP!$P$5/TOPSIS!$D$4</f>
        <v>3.1573971940774162E-3</v>
      </c>
      <c r="X43">
        <f>((Pro_Economic_Table[[#This Row],[Weighted Energy]]-TOPSIS!$B$5)^2+(Pro_Economic_Table[[#This Row],[Weighted Cost]]-TOPSIS!$C$5)^2+(Pro_Economic_Table[[#This Row],[Weighted Co2]]-TOPSIS!$D$5)^2)^0.5</f>
        <v>4.8342723409374437E-4</v>
      </c>
      <c r="Y43">
        <f>((Pro_Economic_Table[[#This Row],[Weighted Energy]]-TOPSIS!$B$6)^2+(Pro_Economic_Table[[#This Row],[Weighted Cost]]-TOPSIS!$C$6)^2+(Pro_Economic_Table[[#This Row],[Weighted Co2]]-TOPSIS!$D$6)^2)^0.5</f>
        <v>6.5086437567288304E-3</v>
      </c>
      <c r="Z43">
        <f>Pro_Economic_Table[[#This Row],[S- Worst-Euclidean Distance]]/(Pro_Economic_Table[[#This Row],[S+ Best-Euclidean Distance]]+Pro_Economic_Table[[#This Row],[S- Worst-Euclidean Distance]])</f>
        <v>0.93086065133945783</v>
      </c>
      <c r="AA43">
        <v>42</v>
      </c>
    </row>
    <row r="44" spans="1:27" x14ac:dyDescent="0.3">
      <c r="A44">
        <v>114</v>
      </c>
      <c r="B44" t="s">
        <v>140</v>
      </c>
      <c r="C44" t="s">
        <v>149</v>
      </c>
      <c r="D44" t="s">
        <v>154</v>
      </c>
      <c r="E44" t="s">
        <v>156</v>
      </c>
      <c r="F44" t="s">
        <v>160</v>
      </c>
      <c r="G44" t="s">
        <v>224</v>
      </c>
      <c r="H44">
        <v>329.35079145256719</v>
      </c>
      <c r="I44">
        <v>24</v>
      </c>
      <c r="J44">
        <v>1202660.1994322974</v>
      </c>
      <c r="K44">
        <v>45987.710336363627</v>
      </c>
      <c r="L44">
        <v>216478835.89781353</v>
      </c>
      <c r="M44">
        <v>5965190.7613636348</v>
      </c>
      <c r="N44">
        <v>1803990299.1484461</v>
      </c>
      <c r="O44">
        <v>89908800</v>
      </c>
      <c r="P44">
        <v>23.927138877272721</v>
      </c>
      <c r="Q44">
        <v>17979.769981512844</v>
      </c>
      <c r="R44">
        <v>216524823.60814989</v>
      </c>
      <c r="S44">
        <v>1899.8642899098099</v>
      </c>
      <c r="T44">
        <v>18003.697120390116</v>
      </c>
      <c r="U44">
        <f>Pro_Economic_Table[[#This Row],[Total Energy(MJ)]]*AHP!$P$3/TOPSIS!$B$4</f>
        <v>7.3583282591734673E-3</v>
      </c>
      <c r="V44">
        <f>Pro_Economic_Table[[#This Row],[Total Cost(LKR Million)]]*AHP!$P$4/TOPSIS!$C$4</f>
        <v>2.8534327359894623E-2</v>
      </c>
      <c r="W44">
        <f>Pro_Economic_Table[[#This Row],[Total Carbon (Metric T)]]*AHP!$P$5/TOPSIS!$D$4</f>
        <v>3.1600674681184207E-3</v>
      </c>
      <c r="X44">
        <f>((Pro_Economic_Table[[#This Row],[Weighted Energy]]-TOPSIS!$B$5)^2+(Pro_Economic_Table[[#This Row],[Weighted Cost]]-TOPSIS!$C$5)^2+(Pro_Economic_Table[[#This Row],[Weighted Co2]]-TOPSIS!$D$5)^2)^0.5</f>
        <v>5.0813355382920062E-4</v>
      </c>
      <c r="Y44">
        <f>((Pro_Economic_Table[[#This Row],[Weighted Energy]]-TOPSIS!$B$6)^2+(Pro_Economic_Table[[#This Row],[Weighted Cost]]-TOPSIS!$C$6)^2+(Pro_Economic_Table[[#This Row],[Weighted Co2]]-TOPSIS!$D$6)^2)^0.5</f>
        <v>6.4839245630006481E-3</v>
      </c>
      <c r="Z44">
        <f>Pro_Economic_Table[[#This Row],[S- Worst-Euclidean Distance]]/(Pro_Economic_Table[[#This Row],[S+ Best-Euclidean Distance]]+Pro_Economic_Table[[#This Row],[S- Worst-Euclidean Distance]])</f>
        <v>0.92732704085995432</v>
      </c>
      <c r="AA44">
        <v>43</v>
      </c>
    </row>
    <row r="45" spans="1:27" x14ac:dyDescent="0.3">
      <c r="A45">
        <v>132</v>
      </c>
      <c r="B45" t="s">
        <v>140</v>
      </c>
      <c r="C45" t="s">
        <v>149</v>
      </c>
      <c r="D45" t="s">
        <v>155</v>
      </c>
      <c r="E45" t="s">
        <v>156</v>
      </c>
      <c r="F45" t="s">
        <v>160</v>
      </c>
      <c r="G45" t="s">
        <v>224</v>
      </c>
      <c r="H45">
        <v>329.35723855756726</v>
      </c>
      <c r="I45">
        <v>24</v>
      </c>
      <c r="J45">
        <v>1202666.4402299374</v>
      </c>
      <c r="K45">
        <v>45969.290036363629</v>
      </c>
      <c r="L45">
        <v>216479959.24138874</v>
      </c>
      <c r="M45">
        <v>5964269.7463636352</v>
      </c>
      <c r="N45">
        <v>1803999660.3449061</v>
      </c>
      <c r="O45">
        <v>89908800</v>
      </c>
      <c r="P45">
        <v>23.913323652272723</v>
      </c>
      <c r="Q45">
        <v>17979.863281437563</v>
      </c>
      <c r="R45">
        <v>216525928.53142509</v>
      </c>
      <c r="S45">
        <v>1899.8727300912697</v>
      </c>
      <c r="T45">
        <v>18003.776605089835</v>
      </c>
      <c r="U45">
        <f>Pro_Economic_Table[[#This Row],[Total Energy(MJ)]]*AHP!$P$3/TOPSIS!$B$4</f>
        <v>7.3583658086240327E-3</v>
      </c>
      <c r="V45">
        <f>Pro_Economic_Table[[#This Row],[Total Cost(LKR Million)]]*AHP!$P$4/TOPSIS!$C$4</f>
        <v>2.8534454124159853E-2</v>
      </c>
      <c r="W45">
        <f>Pro_Economic_Table[[#This Row],[Total Carbon (Metric T)]]*AHP!$P$5/TOPSIS!$D$4</f>
        <v>3.1600814195314061E-3</v>
      </c>
      <c r="X45">
        <f>((Pro_Economic_Table[[#This Row],[Weighted Energy]]-TOPSIS!$B$5)^2+(Pro_Economic_Table[[#This Row],[Weighted Cost]]-TOPSIS!$C$5)^2+(Pro_Economic_Table[[#This Row],[Weighted Co2]]-TOPSIS!$D$5)^2)^0.5</f>
        <v>5.0826626768623055E-4</v>
      </c>
      <c r="Y45">
        <f>((Pro_Economic_Table[[#This Row],[Weighted Energy]]-TOPSIS!$B$6)^2+(Pro_Economic_Table[[#This Row],[Weighted Cost]]-TOPSIS!$C$6)^2+(Pro_Economic_Table[[#This Row],[Weighted Co2]]-TOPSIS!$D$6)^2)^0.5</f>
        <v>6.4837917191220762E-3</v>
      </c>
      <c r="Z45">
        <f>Pro_Economic_Table[[#This Row],[S- Worst-Euclidean Distance]]/(Pro_Economic_Table[[#This Row],[S+ Best-Euclidean Distance]]+Pro_Economic_Table[[#This Row],[S- Worst-Euclidean Distance]])</f>
        <v>0.92730805885117662</v>
      </c>
      <c r="AA45">
        <v>44</v>
      </c>
    </row>
    <row r="46" spans="1:27" x14ac:dyDescent="0.3">
      <c r="A46">
        <v>110</v>
      </c>
      <c r="B46" t="s">
        <v>140</v>
      </c>
      <c r="C46" t="s">
        <v>149</v>
      </c>
      <c r="D46" t="s">
        <v>154</v>
      </c>
      <c r="E46" t="s">
        <v>156</v>
      </c>
      <c r="F46" t="s">
        <v>159</v>
      </c>
      <c r="G46" t="s">
        <v>226</v>
      </c>
      <c r="H46">
        <v>329.38936329640541</v>
      </c>
      <c r="I46">
        <v>24</v>
      </c>
      <c r="J46">
        <v>1201619.0200086134</v>
      </c>
      <c r="K46">
        <v>45168.930563636357</v>
      </c>
      <c r="L46">
        <v>216291423.6015504</v>
      </c>
      <c r="M46">
        <v>5937898.1022727257</v>
      </c>
      <c r="N46">
        <v>1802428530.0129199</v>
      </c>
      <c r="O46">
        <v>93600000</v>
      </c>
      <c r="P46">
        <v>24.200065468181812</v>
      </c>
      <c r="Q46">
        <v>17964.20434912877</v>
      </c>
      <c r="R46">
        <v>216336592.53211403</v>
      </c>
      <c r="S46">
        <v>1901.9664281151927</v>
      </c>
      <c r="T46">
        <v>17988.404414596953</v>
      </c>
      <c r="U46">
        <f>Pro_Economic_Table[[#This Row],[Total Energy(MJ)]]*AHP!$P$3/TOPSIS!$B$4</f>
        <v>7.3519314589222604E-3</v>
      </c>
      <c r="V46">
        <f>Pro_Economic_Table[[#This Row],[Total Cost(LKR Million)]]*AHP!$P$4/TOPSIS!$C$4</f>
        <v>2.8565899667467694E-2</v>
      </c>
      <c r="W46">
        <f>Pro_Economic_Table[[#This Row],[Total Carbon (Metric T)]]*AHP!$P$5/TOPSIS!$D$4</f>
        <v>3.1573832426644304E-3</v>
      </c>
      <c r="X46">
        <f>((Pro_Economic_Table[[#This Row],[Weighted Energy]]-TOPSIS!$B$5)^2+(Pro_Economic_Table[[#This Row],[Weighted Cost]]-TOPSIS!$C$5)^2+(Pro_Economic_Table[[#This Row],[Weighted Co2]]-TOPSIS!$D$5)^2)^0.5</f>
        <v>5.3721892322806789E-4</v>
      </c>
      <c r="Y46">
        <f>((Pro_Economic_Table[[#This Row],[Weighted Energy]]-TOPSIS!$B$6)^2+(Pro_Economic_Table[[#This Row],[Weighted Cost]]-TOPSIS!$C$6)^2+(Pro_Economic_Table[[#This Row],[Weighted Co2]]-TOPSIS!$D$6)^2)^0.5</f>
        <v>6.4553662945550042E-3</v>
      </c>
      <c r="Z46">
        <f>Pro_Economic_Table[[#This Row],[S- Worst-Euclidean Distance]]/(Pro_Economic_Table[[#This Row],[S+ Best-Euclidean Distance]]+Pro_Economic_Table[[#This Row],[S- Worst-Euclidean Distance]])</f>
        <v>0.92317306024932688</v>
      </c>
      <c r="AA46">
        <v>45</v>
      </c>
    </row>
    <row r="47" spans="1:27" x14ac:dyDescent="0.3">
      <c r="A47">
        <v>128</v>
      </c>
      <c r="B47" t="s">
        <v>140</v>
      </c>
      <c r="C47" t="s">
        <v>149</v>
      </c>
      <c r="D47" t="s">
        <v>155</v>
      </c>
      <c r="E47" t="s">
        <v>156</v>
      </c>
      <c r="F47" t="s">
        <v>159</v>
      </c>
      <c r="G47" t="s">
        <v>226</v>
      </c>
      <c r="H47">
        <v>329.39581040140536</v>
      </c>
      <c r="I47">
        <v>24</v>
      </c>
      <c r="J47">
        <v>1201625.2608062534</v>
      </c>
      <c r="K47">
        <v>45150.510263636359</v>
      </c>
      <c r="L47">
        <v>216292546.94512561</v>
      </c>
      <c r="M47">
        <v>5936977.087272726</v>
      </c>
      <c r="N47">
        <v>1802437891.2093801</v>
      </c>
      <c r="O47">
        <v>93600000</v>
      </c>
      <c r="P47">
        <v>24.186250243181814</v>
      </c>
      <c r="Q47">
        <v>17964.297649053489</v>
      </c>
      <c r="R47">
        <v>216337697.45538923</v>
      </c>
      <c r="S47">
        <v>1901.9748682966529</v>
      </c>
      <c r="T47">
        <v>17988.483899296672</v>
      </c>
      <c r="U47">
        <f>Pro_Economic_Table[[#This Row],[Total Energy(MJ)]]*AHP!$P$3/TOPSIS!$B$4</f>
        <v>7.3519690083728257E-3</v>
      </c>
      <c r="V47">
        <f>Pro_Economic_Table[[#This Row],[Total Cost(LKR Million)]]*AHP!$P$4/TOPSIS!$C$4</f>
        <v>2.8566026431732932E-2</v>
      </c>
      <c r="W47">
        <f>Pro_Economic_Table[[#This Row],[Total Carbon (Metric T)]]*AHP!$P$5/TOPSIS!$D$4</f>
        <v>3.1573971940774162E-3</v>
      </c>
      <c r="X47">
        <f>((Pro_Economic_Table[[#This Row],[Weighted Energy]]-TOPSIS!$B$5)^2+(Pro_Economic_Table[[#This Row],[Weighted Cost]]-TOPSIS!$C$5)^2+(Pro_Economic_Table[[#This Row],[Weighted Co2]]-TOPSIS!$D$5)^2)^0.5</f>
        <v>5.3735138504104249E-4</v>
      </c>
      <c r="Y47">
        <f>((Pro_Economic_Table[[#This Row],[Weighted Energy]]-TOPSIS!$B$6)^2+(Pro_Economic_Table[[#This Row],[Weighted Cost]]-TOPSIS!$C$6)^2+(Pro_Economic_Table[[#This Row],[Weighted Co2]]-TOPSIS!$D$6)^2)^0.5</f>
        <v>6.4552334399570867E-3</v>
      </c>
      <c r="Z47">
        <f>Pro_Economic_Table[[#This Row],[S- Worst-Euclidean Distance]]/(Pro_Economic_Table[[#This Row],[S+ Best-Euclidean Distance]]+Pro_Economic_Table[[#This Row],[S- Worst-Euclidean Distance]])</f>
        <v>0.92315411275097603</v>
      </c>
      <c r="AA47">
        <v>46</v>
      </c>
    </row>
    <row r="48" spans="1:27" x14ac:dyDescent="0.3">
      <c r="A48">
        <v>118</v>
      </c>
      <c r="B48" t="s">
        <v>140</v>
      </c>
      <c r="C48" t="s">
        <v>149</v>
      </c>
      <c r="D48" t="s">
        <v>154</v>
      </c>
      <c r="E48" t="s">
        <v>157</v>
      </c>
      <c r="F48" t="s">
        <v>159</v>
      </c>
      <c r="G48" t="s">
        <v>225</v>
      </c>
      <c r="H48">
        <v>332.44614111458719</v>
      </c>
      <c r="I48">
        <v>48</v>
      </c>
      <c r="J48">
        <v>1204577.9809366136</v>
      </c>
      <c r="K48">
        <v>47898.196472727272</v>
      </c>
      <c r="L48">
        <v>216824036.56859046</v>
      </c>
      <c r="M48">
        <v>5392044.920454544</v>
      </c>
      <c r="N48">
        <v>1806866971.4049206</v>
      </c>
      <c r="O48">
        <v>89472000</v>
      </c>
      <c r="P48">
        <v>26.929331377272725</v>
      </c>
      <c r="Q48">
        <v>18008.440815002374</v>
      </c>
      <c r="R48">
        <v>216871934.7650632</v>
      </c>
      <c r="S48">
        <v>1901.7310163253751</v>
      </c>
      <c r="T48">
        <v>18035.370146379646</v>
      </c>
      <c r="U48">
        <f>Pro_Economic_Table[[#This Row],[Total Energy(MJ)]]*AHP!$P$3/TOPSIS!$B$4</f>
        <v>7.3701244024166647E-3</v>
      </c>
      <c r="V48">
        <f>Pro_Economic_Table[[#This Row],[Total Cost(LKR Million)]]*AHP!$P$4/TOPSIS!$C$4</f>
        <v>2.8562363984887255E-2</v>
      </c>
      <c r="W48">
        <f>Pro_Economic_Table[[#This Row],[Total Carbon (Metric T)]]*AHP!$P$5/TOPSIS!$D$4</f>
        <v>3.1656268206434655E-3</v>
      </c>
      <c r="X48">
        <f>((Pro_Economic_Table[[#This Row],[Weighted Energy]]-TOPSIS!$B$5)^2+(Pro_Economic_Table[[#This Row],[Weighted Cost]]-TOPSIS!$C$5)^2+(Pro_Economic_Table[[#This Row],[Weighted Co2]]-TOPSIS!$D$5)^2)^0.5</f>
        <v>5.3854761664555374E-4</v>
      </c>
      <c r="Y48">
        <f>((Pro_Economic_Table[[#This Row],[Weighted Energy]]-TOPSIS!$B$6)^2+(Pro_Economic_Table[[#This Row],[Weighted Cost]]-TOPSIS!$C$6)^2+(Pro_Economic_Table[[#This Row],[Weighted Co2]]-TOPSIS!$D$6)^2)^0.5</f>
        <v>6.4534287731165835E-3</v>
      </c>
      <c r="Z48">
        <f>Pro_Economic_Table[[#This Row],[S- Worst-Euclidean Distance]]/(Pro_Economic_Table[[#This Row],[S+ Best-Euclidean Distance]]+Pro_Economic_Table[[#This Row],[S- Worst-Euclidean Distance]])</f>
        <v>0.92297633936034007</v>
      </c>
      <c r="AA48">
        <v>47</v>
      </c>
    </row>
    <row r="49" spans="1:27" x14ac:dyDescent="0.3">
      <c r="A49">
        <v>136</v>
      </c>
      <c r="B49" t="s">
        <v>140</v>
      </c>
      <c r="C49" t="s">
        <v>149</v>
      </c>
      <c r="D49" t="s">
        <v>155</v>
      </c>
      <c r="E49" t="s">
        <v>157</v>
      </c>
      <c r="F49" t="s">
        <v>159</v>
      </c>
      <c r="G49" t="s">
        <v>225</v>
      </c>
      <c r="H49">
        <v>332.4525882195872</v>
      </c>
      <c r="I49">
        <v>48</v>
      </c>
      <c r="J49">
        <v>1204584.2217342535</v>
      </c>
      <c r="K49">
        <v>47879.776172727274</v>
      </c>
      <c r="L49">
        <v>216825159.91216564</v>
      </c>
      <c r="M49">
        <v>5391123.9054545434</v>
      </c>
      <c r="N49">
        <v>1806876332.6013801</v>
      </c>
      <c r="O49">
        <v>89472000</v>
      </c>
      <c r="P49">
        <v>26.915516152272723</v>
      </c>
      <c r="Q49">
        <v>18008.534114927086</v>
      </c>
      <c r="R49">
        <v>216873039.68833837</v>
      </c>
      <c r="S49">
        <v>1901.7394565068348</v>
      </c>
      <c r="T49">
        <v>18035.449631079358</v>
      </c>
      <c r="U49">
        <f>Pro_Economic_Table[[#This Row],[Total Energy(MJ)]]*AHP!$P$3/TOPSIS!$B$4</f>
        <v>7.3701619518672283E-3</v>
      </c>
      <c r="V49">
        <f>Pro_Economic_Table[[#This Row],[Total Cost(LKR Million)]]*AHP!$P$4/TOPSIS!$C$4</f>
        <v>2.8562490749152489E-2</v>
      </c>
      <c r="W49">
        <f>Pro_Economic_Table[[#This Row],[Total Carbon (Metric T)]]*AHP!$P$5/TOPSIS!$D$4</f>
        <v>3.16564077205645E-3</v>
      </c>
      <c r="X49">
        <f>((Pro_Economic_Table[[#This Row],[Weighted Energy]]-TOPSIS!$B$5)^2+(Pro_Economic_Table[[#This Row],[Weighted Cost]]-TOPSIS!$C$5)^2+(Pro_Economic_Table[[#This Row],[Weighted Co2]]-TOPSIS!$D$5)^2)^0.5</f>
        <v>5.3868040136854966E-4</v>
      </c>
      <c r="Y49">
        <f>((Pro_Economic_Table[[#This Row],[Weighted Energy]]-TOPSIS!$B$6)^2+(Pro_Economic_Table[[#This Row],[Weighted Cost]]-TOPSIS!$C$6)^2+(Pro_Economic_Table[[#This Row],[Weighted Co2]]-TOPSIS!$D$6)^2)^0.5</f>
        <v>6.4532959328582806E-3</v>
      </c>
      <c r="Z49">
        <f>Pro_Economic_Table[[#This Row],[S- Worst-Euclidean Distance]]/(Pro_Economic_Table[[#This Row],[S+ Best-Euclidean Distance]]+Pro_Economic_Table[[#This Row],[S- Worst-Euclidean Distance]])</f>
        <v>0.92295734773419869</v>
      </c>
      <c r="AA49">
        <v>48</v>
      </c>
    </row>
    <row r="50" spans="1:27" x14ac:dyDescent="0.3">
      <c r="A50">
        <v>120</v>
      </c>
      <c r="B50" t="s">
        <v>140</v>
      </c>
      <c r="C50" t="s">
        <v>149</v>
      </c>
      <c r="D50" t="s">
        <v>154</v>
      </c>
      <c r="E50" t="s">
        <v>157</v>
      </c>
      <c r="F50" t="s">
        <v>159</v>
      </c>
      <c r="G50" t="s">
        <v>224</v>
      </c>
      <c r="H50">
        <v>332.44614111458719</v>
      </c>
      <c r="I50">
        <v>24</v>
      </c>
      <c r="J50">
        <v>1204577.9809366136</v>
      </c>
      <c r="K50">
        <v>47898.196472727272</v>
      </c>
      <c r="L50">
        <v>216824036.56859046</v>
      </c>
      <c r="M50">
        <v>5392044.920454544</v>
      </c>
      <c r="N50">
        <v>1806866971.4049206</v>
      </c>
      <c r="O50">
        <v>89908800</v>
      </c>
      <c r="P50">
        <v>26.929331377272725</v>
      </c>
      <c r="Q50">
        <v>18008.440815002374</v>
      </c>
      <c r="R50">
        <v>216871934.7650632</v>
      </c>
      <c r="S50">
        <v>1902.167816325375</v>
      </c>
      <c r="T50">
        <v>18035.370146379646</v>
      </c>
      <c r="U50">
        <f>Pro_Economic_Table[[#This Row],[Total Energy(MJ)]]*AHP!$P$3/TOPSIS!$B$4</f>
        <v>7.3701244024166647E-3</v>
      </c>
      <c r="V50">
        <f>Pro_Economic_Table[[#This Row],[Total Cost(LKR Million)]]*AHP!$P$4/TOPSIS!$C$4</f>
        <v>2.8568924345149301E-2</v>
      </c>
      <c r="W50">
        <f>Pro_Economic_Table[[#This Row],[Total Carbon (Metric T)]]*AHP!$P$5/TOPSIS!$D$4</f>
        <v>3.1656268206434655E-3</v>
      </c>
      <c r="X50">
        <f>((Pro_Economic_Table[[#This Row],[Weighted Energy]]-TOPSIS!$B$5)^2+(Pro_Economic_Table[[#This Row],[Weighted Cost]]-TOPSIS!$C$5)^2+(Pro_Economic_Table[[#This Row],[Weighted Co2]]-TOPSIS!$D$5)^2)^0.5</f>
        <v>5.4489076886543857E-4</v>
      </c>
      <c r="Y50">
        <f>((Pro_Economic_Table[[#This Row],[Weighted Energy]]-TOPSIS!$B$6)^2+(Pro_Economic_Table[[#This Row],[Weighted Cost]]-TOPSIS!$C$6)^2+(Pro_Economic_Table[[#This Row],[Weighted Co2]]-TOPSIS!$D$6)^2)^0.5</f>
        <v>6.4471052065544869E-3</v>
      </c>
      <c r="Z50">
        <f>Pro_Economic_Table[[#This Row],[S- Worst-Euclidean Distance]]/(Pro_Economic_Table[[#This Row],[S+ Best-Euclidean Distance]]+Pro_Economic_Table[[#This Row],[S- Worst-Euclidean Distance]])</f>
        <v>0.92206935318884908</v>
      </c>
      <c r="AA50">
        <v>49</v>
      </c>
    </row>
    <row r="51" spans="1:27" x14ac:dyDescent="0.3">
      <c r="A51">
        <v>138</v>
      </c>
      <c r="B51" t="s">
        <v>140</v>
      </c>
      <c r="C51" t="s">
        <v>149</v>
      </c>
      <c r="D51" t="s">
        <v>155</v>
      </c>
      <c r="E51" t="s">
        <v>157</v>
      </c>
      <c r="F51" t="s">
        <v>159</v>
      </c>
      <c r="G51" t="s">
        <v>224</v>
      </c>
      <c r="H51">
        <v>332.4525882195872</v>
      </c>
      <c r="I51">
        <v>24</v>
      </c>
      <c r="J51">
        <v>1204584.2217342535</v>
      </c>
      <c r="K51">
        <v>47879.776172727274</v>
      </c>
      <c r="L51">
        <v>216825159.91216564</v>
      </c>
      <c r="M51">
        <v>5391123.9054545434</v>
      </c>
      <c r="N51">
        <v>1806876332.6013801</v>
      </c>
      <c r="O51">
        <v>89908800</v>
      </c>
      <c r="P51">
        <v>26.915516152272723</v>
      </c>
      <c r="Q51">
        <v>18008.534114927086</v>
      </c>
      <c r="R51">
        <v>216873039.68833837</v>
      </c>
      <c r="S51">
        <v>1902.1762565068348</v>
      </c>
      <c r="T51">
        <v>18035.449631079358</v>
      </c>
      <c r="U51">
        <f>Pro_Economic_Table[[#This Row],[Total Energy(MJ)]]*AHP!$P$3/TOPSIS!$B$4</f>
        <v>7.3701619518672283E-3</v>
      </c>
      <c r="V51">
        <f>Pro_Economic_Table[[#This Row],[Total Cost(LKR Million)]]*AHP!$P$4/TOPSIS!$C$4</f>
        <v>2.8569051109414528E-2</v>
      </c>
      <c r="W51">
        <f>Pro_Economic_Table[[#This Row],[Total Carbon (Metric T)]]*AHP!$P$5/TOPSIS!$D$4</f>
        <v>3.16564077205645E-3</v>
      </c>
      <c r="X51">
        <f>((Pro_Economic_Table[[#This Row],[Weighted Energy]]-TOPSIS!$B$5)^2+(Pro_Economic_Table[[#This Row],[Weighted Cost]]-TOPSIS!$C$5)^2+(Pro_Economic_Table[[#This Row],[Weighted Co2]]-TOPSIS!$D$5)^2)^0.5</f>
        <v>5.450235340398005E-4</v>
      </c>
      <c r="Y51">
        <f>((Pro_Economic_Table[[#This Row],[Weighted Energy]]-TOPSIS!$B$6)^2+(Pro_Economic_Table[[#This Row],[Weighted Cost]]-TOPSIS!$C$6)^2+(Pro_Economic_Table[[#This Row],[Weighted Co2]]-TOPSIS!$D$6)^2)^0.5</f>
        <v>6.4469723649924829E-3</v>
      </c>
      <c r="Z51">
        <f>Pro_Economic_Table[[#This Row],[S- Worst-Euclidean Distance]]/(Pro_Economic_Table[[#This Row],[S+ Best-Euclidean Distance]]+Pro_Economic_Table[[#This Row],[S- Worst-Euclidean Distance]])</f>
        <v>0.92205036417209085</v>
      </c>
      <c r="AA51">
        <v>50</v>
      </c>
    </row>
    <row r="52" spans="1:27" x14ac:dyDescent="0.3">
      <c r="A52">
        <v>113</v>
      </c>
      <c r="B52" t="s">
        <v>140</v>
      </c>
      <c r="C52" t="s">
        <v>149</v>
      </c>
      <c r="D52" t="s">
        <v>154</v>
      </c>
      <c r="E52" t="s">
        <v>156</v>
      </c>
      <c r="F52" t="s">
        <v>160</v>
      </c>
      <c r="G52" t="s">
        <v>226</v>
      </c>
      <c r="H52">
        <v>329.35079145256719</v>
      </c>
      <c r="I52">
        <v>24</v>
      </c>
      <c r="J52">
        <v>1202660.1994322974</v>
      </c>
      <c r="K52">
        <v>45987.710336363627</v>
      </c>
      <c r="L52">
        <v>216478835.89781353</v>
      </c>
      <c r="M52">
        <v>5965190.7613636348</v>
      </c>
      <c r="N52">
        <v>1803990299.1484461</v>
      </c>
      <c r="O52">
        <v>93600000</v>
      </c>
      <c r="P52">
        <v>23.927138877272721</v>
      </c>
      <c r="Q52">
        <v>17979.769981512844</v>
      </c>
      <c r="R52">
        <v>216524823.60814989</v>
      </c>
      <c r="S52">
        <v>1903.5554899098099</v>
      </c>
      <c r="T52">
        <v>18003.697120390116</v>
      </c>
      <c r="U52">
        <f>Pro_Economic_Table[[#This Row],[Total Energy(MJ)]]*AHP!$P$3/TOPSIS!$B$4</f>
        <v>7.3583282591734673E-3</v>
      </c>
      <c r="V52">
        <f>Pro_Economic_Table[[#This Row],[Total Cost(LKR Million)]]*AHP!$P$4/TOPSIS!$C$4</f>
        <v>2.8589766008702448E-2</v>
      </c>
      <c r="W52">
        <f>Pro_Economic_Table[[#This Row],[Total Carbon (Metric T)]]*AHP!$P$5/TOPSIS!$D$4</f>
        <v>3.1600674681184207E-3</v>
      </c>
      <c r="X52">
        <f>((Pro_Economic_Table[[#This Row],[Weighted Energy]]-TOPSIS!$B$5)^2+(Pro_Economic_Table[[#This Row],[Weighted Cost]]-TOPSIS!$C$5)^2+(Pro_Economic_Table[[#This Row],[Weighted Co2]]-TOPSIS!$D$5)^2)^0.5</f>
        <v>5.6202892186257402E-4</v>
      </c>
      <c r="Y52">
        <f>((Pro_Economic_Table[[#This Row],[Weighted Energy]]-TOPSIS!$B$6)^2+(Pro_Economic_Table[[#This Row],[Weighted Cost]]-TOPSIS!$C$6)^2+(Pro_Economic_Table[[#This Row],[Weighted Co2]]-TOPSIS!$D$6)^2)^0.5</f>
        <v>6.4305135977742187E-3</v>
      </c>
      <c r="Z52">
        <f>Pro_Economic_Table[[#This Row],[S- Worst-Euclidean Distance]]/(Pro_Economic_Table[[#This Row],[S+ Best-Euclidean Distance]]+Pro_Economic_Table[[#This Row],[S- Worst-Euclidean Distance]])</f>
        <v>0.91962452565940678</v>
      </c>
      <c r="AA52">
        <v>51</v>
      </c>
    </row>
    <row r="53" spans="1:27" x14ac:dyDescent="0.3">
      <c r="A53">
        <v>131</v>
      </c>
      <c r="B53" t="s">
        <v>140</v>
      </c>
      <c r="C53" t="s">
        <v>149</v>
      </c>
      <c r="D53" t="s">
        <v>155</v>
      </c>
      <c r="E53" t="s">
        <v>156</v>
      </c>
      <c r="F53" t="s">
        <v>160</v>
      </c>
      <c r="G53" t="s">
        <v>226</v>
      </c>
      <c r="H53">
        <v>329.35723855756726</v>
      </c>
      <c r="I53">
        <v>24</v>
      </c>
      <c r="J53">
        <v>1202666.4402299374</v>
      </c>
      <c r="K53">
        <v>45969.290036363629</v>
      </c>
      <c r="L53">
        <v>216479959.24138874</v>
      </c>
      <c r="M53">
        <v>5964269.7463636352</v>
      </c>
      <c r="N53">
        <v>1803999660.3449061</v>
      </c>
      <c r="O53">
        <v>93600000</v>
      </c>
      <c r="P53">
        <v>23.913323652272723</v>
      </c>
      <c r="Q53">
        <v>17979.863281437563</v>
      </c>
      <c r="R53">
        <v>216525928.53142509</v>
      </c>
      <c r="S53">
        <v>1903.5639300912696</v>
      </c>
      <c r="T53">
        <v>18003.776605089835</v>
      </c>
      <c r="U53">
        <f>Pro_Economic_Table[[#This Row],[Total Energy(MJ)]]*AHP!$P$3/TOPSIS!$B$4</f>
        <v>7.3583658086240327E-3</v>
      </c>
      <c r="V53">
        <f>Pro_Economic_Table[[#This Row],[Total Cost(LKR Million)]]*AHP!$P$4/TOPSIS!$C$4</f>
        <v>2.8589892772967682E-2</v>
      </c>
      <c r="W53">
        <f>Pro_Economic_Table[[#This Row],[Total Carbon (Metric T)]]*AHP!$P$5/TOPSIS!$D$4</f>
        <v>3.1600814195314061E-3</v>
      </c>
      <c r="X53">
        <f>((Pro_Economic_Table[[#This Row],[Weighted Energy]]-TOPSIS!$B$5)^2+(Pro_Economic_Table[[#This Row],[Weighted Cost]]-TOPSIS!$C$5)^2+(Pro_Economic_Table[[#This Row],[Weighted Co2]]-TOPSIS!$D$5)^2)^0.5</f>
        <v>5.621614133234082E-4</v>
      </c>
      <c r="Y53">
        <f>((Pro_Economic_Table[[#This Row],[Weighted Energy]]-TOPSIS!$B$6)^2+(Pro_Economic_Table[[#This Row],[Weighted Cost]]-TOPSIS!$C$6)^2+(Pro_Economic_Table[[#This Row],[Weighted Co2]]-TOPSIS!$D$6)^2)^0.5</f>
        <v>6.4303807433705755E-3</v>
      </c>
      <c r="Z53">
        <f>Pro_Economic_Table[[#This Row],[S- Worst-Euclidean Distance]]/(Pro_Economic_Table[[#This Row],[S+ Best-Euclidean Distance]]+Pro_Economic_Table[[#This Row],[S- Worst-Euclidean Distance]])</f>
        <v>0.91960557394920406</v>
      </c>
      <c r="AA53">
        <v>52</v>
      </c>
    </row>
    <row r="54" spans="1:27" x14ac:dyDescent="0.3">
      <c r="A54">
        <v>121</v>
      </c>
      <c r="B54" t="s">
        <v>140</v>
      </c>
      <c r="C54" t="s">
        <v>149</v>
      </c>
      <c r="D54" t="s">
        <v>154</v>
      </c>
      <c r="E54" t="s">
        <v>157</v>
      </c>
      <c r="F54" t="s">
        <v>160</v>
      </c>
      <c r="G54" t="s">
        <v>225</v>
      </c>
      <c r="H54">
        <v>332.40756927074904</v>
      </c>
      <c r="I54">
        <v>48</v>
      </c>
      <c r="J54">
        <v>1205619.1603602974</v>
      </c>
      <c r="K54">
        <v>48716.976245454542</v>
      </c>
      <c r="L54">
        <v>217011448.86485353</v>
      </c>
      <c r="M54">
        <v>5419337.5795454532</v>
      </c>
      <c r="N54">
        <v>1808428740.540446</v>
      </c>
      <c r="O54">
        <v>89472000</v>
      </c>
      <c r="P54">
        <v>26.656404786363634</v>
      </c>
      <c r="Q54">
        <v>18024.006447386448</v>
      </c>
      <c r="R54">
        <v>217060165.84109899</v>
      </c>
      <c r="S54">
        <v>1903.3200781199916</v>
      </c>
      <c r="T54">
        <v>18050.662852172813</v>
      </c>
      <c r="U54">
        <f>Pro_Economic_Table[[#This Row],[Total Energy(MJ)]]*AHP!$P$3/TOPSIS!$B$4</f>
        <v>7.3765212026678708E-3</v>
      </c>
      <c r="V54">
        <f>Pro_Economic_Table[[#This Row],[Total Cost(LKR Million)]]*AHP!$P$4/TOPSIS!$C$4</f>
        <v>2.8586230326121998E-2</v>
      </c>
      <c r="W54">
        <f>Pro_Economic_Table[[#This Row],[Total Carbon (Metric T)]]*AHP!$P$5/TOPSIS!$D$4</f>
        <v>3.1683110460974562E-3</v>
      </c>
      <c r="X54">
        <f>((Pro_Economic_Table[[#This Row],[Weighted Energy]]-TOPSIS!$B$5)^2+(Pro_Economic_Table[[#This Row],[Weighted Cost]]-TOPSIS!$C$5)^2+(Pro_Economic_Table[[#This Row],[Weighted Co2]]-TOPSIS!$D$5)^2)^0.5</f>
        <v>5.6339516665575805E-4</v>
      </c>
      <c r="Y54">
        <f>((Pro_Economic_Table[[#This Row],[Weighted Energy]]-TOPSIS!$B$6)^2+(Pro_Economic_Table[[#This Row],[Weighted Cost]]-TOPSIS!$C$6)^2+(Pro_Economic_Table[[#This Row],[Weighted Co2]]-TOPSIS!$D$6)^2)^0.5</f>
        <v>6.4285770046606924E-3</v>
      </c>
      <c r="Z54">
        <f>Pro_Economic_Table[[#This Row],[S- Worst-Euclidean Distance]]/(Pro_Economic_Table[[#This Row],[S+ Best-Euclidean Distance]]+Pro_Economic_Table[[#This Row],[S- Worst-Euclidean Distance]])</f>
        <v>0.91942256735989236</v>
      </c>
      <c r="AA54">
        <v>53</v>
      </c>
    </row>
    <row r="55" spans="1:27" x14ac:dyDescent="0.3">
      <c r="A55">
        <v>139</v>
      </c>
      <c r="B55" t="s">
        <v>140</v>
      </c>
      <c r="C55" t="s">
        <v>149</v>
      </c>
      <c r="D55" t="s">
        <v>155</v>
      </c>
      <c r="E55" t="s">
        <v>157</v>
      </c>
      <c r="F55" t="s">
        <v>160</v>
      </c>
      <c r="G55" t="s">
        <v>225</v>
      </c>
      <c r="H55">
        <v>332.41401637574904</v>
      </c>
      <c r="I55">
        <v>48</v>
      </c>
      <c r="J55">
        <v>1205625.4011579372</v>
      </c>
      <c r="K55">
        <v>48698.555945454544</v>
      </c>
      <c r="L55">
        <v>217012572.20842871</v>
      </c>
      <c r="M55">
        <v>5418416.5645454526</v>
      </c>
      <c r="N55">
        <v>1808438101.7369058</v>
      </c>
      <c r="O55">
        <v>89472000</v>
      </c>
      <c r="P55">
        <v>26.642589561363632</v>
      </c>
      <c r="Q55">
        <v>18024.09974731116</v>
      </c>
      <c r="R55">
        <v>217061270.76437417</v>
      </c>
      <c r="S55">
        <v>1903.3285183014511</v>
      </c>
      <c r="T55">
        <v>18050.742336872525</v>
      </c>
      <c r="U55">
        <f>Pro_Economic_Table[[#This Row],[Total Energy(MJ)]]*AHP!$P$3/TOPSIS!$B$4</f>
        <v>7.3765587521184344E-3</v>
      </c>
      <c r="V55">
        <f>Pro_Economic_Table[[#This Row],[Total Cost(LKR Million)]]*AHP!$P$4/TOPSIS!$C$4</f>
        <v>2.8586357090387229E-2</v>
      </c>
      <c r="W55">
        <f>Pro_Economic_Table[[#This Row],[Total Carbon (Metric T)]]*AHP!$P$5/TOPSIS!$D$4</f>
        <v>3.1683249975104407E-3</v>
      </c>
      <c r="X55">
        <f>((Pro_Economic_Table[[#This Row],[Weighted Energy]]-TOPSIS!$B$5)^2+(Pro_Economic_Table[[#This Row],[Weighted Cost]]-TOPSIS!$C$5)^2+(Pro_Economic_Table[[#This Row],[Weighted Co2]]-TOPSIS!$D$5)^2)^0.5</f>
        <v>5.6352795788994106E-4</v>
      </c>
      <c r="Y55">
        <f>((Pro_Economic_Table[[#This Row],[Weighted Energy]]-TOPSIS!$B$6)^2+(Pro_Economic_Table[[#This Row],[Weighted Cost]]-TOPSIS!$C$6)^2+(Pro_Economic_Table[[#This Row],[Weighted Co2]]-TOPSIS!$D$6)^2)^0.5</f>
        <v>6.4284441646713453E-3</v>
      </c>
      <c r="Z55">
        <f>Pro_Economic_Table[[#This Row],[S- Worst-Euclidean Distance]]/(Pro_Economic_Table[[#This Row],[S+ Best-Euclidean Distance]]+Pro_Economic_Table[[#This Row],[S- Worst-Euclidean Distance]])</f>
        <v>0.91940357484098334</v>
      </c>
      <c r="AA55">
        <v>54</v>
      </c>
    </row>
    <row r="56" spans="1:27" x14ac:dyDescent="0.3">
      <c r="A56">
        <v>123</v>
      </c>
      <c r="B56" t="s">
        <v>140</v>
      </c>
      <c r="C56" t="s">
        <v>149</v>
      </c>
      <c r="D56" t="s">
        <v>154</v>
      </c>
      <c r="E56" t="s">
        <v>157</v>
      </c>
      <c r="F56" t="s">
        <v>160</v>
      </c>
      <c r="G56" t="s">
        <v>224</v>
      </c>
      <c r="H56">
        <v>332.40756927074904</v>
      </c>
      <c r="I56">
        <v>24</v>
      </c>
      <c r="J56">
        <v>1205619.1603602974</v>
      </c>
      <c r="K56">
        <v>48716.976245454542</v>
      </c>
      <c r="L56">
        <v>217011448.86485353</v>
      </c>
      <c r="M56">
        <v>5419337.5795454532</v>
      </c>
      <c r="N56">
        <v>1808428740.540446</v>
      </c>
      <c r="O56">
        <v>89908800</v>
      </c>
      <c r="P56">
        <v>26.656404786363634</v>
      </c>
      <c r="Q56">
        <v>18024.006447386448</v>
      </c>
      <c r="R56">
        <v>217060165.84109899</v>
      </c>
      <c r="S56">
        <v>1903.7568781199916</v>
      </c>
      <c r="T56">
        <v>18050.662852172813</v>
      </c>
      <c r="U56">
        <f>Pro_Economic_Table[[#This Row],[Total Energy(MJ)]]*AHP!$P$3/TOPSIS!$B$4</f>
        <v>7.3765212026678708E-3</v>
      </c>
      <c r="V56">
        <f>Pro_Economic_Table[[#This Row],[Total Cost(LKR Million)]]*AHP!$P$4/TOPSIS!$C$4</f>
        <v>2.8592790686384043E-2</v>
      </c>
      <c r="W56">
        <f>Pro_Economic_Table[[#This Row],[Total Carbon (Metric T)]]*AHP!$P$5/TOPSIS!$D$4</f>
        <v>3.1683110460974562E-3</v>
      </c>
      <c r="X56">
        <f>((Pro_Economic_Table[[#This Row],[Weighted Energy]]-TOPSIS!$B$5)^2+(Pro_Economic_Table[[#This Row],[Weighted Cost]]-TOPSIS!$C$5)^2+(Pro_Economic_Table[[#This Row],[Weighted Co2]]-TOPSIS!$D$5)^2)^0.5</f>
        <v>5.6973649348142114E-4</v>
      </c>
      <c r="Y56">
        <f>((Pro_Economic_Table[[#This Row],[Weighted Energy]]-TOPSIS!$B$6)^2+(Pro_Economic_Table[[#This Row],[Weighted Cost]]-TOPSIS!$C$6)^2+(Pro_Economic_Table[[#This Row],[Weighted Co2]]-TOPSIS!$D$6)^2)^0.5</f>
        <v>6.4222533477852209E-3</v>
      </c>
      <c r="Z56">
        <f>Pro_Economic_Table[[#This Row],[S- Worst-Euclidean Distance]]/(Pro_Economic_Table[[#This Row],[S+ Best-Euclidean Distance]]+Pro_Economic_Table[[#This Row],[S- Worst-Euclidean Distance]])</f>
        <v>0.91851582933961906</v>
      </c>
      <c r="AA56">
        <v>55</v>
      </c>
    </row>
    <row r="57" spans="1:27" x14ac:dyDescent="0.3">
      <c r="A57">
        <v>141</v>
      </c>
      <c r="B57" t="s">
        <v>140</v>
      </c>
      <c r="C57" t="s">
        <v>149</v>
      </c>
      <c r="D57" t="s">
        <v>155</v>
      </c>
      <c r="E57" t="s">
        <v>157</v>
      </c>
      <c r="F57" t="s">
        <v>160</v>
      </c>
      <c r="G57" t="s">
        <v>224</v>
      </c>
      <c r="H57">
        <v>332.41401637574904</v>
      </c>
      <c r="I57">
        <v>24</v>
      </c>
      <c r="J57">
        <v>1205625.4011579372</v>
      </c>
      <c r="K57">
        <v>48698.555945454544</v>
      </c>
      <c r="L57">
        <v>217012572.20842871</v>
      </c>
      <c r="M57">
        <v>5418416.5645454526</v>
      </c>
      <c r="N57">
        <v>1808438101.7369058</v>
      </c>
      <c r="O57">
        <v>89908800</v>
      </c>
      <c r="P57">
        <v>26.642589561363632</v>
      </c>
      <c r="Q57">
        <v>18024.09974731116</v>
      </c>
      <c r="R57">
        <v>217061270.76437417</v>
      </c>
      <c r="S57">
        <v>1903.7653183014513</v>
      </c>
      <c r="T57">
        <v>18050.742336872525</v>
      </c>
      <c r="U57">
        <f>Pro_Economic_Table[[#This Row],[Total Energy(MJ)]]*AHP!$P$3/TOPSIS!$B$4</f>
        <v>7.3765587521184344E-3</v>
      </c>
      <c r="V57">
        <f>Pro_Economic_Table[[#This Row],[Total Cost(LKR Million)]]*AHP!$P$4/TOPSIS!$C$4</f>
        <v>2.8592917450649274E-2</v>
      </c>
      <c r="W57">
        <f>Pro_Economic_Table[[#This Row],[Total Carbon (Metric T)]]*AHP!$P$5/TOPSIS!$D$4</f>
        <v>3.1683249975104407E-3</v>
      </c>
      <c r="X57">
        <f>((Pro_Economic_Table[[#This Row],[Weighted Energy]]-TOPSIS!$B$5)^2+(Pro_Economic_Table[[#This Row],[Weighted Cost]]-TOPSIS!$C$5)^2+(Pro_Economic_Table[[#This Row],[Weighted Co2]]-TOPSIS!$D$5)^2)^0.5</f>
        <v>5.6986926637215651E-4</v>
      </c>
      <c r="Y57">
        <f>((Pro_Economic_Table[[#This Row],[Weighted Energy]]-TOPSIS!$B$6)^2+(Pro_Economic_Table[[#This Row],[Weighted Cost]]-TOPSIS!$C$6)^2+(Pro_Economic_Table[[#This Row],[Weighted Co2]]-TOPSIS!$D$6)^2)^0.5</f>
        <v>6.4221205064855184E-3</v>
      </c>
      <c r="Z57">
        <f>Pro_Economic_Table[[#This Row],[S- Worst-Euclidean Distance]]/(Pro_Economic_Table[[#This Row],[S+ Best-Euclidean Distance]]+Pro_Economic_Table[[#This Row],[S- Worst-Euclidean Distance]])</f>
        <v>0.91849683925678183</v>
      </c>
      <c r="AA57">
        <v>56</v>
      </c>
    </row>
    <row r="58" spans="1:27" x14ac:dyDescent="0.3">
      <c r="A58">
        <v>119</v>
      </c>
      <c r="B58" t="s">
        <v>140</v>
      </c>
      <c r="C58" t="s">
        <v>149</v>
      </c>
      <c r="D58" t="s">
        <v>154</v>
      </c>
      <c r="E58" t="s">
        <v>157</v>
      </c>
      <c r="F58" t="s">
        <v>159</v>
      </c>
      <c r="G58" t="s">
        <v>226</v>
      </c>
      <c r="H58">
        <v>332.44614111458719</v>
      </c>
      <c r="I58">
        <v>24</v>
      </c>
      <c r="J58">
        <v>1204577.9809366136</v>
      </c>
      <c r="K58">
        <v>47898.196472727272</v>
      </c>
      <c r="L58">
        <v>216824036.56859046</v>
      </c>
      <c r="M58">
        <v>5392044.920454544</v>
      </c>
      <c r="N58">
        <v>1806866971.4049206</v>
      </c>
      <c r="O58">
        <v>93600000</v>
      </c>
      <c r="P58">
        <v>26.929331377272725</v>
      </c>
      <c r="Q58">
        <v>18008.440815002374</v>
      </c>
      <c r="R58">
        <v>216871934.7650632</v>
      </c>
      <c r="S58">
        <v>1905.859016325375</v>
      </c>
      <c r="T58">
        <v>18035.370146379646</v>
      </c>
      <c r="U58">
        <f>Pro_Economic_Table[[#This Row],[Total Energy(MJ)]]*AHP!$P$3/TOPSIS!$B$4</f>
        <v>7.3701244024166647E-3</v>
      </c>
      <c r="V58">
        <f>Pro_Economic_Table[[#This Row],[Total Cost(LKR Million)]]*AHP!$P$4/TOPSIS!$C$4</f>
        <v>2.8624362993957129E-2</v>
      </c>
      <c r="W58">
        <f>Pro_Economic_Table[[#This Row],[Total Carbon (Metric T)]]*AHP!$P$5/TOPSIS!$D$4</f>
        <v>3.1656268206434655E-3</v>
      </c>
      <c r="X58">
        <f>((Pro_Economic_Table[[#This Row],[Weighted Energy]]-TOPSIS!$B$5)^2+(Pro_Economic_Table[[#This Row],[Weighted Cost]]-TOPSIS!$C$5)^2+(Pro_Economic_Table[[#This Row],[Weighted Co2]]-TOPSIS!$D$5)^2)^0.5</f>
        <v>5.9868085881241775E-4</v>
      </c>
      <c r="Y58">
        <f>((Pro_Economic_Table[[#This Row],[Weighted Energy]]-TOPSIS!$B$6)^2+(Pro_Economic_Table[[#This Row],[Weighted Cost]]-TOPSIS!$C$6)^2+(Pro_Economic_Table[[#This Row],[Weighted Co2]]-TOPSIS!$D$6)^2)^0.5</f>
        <v>6.3936866483343237E-3</v>
      </c>
      <c r="Z58">
        <f>Pro_Economic_Table[[#This Row],[S- Worst-Euclidean Distance]]/(Pro_Economic_Table[[#This Row],[S+ Best-Euclidean Distance]]+Pro_Economic_Table[[#This Row],[S- Worst-Euclidean Distance]])</f>
        <v>0.9143808076162302</v>
      </c>
      <c r="AA58">
        <v>57</v>
      </c>
    </row>
    <row r="59" spans="1:27" x14ac:dyDescent="0.3">
      <c r="A59">
        <v>137</v>
      </c>
      <c r="B59" t="s">
        <v>140</v>
      </c>
      <c r="C59" t="s">
        <v>149</v>
      </c>
      <c r="D59" t="s">
        <v>155</v>
      </c>
      <c r="E59" t="s">
        <v>157</v>
      </c>
      <c r="F59" t="s">
        <v>159</v>
      </c>
      <c r="G59" t="s">
        <v>226</v>
      </c>
      <c r="H59">
        <v>332.4525882195872</v>
      </c>
      <c r="I59">
        <v>24</v>
      </c>
      <c r="J59">
        <v>1204584.2217342535</v>
      </c>
      <c r="K59">
        <v>47879.776172727274</v>
      </c>
      <c r="L59">
        <v>216825159.91216564</v>
      </c>
      <c r="M59">
        <v>5391123.9054545434</v>
      </c>
      <c r="N59">
        <v>1806876332.6013801</v>
      </c>
      <c r="O59">
        <v>93600000</v>
      </c>
      <c r="P59">
        <v>26.915516152272723</v>
      </c>
      <c r="Q59">
        <v>18008.534114927086</v>
      </c>
      <c r="R59">
        <v>216873039.68833837</v>
      </c>
      <c r="S59">
        <v>1905.8674565068347</v>
      </c>
      <c r="T59">
        <v>18035.449631079358</v>
      </c>
      <c r="U59">
        <f>Pro_Economic_Table[[#This Row],[Total Energy(MJ)]]*AHP!$P$3/TOPSIS!$B$4</f>
        <v>7.3701619518672283E-3</v>
      </c>
      <c r="V59">
        <f>Pro_Economic_Table[[#This Row],[Total Cost(LKR Million)]]*AHP!$P$4/TOPSIS!$C$4</f>
        <v>2.8624489758222356E-2</v>
      </c>
      <c r="W59">
        <f>Pro_Economic_Table[[#This Row],[Total Carbon (Metric T)]]*AHP!$P$5/TOPSIS!$D$4</f>
        <v>3.16564077205645E-3</v>
      </c>
      <c r="X59">
        <f>((Pro_Economic_Table[[#This Row],[Weighted Energy]]-TOPSIS!$B$5)^2+(Pro_Economic_Table[[#This Row],[Weighted Cost]]-TOPSIS!$C$5)^2+(Pro_Economic_Table[[#This Row],[Weighted Co2]]-TOPSIS!$D$5)^2)^0.5</f>
        <v>5.9881343392579418E-4</v>
      </c>
      <c r="Y59">
        <f>((Pro_Economic_Table[[#This Row],[Weighted Energy]]-TOPSIS!$B$6)^2+(Pro_Economic_Table[[#This Row],[Weighted Cost]]-TOPSIS!$C$6)^2+(Pro_Economic_Table[[#This Row],[Weighted Co2]]-TOPSIS!$D$6)^2)^0.5</f>
        <v>6.3935537960482167E-3</v>
      </c>
      <c r="Z59">
        <f>Pro_Economic_Table[[#This Row],[S- Worst-Euclidean Distance]]/(Pro_Economic_Table[[#This Row],[S+ Best-Euclidean Distance]]+Pro_Economic_Table[[#This Row],[S- Worst-Euclidean Distance]])</f>
        <v>0.91436184424655575</v>
      </c>
      <c r="AA59">
        <v>58</v>
      </c>
    </row>
    <row r="60" spans="1:27" x14ac:dyDescent="0.3">
      <c r="A60">
        <v>122</v>
      </c>
      <c r="B60" t="s">
        <v>140</v>
      </c>
      <c r="C60" t="s">
        <v>149</v>
      </c>
      <c r="D60" t="s">
        <v>154</v>
      </c>
      <c r="E60" t="s">
        <v>157</v>
      </c>
      <c r="F60" t="s">
        <v>160</v>
      </c>
      <c r="G60" t="s">
        <v>226</v>
      </c>
      <c r="H60">
        <v>332.40756927074904</v>
      </c>
      <c r="I60">
        <v>24</v>
      </c>
      <c r="J60">
        <v>1205619.1603602974</v>
      </c>
      <c r="K60">
        <v>48716.976245454542</v>
      </c>
      <c r="L60">
        <v>217011448.86485353</v>
      </c>
      <c r="M60">
        <v>5419337.5795454532</v>
      </c>
      <c r="N60">
        <v>1808428740.540446</v>
      </c>
      <c r="O60">
        <v>93600000</v>
      </c>
      <c r="P60">
        <v>26.656404786363634</v>
      </c>
      <c r="Q60">
        <v>18024.006447386448</v>
      </c>
      <c r="R60">
        <v>217060165.84109899</v>
      </c>
      <c r="S60">
        <v>1907.4480781199916</v>
      </c>
      <c r="T60">
        <v>18050.662852172813</v>
      </c>
      <c r="U60">
        <f>Pro_Economic_Table[[#This Row],[Total Energy(MJ)]]*AHP!$P$3/TOPSIS!$B$4</f>
        <v>7.3765212026678708E-3</v>
      </c>
      <c r="V60">
        <f>Pro_Economic_Table[[#This Row],[Total Cost(LKR Million)]]*AHP!$P$4/TOPSIS!$C$4</f>
        <v>2.8648229335191872E-2</v>
      </c>
      <c r="W60">
        <f>Pro_Economic_Table[[#This Row],[Total Carbon (Metric T)]]*AHP!$P$5/TOPSIS!$D$4</f>
        <v>3.1683110460974562E-3</v>
      </c>
      <c r="X60">
        <f>((Pro_Economic_Table[[#This Row],[Weighted Energy]]-TOPSIS!$B$5)^2+(Pro_Economic_Table[[#This Row],[Weighted Cost]]-TOPSIS!$C$5)^2+(Pro_Economic_Table[[#This Row],[Weighted Co2]]-TOPSIS!$D$5)^2)^0.5</f>
        <v>6.2350519495686012E-4</v>
      </c>
      <c r="Y60">
        <f>((Pro_Economic_Table[[#This Row],[Weighted Energy]]-TOPSIS!$B$6)^2+(Pro_Economic_Table[[#This Row],[Weighted Cost]]-TOPSIS!$C$6)^2+(Pro_Economic_Table[[#This Row],[Weighted Co2]]-TOPSIS!$D$6)^2)^0.5</f>
        <v>6.368834093557877E-3</v>
      </c>
      <c r="Z60">
        <f>Pro_Economic_Table[[#This Row],[S- Worst-Euclidean Distance]]/(Pro_Economic_Table[[#This Row],[S+ Best-Euclidean Distance]]+Pro_Economic_Table[[#This Row],[S- Worst-Euclidean Distance]])</f>
        <v>0.91083024303740545</v>
      </c>
      <c r="AA60">
        <v>59</v>
      </c>
    </row>
    <row r="61" spans="1:27" x14ac:dyDescent="0.3">
      <c r="A61">
        <v>140</v>
      </c>
      <c r="B61" t="s">
        <v>140</v>
      </c>
      <c r="C61" t="s">
        <v>149</v>
      </c>
      <c r="D61" t="s">
        <v>155</v>
      </c>
      <c r="E61" t="s">
        <v>157</v>
      </c>
      <c r="F61" t="s">
        <v>160</v>
      </c>
      <c r="G61" t="s">
        <v>226</v>
      </c>
      <c r="H61">
        <v>332.41401637574904</v>
      </c>
      <c r="I61">
        <v>24</v>
      </c>
      <c r="J61">
        <v>1205625.4011579372</v>
      </c>
      <c r="K61">
        <v>48698.555945454544</v>
      </c>
      <c r="L61">
        <v>217012572.20842871</v>
      </c>
      <c r="M61">
        <v>5418416.5645454526</v>
      </c>
      <c r="N61">
        <v>1808438101.7369058</v>
      </c>
      <c r="O61">
        <v>93600000</v>
      </c>
      <c r="P61">
        <v>26.642589561363632</v>
      </c>
      <c r="Q61">
        <v>18024.09974731116</v>
      </c>
      <c r="R61">
        <v>217061270.76437417</v>
      </c>
      <c r="S61">
        <v>1907.4565183014513</v>
      </c>
      <c r="T61">
        <v>18050.742336872525</v>
      </c>
      <c r="U61">
        <f>Pro_Economic_Table[[#This Row],[Total Energy(MJ)]]*AHP!$P$3/TOPSIS!$B$4</f>
        <v>7.3765587521184344E-3</v>
      </c>
      <c r="V61">
        <f>Pro_Economic_Table[[#This Row],[Total Cost(LKR Million)]]*AHP!$P$4/TOPSIS!$C$4</f>
        <v>2.8648356099457102E-2</v>
      </c>
      <c r="W61">
        <f>Pro_Economic_Table[[#This Row],[Total Carbon (Metric T)]]*AHP!$P$5/TOPSIS!$D$4</f>
        <v>3.1683249975104407E-3</v>
      </c>
      <c r="X61">
        <f>((Pro_Economic_Table[[#This Row],[Weighted Energy]]-TOPSIS!$B$5)^2+(Pro_Economic_Table[[#This Row],[Weighted Cost]]-TOPSIS!$C$5)^2+(Pro_Economic_Table[[#This Row],[Weighted Co2]]-TOPSIS!$D$5)^2)^0.5</f>
        <v>6.2363778924018831E-4</v>
      </c>
      <c r="Y61">
        <f>((Pro_Economic_Table[[#This Row],[Weighted Energy]]-TOPSIS!$B$6)^2+(Pro_Economic_Table[[#This Row],[Weighted Cost]]-TOPSIS!$C$6)^2+(Pro_Economic_Table[[#This Row],[Weighted Co2]]-TOPSIS!$D$6)^2)^0.5</f>
        <v>6.3687012414799038E-3</v>
      </c>
      <c r="Z61">
        <f>Pro_Economic_Table[[#This Row],[S- Worst-Euclidean Distance]]/(Pro_Economic_Table[[#This Row],[S+ Best-Euclidean Distance]]+Pro_Economic_Table[[#This Row],[S- Worst-Euclidean Distance]])</f>
        <v>0.91081127695606534</v>
      </c>
      <c r="AA61">
        <v>60</v>
      </c>
    </row>
    <row r="62" spans="1:27" x14ac:dyDescent="0.3">
      <c r="A62">
        <v>115</v>
      </c>
      <c r="B62" t="s">
        <v>140</v>
      </c>
      <c r="C62" t="s">
        <v>149</v>
      </c>
      <c r="D62" t="s">
        <v>154</v>
      </c>
      <c r="E62" t="s">
        <v>156</v>
      </c>
      <c r="F62" t="s">
        <v>161</v>
      </c>
      <c r="G62" t="s">
        <v>225</v>
      </c>
      <c r="H62">
        <v>329.08629880910564</v>
      </c>
      <c r="I62">
        <v>47</v>
      </c>
      <c r="J62">
        <v>1209799.7154804156</v>
      </c>
      <c r="K62">
        <v>46478.97819999999</v>
      </c>
      <c r="L62">
        <v>217763948.78647482</v>
      </c>
      <c r="M62">
        <v>5916063.9749999987</v>
      </c>
      <c r="N62">
        <v>1814699573.2206235</v>
      </c>
      <c r="O62">
        <v>87608000</v>
      </c>
      <c r="P62">
        <v>23.435871013636358</v>
      </c>
      <c r="Q62">
        <v>18086.505746432216</v>
      </c>
      <c r="R62">
        <v>217810427.76467481</v>
      </c>
      <c r="S62">
        <v>1908.2236371956235</v>
      </c>
      <c r="T62">
        <v>18109.941617445853</v>
      </c>
      <c r="U62">
        <f>Pro_Economic_Table[[#This Row],[Total Energy(MJ)]]*AHP!$P$3/TOPSIS!$B$4</f>
        <v>7.4020179259628432E-3</v>
      </c>
      <c r="V62">
        <f>Pro_Economic_Table[[#This Row],[Total Cost(LKR Million)]]*AHP!$P$4/TOPSIS!$C$4</f>
        <v>2.8659877565367337E-2</v>
      </c>
      <c r="W62">
        <f>Pro_Economic_Table[[#This Row],[Total Carbon (Metric T)]]*AHP!$P$5/TOPSIS!$D$4</f>
        <v>3.1787158477577441E-3</v>
      </c>
      <c r="X62">
        <f>((Pro_Economic_Table[[#This Row],[Weighted Energy]]-TOPSIS!$B$5)^2+(Pro_Economic_Table[[#This Row],[Weighted Cost]]-TOPSIS!$C$5)^2+(Pro_Economic_Table[[#This Row],[Weighted Co2]]-TOPSIS!$D$5)^2)^0.5</f>
        <v>6.4169536821221589E-4</v>
      </c>
      <c r="Y62">
        <f>((Pro_Economic_Table[[#This Row],[Weighted Energy]]-TOPSIS!$B$6)^2+(Pro_Economic_Table[[#This Row],[Weighted Cost]]-TOPSIS!$C$6)^2+(Pro_Economic_Table[[#This Row],[Weighted Co2]]-TOPSIS!$D$6)^2)^0.5</f>
        <v>6.3502624282040336E-3</v>
      </c>
      <c r="Z62">
        <f>Pro_Economic_Table[[#This Row],[S- Worst-Euclidean Distance]]/(Pro_Economic_Table[[#This Row],[S+ Best-Euclidean Distance]]+Pro_Economic_Table[[#This Row],[S- Worst-Euclidean Distance]])</f>
        <v>0.90822379269206699</v>
      </c>
      <c r="AA62">
        <v>61</v>
      </c>
    </row>
    <row r="63" spans="1:27" x14ac:dyDescent="0.3">
      <c r="A63">
        <v>133</v>
      </c>
      <c r="B63" t="s">
        <v>140</v>
      </c>
      <c r="C63" t="s">
        <v>149</v>
      </c>
      <c r="D63" t="s">
        <v>155</v>
      </c>
      <c r="E63" t="s">
        <v>156</v>
      </c>
      <c r="F63" t="s">
        <v>161</v>
      </c>
      <c r="G63" t="s">
        <v>225</v>
      </c>
      <c r="H63">
        <v>329.09274591410565</v>
      </c>
      <c r="I63">
        <v>47</v>
      </c>
      <c r="J63">
        <v>1209805.9562780557</v>
      </c>
      <c r="K63">
        <v>46460.557899999993</v>
      </c>
      <c r="L63">
        <v>217765072.13005</v>
      </c>
      <c r="M63">
        <v>5915142.959999999</v>
      </c>
      <c r="N63">
        <v>1814708934.4170835</v>
      </c>
      <c r="O63">
        <v>87608000</v>
      </c>
      <c r="P63">
        <v>23.42205578863636</v>
      </c>
      <c r="Q63">
        <v>18086.599046356932</v>
      </c>
      <c r="R63">
        <v>217811532.68795002</v>
      </c>
      <c r="S63">
        <v>1908.2320773770834</v>
      </c>
      <c r="T63">
        <v>18110.021102145569</v>
      </c>
      <c r="U63">
        <f>Pro_Economic_Table[[#This Row],[Total Energy(MJ)]]*AHP!$P$3/TOPSIS!$B$4</f>
        <v>7.4020554754134077E-3</v>
      </c>
      <c r="V63">
        <f>Pro_Economic_Table[[#This Row],[Total Cost(LKR Million)]]*AHP!$P$4/TOPSIS!$C$4</f>
        <v>2.8660004329632571E-2</v>
      </c>
      <c r="W63">
        <f>Pro_Economic_Table[[#This Row],[Total Carbon (Metric T)]]*AHP!$P$5/TOPSIS!$D$4</f>
        <v>3.1787297991707295E-3</v>
      </c>
      <c r="X63">
        <f>((Pro_Economic_Table[[#This Row],[Weighted Energy]]-TOPSIS!$B$5)^2+(Pro_Economic_Table[[#This Row],[Weighted Cost]]-TOPSIS!$C$5)^2+(Pro_Economic_Table[[#This Row],[Weighted Co2]]-TOPSIS!$D$5)^2)^0.5</f>
        <v>6.418282230263515E-4</v>
      </c>
      <c r="Y63">
        <f>((Pro_Economic_Table[[#This Row],[Weighted Energy]]-TOPSIS!$B$6)^2+(Pro_Economic_Table[[#This Row],[Weighted Cost]]-TOPSIS!$C$6)^2+(Pro_Economic_Table[[#This Row],[Weighted Co2]]-TOPSIS!$D$6)^2)^0.5</f>
        <v>6.3501295937390262E-3</v>
      </c>
      <c r="Z63">
        <f>Pro_Economic_Table[[#This Row],[S- Worst-Euclidean Distance]]/(Pro_Economic_Table[[#This Row],[S+ Best-Euclidean Distance]]+Pro_Economic_Table[[#This Row],[S- Worst-Euclidean Distance]])</f>
        <v>0.90820479186997238</v>
      </c>
      <c r="AA63">
        <v>62</v>
      </c>
    </row>
    <row r="64" spans="1:27" x14ac:dyDescent="0.3">
      <c r="A64">
        <v>117</v>
      </c>
      <c r="B64" t="s">
        <v>140</v>
      </c>
      <c r="C64" t="s">
        <v>149</v>
      </c>
      <c r="D64" t="s">
        <v>154</v>
      </c>
      <c r="E64" t="s">
        <v>156</v>
      </c>
      <c r="F64" t="s">
        <v>161</v>
      </c>
      <c r="G64" t="s">
        <v>224</v>
      </c>
      <c r="H64">
        <v>329.08629880910564</v>
      </c>
      <c r="I64">
        <v>24</v>
      </c>
      <c r="J64">
        <v>1209799.7154804156</v>
      </c>
      <c r="K64">
        <v>46478.97819999999</v>
      </c>
      <c r="L64">
        <v>217763948.78647482</v>
      </c>
      <c r="M64">
        <v>5916063.9749999987</v>
      </c>
      <c r="N64">
        <v>1814699573.2206235</v>
      </c>
      <c r="O64">
        <v>89908800</v>
      </c>
      <c r="P64">
        <v>23.435871013636358</v>
      </c>
      <c r="Q64">
        <v>18086.505746432216</v>
      </c>
      <c r="R64">
        <v>217810427.76467481</v>
      </c>
      <c r="S64">
        <v>1910.5244371956235</v>
      </c>
      <c r="T64">
        <v>18109.941617445853</v>
      </c>
      <c r="U64">
        <f>Pro_Economic_Table[[#This Row],[Total Energy(MJ)]]*AHP!$P$3/TOPSIS!$B$4</f>
        <v>7.4020179259628432E-3</v>
      </c>
      <c r="V64">
        <f>Pro_Economic_Table[[#This Row],[Total Cost(LKR Million)]]*AHP!$P$4/TOPSIS!$C$4</f>
        <v>2.8694433602205506E-2</v>
      </c>
      <c r="W64">
        <f>Pro_Economic_Table[[#This Row],[Total Carbon (Metric T)]]*AHP!$P$5/TOPSIS!$D$4</f>
        <v>3.1787158477577441E-3</v>
      </c>
      <c r="X64">
        <f>((Pro_Economic_Table[[#This Row],[Weighted Energy]]-TOPSIS!$B$5)^2+(Pro_Economic_Table[[#This Row],[Weighted Cost]]-TOPSIS!$C$5)^2+(Pro_Economic_Table[[#This Row],[Weighted Co2]]-TOPSIS!$D$5)^2)^0.5</f>
        <v>6.7504035627866403E-4</v>
      </c>
      <c r="Y64">
        <f>((Pro_Economic_Table[[#This Row],[Weighted Energy]]-TOPSIS!$B$6)^2+(Pro_Economic_Table[[#This Row],[Weighted Cost]]-TOPSIS!$C$6)^2+(Pro_Economic_Table[[#This Row],[Weighted Co2]]-TOPSIS!$D$6)^2)^0.5</f>
        <v>6.316948553918008E-3</v>
      </c>
      <c r="Z64">
        <f>Pro_Economic_Table[[#This Row],[S- Worst-Euclidean Distance]]/(Pro_Economic_Table[[#This Row],[S+ Best-Euclidean Distance]]+Pro_Economic_Table[[#This Row],[S- Worst-Euclidean Distance]])</f>
        <v>0.9034551734923052</v>
      </c>
      <c r="AA64">
        <v>63</v>
      </c>
    </row>
    <row r="65" spans="1:27" x14ac:dyDescent="0.3">
      <c r="A65">
        <v>135</v>
      </c>
      <c r="B65" t="s">
        <v>140</v>
      </c>
      <c r="C65" t="s">
        <v>149</v>
      </c>
      <c r="D65" t="s">
        <v>155</v>
      </c>
      <c r="E65" t="s">
        <v>156</v>
      </c>
      <c r="F65" t="s">
        <v>161</v>
      </c>
      <c r="G65" t="s">
        <v>224</v>
      </c>
      <c r="H65">
        <v>329.09274591410565</v>
      </c>
      <c r="I65">
        <v>24</v>
      </c>
      <c r="J65">
        <v>1209805.9562780557</v>
      </c>
      <c r="K65">
        <v>46460.557899999993</v>
      </c>
      <c r="L65">
        <v>217765072.13005</v>
      </c>
      <c r="M65">
        <v>5915142.959999999</v>
      </c>
      <c r="N65">
        <v>1814708934.4170835</v>
      </c>
      <c r="O65">
        <v>89908800</v>
      </c>
      <c r="P65">
        <v>23.42205578863636</v>
      </c>
      <c r="Q65">
        <v>18086.599046356932</v>
      </c>
      <c r="R65">
        <v>217811532.68795002</v>
      </c>
      <c r="S65">
        <v>1910.5328773770837</v>
      </c>
      <c r="T65">
        <v>18110.021102145569</v>
      </c>
      <c r="U65">
        <f>Pro_Economic_Table[[#This Row],[Total Energy(MJ)]]*AHP!$P$3/TOPSIS!$B$4</f>
        <v>7.4020554754134077E-3</v>
      </c>
      <c r="V65">
        <f>Pro_Economic_Table[[#This Row],[Total Cost(LKR Million)]]*AHP!$P$4/TOPSIS!$C$4</f>
        <v>2.8694560366470744E-2</v>
      </c>
      <c r="W65">
        <f>Pro_Economic_Table[[#This Row],[Total Carbon (Metric T)]]*AHP!$P$5/TOPSIS!$D$4</f>
        <v>3.1787297991707295E-3</v>
      </c>
      <c r="X65">
        <f>((Pro_Economic_Table[[#This Row],[Weighted Energy]]-TOPSIS!$B$5)^2+(Pro_Economic_Table[[#This Row],[Weighted Cost]]-TOPSIS!$C$5)^2+(Pro_Economic_Table[[#This Row],[Weighted Co2]]-TOPSIS!$D$5)^2)^0.5</f>
        <v>6.7517313767227239E-4</v>
      </c>
      <c r="Y65">
        <f>((Pro_Economic_Table[[#This Row],[Weighted Energy]]-TOPSIS!$B$6)^2+(Pro_Economic_Table[[#This Row],[Weighted Cost]]-TOPSIS!$C$6)^2+(Pro_Economic_Table[[#This Row],[Weighted Co2]]-TOPSIS!$D$6)^2)^0.5</f>
        <v>6.3168157123671409E-3</v>
      </c>
      <c r="Z65">
        <f>Pro_Economic_Table[[#This Row],[S- Worst-Euclidean Distance]]/(Pro_Economic_Table[[#This Row],[S+ Best-Euclidean Distance]]+Pro_Economic_Table[[#This Row],[S- Worst-Euclidean Distance]])</f>
        <v>0.90343618215746058</v>
      </c>
      <c r="AA65">
        <v>64</v>
      </c>
    </row>
    <row r="66" spans="1:27" x14ac:dyDescent="0.3">
      <c r="A66">
        <v>116</v>
      </c>
      <c r="B66" t="s">
        <v>140</v>
      </c>
      <c r="C66" t="s">
        <v>149</v>
      </c>
      <c r="D66" t="s">
        <v>154</v>
      </c>
      <c r="E66" t="s">
        <v>156</v>
      </c>
      <c r="F66" t="s">
        <v>161</v>
      </c>
      <c r="G66" t="s">
        <v>226</v>
      </c>
      <c r="H66">
        <v>329.08629880910564</v>
      </c>
      <c r="I66">
        <v>24</v>
      </c>
      <c r="J66">
        <v>1209799.7154804156</v>
      </c>
      <c r="K66">
        <v>46478.97819999999</v>
      </c>
      <c r="L66">
        <v>217763948.78647482</v>
      </c>
      <c r="M66">
        <v>5916063.9749999987</v>
      </c>
      <c r="N66">
        <v>1814699573.2206235</v>
      </c>
      <c r="O66">
        <v>93600000</v>
      </c>
      <c r="P66">
        <v>23.435871013636358</v>
      </c>
      <c r="Q66">
        <v>18086.505746432216</v>
      </c>
      <c r="R66">
        <v>217810427.76467481</v>
      </c>
      <c r="S66">
        <v>1914.2156371956235</v>
      </c>
      <c r="T66">
        <v>18109.941617445853</v>
      </c>
      <c r="U66">
        <f>Pro_Economic_Table[[#This Row],[Total Energy(MJ)]]*AHP!$P$3/TOPSIS!$B$4</f>
        <v>7.4020179259628432E-3</v>
      </c>
      <c r="V66">
        <f>Pro_Economic_Table[[#This Row],[Total Cost(LKR Million)]]*AHP!$P$4/TOPSIS!$C$4</f>
        <v>2.8749872251013334E-2</v>
      </c>
      <c r="W66">
        <f>Pro_Economic_Table[[#This Row],[Total Carbon (Metric T)]]*AHP!$P$5/TOPSIS!$D$4</f>
        <v>3.1787158477577441E-3</v>
      </c>
      <c r="X66">
        <f>((Pro_Economic_Table[[#This Row],[Weighted Energy]]-TOPSIS!$B$5)^2+(Pro_Economic_Table[[#This Row],[Weighted Cost]]-TOPSIS!$C$5)^2+(Pro_Economic_Table[[#This Row],[Weighted Co2]]-TOPSIS!$D$5)^2)^0.5</f>
        <v>7.2877186455472601E-4</v>
      </c>
      <c r="Y66">
        <f>((Pro_Economic_Table[[#This Row],[Weighted Energy]]-TOPSIS!$B$6)^2+(Pro_Economic_Table[[#This Row],[Weighted Cost]]-TOPSIS!$C$6)^2+(Pro_Economic_Table[[#This Row],[Weighted Co2]]-TOPSIS!$D$6)^2)^0.5</f>
        <v>6.2635308391355091E-3</v>
      </c>
      <c r="Z66">
        <f>Pro_Economic_Table[[#This Row],[S- Worst-Euclidean Distance]]/(Pro_Economic_Table[[#This Row],[S+ Best-Euclidean Distance]]+Pro_Economic_Table[[#This Row],[S- Worst-Euclidean Distance]])</f>
        <v>0.89577512653018987</v>
      </c>
      <c r="AA66">
        <v>65</v>
      </c>
    </row>
    <row r="67" spans="1:27" x14ac:dyDescent="0.3">
      <c r="A67">
        <v>134</v>
      </c>
      <c r="B67" t="s">
        <v>140</v>
      </c>
      <c r="C67" t="s">
        <v>149</v>
      </c>
      <c r="D67" t="s">
        <v>155</v>
      </c>
      <c r="E67" t="s">
        <v>156</v>
      </c>
      <c r="F67" t="s">
        <v>161</v>
      </c>
      <c r="G67" t="s">
        <v>226</v>
      </c>
      <c r="H67">
        <v>329.09274591410565</v>
      </c>
      <c r="I67">
        <v>24</v>
      </c>
      <c r="J67">
        <v>1209805.9562780557</v>
      </c>
      <c r="K67">
        <v>46460.557899999993</v>
      </c>
      <c r="L67">
        <v>217765072.13005</v>
      </c>
      <c r="M67">
        <v>5915142.959999999</v>
      </c>
      <c r="N67">
        <v>1814708934.4170835</v>
      </c>
      <c r="O67">
        <v>93600000</v>
      </c>
      <c r="P67">
        <v>23.42205578863636</v>
      </c>
      <c r="Q67">
        <v>18086.599046356932</v>
      </c>
      <c r="R67">
        <v>217811532.68795002</v>
      </c>
      <c r="S67">
        <v>1914.2240773770836</v>
      </c>
      <c r="T67">
        <v>18110.021102145569</v>
      </c>
      <c r="U67">
        <f>Pro_Economic_Table[[#This Row],[Total Energy(MJ)]]*AHP!$P$3/TOPSIS!$B$4</f>
        <v>7.4020554754134077E-3</v>
      </c>
      <c r="V67">
        <f>Pro_Economic_Table[[#This Row],[Total Cost(LKR Million)]]*AHP!$P$4/TOPSIS!$C$4</f>
        <v>2.8749999015278572E-2</v>
      </c>
      <c r="W67">
        <f>Pro_Economic_Table[[#This Row],[Total Carbon (Metric T)]]*AHP!$P$5/TOPSIS!$D$4</f>
        <v>3.1787297991707295E-3</v>
      </c>
      <c r="X67">
        <f>((Pro_Economic_Table[[#This Row],[Weighted Energy]]-TOPSIS!$B$5)^2+(Pro_Economic_Table[[#This Row],[Weighted Cost]]-TOPSIS!$C$5)^2+(Pro_Economic_Table[[#This Row],[Weighted Co2]]-TOPSIS!$D$5)^2)^0.5</f>
        <v>7.2890449928308943E-4</v>
      </c>
      <c r="Y67">
        <f>((Pro_Economic_Table[[#This Row],[Weighted Energy]]-TOPSIS!$B$6)^2+(Pro_Economic_Table[[#This Row],[Weighted Cost]]-TOPSIS!$C$6)^2+(Pro_Economic_Table[[#This Row],[Weighted Co2]]-TOPSIS!$D$6)^2)^0.5</f>
        <v>6.2633979866556716E-3</v>
      </c>
      <c r="Z67">
        <f>Pro_Economic_Table[[#This Row],[S- Worst-Euclidean Distance]]/(Pro_Economic_Table[[#This Row],[S+ Best-Euclidean Distance]]+Pro_Economic_Table[[#This Row],[S- Worst-Euclidean Distance]])</f>
        <v>0.89575615460731461</v>
      </c>
      <c r="AA67">
        <v>66</v>
      </c>
    </row>
    <row r="68" spans="1:27" x14ac:dyDescent="0.3">
      <c r="A68">
        <v>124</v>
      </c>
      <c r="B68" t="s">
        <v>140</v>
      </c>
      <c r="C68" t="s">
        <v>149</v>
      </c>
      <c r="D68" t="s">
        <v>154</v>
      </c>
      <c r="E68" t="s">
        <v>157</v>
      </c>
      <c r="F68" t="s">
        <v>161</v>
      </c>
      <c r="G68" t="s">
        <v>225</v>
      </c>
      <c r="H68">
        <v>332.14307662728754</v>
      </c>
      <c r="I68">
        <v>48</v>
      </c>
      <c r="J68">
        <v>1212758.6764084157</v>
      </c>
      <c r="K68">
        <v>49208.244109090905</v>
      </c>
      <c r="L68">
        <v>218296561.75351483</v>
      </c>
      <c r="M68">
        <v>5370210.793181817</v>
      </c>
      <c r="N68">
        <v>1819138014.6126237</v>
      </c>
      <c r="O68">
        <v>89472000</v>
      </c>
      <c r="P68">
        <v>26.165136922727271</v>
      </c>
      <c r="Q68">
        <v>18130.742212305813</v>
      </c>
      <c r="R68">
        <v>218345769.99762392</v>
      </c>
      <c r="S68">
        <v>1913.9802254058056</v>
      </c>
      <c r="T68">
        <v>18156.907349228539</v>
      </c>
      <c r="U68">
        <f>Pro_Economic_Table[[#This Row],[Total Energy(MJ)]]*AHP!$P$3/TOPSIS!$B$4</f>
        <v>7.4202108694572449E-3</v>
      </c>
      <c r="V68">
        <f>Pro_Economic_Table[[#This Row],[Total Cost(LKR Million)]]*AHP!$P$4/TOPSIS!$C$4</f>
        <v>2.8746336568432888E-2</v>
      </c>
      <c r="W68">
        <f>Pro_Economic_Table[[#This Row],[Total Carbon (Metric T)]]*AHP!$P$5/TOPSIS!$D$4</f>
        <v>3.1869594257367784E-3</v>
      </c>
      <c r="X68">
        <f>((Pro_Economic_Table[[#This Row],[Weighted Energy]]-TOPSIS!$B$5)^2+(Pro_Economic_Table[[#This Row],[Weighted Cost]]-TOPSIS!$C$5)^2+(Pro_Economic_Table[[#This Row],[Weighted Co2]]-TOPSIS!$D$5)^2)^0.5</f>
        <v>7.3034992413607738E-4</v>
      </c>
      <c r="Y68">
        <f>((Pro_Economic_Table[[#This Row],[Weighted Energy]]-TOPSIS!$B$6)^2+(Pro_Economic_Table[[#This Row],[Weighted Cost]]-TOPSIS!$C$6)^2+(Pro_Economic_Table[[#This Row],[Weighted Co2]]-TOPSIS!$D$6)^2)^0.5</f>
        <v>6.2616036861823671E-3</v>
      </c>
      <c r="Z68">
        <f>Pro_Economic_Table[[#This Row],[S- Worst-Euclidean Distance]]/(Pro_Economic_Table[[#This Row],[S+ Best-Euclidean Distance]]+Pro_Economic_Table[[#This Row],[S- Worst-Euclidean Distance]])</f>
        <v>0.89554422628630481</v>
      </c>
      <c r="AA68">
        <v>67</v>
      </c>
    </row>
    <row r="69" spans="1:27" x14ac:dyDescent="0.3">
      <c r="A69">
        <v>142</v>
      </c>
      <c r="B69" t="s">
        <v>140</v>
      </c>
      <c r="C69" t="s">
        <v>149</v>
      </c>
      <c r="D69" t="s">
        <v>155</v>
      </c>
      <c r="E69" t="s">
        <v>157</v>
      </c>
      <c r="F69" t="s">
        <v>161</v>
      </c>
      <c r="G69" t="s">
        <v>225</v>
      </c>
      <c r="H69">
        <v>332.14952373228749</v>
      </c>
      <c r="I69">
        <v>48</v>
      </c>
      <c r="J69">
        <v>1212764.9172060555</v>
      </c>
      <c r="K69">
        <v>49189.823809090907</v>
      </c>
      <c r="L69">
        <v>218297685.09709001</v>
      </c>
      <c r="M69">
        <v>5369289.7781818165</v>
      </c>
      <c r="N69">
        <v>1819147375.8090832</v>
      </c>
      <c r="O69">
        <v>89472000</v>
      </c>
      <c r="P69">
        <v>26.151321697727269</v>
      </c>
      <c r="Q69">
        <v>18130.835512230529</v>
      </c>
      <c r="R69">
        <v>218346874.92089909</v>
      </c>
      <c r="S69">
        <v>1913.9886655872649</v>
      </c>
      <c r="T69">
        <v>18156.986833928255</v>
      </c>
      <c r="U69">
        <f>Pro_Economic_Table[[#This Row],[Total Energy(MJ)]]*AHP!$P$3/TOPSIS!$B$4</f>
        <v>7.4202484189078094E-3</v>
      </c>
      <c r="V69">
        <f>Pro_Economic_Table[[#This Row],[Total Cost(LKR Million)]]*AHP!$P$4/TOPSIS!$C$4</f>
        <v>2.8746463332698115E-2</v>
      </c>
      <c r="W69">
        <f>Pro_Economic_Table[[#This Row],[Total Carbon (Metric T)]]*AHP!$P$5/TOPSIS!$D$4</f>
        <v>3.1869733771497633E-3</v>
      </c>
      <c r="X69">
        <f>((Pro_Economic_Table[[#This Row],[Weighted Energy]]-TOPSIS!$B$5)^2+(Pro_Economic_Table[[#This Row],[Weighted Cost]]-TOPSIS!$C$5)^2+(Pro_Economic_Table[[#This Row],[Weighted Co2]]-TOPSIS!$D$5)^2)^0.5</f>
        <v>7.3048275139588092E-4</v>
      </c>
      <c r="Y69">
        <f>((Pro_Economic_Table[[#This Row],[Weighted Energy]]-TOPSIS!$B$6)^2+(Pro_Economic_Table[[#This Row],[Weighted Cost]]-TOPSIS!$C$6)^2+(Pro_Economic_Table[[#This Row],[Weighted Co2]]-TOPSIS!$D$6)^2)^0.5</f>
        <v>6.2614708487021041E-3</v>
      </c>
      <c r="Z69">
        <f>Pro_Economic_Table[[#This Row],[S- Worst-Euclidean Distance]]/(Pro_Economic_Table[[#This Row],[S+ Best-Euclidean Distance]]+Pro_Economic_Table[[#This Row],[S- Worst-Euclidean Distance]])</f>
        <v>0.89552522897382447</v>
      </c>
      <c r="AA69">
        <v>68</v>
      </c>
    </row>
    <row r="70" spans="1:27" x14ac:dyDescent="0.3">
      <c r="A70">
        <v>126</v>
      </c>
      <c r="B70" t="s">
        <v>140</v>
      </c>
      <c r="C70" t="s">
        <v>149</v>
      </c>
      <c r="D70" t="s">
        <v>154</v>
      </c>
      <c r="E70" t="s">
        <v>157</v>
      </c>
      <c r="F70" t="s">
        <v>161</v>
      </c>
      <c r="G70" t="s">
        <v>224</v>
      </c>
      <c r="H70">
        <v>332.14307662728754</v>
      </c>
      <c r="I70">
        <v>24</v>
      </c>
      <c r="J70">
        <v>1212758.6764084157</v>
      </c>
      <c r="K70">
        <v>49208.244109090905</v>
      </c>
      <c r="L70">
        <v>218296561.75351483</v>
      </c>
      <c r="M70">
        <v>5370210.793181817</v>
      </c>
      <c r="N70">
        <v>1819138014.6126237</v>
      </c>
      <c r="O70">
        <v>89908800</v>
      </c>
      <c r="P70">
        <v>26.165136922727271</v>
      </c>
      <c r="Q70">
        <v>18130.742212305813</v>
      </c>
      <c r="R70">
        <v>218345769.99762392</v>
      </c>
      <c r="S70">
        <v>1914.4170254058056</v>
      </c>
      <c r="T70">
        <v>18156.907349228539</v>
      </c>
      <c r="U70">
        <f>Pro_Economic_Table[[#This Row],[Total Energy(MJ)]]*AHP!$P$3/TOPSIS!$B$4</f>
        <v>7.4202108694572449E-3</v>
      </c>
      <c r="V70">
        <f>Pro_Economic_Table[[#This Row],[Total Cost(LKR Million)]]*AHP!$P$4/TOPSIS!$C$4</f>
        <v>2.8752896928694933E-2</v>
      </c>
      <c r="W70">
        <f>Pro_Economic_Table[[#This Row],[Total Carbon (Metric T)]]*AHP!$P$5/TOPSIS!$D$4</f>
        <v>3.1869594257367784E-3</v>
      </c>
      <c r="X70">
        <f>((Pro_Economic_Table[[#This Row],[Weighted Energy]]-TOPSIS!$B$5)^2+(Pro_Economic_Table[[#This Row],[Weighted Cost]]-TOPSIS!$C$5)^2+(Pro_Economic_Table[[#This Row],[Weighted Co2]]-TOPSIS!$D$5)^2)^0.5</f>
        <v>7.3667990276546412E-4</v>
      </c>
      <c r="Y70">
        <f>((Pro_Economic_Table[[#This Row],[Weighted Energy]]-TOPSIS!$B$6)^2+(Pro_Economic_Table[[#This Row],[Weighted Cost]]-TOPSIS!$C$6)^2+(Pro_Economic_Table[[#This Row],[Weighted Co2]]-TOPSIS!$D$6)^2)^0.5</f>
        <v>6.2552791456783417E-3</v>
      </c>
      <c r="Z70">
        <f>Pro_Economic_Table[[#This Row],[S- Worst-Euclidean Distance]]/(Pro_Economic_Table[[#This Row],[S+ Best-Euclidean Distance]]+Pro_Economic_Table[[#This Row],[S- Worst-Euclidean Distance]])</f>
        <v>0.89463898491661986</v>
      </c>
      <c r="AA70">
        <v>69</v>
      </c>
    </row>
    <row r="71" spans="1:27" x14ac:dyDescent="0.3">
      <c r="A71">
        <v>144</v>
      </c>
      <c r="B71" t="s">
        <v>140</v>
      </c>
      <c r="C71" t="s">
        <v>149</v>
      </c>
      <c r="D71" t="s">
        <v>155</v>
      </c>
      <c r="E71" t="s">
        <v>157</v>
      </c>
      <c r="F71" t="s">
        <v>161</v>
      </c>
      <c r="G71" t="s">
        <v>224</v>
      </c>
      <c r="H71">
        <v>332.14952373228749</v>
      </c>
      <c r="I71">
        <v>24</v>
      </c>
      <c r="J71">
        <v>1212764.9172060555</v>
      </c>
      <c r="K71">
        <v>49189.823809090907</v>
      </c>
      <c r="L71">
        <v>218297685.09709001</v>
      </c>
      <c r="M71">
        <v>5369289.7781818165</v>
      </c>
      <c r="N71">
        <v>1819147375.8090832</v>
      </c>
      <c r="O71">
        <v>89908800</v>
      </c>
      <c r="P71">
        <v>26.151321697727269</v>
      </c>
      <c r="Q71">
        <v>18130.835512230529</v>
      </c>
      <c r="R71">
        <v>218346874.92089909</v>
      </c>
      <c r="S71">
        <v>1914.4254655872651</v>
      </c>
      <c r="T71">
        <v>18156.986833928255</v>
      </c>
      <c r="U71">
        <f>Pro_Economic_Table[[#This Row],[Total Energy(MJ)]]*AHP!$P$3/TOPSIS!$B$4</f>
        <v>7.4202484189078094E-3</v>
      </c>
      <c r="V71">
        <f>Pro_Economic_Table[[#This Row],[Total Cost(LKR Million)]]*AHP!$P$4/TOPSIS!$C$4</f>
        <v>2.8753023692960164E-2</v>
      </c>
      <c r="W71">
        <f>Pro_Economic_Table[[#This Row],[Total Carbon (Metric T)]]*AHP!$P$5/TOPSIS!$D$4</f>
        <v>3.1869733771497633E-3</v>
      </c>
      <c r="X71">
        <f>((Pro_Economic_Table[[#This Row],[Weighted Energy]]-TOPSIS!$B$5)^2+(Pro_Economic_Table[[#This Row],[Weighted Cost]]-TOPSIS!$C$5)^2+(Pro_Economic_Table[[#This Row],[Weighted Co2]]-TOPSIS!$D$5)^2)^0.5</f>
        <v>7.3681271757371106E-4</v>
      </c>
      <c r="Y71">
        <f>((Pro_Economic_Table[[#This Row],[Weighted Energy]]-TOPSIS!$B$6)^2+(Pro_Economic_Table[[#This Row],[Weighted Cost]]-TOPSIS!$C$6)^2+(Pro_Economic_Table[[#This Row],[Weighted Co2]]-TOPSIS!$D$6)^2)^0.5</f>
        <v>6.2551463068365124E-3</v>
      </c>
      <c r="Z71">
        <f>Pro_Economic_Table[[#This Row],[S- Worst-Euclidean Distance]]/(Pro_Economic_Table[[#This Row],[S+ Best-Euclidean Distance]]+Pro_Economic_Table[[#This Row],[S- Worst-Euclidean Distance]])</f>
        <v>0.89461998919024532</v>
      </c>
      <c r="AA71">
        <v>70</v>
      </c>
    </row>
    <row r="72" spans="1:27" x14ac:dyDescent="0.3">
      <c r="A72">
        <v>125</v>
      </c>
      <c r="B72" t="s">
        <v>140</v>
      </c>
      <c r="C72" t="s">
        <v>149</v>
      </c>
      <c r="D72" t="s">
        <v>154</v>
      </c>
      <c r="E72" t="s">
        <v>157</v>
      </c>
      <c r="F72" t="s">
        <v>161</v>
      </c>
      <c r="G72" t="s">
        <v>226</v>
      </c>
      <c r="H72">
        <v>332.14307662728754</v>
      </c>
      <c r="I72">
        <v>24</v>
      </c>
      <c r="J72">
        <v>1212758.6764084157</v>
      </c>
      <c r="K72">
        <v>49208.244109090905</v>
      </c>
      <c r="L72">
        <v>218296561.75351483</v>
      </c>
      <c r="M72">
        <v>5370210.793181817</v>
      </c>
      <c r="N72">
        <v>1819138014.6126237</v>
      </c>
      <c r="O72">
        <v>93600000</v>
      </c>
      <c r="P72">
        <v>26.165136922727271</v>
      </c>
      <c r="Q72">
        <v>18130.742212305813</v>
      </c>
      <c r="R72">
        <v>218345769.99762392</v>
      </c>
      <c r="S72">
        <v>1918.1082254058056</v>
      </c>
      <c r="T72">
        <v>18156.907349228539</v>
      </c>
      <c r="U72">
        <f>Pro_Economic_Table[[#This Row],[Total Energy(MJ)]]*AHP!$P$3/TOPSIS!$B$4</f>
        <v>7.4202108694572449E-3</v>
      </c>
      <c r="V72">
        <f>Pro_Economic_Table[[#This Row],[Total Cost(LKR Million)]]*AHP!$P$4/TOPSIS!$C$4</f>
        <v>2.8808335577502758E-2</v>
      </c>
      <c r="W72">
        <f>Pro_Economic_Table[[#This Row],[Total Carbon (Metric T)]]*AHP!$P$5/TOPSIS!$D$4</f>
        <v>3.1869594257367784E-3</v>
      </c>
      <c r="X72">
        <f>((Pro_Economic_Table[[#This Row],[Weighted Energy]]-TOPSIS!$B$5)^2+(Pro_Economic_Table[[#This Row],[Weighted Cost]]-TOPSIS!$C$5)^2+(Pro_Economic_Table[[#This Row],[Weighted Co2]]-TOPSIS!$D$5)^2)^0.5</f>
        <v>7.9032175900138548E-4</v>
      </c>
      <c r="Y72">
        <f>((Pro_Economic_Table[[#This Row],[Weighted Energy]]-TOPSIS!$B$6)^2+(Pro_Economic_Table[[#This Row],[Weighted Cost]]-TOPSIS!$C$6)^2+(Pro_Economic_Table[[#This Row],[Weighted Co2]]-TOPSIS!$D$6)^2)^0.5</f>
        <v>6.2018528671650974E-3</v>
      </c>
      <c r="Z72">
        <f>Pro_Economic_Table[[#This Row],[S- Worst-Euclidean Distance]]/(Pro_Economic_Table[[#This Row],[S+ Best-Euclidean Distance]]+Pro_Economic_Table[[#This Row],[S- Worst-Euclidean Distance]])</f>
        <v>0.88697053473982157</v>
      </c>
      <c r="AA72">
        <v>71</v>
      </c>
    </row>
    <row r="73" spans="1:27" x14ac:dyDescent="0.3">
      <c r="A73">
        <v>143</v>
      </c>
      <c r="B73" t="s">
        <v>140</v>
      </c>
      <c r="C73" t="s">
        <v>149</v>
      </c>
      <c r="D73" t="s">
        <v>155</v>
      </c>
      <c r="E73" t="s">
        <v>157</v>
      </c>
      <c r="F73" t="s">
        <v>161</v>
      </c>
      <c r="G73" t="s">
        <v>226</v>
      </c>
      <c r="H73">
        <v>332.14952373228749</v>
      </c>
      <c r="I73">
        <v>24</v>
      </c>
      <c r="J73">
        <v>1212764.9172060555</v>
      </c>
      <c r="K73">
        <v>49189.823809090907</v>
      </c>
      <c r="L73">
        <v>218297685.09709001</v>
      </c>
      <c r="M73">
        <v>5369289.7781818165</v>
      </c>
      <c r="N73">
        <v>1819147375.8090832</v>
      </c>
      <c r="O73">
        <v>93600000</v>
      </c>
      <c r="P73">
        <v>26.151321697727269</v>
      </c>
      <c r="Q73">
        <v>18130.835512230529</v>
      </c>
      <c r="R73">
        <v>218346874.92089909</v>
      </c>
      <c r="S73">
        <v>1918.1166655872651</v>
      </c>
      <c r="T73">
        <v>18156.986833928255</v>
      </c>
      <c r="U73">
        <f>Pro_Economic_Table[[#This Row],[Total Energy(MJ)]]*AHP!$P$3/TOPSIS!$B$4</f>
        <v>7.4202484189078094E-3</v>
      </c>
      <c r="V73">
        <f>Pro_Economic_Table[[#This Row],[Total Cost(LKR Million)]]*AHP!$P$4/TOPSIS!$C$4</f>
        <v>2.8808462341767989E-2</v>
      </c>
      <c r="W73">
        <f>Pro_Economic_Table[[#This Row],[Total Carbon (Metric T)]]*AHP!$P$5/TOPSIS!$D$4</f>
        <v>3.1869733771497633E-3</v>
      </c>
      <c r="X73">
        <f>((Pro_Economic_Table[[#This Row],[Weighted Energy]]-TOPSIS!$B$5)^2+(Pro_Economic_Table[[#This Row],[Weighted Cost]]-TOPSIS!$C$5)^2+(Pro_Economic_Table[[#This Row],[Weighted Co2]]-TOPSIS!$D$5)^2)^0.5</f>
        <v>7.9045445135695876E-4</v>
      </c>
      <c r="Y73">
        <f>((Pro_Economic_Table[[#This Row],[Weighted Energy]]-TOPSIS!$B$6)^2+(Pro_Economic_Table[[#This Row],[Weighted Cost]]-TOPSIS!$C$6)^2+(Pro_Economic_Table[[#This Row],[Weighted Co2]]-TOPSIS!$D$6)^2)^0.5</f>
        <v>6.2017200171255067E-3</v>
      </c>
      <c r="Z73">
        <f>Pro_Economic_Table[[#This Row],[S- Worst-Euclidean Distance]]/(Pro_Economic_Table[[#This Row],[S+ Best-Euclidean Distance]]+Pro_Economic_Table[[#This Row],[S- Worst-Euclidean Distance]])</f>
        <v>0.88695155492472799</v>
      </c>
      <c r="AA73">
        <v>72</v>
      </c>
    </row>
    <row r="74" spans="1:27" x14ac:dyDescent="0.3">
      <c r="A74">
        <v>217</v>
      </c>
      <c r="B74" t="s">
        <v>141</v>
      </c>
      <c r="C74" t="s">
        <v>149</v>
      </c>
      <c r="D74" t="s">
        <v>154</v>
      </c>
      <c r="E74" t="s">
        <v>156</v>
      </c>
      <c r="F74" t="s">
        <v>159</v>
      </c>
      <c r="G74" t="s">
        <v>225</v>
      </c>
      <c r="H74">
        <v>337.04819121363317</v>
      </c>
      <c r="I74">
        <v>48</v>
      </c>
      <c r="J74">
        <v>1225220.3423648432</v>
      </c>
      <c r="K74">
        <v>41538.510563636359</v>
      </c>
      <c r="L74">
        <v>220539661.62567177</v>
      </c>
      <c r="M74">
        <v>5665616.6022727257</v>
      </c>
      <c r="N74">
        <v>1837830513.5472648</v>
      </c>
      <c r="O74">
        <v>89472000</v>
      </c>
      <c r="P74">
        <v>22.747897468181815</v>
      </c>
      <c r="Q74">
        <v>18317.044118354406</v>
      </c>
      <c r="R74">
        <v>220581200.13623542</v>
      </c>
      <c r="S74">
        <v>1932.9681301495375</v>
      </c>
      <c r="T74">
        <v>18339.79201582259</v>
      </c>
      <c r="U74">
        <f>Pro_Economic_Table[[#This Row],[Total Energy(MJ)]]*AHP!$P$3/TOPSIS!$B$4</f>
        <v>7.4961791971817435E-3</v>
      </c>
      <c r="V74">
        <f>Pro_Economic_Table[[#This Row],[Total Cost(LKR Million)]]*AHP!$P$4/TOPSIS!$C$4</f>
        <v>2.9031518564175261E-2</v>
      </c>
      <c r="W74">
        <f>Pro_Economic_Table[[#This Row],[Total Carbon (Metric T)]]*AHP!$P$5/TOPSIS!$D$4</f>
        <v>3.219059937173788E-3</v>
      </c>
      <c r="X74">
        <f>((Pro_Economic_Table[[#This Row],[Weighted Energy]]-TOPSIS!$B$5)^2+(Pro_Economic_Table[[#This Row],[Weighted Cost]]-TOPSIS!$C$5)^2+(Pro_Economic_Table[[#This Row],[Weighted Co2]]-TOPSIS!$D$5)^2)^0.5</f>
        <v>1.027194860180285E-3</v>
      </c>
      <c r="Y74">
        <f>((Pro_Economic_Table[[#This Row],[Weighted Energy]]-TOPSIS!$B$6)^2+(Pro_Economic_Table[[#This Row],[Weighted Cost]]-TOPSIS!$C$6)^2+(Pro_Economic_Table[[#This Row],[Weighted Co2]]-TOPSIS!$D$6)^2)^0.5</f>
        <v>5.9647615460652155E-3</v>
      </c>
      <c r="Z74">
        <f>Pro_Economic_Table[[#This Row],[S- Worst-Euclidean Distance]]/(Pro_Economic_Table[[#This Row],[S+ Best-Euclidean Distance]]+Pro_Economic_Table[[#This Row],[S- Worst-Euclidean Distance]])</f>
        <v>0.85308906399033713</v>
      </c>
      <c r="AA74">
        <v>73</v>
      </c>
    </row>
    <row r="75" spans="1:27" x14ac:dyDescent="0.3">
      <c r="A75">
        <v>235</v>
      </c>
      <c r="B75" t="s">
        <v>141</v>
      </c>
      <c r="C75" t="s">
        <v>149</v>
      </c>
      <c r="D75" t="s">
        <v>155</v>
      </c>
      <c r="E75" t="s">
        <v>156</v>
      </c>
      <c r="F75" t="s">
        <v>159</v>
      </c>
      <c r="G75" t="s">
        <v>225</v>
      </c>
      <c r="H75">
        <v>337.05463831863307</v>
      </c>
      <c r="I75">
        <v>48</v>
      </c>
      <c r="J75">
        <v>1225226.5831624835</v>
      </c>
      <c r="K75">
        <v>41520.090263636361</v>
      </c>
      <c r="L75">
        <v>220540784.96924704</v>
      </c>
      <c r="M75">
        <v>5664695.587272726</v>
      </c>
      <c r="N75">
        <v>1837839874.7437253</v>
      </c>
      <c r="O75">
        <v>89472000</v>
      </c>
      <c r="P75">
        <v>22.734082243181817</v>
      </c>
      <c r="Q75">
        <v>18317.13741827913</v>
      </c>
      <c r="R75">
        <v>220582305.05951068</v>
      </c>
      <c r="S75">
        <v>1932.9765703309979</v>
      </c>
      <c r="T75">
        <v>18339.871500522313</v>
      </c>
      <c r="U75">
        <f>Pro_Economic_Table[[#This Row],[Total Energy(MJ)]]*AHP!$P$3/TOPSIS!$B$4</f>
        <v>7.4962167466323098E-3</v>
      </c>
      <c r="V75">
        <f>Pro_Economic_Table[[#This Row],[Total Cost(LKR Million)]]*AHP!$P$4/TOPSIS!$C$4</f>
        <v>2.9031645328440499E-2</v>
      </c>
      <c r="W75">
        <f>Pro_Economic_Table[[#This Row],[Total Carbon (Metric T)]]*AHP!$P$5/TOPSIS!$D$4</f>
        <v>3.2190738885867743E-3</v>
      </c>
      <c r="X75">
        <f>((Pro_Economic_Table[[#This Row],[Weighted Energy]]-TOPSIS!$B$5)^2+(Pro_Economic_Table[[#This Row],[Weighted Cost]]-TOPSIS!$C$5)^2+(Pro_Economic_Table[[#This Row],[Weighted Co2]]-TOPSIS!$D$5)^2)^0.5</f>
        <v>1.0273277090526414E-3</v>
      </c>
      <c r="Y75">
        <f>((Pro_Economic_Table[[#This Row],[Weighted Energy]]-TOPSIS!$B$6)^2+(Pro_Economic_Table[[#This Row],[Weighted Cost]]-TOPSIS!$C$6)^2+(Pro_Economic_Table[[#This Row],[Weighted Co2]]-TOPSIS!$D$6)^2)^0.5</f>
        <v>5.9646287118610367E-3</v>
      </c>
      <c r="Z75">
        <f>Pro_Economic_Table[[#This Row],[S- Worst-Euclidean Distance]]/(Pro_Economic_Table[[#This Row],[S+ Best-Euclidean Distance]]+Pro_Economic_Table[[#This Row],[S- Worst-Euclidean Distance]])</f>
        <v>0.85307006405534858</v>
      </c>
      <c r="AA75">
        <v>74</v>
      </c>
    </row>
    <row r="76" spans="1:27" x14ac:dyDescent="0.3">
      <c r="A76">
        <v>219</v>
      </c>
      <c r="B76" t="s">
        <v>141</v>
      </c>
      <c r="C76" t="s">
        <v>149</v>
      </c>
      <c r="D76" t="s">
        <v>154</v>
      </c>
      <c r="E76" t="s">
        <v>156</v>
      </c>
      <c r="F76" t="s">
        <v>159</v>
      </c>
      <c r="G76" t="s">
        <v>224</v>
      </c>
      <c r="H76">
        <v>337.04819121363317</v>
      </c>
      <c r="I76">
        <v>24</v>
      </c>
      <c r="J76">
        <v>1225220.3423648432</v>
      </c>
      <c r="K76">
        <v>41538.510563636359</v>
      </c>
      <c r="L76">
        <v>220539661.62567177</v>
      </c>
      <c r="M76">
        <v>5665616.6022727257</v>
      </c>
      <c r="N76">
        <v>1837830513.5472648</v>
      </c>
      <c r="O76">
        <v>89908800</v>
      </c>
      <c r="P76">
        <v>22.747897468181815</v>
      </c>
      <c r="Q76">
        <v>18317.044118354406</v>
      </c>
      <c r="R76">
        <v>220581200.13623542</v>
      </c>
      <c r="S76">
        <v>1933.4049301495377</v>
      </c>
      <c r="T76">
        <v>18339.79201582259</v>
      </c>
      <c r="U76">
        <f>Pro_Economic_Table[[#This Row],[Total Energy(MJ)]]*AHP!$P$3/TOPSIS!$B$4</f>
        <v>7.4961791971817435E-3</v>
      </c>
      <c r="V76">
        <f>Pro_Economic_Table[[#This Row],[Total Cost(LKR Million)]]*AHP!$P$4/TOPSIS!$C$4</f>
        <v>2.9038078924437306E-2</v>
      </c>
      <c r="W76">
        <f>Pro_Economic_Table[[#This Row],[Total Carbon (Metric T)]]*AHP!$P$5/TOPSIS!$D$4</f>
        <v>3.219059937173788E-3</v>
      </c>
      <c r="X76">
        <f>((Pro_Economic_Table[[#This Row],[Weighted Energy]]-TOPSIS!$B$5)^2+(Pro_Economic_Table[[#This Row],[Weighted Cost]]-TOPSIS!$C$5)^2+(Pro_Economic_Table[[#This Row],[Weighted Co2]]-TOPSIS!$D$5)^2)^0.5</f>
        <v>1.0335169768796218E-3</v>
      </c>
      <c r="Y76">
        <f>((Pro_Economic_Table[[#This Row],[Weighted Energy]]-TOPSIS!$B$6)^2+(Pro_Economic_Table[[#This Row],[Weighted Cost]]-TOPSIS!$C$6)^2+(Pro_Economic_Table[[#This Row],[Weighted Co2]]-TOPSIS!$D$6)^2)^0.5</f>
        <v>5.9584359157608385E-3</v>
      </c>
      <c r="Z76">
        <f>Pro_Economic_Table[[#This Row],[S- Worst-Euclidean Distance]]/(Pro_Economic_Table[[#This Row],[S+ Best-Euclidean Distance]]+Pro_Economic_Table[[#This Row],[S- Worst-Euclidean Distance]])</f>
        <v>0.85218479118080526</v>
      </c>
      <c r="AA76">
        <v>75</v>
      </c>
    </row>
    <row r="77" spans="1:27" x14ac:dyDescent="0.3">
      <c r="A77">
        <v>237</v>
      </c>
      <c r="B77" t="s">
        <v>141</v>
      </c>
      <c r="C77" t="s">
        <v>149</v>
      </c>
      <c r="D77" t="s">
        <v>155</v>
      </c>
      <c r="E77" t="s">
        <v>156</v>
      </c>
      <c r="F77" t="s">
        <v>159</v>
      </c>
      <c r="G77" t="s">
        <v>224</v>
      </c>
      <c r="H77">
        <v>337.05463831863307</v>
      </c>
      <c r="I77">
        <v>24</v>
      </c>
      <c r="J77">
        <v>1225226.5831624835</v>
      </c>
      <c r="K77">
        <v>41520.090263636361</v>
      </c>
      <c r="L77">
        <v>220540784.96924704</v>
      </c>
      <c r="M77">
        <v>5664695.587272726</v>
      </c>
      <c r="N77">
        <v>1837839874.7437253</v>
      </c>
      <c r="O77">
        <v>89908800</v>
      </c>
      <c r="P77">
        <v>22.734082243181817</v>
      </c>
      <c r="Q77">
        <v>18317.13741827913</v>
      </c>
      <c r="R77">
        <v>220582305.05951068</v>
      </c>
      <c r="S77">
        <v>1933.4133703309979</v>
      </c>
      <c r="T77">
        <v>18339.871500522313</v>
      </c>
      <c r="U77">
        <f>Pro_Economic_Table[[#This Row],[Total Energy(MJ)]]*AHP!$P$3/TOPSIS!$B$4</f>
        <v>7.4962167466323098E-3</v>
      </c>
      <c r="V77">
        <f>Pro_Economic_Table[[#This Row],[Total Cost(LKR Million)]]*AHP!$P$4/TOPSIS!$C$4</f>
        <v>2.9038205688702544E-2</v>
      </c>
      <c r="W77">
        <f>Pro_Economic_Table[[#This Row],[Total Carbon (Metric T)]]*AHP!$P$5/TOPSIS!$D$4</f>
        <v>3.2190738885867743E-3</v>
      </c>
      <c r="X77">
        <f>((Pro_Economic_Table[[#This Row],[Weighted Energy]]-TOPSIS!$B$5)^2+(Pro_Economic_Table[[#This Row],[Weighted Cost]]-TOPSIS!$C$5)^2+(Pro_Economic_Table[[#This Row],[Weighted Co2]]-TOPSIS!$D$5)^2)^0.5</f>
        <v>1.0336498177542736E-3</v>
      </c>
      <c r="Y77">
        <f>((Pro_Economic_Table[[#This Row],[Weighted Energy]]-TOPSIS!$B$6)^2+(Pro_Economic_Table[[#This Row],[Weighted Cost]]-TOPSIS!$C$6)^2+(Pro_Economic_Table[[#This Row],[Weighted Co2]]-TOPSIS!$D$6)^2)^0.5</f>
        <v>5.9583030801064439E-3</v>
      </c>
      <c r="Z77">
        <f>Pro_Economic_Table[[#This Row],[S- Worst-Euclidean Distance]]/(Pro_Economic_Table[[#This Row],[S+ Best-Euclidean Distance]]+Pro_Economic_Table[[#This Row],[S- Worst-Euclidean Distance]])</f>
        <v>0.85216579218224819</v>
      </c>
      <c r="AA77">
        <v>76</v>
      </c>
    </row>
    <row r="78" spans="1:27" x14ac:dyDescent="0.3">
      <c r="A78">
        <v>220</v>
      </c>
      <c r="B78" t="s">
        <v>141</v>
      </c>
      <c r="C78" t="s">
        <v>149</v>
      </c>
      <c r="D78" t="s">
        <v>154</v>
      </c>
      <c r="E78" t="s">
        <v>156</v>
      </c>
      <c r="F78" t="s">
        <v>160</v>
      </c>
      <c r="G78" t="s">
        <v>225</v>
      </c>
      <c r="H78">
        <v>337.00961936979496</v>
      </c>
      <c r="I78">
        <v>48</v>
      </c>
      <c r="J78">
        <v>1226261.5217885273</v>
      </c>
      <c r="K78">
        <v>42357.290336363629</v>
      </c>
      <c r="L78">
        <v>220727073.9219349</v>
      </c>
      <c r="M78">
        <v>5692909.2613636348</v>
      </c>
      <c r="N78">
        <v>1839392282.6827908</v>
      </c>
      <c r="O78">
        <v>89472000</v>
      </c>
      <c r="P78">
        <v>22.474970877272725</v>
      </c>
      <c r="Q78">
        <v>18332.609750738484</v>
      </c>
      <c r="R78">
        <v>220769431.21227127</v>
      </c>
      <c r="S78">
        <v>1934.5571919441545</v>
      </c>
      <c r="T78">
        <v>18355.084721615756</v>
      </c>
      <c r="U78">
        <f>Pro_Economic_Table[[#This Row],[Total Energy(MJ)]]*AHP!$P$3/TOPSIS!$B$4</f>
        <v>7.5025759974329505E-3</v>
      </c>
      <c r="V78">
        <f>Pro_Economic_Table[[#This Row],[Total Cost(LKR Million)]]*AHP!$P$4/TOPSIS!$C$4</f>
        <v>2.9055384905410011E-2</v>
      </c>
      <c r="W78">
        <f>Pro_Economic_Table[[#This Row],[Total Carbon (Metric T)]]*AHP!$P$5/TOPSIS!$D$4</f>
        <v>3.2217441626277788E-3</v>
      </c>
      <c r="X78">
        <f>((Pro_Economic_Table[[#This Row],[Weighted Energy]]-TOPSIS!$B$5)^2+(Pro_Economic_Table[[#This Row],[Weighted Cost]]-TOPSIS!$C$5)^2+(Pro_Economic_Table[[#This Row],[Weighted Co2]]-TOPSIS!$D$5)^2)^0.5</f>
        <v>1.0520472487051727E-3</v>
      </c>
      <c r="Y78">
        <f>((Pro_Economic_Table[[#This Row],[Weighted Energy]]-TOPSIS!$B$6)^2+(Pro_Economic_Table[[#This Row],[Weighted Cost]]-TOPSIS!$C$6)^2+(Pro_Economic_Table[[#This Row],[Weighted Co2]]-TOPSIS!$D$6)^2)^0.5</f>
        <v>5.9399102039418335E-3</v>
      </c>
      <c r="Z78">
        <f>Pro_Economic_Table[[#This Row],[S- Worst-Euclidean Distance]]/(Pro_Economic_Table[[#This Row],[S+ Best-Euclidean Distance]]+Pro_Economic_Table[[#This Row],[S- Worst-Euclidean Distance]])</f>
        <v>0.84953466095436692</v>
      </c>
      <c r="AA78">
        <v>77</v>
      </c>
    </row>
    <row r="79" spans="1:27" x14ac:dyDescent="0.3">
      <c r="A79">
        <v>238</v>
      </c>
      <c r="B79" t="s">
        <v>141</v>
      </c>
      <c r="C79" t="s">
        <v>149</v>
      </c>
      <c r="D79" t="s">
        <v>155</v>
      </c>
      <c r="E79" t="s">
        <v>156</v>
      </c>
      <c r="F79" t="s">
        <v>160</v>
      </c>
      <c r="G79" t="s">
        <v>225</v>
      </c>
      <c r="H79">
        <v>337.01606647479497</v>
      </c>
      <c r="I79">
        <v>48</v>
      </c>
      <c r="J79">
        <v>1226267.7625861673</v>
      </c>
      <c r="K79">
        <v>42338.870036363631</v>
      </c>
      <c r="L79">
        <v>220728197.26551011</v>
      </c>
      <c r="M79">
        <v>5691988.2463636352</v>
      </c>
      <c r="N79">
        <v>1839401643.879251</v>
      </c>
      <c r="O79">
        <v>89472000</v>
      </c>
      <c r="P79">
        <v>22.461155652272726</v>
      </c>
      <c r="Q79">
        <v>18332.7030506632</v>
      </c>
      <c r="R79">
        <v>220770536.13554648</v>
      </c>
      <c r="S79">
        <v>1934.5656321256147</v>
      </c>
      <c r="T79">
        <v>18355.164206315472</v>
      </c>
      <c r="U79">
        <f>Pro_Economic_Table[[#This Row],[Total Energy(MJ)]]*AHP!$P$3/TOPSIS!$B$4</f>
        <v>7.5026135468835159E-3</v>
      </c>
      <c r="V79">
        <f>Pro_Economic_Table[[#This Row],[Total Cost(LKR Million)]]*AHP!$P$4/TOPSIS!$C$4</f>
        <v>2.9055511669675248E-2</v>
      </c>
      <c r="W79">
        <f>Pro_Economic_Table[[#This Row],[Total Carbon (Metric T)]]*AHP!$P$5/TOPSIS!$D$4</f>
        <v>3.2217581140407642E-3</v>
      </c>
      <c r="X79">
        <f>((Pro_Economic_Table[[#This Row],[Weighted Energy]]-TOPSIS!$B$5)^2+(Pro_Economic_Table[[#This Row],[Weighted Cost]]-TOPSIS!$C$5)^2+(Pro_Economic_Table[[#This Row],[Weighted Co2]]-TOPSIS!$D$5)^2)^0.5</f>
        <v>1.0521800989389807E-3</v>
      </c>
      <c r="Y79">
        <f>((Pro_Economic_Table[[#This Row],[Weighted Energy]]-TOPSIS!$B$6)^2+(Pro_Economic_Table[[#This Row],[Weighted Cost]]-TOPSIS!$C$6)^2+(Pro_Economic_Table[[#This Row],[Weighted Co2]]-TOPSIS!$D$6)^2)^0.5</f>
        <v>5.9397773700635963E-3</v>
      </c>
      <c r="Z79">
        <f>Pro_Economic_Table[[#This Row],[S- Worst-Euclidean Distance]]/(Pro_Economic_Table[[#This Row],[S+ Best-Euclidean Distance]]+Pro_Economic_Table[[#This Row],[S- Worst-Euclidean Distance]])</f>
        <v>0.8495156608712785</v>
      </c>
      <c r="AA79">
        <v>78</v>
      </c>
    </row>
    <row r="80" spans="1:27" x14ac:dyDescent="0.3">
      <c r="A80">
        <v>222</v>
      </c>
      <c r="B80" t="s">
        <v>141</v>
      </c>
      <c r="C80" t="s">
        <v>149</v>
      </c>
      <c r="D80" t="s">
        <v>154</v>
      </c>
      <c r="E80" t="s">
        <v>156</v>
      </c>
      <c r="F80" t="s">
        <v>160</v>
      </c>
      <c r="G80" t="s">
        <v>224</v>
      </c>
      <c r="H80">
        <v>337.00961936979496</v>
      </c>
      <c r="I80">
        <v>24</v>
      </c>
      <c r="J80">
        <v>1226261.5217885273</v>
      </c>
      <c r="K80">
        <v>42357.290336363629</v>
      </c>
      <c r="L80">
        <v>220727073.9219349</v>
      </c>
      <c r="M80">
        <v>5692909.2613636348</v>
      </c>
      <c r="N80">
        <v>1839392282.6827908</v>
      </c>
      <c r="O80">
        <v>89908800</v>
      </c>
      <c r="P80">
        <v>22.474970877272725</v>
      </c>
      <c r="Q80">
        <v>18332.609750738484</v>
      </c>
      <c r="R80">
        <v>220769431.21227127</v>
      </c>
      <c r="S80">
        <v>1934.9939919441545</v>
      </c>
      <c r="T80">
        <v>18355.084721615756</v>
      </c>
      <c r="U80">
        <f>Pro_Economic_Table[[#This Row],[Total Energy(MJ)]]*AHP!$P$3/TOPSIS!$B$4</f>
        <v>7.5025759974329505E-3</v>
      </c>
      <c r="V80">
        <f>Pro_Economic_Table[[#This Row],[Total Cost(LKR Million)]]*AHP!$P$4/TOPSIS!$C$4</f>
        <v>2.9061945265672056E-2</v>
      </c>
      <c r="W80">
        <f>Pro_Economic_Table[[#This Row],[Total Carbon (Metric T)]]*AHP!$P$5/TOPSIS!$D$4</f>
        <v>3.2217441626277788E-3</v>
      </c>
      <c r="X80">
        <f>((Pro_Economic_Table[[#This Row],[Weighted Energy]]-TOPSIS!$B$5)^2+(Pro_Economic_Table[[#This Row],[Weighted Cost]]-TOPSIS!$C$5)^2+(Pro_Economic_Table[[#This Row],[Weighted Co2]]-TOPSIS!$D$5)^2)^0.5</f>
        <v>1.0583688477175596E-3</v>
      </c>
      <c r="Y80">
        <f>((Pro_Economic_Table[[#This Row],[Weighted Energy]]-TOPSIS!$B$6)^2+(Pro_Economic_Table[[#This Row],[Weighted Cost]]-TOPSIS!$C$6)^2+(Pro_Economic_Table[[#This Row],[Weighted Co2]]-TOPSIS!$D$6)^2)^0.5</f>
        <v>5.9335844676970751E-3</v>
      </c>
      <c r="Z80">
        <f>Pro_Economic_Table[[#This Row],[S- Worst-Euclidean Distance]]/(Pro_Economic_Table[[#This Row],[S+ Best-Euclidean Distance]]+Pro_Economic_Table[[#This Row],[S- Worst-Euclidean Distance]])</f>
        <v>0.84863044703341295</v>
      </c>
      <c r="AA80">
        <v>79</v>
      </c>
    </row>
    <row r="81" spans="1:27" x14ac:dyDescent="0.3">
      <c r="A81">
        <v>240</v>
      </c>
      <c r="B81" t="s">
        <v>141</v>
      </c>
      <c r="C81" t="s">
        <v>149</v>
      </c>
      <c r="D81" t="s">
        <v>155</v>
      </c>
      <c r="E81" t="s">
        <v>156</v>
      </c>
      <c r="F81" t="s">
        <v>160</v>
      </c>
      <c r="G81" t="s">
        <v>224</v>
      </c>
      <c r="H81">
        <v>337.01606647479497</v>
      </c>
      <c r="I81">
        <v>24</v>
      </c>
      <c r="J81">
        <v>1226267.7625861673</v>
      </c>
      <c r="K81">
        <v>42338.870036363631</v>
      </c>
      <c r="L81">
        <v>220728197.26551011</v>
      </c>
      <c r="M81">
        <v>5691988.2463636352</v>
      </c>
      <c r="N81">
        <v>1839401643.879251</v>
      </c>
      <c r="O81">
        <v>89908800</v>
      </c>
      <c r="P81">
        <v>22.461155652272726</v>
      </c>
      <c r="Q81">
        <v>18332.7030506632</v>
      </c>
      <c r="R81">
        <v>220770536.13554648</v>
      </c>
      <c r="S81">
        <v>1935.0024321256146</v>
      </c>
      <c r="T81">
        <v>18355.164206315472</v>
      </c>
      <c r="U81">
        <f>Pro_Economic_Table[[#This Row],[Total Energy(MJ)]]*AHP!$P$3/TOPSIS!$B$4</f>
        <v>7.5026135468835159E-3</v>
      </c>
      <c r="V81">
        <f>Pro_Economic_Table[[#This Row],[Total Cost(LKR Million)]]*AHP!$P$4/TOPSIS!$C$4</f>
        <v>2.9062072029937294E-2</v>
      </c>
      <c r="W81">
        <f>Pro_Economic_Table[[#This Row],[Total Carbon (Metric T)]]*AHP!$P$5/TOPSIS!$D$4</f>
        <v>3.2217581140407642E-3</v>
      </c>
      <c r="X81">
        <f>((Pro_Economic_Table[[#This Row],[Weighted Energy]]-TOPSIS!$B$5)^2+(Pro_Economic_Table[[#This Row],[Weighted Cost]]-TOPSIS!$C$5)^2+(Pro_Economic_Table[[#This Row],[Weighted Co2]]-TOPSIS!$D$5)^2)^0.5</f>
        <v>1.0585016901982778E-3</v>
      </c>
      <c r="Y81">
        <f>((Pro_Economic_Table[[#This Row],[Weighted Energy]]-TOPSIS!$B$6)^2+(Pro_Economic_Table[[#This Row],[Weighted Cost]]-TOPSIS!$C$6)^2+(Pro_Economic_Table[[#This Row],[Weighted Co2]]-TOPSIS!$D$6)^2)^0.5</f>
        <v>5.9334516323605252E-3</v>
      </c>
      <c r="Z81">
        <f>Pro_Economic_Table[[#This Row],[S- Worst-Euclidean Distance]]/(Pro_Economic_Table[[#This Row],[S+ Best-Euclidean Distance]]+Pro_Economic_Table[[#This Row],[S- Worst-Euclidean Distance]])</f>
        <v>0.84861144785061238</v>
      </c>
      <c r="AA81">
        <v>80</v>
      </c>
    </row>
    <row r="82" spans="1:27" x14ac:dyDescent="0.3">
      <c r="A82">
        <v>218</v>
      </c>
      <c r="B82" t="s">
        <v>141</v>
      </c>
      <c r="C82" t="s">
        <v>149</v>
      </c>
      <c r="D82" t="s">
        <v>154</v>
      </c>
      <c r="E82" t="s">
        <v>156</v>
      </c>
      <c r="F82" t="s">
        <v>159</v>
      </c>
      <c r="G82" t="s">
        <v>226</v>
      </c>
      <c r="H82">
        <v>337.04819121363317</v>
      </c>
      <c r="I82">
        <v>24</v>
      </c>
      <c r="J82">
        <v>1225220.3423648432</v>
      </c>
      <c r="K82">
        <v>41538.510563636359</v>
      </c>
      <c r="L82">
        <v>220539661.62567177</v>
      </c>
      <c r="M82">
        <v>5665616.6022727257</v>
      </c>
      <c r="N82">
        <v>1837830513.5472648</v>
      </c>
      <c r="O82">
        <v>93600000</v>
      </c>
      <c r="P82">
        <v>22.747897468181815</v>
      </c>
      <c r="Q82">
        <v>18317.044118354406</v>
      </c>
      <c r="R82">
        <v>220581200.13623542</v>
      </c>
      <c r="S82">
        <v>1937.0961301495377</v>
      </c>
      <c r="T82">
        <v>18339.79201582259</v>
      </c>
      <c r="U82">
        <f>Pro_Economic_Table[[#This Row],[Total Energy(MJ)]]*AHP!$P$3/TOPSIS!$B$4</f>
        <v>7.4961791971817435E-3</v>
      </c>
      <c r="V82">
        <f>Pro_Economic_Table[[#This Row],[Total Cost(LKR Million)]]*AHP!$P$4/TOPSIS!$C$4</f>
        <v>2.9093517573245135E-2</v>
      </c>
      <c r="W82">
        <f>Pro_Economic_Table[[#This Row],[Total Carbon (Metric T)]]*AHP!$P$5/TOPSIS!$D$4</f>
        <v>3.219059937173788E-3</v>
      </c>
      <c r="X82">
        <f>((Pro_Economic_Table[[#This Row],[Weighted Energy]]-TOPSIS!$B$5)^2+(Pro_Economic_Table[[#This Row],[Weighted Cost]]-TOPSIS!$C$5)^2+(Pro_Economic_Table[[#This Row],[Weighted Co2]]-TOPSIS!$D$5)^2)^0.5</f>
        <v>1.0870550832995827E-3</v>
      </c>
      <c r="Y82">
        <f>((Pro_Economic_Table[[#This Row],[Weighted Energy]]-TOPSIS!$B$6)^2+(Pro_Economic_Table[[#This Row],[Weighted Cost]]-TOPSIS!$C$6)^2+(Pro_Economic_Table[[#This Row],[Weighted Co2]]-TOPSIS!$D$6)^2)^0.5</f>
        <v>5.9050013181074562E-3</v>
      </c>
      <c r="Z82">
        <f>Pro_Economic_Table[[#This Row],[S- Worst-Euclidean Distance]]/(Pro_Economic_Table[[#This Row],[S+ Best-Euclidean Distance]]+Pro_Economic_Table[[#This Row],[S- Worst-Euclidean Distance]])</f>
        <v>0.84452998933463552</v>
      </c>
      <c r="AA82">
        <v>81</v>
      </c>
    </row>
    <row r="83" spans="1:27" x14ac:dyDescent="0.3">
      <c r="A83">
        <v>236</v>
      </c>
      <c r="B83" t="s">
        <v>141</v>
      </c>
      <c r="C83" t="s">
        <v>149</v>
      </c>
      <c r="D83" t="s">
        <v>155</v>
      </c>
      <c r="E83" t="s">
        <v>156</v>
      </c>
      <c r="F83" t="s">
        <v>159</v>
      </c>
      <c r="G83" t="s">
        <v>226</v>
      </c>
      <c r="H83">
        <v>337.05463831863307</v>
      </c>
      <c r="I83">
        <v>24</v>
      </c>
      <c r="J83">
        <v>1225226.5831624835</v>
      </c>
      <c r="K83">
        <v>41520.090263636361</v>
      </c>
      <c r="L83">
        <v>220540784.96924704</v>
      </c>
      <c r="M83">
        <v>5664695.587272726</v>
      </c>
      <c r="N83">
        <v>1837839874.7437253</v>
      </c>
      <c r="O83">
        <v>93600000</v>
      </c>
      <c r="P83">
        <v>22.734082243181817</v>
      </c>
      <c r="Q83">
        <v>18317.13741827913</v>
      </c>
      <c r="R83">
        <v>220582305.05951068</v>
      </c>
      <c r="S83">
        <v>1937.1045703309978</v>
      </c>
      <c r="T83">
        <v>18339.871500522313</v>
      </c>
      <c r="U83">
        <f>Pro_Economic_Table[[#This Row],[Total Energy(MJ)]]*AHP!$P$3/TOPSIS!$B$4</f>
        <v>7.4962167466323098E-3</v>
      </c>
      <c r="V83">
        <f>Pro_Economic_Table[[#This Row],[Total Cost(LKR Million)]]*AHP!$P$4/TOPSIS!$C$4</f>
        <v>2.9093644337510372E-2</v>
      </c>
      <c r="W83">
        <f>Pro_Economic_Table[[#This Row],[Total Carbon (Metric T)]]*AHP!$P$5/TOPSIS!$D$4</f>
        <v>3.2190738885867743E-3</v>
      </c>
      <c r="X83">
        <f>((Pro_Economic_Table[[#This Row],[Weighted Energy]]-TOPSIS!$B$5)^2+(Pro_Economic_Table[[#This Row],[Weighted Cost]]-TOPSIS!$C$5)^2+(Pro_Economic_Table[[#This Row],[Weighted Co2]]-TOPSIS!$D$5)^2)^0.5</f>
        <v>1.0871878465342024E-3</v>
      </c>
      <c r="Y83">
        <f>((Pro_Economic_Table[[#This Row],[Weighted Energy]]-TOPSIS!$B$6)^2+(Pro_Economic_Table[[#This Row],[Weighted Cost]]-TOPSIS!$C$6)^2+(Pro_Economic_Table[[#This Row],[Weighted Co2]]-TOPSIS!$D$6)^2)^0.5</f>
        <v>5.904868470534055E-3</v>
      </c>
      <c r="Z83">
        <f>Pro_Economic_Table[[#This Row],[S- Worst-Euclidean Distance]]/(Pro_Economic_Table[[#This Row],[S+ Best-Euclidean Distance]]+Pro_Economic_Table[[#This Row],[S- Worst-Euclidean Distance]])</f>
        <v>0.84451099973547472</v>
      </c>
      <c r="AA83">
        <v>82</v>
      </c>
    </row>
    <row r="84" spans="1:27" x14ac:dyDescent="0.3">
      <c r="A84">
        <v>221</v>
      </c>
      <c r="B84" t="s">
        <v>141</v>
      </c>
      <c r="C84" t="s">
        <v>149</v>
      </c>
      <c r="D84" t="s">
        <v>154</v>
      </c>
      <c r="E84" t="s">
        <v>156</v>
      </c>
      <c r="F84" t="s">
        <v>160</v>
      </c>
      <c r="G84" t="s">
        <v>226</v>
      </c>
      <c r="H84">
        <v>337.00961936979496</v>
      </c>
      <c r="I84">
        <v>24</v>
      </c>
      <c r="J84">
        <v>1226261.5217885273</v>
      </c>
      <c r="K84">
        <v>42357.290336363629</v>
      </c>
      <c r="L84">
        <v>220727073.9219349</v>
      </c>
      <c r="M84">
        <v>5692909.2613636348</v>
      </c>
      <c r="N84">
        <v>1839392282.6827908</v>
      </c>
      <c r="O84">
        <v>93600000</v>
      </c>
      <c r="P84">
        <v>22.474970877272725</v>
      </c>
      <c r="Q84">
        <v>18332.609750738484</v>
      </c>
      <c r="R84">
        <v>220769431.21227127</v>
      </c>
      <c r="S84">
        <v>1938.6851919441544</v>
      </c>
      <c r="T84">
        <v>18355.084721615756</v>
      </c>
      <c r="U84">
        <f>Pro_Economic_Table[[#This Row],[Total Energy(MJ)]]*AHP!$P$3/TOPSIS!$B$4</f>
        <v>7.5025759974329505E-3</v>
      </c>
      <c r="V84">
        <f>Pro_Economic_Table[[#This Row],[Total Cost(LKR Million)]]*AHP!$P$4/TOPSIS!$C$4</f>
        <v>2.9117383914479884E-2</v>
      </c>
      <c r="W84">
        <f>Pro_Economic_Table[[#This Row],[Total Carbon (Metric T)]]*AHP!$P$5/TOPSIS!$D$4</f>
        <v>3.2217441626277788E-3</v>
      </c>
      <c r="X84">
        <f>((Pro_Economic_Table[[#This Row],[Weighted Energy]]-TOPSIS!$B$5)^2+(Pro_Economic_Table[[#This Row],[Weighted Cost]]-TOPSIS!$C$5)^2+(Pro_Economic_Table[[#This Row],[Weighted Co2]]-TOPSIS!$D$5)^2)^0.5</f>
        <v>1.1119002949312258E-3</v>
      </c>
      <c r="Y84">
        <f>((Pro_Economic_Table[[#This Row],[Weighted Energy]]-TOPSIS!$B$6)^2+(Pro_Economic_Table[[#This Row],[Weighted Cost]]-TOPSIS!$C$6)^2+(Pro_Economic_Table[[#This Row],[Weighted Co2]]-TOPSIS!$D$6)^2)^0.5</f>
        <v>5.8801490521361915E-3</v>
      </c>
      <c r="Z84">
        <f>Pro_Economic_Table[[#This Row],[S- Worst-Euclidean Distance]]/(Pro_Economic_Table[[#This Row],[S+ Best-Euclidean Distance]]+Pro_Economic_Table[[#This Row],[S- Worst-Euclidean Distance]])</f>
        <v>0.84097648060828178</v>
      </c>
      <c r="AA84">
        <v>83</v>
      </c>
    </row>
    <row r="85" spans="1:27" x14ac:dyDescent="0.3">
      <c r="A85">
        <v>239</v>
      </c>
      <c r="B85" t="s">
        <v>141</v>
      </c>
      <c r="C85" t="s">
        <v>149</v>
      </c>
      <c r="D85" t="s">
        <v>155</v>
      </c>
      <c r="E85" t="s">
        <v>156</v>
      </c>
      <c r="F85" t="s">
        <v>160</v>
      </c>
      <c r="G85" t="s">
        <v>226</v>
      </c>
      <c r="H85">
        <v>337.01606647479497</v>
      </c>
      <c r="I85">
        <v>24</v>
      </c>
      <c r="J85">
        <v>1226267.7625861673</v>
      </c>
      <c r="K85">
        <v>42338.870036363631</v>
      </c>
      <c r="L85">
        <v>220728197.26551011</v>
      </c>
      <c r="M85">
        <v>5691988.2463636352</v>
      </c>
      <c r="N85">
        <v>1839401643.879251</v>
      </c>
      <c r="O85">
        <v>93600000</v>
      </c>
      <c r="P85">
        <v>22.461155652272726</v>
      </c>
      <c r="Q85">
        <v>18332.7030506632</v>
      </c>
      <c r="R85">
        <v>220770536.13554648</v>
      </c>
      <c r="S85">
        <v>1938.6936321256146</v>
      </c>
      <c r="T85">
        <v>18355.164206315472</v>
      </c>
      <c r="U85">
        <f>Pro_Economic_Table[[#This Row],[Total Energy(MJ)]]*AHP!$P$3/TOPSIS!$B$4</f>
        <v>7.5026135468835159E-3</v>
      </c>
      <c r="V85">
        <f>Pro_Economic_Table[[#This Row],[Total Cost(LKR Million)]]*AHP!$P$4/TOPSIS!$C$4</f>
        <v>2.9117510678745122E-2</v>
      </c>
      <c r="W85">
        <f>Pro_Economic_Table[[#This Row],[Total Carbon (Metric T)]]*AHP!$P$5/TOPSIS!$D$4</f>
        <v>3.2217581140407642E-3</v>
      </c>
      <c r="X85">
        <f>((Pro_Economic_Table[[#This Row],[Weighted Energy]]-TOPSIS!$B$5)^2+(Pro_Economic_Table[[#This Row],[Weighted Cost]]-TOPSIS!$C$5)^2+(Pro_Economic_Table[[#This Row],[Weighted Co2]]-TOPSIS!$D$5)^2)^0.5</f>
        <v>1.1120330622247374E-3</v>
      </c>
      <c r="Y85">
        <f>((Pro_Economic_Table[[#This Row],[Weighted Energy]]-TOPSIS!$B$6)^2+(Pro_Economic_Table[[#This Row],[Weighted Cost]]-TOPSIS!$C$6)^2+(Pro_Economic_Table[[#This Row],[Weighted Co2]]-TOPSIS!$D$6)^2)^0.5</f>
        <v>5.8800162048146696E-3</v>
      </c>
      <c r="Z85">
        <f>Pro_Economic_Table[[#This Row],[S- Worst-Euclidean Distance]]/(Pro_Economic_Table[[#This Row],[S+ Best-Euclidean Distance]]+Pro_Economic_Table[[#This Row],[S- Worst-Euclidean Distance]])</f>
        <v>0.84095749046465207</v>
      </c>
      <c r="AA85">
        <v>84</v>
      </c>
    </row>
    <row r="86" spans="1:27" x14ac:dyDescent="0.3">
      <c r="A86">
        <v>226</v>
      </c>
      <c r="B86" t="s">
        <v>141</v>
      </c>
      <c r="C86" t="s">
        <v>149</v>
      </c>
      <c r="D86" t="s">
        <v>154</v>
      </c>
      <c r="E86" t="s">
        <v>157</v>
      </c>
      <c r="F86" t="s">
        <v>159</v>
      </c>
      <c r="G86" t="s">
        <v>225</v>
      </c>
      <c r="H86">
        <v>340.10496903181496</v>
      </c>
      <c r="I86">
        <v>49</v>
      </c>
      <c r="J86">
        <v>1228179.3032928433</v>
      </c>
      <c r="K86">
        <v>44267.776472727273</v>
      </c>
      <c r="L86">
        <v>221072274.59271178</v>
      </c>
      <c r="M86">
        <v>5119763.420454544</v>
      </c>
      <c r="N86">
        <v>1842268954.9392648</v>
      </c>
      <c r="O86">
        <v>91336000</v>
      </c>
      <c r="P86">
        <v>25.477163377272721</v>
      </c>
      <c r="Q86">
        <v>18361.280584228007</v>
      </c>
      <c r="R86">
        <v>221116542.36918449</v>
      </c>
      <c r="S86">
        <v>1938.7247183597192</v>
      </c>
      <c r="T86">
        <v>18386.757747605279</v>
      </c>
      <c r="U86">
        <f>Pro_Economic_Table[[#This Row],[Total Energy(MJ)]]*AHP!$P$3/TOPSIS!$B$4</f>
        <v>7.5143721406761435E-3</v>
      </c>
      <c r="V86">
        <f>Pro_Economic_Table[[#This Row],[Total Cost(LKR Million)]]*AHP!$P$4/TOPSIS!$C$4</f>
        <v>2.9117977567240806E-2</v>
      </c>
      <c r="W86">
        <f>Pro_Economic_Table[[#This Row],[Total Carbon (Metric T)]]*AHP!$P$5/TOPSIS!$D$4</f>
        <v>3.2273035151528223E-3</v>
      </c>
      <c r="X86">
        <f>((Pro_Economic_Table[[#This Row],[Weighted Energy]]-TOPSIS!$B$5)^2+(Pro_Economic_Table[[#This Row],[Weighted Cost]]-TOPSIS!$C$5)^2+(Pro_Economic_Table[[#This Row],[Weighted Co2]]-TOPSIS!$D$5)^2)^0.5</f>
        <v>1.115850378885656E-3</v>
      </c>
      <c r="Y86">
        <f>((Pro_Economic_Table[[#This Row],[Weighted Energy]]-TOPSIS!$B$6)^2+(Pro_Economic_Table[[#This Row],[Weighted Cost]]-TOPSIS!$C$6)^2+(Pro_Economic_Table[[#This Row],[Weighted Co2]]-TOPSIS!$D$6)^2)^0.5</f>
        <v>5.876102691269881E-3</v>
      </c>
      <c r="Z86">
        <f>Pro_Economic_Table[[#This Row],[S- Worst-Euclidean Distance]]/(Pro_Economic_Table[[#This Row],[S+ Best-Euclidean Distance]]+Pro_Economic_Table[[#This Row],[S- Worst-Euclidean Distance]])</f>
        <v>0.84040934375710363</v>
      </c>
      <c r="AA86">
        <v>85</v>
      </c>
    </row>
    <row r="87" spans="1:27" x14ac:dyDescent="0.3">
      <c r="A87">
        <v>244</v>
      </c>
      <c r="B87" t="s">
        <v>141</v>
      </c>
      <c r="C87" t="s">
        <v>149</v>
      </c>
      <c r="D87" t="s">
        <v>155</v>
      </c>
      <c r="E87" t="s">
        <v>157</v>
      </c>
      <c r="F87" t="s">
        <v>159</v>
      </c>
      <c r="G87" t="s">
        <v>225</v>
      </c>
      <c r="H87">
        <v>340.11141613681497</v>
      </c>
      <c r="I87">
        <v>49</v>
      </c>
      <c r="J87">
        <v>1228185.5440904833</v>
      </c>
      <c r="K87">
        <v>44249.356172727275</v>
      </c>
      <c r="L87">
        <v>221073397.93628702</v>
      </c>
      <c r="M87">
        <v>5118842.4054545434</v>
      </c>
      <c r="N87">
        <v>1842278316.135725</v>
      </c>
      <c r="O87">
        <v>91336000</v>
      </c>
      <c r="P87">
        <v>25.463348152272722</v>
      </c>
      <c r="Q87">
        <v>18361.373884152727</v>
      </c>
      <c r="R87">
        <v>221117647.29245976</v>
      </c>
      <c r="S87">
        <v>1938.7331585411796</v>
      </c>
      <c r="T87">
        <v>18386.837232304999</v>
      </c>
      <c r="U87">
        <f>Pro_Economic_Table[[#This Row],[Total Energy(MJ)]]*AHP!$P$3/TOPSIS!$B$4</f>
        <v>7.5144096901267098E-3</v>
      </c>
      <c r="V87">
        <f>Pro_Economic_Table[[#This Row],[Total Cost(LKR Million)]]*AHP!$P$4/TOPSIS!$C$4</f>
        <v>2.9118104331506047E-2</v>
      </c>
      <c r="W87">
        <f>Pro_Economic_Table[[#This Row],[Total Carbon (Metric T)]]*AHP!$P$5/TOPSIS!$D$4</f>
        <v>3.2273174665658085E-3</v>
      </c>
      <c r="X87">
        <f>((Pro_Economic_Table[[#This Row],[Weighted Energy]]-TOPSIS!$B$5)^2+(Pro_Economic_Table[[#This Row],[Weighted Cost]]-TOPSIS!$C$5)^2+(Pro_Economic_Table[[#This Row],[Weighted Co2]]-TOPSIS!$D$5)^2)^0.5</f>
        <v>1.1159832100793466E-3</v>
      </c>
      <c r="Y87">
        <f>((Pro_Economic_Table[[#This Row],[Weighted Energy]]-TOPSIS!$B$6)^2+(Pro_Economic_Table[[#This Row],[Weighted Cost]]-TOPSIS!$C$6)^2+(Pro_Economic_Table[[#This Row],[Weighted Co2]]-TOPSIS!$D$6)^2)^0.5</f>
        <v>5.8759698538540005E-3</v>
      </c>
      <c r="Z87">
        <f>Pro_Economic_Table[[#This Row],[S- Worst-Euclidean Distance]]/(Pro_Economic_Table[[#This Row],[S+ Best-Euclidean Distance]]+Pro_Economic_Table[[#This Row],[S- Worst-Euclidean Distance]])</f>
        <v>0.84039034589120276</v>
      </c>
      <c r="AA87">
        <v>86</v>
      </c>
    </row>
    <row r="88" spans="1:27" x14ac:dyDescent="0.3">
      <c r="A88">
        <v>229</v>
      </c>
      <c r="B88" t="s">
        <v>141</v>
      </c>
      <c r="C88" t="s">
        <v>149</v>
      </c>
      <c r="D88" t="s">
        <v>154</v>
      </c>
      <c r="E88" t="s">
        <v>157</v>
      </c>
      <c r="F88" t="s">
        <v>160</v>
      </c>
      <c r="G88" t="s">
        <v>225</v>
      </c>
      <c r="H88">
        <v>340.0663971879768</v>
      </c>
      <c r="I88">
        <v>49</v>
      </c>
      <c r="J88">
        <v>1229220.4827165273</v>
      </c>
      <c r="K88">
        <v>45086.556245454543</v>
      </c>
      <c r="L88">
        <v>221259686.88897491</v>
      </c>
      <c r="M88">
        <v>5147056.0795454532</v>
      </c>
      <c r="N88">
        <v>1843830724.074791</v>
      </c>
      <c r="O88">
        <v>91336000</v>
      </c>
      <c r="P88">
        <v>25.20423678636363</v>
      </c>
      <c r="Q88">
        <v>18376.846216612081</v>
      </c>
      <c r="R88">
        <v>221304773.44522035</v>
      </c>
      <c r="S88">
        <v>1940.3137801543364</v>
      </c>
      <c r="T88">
        <v>18402.050453398446</v>
      </c>
      <c r="U88">
        <f>Pro_Economic_Table[[#This Row],[Total Energy(MJ)]]*AHP!$P$3/TOPSIS!$B$4</f>
        <v>7.5207689409273505E-3</v>
      </c>
      <c r="V88">
        <f>Pro_Economic_Table[[#This Row],[Total Cost(LKR Million)]]*AHP!$P$4/TOPSIS!$C$4</f>
        <v>2.9141843908475559E-2</v>
      </c>
      <c r="W88">
        <f>Pro_Economic_Table[[#This Row],[Total Carbon (Metric T)]]*AHP!$P$5/TOPSIS!$D$4</f>
        <v>3.229987740606813E-3</v>
      </c>
      <c r="X88">
        <f>((Pro_Economic_Table[[#This Row],[Weighted Energy]]-TOPSIS!$B$5)^2+(Pro_Economic_Table[[#This Row],[Weighted Cost]]-TOPSIS!$C$5)^2+(Pro_Economic_Table[[#This Row],[Weighted Co2]]-TOPSIS!$D$5)^2)^0.5</f>
        <v>1.1407015952567404E-3</v>
      </c>
      <c r="Y88">
        <f>((Pro_Economic_Table[[#This Row],[Weighted Energy]]-TOPSIS!$B$6)^2+(Pro_Economic_Table[[#This Row],[Weighted Cost]]-TOPSIS!$C$6)^2+(Pro_Economic_Table[[#This Row],[Weighted Co2]]-TOPSIS!$D$6)^2)^0.5</f>
        <v>5.851251122320573E-3</v>
      </c>
      <c r="Z88">
        <f>Pro_Economic_Table[[#This Row],[S- Worst-Euclidean Distance]]/(Pro_Economic_Table[[#This Row],[S+ Best-Euclidean Distance]]+Pro_Economic_Table[[#This Row],[S- Worst-Euclidean Distance]])</f>
        <v>0.83685507592334096</v>
      </c>
      <c r="AA88">
        <v>87</v>
      </c>
    </row>
    <row r="89" spans="1:27" x14ac:dyDescent="0.3">
      <c r="A89">
        <v>247</v>
      </c>
      <c r="B89" t="s">
        <v>141</v>
      </c>
      <c r="C89" t="s">
        <v>149</v>
      </c>
      <c r="D89" t="s">
        <v>155</v>
      </c>
      <c r="E89" t="s">
        <v>157</v>
      </c>
      <c r="F89" t="s">
        <v>160</v>
      </c>
      <c r="G89" t="s">
        <v>225</v>
      </c>
      <c r="H89">
        <v>340.07284429297675</v>
      </c>
      <c r="I89">
        <v>49</v>
      </c>
      <c r="J89">
        <v>1229226.7235141674</v>
      </c>
      <c r="K89">
        <v>45068.135945454545</v>
      </c>
      <c r="L89">
        <v>221260810.23255014</v>
      </c>
      <c r="M89">
        <v>5146135.0645454526</v>
      </c>
      <c r="N89">
        <v>1843840085.271251</v>
      </c>
      <c r="O89">
        <v>91336000</v>
      </c>
      <c r="P89">
        <v>25.190421561363632</v>
      </c>
      <c r="Q89">
        <v>18376.939516536801</v>
      </c>
      <c r="R89">
        <v>221305878.36849561</v>
      </c>
      <c r="S89">
        <v>1940.3222203357964</v>
      </c>
      <c r="T89">
        <v>18402.129938098165</v>
      </c>
      <c r="U89">
        <f>Pro_Economic_Table[[#This Row],[Total Energy(MJ)]]*AHP!$P$3/TOPSIS!$B$4</f>
        <v>7.5208064903779185E-3</v>
      </c>
      <c r="V89">
        <f>Pro_Economic_Table[[#This Row],[Total Cost(LKR Million)]]*AHP!$P$4/TOPSIS!$C$4</f>
        <v>2.9141970672740797E-2</v>
      </c>
      <c r="W89">
        <f>Pro_Economic_Table[[#This Row],[Total Carbon (Metric T)]]*AHP!$P$5/TOPSIS!$D$4</f>
        <v>3.2300016920197988E-3</v>
      </c>
      <c r="X89">
        <f>((Pro_Economic_Table[[#This Row],[Weighted Energy]]-TOPSIS!$B$5)^2+(Pro_Economic_Table[[#This Row],[Weighted Cost]]-TOPSIS!$C$5)^2+(Pro_Economic_Table[[#This Row],[Weighted Co2]]-TOPSIS!$D$5)^2)^0.5</f>
        <v>1.140834428227678E-3</v>
      </c>
      <c r="Y89">
        <f>((Pro_Economic_Table[[#This Row],[Weighted Energy]]-TOPSIS!$B$6)^2+(Pro_Economic_Table[[#This Row],[Weighted Cost]]-TOPSIS!$C$6)^2+(Pro_Economic_Table[[#This Row],[Weighted Co2]]-TOPSIS!$D$6)^2)^0.5</f>
        <v>5.8511182852167875E-3</v>
      </c>
      <c r="Z89">
        <f>Pro_Economic_Table[[#This Row],[S- Worst-Euclidean Distance]]/(Pro_Economic_Table[[#This Row],[S+ Best-Euclidean Distance]]+Pro_Economic_Table[[#This Row],[S- Worst-Euclidean Distance]])</f>
        <v>0.83683607784789127</v>
      </c>
      <c r="AA89">
        <v>88</v>
      </c>
    </row>
    <row r="90" spans="1:27" x14ac:dyDescent="0.3">
      <c r="A90">
        <v>228</v>
      </c>
      <c r="B90" t="s">
        <v>141</v>
      </c>
      <c r="C90" t="s">
        <v>149</v>
      </c>
      <c r="D90" t="s">
        <v>154</v>
      </c>
      <c r="E90" t="s">
        <v>157</v>
      </c>
      <c r="F90" t="s">
        <v>159</v>
      </c>
      <c r="G90" t="s">
        <v>224</v>
      </c>
      <c r="H90">
        <v>340.10496903181496</v>
      </c>
      <c r="I90">
        <v>25</v>
      </c>
      <c r="J90">
        <v>1228179.3032928433</v>
      </c>
      <c r="K90">
        <v>44267.776472727273</v>
      </c>
      <c r="L90">
        <v>221072274.59271178</v>
      </c>
      <c r="M90">
        <v>5119763.420454544</v>
      </c>
      <c r="N90">
        <v>1842268954.9392648</v>
      </c>
      <c r="O90">
        <v>93655000</v>
      </c>
      <c r="P90">
        <v>25.477163377272721</v>
      </c>
      <c r="Q90">
        <v>18361.280584228007</v>
      </c>
      <c r="R90">
        <v>221116542.36918449</v>
      </c>
      <c r="S90">
        <v>1941.0437183597194</v>
      </c>
      <c r="T90">
        <v>18386.757747605279</v>
      </c>
      <c r="U90">
        <f>Pro_Economic_Table[[#This Row],[Total Energy(MJ)]]*AHP!$P$3/TOPSIS!$B$4</f>
        <v>7.5143721406761435E-3</v>
      </c>
      <c r="V90">
        <f>Pro_Economic_Table[[#This Row],[Total Cost(LKR Million)]]*AHP!$P$4/TOPSIS!$C$4</f>
        <v>2.915280695242323E-2</v>
      </c>
      <c r="W90">
        <f>Pro_Economic_Table[[#This Row],[Total Carbon (Metric T)]]*AHP!$P$5/TOPSIS!$D$4</f>
        <v>3.2273035151528223E-3</v>
      </c>
      <c r="X90">
        <f>((Pro_Economic_Table[[#This Row],[Weighted Energy]]-TOPSIS!$B$5)^2+(Pro_Economic_Table[[#This Row],[Weighted Cost]]-TOPSIS!$C$5)^2+(Pro_Economic_Table[[#This Row],[Weighted Co2]]-TOPSIS!$D$5)^2)^0.5</f>
        <v>1.1494764556093367E-3</v>
      </c>
      <c r="Y90">
        <f>((Pro_Economic_Table[[#This Row],[Weighted Energy]]-TOPSIS!$B$6)^2+(Pro_Economic_Table[[#This Row],[Weighted Cost]]-TOPSIS!$C$6)^2+(Pro_Economic_Table[[#This Row],[Weighted Co2]]-TOPSIS!$D$6)^2)^0.5</f>
        <v>5.8425312213738131E-3</v>
      </c>
      <c r="Z90">
        <f>Pro_Economic_Table[[#This Row],[S- Worst-Euclidean Distance]]/(Pro_Economic_Table[[#This Row],[S+ Best-Euclidean Distance]]+Pro_Economic_Table[[#This Row],[S- Worst-Euclidean Distance]])</f>
        <v>0.83560137392393385</v>
      </c>
      <c r="AA90">
        <v>89</v>
      </c>
    </row>
    <row r="91" spans="1:27" x14ac:dyDescent="0.3">
      <c r="A91">
        <v>246</v>
      </c>
      <c r="B91" t="s">
        <v>141</v>
      </c>
      <c r="C91" t="s">
        <v>149</v>
      </c>
      <c r="D91" t="s">
        <v>155</v>
      </c>
      <c r="E91" t="s">
        <v>157</v>
      </c>
      <c r="F91" t="s">
        <v>159</v>
      </c>
      <c r="G91" t="s">
        <v>224</v>
      </c>
      <c r="H91">
        <v>340.11141613681497</v>
      </c>
      <c r="I91">
        <v>25</v>
      </c>
      <c r="J91">
        <v>1228185.5440904833</v>
      </c>
      <c r="K91">
        <v>44249.356172727275</v>
      </c>
      <c r="L91">
        <v>221073397.93628702</v>
      </c>
      <c r="M91">
        <v>5118842.4054545434</v>
      </c>
      <c r="N91">
        <v>1842278316.135725</v>
      </c>
      <c r="O91">
        <v>93655000</v>
      </c>
      <c r="P91">
        <v>25.463348152272722</v>
      </c>
      <c r="Q91">
        <v>18361.373884152727</v>
      </c>
      <c r="R91">
        <v>221117647.29245976</v>
      </c>
      <c r="S91">
        <v>1941.0521585411796</v>
      </c>
      <c r="T91">
        <v>18386.837232304999</v>
      </c>
      <c r="U91">
        <f>Pro_Economic_Table[[#This Row],[Total Energy(MJ)]]*AHP!$P$3/TOPSIS!$B$4</f>
        <v>7.5144096901267098E-3</v>
      </c>
      <c r="V91">
        <f>Pro_Economic_Table[[#This Row],[Total Cost(LKR Million)]]*AHP!$P$4/TOPSIS!$C$4</f>
        <v>2.9152933716688468E-2</v>
      </c>
      <c r="W91">
        <f>Pro_Economic_Table[[#This Row],[Total Carbon (Metric T)]]*AHP!$P$5/TOPSIS!$D$4</f>
        <v>3.2273174665658085E-3</v>
      </c>
      <c r="X91">
        <f>((Pro_Economic_Table[[#This Row],[Weighted Energy]]-TOPSIS!$B$5)^2+(Pro_Economic_Table[[#This Row],[Weighted Cost]]-TOPSIS!$C$5)^2+(Pro_Economic_Table[[#This Row],[Weighted Co2]]-TOPSIS!$D$5)^2)^0.5</f>
        <v>1.1496092420308648E-3</v>
      </c>
      <c r="Y91">
        <f>((Pro_Economic_Table[[#This Row],[Weighted Energy]]-TOPSIS!$B$6)^2+(Pro_Economic_Table[[#This Row],[Weighted Cost]]-TOPSIS!$C$6)^2+(Pro_Economic_Table[[#This Row],[Weighted Co2]]-TOPSIS!$D$6)^2)^0.5</f>
        <v>5.8423983763538868E-3</v>
      </c>
      <c r="Z91">
        <f>Pro_Economic_Table[[#This Row],[S- Worst-Euclidean Distance]]/(Pro_Economic_Table[[#This Row],[S+ Best-Euclidean Distance]]+Pro_Economic_Table[[#This Row],[S- Worst-Euclidean Distance]])</f>
        <v>0.83558238137382923</v>
      </c>
      <c r="AA91">
        <v>90</v>
      </c>
    </row>
    <row r="92" spans="1:27" x14ac:dyDescent="0.3">
      <c r="A92">
        <v>231</v>
      </c>
      <c r="B92" t="s">
        <v>141</v>
      </c>
      <c r="C92" t="s">
        <v>149</v>
      </c>
      <c r="D92" t="s">
        <v>154</v>
      </c>
      <c r="E92" t="s">
        <v>157</v>
      </c>
      <c r="F92" t="s">
        <v>160</v>
      </c>
      <c r="G92" t="s">
        <v>224</v>
      </c>
      <c r="H92">
        <v>340.0663971879768</v>
      </c>
      <c r="I92">
        <v>25</v>
      </c>
      <c r="J92">
        <v>1229220.4827165273</v>
      </c>
      <c r="K92">
        <v>45086.556245454543</v>
      </c>
      <c r="L92">
        <v>221259686.88897491</v>
      </c>
      <c r="M92">
        <v>5147056.0795454532</v>
      </c>
      <c r="N92">
        <v>1843830724.074791</v>
      </c>
      <c r="O92">
        <v>93655000</v>
      </c>
      <c r="P92">
        <v>25.20423678636363</v>
      </c>
      <c r="Q92">
        <v>18376.846216612081</v>
      </c>
      <c r="R92">
        <v>221304773.44522035</v>
      </c>
      <c r="S92">
        <v>1942.6327801543364</v>
      </c>
      <c r="T92">
        <v>18402.050453398446</v>
      </c>
      <c r="U92">
        <f>Pro_Economic_Table[[#This Row],[Total Energy(MJ)]]*AHP!$P$3/TOPSIS!$B$4</f>
        <v>7.5207689409273505E-3</v>
      </c>
      <c r="V92">
        <f>Pro_Economic_Table[[#This Row],[Total Cost(LKR Million)]]*AHP!$P$4/TOPSIS!$C$4</f>
        <v>2.917667329365798E-2</v>
      </c>
      <c r="W92">
        <f>Pro_Economic_Table[[#This Row],[Total Carbon (Metric T)]]*AHP!$P$5/TOPSIS!$D$4</f>
        <v>3.229987740606813E-3</v>
      </c>
      <c r="X92">
        <f>((Pro_Economic_Table[[#This Row],[Weighted Energy]]-TOPSIS!$B$5)^2+(Pro_Economic_Table[[#This Row],[Weighted Cost]]-TOPSIS!$C$5)^2+(Pro_Economic_Table[[#This Row],[Weighted Co2]]-TOPSIS!$D$5)^2)^0.5</f>
        <v>1.1743239260722427E-3</v>
      </c>
      <c r="Y92">
        <f>((Pro_Economic_Table[[#This Row],[Weighted Energy]]-TOPSIS!$B$6)^2+(Pro_Economic_Table[[#This Row],[Weighted Cost]]-TOPSIS!$C$6)^2+(Pro_Economic_Table[[#This Row],[Weighted Co2]]-TOPSIS!$D$6)^2)^0.5</f>
        <v>5.817679127523275E-3</v>
      </c>
      <c r="Z92">
        <f>Pro_Economic_Table[[#This Row],[S- Worst-Euclidean Distance]]/(Pro_Economic_Table[[#This Row],[S+ Best-Euclidean Distance]]+Pro_Economic_Table[[#This Row],[S- Worst-Euclidean Distance]])</f>
        <v>0.83204756676009073</v>
      </c>
      <c r="AA92">
        <v>91</v>
      </c>
    </row>
    <row r="93" spans="1:27" x14ac:dyDescent="0.3">
      <c r="A93">
        <v>249</v>
      </c>
      <c r="B93" t="s">
        <v>141</v>
      </c>
      <c r="C93" t="s">
        <v>149</v>
      </c>
      <c r="D93" t="s">
        <v>155</v>
      </c>
      <c r="E93" t="s">
        <v>157</v>
      </c>
      <c r="F93" t="s">
        <v>160</v>
      </c>
      <c r="G93" t="s">
        <v>224</v>
      </c>
      <c r="H93">
        <v>340.07284429297675</v>
      </c>
      <c r="I93">
        <v>25</v>
      </c>
      <c r="J93">
        <v>1229226.7235141674</v>
      </c>
      <c r="K93">
        <v>45068.135945454545</v>
      </c>
      <c r="L93">
        <v>221260810.23255014</v>
      </c>
      <c r="M93">
        <v>5146135.0645454526</v>
      </c>
      <c r="N93">
        <v>1843840085.271251</v>
      </c>
      <c r="O93">
        <v>93655000</v>
      </c>
      <c r="P93">
        <v>25.190421561363632</v>
      </c>
      <c r="Q93">
        <v>18376.939516536801</v>
      </c>
      <c r="R93">
        <v>221305878.36849561</v>
      </c>
      <c r="S93">
        <v>1942.6412203357963</v>
      </c>
      <c r="T93">
        <v>18402.129938098165</v>
      </c>
      <c r="U93">
        <f>Pro_Economic_Table[[#This Row],[Total Energy(MJ)]]*AHP!$P$3/TOPSIS!$B$4</f>
        <v>7.5208064903779185E-3</v>
      </c>
      <c r="V93">
        <f>Pro_Economic_Table[[#This Row],[Total Cost(LKR Million)]]*AHP!$P$4/TOPSIS!$C$4</f>
        <v>2.9176800057923218E-2</v>
      </c>
      <c r="W93">
        <f>Pro_Economic_Table[[#This Row],[Total Carbon (Metric T)]]*AHP!$P$5/TOPSIS!$D$4</f>
        <v>3.2300016920197988E-3</v>
      </c>
      <c r="X93">
        <f>((Pro_Economic_Table[[#This Row],[Weighted Energy]]-TOPSIS!$B$5)^2+(Pro_Economic_Table[[#This Row],[Weighted Cost]]-TOPSIS!$C$5)^2+(Pro_Economic_Table[[#This Row],[Weighted Co2]]-TOPSIS!$D$5)^2)^0.5</f>
        <v>1.1744567155910299E-3</v>
      </c>
      <c r="Y93">
        <f>((Pro_Economic_Table[[#This Row],[Weighted Energy]]-TOPSIS!$B$6)^2+(Pro_Economic_Table[[#This Row],[Weighted Cost]]-TOPSIS!$C$6)^2+(Pro_Economic_Table[[#This Row],[Weighted Co2]]-TOPSIS!$D$6)^2)^0.5</f>
        <v>5.817546282772772E-3</v>
      </c>
      <c r="Z93">
        <f>Pro_Economic_Table[[#This Row],[S- Worst-Euclidean Distance]]/(Pro_Economic_Table[[#This Row],[S+ Best-Euclidean Distance]]+Pro_Economic_Table[[#This Row],[S- Worst-Euclidean Distance]])</f>
        <v>0.83202857380555117</v>
      </c>
      <c r="AA93">
        <v>92</v>
      </c>
    </row>
    <row r="94" spans="1:27" x14ac:dyDescent="0.3">
      <c r="A94">
        <v>227</v>
      </c>
      <c r="B94" t="s">
        <v>141</v>
      </c>
      <c r="C94" t="s">
        <v>149</v>
      </c>
      <c r="D94" t="s">
        <v>154</v>
      </c>
      <c r="E94" t="s">
        <v>157</v>
      </c>
      <c r="F94" t="s">
        <v>159</v>
      </c>
      <c r="G94" t="s">
        <v>226</v>
      </c>
      <c r="H94">
        <v>340.10496903181496</v>
      </c>
      <c r="I94">
        <v>25</v>
      </c>
      <c r="J94">
        <v>1228179.3032928433</v>
      </c>
      <c r="K94">
        <v>44267.776472727273</v>
      </c>
      <c r="L94">
        <v>221072274.59271178</v>
      </c>
      <c r="M94">
        <v>5119763.420454544</v>
      </c>
      <c r="N94">
        <v>1842268954.9392648</v>
      </c>
      <c r="O94">
        <v>97500000</v>
      </c>
      <c r="P94">
        <v>25.477163377272721</v>
      </c>
      <c r="Q94">
        <v>18361.280584228007</v>
      </c>
      <c r="R94">
        <v>221116542.36918449</v>
      </c>
      <c r="S94">
        <v>1944.8887183597192</v>
      </c>
      <c r="T94">
        <v>18386.757747605279</v>
      </c>
      <c r="U94">
        <f>Pro_Economic_Table[[#This Row],[Total Energy(MJ)]]*AHP!$P$3/TOPSIS!$B$4</f>
        <v>7.5143721406761435E-3</v>
      </c>
      <c r="V94">
        <f>Pro_Economic_Table[[#This Row],[Total Cost(LKR Million)]]*AHP!$P$4/TOPSIS!$C$4</f>
        <v>2.921055554493138E-2</v>
      </c>
      <c r="W94">
        <f>Pro_Economic_Table[[#This Row],[Total Carbon (Metric T)]]*AHP!$P$5/TOPSIS!$D$4</f>
        <v>3.2273035151528223E-3</v>
      </c>
      <c r="X94">
        <f>((Pro_Economic_Table[[#This Row],[Weighted Energy]]-TOPSIS!$B$5)^2+(Pro_Economic_Table[[#This Row],[Weighted Cost]]-TOPSIS!$C$5)^2+(Pro_Economic_Table[[#This Row],[Weighted Co2]]-TOPSIS!$D$5)^2)^0.5</f>
        <v>1.2053805085647383E-3</v>
      </c>
      <c r="Y94">
        <f>((Pro_Economic_Table[[#This Row],[Weighted Energy]]-TOPSIS!$B$6)^2+(Pro_Economic_Table[[#This Row],[Weighted Cost]]-TOPSIS!$C$6)^2+(Pro_Economic_Table[[#This Row],[Weighted Co2]]-TOPSIS!$D$6)^2)^0.5</f>
        <v>5.7869010694684272E-3</v>
      </c>
      <c r="Z94">
        <f>Pro_Economic_Table[[#This Row],[S- Worst-Euclidean Distance]]/(Pro_Economic_Table[[#This Row],[S+ Best-Euclidean Distance]]+Pro_Economic_Table[[#This Row],[S- Worst-Euclidean Distance]])</f>
        <v>0.82761270479273286</v>
      </c>
      <c r="AA94">
        <v>93</v>
      </c>
    </row>
    <row r="95" spans="1:27" x14ac:dyDescent="0.3">
      <c r="A95">
        <v>245</v>
      </c>
      <c r="B95" t="s">
        <v>141</v>
      </c>
      <c r="C95" t="s">
        <v>149</v>
      </c>
      <c r="D95" t="s">
        <v>155</v>
      </c>
      <c r="E95" t="s">
        <v>157</v>
      </c>
      <c r="F95" t="s">
        <v>159</v>
      </c>
      <c r="G95" t="s">
        <v>226</v>
      </c>
      <c r="H95">
        <v>340.11141613681497</v>
      </c>
      <c r="I95">
        <v>25</v>
      </c>
      <c r="J95">
        <v>1228185.5440904833</v>
      </c>
      <c r="K95">
        <v>44249.356172727275</v>
      </c>
      <c r="L95">
        <v>221073397.93628702</v>
      </c>
      <c r="M95">
        <v>5118842.4054545434</v>
      </c>
      <c r="N95">
        <v>1842278316.135725</v>
      </c>
      <c r="O95">
        <v>97500000</v>
      </c>
      <c r="P95">
        <v>25.463348152272722</v>
      </c>
      <c r="Q95">
        <v>18361.373884152727</v>
      </c>
      <c r="R95">
        <v>221117647.29245976</v>
      </c>
      <c r="S95">
        <v>1944.8971585411796</v>
      </c>
      <c r="T95">
        <v>18386.837232304999</v>
      </c>
      <c r="U95">
        <f>Pro_Economic_Table[[#This Row],[Total Energy(MJ)]]*AHP!$P$3/TOPSIS!$B$4</f>
        <v>7.5144096901267098E-3</v>
      </c>
      <c r="V95">
        <f>Pro_Economic_Table[[#This Row],[Total Cost(LKR Million)]]*AHP!$P$4/TOPSIS!$C$4</f>
        <v>2.9210682309196621E-2</v>
      </c>
      <c r="W95">
        <f>Pro_Economic_Table[[#This Row],[Total Carbon (Metric T)]]*AHP!$P$5/TOPSIS!$D$4</f>
        <v>3.2273174665658085E-3</v>
      </c>
      <c r="X95">
        <f>((Pro_Economic_Table[[#This Row],[Weighted Energy]]-TOPSIS!$B$5)^2+(Pro_Economic_Table[[#This Row],[Weighted Cost]]-TOPSIS!$C$5)^2+(Pro_Economic_Table[[#This Row],[Weighted Co2]]-TOPSIS!$D$5)^2)^0.5</f>
        <v>1.2055132096771759E-3</v>
      </c>
      <c r="Y95">
        <f>((Pro_Economic_Table[[#This Row],[Weighted Energy]]-TOPSIS!$B$6)^2+(Pro_Economic_Table[[#This Row],[Weighted Cost]]-TOPSIS!$C$6)^2+(Pro_Economic_Table[[#This Row],[Weighted Co2]]-TOPSIS!$D$6)^2)^0.5</f>
        <v>5.7867682123984654E-3</v>
      </c>
      <c r="Z95">
        <f>Pro_Economic_Table[[#This Row],[S- Worst-Euclidean Distance]]/(Pro_Economic_Table[[#This Row],[S+ Best-Euclidean Distance]]+Pro_Economic_Table[[#This Row],[S- Worst-Euclidean Distance]])</f>
        <v>0.82759372271956955</v>
      </c>
      <c r="AA95">
        <v>94</v>
      </c>
    </row>
    <row r="96" spans="1:27" x14ac:dyDescent="0.3">
      <c r="A96">
        <v>223</v>
      </c>
      <c r="B96" t="s">
        <v>141</v>
      </c>
      <c r="C96" t="s">
        <v>149</v>
      </c>
      <c r="D96" t="s">
        <v>154</v>
      </c>
      <c r="E96" t="s">
        <v>156</v>
      </c>
      <c r="F96" t="s">
        <v>161</v>
      </c>
      <c r="G96" t="s">
        <v>225</v>
      </c>
      <c r="H96">
        <v>336.74512672633341</v>
      </c>
      <c r="I96">
        <v>48</v>
      </c>
      <c r="J96">
        <v>1233401.0378366455</v>
      </c>
      <c r="K96">
        <v>42848.558199999992</v>
      </c>
      <c r="L96">
        <v>222012186.8105962</v>
      </c>
      <c r="M96">
        <v>5643782.4749999987</v>
      </c>
      <c r="N96">
        <v>1850101556.7549684</v>
      </c>
      <c r="O96">
        <v>89472000</v>
      </c>
      <c r="P96">
        <v>21.983703013636362</v>
      </c>
      <c r="Q96">
        <v>18439.345515657849</v>
      </c>
      <c r="R96">
        <v>222055035.3687962</v>
      </c>
      <c r="S96">
        <v>1945.2173392299683</v>
      </c>
      <c r="T96">
        <v>18461.329218671486</v>
      </c>
      <c r="U96">
        <f>Pro_Economic_Table[[#This Row],[Total Energy(MJ)]]*AHP!$P$3/TOPSIS!$B$4</f>
        <v>7.5462656642223246E-3</v>
      </c>
      <c r="V96">
        <f>Pro_Economic_Table[[#This Row],[Total Cost(LKR Million)]]*AHP!$P$4/TOPSIS!$C$4</f>
        <v>2.9215491147720898E-2</v>
      </c>
      <c r="W96">
        <f>Pro_Economic_Table[[#This Row],[Total Carbon (Metric T)]]*AHP!$P$5/TOPSIS!$D$4</f>
        <v>3.2403925422671018E-3</v>
      </c>
      <c r="X96">
        <f>((Pro_Economic_Table[[#This Row],[Weighted Energy]]-TOPSIS!$B$5)^2+(Pro_Economic_Table[[#This Row],[Weighted Cost]]-TOPSIS!$C$5)^2+(Pro_Economic_Table[[#This Row],[Weighted Co2]]-TOPSIS!$D$5)^2)^0.5</f>
        <v>1.2190311443658194E-3</v>
      </c>
      <c r="Y96">
        <f>((Pro_Economic_Table[[#This Row],[Weighted Energy]]-TOPSIS!$B$6)^2+(Pro_Economic_Table[[#This Row],[Weighted Cost]]-TOPSIS!$C$6)^2+(Pro_Economic_Table[[#This Row],[Weighted Co2]]-TOPSIS!$D$6)^2)^0.5</f>
        <v>5.7729410414799768E-3</v>
      </c>
      <c r="Z96">
        <f>Pro_Economic_Table[[#This Row],[S- Worst-Euclidean Distance]]/(Pro_Economic_Table[[#This Row],[S+ Best-Euclidean Distance]]+Pro_Economic_Table[[#This Row],[S- Worst-Euclidean Distance]])</f>
        <v>0.82565274689828339</v>
      </c>
      <c r="AA96">
        <v>95</v>
      </c>
    </row>
    <row r="97" spans="1:27" x14ac:dyDescent="0.3">
      <c r="A97">
        <v>241</v>
      </c>
      <c r="B97" t="s">
        <v>141</v>
      </c>
      <c r="C97" t="s">
        <v>149</v>
      </c>
      <c r="D97" t="s">
        <v>155</v>
      </c>
      <c r="E97" t="s">
        <v>156</v>
      </c>
      <c r="F97" t="s">
        <v>161</v>
      </c>
      <c r="G97" t="s">
        <v>225</v>
      </c>
      <c r="H97">
        <v>336.75157383133342</v>
      </c>
      <c r="I97">
        <v>48</v>
      </c>
      <c r="J97">
        <v>1233407.2786342856</v>
      </c>
      <c r="K97">
        <v>42830.137899999994</v>
      </c>
      <c r="L97">
        <v>222013310.15417141</v>
      </c>
      <c r="M97">
        <v>5642861.459999999</v>
      </c>
      <c r="N97">
        <v>1850110917.9514284</v>
      </c>
      <c r="O97">
        <v>89472000</v>
      </c>
      <c r="P97">
        <v>21.969887788636363</v>
      </c>
      <c r="Q97">
        <v>18439.438815582569</v>
      </c>
      <c r="R97">
        <v>222056140.2920714</v>
      </c>
      <c r="S97">
        <v>1945.2257794114284</v>
      </c>
      <c r="T97">
        <v>18461.408703371206</v>
      </c>
      <c r="U97">
        <f>Pro_Economic_Table[[#This Row],[Total Energy(MJ)]]*AHP!$P$3/TOPSIS!$B$4</f>
        <v>7.54630321367289E-3</v>
      </c>
      <c r="V97">
        <f>Pro_Economic_Table[[#This Row],[Total Cost(LKR Million)]]*AHP!$P$4/TOPSIS!$C$4</f>
        <v>2.9215617911986135E-2</v>
      </c>
      <c r="W97">
        <f>Pro_Economic_Table[[#This Row],[Total Carbon (Metric T)]]*AHP!$P$5/TOPSIS!$D$4</f>
        <v>3.2404064936800872E-3</v>
      </c>
      <c r="X97">
        <f>((Pro_Economic_Table[[#This Row],[Weighted Energy]]-TOPSIS!$B$5)^2+(Pro_Economic_Table[[#This Row],[Weighted Cost]]-TOPSIS!$C$5)^2+(Pro_Economic_Table[[#This Row],[Weighted Co2]]-TOPSIS!$D$5)^2)^0.5</f>
        <v>1.219164004930325E-3</v>
      </c>
      <c r="Y97">
        <f>((Pro_Economic_Table[[#This Row],[Weighted Energy]]-TOPSIS!$B$6)^2+(Pro_Economic_Table[[#This Row],[Weighted Cost]]-TOPSIS!$C$6)^2+(Pro_Economic_Table[[#This Row],[Weighted Co2]]-TOPSIS!$D$6)^2)^0.5</f>
        <v>5.7728082105956034E-3</v>
      </c>
      <c r="Z97">
        <f>Pro_Economic_Table[[#This Row],[S- Worst-Euclidean Distance]]/(Pro_Economic_Table[[#This Row],[S+ Best-Euclidean Distance]]+Pro_Economic_Table[[#This Row],[S- Worst-Euclidean Distance]])</f>
        <v>0.825633745765876</v>
      </c>
      <c r="AA97">
        <v>96</v>
      </c>
    </row>
    <row r="98" spans="1:27" x14ac:dyDescent="0.3">
      <c r="A98">
        <v>225</v>
      </c>
      <c r="B98" t="s">
        <v>141</v>
      </c>
      <c r="C98" t="s">
        <v>149</v>
      </c>
      <c r="D98" t="s">
        <v>154</v>
      </c>
      <c r="E98" t="s">
        <v>156</v>
      </c>
      <c r="F98" t="s">
        <v>161</v>
      </c>
      <c r="G98" t="s">
        <v>224</v>
      </c>
      <c r="H98">
        <v>336.74512672633341</v>
      </c>
      <c r="I98">
        <v>24</v>
      </c>
      <c r="J98">
        <v>1233401.0378366455</v>
      </c>
      <c r="K98">
        <v>42848.558199999992</v>
      </c>
      <c r="L98">
        <v>222012186.8105962</v>
      </c>
      <c r="M98">
        <v>5643782.4749999987</v>
      </c>
      <c r="N98">
        <v>1850101556.7549684</v>
      </c>
      <c r="O98">
        <v>89908800</v>
      </c>
      <c r="P98">
        <v>21.983703013636362</v>
      </c>
      <c r="Q98">
        <v>18439.345515657849</v>
      </c>
      <c r="R98">
        <v>222055035.3687962</v>
      </c>
      <c r="S98">
        <v>1945.6541392299682</v>
      </c>
      <c r="T98">
        <v>18461.329218671486</v>
      </c>
      <c r="U98">
        <f>Pro_Economic_Table[[#This Row],[Total Energy(MJ)]]*AHP!$P$3/TOPSIS!$B$4</f>
        <v>7.5462656642223246E-3</v>
      </c>
      <c r="V98">
        <f>Pro_Economic_Table[[#This Row],[Total Cost(LKR Million)]]*AHP!$P$4/TOPSIS!$C$4</f>
        <v>2.9222051507982943E-2</v>
      </c>
      <c r="W98">
        <f>Pro_Economic_Table[[#This Row],[Total Carbon (Metric T)]]*AHP!$P$5/TOPSIS!$D$4</f>
        <v>3.2403925422671018E-3</v>
      </c>
      <c r="X98">
        <f>((Pro_Economic_Table[[#This Row],[Weighted Energy]]-TOPSIS!$B$5)^2+(Pro_Economic_Table[[#This Row],[Weighted Cost]]-TOPSIS!$C$5)^2+(Pro_Economic_Table[[#This Row],[Weighted Co2]]-TOPSIS!$D$5)^2)^0.5</f>
        <v>1.2253484584003988E-3</v>
      </c>
      <c r="Y98">
        <f>((Pro_Economic_Table[[#This Row],[Weighted Energy]]-TOPSIS!$B$6)^2+(Pro_Economic_Table[[#This Row],[Weighted Cost]]-TOPSIS!$C$6)^2+(Pro_Economic_Table[[#This Row],[Weighted Co2]]-TOPSIS!$D$6)^2)^0.5</f>
        <v>5.7666142910781813E-3</v>
      </c>
      <c r="Z98">
        <f>Pro_Economic_Table[[#This Row],[S- Worst-Euclidean Distance]]/(Pro_Economic_Table[[#This Row],[S+ Best-Euclidean Distance]]+Pro_Economic_Table[[#This Row],[S- Worst-Euclidean Distance]])</f>
        <v>0.82474900077352697</v>
      </c>
      <c r="AA98">
        <v>97</v>
      </c>
    </row>
    <row r="99" spans="1:27" x14ac:dyDescent="0.3">
      <c r="A99">
        <v>243</v>
      </c>
      <c r="B99" t="s">
        <v>141</v>
      </c>
      <c r="C99" t="s">
        <v>149</v>
      </c>
      <c r="D99" t="s">
        <v>155</v>
      </c>
      <c r="E99" t="s">
        <v>156</v>
      </c>
      <c r="F99" t="s">
        <v>161</v>
      </c>
      <c r="G99" t="s">
        <v>224</v>
      </c>
      <c r="H99">
        <v>336.75157383133342</v>
      </c>
      <c r="I99">
        <v>24</v>
      </c>
      <c r="J99">
        <v>1233407.2786342856</v>
      </c>
      <c r="K99">
        <v>42830.137899999994</v>
      </c>
      <c r="L99">
        <v>222013310.15417141</v>
      </c>
      <c r="M99">
        <v>5642861.459999999</v>
      </c>
      <c r="N99">
        <v>1850110917.9514284</v>
      </c>
      <c r="O99">
        <v>89908800</v>
      </c>
      <c r="P99">
        <v>21.969887788636363</v>
      </c>
      <c r="Q99">
        <v>18439.438815582569</v>
      </c>
      <c r="R99">
        <v>222056140.2920714</v>
      </c>
      <c r="S99">
        <v>1945.6625794114284</v>
      </c>
      <c r="T99">
        <v>18461.408703371206</v>
      </c>
      <c r="U99">
        <f>Pro_Economic_Table[[#This Row],[Total Energy(MJ)]]*AHP!$P$3/TOPSIS!$B$4</f>
        <v>7.54630321367289E-3</v>
      </c>
      <c r="V99">
        <f>Pro_Economic_Table[[#This Row],[Total Cost(LKR Million)]]*AHP!$P$4/TOPSIS!$C$4</f>
        <v>2.922217827224818E-2</v>
      </c>
      <c r="W99">
        <f>Pro_Economic_Table[[#This Row],[Total Carbon (Metric T)]]*AHP!$P$5/TOPSIS!$D$4</f>
        <v>3.2404064936800872E-3</v>
      </c>
      <c r="X99">
        <f>((Pro_Economic_Table[[#This Row],[Weighted Energy]]-TOPSIS!$B$5)^2+(Pro_Economic_Table[[#This Row],[Weighted Cost]]-TOPSIS!$C$5)^2+(Pro_Economic_Table[[#This Row],[Weighted Co2]]-TOPSIS!$D$5)^2)^0.5</f>
        <v>1.225481312679488E-3</v>
      </c>
      <c r="Y99">
        <f>((Pro_Economic_Table[[#This Row],[Weighted Energy]]-TOPSIS!$B$6)^2+(Pro_Economic_Table[[#This Row],[Weighted Cost]]-TOPSIS!$C$6)^2+(Pro_Economic_Table[[#This Row],[Weighted Co2]]-TOPSIS!$D$6)^2)^0.5</f>
        <v>5.7664814586731918E-3</v>
      </c>
      <c r="Z99">
        <f>Pro_Economic_Table[[#This Row],[S- Worst-Euclidean Distance]]/(Pro_Economic_Table[[#This Row],[S+ Best-Euclidean Distance]]+Pro_Economic_Table[[#This Row],[S- Worst-Euclidean Distance]])</f>
        <v>0.82473000032258414</v>
      </c>
      <c r="AA99">
        <v>98</v>
      </c>
    </row>
    <row r="100" spans="1:27" x14ac:dyDescent="0.3">
      <c r="A100">
        <v>230</v>
      </c>
      <c r="B100" t="s">
        <v>141</v>
      </c>
      <c r="C100" t="s">
        <v>149</v>
      </c>
      <c r="D100" t="s">
        <v>154</v>
      </c>
      <c r="E100" t="s">
        <v>157</v>
      </c>
      <c r="F100" t="s">
        <v>160</v>
      </c>
      <c r="G100" t="s">
        <v>226</v>
      </c>
      <c r="H100">
        <v>340.0663971879768</v>
      </c>
      <c r="I100">
        <v>25</v>
      </c>
      <c r="J100">
        <v>1229220.4827165273</v>
      </c>
      <c r="K100">
        <v>45086.556245454543</v>
      </c>
      <c r="L100">
        <v>221259686.88897491</v>
      </c>
      <c r="M100">
        <v>5147056.0795454532</v>
      </c>
      <c r="N100">
        <v>1843830724.074791</v>
      </c>
      <c r="O100">
        <v>97500000</v>
      </c>
      <c r="P100">
        <v>25.20423678636363</v>
      </c>
      <c r="Q100">
        <v>18376.846216612081</v>
      </c>
      <c r="R100">
        <v>221304773.44522035</v>
      </c>
      <c r="S100">
        <v>1946.4777801543364</v>
      </c>
      <c r="T100">
        <v>18402.050453398446</v>
      </c>
      <c r="U100">
        <f>Pro_Economic_Table[[#This Row],[Total Energy(MJ)]]*AHP!$P$3/TOPSIS!$B$4</f>
        <v>7.5207689409273505E-3</v>
      </c>
      <c r="V100">
        <f>Pro_Economic_Table[[#This Row],[Total Cost(LKR Million)]]*AHP!$P$4/TOPSIS!$C$4</f>
        <v>2.9234421886166134E-2</v>
      </c>
      <c r="W100">
        <f>Pro_Economic_Table[[#This Row],[Total Carbon (Metric T)]]*AHP!$P$5/TOPSIS!$D$4</f>
        <v>3.229987740606813E-3</v>
      </c>
      <c r="X100">
        <f>((Pro_Economic_Table[[#This Row],[Weighted Energy]]-TOPSIS!$B$5)^2+(Pro_Economic_Table[[#This Row],[Weighted Cost]]-TOPSIS!$C$5)^2+(Pro_Economic_Table[[#This Row],[Weighted Co2]]-TOPSIS!$D$5)^2)^0.5</f>
        <v>1.230219178440399E-3</v>
      </c>
      <c r="Y100">
        <f>((Pro_Economic_Table[[#This Row],[Weighted Energy]]-TOPSIS!$B$6)^2+(Pro_Economic_Table[[#This Row],[Weighted Cost]]-TOPSIS!$C$6)^2+(Pro_Economic_Table[[#This Row],[Weighted Co2]]-TOPSIS!$D$6)^2)^0.5</f>
        <v>5.7620482331490622E-3</v>
      </c>
      <c r="Z100">
        <f>Pro_Economic_Table[[#This Row],[S- Worst-Euclidean Distance]]/(Pro_Economic_Table[[#This Row],[S+ Best-Euclidean Distance]]+Pro_Economic_Table[[#This Row],[S- Worst-Euclidean Distance]])</f>
        <v>0.82406005004880822</v>
      </c>
      <c r="AA100">
        <v>99</v>
      </c>
    </row>
    <row r="101" spans="1:27" x14ac:dyDescent="0.3">
      <c r="A101">
        <v>248</v>
      </c>
      <c r="B101" t="s">
        <v>141</v>
      </c>
      <c r="C101" t="s">
        <v>149</v>
      </c>
      <c r="D101" t="s">
        <v>155</v>
      </c>
      <c r="E101" t="s">
        <v>157</v>
      </c>
      <c r="F101" t="s">
        <v>160</v>
      </c>
      <c r="G101" t="s">
        <v>226</v>
      </c>
      <c r="H101">
        <v>340.07284429297675</v>
      </c>
      <c r="I101">
        <v>25</v>
      </c>
      <c r="J101">
        <v>1229226.7235141674</v>
      </c>
      <c r="K101">
        <v>45068.135945454545</v>
      </c>
      <c r="L101">
        <v>221260810.23255014</v>
      </c>
      <c r="M101">
        <v>5146135.0645454526</v>
      </c>
      <c r="N101">
        <v>1843840085.271251</v>
      </c>
      <c r="O101">
        <v>97500000</v>
      </c>
      <c r="P101">
        <v>25.190421561363632</v>
      </c>
      <c r="Q101">
        <v>18376.939516536801</v>
      </c>
      <c r="R101">
        <v>221305878.36849561</v>
      </c>
      <c r="S101">
        <v>1946.4862203357964</v>
      </c>
      <c r="T101">
        <v>18402.129938098165</v>
      </c>
      <c r="U101">
        <f>Pro_Economic_Table[[#This Row],[Total Energy(MJ)]]*AHP!$P$3/TOPSIS!$B$4</f>
        <v>7.5208064903779185E-3</v>
      </c>
      <c r="V101">
        <f>Pro_Economic_Table[[#This Row],[Total Cost(LKR Million)]]*AHP!$P$4/TOPSIS!$C$4</f>
        <v>2.9234548650431371E-2</v>
      </c>
      <c r="W101">
        <f>Pro_Economic_Table[[#This Row],[Total Carbon (Metric T)]]*AHP!$P$5/TOPSIS!$D$4</f>
        <v>3.2300016920197988E-3</v>
      </c>
      <c r="X101">
        <f>((Pro_Economic_Table[[#This Row],[Weighted Energy]]-TOPSIS!$B$5)^2+(Pro_Economic_Table[[#This Row],[Weighted Cost]]-TOPSIS!$C$5)^2+(Pro_Economic_Table[[#This Row],[Weighted Co2]]-TOPSIS!$D$5)^2)^0.5</f>
        <v>1.2303518851814342E-3</v>
      </c>
      <c r="Y101">
        <f>((Pro_Economic_Table[[#This Row],[Weighted Energy]]-TOPSIS!$B$6)^2+(Pro_Economic_Table[[#This Row],[Weighted Cost]]-TOPSIS!$C$6)^2+(Pro_Economic_Table[[#This Row],[Weighted Co2]]-TOPSIS!$D$6)^2)^0.5</f>
        <v>5.7619153762820344E-3</v>
      </c>
      <c r="Z101">
        <f>Pro_Economic_Table[[#This Row],[S- Worst-Euclidean Distance]]/(Pro_Economic_Table[[#This Row],[S+ Best-Euclidean Distance]]+Pro_Economic_Table[[#This Row],[S- Worst-Euclidean Distance]])</f>
        <v>0.82404106719972203</v>
      </c>
      <c r="AA101">
        <v>100</v>
      </c>
    </row>
    <row r="102" spans="1:27" x14ac:dyDescent="0.3">
      <c r="A102">
        <v>224</v>
      </c>
      <c r="B102" t="s">
        <v>141</v>
      </c>
      <c r="C102" t="s">
        <v>149</v>
      </c>
      <c r="D102" t="s">
        <v>154</v>
      </c>
      <c r="E102" t="s">
        <v>156</v>
      </c>
      <c r="F102" t="s">
        <v>161</v>
      </c>
      <c r="G102" t="s">
        <v>226</v>
      </c>
      <c r="H102">
        <v>336.74512672633341</v>
      </c>
      <c r="I102">
        <v>24</v>
      </c>
      <c r="J102">
        <v>1233401.0378366455</v>
      </c>
      <c r="K102">
        <v>42848.558199999992</v>
      </c>
      <c r="L102">
        <v>222012186.8105962</v>
      </c>
      <c r="M102">
        <v>5643782.4749999987</v>
      </c>
      <c r="N102">
        <v>1850101556.7549684</v>
      </c>
      <c r="O102">
        <v>93600000</v>
      </c>
      <c r="P102">
        <v>21.983703013636362</v>
      </c>
      <c r="Q102">
        <v>18439.345515657849</v>
      </c>
      <c r="R102">
        <v>222055035.3687962</v>
      </c>
      <c r="S102">
        <v>1949.3453392299682</v>
      </c>
      <c r="T102">
        <v>18461.329218671486</v>
      </c>
      <c r="U102">
        <f>Pro_Economic_Table[[#This Row],[Total Energy(MJ)]]*AHP!$P$3/TOPSIS!$B$4</f>
        <v>7.5462656642223246E-3</v>
      </c>
      <c r="V102">
        <f>Pro_Economic_Table[[#This Row],[Total Cost(LKR Million)]]*AHP!$P$4/TOPSIS!$C$4</f>
        <v>2.9277490156790771E-2</v>
      </c>
      <c r="W102">
        <f>Pro_Economic_Table[[#This Row],[Total Carbon (Metric T)]]*AHP!$P$5/TOPSIS!$D$4</f>
        <v>3.2403925422671018E-3</v>
      </c>
      <c r="X102">
        <f>((Pro_Economic_Table[[#This Row],[Weighted Energy]]-TOPSIS!$B$5)^2+(Pro_Economic_Table[[#This Row],[Weighted Cost]]-TOPSIS!$C$5)^2+(Pro_Economic_Table[[#This Row],[Weighted Co2]]-TOPSIS!$D$5)^2)^0.5</f>
        <v>1.2788309661687953E-3</v>
      </c>
      <c r="Y102">
        <f>((Pro_Economic_Table[[#This Row],[Weighted Energy]]-TOPSIS!$B$6)^2+(Pro_Economic_Table[[#This Row],[Weighted Cost]]-TOPSIS!$C$6)^2+(Pro_Economic_Table[[#This Row],[Weighted Co2]]-TOPSIS!$D$6)^2)^0.5</f>
        <v>5.7131708157194209E-3</v>
      </c>
      <c r="Z102">
        <f>Pro_Economic_Table[[#This Row],[S- Worst-Euclidean Distance]]/(Pro_Economic_Table[[#This Row],[S+ Best-Euclidean Distance]]+Pro_Economic_Table[[#This Row],[S- Worst-Euclidean Distance]])</f>
        <v>0.81710088096924915</v>
      </c>
      <c r="AA102">
        <v>101</v>
      </c>
    </row>
    <row r="103" spans="1:27" x14ac:dyDescent="0.3">
      <c r="A103">
        <v>242</v>
      </c>
      <c r="B103" t="s">
        <v>141</v>
      </c>
      <c r="C103" t="s">
        <v>149</v>
      </c>
      <c r="D103" t="s">
        <v>155</v>
      </c>
      <c r="E103" t="s">
        <v>156</v>
      </c>
      <c r="F103" t="s">
        <v>161</v>
      </c>
      <c r="G103" t="s">
        <v>226</v>
      </c>
      <c r="H103">
        <v>336.75157383133342</v>
      </c>
      <c r="I103">
        <v>24</v>
      </c>
      <c r="J103">
        <v>1233407.2786342856</v>
      </c>
      <c r="K103">
        <v>42830.137899999994</v>
      </c>
      <c r="L103">
        <v>222013310.15417141</v>
      </c>
      <c r="M103">
        <v>5642861.459999999</v>
      </c>
      <c r="N103">
        <v>1850110917.9514284</v>
      </c>
      <c r="O103">
        <v>93600000</v>
      </c>
      <c r="P103">
        <v>21.969887788636363</v>
      </c>
      <c r="Q103">
        <v>18439.438815582569</v>
      </c>
      <c r="R103">
        <v>222056140.2920714</v>
      </c>
      <c r="S103">
        <v>1949.3537794114284</v>
      </c>
      <c r="T103">
        <v>18461.408703371206</v>
      </c>
      <c r="U103">
        <f>Pro_Economic_Table[[#This Row],[Total Energy(MJ)]]*AHP!$P$3/TOPSIS!$B$4</f>
        <v>7.54630321367289E-3</v>
      </c>
      <c r="V103">
        <f>Pro_Economic_Table[[#This Row],[Total Cost(LKR Million)]]*AHP!$P$4/TOPSIS!$C$4</f>
        <v>2.9277616921056009E-2</v>
      </c>
      <c r="W103">
        <f>Pro_Economic_Table[[#This Row],[Total Carbon (Metric T)]]*AHP!$P$5/TOPSIS!$D$4</f>
        <v>3.2404064936800872E-3</v>
      </c>
      <c r="X103">
        <f>((Pro_Economic_Table[[#This Row],[Weighted Energy]]-TOPSIS!$B$5)^2+(Pro_Economic_Table[[#This Row],[Weighted Cost]]-TOPSIS!$C$5)^2+(Pro_Economic_Table[[#This Row],[Weighted Co2]]-TOPSIS!$D$5)^2)^0.5</f>
        <v>1.2789637596639653E-3</v>
      </c>
      <c r="Y103">
        <f>((Pro_Economic_Table[[#This Row],[Weighted Energy]]-TOPSIS!$B$6)^2+(Pro_Economic_Table[[#This Row],[Weighted Cost]]-TOPSIS!$C$6)^2+(Pro_Economic_Table[[#This Row],[Weighted Co2]]-TOPSIS!$D$6)^2)^0.5</f>
        <v>5.7130379708191913E-3</v>
      </c>
      <c r="Z103">
        <f>Pro_Economic_Table[[#This Row],[S- Worst-Euclidean Distance]]/(Pro_Economic_Table[[#This Row],[S+ Best-Euclidean Distance]]+Pro_Economic_Table[[#This Row],[S- Worst-Euclidean Distance]])</f>
        <v>0.81708188742459198</v>
      </c>
      <c r="AA103">
        <v>102</v>
      </c>
    </row>
    <row r="104" spans="1:27" x14ac:dyDescent="0.3">
      <c r="A104">
        <v>232</v>
      </c>
      <c r="B104" t="s">
        <v>141</v>
      </c>
      <c r="C104" t="s">
        <v>149</v>
      </c>
      <c r="D104" t="s">
        <v>154</v>
      </c>
      <c r="E104" t="s">
        <v>157</v>
      </c>
      <c r="F104" t="s">
        <v>161</v>
      </c>
      <c r="G104" t="s">
        <v>225</v>
      </c>
      <c r="H104">
        <v>339.80190454451531</v>
      </c>
      <c r="I104">
        <v>49</v>
      </c>
      <c r="J104">
        <v>1236359.9987646453</v>
      </c>
      <c r="K104">
        <v>45577.824109090907</v>
      </c>
      <c r="L104">
        <v>222544799.77763617</v>
      </c>
      <c r="M104">
        <v>5097929.293181817</v>
      </c>
      <c r="N104">
        <v>1854539998.1469679</v>
      </c>
      <c r="O104">
        <v>91336000</v>
      </c>
      <c r="P104">
        <v>24.712968922727267</v>
      </c>
      <c r="Q104">
        <v>18483.581981531446</v>
      </c>
      <c r="R104">
        <v>222590377.60174525</v>
      </c>
      <c r="S104">
        <v>1950.9739274401497</v>
      </c>
      <c r="T104">
        <v>18508.294950454172</v>
      </c>
      <c r="U104">
        <f>Pro_Economic_Table[[#This Row],[Total Energy(MJ)]]*AHP!$P$3/TOPSIS!$B$4</f>
        <v>7.5644586077167255E-3</v>
      </c>
      <c r="V104">
        <f>Pro_Economic_Table[[#This Row],[Total Cost(LKR Million)]]*AHP!$P$4/TOPSIS!$C$4</f>
        <v>2.9301950150786439E-2</v>
      </c>
      <c r="W104">
        <f>Pro_Economic_Table[[#This Row],[Total Carbon (Metric T)]]*AHP!$P$5/TOPSIS!$D$4</f>
        <v>3.2486361202461352E-3</v>
      </c>
      <c r="X104">
        <f>((Pro_Economic_Table[[#This Row],[Weighted Energy]]-TOPSIS!$B$5)^2+(Pro_Economic_Table[[#This Row],[Weighted Cost]]-TOPSIS!$C$5)^2+(Pro_Economic_Table[[#This Row],[Weighted Co2]]-TOPSIS!$D$5)^2)^0.5</f>
        <v>1.3076758180292111E-3</v>
      </c>
      <c r="Y104">
        <f>((Pro_Economic_Table[[#This Row],[Weighted Energy]]-TOPSIS!$B$6)^2+(Pro_Economic_Table[[#This Row],[Weighted Cost]]-TOPSIS!$C$6)^2+(Pro_Economic_Table[[#This Row],[Weighted Co2]]-TOPSIS!$D$6)^2)^0.5</f>
        <v>5.6842798252884109E-3</v>
      </c>
      <c r="Z104">
        <f>Pro_Economic_Table[[#This Row],[S- Worst-Euclidean Distance]]/(Pro_Economic_Table[[#This Row],[S+ Best-Euclidean Distance]]+Pro_Economic_Table[[#This Row],[S- Worst-Euclidean Distance]])</f>
        <v>0.81297424000694452</v>
      </c>
      <c r="AA104">
        <v>103</v>
      </c>
    </row>
    <row r="105" spans="1:27" x14ac:dyDescent="0.3">
      <c r="A105">
        <v>250</v>
      </c>
      <c r="B105" t="s">
        <v>141</v>
      </c>
      <c r="C105" t="s">
        <v>149</v>
      </c>
      <c r="D105" t="s">
        <v>155</v>
      </c>
      <c r="E105" t="s">
        <v>157</v>
      </c>
      <c r="F105" t="s">
        <v>161</v>
      </c>
      <c r="G105" t="s">
        <v>225</v>
      </c>
      <c r="H105">
        <v>339.80835164951526</v>
      </c>
      <c r="I105">
        <v>49</v>
      </c>
      <c r="J105">
        <v>1236366.2395622854</v>
      </c>
      <c r="K105">
        <v>45559.403809090909</v>
      </c>
      <c r="L105">
        <v>222545923.12121138</v>
      </c>
      <c r="M105">
        <v>5097008.2781818165</v>
      </c>
      <c r="N105">
        <v>1854549359.3434281</v>
      </c>
      <c r="O105">
        <v>91336000</v>
      </c>
      <c r="P105">
        <v>24.699153697727269</v>
      </c>
      <c r="Q105">
        <v>18483.675281456166</v>
      </c>
      <c r="R105">
        <v>222591482.52502048</v>
      </c>
      <c r="S105">
        <v>1950.9823676216099</v>
      </c>
      <c r="T105">
        <v>18508.374435153892</v>
      </c>
      <c r="U105">
        <f>Pro_Economic_Table[[#This Row],[Total Energy(MJ)]]*AHP!$P$3/TOPSIS!$B$4</f>
        <v>7.5644961571672909E-3</v>
      </c>
      <c r="V105">
        <f>Pro_Economic_Table[[#This Row],[Total Cost(LKR Million)]]*AHP!$P$4/TOPSIS!$C$4</f>
        <v>2.9302076915051677E-2</v>
      </c>
      <c r="W105">
        <f>Pro_Economic_Table[[#This Row],[Total Carbon (Metric T)]]*AHP!$P$5/TOPSIS!$D$4</f>
        <v>3.248650071659121E-3</v>
      </c>
      <c r="X105">
        <f>((Pro_Economic_Table[[#This Row],[Weighted Energy]]-TOPSIS!$B$5)^2+(Pro_Economic_Table[[#This Row],[Weighted Cost]]-TOPSIS!$C$5)^2+(Pro_Economic_Table[[#This Row],[Weighted Co2]]-TOPSIS!$D$5)^2)^0.5</f>
        <v>1.3078086638172487E-3</v>
      </c>
      <c r="Y105">
        <f>((Pro_Economic_Table[[#This Row],[Weighted Energy]]-TOPSIS!$B$6)^2+(Pro_Economic_Table[[#This Row],[Weighted Cost]]-TOPSIS!$C$6)^2+(Pro_Economic_Table[[#This Row],[Weighted Co2]]-TOPSIS!$D$6)^2)^0.5</f>
        <v>5.6841469910805555E-3</v>
      </c>
      <c r="Z105">
        <f>Pro_Economic_Table[[#This Row],[S- Worst-Euclidean Distance]]/(Pro_Economic_Table[[#This Row],[S+ Best-Euclidean Distance]]+Pro_Economic_Table[[#This Row],[S- Worst-Euclidean Distance]])</f>
        <v>0.81295524051255397</v>
      </c>
      <c r="AA105">
        <v>104</v>
      </c>
    </row>
    <row r="106" spans="1:27" x14ac:dyDescent="0.3">
      <c r="A106">
        <v>234</v>
      </c>
      <c r="B106" t="s">
        <v>141</v>
      </c>
      <c r="C106" t="s">
        <v>149</v>
      </c>
      <c r="D106" t="s">
        <v>154</v>
      </c>
      <c r="E106" t="s">
        <v>157</v>
      </c>
      <c r="F106" t="s">
        <v>161</v>
      </c>
      <c r="G106" t="s">
        <v>224</v>
      </c>
      <c r="H106">
        <v>339.80190454451531</v>
      </c>
      <c r="I106">
        <v>25</v>
      </c>
      <c r="J106">
        <v>1236359.9987646453</v>
      </c>
      <c r="K106">
        <v>45577.824109090907</v>
      </c>
      <c r="L106">
        <v>222544799.77763617</v>
      </c>
      <c r="M106">
        <v>5097929.293181817</v>
      </c>
      <c r="N106">
        <v>1854539998.1469679</v>
      </c>
      <c r="O106">
        <v>93655000</v>
      </c>
      <c r="P106">
        <v>24.712968922727267</v>
      </c>
      <c r="Q106">
        <v>18483.581981531446</v>
      </c>
      <c r="R106">
        <v>222590377.60174525</v>
      </c>
      <c r="S106">
        <v>1953.2929274401497</v>
      </c>
      <c r="T106">
        <v>18508.294950454172</v>
      </c>
      <c r="U106">
        <f>Pro_Economic_Table[[#This Row],[Total Energy(MJ)]]*AHP!$P$3/TOPSIS!$B$4</f>
        <v>7.5644586077167255E-3</v>
      </c>
      <c r="V106">
        <f>Pro_Economic_Table[[#This Row],[Total Cost(LKR Million)]]*AHP!$P$4/TOPSIS!$C$4</f>
        <v>2.933677953596886E-2</v>
      </c>
      <c r="W106">
        <f>Pro_Economic_Table[[#This Row],[Total Carbon (Metric T)]]*AHP!$P$5/TOPSIS!$D$4</f>
        <v>3.2486361202461352E-3</v>
      </c>
      <c r="X106">
        <f>((Pro_Economic_Table[[#This Row],[Weighted Energy]]-TOPSIS!$B$5)^2+(Pro_Economic_Table[[#This Row],[Weighted Cost]]-TOPSIS!$C$5)^2+(Pro_Economic_Table[[#This Row],[Weighted Co2]]-TOPSIS!$D$5)^2)^0.5</f>
        <v>1.3412700708470057E-3</v>
      </c>
      <c r="Y106">
        <f>((Pro_Economic_Table[[#This Row],[Weighted Energy]]-TOPSIS!$B$6)^2+(Pro_Economic_Table[[#This Row],[Weighted Cost]]-TOPSIS!$C$6)^2+(Pro_Economic_Table[[#This Row],[Weighted Co2]]-TOPSIS!$D$6)^2)^0.5</f>
        <v>5.6507026705101167E-3</v>
      </c>
      <c r="Z106">
        <f>Pro_Economic_Table[[#This Row],[S- Worst-Euclidean Distance]]/(Pro_Economic_Table[[#This Row],[S+ Best-Euclidean Distance]]+Pro_Economic_Table[[#This Row],[S- Worst-Euclidean Distance]])</f>
        <v>0.80817000859950883</v>
      </c>
      <c r="AA106">
        <v>105</v>
      </c>
    </row>
    <row r="107" spans="1:27" x14ac:dyDescent="0.3">
      <c r="A107">
        <v>252</v>
      </c>
      <c r="B107" t="s">
        <v>141</v>
      </c>
      <c r="C107" t="s">
        <v>149</v>
      </c>
      <c r="D107" t="s">
        <v>155</v>
      </c>
      <c r="E107" t="s">
        <v>157</v>
      </c>
      <c r="F107" t="s">
        <v>161</v>
      </c>
      <c r="G107" t="s">
        <v>224</v>
      </c>
      <c r="H107">
        <v>339.80835164951526</v>
      </c>
      <c r="I107">
        <v>25</v>
      </c>
      <c r="J107">
        <v>1236366.2395622854</v>
      </c>
      <c r="K107">
        <v>45559.403809090909</v>
      </c>
      <c r="L107">
        <v>222545923.12121138</v>
      </c>
      <c r="M107">
        <v>5097008.2781818165</v>
      </c>
      <c r="N107">
        <v>1854549359.3434281</v>
      </c>
      <c r="O107">
        <v>93655000</v>
      </c>
      <c r="P107">
        <v>24.699153697727269</v>
      </c>
      <c r="Q107">
        <v>18483.675281456166</v>
      </c>
      <c r="R107">
        <v>222591482.52502048</v>
      </c>
      <c r="S107">
        <v>1953.3013676216099</v>
      </c>
      <c r="T107">
        <v>18508.374435153892</v>
      </c>
      <c r="U107">
        <f>Pro_Economic_Table[[#This Row],[Total Energy(MJ)]]*AHP!$P$3/TOPSIS!$B$4</f>
        <v>7.5644961571672909E-3</v>
      </c>
      <c r="V107">
        <f>Pro_Economic_Table[[#This Row],[Total Cost(LKR Million)]]*AHP!$P$4/TOPSIS!$C$4</f>
        <v>2.9336906300234097E-2</v>
      </c>
      <c r="W107">
        <f>Pro_Economic_Table[[#This Row],[Total Carbon (Metric T)]]*AHP!$P$5/TOPSIS!$D$4</f>
        <v>3.248650071659121E-3</v>
      </c>
      <c r="X107">
        <f>((Pro_Economic_Table[[#This Row],[Weighted Energy]]-TOPSIS!$B$5)^2+(Pro_Economic_Table[[#This Row],[Weighted Cost]]-TOPSIS!$C$5)^2+(Pro_Economic_Table[[#This Row],[Weighted Co2]]-TOPSIS!$D$5)^2)^0.5</f>
        <v>1.3414028810502328E-3</v>
      </c>
      <c r="Y107">
        <f>((Pro_Economic_Table[[#This Row],[Weighted Energy]]-TOPSIS!$B$6)^2+(Pro_Economic_Table[[#This Row],[Weighted Cost]]-TOPSIS!$C$6)^2+(Pro_Economic_Table[[#This Row],[Weighted Co2]]-TOPSIS!$D$6)^2)^0.5</f>
        <v>5.650569828325484E-3</v>
      </c>
      <c r="Z107">
        <f>Pro_Economic_Table[[#This Row],[S- Worst-Euclidean Distance]]/(Pro_Economic_Table[[#This Row],[S+ Best-Euclidean Distance]]+Pro_Economic_Table[[#This Row],[S- Worst-Euclidean Distance]])</f>
        <v>0.80815101305365344</v>
      </c>
      <c r="AA107">
        <v>106</v>
      </c>
    </row>
    <row r="108" spans="1:27" x14ac:dyDescent="0.3">
      <c r="A108">
        <v>233</v>
      </c>
      <c r="B108" t="s">
        <v>141</v>
      </c>
      <c r="C108" t="s">
        <v>149</v>
      </c>
      <c r="D108" t="s">
        <v>154</v>
      </c>
      <c r="E108" t="s">
        <v>157</v>
      </c>
      <c r="F108" t="s">
        <v>161</v>
      </c>
      <c r="G108" t="s">
        <v>226</v>
      </c>
      <c r="H108">
        <v>339.80190454451531</v>
      </c>
      <c r="I108">
        <v>25</v>
      </c>
      <c r="J108">
        <v>1236359.9987646453</v>
      </c>
      <c r="K108">
        <v>45577.824109090907</v>
      </c>
      <c r="L108">
        <v>222544799.77763617</v>
      </c>
      <c r="M108">
        <v>5097929.293181817</v>
      </c>
      <c r="N108">
        <v>1854539998.1469679</v>
      </c>
      <c r="O108">
        <v>97500000</v>
      </c>
      <c r="P108">
        <v>24.712968922727267</v>
      </c>
      <c r="Q108">
        <v>18483.581981531446</v>
      </c>
      <c r="R108">
        <v>222590377.60174525</v>
      </c>
      <c r="S108">
        <v>1957.1379274401497</v>
      </c>
      <c r="T108">
        <v>18508.294950454172</v>
      </c>
      <c r="U108">
        <f>Pro_Economic_Table[[#This Row],[Total Energy(MJ)]]*AHP!$P$3/TOPSIS!$B$4</f>
        <v>7.5644586077167255E-3</v>
      </c>
      <c r="V108">
        <f>Pro_Economic_Table[[#This Row],[Total Cost(LKR Million)]]*AHP!$P$4/TOPSIS!$C$4</f>
        <v>2.9394528128477013E-2</v>
      </c>
      <c r="W108">
        <f>Pro_Economic_Table[[#This Row],[Total Carbon (Metric T)]]*AHP!$P$5/TOPSIS!$D$4</f>
        <v>3.2486361202461352E-3</v>
      </c>
      <c r="X108">
        <f>((Pro_Economic_Table[[#This Row],[Weighted Energy]]-TOPSIS!$B$5)^2+(Pro_Economic_Table[[#This Row],[Weighted Cost]]-TOPSIS!$C$5)^2+(Pro_Economic_Table[[#This Row],[Weighted Co2]]-TOPSIS!$D$5)^2)^0.5</f>
        <v>1.3971040644480356E-3</v>
      </c>
      <c r="Y108">
        <f>((Pro_Economic_Table[[#This Row],[Weighted Energy]]-TOPSIS!$B$6)^2+(Pro_Economic_Table[[#This Row],[Weighted Cost]]-TOPSIS!$C$6)^2+(Pro_Economic_Table[[#This Row],[Weighted Co2]]-TOPSIS!$D$6)^2)^0.5</f>
        <v>5.5950640658634877E-3</v>
      </c>
      <c r="Z108">
        <f>Pro_Economic_Table[[#This Row],[S- Worst-Euclidean Distance]]/(Pro_Economic_Table[[#This Row],[S+ Best-Euclidean Distance]]+Pro_Economic_Table[[#This Row],[S- Worst-Euclidean Distance]])</f>
        <v>0.8001901501207479</v>
      </c>
      <c r="AA108">
        <v>107</v>
      </c>
    </row>
    <row r="109" spans="1:27" x14ac:dyDescent="0.3">
      <c r="A109">
        <v>251</v>
      </c>
      <c r="B109" t="s">
        <v>141</v>
      </c>
      <c r="C109" t="s">
        <v>149</v>
      </c>
      <c r="D109" t="s">
        <v>155</v>
      </c>
      <c r="E109" t="s">
        <v>157</v>
      </c>
      <c r="F109" t="s">
        <v>161</v>
      </c>
      <c r="G109" t="s">
        <v>226</v>
      </c>
      <c r="H109">
        <v>339.80835164951526</v>
      </c>
      <c r="I109">
        <v>25</v>
      </c>
      <c r="J109">
        <v>1236366.2395622854</v>
      </c>
      <c r="K109">
        <v>45559.403809090909</v>
      </c>
      <c r="L109">
        <v>222545923.12121138</v>
      </c>
      <c r="M109">
        <v>5097008.2781818165</v>
      </c>
      <c r="N109">
        <v>1854549359.3434281</v>
      </c>
      <c r="O109">
        <v>97500000</v>
      </c>
      <c r="P109">
        <v>24.699153697727269</v>
      </c>
      <c r="Q109">
        <v>18483.675281456166</v>
      </c>
      <c r="R109">
        <v>222591482.52502048</v>
      </c>
      <c r="S109">
        <v>1957.1463676216099</v>
      </c>
      <c r="T109">
        <v>18508.374435153892</v>
      </c>
      <c r="U109">
        <f>Pro_Economic_Table[[#This Row],[Total Energy(MJ)]]*AHP!$P$3/TOPSIS!$B$4</f>
        <v>7.5644961571672909E-3</v>
      </c>
      <c r="V109">
        <f>Pro_Economic_Table[[#This Row],[Total Cost(LKR Million)]]*AHP!$P$4/TOPSIS!$C$4</f>
        <v>2.9394654892742254E-2</v>
      </c>
      <c r="W109">
        <f>Pro_Economic_Table[[#This Row],[Total Carbon (Metric T)]]*AHP!$P$5/TOPSIS!$D$4</f>
        <v>3.248650071659121E-3</v>
      </c>
      <c r="X109">
        <f>((Pro_Economic_Table[[#This Row],[Weighted Energy]]-TOPSIS!$B$5)^2+(Pro_Economic_Table[[#This Row],[Weighted Cost]]-TOPSIS!$C$5)^2+(Pro_Economic_Table[[#This Row],[Weighted Co2]]-TOPSIS!$D$5)^2)^0.5</f>
        <v>1.3972368067557337E-3</v>
      </c>
      <c r="Y109">
        <f>((Pro_Economic_Table[[#This Row],[Weighted Energy]]-TOPSIS!$B$6)^2+(Pro_Economic_Table[[#This Row],[Weighted Cost]]-TOPSIS!$C$6)^2+(Pro_Economic_Table[[#This Row],[Weighted Co2]]-TOPSIS!$D$6)^2)^0.5</f>
        <v>5.5949312110431483E-3</v>
      </c>
      <c r="Z109">
        <f>Pro_Economic_Table[[#This Row],[S- Worst-Euclidean Distance]]/(Pro_Economic_Table[[#This Row],[S+ Best-Euclidean Distance]]+Pro_Economic_Table[[#This Row],[S- Worst-Euclidean Distance]])</f>
        <v>0.80017116247793185</v>
      </c>
      <c r="AA109">
        <v>108</v>
      </c>
    </row>
    <row r="110" spans="1:27" x14ac:dyDescent="0.3">
      <c r="A110">
        <v>433</v>
      </c>
      <c r="B110" t="s">
        <v>143</v>
      </c>
      <c r="C110" t="s">
        <v>149</v>
      </c>
      <c r="D110" t="s">
        <v>154</v>
      </c>
      <c r="E110" t="s">
        <v>156</v>
      </c>
      <c r="F110" t="s">
        <v>159</v>
      </c>
      <c r="G110" t="s">
        <v>225</v>
      </c>
      <c r="H110">
        <v>354.8346803204206</v>
      </c>
      <c r="I110">
        <v>51</v>
      </c>
      <c r="J110">
        <v>1256324.2388007701</v>
      </c>
      <c r="K110">
        <v>34277.670563636362</v>
      </c>
      <c r="L110">
        <v>226138362.98413864</v>
      </c>
      <c r="M110">
        <v>5611160.3022727259</v>
      </c>
      <c r="N110">
        <v>1884486358.2011552</v>
      </c>
      <c r="O110">
        <v>95064000</v>
      </c>
      <c r="P110">
        <v>24.200065468181812</v>
      </c>
      <c r="Q110">
        <v>18782.047370071516</v>
      </c>
      <c r="R110">
        <v>226172640.65470228</v>
      </c>
      <c r="S110">
        <v>1985.1615185034279</v>
      </c>
      <c r="T110">
        <v>18806.247435539699</v>
      </c>
      <c r="U110">
        <f>Pro_Economic_Table[[#This Row],[Total Energy(MJ)]]*AHP!$P$3/TOPSIS!$B$4</f>
        <v>7.6861973858166907E-3</v>
      </c>
      <c r="V110">
        <f>Pro_Economic_Table[[#This Row],[Total Cost(LKR Million)]]*AHP!$P$4/TOPSIS!$C$4</f>
        <v>2.9815418360187911E-2</v>
      </c>
      <c r="W110">
        <f>Pro_Economic_Table[[#This Row],[Total Carbon (Metric T)]]*AHP!$P$5/TOPSIS!$D$4</f>
        <v>3.3009337093950581E-3</v>
      </c>
      <c r="X110">
        <f>((Pro_Economic_Table[[#This Row],[Weighted Energy]]-TOPSIS!$B$5)^2+(Pro_Economic_Table[[#This Row],[Weighted Cost]]-TOPSIS!$C$5)^2+(Pro_Economic_Table[[#This Row],[Weighted Co2]]-TOPSIS!$D$5)^2)^0.5</f>
        <v>1.8379018552919164E-3</v>
      </c>
      <c r="Y110">
        <f>((Pro_Economic_Table[[#This Row],[Weighted Energy]]-TOPSIS!$B$6)^2+(Pro_Economic_Table[[#This Row],[Weighted Cost]]-TOPSIS!$C$6)^2+(Pro_Economic_Table[[#This Row],[Weighted Co2]]-TOPSIS!$D$6)^2)^0.5</f>
        <v>5.1540634996282923E-3</v>
      </c>
      <c r="Z110">
        <f>Pro_Economic_Table[[#This Row],[S- Worst-Euclidean Distance]]/(Pro_Economic_Table[[#This Row],[S+ Best-Euclidean Distance]]+Pro_Economic_Table[[#This Row],[S- Worst-Euclidean Distance]])</f>
        <v>0.73714088071123018</v>
      </c>
      <c r="AA110">
        <v>109</v>
      </c>
    </row>
    <row r="111" spans="1:27" x14ac:dyDescent="0.3">
      <c r="A111">
        <v>451</v>
      </c>
      <c r="B111" t="s">
        <v>143</v>
      </c>
      <c r="C111" t="s">
        <v>149</v>
      </c>
      <c r="D111" t="s">
        <v>155</v>
      </c>
      <c r="E111" t="s">
        <v>156</v>
      </c>
      <c r="F111" t="s">
        <v>159</v>
      </c>
      <c r="G111" t="s">
        <v>225</v>
      </c>
      <c r="H111">
        <v>354.84112742542055</v>
      </c>
      <c r="I111">
        <v>51</v>
      </c>
      <c r="J111">
        <v>1256330.47959841</v>
      </c>
      <c r="K111">
        <v>34259.250263636364</v>
      </c>
      <c r="L111">
        <v>226139486.32771379</v>
      </c>
      <c r="M111">
        <v>5610239.2872727262</v>
      </c>
      <c r="N111">
        <v>1884495719.397615</v>
      </c>
      <c r="O111">
        <v>95064000</v>
      </c>
      <c r="P111">
        <v>24.186250243181814</v>
      </c>
      <c r="Q111">
        <v>18782.140669996228</v>
      </c>
      <c r="R111">
        <v>226173745.57797742</v>
      </c>
      <c r="S111">
        <v>1985.1699586848877</v>
      </c>
      <c r="T111">
        <v>18806.326920239411</v>
      </c>
      <c r="U111">
        <f>Pro_Economic_Table[[#This Row],[Total Energy(MJ)]]*AHP!$P$3/TOPSIS!$B$4</f>
        <v>7.6862349352672535E-3</v>
      </c>
      <c r="V111">
        <f>Pro_Economic_Table[[#This Row],[Total Cost(LKR Million)]]*AHP!$P$4/TOPSIS!$C$4</f>
        <v>2.9815545124453145E-2</v>
      </c>
      <c r="W111">
        <f>Pro_Economic_Table[[#This Row],[Total Carbon (Metric T)]]*AHP!$P$5/TOPSIS!$D$4</f>
        <v>3.3009476608080427E-3</v>
      </c>
      <c r="X111">
        <f>((Pro_Economic_Table[[#This Row],[Weighted Energy]]-TOPSIS!$B$5)^2+(Pro_Economic_Table[[#This Row],[Weighted Cost]]-TOPSIS!$C$5)^2+(Pro_Economic_Table[[#This Row],[Weighted Co2]]-TOPSIS!$D$5)^2)^0.5</f>
        <v>1.8380346749509672E-3</v>
      </c>
      <c r="Y111">
        <f>((Pro_Economic_Table[[#This Row],[Weighted Energy]]-TOPSIS!$B$6)^2+(Pro_Economic_Table[[#This Row],[Weighted Cost]]-TOPSIS!$C$6)^2+(Pro_Economic_Table[[#This Row],[Weighted Co2]]-TOPSIS!$D$6)^2)^0.5</f>
        <v>5.1539306575437661E-3</v>
      </c>
      <c r="Z111">
        <f>Pro_Economic_Table[[#This Row],[S- Worst-Euclidean Distance]]/(Pro_Economic_Table[[#This Row],[S+ Best-Euclidean Distance]]+Pro_Economic_Table[[#This Row],[S- Worst-Euclidean Distance]])</f>
        <v>0.73712188382731059</v>
      </c>
      <c r="AA111">
        <v>110</v>
      </c>
    </row>
    <row r="112" spans="1:27" x14ac:dyDescent="0.3">
      <c r="A112">
        <v>436</v>
      </c>
      <c r="B112" t="s">
        <v>143</v>
      </c>
      <c r="C112" t="s">
        <v>149</v>
      </c>
      <c r="D112" t="s">
        <v>154</v>
      </c>
      <c r="E112" t="s">
        <v>156</v>
      </c>
      <c r="F112" t="s">
        <v>160</v>
      </c>
      <c r="G112" t="s">
        <v>225</v>
      </c>
      <c r="H112">
        <v>354.79610847658245</v>
      </c>
      <c r="I112">
        <v>51</v>
      </c>
      <c r="J112">
        <v>1257365.4182244542</v>
      </c>
      <c r="K112">
        <v>35096.450336363632</v>
      </c>
      <c r="L112">
        <v>226325775.28040177</v>
      </c>
      <c r="M112">
        <v>5638452.961363635</v>
      </c>
      <c r="N112">
        <v>1886048127.3366814</v>
      </c>
      <c r="O112">
        <v>95064000</v>
      </c>
      <c r="P112">
        <v>23.927138877272721</v>
      </c>
      <c r="Q112">
        <v>18797.61300245559</v>
      </c>
      <c r="R112">
        <v>226360871.73073813</v>
      </c>
      <c r="S112">
        <v>1986.750580298045</v>
      </c>
      <c r="T112">
        <v>18821.540141332862</v>
      </c>
      <c r="U112">
        <f>Pro_Economic_Table[[#This Row],[Total Energy(MJ)]]*AHP!$P$3/TOPSIS!$B$4</f>
        <v>7.6925941860678986E-3</v>
      </c>
      <c r="V112">
        <f>Pro_Economic_Table[[#This Row],[Total Cost(LKR Million)]]*AHP!$P$4/TOPSIS!$C$4</f>
        <v>2.983928470142266E-2</v>
      </c>
      <c r="W112">
        <f>Pro_Economic_Table[[#This Row],[Total Carbon (Metric T)]]*AHP!$P$5/TOPSIS!$D$4</f>
        <v>3.3036179348490484E-3</v>
      </c>
      <c r="X112">
        <f>((Pro_Economic_Table[[#This Row],[Weighted Energy]]-TOPSIS!$B$5)^2+(Pro_Economic_Table[[#This Row],[Weighted Cost]]-TOPSIS!$C$5)^2+(Pro_Economic_Table[[#This Row],[Weighted Co2]]-TOPSIS!$D$5)^2)^0.5</f>
        <v>1.8627521452367686E-3</v>
      </c>
      <c r="Y112">
        <f>((Pro_Economic_Table[[#This Row],[Weighted Energy]]-TOPSIS!$B$6)^2+(Pro_Economic_Table[[#This Row],[Weighted Cost]]-TOPSIS!$C$6)^2+(Pro_Economic_Table[[#This Row],[Weighted Co2]]-TOPSIS!$D$6)^2)^0.5</f>
        <v>5.1292116041206596E-3</v>
      </c>
      <c r="Z112">
        <f>Pro_Economic_Table[[#This Row],[S- Worst-Euclidean Distance]]/(Pro_Economic_Table[[#This Row],[S+ Best-Euclidean Distance]]+Pro_Economic_Table[[#This Row],[S- Worst-Euclidean Distance]])</f>
        <v>0.73358669867131987</v>
      </c>
      <c r="AA112">
        <v>111</v>
      </c>
    </row>
    <row r="113" spans="1:27" x14ac:dyDescent="0.3">
      <c r="A113">
        <v>454</v>
      </c>
      <c r="B113" t="s">
        <v>143</v>
      </c>
      <c r="C113" t="s">
        <v>149</v>
      </c>
      <c r="D113" t="s">
        <v>155</v>
      </c>
      <c r="E113" t="s">
        <v>156</v>
      </c>
      <c r="F113" t="s">
        <v>160</v>
      </c>
      <c r="G113" t="s">
        <v>225</v>
      </c>
      <c r="H113">
        <v>354.80255558158245</v>
      </c>
      <c r="I113">
        <v>51</v>
      </c>
      <c r="J113">
        <v>1257371.6590220942</v>
      </c>
      <c r="K113">
        <v>35078.030036363634</v>
      </c>
      <c r="L113">
        <v>226326898.62397695</v>
      </c>
      <c r="M113">
        <v>5637531.9463636354</v>
      </c>
      <c r="N113">
        <v>1886057488.5331411</v>
      </c>
      <c r="O113">
        <v>95064000</v>
      </c>
      <c r="P113">
        <v>23.913323652272723</v>
      </c>
      <c r="Q113">
        <v>18797.706302380309</v>
      </c>
      <c r="R113">
        <v>226361976.65401331</v>
      </c>
      <c r="S113">
        <v>1986.7590204795049</v>
      </c>
      <c r="T113">
        <v>18821.619626032581</v>
      </c>
      <c r="U113">
        <f>Pro_Economic_Table[[#This Row],[Total Energy(MJ)]]*AHP!$P$3/TOPSIS!$B$4</f>
        <v>7.6926317355184622E-3</v>
      </c>
      <c r="V113">
        <f>Pro_Economic_Table[[#This Row],[Total Cost(LKR Million)]]*AHP!$P$4/TOPSIS!$C$4</f>
        <v>2.9839411465687898E-2</v>
      </c>
      <c r="W113">
        <f>Pro_Economic_Table[[#This Row],[Total Carbon (Metric T)]]*AHP!$P$5/TOPSIS!$D$4</f>
        <v>3.3036318862620343E-3</v>
      </c>
      <c r="X113">
        <f>((Pro_Economic_Table[[#This Row],[Weighted Energy]]-TOPSIS!$B$5)^2+(Pro_Economic_Table[[#This Row],[Weighted Cost]]-TOPSIS!$C$5)^2+(Pro_Economic_Table[[#This Row],[Weighted Co2]]-TOPSIS!$D$5)^2)^0.5</f>
        <v>1.8628849662041408E-3</v>
      </c>
      <c r="Y113">
        <f>((Pro_Economic_Table[[#This Row],[Weighted Energy]]-TOPSIS!$B$6)^2+(Pro_Economic_Table[[#This Row],[Weighted Cost]]-TOPSIS!$C$6)^2+(Pro_Economic_Table[[#This Row],[Weighted Co2]]-TOPSIS!$D$6)^2)^0.5</f>
        <v>5.1290787623610766E-3</v>
      </c>
      <c r="Z113">
        <f>Pro_Economic_Table[[#This Row],[S- Worst-Euclidean Distance]]/(Pro_Economic_Table[[#This Row],[S+ Best-Euclidean Distance]]+Pro_Economic_Table[[#This Row],[S- Worst-Euclidean Distance]])</f>
        <v>0.73356770164675711</v>
      </c>
      <c r="AA113">
        <v>112</v>
      </c>
    </row>
    <row r="114" spans="1:27" x14ac:dyDescent="0.3">
      <c r="A114">
        <v>435</v>
      </c>
      <c r="B114" t="s">
        <v>143</v>
      </c>
      <c r="C114" t="s">
        <v>149</v>
      </c>
      <c r="D114" t="s">
        <v>154</v>
      </c>
      <c r="E114" t="s">
        <v>156</v>
      </c>
      <c r="F114" t="s">
        <v>159</v>
      </c>
      <c r="G114" t="s">
        <v>224</v>
      </c>
      <c r="H114">
        <v>354.8346803204206</v>
      </c>
      <c r="I114">
        <v>26</v>
      </c>
      <c r="J114">
        <v>1256324.2388007701</v>
      </c>
      <c r="K114">
        <v>34277.670563636362</v>
      </c>
      <c r="L114">
        <v>226138362.98413864</v>
      </c>
      <c r="M114">
        <v>5611160.3022727259</v>
      </c>
      <c r="N114">
        <v>1884486358.2011552</v>
      </c>
      <c r="O114">
        <v>97401200</v>
      </c>
      <c r="P114">
        <v>24.200065468181812</v>
      </c>
      <c r="Q114">
        <v>18782.047370071516</v>
      </c>
      <c r="R114">
        <v>226172640.65470228</v>
      </c>
      <c r="S114">
        <v>1987.4987185034279</v>
      </c>
      <c r="T114">
        <v>18806.247435539699</v>
      </c>
      <c r="U114">
        <f>Pro_Economic_Table[[#This Row],[Total Energy(MJ)]]*AHP!$P$3/TOPSIS!$B$4</f>
        <v>7.6861973858166907E-3</v>
      </c>
      <c r="V114">
        <f>Pro_Economic_Table[[#This Row],[Total Cost(LKR Million)]]*AHP!$P$4/TOPSIS!$C$4</f>
        <v>2.9850521093714583E-2</v>
      </c>
      <c r="W114">
        <f>Pro_Economic_Table[[#This Row],[Total Carbon (Metric T)]]*AHP!$P$5/TOPSIS!$D$4</f>
        <v>3.3009337093950581E-3</v>
      </c>
      <c r="X114">
        <f>((Pro_Economic_Table[[#This Row],[Weighted Energy]]-TOPSIS!$B$5)^2+(Pro_Economic_Table[[#This Row],[Weighted Cost]]-TOPSIS!$C$5)^2+(Pro_Economic_Table[[#This Row],[Weighted Co2]]-TOPSIS!$D$5)^2)^0.5</f>
        <v>1.8717982972308877E-3</v>
      </c>
      <c r="Y114">
        <f>((Pro_Economic_Table[[#This Row],[Weighted Energy]]-TOPSIS!$B$6)^2+(Pro_Economic_Table[[#This Row],[Weighted Cost]]-TOPSIS!$C$6)^2+(Pro_Economic_Table[[#This Row],[Weighted Co2]]-TOPSIS!$D$6)^2)^0.5</f>
        <v>5.1202387606575448E-3</v>
      </c>
      <c r="Z114">
        <f>Pro_Economic_Table[[#This Row],[S- Worst-Euclidean Distance]]/(Pro_Economic_Table[[#This Row],[S+ Best-Euclidean Distance]]+Pro_Economic_Table[[#This Row],[S- Worst-Euclidean Distance]])</f>
        <v>0.73229571271806682</v>
      </c>
      <c r="AA114">
        <v>113</v>
      </c>
    </row>
    <row r="115" spans="1:27" x14ac:dyDescent="0.3">
      <c r="A115">
        <v>453</v>
      </c>
      <c r="B115" t="s">
        <v>143</v>
      </c>
      <c r="C115" t="s">
        <v>149</v>
      </c>
      <c r="D115" t="s">
        <v>155</v>
      </c>
      <c r="E115" t="s">
        <v>156</v>
      </c>
      <c r="F115" t="s">
        <v>159</v>
      </c>
      <c r="G115" t="s">
        <v>224</v>
      </c>
      <c r="H115">
        <v>354.84112742542055</v>
      </c>
      <c r="I115">
        <v>26</v>
      </c>
      <c r="J115">
        <v>1256330.47959841</v>
      </c>
      <c r="K115">
        <v>34259.250263636364</v>
      </c>
      <c r="L115">
        <v>226139486.32771379</v>
      </c>
      <c r="M115">
        <v>5610239.2872727262</v>
      </c>
      <c r="N115">
        <v>1884495719.397615</v>
      </c>
      <c r="O115">
        <v>97401200</v>
      </c>
      <c r="P115">
        <v>24.186250243181814</v>
      </c>
      <c r="Q115">
        <v>18782.140669996228</v>
      </c>
      <c r="R115">
        <v>226173745.57797742</v>
      </c>
      <c r="S115">
        <v>1987.5071586848876</v>
      </c>
      <c r="T115">
        <v>18806.326920239411</v>
      </c>
      <c r="U115">
        <f>Pro_Economic_Table[[#This Row],[Total Energy(MJ)]]*AHP!$P$3/TOPSIS!$B$4</f>
        <v>7.6862349352672535E-3</v>
      </c>
      <c r="V115">
        <f>Pro_Economic_Table[[#This Row],[Total Cost(LKR Million)]]*AHP!$P$4/TOPSIS!$C$4</f>
        <v>2.9850647857979817E-2</v>
      </c>
      <c r="W115">
        <f>Pro_Economic_Table[[#This Row],[Total Carbon (Metric T)]]*AHP!$P$5/TOPSIS!$D$4</f>
        <v>3.3009476608080427E-3</v>
      </c>
      <c r="X115">
        <f>((Pro_Economic_Table[[#This Row],[Weighted Energy]]-TOPSIS!$B$5)^2+(Pro_Economic_Table[[#This Row],[Weighted Cost]]-TOPSIS!$C$5)^2+(Pro_Economic_Table[[#This Row],[Weighted Co2]]-TOPSIS!$D$5)^2)^0.5</f>
        <v>1.8719310889286328E-3</v>
      </c>
      <c r="Y115">
        <f>((Pro_Economic_Table[[#This Row],[Weighted Energy]]-TOPSIS!$B$6)^2+(Pro_Economic_Table[[#This Row],[Weighted Cost]]-TOPSIS!$C$6)^2+(Pro_Economic_Table[[#This Row],[Weighted Co2]]-TOPSIS!$D$6)^2)^0.5</f>
        <v>5.1201059100621392E-3</v>
      </c>
      <c r="Z115">
        <f>Pro_Economic_Table[[#This Row],[S- Worst-Euclidean Distance]]/(Pro_Economic_Table[[#This Row],[S+ Best-Euclidean Distance]]+Pro_Economic_Table[[#This Row],[S- Worst-Euclidean Distance]])</f>
        <v>0.73227671861593024</v>
      </c>
      <c r="AA115">
        <v>114</v>
      </c>
    </row>
    <row r="116" spans="1:27" x14ac:dyDescent="0.3">
      <c r="A116">
        <v>438</v>
      </c>
      <c r="B116" t="s">
        <v>143</v>
      </c>
      <c r="C116" t="s">
        <v>149</v>
      </c>
      <c r="D116" t="s">
        <v>154</v>
      </c>
      <c r="E116" t="s">
        <v>156</v>
      </c>
      <c r="F116" t="s">
        <v>160</v>
      </c>
      <c r="G116" t="s">
        <v>224</v>
      </c>
      <c r="H116">
        <v>354.79610847658245</v>
      </c>
      <c r="I116">
        <v>26</v>
      </c>
      <c r="J116">
        <v>1257365.4182244542</v>
      </c>
      <c r="K116">
        <v>35096.450336363632</v>
      </c>
      <c r="L116">
        <v>226325775.28040177</v>
      </c>
      <c r="M116">
        <v>5638452.961363635</v>
      </c>
      <c r="N116">
        <v>1886048127.3366814</v>
      </c>
      <c r="O116">
        <v>97401200</v>
      </c>
      <c r="P116">
        <v>23.927138877272721</v>
      </c>
      <c r="Q116">
        <v>18797.61300245559</v>
      </c>
      <c r="R116">
        <v>226360871.73073813</v>
      </c>
      <c r="S116">
        <v>1989.0877802980449</v>
      </c>
      <c r="T116">
        <v>18821.540141332862</v>
      </c>
      <c r="U116">
        <f>Pro_Economic_Table[[#This Row],[Total Energy(MJ)]]*AHP!$P$3/TOPSIS!$B$4</f>
        <v>7.6925941860678986E-3</v>
      </c>
      <c r="V116">
        <f>Pro_Economic_Table[[#This Row],[Total Cost(LKR Million)]]*AHP!$P$4/TOPSIS!$C$4</f>
        <v>2.9874387434949332E-2</v>
      </c>
      <c r="W116">
        <f>Pro_Economic_Table[[#This Row],[Total Carbon (Metric T)]]*AHP!$P$5/TOPSIS!$D$4</f>
        <v>3.3036179348490484E-3</v>
      </c>
      <c r="X116">
        <f>((Pro_Economic_Table[[#This Row],[Weighted Energy]]-TOPSIS!$B$5)^2+(Pro_Economic_Table[[#This Row],[Weighted Cost]]-TOPSIS!$C$5)^2+(Pro_Economic_Table[[#This Row],[Weighted Co2]]-TOPSIS!$D$5)^2)^0.5</f>
        <v>1.8966461815658729E-3</v>
      </c>
      <c r="Y116">
        <f>((Pro_Economic_Table[[#This Row],[Weighted Energy]]-TOPSIS!$B$6)^2+(Pro_Economic_Table[[#This Row],[Weighted Cost]]-TOPSIS!$C$6)^2+(Pro_Economic_Table[[#This Row],[Weighted Co2]]-TOPSIS!$D$6)^2)^0.5</f>
        <v>5.0953863087521188E-3</v>
      </c>
      <c r="Z116">
        <f>Pro_Economic_Table[[#This Row],[S- Worst-Euclidean Distance]]/(Pro_Economic_Table[[#This Row],[S+ Best-Euclidean Distance]]+Pro_Economic_Table[[#This Row],[S- Worst-Euclidean Distance]])</f>
        <v>0.72874179515152471</v>
      </c>
      <c r="AA116">
        <v>115</v>
      </c>
    </row>
    <row r="117" spans="1:27" x14ac:dyDescent="0.3">
      <c r="A117">
        <v>456</v>
      </c>
      <c r="B117" t="s">
        <v>143</v>
      </c>
      <c r="C117" t="s">
        <v>149</v>
      </c>
      <c r="D117" t="s">
        <v>155</v>
      </c>
      <c r="E117" t="s">
        <v>156</v>
      </c>
      <c r="F117" t="s">
        <v>160</v>
      </c>
      <c r="G117" t="s">
        <v>224</v>
      </c>
      <c r="H117">
        <v>354.80255558158245</v>
      </c>
      <c r="I117">
        <v>26</v>
      </c>
      <c r="J117">
        <v>1257371.6590220942</v>
      </c>
      <c r="K117">
        <v>35078.030036363634</v>
      </c>
      <c r="L117">
        <v>226326898.62397695</v>
      </c>
      <c r="M117">
        <v>5637531.9463636354</v>
      </c>
      <c r="N117">
        <v>1886057488.5331411</v>
      </c>
      <c r="O117">
        <v>97401200</v>
      </c>
      <c r="P117">
        <v>23.913323652272723</v>
      </c>
      <c r="Q117">
        <v>18797.706302380309</v>
      </c>
      <c r="R117">
        <v>226361976.65401331</v>
      </c>
      <c r="S117">
        <v>1989.0962204795048</v>
      </c>
      <c r="T117">
        <v>18821.619626032581</v>
      </c>
      <c r="U117">
        <f>Pro_Economic_Table[[#This Row],[Total Energy(MJ)]]*AHP!$P$3/TOPSIS!$B$4</f>
        <v>7.6926317355184622E-3</v>
      </c>
      <c r="V117">
        <f>Pro_Economic_Table[[#This Row],[Total Cost(LKR Million)]]*AHP!$P$4/TOPSIS!$C$4</f>
        <v>2.987451419921457E-2</v>
      </c>
      <c r="W117">
        <f>Pro_Economic_Table[[#This Row],[Total Carbon (Metric T)]]*AHP!$P$5/TOPSIS!$D$4</f>
        <v>3.3036318862620343E-3</v>
      </c>
      <c r="X117">
        <f>((Pro_Economic_Table[[#This Row],[Weighted Energy]]-TOPSIS!$B$5)^2+(Pro_Economic_Table[[#This Row],[Weighted Cost]]-TOPSIS!$C$5)^2+(Pro_Economic_Table[[#This Row],[Weighted Co2]]-TOPSIS!$D$5)^2)^0.5</f>
        <v>1.8967789750833047E-3</v>
      </c>
      <c r="Y117">
        <f>((Pro_Economic_Table[[#This Row],[Weighted Energy]]-TOPSIS!$B$6)^2+(Pro_Economic_Table[[#This Row],[Weighted Cost]]-TOPSIS!$C$6)^2+(Pro_Economic_Table[[#This Row],[Weighted Co2]]-TOPSIS!$D$6)^2)^0.5</f>
        <v>5.0952534584277941E-3</v>
      </c>
      <c r="Z117">
        <f>Pro_Economic_Table[[#This Row],[S- Worst-Euclidean Distance]]/(Pro_Economic_Table[[#This Row],[S+ Best-Euclidean Distance]]+Pro_Economic_Table[[#This Row],[S- Worst-Euclidean Distance]])</f>
        <v>0.72872280082790986</v>
      </c>
      <c r="AA117">
        <v>116</v>
      </c>
    </row>
    <row r="118" spans="1:27" x14ac:dyDescent="0.3">
      <c r="A118">
        <v>442</v>
      </c>
      <c r="B118" t="s">
        <v>143</v>
      </c>
      <c r="C118" t="s">
        <v>149</v>
      </c>
      <c r="D118" t="s">
        <v>154</v>
      </c>
      <c r="E118" t="s">
        <v>157</v>
      </c>
      <c r="F118" t="s">
        <v>159</v>
      </c>
      <c r="G118" t="s">
        <v>225</v>
      </c>
      <c r="H118">
        <v>357.89145813860245</v>
      </c>
      <c r="I118">
        <v>51</v>
      </c>
      <c r="J118">
        <v>1259283.1997287702</v>
      </c>
      <c r="K118">
        <v>37006.936472727262</v>
      </c>
      <c r="L118">
        <v>226670975.95117864</v>
      </c>
      <c r="M118">
        <v>5065307.1204545442</v>
      </c>
      <c r="N118">
        <v>1888924799.5931554</v>
      </c>
      <c r="O118">
        <v>95064000</v>
      </c>
      <c r="P118">
        <v>26.929331377272725</v>
      </c>
      <c r="Q118">
        <v>18826.283835945116</v>
      </c>
      <c r="R118">
        <v>226707982.88765135</v>
      </c>
      <c r="S118">
        <v>1989.0541067136098</v>
      </c>
      <c r="T118">
        <v>18853.213167322388</v>
      </c>
      <c r="U118">
        <f>Pro_Economic_Table[[#This Row],[Total Energy(MJ)]]*AHP!$P$3/TOPSIS!$B$4</f>
        <v>7.7043903293110916E-3</v>
      </c>
      <c r="V118">
        <f>Pro_Economic_Table[[#This Row],[Total Cost(LKR Million)]]*AHP!$P$4/TOPSIS!$C$4</f>
        <v>2.9873881686677338E-2</v>
      </c>
      <c r="W118">
        <f>Pro_Economic_Table[[#This Row],[Total Carbon (Metric T)]]*AHP!$P$5/TOPSIS!$D$4</f>
        <v>3.3091772873740928E-3</v>
      </c>
      <c r="X118">
        <f>((Pro_Economic_Table[[#This Row],[Weighted Energy]]-TOPSIS!$B$5)^2+(Pro_Economic_Table[[#This Row],[Weighted Cost]]-TOPSIS!$C$5)^2+(Pro_Economic_Table[[#This Row],[Weighted Co2]]-TOPSIS!$D$5)^2)^0.5</f>
        <v>1.8995602566559521E-3</v>
      </c>
      <c r="Y118">
        <f>((Pro_Economic_Table[[#This Row],[Weighted Energy]]-TOPSIS!$B$6)^2+(Pro_Economic_Table[[#This Row],[Weighted Cost]]-TOPSIS!$C$6)^2+(Pro_Economic_Table[[#This Row],[Weighted Co2]]-TOPSIS!$D$6)^2)^0.5</f>
        <v>5.0923940203169513E-3</v>
      </c>
      <c r="Z118">
        <f>Pro_Economic_Table[[#This Row],[S- Worst-Euclidean Distance]]/(Pro_Economic_Table[[#This Row],[S+ Best-Euclidean Distance]]+Pro_Economic_Table[[#This Row],[S- Worst-Euclidean Distance]])</f>
        <v>0.72832198532649051</v>
      </c>
      <c r="AA118">
        <v>117</v>
      </c>
    </row>
    <row r="119" spans="1:27" x14ac:dyDescent="0.3">
      <c r="A119">
        <v>460</v>
      </c>
      <c r="B119" t="s">
        <v>143</v>
      </c>
      <c r="C119" t="s">
        <v>149</v>
      </c>
      <c r="D119" t="s">
        <v>155</v>
      </c>
      <c r="E119" t="s">
        <v>157</v>
      </c>
      <c r="F119" t="s">
        <v>159</v>
      </c>
      <c r="G119" t="s">
        <v>225</v>
      </c>
      <c r="H119">
        <v>357.89790524360239</v>
      </c>
      <c r="I119">
        <v>51</v>
      </c>
      <c r="J119">
        <v>1259289.4405264102</v>
      </c>
      <c r="K119">
        <v>36988.516172727264</v>
      </c>
      <c r="L119">
        <v>226672099.29475385</v>
      </c>
      <c r="M119">
        <v>5064386.1054545445</v>
      </c>
      <c r="N119">
        <v>1888934160.7896154</v>
      </c>
      <c r="O119">
        <v>95064000</v>
      </c>
      <c r="P119">
        <v>26.915516152272723</v>
      </c>
      <c r="Q119">
        <v>18826.377135869832</v>
      </c>
      <c r="R119">
        <v>226709087.81092659</v>
      </c>
      <c r="S119">
        <v>1989.0625468950698</v>
      </c>
      <c r="T119">
        <v>18853.292652022104</v>
      </c>
      <c r="U119">
        <f>Pro_Economic_Table[[#This Row],[Total Energy(MJ)]]*AHP!$P$3/TOPSIS!$B$4</f>
        <v>7.7044278787616579E-3</v>
      </c>
      <c r="V119">
        <f>Pro_Economic_Table[[#This Row],[Total Cost(LKR Million)]]*AHP!$P$4/TOPSIS!$C$4</f>
        <v>2.9874008450942569E-2</v>
      </c>
      <c r="W119">
        <f>Pro_Economic_Table[[#This Row],[Total Carbon (Metric T)]]*AHP!$P$5/TOPSIS!$D$4</f>
        <v>3.3091912387870777E-3</v>
      </c>
      <c r="X119">
        <f>((Pro_Economic_Table[[#This Row],[Weighted Energy]]-TOPSIS!$B$5)^2+(Pro_Economic_Table[[#This Row],[Weighted Cost]]-TOPSIS!$C$5)^2+(Pro_Economic_Table[[#This Row],[Weighted Co2]]-TOPSIS!$D$5)^2)^0.5</f>
        <v>1.8996930867152975E-3</v>
      </c>
      <c r="Y119">
        <f>((Pro_Economic_Table[[#This Row],[Weighted Energy]]-TOPSIS!$B$6)^2+(Pro_Economic_Table[[#This Row],[Weighted Cost]]-TOPSIS!$C$6)^2+(Pro_Economic_Table[[#This Row],[Weighted Co2]]-TOPSIS!$D$6)^2)^0.5</f>
        <v>5.0922611815517856E-3</v>
      </c>
      <c r="Z119">
        <f>Pro_Economic_Table[[#This Row],[S- Worst-Euclidean Distance]]/(Pro_Economic_Table[[#This Row],[S+ Best-Euclidean Distance]]+Pro_Economic_Table[[#This Row],[S- Worst-Euclidean Distance]])</f>
        <v>0.72830298742984689</v>
      </c>
      <c r="AA119">
        <v>118</v>
      </c>
    </row>
    <row r="120" spans="1:27" x14ac:dyDescent="0.3">
      <c r="A120">
        <v>445</v>
      </c>
      <c r="B120" t="s">
        <v>143</v>
      </c>
      <c r="C120" t="s">
        <v>149</v>
      </c>
      <c r="D120" t="s">
        <v>154</v>
      </c>
      <c r="E120" t="s">
        <v>157</v>
      </c>
      <c r="F120" t="s">
        <v>160</v>
      </c>
      <c r="G120" t="s">
        <v>225</v>
      </c>
      <c r="H120">
        <v>357.85288629476423</v>
      </c>
      <c r="I120">
        <v>51</v>
      </c>
      <c r="J120">
        <v>1260324.3791524542</v>
      </c>
      <c r="K120">
        <v>37825.71624545454</v>
      </c>
      <c r="L120">
        <v>226858388.24744174</v>
      </c>
      <c r="M120">
        <v>5092599.7795454534</v>
      </c>
      <c r="N120">
        <v>1890486568.7286811</v>
      </c>
      <c r="O120">
        <v>95064000</v>
      </c>
      <c r="P120">
        <v>26.656404786363634</v>
      </c>
      <c r="Q120">
        <v>18841.849468329186</v>
      </c>
      <c r="R120">
        <v>226896213.96368718</v>
      </c>
      <c r="S120">
        <v>1990.6431685082266</v>
      </c>
      <c r="T120">
        <v>18868.505873115551</v>
      </c>
      <c r="U120">
        <f>Pro_Economic_Table[[#This Row],[Total Energy(MJ)]]*AHP!$P$3/TOPSIS!$B$4</f>
        <v>7.7107871295622986E-3</v>
      </c>
      <c r="V120">
        <f>Pro_Economic_Table[[#This Row],[Total Cost(LKR Million)]]*AHP!$P$4/TOPSIS!$C$4</f>
        <v>2.9897748027912084E-2</v>
      </c>
      <c r="W120">
        <f>Pro_Economic_Table[[#This Row],[Total Carbon (Metric T)]]*AHP!$P$5/TOPSIS!$D$4</f>
        <v>3.3118615128280831E-3</v>
      </c>
      <c r="X120">
        <f>((Pro_Economic_Table[[#This Row],[Weighted Energy]]-TOPSIS!$B$5)^2+(Pro_Economic_Table[[#This Row],[Weighted Cost]]-TOPSIS!$C$5)^2+(Pro_Economic_Table[[#This Row],[Weighted Co2]]-TOPSIS!$D$5)^2)^0.5</f>
        <v>1.9244113680447004E-3</v>
      </c>
      <c r="Y120">
        <f>((Pro_Economic_Table[[#This Row],[Weighted Energy]]-TOPSIS!$B$6)^2+(Pro_Economic_Table[[#This Row],[Weighted Cost]]-TOPSIS!$C$6)^2+(Pro_Economic_Table[[#This Row],[Weighted Co2]]-TOPSIS!$D$6)^2)^0.5</f>
        <v>5.0675423628914456E-3</v>
      </c>
      <c r="Z120">
        <f>Pro_Economic_Table[[#This Row],[S- Worst-Euclidean Distance]]/(Pro_Economic_Table[[#This Row],[S+ Best-Euclidean Distance]]+Pro_Economic_Table[[#This Row],[S- Worst-Euclidean Distance]])</f>
        <v>0.72476771985345456</v>
      </c>
      <c r="AA120">
        <v>119</v>
      </c>
    </row>
    <row r="121" spans="1:27" x14ac:dyDescent="0.3">
      <c r="A121">
        <v>463</v>
      </c>
      <c r="B121" t="s">
        <v>143</v>
      </c>
      <c r="C121" t="s">
        <v>149</v>
      </c>
      <c r="D121" t="s">
        <v>155</v>
      </c>
      <c r="E121" t="s">
        <v>157</v>
      </c>
      <c r="F121" t="s">
        <v>160</v>
      </c>
      <c r="G121" t="s">
        <v>225</v>
      </c>
      <c r="H121">
        <v>357.85933339976424</v>
      </c>
      <c r="I121">
        <v>51</v>
      </c>
      <c r="J121">
        <v>1260330.6199500938</v>
      </c>
      <c r="K121">
        <v>37807.295945454542</v>
      </c>
      <c r="L121">
        <v>226859511.59101689</v>
      </c>
      <c r="M121">
        <v>5091678.7645454537</v>
      </c>
      <c r="N121">
        <v>1890495929.9251406</v>
      </c>
      <c r="O121">
        <v>95064000</v>
      </c>
      <c r="P121">
        <v>26.642589561363632</v>
      </c>
      <c r="Q121">
        <v>18841.942768253899</v>
      </c>
      <c r="R121">
        <v>226897318.88696235</v>
      </c>
      <c r="S121">
        <v>1990.6516086896861</v>
      </c>
      <c r="T121">
        <v>18868.585357815264</v>
      </c>
      <c r="U121">
        <f>Pro_Economic_Table[[#This Row],[Total Energy(MJ)]]*AHP!$P$3/TOPSIS!$B$4</f>
        <v>7.7108246790128614E-3</v>
      </c>
      <c r="V121">
        <f>Pro_Economic_Table[[#This Row],[Total Cost(LKR Million)]]*AHP!$P$4/TOPSIS!$C$4</f>
        <v>2.9897874792177308E-2</v>
      </c>
      <c r="W121">
        <f>Pro_Economic_Table[[#This Row],[Total Carbon (Metric T)]]*AHP!$P$5/TOPSIS!$D$4</f>
        <v>3.3118754642410676E-3</v>
      </c>
      <c r="X121">
        <f>((Pro_Economic_Table[[#This Row],[Weighted Energy]]-TOPSIS!$B$5)^2+(Pro_Economic_Table[[#This Row],[Weighted Cost]]-TOPSIS!$C$5)^2+(Pro_Economic_Table[[#This Row],[Weighted Co2]]-TOPSIS!$D$5)^2)^0.5</f>
        <v>1.9245441991794525E-3</v>
      </c>
      <c r="Y121">
        <f>((Pro_Economic_Table[[#This Row],[Weighted Energy]]-TOPSIS!$B$6)^2+(Pro_Economic_Table[[#This Row],[Weighted Cost]]-TOPSIS!$C$6)^2+(Pro_Economic_Table[[#This Row],[Weighted Co2]]-TOPSIS!$D$6)^2)^0.5</f>
        <v>5.0674095244777088E-3</v>
      </c>
      <c r="Z121">
        <f>Pro_Economic_Table[[#This Row],[S- Worst-Euclidean Distance]]/(Pro_Economic_Table[[#This Row],[S+ Best-Euclidean Distance]]+Pro_Economic_Table[[#This Row],[S- Worst-Euclidean Distance]])</f>
        <v>0.72474872185326555</v>
      </c>
      <c r="AA121">
        <v>120</v>
      </c>
    </row>
    <row r="122" spans="1:27" x14ac:dyDescent="0.3">
      <c r="A122">
        <v>434</v>
      </c>
      <c r="B122" t="s">
        <v>143</v>
      </c>
      <c r="C122" t="s">
        <v>149</v>
      </c>
      <c r="D122" t="s">
        <v>154</v>
      </c>
      <c r="E122" t="s">
        <v>156</v>
      </c>
      <c r="F122" t="s">
        <v>159</v>
      </c>
      <c r="G122" t="s">
        <v>226</v>
      </c>
      <c r="H122">
        <v>354.8346803204206</v>
      </c>
      <c r="I122">
        <v>26</v>
      </c>
      <c r="J122">
        <v>1256324.2388007701</v>
      </c>
      <c r="K122">
        <v>34277.670563636362</v>
      </c>
      <c r="L122">
        <v>226138362.98413864</v>
      </c>
      <c r="M122">
        <v>5611160.3022727259</v>
      </c>
      <c r="N122">
        <v>1884486358.2011552</v>
      </c>
      <c r="O122">
        <v>101400000</v>
      </c>
      <c r="P122">
        <v>24.200065468181812</v>
      </c>
      <c r="Q122">
        <v>18782.047370071516</v>
      </c>
      <c r="R122">
        <v>226172640.65470228</v>
      </c>
      <c r="S122">
        <v>1991.497518503428</v>
      </c>
      <c r="T122">
        <v>18806.247435539699</v>
      </c>
      <c r="U122">
        <f>Pro_Economic_Table[[#This Row],[Total Energy(MJ)]]*AHP!$P$3/TOPSIS!$B$4</f>
        <v>7.6861973858166907E-3</v>
      </c>
      <c r="V122">
        <f>Pro_Economic_Table[[#This Row],[Total Cost(LKR Million)]]*AHP!$P$4/TOPSIS!$C$4</f>
        <v>2.9910579629923065E-2</v>
      </c>
      <c r="W122">
        <f>Pro_Economic_Table[[#This Row],[Total Carbon (Metric T)]]*AHP!$P$5/TOPSIS!$D$4</f>
        <v>3.3009337093950581E-3</v>
      </c>
      <c r="X122">
        <f>((Pro_Economic_Table[[#This Row],[Weighted Energy]]-TOPSIS!$B$5)^2+(Pro_Economic_Table[[#This Row],[Weighted Cost]]-TOPSIS!$C$5)^2+(Pro_Economic_Table[[#This Row],[Weighted Co2]]-TOPSIS!$D$5)^2)^0.5</f>
        <v>1.9298929679529772E-3</v>
      </c>
      <c r="Y122">
        <f>((Pro_Economic_Table[[#This Row],[Weighted Energy]]-TOPSIS!$B$6)^2+(Pro_Economic_Table[[#This Row],[Weighted Cost]]-TOPSIS!$C$6)^2+(Pro_Economic_Table[[#This Row],[Weighted Co2]]-TOPSIS!$D$6)^2)^0.5</f>
        <v>5.0624071457858431E-3</v>
      </c>
      <c r="Z122">
        <f>Pro_Economic_Table[[#This Row],[S- Worst-Euclidean Distance]]/(Pro_Economic_Table[[#This Row],[S+ Best-Euclidean Distance]]+Pro_Economic_Table[[#This Row],[S- Worst-Euclidean Distance]])</f>
        <v>0.72399740620957798</v>
      </c>
      <c r="AA122">
        <v>121</v>
      </c>
    </row>
    <row r="123" spans="1:27" x14ac:dyDescent="0.3">
      <c r="A123">
        <v>452</v>
      </c>
      <c r="B123" t="s">
        <v>143</v>
      </c>
      <c r="C123" t="s">
        <v>149</v>
      </c>
      <c r="D123" t="s">
        <v>155</v>
      </c>
      <c r="E123" t="s">
        <v>156</v>
      </c>
      <c r="F123" t="s">
        <v>159</v>
      </c>
      <c r="G123" t="s">
        <v>226</v>
      </c>
      <c r="H123">
        <v>354.84112742542055</v>
      </c>
      <c r="I123">
        <v>26</v>
      </c>
      <c r="J123">
        <v>1256330.47959841</v>
      </c>
      <c r="K123">
        <v>34259.250263636364</v>
      </c>
      <c r="L123">
        <v>226139486.32771379</v>
      </c>
      <c r="M123">
        <v>5610239.2872727262</v>
      </c>
      <c r="N123">
        <v>1884495719.397615</v>
      </c>
      <c r="O123">
        <v>101400000</v>
      </c>
      <c r="P123">
        <v>24.186250243181814</v>
      </c>
      <c r="Q123">
        <v>18782.140669996228</v>
      </c>
      <c r="R123">
        <v>226173745.57797742</v>
      </c>
      <c r="S123">
        <v>1991.5059586848877</v>
      </c>
      <c r="T123">
        <v>18806.326920239411</v>
      </c>
      <c r="U123">
        <f>Pro_Economic_Table[[#This Row],[Total Energy(MJ)]]*AHP!$P$3/TOPSIS!$B$4</f>
        <v>7.6862349352672535E-3</v>
      </c>
      <c r="V123">
        <f>Pro_Economic_Table[[#This Row],[Total Cost(LKR Million)]]*AHP!$P$4/TOPSIS!$C$4</f>
        <v>2.9910706394188295E-2</v>
      </c>
      <c r="W123">
        <f>Pro_Economic_Table[[#This Row],[Total Carbon (Metric T)]]*AHP!$P$5/TOPSIS!$D$4</f>
        <v>3.3009476608080427E-3</v>
      </c>
      <c r="X123">
        <f>((Pro_Economic_Table[[#This Row],[Weighted Energy]]-TOPSIS!$B$5)^2+(Pro_Economic_Table[[#This Row],[Weighted Cost]]-TOPSIS!$C$5)^2+(Pro_Economic_Table[[#This Row],[Weighted Co2]]-TOPSIS!$D$5)^2)^0.5</f>
        <v>1.9300257072090649E-3</v>
      </c>
      <c r="Y123">
        <f>((Pro_Economic_Table[[#This Row],[Weighted Energy]]-TOPSIS!$B$6)^2+(Pro_Economic_Table[[#This Row],[Weighted Cost]]-TOPSIS!$C$6)^2+(Pro_Economic_Table[[#This Row],[Weighted Co2]]-TOPSIS!$D$6)^2)^0.5</f>
        <v>5.0622742814242444E-3</v>
      </c>
      <c r="Z123">
        <f>Pro_Economic_Table[[#This Row],[S- Worst-Euclidean Distance]]/(Pro_Economic_Table[[#This Row],[S+ Best-Euclidean Distance]]+Pro_Economic_Table[[#This Row],[S- Worst-Euclidean Distance]])</f>
        <v>0.72397841763847137</v>
      </c>
      <c r="AA123">
        <v>122</v>
      </c>
    </row>
    <row r="124" spans="1:27" x14ac:dyDescent="0.3">
      <c r="A124">
        <v>444</v>
      </c>
      <c r="B124" t="s">
        <v>143</v>
      </c>
      <c r="C124" t="s">
        <v>149</v>
      </c>
      <c r="D124" t="s">
        <v>154</v>
      </c>
      <c r="E124" t="s">
        <v>157</v>
      </c>
      <c r="F124" t="s">
        <v>159</v>
      </c>
      <c r="G124" t="s">
        <v>224</v>
      </c>
      <c r="H124">
        <v>357.89145813860245</v>
      </c>
      <c r="I124">
        <v>26</v>
      </c>
      <c r="J124">
        <v>1259283.1997287702</v>
      </c>
      <c r="K124">
        <v>37006.936472727262</v>
      </c>
      <c r="L124">
        <v>226670975.95117864</v>
      </c>
      <c r="M124">
        <v>5065307.1204545442</v>
      </c>
      <c r="N124">
        <v>1888924799.5931554</v>
      </c>
      <c r="O124">
        <v>97401200</v>
      </c>
      <c r="P124">
        <v>26.929331377272725</v>
      </c>
      <c r="Q124">
        <v>18826.283835945116</v>
      </c>
      <c r="R124">
        <v>226707982.88765135</v>
      </c>
      <c r="S124">
        <v>1991.39130671361</v>
      </c>
      <c r="T124">
        <v>18853.213167322388</v>
      </c>
      <c r="U124">
        <f>Pro_Economic_Table[[#This Row],[Total Energy(MJ)]]*AHP!$P$3/TOPSIS!$B$4</f>
        <v>7.7043903293110916E-3</v>
      </c>
      <c r="V124">
        <f>Pro_Economic_Table[[#This Row],[Total Cost(LKR Million)]]*AHP!$P$4/TOPSIS!$C$4</f>
        <v>2.9908984420204014E-2</v>
      </c>
      <c r="W124">
        <f>Pro_Economic_Table[[#This Row],[Total Carbon (Metric T)]]*AHP!$P$5/TOPSIS!$D$4</f>
        <v>3.3091772873740928E-3</v>
      </c>
      <c r="X124">
        <f>((Pro_Economic_Table[[#This Row],[Weighted Energy]]-TOPSIS!$B$5)^2+(Pro_Economic_Table[[#This Row],[Weighted Cost]]-TOPSIS!$C$5)^2+(Pro_Economic_Table[[#This Row],[Weighted Co2]]-TOPSIS!$D$5)^2)^0.5</f>
        <v>1.9334371594751933E-3</v>
      </c>
      <c r="Y124">
        <f>((Pro_Economic_Table[[#This Row],[Weighted Energy]]-TOPSIS!$B$6)^2+(Pro_Economic_Table[[#This Row],[Weighted Cost]]-TOPSIS!$C$6)^2+(Pro_Economic_Table[[#This Row],[Weighted Co2]]-TOPSIS!$D$6)^2)^0.5</f>
        <v>5.0585626131580868E-3</v>
      </c>
      <c r="Z124">
        <f>Pro_Economic_Table[[#This Row],[S- Worst-Euclidean Distance]]/(Pro_Economic_Table[[#This Row],[S+ Best-Euclidean Distance]]+Pro_Economic_Table[[#This Row],[S- Worst-Euclidean Distance]])</f>
        <v>0.72347865813115797</v>
      </c>
      <c r="AA124">
        <v>123</v>
      </c>
    </row>
    <row r="125" spans="1:27" x14ac:dyDescent="0.3">
      <c r="A125">
        <v>462</v>
      </c>
      <c r="B125" t="s">
        <v>143</v>
      </c>
      <c r="C125" t="s">
        <v>149</v>
      </c>
      <c r="D125" t="s">
        <v>155</v>
      </c>
      <c r="E125" t="s">
        <v>157</v>
      </c>
      <c r="F125" t="s">
        <v>159</v>
      </c>
      <c r="G125" t="s">
        <v>224</v>
      </c>
      <c r="H125">
        <v>357.89790524360239</v>
      </c>
      <c r="I125">
        <v>26</v>
      </c>
      <c r="J125">
        <v>1259289.4405264102</v>
      </c>
      <c r="K125">
        <v>36988.516172727264</v>
      </c>
      <c r="L125">
        <v>226672099.29475385</v>
      </c>
      <c r="M125">
        <v>5064386.1054545445</v>
      </c>
      <c r="N125">
        <v>1888934160.7896154</v>
      </c>
      <c r="O125">
        <v>97401200</v>
      </c>
      <c r="P125">
        <v>26.915516152272723</v>
      </c>
      <c r="Q125">
        <v>18826.377135869832</v>
      </c>
      <c r="R125">
        <v>226709087.81092659</v>
      </c>
      <c r="S125">
        <v>1991.3997468950699</v>
      </c>
      <c r="T125">
        <v>18853.292652022104</v>
      </c>
      <c r="U125">
        <f>Pro_Economic_Table[[#This Row],[Total Energy(MJ)]]*AHP!$P$3/TOPSIS!$B$4</f>
        <v>7.7044278787616579E-3</v>
      </c>
      <c r="V125">
        <f>Pro_Economic_Table[[#This Row],[Total Cost(LKR Million)]]*AHP!$P$4/TOPSIS!$C$4</f>
        <v>2.9909111184469248E-2</v>
      </c>
      <c r="W125">
        <f>Pro_Economic_Table[[#This Row],[Total Carbon (Metric T)]]*AHP!$P$5/TOPSIS!$D$4</f>
        <v>3.3091912387870777E-3</v>
      </c>
      <c r="X125">
        <f>((Pro_Economic_Table[[#This Row],[Weighted Energy]]-TOPSIS!$B$5)^2+(Pro_Economic_Table[[#This Row],[Weighted Cost]]-TOPSIS!$C$5)^2+(Pro_Economic_Table[[#This Row],[Weighted Co2]]-TOPSIS!$D$5)^2)^0.5</f>
        <v>1.9335699636245471E-3</v>
      </c>
      <c r="Y125">
        <f>((Pro_Economic_Table[[#This Row],[Weighted Energy]]-TOPSIS!$B$6)^2+(Pro_Economic_Table[[#This Row],[Weighted Cost]]-TOPSIS!$C$6)^2+(Pro_Economic_Table[[#This Row],[Weighted Co2]]-TOPSIS!$D$6)^2)^0.5</f>
        <v>5.0584297656253493E-3</v>
      </c>
      <c r="Z125">
        <f>Pro_Economic_Table[[#This Row],[S- Worst-Euclidean Distance]]/(Pro_Economic_Table[[#This Row],[S+ Best-Euclidean Distance]]+Pro_Economic_Table[[#This Row],[S- Worst-Euclidean Distance]])</f>
        <v>0.72345966268623108</v>
      </c>
      <c r="AA125">
        <v>124</v>
      </c>
    </row>
    <row r="126" spans="1:27" x14ac:dyDescent="0.3">
      <c r="A126">
        <v>437</v>
      </c>
      <c r="B126" t="s">
        <v>143</v>
      </c>
      <c r="C126" t="s">
        <v>149</v>
      </c>
      <c r="D126" t="s">
        <v>154</v>
      </c>
      <c r="E126" t="s">
        <v>156</v>
      </c>
      <c r="F126" t="s">
        <v>160</v>
      </c>
      <c r="G126" t="s">
        <v>226</v>
      </c>
      <c r="H126">
        <v>354.79610847658245</v>
      </c>
      <c r="I126">
        <v>26</v>
      </c>
      <c r="J126">
        <v>1257365.4182244542</v>
      </c>
      <c r="K126">
        <v>35096.450336363632</v>
      </c>
      <c r="L126">
        <v>226325775.28040177</v>
      </c>
      <c r="M126">
        <v>5638452.961363635</v>
      </c>
      <c r="N126">
        <v>1886048127.3366814</v>
      </c>
      <c r="O126">
        <v>101400000</v>
      </c>
      <c r="P126">
        <v>23.927138877272721</v>
      </c>
      <c r="Q126">
        <v>18797.61300245559</v>
      </c>
      <c r="R126">
        <v>226360871.73073813</v>
      </c>
      <c r="S126">
        <v>1993.086580298045</v>
      </c>
      <c r="T126">
        <v>18821.540141332862</v>
      </c>
      <c r="U126">
        <f>Pro_Economic_Table[[#This Row],[Total Energy(MJ)]]*AHP!$P$3/TOPSIS!$B$4</f>
        <v>7.6925941860678986E-3</v>
      </c>
      <c r="V126">
        <f>Pro_Economic_Table[[#This Row],[Total Cost(LKR Million)]]*AHP!$P$4/TOPSIS!$C$4</f>
        <v>2.9934445971157818E-2</v>
      </c>
      <c r="W126">
        <f>Pro_Economic_Table[[#This Row],[Total Carbon (Metric T)]]*AHP!$P$5/TOPSIS!$D$4</f>
        <v>3.3036179348490484E-3</v>
      </c>
      <c r="X126">
        <f>((Pro_Economic_Table[[#This Row],[Weighted Energy]]-TOPSIS!$B$5)^2+(Pro_Economic_Table[[#This Row],[Weighted Cost]]-TOPSIS!$C$5)^2+(Pro_Economic_Table[[#This Row],[Weighted Co2]]-TOPSIS!$D$5)^2)^0.5</f>
        <v>1.9547356586824579E-3</v>
      </c>
      <c r="Y126">
        <f>((Pro_Economic_Table[[#This Row],[Weighted Energy]]-TOPSIS!$B$6)^2+(Pro_Economic_Table[[#This Row],[Weighted Cost]]-TOPSIS!$C$6)^2+(Pro_Economic_Table[[#This Row],[Weighted Co2]]-TOPSIS!$D$6)^2)^0.5</f>
        <v>5.0375539236836549E-3</v>
      </c>
      <c r="Z126">
        <f>Pro_Economic_Table[[#This Row],[S- Worst-Euclidean Distance]]/(Pro_Economic_Table[[#This Row],[S+ Best-Euclidean Distance]]+Pro_Economic_Table[[#This Row],[S- Worst-Euclidean Distance]])</f>
        <v>0.720444121248623</v>
      </c>
      <c r="AA126">
        <v>125</v>
      </c>
    </row>
    <row r="127" spans="1:27" x14ac:dyDescent="0.3">
      <c r="A127">
        <v>455</v>
      </c>
      <c r="B127" t="s">
        <v>143</v>
      </c>
      <c r="C127" t="s">
        <v>149</v>
      </c>
      <c r="D127" t="s">
        <v>155</v>
      </c>
      <c r="E127" t="s">
        <v>156</v>
      </c>
      <c r="F127" t="s">
        <v>160</v>
      </c>
      <c r="G127" t="s">
        <v>226</v>
      </c>
      <c r="H127">
        <v>354.80255558158245</v>
      </c>
      <c r="I127">
        <v>26</v>
      </c>
      <c r="J127">
        <v>1257371.6590220942</v>
      </c>
      <c r="K127">
        <v>35078.030036363634</v>
      </c>
      <c r="L127">
        <v>226326898.62397695</v>
      </c>
      <c r="M127">
        <v>5637531.9463636354</v>
      </c>
      <c r="N127">
        <v>1886057488.5331411</v>
      </c>
      <c r="O127">
        <v>101400000</v>
      </c>
      <c r="P127">
        <v>23.913323652272723</v>
      </c>
      <c r="Q127">
        <v>18797.706302380309</v>
      </c>
      <c r="R127">
        <v>226361976.65401331</v>
      </c>
      <c r="S127">
        <v>1993.0950204795049</v>
      </c>
      <c r="T127">
        <v>18821.619626032581</v>
      </c>
      <c r="U127">
        <f>Pro_Economic_Table[[#This Row],[Total Energy(MJ)]]*AHP!$P$3/TOPSIS!$B$4</f>
        <v>7.6926317355184622E-3</v>
      </c>
      <c r="V127">
        <f>Pro_Economic_Table[[#This Row],[Total Cost(LKR Million)]]*AHP!$P$4/TOPSIS!$C$4</f>
        <v>2.9934572735423048E-2</v>
      </c>
      <c r="W127">
        <f>Pro_Economic_Table[[#This Row],[Total Carbon (Metric T)]]*AHP!$P$5/TOPSIS!$D$4</f>
        <v>3.3036318862620343E-3</v>
      </c>
      <c r="X127">
        <f>((Pro_Economic_Table[[#This Row],[Weighted Energy]]-TOPSIS!$B$5)^2+(Pro_Economic_Table[[#This Row],[Weighted Cost]]-TOPSIS!$C$5)^2+(Pro_Economic_Table[[#This Row],[Weighted Co2]]-TOPSIS!$D$5)^2)^0.5</f>
        <v>1.9548684007233861E-3</v>
      </c>
      <c r="Y127">
        <f>((Pro_Economic_Table[[#This Row],[Weighted Energy]]-TOPSIS!$B$6)^2+(Pro_Economic_Table[[#This Row],[Weighted Cost]]-TOPSIS!$C$6)^2+(Pro_Economic_Table[[#This Row],[Weighted Co2]]-TOPSIS!$D$6)^2)^0.5</f>
        <v>5.0374210595080229E-3</v>
      </c>
      <c r="Z127">
        <f>Pro_Economic_Table[[#This Row],[S- Worst-Euclidean Distance]]/(Pro_Economic_Table[[#This Row],[S+ Best-Euclidean Distance]]+Pro_Economic_Table[[#This Row],[S- Worst-Euclidean Distance]])</f>
        <v>0.72042513230585137</v>
      </c>
      <c r="AA127">
        <v>126</v>
      </c>
    </row>
    <row r="128" spans="1:27" x14ac:dyDescent="0.3">
      <c r="A128">
        <v>447</v>
      </c>
      <c r="B128" t="s">
        <v>143</v>
      </c>
      <c r="C128" t="s">
        <v>149</v>
      </c>
      <c r="D128" t="s">
        <v>154</v>
      </c>
      <c r="E128" t="s">
        <v>157</v>
      </c>
      <c r="F128" t="s">
        <v>160</v>
      </c>
      <c r="G128" t="s">
        <v>224</v>
      </c>
      <c r="H128">
        <v>357.85288629476423</v>
      </c>
      <c r="I128">
        <v>26</v>
      </c>
      <c r="J128">
        <v>1260324.3791524542</v>
      </c>
      <c r="K128">
        <v>37825.71624545454</v>
      </c>
      <c r="L128">
        <v>226858388.24744174</v>
      </c>
      <c r="M128">
        <v>5092599.7795454534</v>
      </c>
      <c r="N128">
        <v>1890486568.7286811</v>
      </c>
      <c r="O128">
        <v>97401200</v>
      </c>
      <c r="P128">
        <v>26.656404786363634</v>
      </c>
      <c r="Q128">
        <v>18841.849468329186</v>
      </c>
      <c r="R128">
        <v>226896213.96368718</v>
      </c>
      <c r="S128">
        <v>1992.9803685082265</v>
      </c>
      <c r="T128">
        <v>18868.505873115551</v>
      </c>
      <c r="U128">
        <f>Pro_Economic_Table[[#This Row],[Total Energy(MJ)]]*AHP!$P$3/TOPSIS!$B$4</f>
        <v>7.7107871295622986E-3</v>
      </c>
      <c r="V128">
        <f>Pro_Economic_Table[[#This Row],[Total Cost(LKR Million)]]*AHP!$P$4/TOPSIS!$C$4</f>
        <v>2.9932850761438756E-2</v>
      </c>
      <c r="W128">
        <f>Pro_Economic_Table[[#This Row],[Total Carbon (Metric T)]]*AHP!$P$5/TOPSIS!$D$4</f>
        <v>3.3118615128280831E-3</v>
      </c>
      <c r="X128">
        <f>((Pro_Economic_Table[[#This Row],[Weighted Energy]]-TOPSIS!$B$5)^2+(Pro_Economic_Table[[#This Row],[Weighted Cost]]-TOPSIS!$C$5)^2+(Pro_Economic_Table[[#This Row],[Weighted Co2]]-TOPSIS!$D$5)^2)^0.5</f>
        <v>1.9582861747113422E-3</v>
      </c>
      <c r="Y128">
        <f>((Pro_Economic_Table[[#This Row],[Weighted Energy]]-TOPSIS!$B$6)^2+(Pro_Economic_Table[[#This Row],[Weighted Cost]]-TOPSIS!$C$6)^2+(Pro_Economic_Table[[#This Row],[Weighted Co2]]-TOPSIS!$D$6)^2)^0.5</f>
        <v>5.0337103611961635E-3</v>
      </c>
      <c r="Z128">
        <f>Pro_Economic_Table[[#This Row],[S- Worst-Euclidean Distance]]/(Pro_Economic_Table[[#This Row],[S+ Best-Euclidean Distance]]+Pro_Economic_Table[[#This Row],[S- Worst-Euclidean Distance]])</f>
        <v>0.7199246074201362</v>
      </c>
      <c r="AA128">
        <v>127</v>
      </c>
    </row>
    <row r="129" spans="1:27" x14ac:dyDescent="0.3">
      <c r="A129">
        <v>465</v>
      </c>
      <c r="B129" t="s">
        <v>143</v>
      </c>
      <c r="C129" t="s">
        <v>149</v>
      </c>
      <c r="D129" t="s">
        <v>155</v>
      </c>
      <c r="E129" t="s">
        <v>157</v>
      </c>
      <c r="F129" t="s">
        <v>160</v>
      </c>
      <c r="G129" t="s">
        <v>224</v>
      </c>
      <c r="H129">
        <v>357.85933339976424</v>
      </c>
      <c r="I129">
        <v>26</v>
      </c>
      <c r="J129">
        <v>1260330.6199500938</v>
      </c>
      <c r="K129">
        <v>37807.295945454542</v>
      </c>
      <c r="L129">
        <v>226859511.59101689</v>
      </c>
      <c r="M129">
        <v>5091678.7645454537</v>
      </c>
      <c r="N129">
        <v>1890495929.9251406</v>
      </c>
      <c r="O129">
        <v>97401200</v>
      </c>
      <c r="P129">
        <v>26.642589561363632</v>
      </c>
      <c r="Q129">
        <v>18841.942768253899</v>
      </c>
      <c r="R129">
        <v>226897318.88696235</v>
      </c>
      <c r="S129">
        <v>1992.988808689686</v>
      </c>
      <c r="T129">
        <v>18868.585357815264</v>
      </c>
      <c r="U129">
        <f>Pro_Economic_Table[[#This Row],[Total Energy(MJ)]]*AHP!$P$3/TOPSIS!$B$4</f>
        <v>7.7108246790128614E-3</v>
      </c>
      <c r="V129">
        <f>Pro_Economic_Table[[#This Row],[Total Cost(LKR Million)]]*AHP!$P$4/TOPSIS!$C$4</f>
        <v>2.993297752570398E-2</v>
      </c>
      <c r="W129">
        <f>Pro_Economic_Table[[#This Row],[Total Carbon (Metric T)]]*AHP!$P$5/TOPSIS!$D$4</f>
        <v>3.3118754642410676E-3</v>
      </c>
      <c r="X129">
        <f>((Pro_Economic_Table[[#This Row],[Weighted Energy]]-TOPSIS!$B$5)^2+(Pro_Economic_Table[[#This Row],[Weighted Cost]]-TOPSIS!$C$5)^2+(Pro_Economic_Table[[#This Row],[Weighted Co2]]-TOPSIS!$D$5)^2)^0.5</f>
        <v>1.9584189803884232E-3</v>
      </c>
      <c r="Y129">
        <f>((Pro_Economic_Table[[#This Row],[Weighted Energy]]-TOPSIS!$B$6)^2+(Pro_Economic_Table[[#This Row],[Weighted Cost]]-TOPSIS!$C$6)^2+(Pro_Economic_Table[[#This Row],[Weighted Co2]]-TOPSIS!$D$6)^2)^0.5</f>
        <v>5.0335775139582432E-3</v>
      </c>
      <c r="Z129">
        <f>Pro_Economic_Table[[#This Row],[S- Worst-Euclidean Distance]]/(Pro_Economic_Table[[#This Row],[S+ Best-Euclidean Distance]]+Pro_Economic_Table[[#This Row],[S- Worst-Euclidean Distance]])</f>
        <v>0.71990561179887747</v>
      </c>
      <c r="AA129">
        <v>128</v>
      </c>
    </row>
    <row r="130" spans="1:27" x14ac:dyDescent="0.3">
      <c r="A130">
        <v>443</v>
      </c>
      <c r="B130" t="s">
        <v>143</v>
      </c>
      <c r="C130" t="s">
        <v>149</v>
      </c>
      <c r="D130" t="s">
        <v>154</v>
      </c>
      <c r="E130" t="s">
        <v>157</v>
      </c>
      <c r="F130" t="s">
        <v>159</v>
      </c>
      <c r="G130" t="s">
        <v>226</v>
      </c>
      <c r="H130">
        <v>357.89145813860245</v>
      </c>
      <c r="I130">
        <v>26</v>
      </c>
      <c r="J130">
        <v>1259283.1997287702</v>
      </c>
      <c r="K130">
        <v>37006.936472727262</v>
      </c>
      <c r="L130">
        <v>226670975.95117864</v>
      </c>
      <c r="M130">
        <v>5065307.1204545442</v>
      </c>
      <c r="N130">
        <v>1888924799.5931554</v>
      </c>
      <c r="O130">
        <v>101400000</v>
      </c>
      <c r="P130">
        <v>26.929331377272725</v>
      </c>
      <c r="Q130">
        <v>18826.283835945116</v>
      </c>
      <c r="R130">
        <v>226707982.88765135</v>
      </c>
      <c r="S130">
        <v>1995.3901067136098</v>
      </c>
      <c r="T130">
        <v>18853.213167322388</v>
      </c>
      <c r="U130">
        <f>Pro_Economic_Table[[#This Row],[Total Energy(MJ)]]*AHP!$P$3/TOPSIS!$B$4</f>
        <v>7.7043903293110916E-3</v>
      </c>
      <c r="V130">
        <f>Pro_Economic_Table[[#This Row],[Total Cost(LKR Million)]]*AHP!$P$4/TOPSIS!$C$4</f>
        <v>2.9969042956412489E-2</v>
      </c>
      <c r="W130">
        <f>Pro_Economic_Table[[#This Row],[Total Carbon (Metric T)]]*AHP!$P$5/TOPSIS!$D$4</f>
        <v>3.3091772873740928E-3</v>
      </c>
      <c r="X130">
        <f>((Pro_Economic_Table[[#This Row],[Weighted Energy]]-TOPSIS!$B$5)^2+(Pro_Economic_Table[[#This Row],[Weighted Cost]]-TOPSIS!$C$5)^2+(Pro_Economic_Table[[#This Row],[Weighted Co2]]-TOPSIS!$D$5)^2)^0.5</f>
        <v>1.9914968479761764E-3</v>
      </c>
      <c r="Y130">
        <f>((Pro_Economic_Table[[#This Row],[Weighted Energy]]-TOPSIS!$B$6)^2+(Pro_Economic_Table[[#This Row],[Weighted Cost]]-TOPSIS!$C$6)^2+(Pro_Economic_Table[[#This Row],[Weighted Co2]]-TOPSIS!$D$6)^2)^0.5</f>
        <v>5.000719878020179E-3</v>
      </c>
      <c r="Z130">
        <f>Pro_Economic_Table[[#This Row],[S- Worst-Euclidean Distance]]/(Pro_Economic_Table[[#This Row],[S+ Best-Euclidean Distance]]+Pro_Economic_Table[[#This Row],[S- Worst-Euclidean Distance]])</f>
        <v>0.71518376417424356</v>
      </c>
      <c r="AA130">
        <v>129</v>
      </c>
    </row>
    <row r="131" spans="1:27" x14ac:dyDescent="0.3">
      <c r="A131">
        <v>461</v>
      </c>
      <c r="B131" t="s">
        <v>143</v>
      </c>
      <c r="C131" t="s">
        <v>149</v>
      </c>
      <c r="D131" t="s">
        <v>155</v>
      </c>
      <c r="E131" t="s">
        <v>157</v>
      </c>
      <c r="F131" t="s">
        <v>159</v>
      </c>
      <c r="G131" t="s">
        <v>226</v>
      </c>
      <c r="H131">
        <v>357.89790524360239</v>
      </c>
      <c r="I131">
        <v>26</v>
      </c>
      <c r="J131">
        <v>1259289.4405264102</v>
      </c>
      <c r="K131">
        <v>36988.516172727264</v>
      </c>
      <c r="L131">
        <v>226672099.29475385</v>
      </c>
      <c r="M131">
        <v>5064386.1054545445</v>
      </c>
      <c r="N131">
        <v>1888934160.7896154</v>
      </c>
      <c r="O131">
        <v>101400000</v>
      </c>
      <c r="P131">
        <v>26.915516152272723</v>
      </c>
      <c r="Q131">
        <v>18826.377135869832</v>
      </c>
      <c r="R131">
        <v>226709087.81092659</v>
      </c>
      <c r="S131">
        <v>1995.3985468950698</v>
      </c>
      <c r="T131">
        <v>18853.292652022104</v>
      </c>
      <c r="U131">
        <f>Pro_Economic_Table[[#This Row],[Total Energy(MJ)]]*AHP!$P$3/TOPSIS!$B$4</f>
        <v>7.7044278787616579E-3</v>
      </c>
      <c r="V131">
        <f>Pro_Economic_Table[[#This Row],[Total Cost(LKR Million)]]*AHP!$P$4/TOPSIS!$C$4</f>
        <v>2.9969169720677726E-2</v>
      </c>
      <c r="W131">
        <f>Pro_Economic_Table[[#This Row],[Total Carbon (Metric T)]]*AHP!$P$5/TOPSIS!$D$4</f>
        <v>3.3091912387870777E-3</v>
      </c>
      <c r="X131">
        <f>((Pro_Economic_Table[[#This Row],[Weighted Energy]]-TOPSIS!$B$5)^2+(Pro_Economic_Table[[#This Row],[Weighted Cost]]-TOPSIS!$C$5)^2+(Pro_Economic_Table[[#This Row],[Weighted Co2]]-TOPSIS!$D$5)^2)^0.5</f>
        <v>1.9916296032754218E-3</v>
      </c>
      <c r="Y131">
        <f>((Pro_Economic_Table[[#This Row],[Weighted Energy]]-TOPSIS!$B$6)^2+(Pro_Economic_Table[[#This Row],[Weighted Cost]]-TOPSIS!$C$6)^2+(Pro_Economic_Table[[#This Row],[Weighted Co2]]-TOPSIS!$D$6)^2)^0.5</f>
        <v>5.0005870162914169E-3</v>
      </c>
      <c r="Z131">
        <f>Pro_Economic_Table[[#This Row],[S- Worst-Euclidean Distance]]/(Pro_Economic_Table[[#This Row],[S+ Best-Euclidean Distance]]+Pro_Economic_Table[[#This Row],[S- Worst-Euclidean Distance]])</f>
        <v>0.7151647736853437</v>
      </c>
      <c r="AA131">
        <v>130</v>
      </c>
    </row>
    <row r="132" spans="1:27" x14ac:dyDescent="0.3">
      <c r="A132">
        <v>446</v>
      </c>
      <c r="B132" t="s">
        <v>143</v>
      </c>
      <c r="C132" t="s">
        <v>149</v>
      </c>
      <c r="D132" t="s">
        <v>154</v>
      </c>
      <c r="E132" t="s">
        <v>157</v>
      </c>
      <c r="F132" t="s">
        <v>160</v>
      </c>
      <c r="G132" t="s">
        <v>226</v>
      </c>
      <c r="H132">
        <v>357.85288629476423</v>
      </c>
      <c r="I132">
        <v>26</v>
      </c>
      <c r="J132">
        <v>1260324.3791524542</v>
      </c>
      <c r="K132">
        <v>37825.71624545454</v>
      </c>
      <c r="L132">
        <v>226858388.24744174</v>
      </c>
      <c r="M132">
        <v>5092599.7795454534</v>
      </c>
      <c r="N132">
        <v>1890486568.7286811</v>
      </c>
      <c r="O132">
        <v>101400000</v>
      </c>
      <c r="P132">
        <v>26.656404786363634</v>
      </c>
      <c r="Q132">
        <v>18841.849468329186</v>
      </c>
      <c r="R132">
        <v>226896213.96368718</v>
      </c>
      <c r="S132">
        <v>1996.9791685082266</v>
      </c>
      <c r="T132">
        <v>18868.505873115551</v>
      </c>
      <c r="U132">
        <f>Pro_Economic_Table[[#This Row],[Total Energy(MJ)]]*AHP!$P$3/TOPSIS!$B$4</f>
        <v>7.7107871295622986E-3</v>
      </c>
      <c r="V132">
        <f>Pro_Economic_Table[[#This Row],[Total Cost(LKR Million)]]*AHP!$P$4/TOPSIS!$C$4</f>
        <v>2.9992909297647238E-2</v>
      </c>
      <c r="W132">
        <f>Pro_Economic_Table[[#This Row],[Total Carbon (Metric T)]]*AHP!$P$5/TOPSIS!$D$4</f>
        <v>3.3118615128280831E-3</v>
      </c>
      <c r="X132">
        <f>((Pro_Economic_Table[[#This Row],[Weighted Energy]]-TOPSIS!$B$5)^2+(Pro_Economic_Table[[#This Row],[Weighted Cost]]-TOPSIS!$C$5)^2+(Pro_Economic_Table[[#This Row],[Weighted Co2]]-TOPSIS!$D$5)^2)^0.5</f>
        <v>2.0163412268174178E-3</v>
      </c>
      <c r="Y132">
        <f>((Pro_Economic_Table[[#This Row],[Weighted Energy]]-TOPSIS!$B$6)^2+(Pro_Economic_Table[[#This Row],[Weighted Cost]]-TOPSIS!$C$6)^2+(Pro_Economic_Table[[#This Row],[Weighted Co2]]-TOPSIS!$D$6)^2)^0.5</f>
        <v>4.9758667930961892E-3</v>
      </c>
      <c r="Z132">
        <f>Pro_Economic_Table[[#This Row],[S- Worst-Euclidean Distance]]/(Pro_Economic_Table[[#This Row],[S+ Best-Euclidean Distance]]+Pro_Economic_Table[[#This Row],[S- Worst-Euclidean Distance]])</f>
        <v>0.71163025741297514</v>
      </c>
      <c r="AA132">
        <v>131</v>
      </c>
    </row>
    <row r="133" spans="1:27" x14ac:dyDescent="0.3">
      <c r="A133">
        <v>464</v>
      </c>
      <c r="B133" t="s">
        <v>143</v>
      </c>
      <c r="C133" t="s">
        <v>149</v>
      </c>
      <c r="D133" t="s">
        <v>155</v>
      </c>
      <c r="E133" t="s">
        <v>157</v>
      </c>
      <c r="F133" t="s">
        <v>160</v>
      </c>
      <c r="G133" t="s">
        <v>226</v>
      </c>
      <c r="H133">
        <v>357.85933339976424</v>
      </c>
      <c r="I133">
        <v>26</v>
      </c>
      <c r="J133">
        <v>1260330.6199500938</v>
      </c>
      <c r="K133">
        <v>37807.295945454542</v>
      </c>
      <c r="L133">
        <v>226859511.59101689</v>
      </c>
      <c r="M133">
        <v>5091678.7645454537</v>
      </c>
      <c r="N133">
        <v>1890495929.9251406</v>
      </c>
      <c r="O133">
        <v>101400000</v>
      </c>
      <c r="P133">
        <v>26.642589561363632</v>
      </c>
      <c r="Q133">
        <v>18841.942768253899</v>
      </c>
      <c r="R133">
        <v>226897318.88696235</v>
      </c>
      <c r="S133">
        <v>1996.9876086896861</v>
      </c>
      <c r="T133">
        <v>18868.585357815264</v>
      </c>
      <c r="U133">
        <f>Pro_Economic_Table[[#This Row],[Total Energy(MJ)]]*AHP!$P$3/TOPSIS!$B$4</f>
        <v>7.7108246790128614E-3</v>
      </c>
      <c r="V133">
        <f>Pro_Economic_Table[[#This Row],[Total Cost(LKR Million)]]*AHP!$P$4/TOPSIS!$C$4</f>
        <v>2.9993036061912465E-2</v>
      </c>
      <c r="W133">
        <f>Pro_Economic_Table[[#This Row],[Total Carbon (Metric T)]]*AHP!$P$5/TOPSIS!$D$4</f>
        <v>3.3118754642410676E-3</v>
      </c>
      <c r="X133">
        <f>((Pro_Economic_Table[[#This Row],[Weighted Energy]]-TOPSIS!$B$5)^2+(Pro_Economic_Table[[#This Row],[Weighted Cost]]-TOPSIS!$C$5)^2+(Pro_Economic_Table[[#This Row],[Weighted Co2]]-TOPSIS!$D$5)^2)^0.5</f>
        <v>2.0164739845076256E-3</v>
      </c>
      <c r="Y133">
        <f>((Pro_Economic_Table[[#This Row],[Weighted Energy]]-TOPSIS!$B$6)^2+(Pro_Economic_Table[[#This Row],[Weighted Cost]]-TOPSIS!$C$6)^2+(Pro_Economic_Table[[#This Row],[Weighted Co2]]-TOPSIS!$D$6)^2)^0.5</f>
        <v>4.9757339315725253E-3</v>
      </c>
      <c r="Z133">
        <f>Pro_Economic_Table[[#This Row],[S- Worst-Euclidean Distance]]/(Pro_Economic_Table[[#This Row],[S+ Best-Euclidean Distance]]+Pro_Economic_Table[[#This Row],[S- Worst-Euclidean Distance]])</f>
        <v>0.71161126661146734</v>
      </c>
      <c r="AA133">
        <v>132</v>
      </c>
    </row>
    <row r="134" spans="1:27" x14ac:dyDescent="0.3">
      <c r="A134">
        <v>439</v>
      </c>
      <c r="B134" t="s">
        <v>143</v>
      </c>
      <c r="C134" t="s">
        <v>149</v>
      </c>
      <c r="D134" t="s">
        <v>154</v>
      </c>
      <c r="E134" t="s">
        <v>156</v>
      </c>
      <c r="F134" t="s">
        <v>161</v>
      </c>
      <c r="G134" t="s">
        <v>225</v>
      </c>
      <c r="H134">
        <v>354.5316158331209</v>
      </c>
      <c r="I134">
        <v>51</v>
      </c>
      <c r="J134">
        <v>1264504.9342725724</v>
      </c>
      <c r="K134">
        <v>35587.718199999996</v>
      </c>
      <c r="L134">
        <v>227610888.16906303</v>
      </c>
      <c r="M134">
        <v>5589326.1749999989</v>
      </c>
      <c r="N134">
        <v>1896757401.4088585</v>
      </c>
      <c r="O134">
        <v>95064000</v>
      </c>
      <c r="P134">
        <v>23.435871013636358</v>
      </c>
      <c r="Q134">
        <v>18904.348767374955</v>
      </c>
      <c r="R134">
        <v>227646475.88726303</v>
      </c>
      <c r="S134">
        <v>1997.4107275838585</v>
      </c>
      <c r="T134">
        <v>18927.784638388592</v>
      </c>
      <c r="U134">
        <f>Pro_Economic_Table[[#This Row],[Total Energy(MJ)]]*AHP!$P$3/TOPSIS!$B$4</f>
        <v>7.7362838528572718E-3</v>
      </c>
      <c r="V134">
        <f>Pro_Economic_Table[[#This Row],[Total Cost(LKR Million)]]*AHP!$P$4/TOPSIS!$C$4</f>
        <v>2.9999390943733547E-2</v>
      </c>
      <c r="W134">
        <f>Pro_Economic_Table[[#This Row],[Total Carbon (Metric T)]]*AHP!$P$5/TOPSIS!$D$4</f>
        <v>3.322266314488371E-3</v>
      </c>
      <c r="X134">
        <f>((Pro_Economic_Table[[#This Row],[Weighted Energy]]-TOPSIS!$B$5)^2+(Pro_Economic_Table[[#This Row],[Weighted Cost]]-TOPSIS!$C$5)^2+(Pro_Economic_Table[[#This Row],[Weighted Co2]]-TOPSIS!$D$5)^2)^0.5</f>
        <v>2.0297169414601E-3</v>
      </c>
      <c r="Y134">
        <f>((Pro_Economic_Table[[#This Row],[Weighted Energy]]-TOPSIS!$B$6)^2+(Pro_Economic_Table[[#This Row],[Weighted Cost]]-TOPSIS!$C$6)^2+(Pro_Economic_Table[[#This Row],[Weighted Co2]]-TOPSIS!$D$6)^2)^0.5</f>
        <v>4.9622372482377225E-3</v>
      </c>
      <c r="Z134">
        <f>Pro_Economic_Table[[#This Row],[S- Worst-Euclidean Distance]]/(Pro_Economic_Table[[#This Row],[S+ Best-Euclidean Distance]]+Pro_Economic_Table[[#This Row],[S- Worst-Euclidean Distance]])</f>
        <v>0.70970677347246458</v>
      </c>
      <c r="AA134">
        <v>133</v>
      </c>
    </row>
    <row r="135" spans="1:27" x14ac:dyDescent="0.3">
      <c r="A135">
        <v>457</v>
      </c>
      <c r="B135" t="s">
        <v>143</v>
      </c>
      <c r="C135" t="s">
        <v>149</v>
      </c>
      <c r="D135" t="s">
        <v>155</v>
      </c>
      <c r="E135" t="s">
        <v>156</v>
      </c>
      <c r="F135" t="s">
        <v>161</v>
      </c>
      <c r="G135" t="s">
        <v>225</v>
      </c>
      <c r="H135">
        <v>354.5380629381209</v>
      </c>
      <c r="I135">
        <v>51</v>
      </c>
      <c r="J135">
        <v>1264511.175070212</v>
      </c>
      <c r="K135">
        <v>35569.297899999998</v>
      </c>
      <c r="L135">
        <v>227612011.51263818</v>
      </c>
      <c r="M135">
        <v>5588405.1599999992</v>
      </c>
      <c r="N135">
        <v>1896766762.6053181</v>
      </c>
      <c r="O135">
        <v>95064000</v>
      </c>
      <c r="P135">
        <v>23.42205578863636</v>
      </c>
      <c r="Q135">
        <v>18904.442067299668</v>
      </c>
      <c r="R135">
        <v>227647580.81053817</v>
      </c>
      <c r="S135">
        <v>1997.4191677653182</v>
      </c>
      <c r="T135">
        <v>18927.864123088304</v>
      </c>
      <c r="U135">
        <f>Pro_Economic_Table[[#This Row],[Total Energy(MJ)]]*AHP!$P$3/TOPSIS!$B$4</f>
        <v>7.7363214023078355E-3</v>
      </c>
      <c r="V135">
        <f>Pro_Economic_Table[[#This Row],[Total Cost(LKR Million)]]*AHP!$P$4/TOPSIS!$C$4</f>
        <v>2.9999517707998774E-2</v>
      </c>
      <c r="W135">
        <f>Pro_Economic_Table[[#This Row],[Total Carbon (Metric T)]]*AHP!$P$5/TOPSIS!$D$4</f>
        <v>3.3222802659013556E-3</v>
      </c>
      <c r="X135">
        <f>((Pro_Economic_Table[[#This Row],[Weighted Energy]]-TOPSIS!$B$5)^2+(Pro_Economic_Table[[#This Row],[Weighted Cost]]-TOPSIS!$C$5)^2+(Pro_Economic_Table[[#This Row],[Weighted Co2]]-TOPSIS!$D$5)^2)^0.5</f>
        <v>2.0298497722895928E-3</v>
      </c>
      <c r="Y135">
        <f>((Pro_Economic_Table[[#This Row],[Weighted Energy]]-TOPSIS!$B$6)^2+(Pro_Economic_Table[[#This Row],[Weighted Cost]]-TOPSIS!$C$6)^2+(Pro_Economic_Table[[#This Row],[Weighted Co2]]-TOPSIS!$D$6)^2)^0.5</f>
        <v>4.9621044095569155E-3</v>
      </c>
      <c r="Z135">
        <f>Pro_Economic_Table[[#This Row],[S- Worst-Euclidean Distance]]/(Pro_Economic_Table[[#This Row],[S+ Best-Euclidean Distance]]+Pro_Economic_Table[[#This Row],[S- Worst-Euclidean Distance]])</f>
        <v>0.70968777547773787</v>
      </c>
      <c r="AA135">
        <v>134</v>
      </c>
    </row>
    <row r="136" spans="1:27" x14ac:dyDescent="0.3">
      <c r="A136">
        <v>441</v>
      </c>
      <c r="B136" t="s">
        <v>143</v>
      </c>
      <c r="C136" t="s">
        <v>149</v>
      </c>
      <c r="D136" t="s">
        <v>154</v>
      </c>
      <c r="E136" t="s">
        <v>156</v>
      </c>
      <c r="F136" t="s">
        <v>161</v>
      </c>
      <c r="G136" t="s">
        <v>224</v>
      </c>
      <c r="H136">
        <v>354.5316158331209</v>
      </c>
      <c r="I136">
        <v>26</v>
      </c>
      <c r="J136">
        <v>1264504.9342725724</v>
      </c>
      <c r="K136">
        <v>35587.718199999996</v>
      </c>
      <c r="L136">
        <v>227610888.16906303</v>
      </c>
      <c r="M136">
        <v>5589326.1749999989</v>
      </c>
      <c r="N136">
        <v>1896757401.4088585</v>
      </c>
      <c r="O136">
        <v>97401200</v>
      </c>
      <c r="P136">
        <v>23.435871013636358</v>
      </c>
      <c r="Q136">
        <v>18904.348767374955</v>
      </c>
      <c r="R136">
        <v>227646475.88726303</v>
      </c>
      <c r="S136">
        <v>1999.7479275838584</v>
      </c>
      <c r="T136">
        <v>18927.784638388592</v>
      </c>
      <c r="U136">
        <f>Pro_Economic_Table[[#This Row],[Total Energy(MJ)]]*AHP!$P$3/TOPSIS!$B$4</f>
        <v>7.7362838528572718E-3</v>
      </c>
      <c r="V136">
        <f>Pro_Economic_Table[[#This Row],[Total Cost(LKR Million)]]*AHP!$P$4/TOPSIS!$C$4</f>
        <v>3.0034493677260219E-2</v>
      </c>
      <c r="W136">
        <f>Pro_Economic_Table[[#This Row],[Total Carbon (Metric T)]]*AHP!$P$5/TOPSIS!$D$4</f>
        <v>3.322266314488371E-3</v>
      </c>
      <c r="X136">
        <f>((Pro_Economic_Table[[#This Row],[Weighted Energy]]-TOPSIS!$B$5)^2+(Pro_Economic_Table[[#This Row],[Weighted Cost]]-TOPSIS!$C$5)^2+(Pro_Economic_Table[[#This Row],[Weighted Co2]]-TOPSIS!$D$5)^2)^0.5</f>
        <v>2.0635921058760518E-3</v>
      </c>
      <c r="Y136">
        <f>((Pro_Economic_Table[[#This Row],[Weighted Energy]]-TOPSIS!$B$6)^2+(Pro_Economic_Table[[#This Row],[Weighted Cost]]-TOPSIS!$C$6)^2+(Pro_Economic_Table[[#This Row],[Weighted Co2]]-TOPSIS!$D$6)^2)^0.5</f>
        <v>4.9284063141029674E-3</v>
      </c>
      <c r="Z136">
        <f>Pro_Economic_Table[[#This Row],[S- Worst-Euclidean Distance]]/(Pro_Economic_Table[[#This Row],[S+ Best-Euclidean Distance]]+Pro_Economic_Table[[#This Row],[S- Worst-Euclidean Distance]])</f>
        <v>0.70486376255756589</v>
      </c>
      <c r="AA136">
        <v>135</v>
      </c>
    </row>
    <row r="137" spans="1:27" x14ac:dyDescent="0.3">
      <c r="A137">
        <v>459</v>
      </c>
      <c r="B137" t="s">
        <v>143</v>
      </c>
      <c r="C137" t="s">
        <v>149</v>
      </c>
      <c r="D137" t="s">
        <v>155</v>
      </c>
      <c r="E137" t="s">
        <v>156</v>
      </c>
      <c r="F137" t="s">
        <v>161</v>
      </c>
      <c r="G137" t="s">
        <v>224</v>
      </c>
      <c r="H137">
        <v>354.5380629381209</v>
      </c>
      <c r="I137">
        <v>26</v>
      </c>
      <c r="J137">
        <v>1264511.175070212</v>
      </c>
      <c r="K137">
        <v>35569.297899999998</v>
      </c>
      <c r="L137">
        <v>227612011.51263818</v>
      </c>
      <c r="M137">
        <v>5588405.1599999992</v>
      </c>
      <c r="N137">
        <v>1896766762.6053181</v>
      </c>
      <c r="O137">
        <v>97401200</v>
      </c>
      <c r="P137">
        <v>23.42205578863636</v>
      </c>
      <c r="Q137">
        <v>18904.442067299668</v>
      </c>
      <c r="R137">
        <v>227647580.81053817</v>
      </c>
      <c r="S137">
        <v>1999.7563677653181</v>
      </c>
      <c r="T137">
        <v>18927.864123088304</v>
      </c>
      <c r="U137">
        <f>Pro_Economic_Table[[#This Row],[Total Energy(MJ)]]*AHP!$P$3/TOPSIS!$B$4</f>
        <v>7.7363214023078355E-3</v>
      </c>
      <c r="V137">
        <f>Pro_Economic_Table[[#This Row],[Total Cost(LKR Million)]]*AHP!$P$4/TOPSIS!$C$4</f>
        <v>3.0034620441525446E-2</v>
      </c>
      <c r="W137">
        <f>Pro_Economic_Table[[#This Row],[Total Carbon (Metric T)]]*AHP!$P$5/TOPSIS!$D$4</f>
        <v>3.3222802659013556E-3</v>
      </c>
      <c r="X137">
        <f>((Pro_Economic_Table[[#This Row],[Weighted Energy]]-TOPSIS!$B$5)^2+(Pro_Economic_Table[[#This Row],[Weighted Cost]]-TOPSIS!$C$5)^2+(Pro_Economic_Table[[#This Row],[Weighted Co2]]-TOPSIS!$D$5)^2)^0.5</f>
        <v>2.0637249125288895E-3</v>
      </c>
      <c r="Y137">
        <f>((Pro_Economic_Table[[#This Row],[Weighted Energy]]-TOPSIS!$B$6)^2+(Pro_Economic_Table[[#This Row],[Weighted Cost]]-TOPSIS!$C$6)^2+(Pro_Economic_Table[[#This Row],[Weighted Co2]]-TOPSIS!$D$6)^2)^0.5</f>
        <v>4.9282734664363682E-3</v>
      </c>
      <c r="Z137">
        <f>Pro_Economic_Table[[#This Row],[S- Worst-Euclidean Distance]]/(Pro_Economic_Table[[#This Row],[S+ Best-Euclidean Distance]]+Pro_Economic_Table[[#This Row],[S- Worst-Euclidean Distance]])</f>
        <v>0.70484476673544383</v>
      </c>
      <c r="AA137">
        <v>136</v>
      </c>
    </row>
    <row r="138" spans="1:27" x14ac:dyDescent="0.3">
      <c r="A138">
        <v>448</v>
      </c>
      <c r="B138" t="s">
        <v>143</v>
      </c>
      <c r="C138" t="s">
        <v>149</v>
      </c>
      <c r="D138" t="s">
        <v>154</v>
      </c>
      <c r="E138" t="s">
        <v>157</v>
      </c>
      <c r="F138" t="s">
        <v>161</v>
      </c>
      <c r="G138" t="s">
        <v>225</v>
      </c>
      <c r="H138">
        <v>357.58839365130274</v>
      </c>
      <c r="I138">
        <v>51</v>
      </c>
      <c r="J138">
        <v>1267463.895200572</v>
      </c>
      <c r="K138">
        <v>38316.984109090903</v>
      </c>
      <c r="L138">
        <v>228143501.13610297</v>
      </c>
      <c r="M138">
        <v>5043472.9931818172</v>
      </c>
      <c r="N138">
        <v>1901195842.800858</v>
      </c>
      <c r="O138">
        <v>95064000</v>
      </c>
      <c r="P138">
        <v>26.165136922727271</v>
      </c>
      <c r="Q138">
        <v>18948.585233248552</v>
      </c>
      <c r="R138">
        <v>228181818.12021208</v>
      </c>
      <c r="S138">
        <v>2001.3033157940397</v>
      </c>
      <c r="T138">
        <v>18974.750370171278</v>
      </c>
      <c r="U138">
        <f>Pro_Economic_Table[[#This Row],[Total Energy(MJ)]]*AHP!$P$3/TOPSIS!$B$4</f>
        <v>7.7544767963516718E-3</v>
      </c>
      <c r="V138">
        <f>Pro_Economic_Table[[#This Row],[Total Cost(LKR Million)]]*AHP!$P$4/TOPSIS!$C$4</f>
        <v>3.005785427022296E-2</v>
      </c>
      <c r="W138">
        <f>Pro_Economic_Table[[#This Row],[Total Carbon (Metric T)]]*AHP!$P$5/TOPSIS!$D$4</f>
        <v>3.3305098924674053E-3</v>
      </c>
      <c r="X138">
        <f>((Pro_Economic_Table[[#This Row],[Weighted Energy]]-TOPSIS!$B$5)^2+(Pro_Economic_Table[[#This Row],[Weighted Cost]]-TOPSIS!$C$5)^2+(Pro_Economic_Table[[#This Row],[Weighted Co2]]-TOPSIS!$D$5)^2)^0.5</f>
        <v>2.0913828569589744E-3</v>
      </c>
      <c r="Y138">
        <f>((Pro_Economic_Table[[#This Row],[Weighted Energy]]-TOPSIS!$B$6)^2+(Pro_Economic_Table[[#This Row],[Weighted Cost]]-TOPSIS!$C$6)^2+(Pro_Economic_Table[[#This Row],[Weighted Co2]]-TOPSIS!$D$6)^2)^0.5</f>
        <v>4.9005704015662966E-3</v>
      </c>
      <c r="Z138">
        <f>Pro_Economic_Table[[#This Row],[S- Worst-Euclidean Distance]]/(Pro_Economic_Table[[#This Row],[S+ Best-Euclidean Distance]]+Pro_Economic_Table[[#This Row],[S- Worst-Euclidean Distance]])</f>
        <v>0.70088717992944871</v>
      </c>
      <c r="AA138">
        <v>137</v>
      </c>
    </row>
    <row r="139" spans="1:27" x14ac:dyDescent="0.3">
      <c r="A139">
        <v>466</v>
      </c>
      <c r="B139" t="s">
        <v>143</v>
      </c>
      <c r="C139" t="s">
        <v>149</v>
      </c>
      <c r="D139" t="s">
        <v>155</v>
      </c>
      <c r="E139" t="s">
        <v>157</v>
      </c>
      <c r="F139" t="s">
        <v>161</v>
      </c>
      <c r="G139" t="s">
        <v>225</v>
      </c>
      <c r="H139">
        <v>357.59484075630269</v>
      </c>
      <c r="I139">
        <v>51</v>
      </c>
      <c r="J139">
        <v>1267470.1359982125</v>
      </c>
      <c r="K139">
        <v>38298.563809090905</v>
      </c>
      <c r="L139">
        <v>228144624.47967827</v>
      </c>
      <c r="M139">
        <v>5042551.9781818176</v>
      </c>
      <c r="N139">
        <v>1901205203.9973187</v>
      </c>
      <c r="O139">
        <v>95064000</v>
      </c>
      <c r="P139">
        <v>26.151321697727269</v>
      </c>
      <c r="Q139">
        <v>18948.678533173279</v>
      </c>
      <c r="R139">
        <v>228182923.04348737</v>
      </c>
      <c r="S139">
        <v>2001.3117559755005</v>
      </c>
      <c r="T139">
        <v>18974.829854871004</v>
      </c>
      <c r="U139">
        <f>Pro_Economic_Table[[#This Row],[Total Energy(MJ)]]*AHP!$P$3/TOPSIS!$B$4</f>
        <v>7.7545143458022398E-3</v>
      </c>
      <c r="V139">
        <f>Pro_Economic_Table[[#This Row],[Total Cost(LKR Million)]]*AHP!$P$4/TOPSIS!$C$4</f>
        <v>3.0057981034488208E-2</v>
      </c>
      <c r="W139">
        <f>Pro_Economic_Table[[#This Row],[Total Carbon (Metric T)]]*AHP!$P$5/TOPSIS!$D$4</f>
        <v>3.3305238438803919E-3</v>
      </c>
      <c r="X139">
        <f>((Pro_Economic_Table[[#This Row],[Weighted Energy]]-TOPSIS!$B$5)^2+(Pro_Economic_Table[[#This Row],[Weighted Cost]]-TOPSIS!$C$5)^2+(Pro_Economic_Table[[#This Row],[Weighted Co2]]-TOPSIS!$D$5)^2)^0.5</f>
        <v>2.0915156964284006E-3</v>
      </c>
      <c r="Y139">
        <f>((Pro_Economic_Table[[#This Row],[Weighted Energy]]-TOPSIS!$B$6)^2+(Pro_Economic_Table[[#This Row],[Weighted Cost]]-TOPSIS!$C$6)^2+(Pro_Economic_Table[[#This Row],[Weighted Co2]]-TOPSIS!$D$6)^2)^0.5</f>
        <v>4.9004375664489577E-3</v>
      </c>
      <c r="Z139">
        <f>Pro_Economic_Table[[#This Row],[S- Worst-Euclidean Distance]]/(Pro_Economic_Table[[#This Row],[S+ Best-Euclidean Distance]]+Pro_Economic_Table[[#This Row],[S- Worst-Euclidean Distance]])</f>
        <v>0.70086818120868111</v>
      </c>
      <c r="AA139">
        <v>138</v>
      </c>
    </row>
    <row r="140" spans="1:27" x14ac:dyDescent="0.3">
      <c r="A140">
        <v>440</v>
      </c>
      <c r="B140" t="s">
        <v>143</v>
      </c>
      <c r="C140" t="s">
        <v>149</v>
      </c>
      <c r="D140" t="s">
        <v>154</v>
      </c>
      <c r="E140" t="s">
        <v>156</v>
      </c>
      <c r="F140" t="s">
        <v>161</v>
      </c>
      <c r="G140" t="s">
        <v>226</v>
      </c>
      <c r="H140">
        <v>354.5316158331209</v>
      </c>
      <c r="I140">
        <v>26</v>
      </c>
      <c r="J140">
        <v>1264504.9342725724</v>
      </c>
      <c r="K140">
        <v>35587.718199999996</v>
      </c>
      <c r="L140">
        <v>227610888.16906303</v>
      </c>
      <c r="M140">
        <v>5589326.1749999989</v>
      </c>
      <c r="N140">
        <v>1896757401.4088585</v>
      </c>
      <c r="O140">
        <v>101400000</v>
      </c>
      <c r="P140">
        <v>23.435871013636358</v>
      </c>
      <c r="Q140">
        <v>18904.348767374955</v>
      </c>
      <c r="R140">
        <v>227646475.88726303</v>
      </c>
      <c r="S140">
        <v>2003.7467275838585</v>
      </c>
      <c r="T140">
        <v>18927.784638388592</v>
      </c>
      <c r="U140">
        <f>Pro_Economic_Table[[#This Row],[Total Energy(MJ)]]*AHP!$P$3/TOPSIS!$B$4</f>
        <v>7.7362838528572718E-3</v>
      </c>
      <c r="V140">
        <f>Pro_Economic_Table[[#This Row],[Total Cost(LKR Million)]]*AHP!$P$4/TOPSIS!$C$4</f>
        <v>3.0094552213468698E-2</v>
      </c>
      <c r="W140">
        <f>Pro_Economic_Table[[#This Row],[Total Carbon (Metric T)]]*AHP!$P$5/TOPSIS!$D$4</f>
        <v>3.322266314488371E-3</v>
      </c>
      <c r="X140">
        <f>((Pro_Economic_Table[[#This Row],[Weighted Energy]]-TOPSIS!$B$5)^2+(Pro_Economic_Table[[#This Row],[Weighted Cost]]-TOPSIS!$C$5)^2+(Pro_Economic_Table[[#This Row],[Weighted Co2]]-TOPSIS!$D$5)^2)^0.5</f>
        <v>2.1216429081757212E-3</v>
      </c>
      <c r="Y140">
        <f>((Pro_Economic_Table[[#This Row],[Weighted Energy]]-TOPSIS!$B$6)^2+(Pro_Economic_Table[[#This Row],[Weighted Cost]]-TOPSIS!$C$6)^2+(Pro_Economic_Table[[#This Row],[Weighted Co2]]-TOPSIS!$D$6)^2)^0.5</f>
        <v>4.8705654896114645E-3</v>
      </c>
      <c r="Z140">
        <f>Pro_Economic_Table[[#This Row],[S- Worst-Euclidean Distance]]/(Pro_Economic_Table[[#This Row],[S+ Best-Euclidean Distance]]+Pro_Economic_Table[[#This Row],[S- Worst-Euclidean Distance]])</f>
        <v>0.69657041274010734</v>
      </c>
      <c r="AA140">
        <v>139</v>
      </c>
    </row>
    <row r="141" spans="1:27" x14ac:dyDescent="0.3">
      <c r="A141">
        <v>458</v>
      </c>
      <c r="B141" t="s">
        <v>143</v>
      </c>
      <c r="C141" t="s">
        <v>149</v>
      </c>
      <c r="D141" t="s">
        <v>155</v>
      </c>
      <c r="E141" t="s">
        <v>156</v>
      </c>
      <c r="F141" t="s">
        <v>161</v>
      </c>
      <c r="G141" t="s">
        <v>226</v>
      </c>
      <c r="H141">
        <v>354.5380629381209</v>
      </c>
      <c r="I141">
        <v>26</v>
      </c>
      <c r="J141">
        <v>1264511.175070212</v>
      </c>
      <c r="K141">
        <v>35569.297899999998</v>
      </c>
      <c r="L141">
        <v>227612011.51263818</v>
      </c>
      <c r="M141">
        <v>5588405.1599999992</v>
      </c>
      <c r="N141">
        <v>1896766762.6053181</v>
      </c>
      <c r="O141">
        <v>101400000</v>
      </c>
      <c r="P141">
        <v>23.42205578863636</v>
      </c>
      <c r="Q141">
        <v>18904.442067299668</v>
      </c>
      <c r="R141">
        <v>227647580.81053817</v>
      </c>
      <c r="S141">
        <v>2003.7551677653182</v>
      </c>
      <c r="T141">
        <v>18927.864123088304</v>
      </c>
      <c r="U141">
        <f>Pro_Economic_Table[[#This Row],[Total Energy(MJ)]]*AHP!$P$3/TOPSIS!$B$4</f>
        <v>7.7363214023078355E-3</v>
      </c>
      <c r="V141">
        <f>Pro_Economic_Table[[#This Row],[Total Cost(LKR Million)]]*AHP!$P$4/TOPSIS!$C$4</f>
        <v>3.0094678977733932E-2</v>
      </c>
      <c r="W141">
        <f>Pro_Economic_Table[[#This Row],[Total Carbon (Metric T)]]*AHP!$P$5/TOPSIS!$D$4</f>
        <v>3.3222802659013556E-3</v>
      </c>
      <c r="X141">
        <f>((Pro_Economic_Table[[#This Row],[Weighted Energy]]-TOPSIS!$B$5)^2+(Pro_Economic_Table[[#This Row],[Weighted Cost]]-TOPSIS!$C$5)^2+(Pro_Economic_Table[[#This Row],[Weighted Co2]]-TOPSIS!$D$5)^2)^0.5</f>
        <v>2.1217756694625377E-3</v>
      </c>
      <c r="Y141">
        <f>((Pro_Economic_Table[[#This Row],[Weighted Energy]]-TOPSIS!$B$6)^2+(Pro_Economic_Table[[#This Row],[Weighted Cost]]-TOPSIS!$C$6)^2+(Pro_Economic_Table[[#This Row],[Weighted Co2]]-TOPSIS!$D$6)^2)^0.5</f>
        <v>4.8704326274199988E-3</v>
      </c>
      <c r="Z141">
        <f>Pro_Economic_Table[[#This Row],[S- Worst-Euclidean Distance]]/(Pro_Economic_Table[[#This Row],[S+ Best-Euclidean Distance]]+Pro_Economic_Table[[#This Row],[S- Worst-Euclidean Distance]])</f>
        <v>0.69655142132871994</v>
      </c>
      <c r="AA141">
        <v>140</v>
      </c>
    </row>
    <row r="142" spans="1:27" x14ac:dyDescent="0.3">
      <c r="A142">
        <v>450</v>
      </c>
      <c r="B142" t="s">
        <v>143</v>
      </c>
      <c r="C142" t="s">
        <v>149</v>
      </c>
      <c r="D142" t="s">
        <v>154</v>
      </c>
      <c r="E142" t="s">
        <v>157</v>
      </c>
      <c r="F142" t="s">
        <v>161</v>
      </c>
      <c r="G142" t="s">
        <v>224</v>
      </c>
      <c r="H142">
        <v>357.58839365130274</v>
      </c>
      <c r="I142">
        <v>26</v>
      </c>
      <c r="J142">
        <v>1267463.895200572</v>
      </c>
      <c r="K142">
        <v>38316.984109090903</v>
      </c>
      <c r="L142">
        <v>228143501.13610297</v>
      </c>
      <c r="M142">
        <v>5043472.9931818172</v>
      </c>
      <c r="N142">
        <v>1901195842.800858</v>
      </c>
      <c r="O142">
        <v>97401200</v>
      </c>
      <c r="P142">
        <v>26.165136922727271</v>
      </c>
      <c r="Q142">
        <v>18948.585233248552</v>
      </c>
      <c r="R142">
        <v>228181818.12021208</v>
      </c>
      <c r="S142">
        <v>2003.6405157940396</v>
      </c>
      <c r="T142">
        <v>18974.750370171278</v>
      </c>
      <c r="U142">
        <f>Pro_Economic_Table[[#This Row],[Total Energy(MJ)]]*AHP!$P$3/TOPSIS!$B$4</f>
        <v>7.7544767963516718E-3</v>
      </c>
      <c r="V142">
        <f>Pro_Economic_Table[[#This Row],[Total Cost(LKR Million)]]*AHP!$P$4/TOPSIS!$C$4</f>
        <v>3.0092957003749633E-2</v>
      </c>
      <c r="W142">
        <f>Pro_Economic_Table[[#This Row],[Total Carbon (Metric T)]]*AHP!$P$5/TOPSIS!$D$4</f>
        <v>3.3305098924674053E-3</v>
      </c>
      <c r="X142">
        <f>((Pro_Economic_Table[[#This Row],[Weighted Energy]]-TOPSIS!$B$5)^2+(Pro_Economic_Table[[#This Row],[Weighted Cost]]-TOPSIS!$C$5)^2+(Pro_Economic_Table[[#This Row],[Weighted Co2]]-TOPSIS!$D$5)^2)^0.5</f>
        <v>2.1252407431882575E-3</v>
      </c>
      <c r="Y142">
        <f>((Pro_Economic_Table[[#This Row],[Weighted Energy]]-TOPSIS!$B$6)^2+(Pro_Economic_Table[[#This Row],[Weighted Cost]]-TOPSIS!$C$6)^2+(Pro_Economic_Table[[#This Row],[Weighted Co2]]-TOPSIS!$D$6)^2)^0.5</f>
        <v>4.8667324762042804E-3</v>
      </c>
      <c r="Z142">
        <f>Pro_Economic_Table[[#This Row],[S- Worst-Euclidean Distance]]/(Pro_Economic_Table[[#This Row],[S+ Best-Euclidean Distance]]+Pro_Economic_Table[[#This Row],[S- Worst-Euclidean Distance]])</f>
        <v>0.69604564026449489</v>
      </c>
      <c r="AA142">
        <v>141</v>
      </c>
    </row>
    <row r="143" spans="1:27" x14ac:dyDescent="0.3">
      <c r="A143">
        <v>468</v>
      </c>
      <c r="B143" t="s">
        <v>143</v>
      </c>
      <c r="C143" t="s">
        <v>149</v>
      </c>
      <c r="D143" t="s">
        <v>155</v>
      </c>
      <c r="E143" t="s">
        <v>157</v>
      </c>
      <c r="F143" t="s">
        <v>161</v>
      </c>
      <c r="G143" t="s">
        <v>224</v>
      </c>
      <c r="H143">
        <v>357.59484075630269</v>
      </c>
      <c r="I143">
        <v>26</v>
      </c>
      <c r="J143">
        <v>1267470.1359982125</v>
      </c>
      <c r="K143">
        <v>38298.563809090905</v>
      </c>
      <c r="L143">
        <v>228144624.47967827</v>
      </c>
      <c r="M143">
        <v>5042551.9781818176</v>
      </c>
      <c r="N143">
        <v>1901205203.9973187</v>
      </c>
      <c r="O143">
        <v>97401200</v>
      </c>
      <c r="P143">
        <v>26.151321697727269</v>
      </c>
      <c r="Q143">
        <v>18948.678533173279</v>
      </c>
      <c r="R143">
        <v>228182923.04348737</v>
      </c>
      <c r="S143">
        <v>2003.6489559755005</v>
      </c>
      <c r="T143">
        <v>18974.829854871004</v>
      </c>
      <c r="U143">
        <f>Pro_Economic_Table[[#This Row],[Total Energy(MJ)]]*AHP!$P$3/TOPSIS!$B$4</f>
        <v>7.7545143458022398E-3</v>
      </c>
      <c r="V143">
        <f>Pro_Economic_Table[[#This Row],[Total Cost(LKR Million)]]*AHP!$P$4/TOPSIS!$C$4</f>
        <v>3.009308376801488E-2</v>
      </c>
      <c r="W143">
        <f>Pro_Economic_Table[[#This Row],[Total Carbon (Metric T)]]*AHP!$P$5/TOPSIS!$D$4</f>
        <v>3.3305238438803919E-3</v>
      </c>
      <c r="X143">
        <f>((Pro_Economic_Table[[#This Row],[Weighted Energy]]-TOPSIS!$B$5)^2+(Pro_Economic_Table[[#This Row],[Weighted Cost]]-TOPSIS!$C$5)^2+(Pro_Economic_Table[[#This Row],[Weighted Co2]]-TOPSIS!$D$5)^2)^0.5</f>
        <v>2.125373560124507E-3</v>
      </c>
      <c r="Y143">
        <f>((Pro_Economic_Table[[#This Row],[Weighted Energy]]-TOPSIS!$B$6)^2+(Pro_Economic_Table[[#This Row],[Weighted Cost]]-TOPSIS!$C$6)^2+(Pro_Economic_Table[[#This Row],[Weighted Co2]]-TOPSIS!$D$6)^2)^0.5</f>
        <v>4.8665996318212187E-3</v>
      </c>
      <c r="Z143">
        <f>Pro_Economic_Table[[#This Row],[S- Worst-Euclidean Distance]]/(Pro_Economic_Table[[#This Row],[S+ Best-Euclidean Distance]]+Pro_Economic_Table[[#This Row],[S- Worst-Euclidean Distance]])</f>
        <v>0.69602664344125464</v>
      </c>
      <c r="AA143">
        <v>142</v>
      </c>
    </row>
    <row r="144" spans="1:27" x14ac:dyDescent="0.3">
      <c r="A144">
        <v>449</v>
      </c>
      <c r="B144" t="s">
        <v>143</v>
      </c>
      <c r="C144" t="s">
        <v>149</v>
      </c>
      <c r="D144" t="s">
        <v>154</v>
      </c>
      <c r="E144" t="s">
        <v>157</v>
      </c>
      <c r="F144" t="s">
        <v>161</v>
      </c>
      <c r="G144" t="s">
        <v>226</v>
      </c>
      <c r="H144">
        <v>357.58839365130274</v>
      </c>
      <c r="I144">
        <v>26</v>
      </c>
      <c r="J144">
        <v>1267463.895200572</v>
      </c>
      <c r="K144">
        <v>38316.984109090903</v>
      </c>
      <c r="L144">
        <v>228143501.13610297</v>
      </c>
      <c r="M144">
        <v>5043472.9931818172</v>
      </c>
      <c r="N144">
        <v>1901195842.800858</v>
      </c>
      <c r="O144">
        <v>101400000</v>
      </c>
      <c r="P144">
        <v>26.165136922727271</v>
      </c>
      <c r="Q144">
        <v>18948.585233248552</v>
      </c>
      <c r="R144">
        <v>228181818.12021208</v>
      </c>
      <c r="S144">
        <v>2007.6393157940397</v>
      </c>
      <c r="T144">
        <v>18974.750370171278</v>
      </c>
      <c r="U144">
        <f>Pro_Economic_Table[[#This Row],[Total Energy(MJ)]]*AHP!$P$3/TOPSIS!$B$4</f>
        <v>7.7544767963516718E-3</v>
      </c>
      <c r="V144">
        <f>Pro_Economic_Table[[#This Row],[Total Cost(LKR Million)]]*AHP!$P$4/TOPSIS!$C$4</f>
        <v>3.0153015539958115E-2</v>
      </c>
      <c r="W144">
        <f>Pro_Economic_Table[[#This Row],[Total Carbon (Metric T)]]*AHP!$P$5/TOPSIS!$D$4</f>
        <v>3.3305098924674053E-3</v>
      </c>
      <c r="X144">
        <f>((Pro_Economic_Table[[#This Row],[Weighted Energy]]-TOPSIS!$B$5)^2+(Pro_Economic_Table[[#This Row],[Weighted Cost]]-TOPSIS!$C$5)^2+(Pro_Economic_Table[[#This Row],[Weighted Co2]]-TOPSIS!$D$5)^2)^0.5</f>
        <v>2.1832606144268326E-3</v>
      </c>
      <c r="Y144">
        <f>((Pro_Economic_Table[[#This Row],[Weighted Energy]]-TOPSIS!$B$6)^2+(Pro_Economic_Table[[#This Row],[Weighted Cost]]-TOPSIS!$C$6)^2+(Pro_Economic_Table[[#This Row],[Weighted Co2]]-TOPSIS!$D$6)^2)^0.5</f>
        <v>4.8088799974908142E-3</v>
      </c>
      <c r="Z144">
        <f>Pro_Economic_Table[[#This Row],[S- Worst-Euclidean Distance]]/(Pro_Economic_Table[[#This Row],[S+ Best-Euclidean Distance]]+Pro_Economic_Table[[#This Row],[S- Worst-Euclidean Distance]])</f>
        <v>0.68775504733048309</v>
      </c>
      <c r="AA144">
        <v>143</v>
      </c>
    </row>
    <row r="145" spans="1:27" x14ac:dyDescent="0.3">
      <c r="A145">
        <v>467</v>
      </c>
      <c r="B145" t="s">
        <v>143</v>
      </c>
      <c r="C145" t="s">
        <v>149</v>
      </c>
      <c r="D145" t="s">
        <v>155</v>
      </c>
      <c r="E145" t="s">
        <v>157</v>
      </c>
      <c r="F145" t="s">
        <v>161</v>
      </c>
      <c r="G145" t="s">
        <v>226</v>
      </c>
      <c r="H145">
        <v>357.59484075630269</v>
      </c>
      <c r="I145">
        <v>26</v>
      </c>
      <c r="J145">
        <v>1267470.1359982125</v>
      </c>
      <c r="K145">
        <v>38298.563809090905</v>
      </c>
      <c r="L145">
        <v>228144624.47967827</v>
      </c>
      <c r="M145">
        <v>5042551.9781818176</v>
      </c>
      <c r="N145">
        <v>1901205203.9973187</v>
      </c>
      <c r="O145">
        <v>101400000</v>
      </c>
      <c r="P145">
        <v>26.151321697727269</v>
      </c>
      <c r="Q145">
        <v>18948.678533173279</v>
      </c>
      <c r="R145">
        <v>228182923.04348737</v>
      </c>
      <c r="S145">
        <v>2007.6477559755006</v>
      </c>
      <c r="T145">
        <v>18974.829854871004</v>
      </c>
      <c r="U145">
        <f>Pro_Economic_Table[[#This Row],[Total Energy(MJ)]]*AHP!$P$3/TOPSIS!$B$4</f>
        <v>7.7545143458022398E-3</v>
      </c>
      <c r="V145">
        <f>Pro_Economic_Table[[#This Row],[Total Cost(LKR Million)]]*AHP!$P$4/TOPSIS!$C$4</f>
        <v>3.0153142304223363E-2</v>
      </c>
      <c r="W145">
        <f>Pro_Economic_Table[[#This Row],[Total Carbon (Metric T)]]*AHP!$P$5/TOPSIS!$D$4</f>
        <v>3.3305238438803919E-3</v>
      </c>
      <c r="X145">
        <f>((Pro_Economic_Table[[#This Row],[Weighted Energy]]-TOPSIS!$B$5)^2+(Pro_Economic_Table[[#This Row],[Weighted Cost]]-TOPSIS!$C$5)^2+(Pro_Economic_Table[[#This Row],[Weighted Co2]]-TOPSIS!$D$5)^2)^0.5</f>
        <v>2.1833933888854755E-3</v>
      </c>
      <c r="Y145">
        <f>((Pro_Economic_Table[[#This Row],[Weighted Energy]]-TOPSIS!$B$6)^2+(Pro_Economic_Table[[#This Row],[Weighted Cost]]-TOPSIS!$C$6)^2+(Pro_Economic_Table[[#This Row],[Weighted Co2]]-TOPSIS!$D$6)^2)^0.5</f>
        <v>4.8087471381141108E-3</v>
      </c>
      <c r="Z145">
        <f>Pro_Economic_Table[[#This Row],[S- Worst-Euclidean Distance]]/(Pro_Economic_Table[[#This Row],[S+ Best-Euclidean Distance]]+Pro_Economic_Table[[#This Row],[S- Worst-Euclidean Distance]])</f>
        <v>0.68773605443791097</v>
      </c>
      <c r="AA145">
        <v>144</v>
      </c>
    </row>
    <row r="146" spans="1:27" x14ac:dyDescent="0.3">
      <c r="A146">
        <v>325</v>
      </c>
      <c r="B146" t="s">
        <v>142</v>
      </c>
      <c r="C146" t="s">
        <v>149</v>
      </c>
      <c r="D146" t="s">
        <v>154</v>
      </c>
      <c r="E146" t="s">
        <v>156</v>
      </c>
      <c r="F146" t="s">
        <v>159</v>
      </c>
      <c r="G146" t="s">
        <v>225</v>
      </c>
      <c r="H146">
        <v>357.69276093399179</v>
      </c>
      <c r="I146">
        <v>51</v>
      </c>
      <c r="J146">
        <v>1272744.7228816096</v>
      </c>
      <c r="K146">
        <v>37908.09056363636</v>
      </c>
      <c r="L146">
        <v>229094050.11868972</v>
      </c>
      <c r="M146">
        <v>5756377.1022727257</v>
      </c>
      <c r="N146">
        <v>1909117084.3224142</v>
      </c>
      <c r="O146">
        <v>95064000</v>
      </c>
      <c r="P146">
        <v>23.473981468181812</v>
      </c>
      <c r="Q146">
        <v>19027.533607080062</v>
      </c>
      <c r="R146">
        <v>229131958.20925334</v>
      </c>
      <c r="S146">
        <v>2009.9374614246869</v>
      </c>
      <c r="T146">
        <v>19051.007588548244</v>
      </c>
      <c r="U146">
        <f>Pro_Economic_Table[[#This Row],[Total Energy(MJ)]]*AHP!$P$3/TOPSIS!$B$4</f>
        <v>7.7867661318230565E-3</v>
      </c>
      <c r="V146">
        <f>Pro_Economic_Table[[#This Row],[Total Cost(LKR Million)]]*AHP!$P$4/TOPSIS!$C$4</f>
        <v>3.0187531710451909E-2</v>
      </c>
      <c r="W146">
        <f>Pro_Economic_Table[[#This Row],[Total Carbon (Metric T)]]*AHP!$P$5/TOPSIS!$D$4</f>
        <v>3.3438948074318614E-3</v>
      </c>
      <c r="X146">
        <f>((Pro_Economic_Table[[#This Row],[Weighted Energy]]-TOPSIS!$B$5)^2+(Pro_Economic_Table[[#This Row],[Weighted Cost]]-TOPSIS!$C$5)^2+(Pro_Economic_Table[[#This Row],[Weighted Co2]]-TOPSIS!$D$5)^2)^0.5</f>
        <v>2.2256854054215867E-3</v>
      </c>
      <c r="Y146">
        <f>((Pro_Economic_Table[[#This Row],[Weighted Energy]]-TOPSIS!$B$6)^2+(Pro_Economic_Table[[#This Row],[Weighted Cost]]-TOPSIS!$C$6)^2+(Pro_Economic_Table[[#This Row],[Weighted Co2]]-TOPSIS!$D$6)^2)^0.5</f>
        <v>4.766267220377267E-3</v>
      </c>
      <c r="Z146">
        <f>Pro_Economic_Table[[#This Row],[S- Worst-Euclidean Distance]]/(Pro_Economic_Table[[#This Row],[S+ Best-Euclidean Distance]]+Pro_Economic_Table[[#This Row],[S- Worst-Euclidean Distance]])</f>
        <v>0.68167899233051588</v>
      </c>
      <c r="AA146">
        <v>145</v>
      </c>
    </row>
    <row r="147" spans="1:27" x14ac:dyDescent="0.3">
      <c r="A147">
        <v>343</v>
      </c>
      <c r="B147" t="s">
        <v>142</v>
      </c>
      <c r="C147" t="s">
        <v>149</v>
      </c>
      <c r="D147" t="s">
        <v>155</v>
      </c>
      <c r="E147" t="s">
        <v>156</v>
      </c>
      <c r="F147" t="s">
        <v>159</v>
      </c>
      <c r="G147" t="s">
        <v>225</v>
      </c>
      <c r="H147">
        <v>357.6992080389918</v>
      </c>
      <c r="I147">
        <v>51</v>
      </c>
      <c r="J147">
        <v>1272750.9636792496</v>
      </c>
      <c r="K147">
        <v>37889.670263636363</v>
      </c>
      <c r="L147">
        <v>229095173.46226493</v>
      </c>
      <c r="M147">
        <v>5755456.087272726</v>
      </c>
      <c r="N147">
        <v>1909126445.5188744</v>
      </c>
      <c r="O147">
        <v>95064000</v>
      </c>
      <c r="P147">
        <v>23.46016624318181</v>
      </c>
      <c r="Q147">
        <v>19027.626907004782</v>
      </c>
      <c r="R147">
        <v>229133063.13252857</v>
      </c>
      <c r="S147">
        <v>2009.9459016061471</v>
      </c>
      <c r="T147">
        <v>19051.087073247963</v>
      </c>
      <c r="U147">
        <f>Pro_Economic_Table[[#This Row],[Total Energy(MJ)]]*AHP!$P$3/TOPSIS!$B$4</f>
        <v>7.7868036812736227E-3</v>
      </c>
      <c r="V147">
        <f>Pro_Economic_Table[[#This Row],[Total Cost(LKR Million)]]*AHP!$P$4/TOPSIS!$C$4</f>
        <v>3.0187658474717147E-2</v>
      </c>
      <c r="W147">
        <f>Pro_Economic_Table[[#This Row],[Total Carbon (Metric T)]]*AHP!$P$5/TOPSIS!$D$4</f>
        <v>3.3439087588448472E-3</v>
      </c>
      <c r="X147">
        <f>((Pro_Economic_Table[[#This Row],[Weighted Energy]]-TOPSIS!$B$5)^2+(Pro_Economic_Table[[#This Row],[Weighted Cost]]-TOPSIS!$C$5)^2+(Pro_Economic_Table[[#This Row],[Weighted Co2]]-TOPSIS!$D$5)^2)^0.5</f>
        <v>2.2258182435303487E-3</v>
      </c>
      <c r="Y147">
        <f>((Pro_Economic_Table[[#This Row],[Weighted Energy]]-TOPSIS!$B$6)^2+(Pro_Economic_Table[[#This Row],[Weighted Cost]]-TOPSIS!$C$6)^2+(Pro_Economic_Table[[#This Row],[Weighted Co2]]-TOPSIS!$D$6)^2)^0.5</f>
        <v>4.7661343847295043E-3</v>
      </c>
      <c r="Z147">
        <f>Pro_Economic_Table[[#This Row],[S- Worst-Euclidean Distance]]/(Pro_Economic_Table[[#This Row],[S+ Best-Euclidean Distance]]+Pro_Economic_Table[[#This Row],[S- Worst-Euclidean Distance]])</f>
        <v>0.68165999372848907</v>
      </c>
      <c r="AA147">
        <v>146</v>
      </c>
    </row>
    <row r="148" spans="1:27" x14ac:dyDescent="0.3">
      <c r="A148">
        <v>328</v>
      </c>
      <c r="B148" t="s">
        <v>142</v>
      </c>
      <c r="C148" t="s">
        <v>149</v>
      </c>
      <c r="D148" t="s">
        <v>154</v>
      </c>
      <c r="E148" t="s">
        <v>156</v>
      </c>
      <c r="F148" t="s">
        <v>160</v>
      </c>
      <c r="G148" t="s">
        <v>225</v>
      </c>
      <c r="H148">
        <v>357.65418909015369</v>
      </c>
      <c r="I148">
        <v>51</v>
      </c>
      <c r="J148">
        <v>1273785.9023052936</v>
      </c>
      <c r="K148">
        <v>38726.87033636363</v>
      </c>
      <c r="L148">
        <v>229281462.41495284</v>
      </c>
      <c r="M148">
        <v>5783669.7613636348</v>
      </c>
      <c r="N148">
        <v>1910678853.4579403</v>
      </c>
      <c r="O148">
        <v>95064000</v>
      </c>
      <c r="P148">
        <v>23.201054877272725</v>
      </c>
      <c r="Q148">
        <v>19043.099239464136</v>
      </c>
      <c r="R148">
        <v>229320189.2852892</v>
      </c>
      <c r="S148">
        <v>2011.5265232193042</v>
      </c>
      <c r="T148">
        <v>19066.30029434141</v>
      </c>
      <c r="U148">
        <f>Pro_Economic_Table[[#This Row],[Total Energy(MJ)]]*AHP!$P$3/TOPSIS!$B$4</f>
        <v>7.7931629320742634E-3</v>
      </c>
      <c r="V148">
        <f>Pro_Economic_Table[[#This Row],[Total Cost(LKR Million)]]*AHP!$P$4/TOPSIS!$C$4</f>
        <v>3.0211398051686662E-2</v>
      </c>
      <c r="W148">
        <f>Pro_Economic_Table[[#This Row],[Total Carbon (Metric T)]]*AHP!$P$5/TOPSIS!$D$4</f>
        <v>3.3465790328858522E-3</v>
      </c>
      <c r="X148">
        <f>((Pro_Economic_Table[[#This Row],[Weighted Energy]]-TOPSIS!$B$5)^2+(Pro_Economic_Table[[#This Row],[Weighted Cost]]-TOPSIS!$C$5)^2+(Pro_Economic_Table[[#This Row],[Weighted Co2]]-TOPSIS!$D$5)^2)^0.5</f>
        <v>2.2505370665913045E-3</v>
      </c>
      <c r="Y148">
        <f>((Pro_Economic_Table[[#This Row],[Weighted Energy]]-TOPSIS!$B$6)^2+(Pro_Economic_Table[[#This Row],[Weighted Cost]]-TOPSIS!$C$6)^2+(Pro_Economic_Table[[#This Row],[Weighted Co2]]-TOPSIS!$D$6)^2)^0.5</f>
        <v>4.741415777695962E-3</v>
      </c>
      <c r="Z148">
        <f>Pro_Economic_Table[[#This Row],[S- Worst-Euclidean Distance]]/(Pro_Economic_Table[[#This Row],[S+ Best-Euclidean Distance]]+Pro_Economic_Table[[#This Row],[S- Worst-Euclidean Distance]])</f>
        <v>0.67812467894000572</v>
      </c>
      <c r="AA148">
        <v>147</v>
      </c>
    </row>
    <row r="149" spans="1:27" x14ac:dyDescent="0.3">
      <c r="A149">
        <v>346</v>
      </c>
      <c r="B149" t="s">
        <v>142</v>
      </c>
      <c r="C149" t="s">
        <v>149</v>
      </c>
      <c r="D149" t="s">
        <v>155</v>
      </c>
      <c r="E149" t="s">
        <v>156</v>
      </c>
      <c r="F149" t="s">
        <v>160</v>
      </c>
      <c r="G149" t="s">
        <v>225</v>
      </c>
      <c r="H149">
        <v>357.6606361951537</v>
      </c>
      <c r="I149">
        <v>51</v>
      </c>
      <c r="J149">
        <v>1273792.1431029337</v>
      </c>
      <c r="K149">
        <v>38708.450036363633</v>
      </c>
      <c r="L149">
        <v>229282585.75852805</v>
      </c>
      <c r="M149">
        <v>5782748.7463636352</v>
      </c>
      <c r="N149">
        <v>1910688214.6544003</v>
      </c>
      <c r="O149">
        <v>95064000</v>
      </c>
      <c r="P149">
        <v>23.187239652272723</v>
      </c>
      <c r="Q149">
        <v>19043.19253938886</v>
      </c>
      <c r="R149">
        <v>229321294.20856443</v>
      </c>
      <c r="S149">
        <v>2011.5349634007639</v>
      </c>
      <c r="T149">
        <v>19066.379779041134</v>
      </c>
      <c r="U149">
        <f>Pro_Economic_Table[[#This Row],[Total Energy(MJ)]]*AHP!$P$3/TOPSIS!$B$4</f>
        <v>7.7932004815248306E-3</v>
      </c>
      <c r="V149">
        <f>Pro_Economic_Table[[#This Row],[Total Cost(LKR Million)]]*AHP!$P$4/TOPSIS!$C$4</f>
        <v>3.0211524815951893E-2</v>
      </c>
      <c r="W149">
        <f>Pro_Economic_Table[[#This Row],[Total Carbon (Metric T)]]*AHP!$P$5/TOPSIS!$D$4</f>
        <v>3.3465929842988384E-3</v>
      </c>
      <c r="X149">
        <f>((Pro_Economic_Table[[#This Row],[Weighted Energy]]-TOPSIS!$B$5)^2+(Pro_Economic_Table[[#This Row],[Weighted Cost]]-TOPSIS!$C$5)^2+(Pro_Economic_Table[[#This Row],[Weighted Co2]]-TOPSIS!$D$5)^2)^0.5</f>
        <v>2.2506699054983172E-3</v>
      </c>
      <c r="Y149">
        <f>((Pro_Economic_Table[[#This Row],[Weighted Energy]]-TOPSIS!$B$6)^2+(Pro_Economic_Table[[#This Row],[Weighted Cost]]-TOPSIS!$C$6)^2+(Pro_Economic_Table[[#This Row],[Weighted Co2]]-TOPSIS!$D$6)^2)^0.5</f>
        <v>4.741282942446157E-3</v>
      </c>
      <c r="Z149">
        <f>Pro_Economic_Table[[#This Row],[S- Worst-Euclidean Distance]]/(Pro_Economic_Table[[#This Row],[S+ Best-Euclidean Distance]]+Pro_Economic_Table[[#This Row],[S- Worst-Euclidean Distance]])</f>
        <v>0.67810568028072737</v>
      </c>
      <c r="AA149">
        <v>148</v>
      </c>
    </row>
    <row r="150" spans="1:27" x14ac:dyDescent="0.3">
      <c r="A150">
        <v>73</v>
      </c>
      <c r="B150" t="s">
        <v>139</v>
      </c>
      <c r="C150" t="s">
        <v>151</v>
      </c>
      <c r="D150" t="s">
        <v>154</v>
      </c>
      <c r="E150" t="s">
        <v>156</v>
      </c>
      <c r="F150" t="s">
        <v>159</v>
      </c>
      <c r="G150" t="s">
        <v>225</v>
      </c>
      <c r="H150">
        <v>350.12987953051515</v>
      </c>
      <c r="I150">
        <v>50</v>
      </c>
      <c r="J150">
        <v>1275701.9953834161</v>
      </c>
      <c r="K150">
        <v>46965.629363636355</v>
      </c>
      <c r="L150">
        <v>229626359.1690149</v>
      </c>
      <c r="M150">
        <v>5085863.7822727263</v>
      </c>
      <c r="N150">
        <v>1913552993.0751243</v>
      </c>
      <c r="O150">
        <v>93200000</v>
      </c>
      <c r="P150">
        <v>21.392061868181816</v>
      </c>
      <c r="Q150">
        <v>19071.744830982072</v>
      </c>
      <c r="R150">
        <v>229673324.79837853</v>
      </c>
      <c r="S150">
        <v>2011.8388568573971</v>
      </c>
      <c r="T150">
        <v>19093.136892850252</v>
      </c>
      <c r="U150">
        <f>Pro_Economic_Table[[#This Row],[Total Energy(MJ)]]*AHP!$P$3/TOPSIS!$B$4</f>
        <v>7.8051638056091414E-3</v>
      </c>
      <c r="V150">
        <f>Pro_Economic_Table[[#This Row],[Total Cost(LKR Million)]]*AHP!$P$4/TOPSIS!$C$4</f>
        <v>3.0216089034259565E-2</v>
      </c>
      <c r="W150">
        <f>Pro_Economic_Table[[#This Row],[Total Carbon (Metric T)]]*AHP!$P$5/TOPSIS!$D$4</f>
        <v>3.3512894799310154E-3</v>
      </c>
      <c r="X150">
        <f>((Pro_Economic_Table[[#This Row],[Weighted Energy]]-TOPSIS!$B$5)^2+(Pro_Economic_Table[[#This Row],[Weighted Cost]]-TOPSIS!$C$5)^2+(Pro_Economic_Table[[#This Row],[Weighted Co2]]-TOPSIS!$D$5)^2)^0.5</f>
        <v>2.258512887795184E-3</v>
      </c>
      <c r="Y150">
        <f>((Pro_Economic_Table[[#This Row],[Weighted Energy]]-TOPSIS!$B$6)^2+(Pro_Economic_Table[[#This Row],[Weighted Cost]]-TOPSIS!$C$6)^2+(Pro_Economic_Table[[#This Row],[Weighted Co2]]-TOPSIS!$D$6)^2)^0.5</f>
        <v>4.7334891004322749E-3</v>
      </c>
      <c r="Z150">
        <f>Pro_Economic_Table[[#This Row],[S- Worst-Euclidean Distance]]/(Pro_Economic_Table[[#This Row],[S+ Best-Euclidean Distance]]+Pro_Economic_Table[[#This Row],[S- Worst-Euclidean Distance]])</f>
        <v>0.67698623490126619</v>
      </c>
      <c r="AA150">
        <v>149</v>
      </c>
    </row>
    <row r="151" spans="1:27" x14ac:dyDescent="0.3">
      <c r="A151">
        <v>91</v>
      </c>
      <c r="B151" t="s">
        <v>139</v>
      </c>
      <c r="C151" t="s">
        <v>151</v>
      </c>
      <c r="D151" t="s">
        <v>155</v>
      </c>
      <c r="E151" t="s">
        <v>156</v>
      </c>
      <c r="F151" t="s">
        <v>159</v>
      </c>
      <c r="G151" t="s">
        <v>225</v>
      </c>
      <c r="H151">
        <v>350.13632663551516</v>
      </c>
      <c r="I151">
        <v>50</v>
      </c>
      <c r="J151">
        <v>1275708.2361810561</v>
      </c>
      <c r="K151">
        <v>46947.209063636357</v>
      </c>
      <c r="L151">
        <v>229627482.51259011</v>
      </c>
      <c r="M151">
        <v>5084942.7672727266</v>
      </c>
      <c r="N151">
        <v>1913562354.2715843</v>
      </c>
      <c r="O151">
        <v>93200000</v>
      </c>
      <c r="P151">
        <v>21.378246643181814</v>
      </c>
      <c r="Q151">
        <v>19071.838130906792</v>
      </c>
      <c r="R151">
        <v>229674429.72165376</v>
      </c>
      <c r="S151">
        <v>2011.8472970388571</v>
      </c>
      <c r="T151">
        <v>19093.216377549972</v>
      </c>
      <c r="U151">
        <f>Pro_Economic_Table[[#This Row],[Total Energy(MJ)]]*AHP!$P$3/TOPSIS!$B$4</f>
        <v>7.8052013550597068E-3</v>
      </c>
      <c r="V151">
        <f>Pro_Economic_Table[[#This Row],[Total Cost(LKR Million)]]*AHP!$P$4/TOPSIS!$C$4</f>
        <v>3.0216215798524803E-2</v>
      </c>
      <c r="W151">
        <f>Pro_Economic_Table[[#This Row],[Total Carbon (Metric T)]]*AHP!$P$5/TOPSIS!$D$4</f>
        <v>3.3513034313440008E-3</v>
      </c>
      <c r="X151">
        <f>((Pro_Economic_Table[[#This Row],[Weighted Energy]]-TOPSIS!$B$5)^2+(Pro_Economic_Table[[#This Row],[Weighted Cost]]-TOPSIS!$C$5)^2+(Pro_Economic_Table[[#This Row],[Weighted Co2]]-TOPSIS!$D$5)^2)^0.5</f>
        <v>2.2586457495004609E-3</v>
      </c>
      <c r="Y151">
        <f>((Pro_Economic_Table[[#This Row],[Weighted Energy]]-TOPSIS!$B$6)^2+(Pro_Economic_Table[[#This Row],[Weighted Cost]]-TOPSIS!$C$6)^2+(Pro_Economic_Table[[#This Row],[Weighted Co2]]-TOPSIS!$D$6)^2)^0.5</f>
        <v>4.7333562774465737E-3</v>
      </c>
      <c r="Z151">
        <f>Pro_Economic_Table[[#This Row],[S- Worst-Euclidean Distance]]/(Pro_Economic_Table[[#This Row],[S+ Best-Euclidean Distance]]+Pro_Economic_Table[[#This Row],[S- Worst-Euclidean Distance]])</f>
        <v>0.67696723473538967</v>
      </c>
      <c r="AA151">
        <v>150</v>
      </c>
    </row>
    <row r="152" spans="1:27" x14ac:dyDescent="0.3">
      <c r="A152">
        <v>327</v>
      </c>
      <c r="B152" t="s">
        <v>142</v>
      </c>
      <c r="C152" t="s">
        <v>149</v>
      </c>
      <c r="D152" t="s">
        <v>154</v>
      </c>
      <c r="E152" t="s">
        <v>156</v>
      </c>
      <c r="F152" t="s">
        <v>159</v>
      </c>
      <c r="G152" t="s">
        <v>224</v>
      </c>
      <c r="H152">
        <v>357.69276093399179</v>
      </c>
      <c r="I152">
        <v>26</v>
      </c>
      <c r="J152">
        <v>1272744.7228816096</v>
      </c>
      <c r="K152">
        <v>37908.09056363636</v>
      </c>
      <c r="L152">
        <v>229094050.11868972</v>
      </c>
      <c r="M152">
        <v>5756377.1022727257</v>
      </c>
      <c r="N152">
        <v>1909117084.3224142</v>
      </c>
      <c r="O152">
        <v>97401200</v>
      </c>
      <c r="P152">
        <v>23.473981468181812</v>
      </c>
      <c r="Q152">
        <v>19027.533607080062</v>
      </c>
      <c r="R152">
        <v>229131958.20925334</v>
      </c>
      <c r="S152">
        <v>2012.2746614246869</v>
      </c>
      <c r="T152">
        <v>19051.007588548244</v>
      </c>
      <c r="U152">
        <f>Pro_Economic_Table[[#This Row],[Total Energy(MJ)]]*AHP!$P$3/TOPSIS!$B$4</f>
        <v>7.7867661318230565E-3</v>
      </c>
      <c r="V152">
        <f>Pro_Economic_Table[[#This Row],[Total Cost(LKR Million)]]*AHP!$P$4/TOPSIS!$C$4</f>
        <v>3.0222634443978581E-2</v>
      </c>
      <c r="W152">
        <f>Pro_Economic_Table[[#This Row],[Total Carbon (Metric T)]]*AHP!$P$5/TOPSIS!$D$4</f>
        <v>3.3438948074318614E-3</v>
      </c>
      <c r="X152">
        <f>((Pro_Economic_Table[[#This Row],[Weighted Energy]]-TOPSIS!$B$5)^2+(Pro_Economic_Table[[#This Row],[Weighted Cost]]-TOPSIS!$C$5)^2+(Pro_Economic_Table[[#This Row],[Weighted Co2]]-TOPSIS!$D$5)^2)^0.5</f>
        <v>2.2595454302336351E-3</v>
      </c>
      <c r="Y152">
        <f>((Pro_Economic_Table[[#This Row],[Weighted Energy]]-TOPSIS!$B$6)^2+(Pro_Economic_Table[[#This Row],[Weighted Cost]]-TOPSIS!$C$6)^2+(Pro_Economic_Table[[#This Row],[Weighted Co2]]-TOPSIS!$D$6)^2)^0.5</f>
        <v>4.7324308780513826E-3</v>
      </c>
      <c r="Z152">
        <f>Pro_Economic_Table[[#This Row],[S- Worst-Euclidean Distance]]/(Pro_Economic_Table[[#This Row],[S+ Best-Euclidean Distance]]+Pro_Economic_Table[[#This Row],[S- Worst-Euclidean Distance]])</f>
        <v>0.67683737321074344</v>
      </c>
      <c r="AA152">
        <v>151</v>
      </c>
    </row>
    <row r="153" spans="1:27" x14ac:dyDescent="0.3">
      <c r="A153">
        <v>345</v>
      </c>
      <c r="B153" t="s">
        <v>142</v>
      </c>
      <c r="C153" t="s">
        <v>149</v>
      </c>
      <c r="D153" t="s">
        <v>155</v>
      </c>
      <c r="E153" t="s">
        <v>156</v>
      </c>
      <c r="F153" t="s">
        <v>159</v>
      </c>
      <c r="G153" t="s">
        <v>224</v>
      </c>
      <c r="H153">
        <v>357.6992080389918</v>
      </c>
      <c r="I153">
        <v>26</v>
      </c>
      <c r="J153">
        <v>1272750.9636792496</v>
      </c>
      <c r="K153">
        <v>37889.670263636363</v>
      </c>
      <c r="L153">
        <v>229095173.46226493</v>
      </c>
      <c r="M153">
        <v>5755456.087272726</v>
      </c>
      <c r="N153">
        <v>1909126445.5188744</v>
      </c>
      <c r="O153">
        <v>97401200</v>
      </c>
      <c r="P153">
        <v>23.46016624318181</v>
      </c>
      <c r="Q153">
        <v>19027.626907004782</v>
      </c>
      <c r="R153">
        <v>229133063.13252857</v>
      </c>
      <c r="S153">
        <v>2012.2831016061471</v>
      </c>
      <c r="T153">
        <v>19051.087073247963</v>
      </c>
      <c r="U153">
        <f>Pro_Economic_Table[[#This Row],[Total Energy(MJ)]]*AHP!$P$3/TOPSIS!$B$4</f>
        <v>7.7868036812736227E-3</v>
      </c>
      <c r="V153">
        <f>Pro_Economic_Table[[#This Row],[Total Cost(LKR Million)]]*AHP!$P$4/TOPSIS!$C$4</f>
        <v>3.0222761208243819E-2</v>
      </c>
      <c r="W153">
        <f>Pro_Economic_Table[[#This Row],[Total Carbon (Metric T)]]*AHP!$P$5/TOPSIS!$D$4</f>
        <v>3.3439087588448472E-3</v>
      </c>
      <c r="X153">
        <f>((Pro_Economic_Table[[#This Row],[Weighted Energy]]-TOPSIS!$B$5)^2+(Pro_Economic_Table[[#This Row],[Weighted Cost]]-TOPSIS!$C$5)^2+(Pro_Economic_Table[[#This Row],[Weighted Co2]]-TOPSIS!$D$5)^2)^0.5</f>
        <v>2.2596782470431548E-3</v>
      </c>
      <c r="Y153">
        <f>((Pro_Economic_Table[[#This Row],[Weighted Energy]]-TOPSIS!$B$6)^2+(Pro_Economic_Table[[#This Row],[Weighted Cost]]-TOPSIS!$C$6)^2+(Pro_Economic_Table[[#This Row],[Weighted Co2]]-TOPSIS!$D$6)^2)^0.5</f>
        <v>4.732298032915582E-3</v>
      </c>
      <c r="Z153">
        <f>Pro_Economic_Table[[#This Row],[S- Worst-Euclidean Distance]]/(Pro_Economic_Table[[#This Row],[S+ Best-Euclidean Distance]]+Pro_Economic_Table[[#This Row],[S- Worst-Euclidean Distance]])</f>
        <v>0.67681837629796837</v>
      </c>
      <c r="AA153">
        <v>152</v>
      </c>
    </row>
    <row r="154" spans="1:27" x14ac:dyDescent="0.3">
      <c r="A154">
        <v>75</v>
      </c>
      <c r="B154" t="s">
        <v>139</v>
      </c>
      <c r="C154" t="s">
        <v>151</v>
      </c>
      <c r="D154" t="s">
        <v>154</v>
      </c>
      <c r="E154" t="s">
        <v>156</v>
      </c>
      <c r="F154" t="s">
        <v>159</v>
      </c>
      <c r="G154" t="s">
        <v>224</v>
      </c>
      <c r="H154">
        <v>350.12987953051515</v>
      </c>
      <c r="I154">
        <v>25</v>
      </c>
      <c r="J154">
        <v>1275701.9953834161</v>
      </c>
      <c r="K154">
        <v>46965.629363636355</v>
      </c>
      <c r="L154">
        <v>229626359.1690149</v>
      </c>
      <c r="M154">
        <v>5085863.7822727263</v>
      </c>
      <c r="N154">
        <v>1913552993.0751243</v>
      </c>
      <c r="O154">
        <v>93655000</v>
      </c>
      <c r="P154">
        <v>21.392061868181816</v>
      </c>
      <c r="Q154">
        <v>19071.744830982072</v>
      </c>
      <c r="R154">
        <v>229673324.79837853</v>
      </c>
      <c r="S154">
        <v>2012.293856857397</v>
      </c>
      <c r="T154">
        <v>19093.136892850252</v>
      </c>
      <c r="U154">
        <f>Pro_Economic_Table[[#This Row],[Total Energy(MJ)]]*AHP!$P$3/TOPSIS!$B$4</f>
        <v>7.8051638056091414E-3</v>
      </c>
      <c r="V154">
        <f>Pro_Economic_Table[[#This Row],[Total Cost(LKR Million)]]*AHP!$P$4/TOPSIS!$C$4</f>
        <v>3.0222922742865862E-2</v>
      </c>
      <c r="W154">
        <f>Pro_Economic_Table[[#This Row],[Total Carbon (Metric T)]]*AHP!$P$5/TOPSIS!$D$4</f>
        <v>3.3512894799310154E-3</v>
      </c>
      <c r="X154">
        <f>((Pro_Economic_Table[[#This Row],[Weighted Energy]]-TOPSIS!$B$5)^2+(Pro_Economic_Table[[#This Row],[Weighted Cost]]-TOPSIS!$C$5)^2+(Pro_Economic_Table[[#This Row],[Weighted Co2]]-TOPSIS!$D$5)^2)^0.5</f>
        <v>2.2650923265361751E-3</v>
      </c>
      <c r="Y154">
        <f>((Pro_Economic_Table[[#This Row],[Weighted Energy]]-TOPSIS!$B$6)^2+(Pro_Economic_Table[[#This Row],[Weighted Cost]]-TOPSIS!$C$6)^2+(Pro_Economic_Table[[#This Row],[Weighted Co2]]-TOPSIS!$D$6)^2)^0.5</f>
        <v>4.7268960893032761E-3</v>
      </c>
      <c r="Z154">
        <f>Pro_Economic_Table[[#This Row],[S- Worst-Euclidean Distance]]/(Pro_Economic_Table[[#This Row],[S+ Best-Euclidean Distance]]+Pro_Economic_Table[[#This Row],[S- Worst-Euclidean Distance]])</f>
        <v>0.67604461108589664</v>
      </c>
      <c r="AA154">
        <v>153</v>
      </c>
    </row>
    <row r="155" spans="1:27" x14ac:dyDescent="0.3">
      <c r="A155">
        <v>93</v>
      </c>
      <c r="B155" t="s">
        <v>139</v>
      </c>
      <c r="C155" t="s">
        <v>151</v>
      </c>
      <c r="D155" t="s">
        <v>155</v>
      </c>
      <c r="E155" t="s">
        <v>156</v>
      </c>
      <c r="F155" t="s">
        <v>159</v>
      </c>
      <c r="G155" t="s">
        <v>224</v>
      </c>
      <c r="H155">
        <v>350.13632663551516</v>
      </c>
      <c r="I155">
        <v>25</v>
      </c>
      <c r="J155">
        <v>1275708.2361810561</v>
      </c>
      <c r="K155">
        <v>46947.209063636357</v>
      </c>
      <c r="L155">
        <v>229627482.51259011</v>
      </c>
      <c r="M155">
        <v>5084942.7672727266</v>
      </c>
      <c r="N155">
        <v>1913562354.2715843</v>
      </c>
      <c r="O155">
        <v>93655000</v>
      </c>
      <c r="P155">
        <v>21.378246643181814</v>
      </c>
      <c r="Q155">
        <v>19071.838130906792</v>
      </c>
      <c r="R155">
        <v>229674429.72165376</v>
      </c>
      <c r="S155">
        <v>2012.302297038857</v>
      </c>
      <c r="T155">
        <v>19093.216377549972</v>
      </c>
      <c r="U155">
        <f>Pro_Economic_Table[[#This Row],[Total Energy(MJ)]]*AHP!$P$3/TOPSIS!$B$4</f>
        <v>7.8052013550597068E-3</v>
      </c>
      <c r="V155">
        <f>Pro_Economic_Table[[#This Row],[Total Cost(LKR Million)]]*AHP!$P$4/TOPSIS!$C$4</f>
        <v>3.0223049507131096E-2</v>
      </c>
      <c r="W155">
        <f>Pro_Economic_Table[[#This Row],[Total Carbon (Metric T)]]*AHP!$P$5/TOPSIS!$D$4</f>
        <v>3.3513034313440008E-3</v>
      </c>
      <c r="X155">
        <f>((Pro_Economic_Table[[#This Row],[Weighted Energy]]-TOPSIS!$B$5)^2+(Pro_Economic_Table[[#This Row],[Weighted Cost]]-TOPSIS!$C$5)^2+(Pro_Economic_Table[[#This Row],[Weighted Co2]]-TOPSIS!$D$5)^2)^0.5</f>
        <v>2.2652251847603815E-3</v>
      </c>
      <c r="Y155">
        <f>((Pro_Economic_Table[[#This Row],[Weighted Energy]]-TOPSIS!$B$6)^2+(Pro_Economic_Table[[#This Row],[Weighted Cost]]-TOPSIS!$C$6)^2+(Pro_Economic_Table[[#This Row],[Weighted Co2]]-TOPSIS!$D$6)^2)^0.5</f>
        <v>4.7267632643218423E-3</v>
      </c>
      <c r="Z155">
        <f>Pro_Economic_Table[[#This Row],[S- Worst-Euclidean Distance]]/(Pro_Economic_Table[[#This Row],[S+ Best-Euclidean Distance]]+Pro_Economic_Table[[#This Row],[S- Worst-Euclidean Distance]])</f>
        <v>0.67602561113245008</v>
      </c>
      <c r="AA155">
        <v>154</v>
      </c>
    </row>
    <row r="156" spans="1:27" x14ac:dyDescent="0.3">
      <c r="A156">
        <v>76</v>
      </c>
      <c r="B156" t="s">
        <v>139</v>
      </c>
      <c r="C156" t="s">
        <v>151</v>
      </c>
      <c r="D156" t="s">
        <v>154</v>
      </c>
      <c r="E156" t="s">
        <v>156</v>
      </c>
      <c r="F156" t="s">
        <v>160</v>
      </c>
      <c r="G156" t="s">
        <v>225</v>
      </c>
      <c r="H156">
        <v>350.09130768667706</v>
      </c>
      <c r="I156">
        <v>50</v>
      </c>
      <c r="J156">
        <v>1276743.1748071001</v>
      </c>
      <c r="K156">
        <v>47784.409136363625</v>
      </c>
      <c r="L156">
        <v>229813771.46527803</v>
      </c>
      <c r="M156">
        <v>5113156.4413636355</v>
      </c>
      <c r="N156">
        <v>1915114762.2106502</v>
      </c>
      <c r="O156">
        <v>93200000</v>
      </c>
      <c r="P156">
        <v>21.119135277272726</v>
      </c>
      <c r="Q156">
        <v>19087.310463366146</v>
      </c>
      <c r="R156">
        <v>229861555.87441438</v>
      </c>
      <c r="S156">
        <v>2013.4279186520139</v>
      </c>
      <c r="T156">
        <v>19108.429598643419</v>
      </c>
      <c r="U156">
        <f>Pro_Economic_Table[[#This Row],[Total Energy(MJ)]]*AHP!$P$3/TOPSIS!$B$4</f>
        <v>7.8115606058603484E-3</v>
      </c>
      <c r="V156">
        <f>Pro_Economic_Table[[#This Row],[Total Cost(LKR Million)]]*AHP!$P$4/TOPSIS!$C$4</f>
        <v>3.0239955375494315E-2</v>
      </c>
      <c r="W156">
        <f>Pro_Economic_Table[[#This Row],[Total Carbon (Metric T)]]*AHP!$P$5/TOPSIS!$D$4</f>
        <v>3.3539737053850057E-3</v>
      </c>
      <c r="X156">
        <f>((Pro_Economic_Table[[#This Row],[Weighted Energy]]-TOPSIS!$B$5)^2+(Pro_Economic_Table[[#This Row],[Weighted Cost]]-TOPSIS!$C$5)^2+(Pro_Economic_Table[[#This Row],[Weighted Co2]]-TOPSIS!$D$5)^2)^0.5</f>
        <v>2.2833659839425744E-3</v>
      </c>
      <c r="Y156">
        <f>((Pro_Economic_Table[[#This Row],[Weighted Energy]]-TOPSIS!$B$6)^2+(Pro_Economic_Table[[#This Row],[Weighted Cost]]-TOPSIS!$C$6)^2+(Pro_Economic_Table[[#This Row],[Weighted Co2]]-TOPSIS!$D$6)^2)^0.5</f>
        <v>4.7086386156666256E-3</v>
      </c>
      <c r="Z156">
        <f>Pro_Economic_Table[[#This Row],[S- Worst-Euclidean Distance]]/(Pro_Economic_Table[[#This Row],[S+ Best-Euclidean Distance]]+Pro_Economic_Table[[#This Row],[S- Worst-Euclidean Distance]])</f>
        <v>0.67343185328136113</v>
      </c>
      <c r="AA156">
        <v>155</v>
      </c>
    </row>
    <row r="157" spans="1:27" x14ac:dyDescent="0.3">
      <c r="A157">
        <v>94</v>
      </c>
      <c r="B157" t="s">
        <v>139</v>
      </c>
      <c r="C157" t="s">
        <v>151</v>
      </c>
      <c r="D157" t="s">
        <v>155</v>
      </c>
      <c r="E157" t="s">
        <v>156</v>
      </c>
      <c r="F157" t="s">
        <v>160</v>
      </c>
      <c r="G157" t="s">
        <v>225</v>
      </c>
      <c r="H157">
        <v>350.097754791677</v>
      </c>
      <c r="I157">
        <v>50</v>
      </c>
      <c r="J157">
        <v>1276749.4156047399</v>
      </c>
      <c r="K157">
        <v>47765.988836363627</v>
      </c>
      <c r="L157">
        <v>229814894.80885318</v>
      </c>
      <c r="M157">
        <v>5112235.4263636358</v>
      </c>
      <c r="N157">
        <v>1915124123.40711</v>
      </c>
      <c r="O157">
        <v>93200000</v>
      </c>
      <c r="P157">
        <v>21.105320052272724</v>
      </c>
      <c r="Q157">
        <v>19087.403763290858</v>
      </c>
      <c r="R157">
        <v>229862660.79768956</v>
      </c>
      <c r="S157">
        <v>2013.4363588334736</v>
      </c>
      <c r="T157">
        <v>19108.509083343131</v>
      </c>
      <c r="U157">
        <f>Pro_Economic_Table[[#This Row],[Total Energy(MJ)]]*AHP!$P$3/TOPSIS!$B$4</f>
        <v>7.8115981553109129E-3</v>
      </c>
      <c r="V157">
        <f>Pro_Economic_Table[[#This Row],[Total Cost(LKR Million)]]*AHP!$P$4/TOPSIS!$C$4</f>
        <v>3.0240082139759542E-2</v>
      </c>
      <c r="W157">
        <f>Pro_Economic_Table[[#This Row],[Total Carbon (Metric T)]]*AHP!$P$5/TOPSIS!$D$4</f>
        <v>3.3539876567979902E-3</v>
      </c>
      <c r="X157">
        <f>((Pro_Economic_Table[[#This Row],[Weighted Energy]]-TOPSIS!$B$5)^2+(Pro_Economic_Table[[#This Row],[Weighted Cost]]-TOPSIS!$C$5)^2+(Pro_Economic_Table[[#This Row],[Weighted Co2]]-TOPSIS!$D$5)^2)^0.5</f>
        <v>2.2834988460943258E-3</v>
      </c>
      <c r="Y157">
        <f>((Pro_Economic_Table[[#This Row],[Weighted Energy]]-TOPSIS!$B$6)^2+(Pro_Economic_Table[[#This Row],[Weighted Cost]]-TOPSIS!$C$6)^2+(Pro_Economic_Table[[#This Row],[Weighted Co2]]-TOPSIS!$D$6)^2)^0.5</f>
        <v>4.7085057931755079E-3</v>
      </c>
      <c r="Z157">
        <f>Pro_Economic_Table[[#This Row],[S- Worst-Euclidean Distance]]/(Pro_Economic_Table[[#This Row],[S+ Best-Euclidean Distance]]+Pro_Economic_Table[[#This Row],[S- Worst-Euclidean Distance]])</f>
        <v>0.67341285312236454</v>
      </c>
      <c r="AA157">
        <v>156</v>
      </c>
    </row>
    <row r="158" spans="1:27" x14ac:dyDescent="0.3">
      <c r="A158">
        <v>330</v>
      </c>
      <c r="B158" t="s">
        <v>142</v>
      </c>
      <c r="C158" t="s">
        <v>149</v>
      </c>
      <c r="D158" t="s">
        <v>154</v>
      </c>
      <c r="E158" t="s">
        <v>156</v>
      </c>
      <c r="F158" t="s">
        <v>160</v>
      </c>
      <c r="G158" t="s">
        <v>224</v>
      </c>
      <c r="H158">
        <v>357.65418909015369</v>
      </c>
      <c r="I158">
        <v>26</v>
      </c>
      <c r="J158">
        <v>1273785.9023052936</v>
      </c>
      <c r="K158">
        <v>38726.87033636363</v>
      </c>
      <c r="L158">
        <v>229281462.41495284</v>
      </c>
      <c r="M158">
        <v>5783669.7613636348</v>
      </c>
      <c r="N158">
        <v>1910678853.4579403</v>
      </c>
      <c r="O158">
        <v>97401200</v>
      </c>
      <c r="P158">
        <v>23.201054877272725</v>
      </c>
      <c r="Q158">
        <v>19043.099239464136</v>
      </c>
      <c r="R158">
        <v>229320189.2852892</v>
      </c>
      <c r="S158">
        <v>2013.8637232193041</v>
      </c>
      <c r="T158">
        <v>19066.30029434141</v>
      </c>
      <c r="U158">
        <f>Pro_Economic_Table[[#This Row],[Total Energy(MJ)]]*AHP!$P$3/TOPSIS!$B$4</f>
        <v>7.7931629320742634E-3</v>
      </c>
      <c r="V158">
        <f>Pro_Economic_Table[[#This Row],[Total Cost(LKR Million)]]*AHP!$P$4/TOPSIS!$C$4</f>
        <v>3.0246500785213334E-2</v>
      </c>
      <c r="W158">
        <f>Pro_Economic_Table[[#This Row],[Total Carbon (Metric T)]]*AHP!$P$5/TOPSIS!$D$4</f>
        <v>3.3465790328858522E-3</v>
      </c>
      <c r="X158">
        <f>((Pro_Economic_Table[[#This Row],[Weighted Energy]]-TOPSIS!$B$5)^2+(Pro_Economic_Table[[#This Row],[Weighted Cost]]-TOPSIS!$C$5)^2+(Pro_Economic_Table[[#This Row],[Weighted Co2]]-TOPSIS!$D$5)^2)^0.5</f>
        <v>2.2843954699477247E-3</v>
      </c>
      <c r="Y158">
        <f>((Pro_Economic_Table[[#This Row],[Weighted Energy]]-TOPSIS!$B$6)^2+(Pro_Economic_Table[[#This Row],[Weighted Cost]]-TOPSIS!$C$6)^2+(Pro_Economic_Table[[#This Row],[Weighted Co2]]-TOPSIS!$D$6)^2)^0.5</f>
        <v>4.7075787751357694E-3</v>
      </c>
      <c r="Z158">
        <f>Pro_Economic_Table[[#This Row],[S- Worst-Euclidean Distance]]/(Pro_Economic_Table[[#This Row],[S+ Best-Euclidean Distance]]+Pro_Economic_Table[[#This Row],[S- Worst-Euclidean Distance]])</f>
        <v>0.67328319729523745</v>
      </c>
      <c r="AA158">
        <v>157</v>
      </c>
    </row>
    <row r="159" spans="1:27" x14ac:dyDescent="0.3">
      <c r="A159">
        <v>348</v>
      </c>
      <c r="B159" t="s">
        <v>142</v>
      </c>
      <c r="C159" t="s">
        <v>149</v>
      </c>
      <c r="D159" t="s">
        <v>155</v>
      </c>
      <c r="E159" t="s">
        <v>156</v>
      </c>
      <c r="F159" t="s">
        <v>160</v>
      </c>
      <c r="G159" t="s">
        <v>224</v>
      </c>
      <c r="H159">
        <v>357.6606361951537</v>
      </c>
      <c r="I159">
        <v>26</v>
      </c>
      <c r="J159">
        <v>1273792.1431029337</v>
      </c>
      <c r="K159">
        <v>38708.450036363633</v>
      </c>
      <c r="L159">
        <v>229282585.75852805</v>
      </c>
      <c r="M159">
        <v>5782748.7463636352</v>
      </c>
      <c r="N159">
        <v>1910688214.6544003</v>
      </c>
      <c r="O159">
        <v>97401200</v>
      </c>
      <c r="P159">
        <v>23.187239652272723</v>
      </c>
      <c r="Q159">
        <v>19043.19253938886</v>
      </c>
      <c r="R159">
        <v>229321294.20856443</v>
      </c>
      <c r="S159">
        <v>2013.8721634007641</v>
      </c>
      <c r="T159">
        <v>19066.379779041134</v>
      </c>
      <c r="U159">
        <f>Pro_Economic_Table[[#This Row],[Total Energy(MJ)]]*AHP!$P$3/TOPSIS!$B$4</f>
        <v>7.7932004815248306E-3</v>
      </c>
      <c r="V159">
        <f>Pro_Economic_Table[[#This Row],[Total Cost(LKR Million)]]*AHP!$P$4/TOPSIS!$C$4</f>
        <v>3.0246627549478565E-2</v>
      </c>
      <c r="W159">
        <f>Pro_Economic_Table[[#This Row],[Total Carbon (Metric T)]]*AHP!$P$5/TOPSIS!$D$4</f>
        <v>3.3465929842988384E-3</v>
      </c>
      <c r="X159">
        <f>((Pro_Economic_Table[[#This Row],[Weighted Energy]]-TOPSIS!$B$5)^2+(Pro_Economic_Table[[#This Row],[Weighted Cost]]-TOPSIS!$C$5)^2+(Pro_Economic_Table[[#This Row],[Weighted Co2]]-TOPSIS!$D$5)^2)^0.5</f>
        <v>2.2845282878696301E-3</v>
      </c>
      <c r="Y159">
        <f>((Pro_Economic_Table[[#This Row],[Weighted Energy]]-TOPSIS!$B$6)^2+(Pro_Economic_Table[[#This Row],[Weighted Cost]]-TOPSIS!$C$6)^2+(Pro_Economic_Table[[#This Row],[Weighted Co2]]-TOPSIS!$D$6)^2)^0.5</f>
        <v>4.7074459303320651E-3</v>
      </c>
      <c r="Z159">
        <f>Pro_Economic_Table[[#This Row],[S- Worst-Euclidean Distance]]/(Pro_Economic_Table[[#This Row],[S+ Best-Euclidean Distance]]+Pro_Economic_Table[[#This Row],[S- Worst-Euclidean Distance]])</f>
        <v>0.6732642002708642</v>
      </c>
      <c r="AA159">
        <v>158</v>
      </c>
    </row>
    <row r="160" spans="1:27" x14ac:dyDescent="0.3">
      <c r="A160">
        <v>78</v>
      </c>
      <c r="B160" t="s">
        <v>139</v>
      </c>
      <c r="C160" t="s">
        <v>151</v>
      </c>
      <c r="D160" t="s">
        <v>154</v>
      </c>
      <c r="E160" t="s">
        <v>156</v>
      </c>
      <c r="F160" t="s">
        <v>160</v>
      </c>
      <c r="G160" t="s">
        <v>224</v>
      </c>
      <c r="H160">
        <v>350.09130768667706</v>
      </c>
      <c r="I160">
        <v>25</v>
      </c>
      <c r="J160">
        <v>1276743.1748071001</v>
      </c>
      <c r="K160">
        <v>47784.409136363625</v>
      </c>
      <c r="L160">
        <v>229813771.46527803</v>
      </c>
      <c r="M160">
        <v>5113156.4413636355</v>
      </c>
      <c r="N160">
        <v>1915114762.2106502</v>
      </c>
      <c r="O160">
        <v>93655000</v>
      </c>
      <c r="P160">
        <v>21.119135277272726</v>
      </c>
      <c r="Q160">
        <v>19087.310463366146</v>
      </c>
      <c r="R160">
        <v>229861555.87441438</v>
      </c>
      <c r="S160">
        <v>2013.8829186520138</v>
      </c>
      <c r="T160">
        <v>19108.429598643419</v>
      </c>
      <c r="U160">
        <f>Pro_Economic_Table[[#This Row],[Total Energy(MJ)]]*AHP!$P$3/TOPSIS!$B$4</f>
        <v>7.8115606058603484E-3</v>
      </c>
      <c r="V160">
        <f>Pro_Economic_Table[[#This Row],[Total Cost(LKR Million)]]*AHP!$P$4/TOPSIS!$C$4</f>
        <v>3.0246789084100612E-2</v>
      </c>
      <c r="W160">
        <f>Pro_Economic_Table[[#This Row],[Total Carbon (Metric T)]]*AHP!$P$5/TOPSIS!$D$4</f>
        <v>3.3539737053850057E-3</v>
      </c>
      <c r="X160">
        <f>((Pro_Economic_Table[[#This Row],[Weighted Energy]]-TOPSIS!$B$5)^2+(Pro_Economic_Table[[#This Row],[Weighted Cost]]-TOPSIS!$C$5)^2+(Pro_Economic_Table[[#This Row],[Weighted Co2]]-TOPSIS!$D$5)^2)^0.5</f>
        <v>2.2899452376127158E-3</v>
      </c>
      <c r="Y160">
        <f>((Pro_Economic_Table[[#This Row],[Weighted Energy]]-TOPSIS!$B$6)^2+(Pro_Economic_Table[[#This Row],[Weighted Cost]]-TOPSIS!$C$6)^2+(Pro_Economic_Table[[#This Row],[Weighted Co2]]-TOPSIS!$D$6)^2)^0.5</f>
        <v>4.702045446329647E-3</v>
      </c>
      <c r="Z160">
        <f>Pro_Economic_Table[[#This Row],[S- Worst-Euclidean Distance]]/(Pro_Economic_Table[[#This Row],[S+ Best-Euclidean Distance]]+Pro_Economic_Table[[#This Row],[S- Worst-Euclidean Distance]])</f>
        <v>0.67249023330769753</v>
      </c>
      <c r="AA160">
        <v>159</v>
      </c>
    </row>
    <row r="161" spans="1:27" x14ac:dyDescent="0.3">
      <c r="A161">
        <v>96</v>
      </c>
      <c r="B161" t="s">
        <v>139</v>
      </c>
      <c r="C161" t="s">
        <v>151</v>
      </c>
      <c r="D161" t="s">
        <v>155</v>
      </c>
      <c r="E161" t="s">
        <v>156</v>
      </c>
      <c r="F161" t="s">
        <v>160</v>
      </c>
      <c r="G161" t="s">
        <v>224</v>
      </c>
      <c r="H161">
        <v>350.097754791677</v>
      </c>
      <c r="I161">
        <v>25</v>
      </c>
      <c r="J161">
        <v>1276749.4156047399</v>
      </c>
      <c r="K161">
        <v>47765.988836363627</v>
      </c>
      <c r="L161">
        <v>229814894.80885318</v>
      </c>
      <c r="M161">
        <v>5112235.4263636358</v>
      </c>
      <c r="N161">
        <v>1915124123.40711</v>
      </c>
      <c r="O161">
        <v>93655000</v>
      </c>
      <c r="P161">
        <v>21.105320052272724</v>
      </c>
      <c r="Q161">
        <v>19087.403763290858</v>
      </c>
      <c r="R161">
        <v>229862660.79768956</v>
      </c>
      <c r="S161">
        <v>2013.8913588334738</v>
      </c>
      <c r="T161">
        <v>19108.509083343131</v>
      </c>
      <c r="U161">
        <f>Pro_Economic_Table[[#This Row],[Total Energy(MJ)]]*AHP!$P$3/TOPSIS!$B$4</f>
        <v>7.8115981553109129E-3</v>
      </c>
      <c r="V161">
        <f>Pro_Economic_Table[[#This Row],[Total Cost(LKR Million)]]*AHP!$P$4/TOPSIS!$C$4</f>
        <v>3.0246915848365842E-2</v>
      </c>
      <c r="W161">
        <f>Pro_Economic_Table[[#This Row],[Total Carbon (Metric T)]]*AHP!$P$5/TOPSIS!$D$4</f>
        <v>3.3539876567979902E-3</v>
      </c>
      <c r="X161">
        <f>((Pro_Economic_Table[[#This Row],[Weighted Energy]]-TOPSIS!$B$5)^2+(Pro_Economic_Table[[#This Row],[Weighted Cost]]-TOPSIS!$C$5)^2+(Pro_Economic_Table[[#This Row],[Weighted Co2]]-TOPSIS!$D$5)^2)^0.5</f>
        <v>2.2900780963306358E-3</v>
      </c>
      <c r="Y161">
        <f>((Pro_Economic_Table[[#This Row],[Weighted Energy]]-TOPSIS!$B$6)^2+(Pro_Economic_Table[[#This Row],[Weighted Cost]]-TOPSIS!$C$6)^2+(Pro_Economic_Table[[#This Row],[Weighted Co2]]-TOPSIS!$D$6)^2)^0.5</f>
        <v>4.7019126218284663E-3</v>
      </c>
      <c r="Z161">
        <f>Pro_Economic_Table[[#This Row],[S- Worst-Euclidean Distance]]/(Pro_Economic_Table[[#This Row],[S+ Best-Euclidean Distance]]+Pro_Economic_Table[[#This Row],[S- Worst-Euclidean Distance]])</f>
        <v>0.67247123335232595</v>
      </c>
      <c r="AA161">
        <v>160</v>
      </c>
    </row>
    <row r="162" spans="1:27" x14ac:dyDescent="0.3">
      <c r="A162">
        <v>334</v>
      </c>
      <c r="B162" t="s">
        <v>142</v>
      </c>
      <c r="C162" t="s">
        <v>149</v>
      </c>
      <c r="D162" t="s">
        <v>154</v>
      </c>
      <c r="E162" t="s">
        <v>157</v>
      </c>
      <c r="F162" t="s">
        <v>159</v>
      </c>
      <c r="G162" t="s">
        <v>225</v>
      </c>
      <c r="H162">
        <v>360.74953875217363</v>
      </c>
      <c r="I162">
        <v>52</v>
      </c>
      <c r="J162">
        <v>1275703.6838096101</v>
      </c>
      <c r="K162">
        <v>40637.356472727261</v>
      </c>
      <c r="L162">
        <v>229626663.08572981</v>
      </c>
      <c r="M162">
        <v>5210523.920454544</v>
      </c>
      <c r="N162">
        <v>1913555525.7144151</v>
      </c>
      <c r="O162">
        <v>96928000</v>
      </c>
      <c r="P162">
        <v>26.203247377272721</v>
      </c>
      <c r="Q162">
        <v>19071.770072953666</v>
      </c>
      <c r="R162">
        <v>229667300.44220254</v>
      </c>
      <c r="S162">
        <v>2015.6940496348695</v>
      </c>
      <c r="T162">
        <v>19097.973320330941</v>
      </c>
      <c r="U162">
        <f>Pro_Economic_Table[[#This Row],[Total Energy(MJ)]]*AHP!$P$3/TOPSIS!$B$4</f>
        <v>7.8049590753174617E-3</v>
      </c>
      <c r="V162">
        <f>Pro_Economic_Table[[#This Row],[Total Cost(LKR Million)]]*AHP!$P$4/TOPSIS!$C$4</f>
        <v>3.0273990713517471E-2</v>
      </c>
      <c r="W162">
        <f>Pro_Economic_Table[[#This Row],[Total Carbon (Metric T)]]*AHP!$P$5/TOPSIS!$D$4</f>
        <v>3.3521383854108969E-3</v>
      </c>
      <c r="X162">
        <f>((Pro_Economic_Table[[#This Row],[Weighted Energy]]-TOPSIS!$B$5)^2+(Pro_Economic_Table[[#This Row],[Weighted Cost]]-TOPSIS!$C$5)^2+(Pro_Economic_Table[[#This Row],[Weighted Co2]]-TOPSIS!$D$5)^2)^0.5</f>
        <v>2.3143455305636453E-3</v>
      </c>
      <c r="Y162">
        <f>((Pro_Economic_Table[[#This Row],[Weighted Energy]]-TOPSIS!$B$6)^2+(Pro_Economic_Table[[#This Row],[Weighted Cost]]-TOPSIS!$C$6)^2+(Pro_Economic_Table[[#This Row],[Weighted Co2]]-TOPSIS!$D$6)^2)^0.5</f>
        <v>4.6776097182886275E-3</v>
      </c>
      <c r="Z162">
        <f>Pro_Economic_Table[[#This Row],[S- Worst-Euclidean Distance]]/(Pro_Economic_Table[[#This Row],[S+ Best-Euclidean Distance]]+Pro_Economic_Table[[#This Row],[S- Worst-Euclidean Distance]])</f>
        <v>0.66899880674385825</v>
      </c>
      <c r="AA162">
        <v>161</v>
      </c>
    </row>
    <row r="163" spans="1:27" x14ac:dyDescent="0.3">
      <c r="A163">
        <v>352</v>
      </c>
      <c r="B163" t="s">
        <v>142</v>
      </c>
      <c r="C163" t="s">
        <v>149</v>
      </c>
      <c r="D163" t="s">
        <v>155</v>
      </c>
      <c r="E163" t="s">
        <v>157</v>
      </c>
      <c r="F163" t="s">
        <v>159</v>
      </c>
      <c r="G163" t="s">
        <v>225</v>
      </c>
      <c r="H163">
        <v>360.7559858571737</v>
      </c>
      <c r="I163">
        <v>52</v>
      </c>
      <c r="J163">
        <v>1275709.9246072497</v>
      </c>
      <c r="K163">
        <v>40618.936172727263</v>
      </c>
      <c r="L163">
        <v>229627786.42930493</v>
      </c>
      <c r="M163">
        <v>5209602.9054545434</v>
      </c>
      <c r="N163">
        <v>1913564886.9108744</v>
      </c>
      <c r="O163">
        <v>96928000</v>
      </c>
      <c r="P163">
        <v>26.189432152272722</v>
      </c>
      <c r="Q163">
        <v>19071.863372878379</v>
      </c>
      <c r="R163">
        <v>229668405.36547765</v>
      </c>
      <c r="S163">
        <v>2015.702489816329</v>
      </c>
      <c r="T163">
        <v>19098.052805030653</v>
      </c>
      <c r="U163">
        <f>Pro_Economic_Table[[#This Row],[Total Energy(MJ)]]*AHP!$P$3/TOPSIS!$B$4</f>
        <v>7.8049966247680236E-3</v>
      </c>
      <c r="V163">
        <f>Pro_Economic_Table[[#This Row],[Total Cost(LKR Million)]]*AHP!$P$4/TOPSIS!$C$4</f>
        <v>3.0274117477782695E-2</v>
      </c>
      <c r="W163">
        <f>Pro_Economic_Table[[#This Row],[Total Carbon (Metric T)]]*AHP!$P$5/TOPSIS!$D$4</f>
        <v>3.3521523368238815E-3</v>
      </c>
      <c r="X163">
        <f>((Pro_Economic_Table[[#This Row],[Weighted Energy]]-TOPSIS!$B$5)^2+(Pro_Economic_Table[[#This Row],[Weighted Cost]]-TOPSIS!$C$5)^2+(Pro_Economic_Table[[#This Row],[Weighted Co2]]-TOPSIS!$D$5)^2)^0.5</f>
        <v>2.3144783602960964E-3</v>
      </c>
      <c r="Y163">
        <f>((Pro_Economic_Table[[#This Row],[Weighted Energy]]-TOPSIS!$B$6)^2+(Pro_Economic_Table[[#This Row],[Weighted Cost]]-TOPSIS!$C$6)^2+(Pro_Economic_Table[[#This Row],[Weighted Co2]]-TOPSIS!$D$6)^2)^0.5</f>
        <v>4.677476878617315E-3</v>
      </c>
      <c r="Z163">
        <f>Pro_Economic_Table[[#This Row],[S- Worst-Euclidean Distance]]/(Pro_Economic_Table[[#This Row],[S+ Best-Euclidean Distance]]+Pro_Economic_Table[[#This Row],[S- Worst-Euclidean Distance]])</f>
        <v>0.66897980876436802</v>
      </c>
      <c r="AA163">
        <v>162</v>
      </c>
    </row>
    <row r="164" spans="1:27" x14ac:dyDescent="0.3">
      <c r="A164">
        <v>326</v>
      </c>
      <c r="B164" t="s">
        <v>142</v>
      </c>
      <c r="C164" t="s">
        <v>149</v>
      </c>
      <c r="D164" t="s">
        <v>154</v>
      </c>
      <c r="E164" t="s">
        <v>156</v>
      </c>
      <c r="F164" t="s">
        <v>159</v>
      </c>
      <c r="G164" t="s">
        <v>226</v>
      </c>
      <c r="H164">
        <v>357.69276093399179</v>
      </c>
      <c r="I164">
        <v>26</v>
      </c>
      <c r="J164">
        <v>1272744.7228816096</v>
      </c>
      <c r="K164">
        <v>37908.09056363636</v>
      </c>
      <c r="L164">
        <v>229094050.11868972</v>
      </c>
      <c r="M164">
        <v>5756377.1022727257</v>
      </c>
      <c r="N164">
        <v>1909117084.3224142</v>
      </c>
      <c r="O164">
        <v>101400000</v>
      </c>
      <c r="P164">
        <v>23.473981468181812</v>
      </c>
      <c r="Q164">
        <v>19027.533607080062</v>
      </c>
      <c r="R164">
        <v>229131958.20925334</v>
      </c>
      <c r="S164">
        <v>2016.273461424687</v>
      </c>
      <c r="T164">
        <v>19051.007588548244</v>
      </c>
      <c r="U164">
        <f>Pro_Economic_Table[[#This Row],[Total Energy(MJ)]]*AHP!$P$3/TOPSIS!$B$4</f>
        <v>7.7867661318230565E-3</v>
      </c>
      <c r="V164">
        <f>Pro_Economic_Table[[#This Row],[Total Cost(LKR Million)]]*AHP!$P$4/TOPSIS!$C$4</f>
        <v>3.028269298018706E-2</v>
      </c>
      <c r="W164">
        <f>Pro_Economic_Table[[#This Row],[Total Carbon (Metric T)]]*AHP!$P$5/TOPSIS!$D$4</f>
        <v>3.3438948074318614E-3</v>
      </c>
      <c r="X164">
        <f>((Pro_Economic_Table[[#This Row],[Weighted Energy]]-TOPSIS!$B$5)^2+(Pro_Economic_Table[[#This Row],[Weighted Cost]]-TOPSIS!$C$5)^2+(Pro_Economic_Table[[#This Row],[Weighted Co2]]-TOPSIS!$D$5)^2)^0.5</f>
        <v>2.3175635309023502E-3</v>
      </c>
      <c r="Y164">
        <f>((Pro_Economic_Table[[#This Row],[Weighted Energy]]-TOPSIS!$B$6)^2+(Pro_Economic_Table[[#This Row],[Weighted Cost]]-TOPSIS!$C$6)^2+(Pro_Economic_Table[[#This Row],[Weighted Co2]]-TOPSIS!$D$6)^2)^0.5</f>
        <v>4.6745823690827019E-3</v>
      </c>
      <c r="Z164">
        <f>Pro_Economic_Table[[#This Row],[S- Worst-Euclidean Distance]]/(Pro_Economic_Table[[#This Row],[S+ Best-Euclidean Distance]]+Pro_Economic_Table[[#This Row],[S- Worst-Euclidean Distance]])</f>
        <v>0.6685476012582483</v>
      </c>
      <c r="AA164">
        <v>163</v>
      </c>
    </row>
    <row r="165" spans="1:27" x14ac:dyDescent="0.3">
      <c r="A165">
        <v>344</v>
      </c>
      <c r="B165" t="s">
        <v>142</v>
      </c>
      <c r="C165" t="s">
        <v>149</v>
      </c>
      <c r="D165" t="s">
        <v>155</v>
      </c>
      <c r="E165" t="s">
        <v>156</v>
      </c>
      <c r="F165" t="s">
        <v>159</v>
      </c>
      <c r="G165" t="s">
        <v>226</v>
      </c>
      <c r="H165">
        <v>357.6992080389918</v>
      </c>
      <c r="I165">
        <v>26</v>
      </c>
      <c r="J165">
        <v>1272750.9636792496</v>
      </c>
      <c r="K165">
        <v>37889.670263636363</v>
      </c>
      <c r="L165">
        <v>229095173.46226493</v>
      </c>
      <c r="M165">
        <v>5755456.087272726</v>
      </c>
      <c r="N165">
        <v>1909126445.5188744</v>
      </c>
      <c r="O165">
        <v>101400000</v>
      </c>
      <c r="P165">
        <v>23.46016624318181</v>
      </c>
      <c r="Q165">
        <v>19027.626907004782</v>
      </c>
      <c r="R165">
        <v>229133063.13252857</v>
      </c>
      <c r="S165">
        <v>2016.2819016061471</v>
      </c>
      <c r="T165">
        <v>19051.087073247963</v>
      </c>
      <c r="U165">
        <f>Pro_Economic_Table[[#This Row],[Total Energy(MJ)]]*AHP!$P$3/TOPSIS!$B$4</f>
        <v>7.7868036812736227E-3</v>
      </c>
      <c r="V165">
        <f>Pro_Economic_Table[[#This Row],[Total Cost(LKR Million)]]*AHP!$P$4/TOPSIS!$C$4</f>
        <v>3.0282819744452297E-2</v>
      </c>
      <c r="W165">
        <f>Pro_Economic_Table[[#This Row],[Total Carbon (Metric T)]]*AHP!$P$5/TOPSIS!$D$4</f>
        <v>3.3439087588448472E-3</v>
      </c>
      <c r="X165">
        <f>((Pro_Economic_Table[[#This Row],[Weighted Energy]]-TOPSIS!$B$5)^2+(Pro_Economic_Table[[#This Row],[Weighted Cost]]-TOPSIS!$C$5)^2+(Pro_Economic_Table[[#This Row],[Weighted Co2]]-TOPSIS!$D$5)^2)^0.5</f>
        <v>2.3176963078003375E-3</v>
      </c>
      <c r="Y165">
        <f>((Pro_Economic_Table[[#This Row],[Weighted Energy]]-TOPSIS!$B$6)^2+(Pro_Economic_Table[[#This Row],[Weighted Cost]]-TOPSIS!$C$6)^2+(Pro_Economic_Table[[#This Row],[Weighted Co2]]-TOPSIS!$D$6)^2)^0.5</f>
        <v>4.6744495086259918E-3</v>
      </c>
      <c r="Z165">
        <f>Pro_Economic_Table[[#This Row],[S- Worst-Euclidean Distance]]/(Pro_Economic_Table[[#This Row],[S+ Best-Euclidean Distance]]+Pro_Economic_Table[[#This Row],[S- Worst-Euclidean Distance]])</f>
        <v>0.66852860786234192</v>
      </c>
      <c r="AA165">
        <v>164</v>
      </c>
    </row>
    <row r="166" spans="1:27" x14ac:dyDescent="0.3">
      <c r="A166">
        <v>74</v>
      </c>
      <c r="B166" t="s">
        <v>139</v>
      </c>
      <c r="C166" t="s">
        <v>151</v>
      </c>
      <c r="D166" t="s">
        <v>154</v>
      </c>
      <c r="E166" t="s">
        <v>156</v>
      </c>
      <c r="F166" t="s">
        <v>159</v>
      </c>
      <c r="G166" t="s">
        <v>226</v>
      </c>
      <c r="H166">
        <v>350.12987953051515</v>
      </c>
      <c r="I166">
        <v>25</v>
      </c>
      <c r="J166">
        <v>1275701.9953834161</v>
      </c>
      <c r="K166">
        <v>46965.629363636355</v>
      </c>
      <c r="L166">
        <v>229626359.1690149</v>
      </c>
      <c r="M166">
        <v>5085863.7822727263</v>
      </c>
      <c r="N166">
        <v>1913552993.0751243</v>
      </c>
      <c r="O166">
        <v>97500000</v>
      </c>
      <c r="P166">
        <v>21.392061868181816</v>
      </c>
      <c r="Q166">
        <v>19071.744830982072</v>
      </c>
      <c r="R166">
        <v>229673324.79837853</v>
      </c>
      <c r="S166">
        <v>2016.1388568573971</v>
      </c>
      <c r="T166">
        <v>19093.136892850252</v>
      </c>
      <c r="U166">
        <f>Pro_Economic_Table[[#This Row],[Total Energy(MJ)]]*AHP!$P$3/TOPSIS!$B$4</f>
        <v>7.8051638056091414E-3</v>
      </c>
      <c r="V166">
        <f>Pro_Economic_Table[[#This Row],[Total Cost(LKR Million)]]*AHP!$P$4/TOPSIS!$C$4</f>
        <v>3.0280671335374015E-2</v>
      </c>
      <c r="W166">
        <f>Pro_Economic_Table[[#This Row],[Total Carbon (Metric T)]]*AHP!$P$5/TOPSIS!$D$4</f>
        <v>3.3512894799310154E-3</v>
      </c>
      <c r="X166">
        <f>((Pro_Economic_Table[[#This Row],[Weighted Energy]]-TOPSIS!$B$5)^2+(Pro_Economic_Table[[#This Row],[Weighted Cost]]-TOPSIS!$C$5)^2+(Pro_Economic_Table[[#This Row],[Weighted Co2]]-TOPSIS!$D$5)^2)^0.5</f>
        <v>2.320750882278897E-3</v>
      </c>
      <c r="Y166">
        <f>((Pro_Economic_Table[[#This Row],[Weighted Energy]]-TOPSIS!$B$6)^2+(Pro_Economic_Table[[#This Row],[Weighted Cost]]-TOPSIS!$C$6)^2+(Pro_Economic_Table[[#This Row],[Weighted Co2]]-TOPSIS!$D$6)^2)^0.5</f>
        <v>4.671209149202723E-3</v>
      </c>
      <c r="Z166">
        <f>Pro_Economic_Table[[#This Row],[S- Worst-Euclidean Distance]]/(Pro_Economic_Table[[#This Row],[S+ Best-Euclidean Distance]]+Pro_Economic_Table[[#This Row],[S- Worst-Euclidean Distance]])</f>
        <v>0.66808293070475089</v>
      </c>
      <c r="AA166">
        <v>165</v>
      </c>
    </row>
    <row r="167" spans="1:27" x14ac:dyDescent="0.3">
      <c r="A167">
        <v>92</v>
      </c>
      <c r="B167" t="s">
        <v>139</v>
      </c>
      <c r="C167" t="s">
        <v>151</v>
      </c>
      <c r="D167" t="s">
        <v>155</v>
      </c>
      <c r="E167" t="s">
        <v>156</v>
      </c>
      <c r="F167" t="s">
        <v>159</v>
      </c>
      <c r="G167" t="s">
        <v>226</v>
      </c>
      <c r="H167">
        <v>350.13632663551516</v>
      </c>
      <c r="I167">
        <v>25</v>
      </c>
      <c r="J167">
        <v>1275708.2361810561</v>
      </c>
      <c r="K167">
        <v>46947.209063636357</v>
      </c>
      <c r="L167">
        <v>229627482.51259011</v>
      </c>
      <c r="M167">
        <v>5084942.7672727266</v>
      </c>
      <c r="N167">
        <v>1913562354.2715843</v>
      </c>
      <c r="O167">
        <v>97500000</v>
      </c>
      <c r="P167">
        <v>21.378246643181814</v>
      </c>
      <c r="Q167">
        <v>19071.838130906792</v>
      </c>
      <c r="R167">
        <v>229674429.72165376</v>
      </c>
      <c r="S167">
        <v>2016.147297038857</v>
      </c>
      <c r="T167">
        <v>19093.216377549972</v>
      </c>
      <c r="U167">
        <f>Pro_Economic_Table[[#This Row],[Total Energy(MJ)]]*AHP!$P$3/TOPSIS!$B$4</f>
        <v>7.8052013550597068E-3</v>
      </c>
      <c r="V167">
        <f>Pro_Economic_Table[[#This Row],[Total Cost(LKR Million)]]*AHP!$P$4/TOPSIS!$C$4</f>
        <v>3.0280798099639249E-2</v>
      </c>
      <c r="W167">
        <f>Pro_Economic_Table[[#This Row],[Total Carbon (Metric T)]]*AHP!$P$5/TOPSIS!$D$4</f>
        <v>3.3513034313440008E-3</v>
      </c>
      <c r="X167">
        <f>((Pro_Economic_Table[[#This Row],[Weighted Energy]]-TOPSIS!$B$5)^2+(Pro_Economic_Table[[#This Row],[Weighted Cost]]-TOPSIS!$C$5)^2+(Pro_Economic_Table[[#This Row],[Weighted Co2]]-TOPSIS!$D$5)^2)^0.5</f>
        <v>2.3208837085157276E-3</v>
      </c>
      <c r="Y167">
        <f>((Pro_Economic_Table[[#This Row],[Weighted Energy]]-TOPSIS!$B$6)^2+(Pro_Economic_Table[[#This Row],[Weighted Cost]]-TOPSIS!$C$6)^2+(Pro_Economic_Table[[#This Row],[Weighted Co2]]-TOPSIS!$D$6)^2)^0.5</f>
        <v>4.6710763079169338E-3</v>
      </c>
      <c r="Z167">
        <f>Pro_Economic_Table[[#This Row],[S- Worst-Euclidean Distance]]/(Pro_Economic_Table[[#This Row],[S+ Best-Euclidean Distance]]+Pro_Economic_Table[[#This Row],[S- Worst-Euclidean Distance]])</f>
        <v>0.66806393299430566</v>
      </c>
      <c r="AA167">
        <v>166</v>
      </c>
    </row>
    <row r="168" spans="1:27" x14ac:dyDescent="0.3">
      <c r="A168">
        <v>336</v>
      </c>
      <c r="B168" t="s">
        <v>142</v>
      </c>
      <c r="C168" t="s">
        <v>149</v>
      </c>
      <c r="D168" t="s">
        <v>154</v>
      </c>
      <c r="E168" t="s">
        <v>157</v>
      </c>
      <c r="F168" t="s">
        <v>159</v>
      </c>
      <c r="G168" t="s">
        <v>224</v>
      </c>
      <c r="H168">
        <v>360.74953875217363</v>
      </c>
      <c r="I168">
        <v>26</v>
      </c>
      <c r="J168">
        <v>1275703.6838096101</v>
      </c>
      <c r="K168">
        <v>40637.356472727261</v>
      </c>
      <c r="L168">
        <v>229626663.08572981</v>
      </c>
      <c r="M168">
        <v>5210523.920454544</v>
      </c>
      <c r="N168">
        <v>1913555525.7144151</v>
      </c>
      <c r="O168">
        <v>97401200</v>
      </c>
      <c r="P168">
        <v>26.203247377272721</v>
      </c>
      <c r="Q168">
        <v>19071.770072953666</v>
      </c>
      <c r="R168">
        <v>229667300.44220254</v>
      </c>
      <c r="S168">
        <v>2016.1672496348697</v>
      </c>
      <c r="T168">
        <v>19097.973320330941</v>
      </c>
      <c r="U168">
        <f>Pro_Economic_Table[[#This Row],[Total Energy(MJ)]]*AHP!$P$3/TOPSIS!$B$4</f>
        <v>7.8049590753174617E-3</v>
      </c>
      <c r="V168">
        <f>Pro_Economic_Table[[#This Row],[Total Cost(LKR Million)]]*AHP!$P$4/TOPSIS!$C$4</f>
        <v>3.0281097770468019E-2</v>
      </c>
      <c r="W168">
        <f>Pro_Economic_Table[[#This Row],[Total Carbon (Metric T)]]*AHP!$P$5/TOPSIS!$D$4</f>
        <v>3.3521383854108969E-3</v>
      </c>
      <c r="X168">
        <f>((Pro_Economic_Table[[#This Row],[Weighted Energy]]-TOPSIS!$B$5)^2+(Pro_Economic_Table[[#This Row],[Weighted Cost]]-TOPSIS!$C$5)^2+(Pro_Economic_Table[[#This Row],[Weighted Co2]]-TOPSIS!$D$5)^2)^0.5</f>
        <v>2.3212008731124866E-3</v>
      </c>
      <c r="Y168">
        <f>((Pro_Economic_Table[[#This Row],[Weighted Energy]]-TOPSIS!$B$6)^2+(Pro_Economic_Table[[#This Row],[Weighted Cost]]-TOPSIS!$C$6)^2+(Pro_Economic_Table[[#This Row],[Weighted Co2]]-TOPSIS!$D$6)^2)^0.5</f>
        <v>4.6707590730587188E-3</v>
      </c>
      <c r="Z168">
        <f>Pro_Economic_Table[[#This Row],[S- Worst-Euclidean Distance]]/(Pro_Economic_Table[[#This Row],[S+ Best-Euclidean Distance]]+Pro_Economic_Table[[#This Row],[S- Worst-Euclidean Distance]])</f>
        <v>0.66801856832953177</v>
      </c>
      <c r="AA168">
        <v>167</v>
      </c>
    </row>
    <row r="169" spans="1:27" x14ac:dyDescent="0.3">
      <c r="A169">
        <v>354</v>
      </c>
      <c r="B169" t="s">
        <v>142</v>
      </c>
      <c r="C169" t="s">
        <v>149</v>
      </c>
      <c r="D169" t="s">
        <v>155</v>
      </c>
      <c r="E169" t="s">
        <v>157</v>
      </c>
      <c r="F169" t="s">
        <v>159</v>
      </c>
      <c r="G169" t="s">
        <v>224</v>
      </c>
      <c r="H169">
        <v>360.7559858571737</v>
      </c>
      <c r="I169">
        <v>26</v>
      </c>
      <c r="J169">
        <v>1275709.9246072497</v>
      </c>
      <c r="K169">
        <v>40618.936172727263</v>
      </c>
      <c r="L169">
        <v>229627786.42930493</v>
      </c>
      <c r="M169">
        <v>5209602.9054545434</v>
      </c>
      <c r="N169">
        <v>1913564886.9108744</v>
      </c>
      <c r="O169">
        <v>97401200</v>
      </c>
      <c r="P169">
        <v>26.189432152272722</v>
      </c>
      <c r="Q169">
        <v>19071.863372878379</v>
      </c>
      <c r="R169">
        <v>229668405.36547765</v>
      </c>
      <c r="S169">
        <v>2016.1756898163289</v>
      </c>
      <c r="T169">
        <v>19098.052805030653</v>
      </c>
      <c r="U169">
        <f>Pro_Economic_Table[[#This Row],[Total Energy(MJ)]]*AHP!$P$3/TOPSIS!$B$4</f>
        <v>7.8049966247680236E-3</v>
      </c>
      <c r="V169">
        <f>Pro_Economic_Table[[#This Row],[Total Cost(LKR Million)]]*AHP!$P$4/TOPSIS!$C$4</f>
        <v>3.0281224534733243E-2</v>
      </c>
      <c r="W169">
        <f>Pro_Economic_Table[[#This Row],[Total Carbon (Metric T)]]*AHP!$P$5/TOPSIS!$D$4</f>
        <v>3.3521523368238815E-3</v>
      </c>
      <c r="X169">
        <f>((Pro_Economic_Table[[#This Row],[Weighted Energy]]-TOPSIS!$B$5)^2+(Pro_Economic_Table[[#This Row],[Weighted Cost]]-TOPSIS!$C$5)^2+(Pro_Economic_Table[[#This Row],[Weighted Co2]]-TOPSIS!$D$5)^2)^0.5</f>
        <v>2.3213336986781675E-3</v>
      </c>
      <c r="Y169">
        <f>((Pro_Economic_Table[[#This Row],[Weighted Energy]]-TOPSIS!$B$6)^2+(Pro_Economic_Table[[#This Row],[Weighted Cost]]-TOPSIS!$C$6)^2+(Pro_Economic_Table[[#This Row],[Weighted Co2]]-TOPSIS!$D$6)^2)^0.5</f>
        <v>4.6706262314355033E-3</v>
      </c>
      <c r="Z169">
        <f>Pro_Economic_Table[[#This Row],[S- Worst-Euclidean Distance]]/(Pro_Economic_Table[[#This Row],[S+ Best-Euclidean Distance]]+Pro_Economic_Table[[#This Row],[S- Worst-Euclidean Distance]])</f>
        <v>0.66799957066681459</v>
      </c>
      <c r="AA169">
        <v>168</v>
      </c>
    </row>
    <row r="170" spans="1:27" x14ac:dyDescent="0.3">
      <c r="A170">
        <v>337</v>
      </c>
      <c r="B170" t="s">
        <v>142</v>
      </c>
      <c r="C170" t="s">
        <v>149</v>
      </c>
      <c r="D170" t="s">
        <v>154</v>
      </c>
      <c r="E170" t="s">
        <v>157</v>
      </c>
      <c r="F170" t="s">
        <v>160</v>
      </c>
      <c r="G170" t="s">
        <v>225</v>
      </c>
      <c r="H170">
        <v>360.71096690833548</v>
      </c>
      <c r="I170">
        <v>52</v>
      </c>
      <c r="J170">
        <v>1276744.8632332939</v>
      </c>
      <c r="K170">
        <v>41456.136245454538</v>
      </c>
      <c r="L170">
        <v>229814075.38199291</v>
      </c>
      <c r="M170">
        <v>5237816.5795454532</v>
      </c>
      <c r="N170">
        <v>1915117294.8499408</v>
      </c>
      <c r="O170">
        <v>96928000</v>
      </c>
      <c r="P170">
        <v>25.93032078636363</v>
      </c>
      <c r="Q170">
        <v>19087.335705337744</v>
      </c>
      <c r="R170">
        <v>229855531.51823837</v>
      </c>
      <c r="S170">
        <v>2017.2831114294863</v>
      </c>
      <c r="T170">
        <v>19113.266026124107</v>
      </c>
      <c r="U170">
        <f>Pro_Economic_Table[[#This Row],[Total Energy(MJ)]]*AHP!$P$3/TOPSIS!$B$4</f>
        <v>7.8113558755686678E-3</v>
      </c>
      <c r="V170">
        <f>Pro_Economic_Table[[#This Row],[Total Cost(LKR Million)]]*AHP!$P$4/TOPSIS!$C$4</f>
        <v>3.0297857054752214E-2</v>
      </c>
      <c r="W170">
        <f>Pro_Economic_Table[[#This Row],[Total Carbon (Metric T)]]*AHP!$P$5/TOPSIS!$D$4</f>
        <v>3.3548226108648877E-3</v>
      </c>
      <c r="X170">
        <f>((Pro_Economic_Table[[#This Row],[Weighted Energy]]-TOPSIS!$B$5)^2+(Pro_Economic_Table[[#This Row],[Weighted Cost]]-TOPSIS!$C$5)^2+(Pro_Economic_Table[[#This Row],[Weighted Co2]]-TOPSIS!$D$5)^2)^0.5</f>
        <v>2.3391965987640474E-3</v>
      </c>
      <c r="Y170">
        <f>((Pro_Economic_Table[[#This Row],[Weighted Energy]]-TOPSIS!$B$6)^2+(Pro_Economic_Table[[#This Row],[Weighted Cost]]-TOPSIS!$C$6)^2+(Pro_Economic_Table[[#This Row],[Weighted Co2]]-TOPSIS!$D$6)^2)^0.5</f>
        <v>4.6527579956628252E-3</v>
      </c>
      <c r="Z170">
        <f>Pro_Economic_Table[[#This Row],[S- Worst-Euclidean Distance]]/(Pro_Economic_Table[[#This Row],[S+ Best-Euclidean Distance]]+Pro_Economic_Table[[#This Row],[S- Worst-Euclidean Distance]])</f>
        <v>0.66544453812263493</v>
      </c>
      <c r="AA170">
        <v>169</v>
      </c>
    </row>
    <row r="171" spans="1:27" x14ac:dyDescent="0.3">
      <c r="A171">
        <v>355</v>
      </c>
      <c r="B171" t="s">
        <v>142</v>
      </c>
      <c r="C171" t="s">
        <v>149</v>
      </c>
      <c r="D171" t="s">
        <v>155</v>
      </c>
      <c r="E171" t="s">
        <v>157</v>
      </c>
      <c r="F171" t="s">
        <v>160</v>
      </c>
      <c r="G171" t="s">
        <v>225</v>
      </c>
      <c r="H171">
        <v>360.71741401333549</v>
      </c>
      <c r="I171">
        <v>52</v>
      </c>
      <c r="J171">
        <v>1276751.1040309337</v>
      </c>
      <c r="K171">
        <v>41437.71594545454</v>
      </c>
      <c r="L171">
        <v>229815198.72556806</v>
      </c>
      <c r="M171">
        <v>5236895.5645454526</v>
      </c>
      <c r="N171">
        <v>1915126656.0464005</v>
      </c>
      <c r="O171">
        <v>96928000</v>
      </c>
      <c r="P171">
        <v>25.916505561363632</v>
      </c>
      <c r="Q171">
        <v>19087.429005262456</v>
      </c>
      <c r="R171">
        <v>229856636.44151351</v>
      </c>
      <c r="S171">
        <v>2017.291551610946</v>
      </c>
      <c r="T171">
        <v>19113.345510823819</v>
      </c>
      <c r="U171">
        <f>Pro_Economic_Table[[#This Row],[Total Energy(MJ)]]*AHP!$P$3/TOPSIS!$B$4</f>
        <v>7.8113934250192306E-3</v>
      </c>
      <c r="V171">
        <f>Pro_Economic_Table[[#This Row],[Total Cost(LKR Million)]]*AHP!$P$4/TOPSIS!$C$4</f>
        <v>3.0297983819017448E-2</v>
      </c>
      <c r="W171">
        <f>Pro_Economic_Table[[#This Row],[Total Carbon (Metric T)]]*AHP!$P$5/TOPSIS!$D$4</f>
        <v>3.3548365622778726E-3</v>
      </c>
      <c r="X171">
        <f>((Pro_Economic_Table[[#This Row],[Weighted Energy]]-TOPSIS!$B$5)^2+(Pro_Economic_Table[[#This Row],[Weighted Cost]]-TOPSIS!$C$5)^2+(Pro_Economic_Table[[#This Row],[Weighted Co2]]-TOPSIS!$D$5)^2)^0.5</f>
        <v>2.3393294293871671E-3</v>
      </c>
      <c r="Y171">
        <f>((Pro_Economic_Table[[#This Row],[Weighted Energy]]-TOPSIS!$B$6)^2+(Pro_Economic_Table[[#This Row],[Weighted Cost]]-TOPSIS!$C$6)^2+(Pro_Economic_Table[[#This Row],[Weighted Co2]]-TOPSIS!$D$6)^2)^0.5</f>
        <v>4.6526251563675522E-3</v>
      </c>
      <c r="Z171">
        <f>Pro_Economic_Table[[#This Row],[S- Worst-Euclidean Distance]]/(Pro_Economic_Table[[#This Row],[S+ Best-Euclidean Distance]]+Pro_Economic_Table[[#This Row],[S- Worst-Euclidean Distance]])</f>
        <v>0.66542554006954313</v>
      </c>
      <c r="AA171">
        <v>170</v>
      </c>
    </row>
    <row r="172" spans="1:27" x14ac:dyDescent="0.3">
      <c r="A172">
        <v>329</v>
      </c>
      <c r="B172" t="s">
        <v>142</v>
      </c>
      <c r="C172" t="s">
        <v>149</v>
      </c>
      <c r="D172" t="s">
        <v>154</v>
      </c>
      <c r="E172" t="s">
        <v>156</v>
      </c>
      <c r="F172" t="s">
        <v>160</v>
      </c>
      <c r="G172" t="s">
        <v>226</v>
      </c>
      <c r="H172">
        <v>357.65418909015369</v>
      </c>
      <c r="I172">
        <v>26</v>
      </c>
      <c r="J172">
        <v>1273785.9023052936</v>
      </c>
      <c r="K172">
        <v>38726.87033636363</v>
      </c>
      <c r="L172">
        <v>229281462.41495284</v>
      </c>
      <c r="M172">
        <v>5783669.7613636348</v>
      </c>
      <c r="N172">
        <v>1910678853.4579403</v>
      </c>
      <c r="O172">
        <v>101400000</v>
      </c>
      <c r="P172">
        <v>23.201054877272725</v>
      </c>
      <c r="Q172">
        <v>19043.099239464136</v>
      </c>
      <c r="R172">
        <v>229320189.2852892</v>
      </c>
      <c r="S172">
        <v>2017.8625232193042</v>
      </c>
      <c r="T172">
        <v>19066.30029434141</v>
      </c>
      <c r="U172">
        <f>Pro_Economic_Table[[#This Row],[Total Energy(MJ)]]*AHP!$P$3/TOPSIS!$B$4</f>
        <v>7.7931629320742634E-3</v>
      </c>
      <c r="V172">
        <f>Pro_Economic_Table[[#This Row],[Total Cost(LKR Million)]]*AHP!$P$4/TOPSIS!$C$4</f>
        <v>3.0306559321421813E-2</v>
      </c>
      <c r="W172">
        <f>Pro_Economic_Table[[#This Row],[Total Carbon (Metric T)]]*AHP!$P$5/TOPSIS!$D$4</f>
        <v>3.3465790328858522E-3</v>
      </c>
      <c r="X172">
        <f>((Pro_Economic_Table[[#This Row],[Weighted Energy]]-TOPSIS!$B$5)^2+(Pro_Economic_Table[[#This Row],[Weighted Cost]]-TOPSIS!$C$5)^2+(Pro_Economic_Table[[#This Row],[Weighted Co2]]-TOPSIS!$D$5)^2)^0.5</f>
        <v>2.3424099954181747E-3</v>
      </c>
      <c r="Y172">
        <f>((Pro_Economic_Table[[#This Row],[Weighted Energy]]-TOPSIS!$B$6)^2+(Pro_Economic_Table[[#This Row],[Weighted Cost]]-TOPSIS!$C$6)^2+(Pro_Economic_Table[[#This Row],[Weighted Co2]]-TOPSIS!$D$6)^2)^0.5</f>
        <v>4.6497293457739963E-3</v>
      </c>
      <c r="Z172">
        <f>Pro_Economic_Table[[#This Row],[S- Worst-Euclidean Distance]]/(Pro_Economic_Table[[#This Row],[S+ Best-Euclidean Distance]]+Pro_Economic_Table[[#This Row],[S- Worst-Euclidean Distance]])</f>
        <v>0.66499380502637551</v>
      </c>
      <c r="AA172">
        <v>171</v>
      </c>
    </row>
    <row r="173" spans="1:27" x14ac:dyDescent="0.3">
      <c r="A173">
        <v>347</v>
      </c>
      <c r="B173" t="s">
        <v>142</v>
      </c>
      <c r="C173" t="s">
        <v>149</v>
      </c>
      <c r="D173" t="s">
        <v>155</v>
      </c>
      <c r="E173" t="s">
        <v>156</v>
      </c>
      <c r="F173" t="s">
        <v>160</v>
      </c>
      <c r="G173" t="s">
        <v>226</v>
      </c>
      <c r="H173">
        <v>357.6606361951537</v>
      </c>
      <c r="I173">
        <v>26</v>
      </c>
      <c r="J173">
        <v>1273792.1431029337</v>
      </c>
      <c r="K173">
        <v>38708.450036363633</v>
      </c>
      <c r="L173">
        <v>229282585.75852805</v>
      </c>
      <c r="M173">
        <v>5782748.7463636352</v>
      </c>
      <c r="N173">
        <v>1910688214.6544003</v>
      </c>
      <c r="O173">
        <v>101400000</v>
      </c>
      <c r="P173">
        <v>23.187239652272723</v>
      </c>
      <c r="Q173">
        <v>19043.19253938886</v>
      </c>
      <c r="R173">
        <v>229321294.20856443</v>
      </c>
      <c r="S173">
        <v>2017.8709634007639</v>
      </c>
      <c r="T173">
        <v>19066.379779041134</v>
      </c>
      <c r="U173">
        <f>Pro_Economic_Table[[#This Row],[Total Energy(MJ)]]*AHP!$P$3/TOPSIS!$B$4</f>
        <v>7.7932004815248306E-3</v>
      </c>
      <c r="V173">
        <f>Pro_Economic_Table[[#This Row],[Total Cost(LKR Million)]]*AHP!$P$4/TOPSIS!$C$4</f>
        <v>3.0306686085687047E-2</v>
      </c>
      <c r="W173">
        <f>Pro_Economic_Table[[#This Row],[Total Carbon (Metric T)]]*AHP!$P$5/TOPSIS!$D$4</f>
        <v>3.3465929842988384E-3</v>
      </c>
      <c r="X173">
        <f>((Pro_Economic_Table[[#This Row],[Weighted Energy]]-TOPSIS!$B$5)^2+(Pro_Economic_Table[[#This Row],[Weighted Cost]]-TOPSIS!$C$5)^2+(Pro_Economic_Table[[#This Row],[Weighted Co2]]-TOPSIS!$D$5)^2)^0.5</f>
        <v>2.3425427740270343E-3</v>
      </c>
      <c r="Y173">
        <f>((Pro_Economic_Table[[#This Row],[Weighted Energy]]-TOPSIS!$B$6)^2+(Pro_Economic_Table[[#This Row],[Weighted Cost]]-TOPSIS!$C$6)^2+(Pro_Economic_Table[[#This Row],[Weighted Co2]]-TOPSIS!$D$6)^2)^0.5</f>
        <v>4.6495964855453207E-3</v>
      </c>
      <c r="Z173">
        <f>Pro_Economic_Table[[#This Row],[S- Worst-Euclidean Distance]]/(Pro_Economic_Table[[#This Row],[S+ Best-Euclidean Distance]]+Pro_Economic_Table[[#This Row],[S- Worst-Euclidean Distance]])</f>
        <v>0.66497481141840042</v>
      </c>
      <c r="AA173">
        <v>172</v>
      </c>
    </row>
    <row r="174" spans="1:27" x14ac:dyDescent="0.3">
      <c r="A174">
        <v>77</v>
      </c>
      <c r="B174" t="s">
        <v>139</v>
      </c>
      <c r="C174" t="s">
        <v>151</v>
      </c>
      <c r="D174" t="s">
        <v>154</v>
      </c>
      <c r="E174" t="s">
        <v>156</v>
      </c>
      <c r="F174" t="s">
        <v>160</v>
      </c>
      <c r="G174" t="s">
        <v>226</v>
      </c>
      <c r="H174">
        <v>350.09130768667706</v>
      </c>
      <c r="I174">
        <v>25</v>
      </c>
      <c r="J174">
        <v>1276743.1748071001</v>
      </c>
      <c r="K174">
        <v>47784.409136363625</v>
      </c>
      <c r="L174">
        <v>229813771.46527803</v>
      </c>
      <c r="M174">
        <v>5113156.4413636355</v>
      </c>
      <c r="N174">
        <v>1915114762.2106502</v>
      </c>
      <c r="O174">
        <v>97500000</v>
      </c>
      <c r="P174">
        <v>21.119135277272726</v>
      </c>
      <c r="Q174">
        <v>19087.310463366146</v>
      </c>
      <c r="R174">
        <v>229861555.87441438</v>
      </c>
      <c r="S174">
        <v>2017.7279186520138</v>
      </c>
      <c r="T174">
        <v>19108.429598643419</v>
      </c>
      <c r="U174">
        <f>Pro_Economic_Table[[#This Row],[Total Energy(MJ)]]*AHP!$P$3/TOPSIS!$B$4</f>
        <v>7.8115606058603484E-3</v>
      </c>
      <c r="V174">
        <f>Pro_Economic_Table[[#This Row],[Total Cost(LKR Million)]]*AHP!$P$4/TOPSIS!$C$4</f>
        <v>3.0304537676608765E-2</v>
      </c>
      <c r="W174">
        <f>Pro_Economic_Table[[#This Row],[Total Carbon (Metric T)]]*AHP!$P$5/TOPSIS!$D$4</f>
        <v>3.3539737053850057E-3</v>
      </c>
      <c r="X174">
        <f>((Pro_Economic_Table[[#This Row],[Weighted Energy]]-TOPSIS!$B$5)^2+(Pro_Economic_Table[[#This Row],[Weighted Cost]]-TOPSIS!$C$5)^2+(Pro_Economic_Table[[#This Row],[Weighted Co2]]-TOPSIS!$D$5)^2)^0.5</f>
        <v>2.3456016491211003E-3</v>
      </c>
      <c r="Y174">
        <f>((Pro_Economic_Table[[#This Row],[Weighted Energy]]-TOPSIS!$B$6)^2+(Pro_Economic_Table[[#This Row],[Weighted Cost]]-TOPSIS!$C$6)^2+(Pro_Economic_Table[[#This Row],[Weighted Co2]]-TOPSIS!$D$6)^2)^0.5</f>
        <v>4.6463572991218881E-3</v>
      </c>
      <c r="Z174">
        <f>Pro_Economic_Table[[#This Row],[S- Worst-Euclidean Distance]]/(Pro_Economic_Table[[#This Row],[S+ Best-Euclidean Distance]]+Pro_Economic_Table[[#This Row],[S- Worst-Euclidean Distance]])</f>
        <v>0.66452868695538791</v>
      </c>
      <c r="AA174">
        <v>173</v>
      </c>
    </row>
    <row r="175" spans="1:27" x14ac:dyDescent="0.3">
      <c r="A175">
        <v>95</v>
      </c>
      <c r="B175" t="s">
        <v>139</v>
      </c>
      <c r="C175" t="s">
        <v>151</v>
      </c>
      <c r="D175" t="s">
        <v>155</v>
      </c>
      <c r="E175" t="s">
        <v>156</v>
      </c>
      <c r="F175" t="s">
        <v>160</v>
      </c>
      <c r="G175" t="s">
        <v>226</v>
      </c>
      <c r="H175">
        <v>350.097754791677</v>
      </c>
      <c r="I175">
        <v>25</v>
      </c>
      <c r="J175">
        <v>1276749.4156047399</v>
      </c>
      <c r="K175">
        <v>47765.988836363627</v>
      </c>
      <c r="L175">
        <v>229814894.80885318</v>
      </c>
      <c r="M175">
        <v>5112235.4263636358</v>
      </c>
      <c r="N175">
        <v>1915124123.40711</v>
      </c>
      <c r="O175">
        <v>97500000</v>
      </c>
      <c r="P175">
        <v>21.105320052272724</v>
      </c>
      <c r="Q175">
        <v>19087.403763290858</v>
      </c>
      <c r="R175">
        <v>229862660.79768956</v>
      </c>
      <c r="S175">
        <v>2017.7363588334738</v>
      </c>
      <c r="T175">
        <v>19108.509083343131</v>
      </c>
      <c r="U175">
        <f>Pro_Economic_Table[[#This Row],[Total Energy(MJ)]]*AHP!$P$3/TOPSIS!$B$4</f>
        <v>7.8115981553109129E-3</v>
      </c>
      <c r="V175">
        <f>Pro_Economic_Table[[#This Row],[Total Cost(LKR Million)]]*AHP!$P$4/TOPSIS!$C$4</f>
        <v>3.0304664440873999E-2</v>
      </c>
      <c r="W175">
        <f>Pro_Economic_Table[[#This Row],[Total Carbon (Metric T)]]*AHP!$P$5/TOPSIS!$D$4</f>
        <v>3.3539876567979902E-3</v>
      </c>
      <c r="X175">
        <f>((Pro_Economic_Table[[#This Row],[Weighted Energy]]-TOPSIS!$B$5)^2+(Pro_Economic_Table[[#This Row],[Weighted Cost]]-TOPSIS!$C$5)^2+(Pro_Economic_Table[[#This Row],[Weighted Co2]]-TOPSIS!$D$5)^2)^0.5</f>
        <v>2.3457344763002539E-3</v>
      </c>
      <c r="Y175">
        <f>((Pro_Economic_Table[[#This Row],[Weighted Energy]]-TOPSIS!$B$6)^2+(Pro_Economic_Table[[#This Row],[Weighted Cost]]-TOPSIS!$C$6)^2+(Pro_Economic_Table[[#This Row],[Weighted Co2]]-TOPSIS!$D$6)^2)^0.5</f>
        <v>4.6462244582003874E-3</v>
      </c>
      <c r="Z175">
        <f>Pro_Economic_Table[[#This Row],[S- Worst-Euclidean Distance]]/(Pro_Economic_Table[[#This Row],[S+ Best-Euclidean Distance]]+Pro_Economic_Table[[#This Row],[S- Worst-Euclidean Distance]])</f>
        <v>0.66450968916227138</v>
      </c>
      <c r="AA175">
        <v>174</v>
      </c>
    </row>
    <row r="176" spans="1:27" x14ac:dyDescent="0.3">
      <c r="A176">
        <v>339</v>
      </c>
      <c r="B176" t="s">
        <v>142</v>
      </c>
      <c r="C176" t="s">
        <v>149</v>
      </c>
      <c r="D176" t="s">
        <v>154</v>
      </c>
      <c r="E176" t="s">
        <v>157</v>
      </c>
      <c r="F176" t="s">
        <v>160</v>
      </c>
      <c r="G176" t="s">
        <v>224</v>
      </c>
      <c r="H176">
        <v>360.71096690833548</v>
      </c>
      <c r="I176">
        <v>26</v>
      </c>
      <c r="J176">
        <v>1276744.8632332939</v>
      </c>
      <c r="K176">
        <v>41456.136245454538</v>
      </c>
      <c r="L176">
        <v>229814075.38199291</v>
      </c>
      <c r="M176">
        <v>5237816.5795454532</v>
      </c>
      <c r="N176">
        <v>1915117294.8499408</v>
      </c>
      <c r="O176">
        <v>97401200</v>
      </c>
      <c r="P176">
        <v>25.93032078636363</v>
      </c>
      <c r="Q176">
        <v>19087.335705337744</v>
      </c>
      <c r="R176">
        <v>229855531.51823837</v>
      </c>
      <c r="S176">
        <v>2017.7563114294862</v>
      </c>
      <c r="T176">
        <v>19113.266026124107</v>
      </c>
      <c r="U176">
        <f>Pro_Economic_Table[[#This Row],[Total Energy(MJ)]]*AHP!$P$3/TOPSIS!$B$4</f>
        <v>7.8113558755686678E-3</v>
      </c>
      <c r="V176">
        <f>Pro_Economic_Table[[#This Row],[Total Cost(LKR Million)]]*AHP!$P$4/TOPSIS!$C$4</f>
        <v>3.0304964111702762E-2</v>
      </c>
      <c r="W176">
        <f>Pro_Economic_Table[[#This Row],[Total Carbon (Metric T)]]*AHP!$P$5/TOPSIS!$D$4</f>
        <v>3.3548226108648877E-3</v>
      </c>
      <c r="X176">
        <f>((Pro_Economic_Table[[#This Row],[Weighted Energy]]-TOPSIS!$B$5)^2+(Pro_Economic_Table[[#This Row],[Weighted Cost]]-TOPSIS!$C$5)^2+(Pro_Economic_Table[[#This Row],[Weighted Co2]]-TOPSIS!$D$5)^2)^0.5</f>
        <v>2.3460516245513976E-3</v>
      </c>
      <c r="Y176">
        <f>((Pro_Economic_Table[[#This Row],[Weighted Energy]]-TOPSIS!$B$6)^2+(Pro_Economic_Table[[#This Row],[Weighted Cost]]-TOPSIS!$C$6)^2+(Pro_Economic_Table[[#This Row],[Weighted Co2]]-TOPSIS!$D$6)^2)^0.5</f>
        <v>4.6459072146384063E-3</v>
      </c>
      <c r="Z176">
        <f>Pro_Economic_Table[[#This Row],[S- Worst-Euclidean Distance]]/(Pro_Economic_Table[[#This Row],[S+ Best-Euclidean Distance]]+Pro_Economic_Table[[#This Row],[S- Worst-Euclidean Distance]])</f>
        <v>0.66446432559044533</v>
      </c>
      <c r="AA176">
        <v>175</v>
      </c>
    </row>
    <row r="177" spans="1:27" x14ac:dyDescent="0.3">
      <c r="A177">
        <v>357</v>
      </c>
      <c r="B177" t="s">
        <v>142</v>
      </c>
      <c r="C177" t="s">
        <v>149</v>
      </c>
      <c r="D177" t="s">
        <v>155</v>
      </c>
      <c r="E177" t="s">
        <v>157</v>
      </c>
      <c r="F177" t="s">
        <v>160</v>
      </c>
      <c r="G177" t="s">
        <v>224</v>
      </c>
      <c r="H177">
        <v>360.71741401333549</v>
      </c>
      <c r="I177">
        <v>26</v>
      </c>
      <c r="J177">
        <v>1276751.1040309337</v>
      </c>
      <c r="K177">
        <v>41437.71594545454</v>
      </c>
      <c r="L177">
        <v>229815198.72556806</v>
      </c>
      <c r="M177">
        <v>5236895.5645454526</v>
      </c>
      <c r="N177">
        <v>1915126656.0464005</v>
      </c>
      <c r="O177">
        <v>97401200</v>
      </c>
      <c r="P177">
        <v>25.916505561363632</v>
      </c>
      <c r="Q177">
        <v>19087.429005262456</v>
      </c>
      <c r="R177">
        <v>229856636.44151351</v>
      </c>
      <c r="S177">
        <v>2017.764751610946</v>
      </c>
      <c r="T177">
        <v>19113.345510823819</v>
      </c>
      <c r="U177">
        <f>Pro_Economic_Table[[#This Row],[Total Energy(MJ)]]*AHP!$P$3/TOPSIS!$B$4</f>
        <v>7.8113934250192306E-3</v>
      </c>
      <c r="V177">
        <f>Pro_Economic_Table[[#This Row],[Total Cost(LKR Million)]]*AHP!$P$4/TOPSIS!$C$4</f>
        <v>3.0305090875967992E-2</v>
      </c>
      <c r="W177">
        <f>Pro_Economic_Table[[#This Row],[Total Carbon (Metric T)]]*AHP!$P$5/TOPSIS!$D$4</f>
        <v>3.3548365622778726E-3</v>
      </c>
      <c r="X177">
        <f>((Pro_Economic_Table[[#This Row],[Weighted Energy]]-TOPSIS!$B$5)^2+(Pro_Economic_Table[[#This Row],[Weighted Cost]]-TOPSIS!$C$5)^2+(Pro_Economic_Table[[#This Row],[Weighted Co2]]-TOPSIS!$D$5)^2)^0.5</f>
        <v>2.346184451067209E-3</v>
      </c>
      <c r="Y177">
        <f>((Pro_Economic_Table[[#This Row],[Weighted Energy]]-TOPSIS!$B$6)^2+(Pro_Economic_Table[[#This Row],[Weighted Cost]]-TOPSIS!$C$6)^2+(Pro_Economic_Table[[#This Row],[Weighted Co2]]-TOPSIS!$D$6)^2)^0.5</f>
        <v>4.6457743733774636E-3</v>
      </c>
      <c r="Z177">
        <f>Pro_Economic_Table[[#This Row],[S- Worst-Euclidean Distance]]/(Pro_Economic_Table[[#This Row],[S+ Best-Euclidean Distance]]+Pro_Economic_Table[[#This Row],[S- Worst-Euclidean Distance]])</f>
        <v>0.66444532784365307</v>
      </c>
      <c r="AA177">
        <v>176</v>
      </c>
    </row>
    <row r="178" spans="1:27" x14ac:dyDescent="0.3">
      <c r="A178">
        <v>82</v>
      </c>
      <c r="B178" t="s">
        <v>139</v>
      </c>
      <c r="C178" t="s">
        <v>151</v>
      </c>
      <c r="D178" t="s">
        <v>154</v>
      </c>
      <c r="E178" t="s">
        <v>157</v>
      </c>
      <c r="F178" t="s">
        <v>159</v>
      </c>
      <c r="G178" t="s">
        <v>225</v>
      </c>
      <c r="H178">
        <v>353.18665734869694</v>
      </c>
      <c r="I178">
        <v>51</v>
      </c>
      <c r="J178">
        <v>1278660.9563114161</v>
      </c>
      <c r="K178">
        <v>49694.89527272727</v>
      </c>
      <c r="L178">
        <v>230158972.1360549</v>
      </c>
      <c r="M178">
        <v>4540010.6004545446</v>
      </c>
      <c r="N178">
        <v>1917991434.4671242</v>
      </c>
      <c r="O178">
        <v>95064000</v>
      </c>
      <c r="P178">
        <v>24.121327777272722</v>
      </c>
      <c r="Q178">
        <v>19115.981296855669</v>
      </c>
      <c r="R178">
        <v>230208667.03132764</v>
      </c>
      <c r="S178">
        <v>2017.5954450675788</v>
      </c>
      <c r="T178">
        <v>19140.102624632942</v>
      </c>
      <c r="U178">
        <f>Pro_Economic_Table[[#This Row],[Total Energy(MJ)]]*AHP!$P$3/TOPSIS!$B$4</f>
        <v>7.8233567491035431E-3</v>
      </c>
      <c r="V178">
        <f>Pro_Economic_Table[[#This Row],[Total Cost(LKR Million)]]*AHP!$P$4/TOPSIS!$C$4</f>
        <v>3.0302548037325114E-2</v>
      </c>
      <c r="W178">
        <f>Pro_Economic_Table[[#This Row],[Total Carbon (Metric T)]]*AHP!$P$5/TOPSIS!$D$4</f>
        <v>3.3595330579100492E-3</v>
      </c>
      <c r="X178">
        <f>((Pro_Economic_Table[[#This Row],[Weighted Energy]]-TOPSIS!$B$5)^2+(Pro_Economic_Table[[#This Row],[Weighted Cost]]-TOPSIS!$C$5)^2+(Pro_Economic_Table[[#This Row],[Weighted Co2]]-TOPSIS!$D$5)^2)^0.5</f>
        <v>2.347153506603561E-3</v>
      </c>
      <c r="Y178">
        <f>((Pro_Economic_Table[[#This Row],[Weighted Energy]]-TOPSIS!$B$6)^2+(Pro_Economic_Table[[#This Row],[Weighted Cost]]-TOPSIS!$C$6)^2+(Pro_Economic_Table[[#This Row],[Weighted Co2]]-TOPSIS!$D$6)^2)^0.5</f>
        <v>4.6448227019755981E-3</v>
      </c>
      <c r="Z178">
        <f>Pro_Economic_Table[[#This Row],[S- Worst-Euclidean Distance]]/(Pro_Economic_Table[[#This Row],[S+ Best-Euclidean Distance]]+Pro_Economic_Table[[#This Row],[S- Worst-Euclidean Distance]])</f>
        <v>0.66430756676151126</v>
      </c>
      <c r="AA178">
        <v>177</v>
      </c>
    </row>
    <row r="179" spans="1:27" x14ac:dyDescent="0.3">
      <c r="A179">
        <v>100</v>
      </c>
      <c r="B179" t="s">
        <v>139</v>
      </c>
      <c r="C179" t="s">
        <v>151</v>
      </c>
      <c r="D179" t="s">
        <v>155</v>
      </c>
      <c r="E179" t="s">
        <v>157</v>
      </c>
      <c r="F179" t="s">
        <v>159</v>
      </c>
      <c r="G179" t="s">
        <v>225</v>
      </c>
      <c r="H179">
        <v>353.193104453697</v>
      </c>
      <c r="I179">
        <v>51</v>
      </c>
      <c r="J179">
        <v>1278667.1971090562</v>
      </c>
      <c r="K179">
        <v>49676.474972727272</v>
      </c>
      <c r="L179">
        <v>230160095.47963011</v>
      </c>
      <c r="M179">
        <v>4539089.585454545</v>
      </c>
      <c r="N179">
        <v>1918000795.6635842</v>
      </c>
      <c r="O179">
        <v>95064000</v>
      </c>
      <c r="P179">
        <v>24.107512552272723</v>
      </c>
      <c r="Q179">
        <v>19116.074596780389</v>
      </c>
      <c r="R179">
        <v>230209771.95460284</v>
      </c>
      <c r="S179">
        <v>2017.6038852490387</v>
      </c>
      <c r="T179">
        <v>19140.182109332662</v>
      </c>
      <c r="U179">
        <f>Pro_Economic_Table[[#This Row],[Total Energy(MJ)]]*AHP!$P$3/TOPSIS!$B$4</f>
        <v>7.8233942985541077E-3</v>
      </c>
      <c r="V179">
        <f>Pro_Economic_Table[[#This Row],[Total Cost(LKR Million)]]*AHP!$P$4/TOPSIS!$C$4</f>
        <v>3.0302674801590348E-2</v>
      </c>
      <c r="W179">
        <f>Pro_Economic_Table[[#This Row],[Total Carbon (Metric T)]]*AHP!$P$5/TOPSIS!$D$4</f>
        <v>3.359547009323035E-3</v>
      </c>
      <c r="X179">
        <f>((Pro_Economic_Table[[#This Row],[Weighted Energy]]-TOPSIS!$B$5)^2+(Pro_Economic_Table[[#This Row],[Weighted Cost]]-TOPSIS!$C$5)^2+(Pro_Economic_Table[[#This Row],[Weighted Co2]]-TOPSIS!$D$5)^2)^0.5</f>
        <v>2.3472863602624441E-3</v>
      </c>
      <c r="Y179">
        <f>((Pro_Economic_Table[[#This Row],[Weighted Energy]]-TOPSIS!$B$6)^2+(Pro_Economic_Table[[#This Row],[Weighted Cost]]-TOPSIS!$C$6)^2+(Pro_Economic_Table[[#This Row],[Weighted Co2]]-TOPSIS!$D$6)^2)^0.5</f>
        <v>4.6446898749252195E-3</v>
      </c>
      <c r="Z179">
        <f>Pro_Economic_Table[[#This Row],[S- Worst-Euclidean Distance]]/(Pro_Economic_Table[[#This Row],[S+ Best-Euclidean Distance]]+Pro_Economic_Table[[#This Row],[S- Worst-Euclidean Distance]])</f>
        <v>0.66428856716509666</v>
      </c>
      <c r="AA179">
        <v>178</v>
      </c>
    </row>
    <row r="180" spans="1:27" x14ac:dyDescent="0.3">
      <c r="A180">
        <v>85</v>
      </c>
      <c r="B180" t="s">
        <v>139</v>
      </c>
      <c r="C180" t="s">
        <v>151</v>
      </c>
      <c r="D180" t="s">
        <v>154</v>
      </c>
      <c r="E180" t="s">
        <v>157</v>
      </c>
      <c r="F180" t="s">
        <v>160</v>
      </c>
      <c r="G180" t="s">
        <v>225</v>
      </c>
      <c r="H180">
        <v>353.14808550485884</v>
      </c>
      <c r="I180">
        <v>51</v>
      </c>
      <c r="J180">
        <v>1279702.1357351001</v>
      </c>
      <c r="K180">
        <v>50513.67504545454</v>
      </c>
      <c r="L180">
        <v>230346384.43231803</v>
      </c>
      <c r="M180">
        <v>4567303.2595454538</v>
      </c>
      <c r="N180">
        <v>1919553203.6026504</v>
      </c>
      <c r="O180">
        <v>95064000</v>
      </c>
      <c r="P180">
        <v>23.848401186363635</v>
      </c>
      <c r="Q180">
        <v>19131.546929239747</v>
      </c>
      <c r="R180">
        <v>230396898.10736349</v>
      </c>
      <c r="S180">
        <v>2019.184506862196</v>
      </c>
      <c r="T180">
        <v>19155.395330426109</v>
      </c>
      <c r="U180">
        <f>Pro_Economic_Table[[#This Row],[Total Energy(MJ)]]*AHP!$P$3/TOPSIS!$B$4</f>
        <v>7.829753549354751E-3</v>
      </c>
      <c r="V180">
        <f>Pro_Economic_Table[[#This Row],[Total Cost(LKR Million)]]*AHP!$P$4/TOPSIS!$C$4</f>
        <v>3.0326414378559867E-2</v>
      </c>
      <c r="W180">
        <f>Pro_Economic_Table[[#This Row],[Total Carbon (Metric T)]]*AHP!$P$5/TOPSIS!$D$4</f>
        <v>3.3622172833640404E-3</v>
      </c>
      <c r="X180">
        <f>((Pro_Economic_Table[[#This Row],[Weighted Energy]]-TOPSIS!$B$5)^2+(Pro_Economic_Table[[#This Row],[Weighted Cost]]-TOPSIS!$C$5)^2+(Pro_Economic_Table[[#This Row],[Weighted Co2]]-TOPSIS!$D$5)^2)^0.5</f>
        <v>2.3720061687283159E-3</v>
      </c>
      <c r="Y180">
        <f>((Pro_Economic_Table[[#This Row],[Weighted Energy]]-TOPSIS!$B$6)^2+(Pro_Economic_Table[[#This Row],[Weighted Cost]]-TOPSIS!$C$6)^2+(Pro_Economic_Table[[#This Row],[Weighted Co2]]-TOPSIS!$D$6)^2)^0.5</f>
        <v>4.6199719058083368E-3</v>
      </c>
      <c r="Z180">
        <f>Pro_Economic_Table[[#This Row],[S- Worst-Euclidean Distance]]/(Pro_Economic_Table[[#This Row],[S+ Best-Euclidean Distance]]+Pro_Economic_Table[[#This Row],[S- Worst-Euclidean Distance]])</f>
        <v>0.66075320267855608</v>
      </c>
      <c r="AA180">
        <v>179</v>
      </c>
    </row>
    <row r="181" spans="1:27" x14ac:dyDescent="0.3">
      <c r="A181">
        <v>103</v>
      </c>
      <c r="B181" t="s">
        <v>139</v>
      </c>
      <c r="C181" t="s">
        <v>151</v>
      </c>
      <c r="D181" t="s">
        <v>155</v>
      </c>
      <c r="E181" t="s">
        <v>157</v>
      </c>
      <c r="F181" t="s">
        <v>160</v>
      </c>
      <c r="G181" t="s">
        <v>225</v>
      </c>
      <c r="H181">
        <v>353.15453260985885</v>
      </c>
      <c r="I181">
        <v>51</v>
      </c>
      <c r="J181">
        <v>1279708.3765327397</v>
      </c>
      <c r="K181">
        <v>50495.254745454542</v>
      </c>
      <c r="L181">
        <v>230347507.77589315</v>
      </c>
      <c r="M181">
        <v>4566382.2445454542</v>
      </c>
      <c r="N181">
        <v>1919562564.7991095</v>
      </c>
      <c r="O181">
        <v>95064000</v>
      </c>
      <c r="P181">
        <v>23.834585961363636</v>
      </c>
      <c r="Q181">
        <v>19131.640229164459</v>
      </c>
      <c r="R181">
        <v>230398003.03063861</v>
      </c>
      <c r="S181">
        <v>2019.1929470436548</v>
      </c>
      <c r="T181">
        <v>19155.474815125821</v>
      </c>
      <c r="U181">
        <f>Pro_Economic_Table[[#This Row],[Total Energy(MJ)]]*AHP!$P$3/TOPSIS!$B$4</f>
        <v>7.8297910988053138E-3</v>
      </c>
      <c r="V181">
        <f>Pro_Economic_Table[[#This Row],[Total Cost(LKR Million)]]*AHP!$P$4/TOPSIS!$C$4</f>
        <v>3.032654114282508E-2</v>
      </c>
      <c r="W181">
        <f>Pro_Economic_Table[[#This Row],[Total Carbon (Metric T)]]*AHP!$P$5/TOPSIS!$D$4</f>
        <v>3.3622312347770249E-3</v>
      </c>
      <c r="X181">
        <f>((Pro_Economic_Table[[#This Row],[Weighted Energy]]-TOPSIS!$B$5)^2+(Pro_Economic_Table[[#This Row],[Weighted Cost]]-TOPSIS!$C$5)^2+(Pro_Economic_Table[[#This Row],[Weighted Co2]]-TOPSIS!$D$5)^2)^0.5</f>
        <v>2.3721390229255899E-3</v>
      </c>
      <c r="Y181">
        <f>((Pro_Economic_Table[[#This Row],[Weighted Energy]]-TOPSIS!$B$6)^2+(Pro_Economic_Table[[#This Row],[Weighted Cost]]-TOPSIS!$C$6)^2+(Pro_Economic_Table[[#This Row],[Weighted Co2]]-TOPSIS!$D$6)^2)^0.5</f>
        <v>4.6198390792312263E-3</v>
      </c>
      <c r="Z181">
        <f>Pro_Economic_Table[[#This Row],[S- Worst-Euclidean Distance]]/(Pro_Economic_Table[[#This Row],[S+ Best-Euclidean Distance]]+Pro_Economic_Table[[#This Row],[S- Worst-Euclidean Distance]])</f>
        <v>0.66073420307282482</v>
      </c>
      <c r="AA181">
        <v>180</v>
      </c>
    </row>
    <row r="182" spans="1:27" x14ac:dyDescent="0.3">
      <c r="A182">
        <v>335</v>
      </c>
      <c r="B182" t="s">
        <v>142</v>
      </c>
      <c r="C182" t="s">
        <v>149</v>
      </c>
      <c r="D182" t="s">
        <v>154</v>
      </c>
      <c r="E182" t="s">
        <v>157</v>
      </c>
      <c r="F182" t="s">
        <v>159</v>
      </c>
      <c r="G182" t="s">
        <v>226</v>
      </c>
      <c r="H182">
        <v>360.74953875217363</v>
      </c>
      <c r="I182">
        <v>26</v>
      </c>
      <c r="J182">
        <v>1275703.6838096101</v>
      </c>
      <c r="K182">
        <v>40637.356472727261</v>
      </c>
      <c r="L182">
        <v>229626663.08572981</v>
      </c>
      <c r="M182">
        <v>5210523.920454544</v>
      </c>
      <c r="N182">
        <v>1913555525.7144151</v>
      </c>
      <c r="O182">
        <v>101400000</v>
      </c>
      <c r="P182">
        <v>26.203247377272721</v>
      </c>
      <c r="Q182">
        <v>19071.770072953666</v>
      </c>
      <c r="R182">
        <v>229667300.44220254</v>
      </c>
      <c r="S182">
        <v>2020.1660496348695</v>
      </c>
      <c r="T182">
        <v>19097.973320330941</v>
      </c>
      <c r="U182">
        <f>Pro_Economic_Table[[#This Row],[Total Energy(MJ)]]*AHP!$P$3/TOPSIS!$B$4</f>
        <v>7.8049590753174617E-3</v>
      </c>
      <c r="V182">
        <f>Pro_Economic_Table[[#This Row],[Total Cost(LKR Million)]]*AHP!$P$4/TOPSIS!$C$4</f>
        <v>3.0341156306676498E-2</v>
      </c>
      <c r="W182">
        <f>Pro_Economic_Table[[#This Row],[Total Carbon (Metric T)]]*AHP!$P$5/TOPSIS!$D$4</f>
        <v>3.3521383854108969E-3</v>
      </c>
      <c r="X182">
        <f>((Pro_Economic_Table[[#This Row],[Weighted Energy]]-TOPSIS!$B$5)^2+(Pro_Economic_Table[[#This Row],[Weighted Cost]]-TOPSIS!$C$5)^2+(Pro_Economic_Table[[#This Row],[Weighted Co2]]-TOPSIS!$D$5)^2)^0.5</f>
        <v>2.3791912713018062E-3</v>
      </c>
      <c r="Y182">
        <f>((Pro_Economic_Table[[#This Row],[Weighted Energy]]-TOPSIS!$B$6)^2+(Pro_Economic_Table[[#This Row],[Weighted Cost]]-TOPSIS!$C$6)^2+(Pro_Economic_Table[[#This Row],[Weighted Co2]]-TOPSIS!$D$6)^2)^0.5</f>
        <v>4.6128983374866036E-3</v>
      </c>
      <c r="Z182">
        <f>Pro_Economic_Table[[#This Row],[S- Worst-Euclidean Distance]]/(Pro_Economic_Table[[#This Row],[S+ Best-Euclidean Distance]]+Pro_Economic_Table[[#This Row],[S- Worst-Euclidean Distance]])</f>
        <v>0.65973100969538734</v>
      </c>
      <c r="AA182">
        <v>181</v>
      </c>
    </row>
    <row r="183" spans="1:27" x14ac:dyDescent="0.3">
      <c r="A183">
        <v>353</v>
      </c>
      <c r="B183" t="s">
        <v>142</v>
      </c>
      <c r="C183" t="s">
        <v>149</v>
      </c>
      <c r="D183" t="s">
        <v>155</v>
      </c>
      <c r="E183" t="s">
        <v>157</v>
      </c>
      <c r="F183" t="s">
        <v>159</v>
      </c>
      <c r="G183" t="s">
        <v>226</v>
      </c>
      <c r="H183">
        <v>360.7559858571737</v>
      </c>
      <c r="I183">
        <v>26</v>
      </c>
      <c r="J183">
        <v>1275709.9246072497</v>
      </c>
      <c r="K183">
        <v>40618.936172727263</v>
      </c>
      <c r="L183">
        <v>229627786.42930493</v>
      </c>
      <c r="M183">
        <v>5209602.9054545434</v>
      </c>
      <c r="N183">
        <v>1913564886.9108744</v>
      </c>
      <c r="O183">
        <v>101400000</v>
      </c>
      <c r="P183">
        <v>26.189432152272722</v>
      </c>
      <c r="Q183">
        <v>19071.863372878379</v>
      </c>
      <c r="R183">
        <v>229668405.36547765</v>
      </c>
      <c r="S183">
        <v>2020.174489816329</v>
      </c>
      <c r="T183">
        <v>19098.052805030653</v>
      </c>
      <c r="U183">
        <f>Pro_Economic_Table[[#This Row],[Total Energy(MJ)]]*AHP!$P$3/TOPSIS!$B$4</f>
        <v>7.8049966247680236E-3</v>
      </c>
      <c r="V183">
        <f>Pro_Economic_Table[[#This Row],[Total Cost(LKR Million)]]*AHP!$P$4/TOPSIS!$C$4</f>
        <v>3.0341283070941721E-2</v>
      </c>
      <c r="W183">
        <f>Pro_Economic_Table[[#This Row],[Total Carbon (Metric T)]]*AHP!$P$5/TOPSIS!$D$4</f>
        <v>3.3521523368238815E-3</v>
      </c>
      <c r="X183">
        <f>((Pro_Economic_Table[[#This Row],[Weighted Energy]]-TOPSIS!$B$5)^2+(Pro_Economic_Table[[#This Row],[Weighted Cost]]-TOPSIS!$C$5)^2+(Pro_Economic_Table[[#This Row],[Weighted Co2]]-TOPSIS!$D$5)^2)^0.5</f>
        <v>2.3793240593226934E-3</v>
      </c>
      <c r="Y183">
        <f>((Pro_Economic_Table[[#This Row],[Weighted Energy]]-TOPSIS!$B$6)^2+(Pro_Economic_Table[[#This Row],[Weighted Cost]]-TOPSIS!$C$6)^2+(Pro_Economic_Table[[#This Row],[Weighted Co2]]-TOPSIS!$D$6)^2)^0.5</f>
        <v>4.6127654800295417E-3</v>
      </c>
      <c r="Z183">
        <f>Pro_Economic_Table[[#This Row],[S- Worst-Euclidean Distance]]/(Pro_Economic_Table[[#This Row],[S+ Best-Euclidean Distance]]+Pro_Economic_Table[[#This Row],[S- Worst-Euclidean Distance]])</f>
        <v>0.65971201513773525</v>
      </c>
      <c r="AA183">
        <v>182</v>
      </c>
    </row>
    <row r="184" spans="1:27" x14ac:dyDescent="0.3">
      <c r="A184">
        <v>84</v>
      </c>
      <c r="B184" t="s">
        <v>139</v>
      </c>
      <c r="C184" t="s">
        <v>151</v>
      </c>
      <c r="D184" t="s">
        <v>154</v>
      </c>
      <c r="E184" t="s">
        <v>157</v>
      </c>
      <c r="F184" t="s">
        <v>159</v>
      </c>
      <c r="G184" t="s">
        <v>224</v>
      </c>
      <c r="H184">
        <v>353.18665734869694</v>
      </c>
      <c r="I184">
        <v>26</v>
      </c>
      <c r="J184">
        <v>1278660.9563114161</v>
      </c>
      <c r="K184">
        <v>49694.89527272727</v>
      </c>
      <c r="L184">
        <v>230158972.1360549</v>
      </c>
      <c r="M184">
        <v>4540010.6004545446</v>
      </c>
      <c r="N184">
        <v>1917991434.4671242</v>
      </c>
      <c r="O184">
        <v>97401200</v>
      </c>
      <c r="P184">
        <v>24.121327777272722</v>
      </c>
      <c r="Q184">
        <v>19115.981296855669</v>
      </c>
      <c r="R184">
        <v>230208667.03132764</v>
      </c>
      <c r="S184">
        <v>2019.9326450675787</v>
      </c>
      <c r="T184">
        <v>19140.102624632942</v>
      </c>
      <c r="U184">
        <f>Pro_Economic_Table[[#This Row],[Total Energy(MJ)]]*AHP!$P$3/TOPSIS!$B$4</f>
        <v>7.8233567491035431E-3</v>
      </c>
      <c r="V184">
        <f>Pro_Economic_Table[[#This Row],[Total Cost(LKR Million)]]*AHP!$P$4/TOPSIS!$C$4</f>
        <v>3.0337650770851786E-2</v>
      </c>
      <c r="W184">
        <f>Pro_Economic_Table[[#This Row],[Total Carbon (Metric T)]]*AHP!$P$5/TOPSIS!$D$4</f>
        <v>3.3595330579100492E-3</v>
      </c>
      <c r="X184">
        <f>((Pro_Economic_Table[[#This Row],[Weighted Energy]]-TOPSIS!$B$5)^2+(Pro_Economic_Table[[#This Row],[Weighted Cost]]-TOPSIS!$C$5)^2+(Pro_Economic_Table[[#This Row],[Weighted Co2]]-TOPSIS!$D$5)^2)^0.5</f>
        <v>2.3809818113314802E-3</v>
      </c>
      <c r="Y184">
        <f>((Pro_Economic_Table[[#This Row],[Weighted Energy]]-TOPSIS!$B$6)^2+(Pro_Economic_Table[[#This Row],[Weighted Cost]]-TOPSIS!$C$6)^2+(Pro_Economic_Table[[#This Row],[Weighted Co2]]-TOPSIS!$D$6)^2)^0.5</f>
        <v>4.6109707770952248E-3</v>
      </c>
      <c r="Z184">
        <f>Pro_Economic_Table[[#This Row],[S- Worst-Euclidean Distance]]/(Pro_Economic_Table[[#This Row],[S+ Best-Euclidean Distance]]+Pro_Economic_Table[[#This Row],[S- Worst-Euclidean Distance]])</f>
        <v>0.65946825565256917</v>
      </c>
      <c r="AA184">
        <v>183</v>
      </c>
    </row>
    <row r="185" spans="1:27" x14ac:dyDescent="0.3">
      <c r="A185">
        <v>102</v>
      </c>
      <c r="B185" t="s">
        <v>139</v>
      </c>
      <c r="C185" t="s">
        <v>151</v>
      </c>
      <c r="D185" t="s">
        <v>155</v>
      </c>
      <c r="E185" t="s">
        <v>157</v>
      </c>
      <c r="F185" t="s">
        <v>159</v>
      </c>
      <c r="G185" t="s">
        <v>224</v>
      </c>
      <c r="H185">
        <v>353.193104453697</v>
      </c>
      <c r="I185">
        <v>26</v>
      </c>
      <c r="J185">
        <v>1278667.1971090562</v>
      </c>
      <c r="K185">
        <v>49676.474972727272</v>
      </c>
      <c r="L185">
        <v>230160095.47963011</v>
      </c>
      <c r="M185">
        <v>4539089.585454545</v>
      </c>
      <c r="N185">
        <v>1918000795.6635842</v>
      </c>
      <c r="O185">
        <v>97401200</v>
      </c>
      <c r="P185">
        <v>24.107512552272723</v>
      </c>
      <c r="Q185">
        <v>19116.074596780389</v>
      </c>
      <c r="R185">
        <v>230209771.95460284</v>
      </c>
      <c r="S185">
        <v>2019.9410852490387</v>
      </c>
      <c r="T185">
        <v>19140.182109332662</v>
      </c>
      <c r="U185">
        <f>Pro_Economic_Table[[#This Row],[Total Energy(MJ)]]*AHP!$P$3/TOPSIS!$B$4</f>
        <v>7.8233942985541077E-3</v>
      </c>
      <c r="V185">
        <f>Pro_Economic_Table[[#This Row],[Total Cost(LKR Million)]]*AHP!$P$4/TOPSIS!$C$4</f>
        <v>3.033777753511702E-2</v>
      </c>
      <c r="W185">
        <f>Pro_Economic_Table[[#This Row],[Total Carbon (Metric T)]]*AHP!$P$5/TOPSIS!$D$4</f>
        <v>3.359547009323035E-3</v>
      </c>
      <c r="X185">
        <f>((Pro_Economic_Table[[#This Row],[Weighted Energy]]-TOPSIS!$B$5)^2+(Pro_Economic_Table[[#This Row],[Weighted Cost]]-TOPSIS!$C$5)^2+(Pro_Economic_Table[[#This Row],[Weighted Co2]]-TOPSIS!$D$5)^2)^0.5</f>
        <v>2.3811146463260653E-3</v>
      </c>
      <c r="Y185">
        <f>((Pro_Economic_Table[[#This Row],[Weighted Energy]]-TOPSIS!$B$6)^2+(Pro_Economic_Table[[#This Row],[Weighted Cost]]-TOPSIS!$C$6)^2+(Pro_Economic_Table[[#This Row],[Weighted Co2]]-TOPSIS!$D$6)^2)^0.5</f>
        <v>4.6108379399210659E-3</v>
      </c>
      <c r="Z185">
        <f>Pro_Economic_Table[[#This Row],[S- Worst-Euclidean Distance]]/(Pro_Economic_Table[[#This Row],[S+ Best-Euclidean Distance]]+Pro_Economic_Table[[#This Row],[S- Worst-Euclidean Distance]])</f>
        <v>0.65944925727762871</v>
      </c>
      <c r="AA185">
        <v>184</v>
      </c>
    </row>
    <row r="186" spans="1:27" x14ac:dyDescent="0.3">
      <c r="A186">
        <v>338</v>
      </c>
      <c r="B186" t="s">
        <v>142</v>
      </c>
      <c r="C186" t="s">
        <v>149</v>
      </c>
      <c r="D186" t="s">
        <v>154</v>
      </c>
      <c r="E186" t="s">
        <v>157</v>
      </c>
      <c r="F186" t="s">
        <v>160</v>
      </c>
      <c r="G186" t="s">
        <v>226</v>
      </c>
      <c r="H186">
        <v>360.71096690833548</v>
      </c>
      <c r="I186">
        <v>26</v>
      </c>
      <c r="J186">
        <v>1276744.8632332939</v>
      </c>
      <c r="K186">
        <v>41456.136245454538</v>
      </c>
      <c r="L186">
        <v>229814075.38199291</v>
      </c>
      <c r="M186">
        <v>5237816.5795454532</v>
      </c>
      <c r="N186">
        <v>1915117294.8499408</v>
      </c>
      <c r="O186">
        <v>101400000</v>
      </c>
      <c r="P186">
        <v>25.93032078636363</v>
      </c>
      <c r="Q186">
        <v>19087.335705337744</v>
      </c>
      <c r="R186">
        <v>229855531.51823837</v>
      </c>
      <c r="S186">
        <v>2021.7551114294863</v>
      </c>
      <c r="T186">
        <v>19113.266026124107</v>
      </c>
      <c r="U186">
        <f>Pro_Economic_Table[[#This Row],[Total Energy(MJ)]]*AHP!$P$3/TOPSIS!$B$4</f>
        <v>7.8113558755686678E-3</v>
      </c>
      <c r="V186">
        <f>Pro_Economic_Table[[#This Row],[Total Cost(LKR Million)]]*AHP!$P$4/TOPSIS!$C$4</f>
        <v>3.0365022647911244E-2</v>
      </c>
      <c r="W186">
        <f>Pro_Economic_Table[[#This Row],[Total Carbon (Metric T)]]*AHP!$P$5/TOPSIS!$D$4</f>
        <v>3.3548226108648877E-3</v>
      </c>
      <c r="X186">
        <f>((Pro_Economic_Table[[#This Row],[Weighted Energy]]-TOPSIS!$B$5)^2+(Pro_Economic_Table[[#This Row],[Weighted Cost]]-TOPSIS!$C$5)^2+(Pro_Economic_Table[[#This Row],[Weighted Co2]]-TOPSIS!$D$5)^2)^0.5</f>
        <v>2.4040388083804349E-3</v>
      </c>
      <c r="Y186">
        <f>((Pro_Economic_Table[[#This Row],[Weighted Energy]]-TOPSIS!$B$6)^2+(Pro_Economic_Table[[#This Row],[Weighted Cost]]-TOPSIS!$C$6)^2+(Pro_Economic_Table[[#This Row],[Weighted Co2]]-TOPSIS!$D$6)^2)^0.5</f>
        <v>4.5880454831544459E-3</v>
      </c>
      <c r="Z186">
        <f>Pro_Economic_Table[[#This Row],[S- Worst-Euclidean Distance]]/(Pro_Economic_Table[[#This Row],[S+ Best-Euclidean Distance]]+Pro_Economic_Table[[#This Row],[S- Worst-Euclidean Distance]])</f>
        <v>0.65617708423639332</v>
      </c>
      <c r="AA186">
        <v>185</v>
      </c>
    </row>
    <row r="187" spans="1:27" x14ac:dyDescent="0.3">
      <c r="A187">
        <v>356</v>
      </c>
      <c r="B187" t="s">
        <v>142</v>
      </c>
      <c r="C187" t="s">
        <v>149</v>
      </c>
      <c r="D187" t="s">
        <v>155</v>
      </c>
      <c r="E187" t="s">
        <v>157</v>
      </c>
      <c r="F187" t="s">
        <v>160</v>
      </c>
      <c r="G187" t="s">
        <v>226</v>
      </c>
      <c r="H187">
        <v>360.71741401333549</v>
      </c>
      <c r="I187">
        <v>26</v>
      </c>
      <c r="J187">
        <v>1276751.1040309337</v>
      </c>
      <c r="K187">
        <v>41437.71594545454</v>
      </c>
      <c r="L187">
        <v>229815198.72556806</v>
      </c>
      <c r="M187">
        <v>5236895.5645454526</v>
      </c>
      <c r="N187">
        <v>1915126656.0464005</v>
      </c>
      <c r="O187">
        <v>101400000</v>
      </c>
      <c r="P187">
        <v>25.916505561363632</v>
      </c>
      <c r="Q187">
        <v>19087.429005262456</v>
      </c>
      <c r="R187">
        <v>229856636.44151351</v>
      </c>
      <c r="S187">
        <v>2021.763551610946</v>
      </c>
      <c r="T187">
        <v>19113.345510823819</v>
      </c>
      <c r="U187">
        <f>Pro_Economic_Table[[#This Row],[Total Energy(MJ)]]*AHP!$P$3/TOPSIS!$B$4</f>
        <v>7.8113934250192306E-3</v>
      </c>
      <c r="V187">
        <f>Pro_Economic_Table[[#This Row],[Total Cost(LKR Million)]]*AHP!$P$4/TOPSIS!$C$4</f>
        <v>3.0365149412176475E-2</v>
      </c>
      <c r="W187">
        <f>Pro_Economic_Table[[#This Row],[Total Carbon (Metric T)]]*AHP!$P$5/TOPSIS!$D$4</f>
        <v>3.3548365622778726E-3</v>
      </c>
      <c r="X187">
        <f>((Pro_Economic_Table[[#This Row],[Weighted Energy]]-TOPSIS!$B$5)^2+(Pro_Economic_Table[[#This Row],[Weighted Cost]]-TOPSIS!$C$5)^2+(Pro_Economic_Table[[#This Row],[Weighted Co2]]-TOPSIS!$D$5)^2)^0.5</f>
        <v>2.4041715978941557E-3</v>
      </c>
      <c r="Y187">
        <f>((Pro_Economic_Table[[#This Row],[Weighted Energy]]-TOPSIS!$B$6)^2+(Pro_Economic_Table[[#This Row],[Weighted Cost]]-TOPSIS!$C$6)^2+(Pro_Economic_Table[[#This Row],[Weighted Co2]]-TOPSIS!$D$6)^2)^0.5</f>
        <v>4.5879126259496172E-3</v>
      </c>
      <c r="Z187">
        <f>Pro_Economic_Table[[#This Row],[S- Worst-Euclidean Distance]]/(Pro_Economic_Table[[#This Row],[S+ Best-Euclidean Distance]]+Pro_Economic_Table[[#This Row],[S- Worst-Euclidean Distance]])</f>
        <v>0.65615808950131538</v>
      </c>
      <c r="AA187">
        <v>186</v>
      </c>
    </row>
    <row r="188" spans="1:27" x14ac:dyDescent="0.3">
      <c r="A188">
        <v>87</v>
      </c>
      <c r="B188" t="s">
        <v>139</v>
      </c>
      <c r="C188" t="s">
        <v>151</v>
      </c>
      <c r="D188" t="s">
        <v>154</v>
      </c>
      <c r="E188" t="s">
        <v>157</v>
      </c>
      <c r="F188" t="s">
        <v>160</v>
      </c>
      <c r="G188" t="s">
        <v>224</v>
      </c>
      <c r="H188">
        <v>353.14808550485884</v>
      </c>
      <c r="I188">
        <v>26</v>
      </c>
      <c r="J188">
        <v>1279702.1357351001</v>
      </c>
      <c r="K188">
        <v>50513.67504545454</v>
      </c>
      <c r="L188">
        <v>230346384.43231803</v>
      </c>
      <c r="M188">
        <v>4567303.2595454538</v>
      </c>
      <c r="N188">
        <v>1919553203.6026504</v>
      </c>
      <c r="O188">
        <v>97401200</v>
      </c>
      <c r="P188">
        <v>23.848401186363635</v>
      </c>
      <c r="Q188">
        <v>19131.546929239747</v>
      </c>
      <c r="R188">
        <v>230396898.10736349</v>
      </c>
      <c r="S188">
        <v>2021.521706862196</v>
      </c>
      <c r="T188">
        <v>19155.395330426109</v>
      </c>
      <c r="U188">
        <f>Pro_Economic_Table[[#This Row],[Total Energy(MJ)]]*AHP!$P$3/TOPSIS!$B$4</f>
        <v>7.829753549354751E-3</v>
      </c>
      <c r="V188">
        <f>Pro_Economic_Table[[#This Row],[Total Cost(LKR Million)]]*AHP!$P$4/TOPSIS!$C$4</f>
        <v>3.0361517112086539E-2</v>
      </c>
      <c r="W188">
        <f>Pro_Economic_Table[[#This Row],[Total Carbon (Metric T)]]*AHP!$P$5/TOPSIS!$D$4</f>
        <v>3.3622172833640404E-3</v>
      </c>
      <c r="X188">
        <f>((Pro_Economic_Table[[#This Row],[Weighted Energy]]-TOPSIS!$B$5)^2+(Pro_Economic_Table[[#This Row],[Weighted Cost]]-TOPSIS!$C$5)^2+(Pro_Economic_Table[[#This Row],[Weighted Co2]]-TOPSIS!$D$5)^2)^0.5</f>
        <v>2.4058332474318263E-3</v>
      </c>
      <c r="Y188">
        <f>((Pro_Economic_Table[[#This Row],[Weighted Energy]]-TOPSIS!$B$6)^2+(Pro_Economic_Table[[#This Row],[Weighted Cost]]-TOPSIS!$C$6)^2+(Pro_Economic_Table[[#This Row],[Weighted Co2]]-TOPSIS!$D$6)^2)^0.5</f>
        <v>4.5861192235407272E-3</v>
      </c>
      <c r="Z188">
        <f>Pro_Economic_Table[[#This Row],[S- Worst-Euclidean Distance]]/(Pro_Economic_Table[[#This Row],[S+ Best-Euclidean Distance]]+Pro_Economic_Table[[#This Row],[S- Worst-Euclidean Distance]])</f>
        <v>0.65591395859457491</v>
      </c>
      <c r="AA188">
        <v>187</v>
      </c>
    </row>
    <row r="189" spans="1:27" x14ac:dyDescent="0.3">
      <c r="A189">
        <v>105</v>
      </c>
      <c r="B189" t="s">
        <v>139</v>
      </c>
      <c r="C189" t="s">
        <v>151</v>
      </c>
      <c r="D189" t="s">
        <v>155</v>
      </c>
      <c r="E189" t="s">
        <v>157</v>
      </c>
      <c r="F189" t="s">
        <v>160</v>
      </c>
      <c r="G189" t="s">
        <v>224</v>
      </c>
      <c r="H189">
        <v>353.15453260985885</v>
      </c>
      <c r="I189">
        <v>26</v>
      </c>
      <c r="J189">
        <v>1279708.3765327397</v>
      </c>
      <c r="K189">
        <v>50495.254745454542</v>
      </c>
      <c r="L189">
        <v>230347507.77589315</v>
      </c>
      <c r="M189">
        <v>4566382.2445454542</v>
      </c>
      <c r="N189">
        <v>1919562564.7991095</v>
      </c>
      <c r="O189">
        <v>97401200</v>
      </c>
      <c r="P189">
        <v>23.834585961363636</v>
      </c>
      <c r="Q189">
        <v>19131.640229164459</v>
      </c>
      <c r="R189">
        <v>230398003.03063861</v>
      </c>
      <c r="S189">
        <v>2021.530147043655</v>
      </c>
      <c r="T189">
        <v>19155.474815125821</v>
      </c>
      <c r="U189">
        <f>Pro_Economic_Table[[#This Row],[Total Energy(MJ)]]*AHP!$P$3/TOPSIS!$B$4</f>
        <v>7.8297910988053138E-3</v>
      </c>
      <c r="V189">
        <f>Pro_Economic_Table[[#This Row],[Total Cost(LKR Million)]]*AHP!$P$4/TOPSIS!$C$4</f>
        <v>3.0361643876351759E-2</v>
      </c>
      <c r="W189">
        <f>Pro_Economic_Table[[#This Row],[Total Carbon (Metric T)]]*AHP!$P$5/TOPSIS!$D$4</f>
        <v>3.3622312347770249E-3</v>
      </c>
      <c r="X189">
        <f>((Pro_Economic_Table[[#This Row],[Weighted Energy]]-TOPSIS!$B$5)^2+(Pro_Economic_Table[[#This Row],[Weighted Cost]]-TOPSIS!$C$5)^2+(Pro_Economic_Table[[#This Row],[Weighted Co2]]-TOPSIS!$D$5)^2)^0.5</f>
        <v>2.4059660832177238E-3</v>
      </c>
      <c r="Y189">
        <f>((Pro_Economic_Table[[#This Row],[Weighted Energy]]-TOPSIS!$B$6)^2+(Pro_Economic_Table[[#This Row],[Weighted Cost]]-TOPSIS!$C$6)^2+(Pro_Economic_Table[[#This Row],[Weighted Co2]]-TOPSIS!$D$6)^2)^0.5</f>
        <v>4.5859863867665253E-3</v>
      </c>
      <c r="Z189">
        <f>Pro_Economic_Table[[#This Row],[S- Worst-Euclidean Distance]]/(Pro_Economic_Table[[#This Row],[S+ Best-Euclidean Distance]]+Pro_Economic_Table[[#This Row],[S- Worst-Euclidean Distance]])</f>
        <v>0.65589496016366033</v>
      </c>
      <c r="AA189">
        <v>188</v>
      </c>
    </row>
    <row r="190" spans="1:27" x14ac:dyDescent="0.3">
      <c r="A190">
        <v>331</v>
      </c>
      <c r="B190" t="s">
        <v>142</v>
      </c>
      <c r="C190" t="s">
        <v>149</v>
      </c>
      <c r="D190" t="s">
        <v>154</v>
      </c>
      <c r="E190" t="s">
        <v>156</v>
      </c>
      <c r="F190" t="s">
        <v>161</v>
      </c>
      <c r="G190" t="s">
        <v>225</v>
      </c>
      <c r="H190">
        <v>357.38969644669208</v>
      </c>
      <c r="I190">
        <v>51</v>
      </c>
      <c r="J190">
        <v>1280925.4183534118</v>
      </c>
      <c r="K190">
        <v>39218.138199999994</v>
      </c>
      <c r="L190">
        <v>230566575.30361414</v>
      </c>
      <c r="M190">
        <v>5734542.9749999987</v>
      </c>
      <c r="N190">
        <v>1921388127.5301178</v>
      </c>
      <c r="O190">
        <v>95064000</v>
      </c>
      <c r="P190">
        <v>22.709787013636358</v>
      </c>
      <c r="Q190">
        <v>19149.835004383509</v>
      </c>
      <c r="R190">
        <v>230605793.44181415</v>
      </c>
      <c r="S190">
        <v>2022.1866705051177</v>
      </c>
      <c r="T190">
        <v>19172.544791397144</v>
      </c>
      <c r="U190">
        <f>Pro_Economic_Table[[#This Row],[Total Energy(MJ)]]*AHP!$P$3/TOPSIS!$B$4</f>
        <v>7.8368525988636393E-3</v>
      </c>
      <c r="V190">
        <f>Pro_Economic_Table[[#This Row],[Total Cost(LKR Million)]]*AHP!$P$4/TOPSIS!$C$4</f>
        <v>3.0371504293997549E-2</v>
      </c>
      <c r="W190">
        <f>Pro_Economic_Table[[#This Row],[Total Carbon (Metric T)]]*AHP!$P$5/TOPSIS!$D$4</f>
        <v>3.3652274125251752E-3</v>
      </c>
      <c r="X190">
        <f>((Pro_Economic_Table[[#This Row],[Weighted Energy]]-TOPSIS!$B$5)^2+(Pro_Economic_Table[[#This Row],[Weighted Cost]]-TOPSIS!$C$5)^2+(Pro_Economic_Table[[#This Row],[Weighted Co2]]-TOPSIS!$D$5)^2)^0.5</f>
        <v>2.417512704445012E-3</v>
      </c>
      <c r="Y190">
        <f>((Pro_Economic_Table[[#This Row],[Weighted Energy]]-TOPSIS!$B$6)^2+(Pro_Economic_Table[[#This Row],[Weighted Cost]]-TOPSIS!$C$6)^2+(Pro_Economic_Table[[#This Row],[Weighted Co2]]-TOPSIS!$D$6)^2)^0.5</f>
        <v>4.5744459429663976E-3</v>
      </c>
      <c r="Z190">
        <f>Pro_Economic_Table[[#This Row],[S- Worst-Euclidean Distance]]/(Pro_Economic_Table[[#This Row],[S+ Best-Euclidean Distance]]+Pro_Economic_Table[[#This Row],[S- Worst-Euclidean Distance]])</f>
        <v>0.65424384977733918</v>
      </c>
      <c r="AA190">
        <v>189</v>
      </c>
    </row>
    <row r="191" spans="1:27" x14ac:dyDescent="0.3">
      <c r="A191">
        <v>349</v>
      </c>
      <c r="B191" t="s">
        <v>142</v>
      </c>
      <c r="C191" t="s">
        <v>149</v>
      </c>
      <c r="D191" t="s">
        <v>155</v>
      </c>
      <c r="E191" t="s">
        <v>156</v>
      </c>
      <c r="F191" t="s">
        <v>161</v>
      </c>
      <c r="G191" t="s">
        <v>225</v>
      </c>
      <c r="H191">
        <v>357.39614355169215</v>
      </c>
      <c r="I191">
        <v>51</v>
      </c>
      <c r="J191">
        <v>1280931.6591510519</v>
      </c>
      <c r="K191">
        <v>39199.717899999996</v>
      </c>
      <c r="L191">
        <v>230567698.64718935</v>
      </c>
      <c r="M191">
        <v>5733621.959999999</v>
      </c>
      <c r="N191">
        <v>1921397488.726578</v>
      </c>
      <c r="O191">
        <v>95064000</v>
      </c>
      <c r="P191">
        <v>22.695971788636356</v>
      </c>
      <c r="Q191">
        <v>19149.928304308225</v>
      </c>
      <c r="R191">
        <v>230606898.36508936</v>
      </c>
      <c r="S191">
        <v>2022.1951106865781</v>
      </c>
      <c r="T191">
        <v>19172.62427609686</v>
      </c>
      <c r="U191">
        <f>Pro_Economic_Table[[#This Row],[Total Energy(MJ)]]*AHP!$P$3/TOPSIS!$B$4</f>
        <v>7.8368901483142055E-3</v>
      </c>
      <c r="V191">
        <f>Pro_Economic_Table[[#This Row],[Total Cost(LKR Million)]]*AHP!$P$4/TOPSIS!$C$4</f>
        <v>3.0371631058262787E-2</v>
      </c>
      <c r="W191">
        <f>Pro_Economic_Table[[#This Row],[Total Carbon (Metric T)]]*AHP!$P$5/TOPSIS!$D$4</f>
        <v>3.3652413639381606E-3</v>
      </c>
      <c r="X191">
        <f>((Pro_Economic_Table[[#This Row],[Weighted Energy]]-TOPSIS!$B$5)^2+(Pro_Economic_Table[[#This Row],[Weighted Cost]]-TOPSIS!$C$5)^2+(Pro_Economic_Table[[#This Row],[Weighted Co2]]-TOPSIS!$D$5)^2)^0.5</f>
        <v>2.4176455497976266E-3</v>
      </c>
      <c r="Y191">
        <f>((Pro_Economic_Table[[#This Row],[Weighted Energy]]-TOPSIS!$B$6)^2+(Pro_Economic_Table[[#This Row],[Weighted Cost]]-TOPSIS!$C$6)^2+(Pro_Economic_Table[[#This Row],[Weighted Co2]]-TOPSIS!$D$6)^2)^0.5</f>
        <v>4.5743131114252718E-3</v>
      </c>
      <c r="Z191">
        <f>Pro_Economic_Table[[#This Row],[S- Worst-Euclidean Distance]]/(Pro_Economic_Table[[#This Row],[S+ Best-Euclidean Distance]]+Pro_Economic_Table[[#This Row],[S- Worst-Euclidean Distance]])</f>
        <v>0.65422485072662329</v>
      </c>
      <c r="AA191">
        <v>190</v>
      </c>
    </row>
    <row r="192" spans="1:27" x14ac:dyDescent="0.3">
      <c r="A192">
        <v>83</v>
      </c>
      <c r="B192" t="s">
        <v>139</v>
      </c>
      <c r="C192" t="s">
        <v>151</v>
      </c>
      <c r="D192" t="s">
        <v>154</v>
      </c>
      <c r="E192" t="s">
        <v>157</v>
      </c>
      <c r="F192" t="s">
        <v>159</v>
      </c>
      <c r="G192" t="s">
        <v>226</v>
      </c>
      <c r="H192">
        <v>353.18665734869694</v>
      </c>
      <c r="I192">
        <v>26</v>
      </c>
      <c r="J192">
        <v>1278660.9563114161</v>
      </c>
      <c r="K192">
        <v>49694.89527272727</v>
      </c>
      <c r="L192">
        <v>230158972.1360549</v>
      </c>
      <c r="M192">
        <v>4540010.6004545446</v>
      </c>
      <c r="N192">
        <v>1917991434.4671242</v>
      </c>
      <c r="O192">
        <v>101400000</v>
      </c>
      <c r="P192">
        <v>24.121327777272722</v>
      </c>
      <c r="Q192">
        <v>19115.981296855669</v>
      </c>
      <c r="R192">
        <v>230208667.03132764</v>
      </c>
      <c r="S192">
        <v>2023.9314450675788</v>
      </c>
      <c r="T192">
        <v>19140.102624632942</v>
      </c>
      <c r="U192">
        <f>Pro_Economic_Table[[#This Row],[Total Energy(MJ)]]*AHP!$P$3/TOPSIS!$B$4</f>
        <v>7.8233567491035431E-3</v>
      </c>
      <c r="V192">
        <f>Pro_Economic_Table[[#This Row],[Total Cost(LKR Million)]]*AHP!$P$4/TOPSIS!$C$4</f>
        <v>3.0397709307060265E-2</v>
      </c>
      <c r="W192">
        <f>Pro_Economic_Table[[#This Row],[Total Carbon (Metric T)]]*AHP!$P$5/TOPSIS!$D$4</f>
        <v>3.3595330579100492E-3</v>
      </c>
      <c r="X192">
        <f>((Pro_Economic_Table[[#This Row],[Weighted Energy]]-TOPSIS!$B$5)^2+(Pro_Economic_Table[[#This Row],[Weighted Cost]]-TOPSIS!$C$5)^2+(Pro_Economic_Table[[#This Row],[Weighted Co2]]-TOPSIS!$D$5)^2)^0.5</f>
        <v>2.4389434144387939E-3</v>
      </c>
      <c r="Y192">
        <f>((Pro_Economic_Table[[#This Row],[Weighted Energy]]-TOPSIS!$B$6)^2+(Pro_Economic_Table[[#This Row],[Weighted Cost]]-TOPSIS!$C$6)^2+(Pro_Economic_Table[[#This Row],[Weighted Co2]]-TOPSIS!$D$6)^2)^0.5</f>
        <v>4.5530962258110647E-3</v>
      </c>
      <c r="Z192">
        <f>Pro_Economic_Table[[#This Row],[S- Worst-Euclidean Distance]]/(Pro_Economic_Table[[#This Row],[S+ Best-Euclidean Distance]]+Pro_Economic_Table[[#This Row],[S- Worst-Euclidean Distance]])</f>
        <v>0.65118283935363397</v>
      </c>
      <c r="AA192">
        <v>191</v>
      </c>
    </row>
    <row r="193" spans="1:27" x14ac:dyDescent="0.3">
      <c r="A193">
        <v>101</v>
      </c>
      <c r="B193" t="s">
        <v>139</v>
      </c>
      <c r="C193" t="s">
        <v>151</v>
      </c>
      <c r="D193" t="s">
        <v>155</v>
      </c>
      <c r="E193" t="s">
        <v>157</v>
      </c>
      <c r="F193" t="s">
        <v>159</v>
      </c>
      <c r="G193" t="s">
        <v>226</v>
      </c>
      <c r="H193">
        <v>353.193104453697</v>
      </c>
      <c r="I193">
        <v>26</v>
      </c>
      <c r="J193">
        <v>1278667.1971090562</v>
      </c>
      <c r="K193">
        <v>49676.474972727272</v>
      </c>
      <c r="L193">
        <v>230160095.47963011</v>
      </c>
      <c r="M193">
        <v>4539089.585454545</v>
      </c>
      <c r="N193">
        <v>1918000795.6635842</v>
      </c>
      <c r="O193">
        <v>101400000</v>
      </c>
      <c r="P193">
        <v>24.107512552272723</v>
      </c>
      <c r="Q193">
        <v>19116.074596780389</v>
      </c>
      <c r="R193">
        <v>230209771.95460284</v>
      </c>
      <c r="S193">
        <v>2023.9398852490388</v>
      </c>
      <c r="T193">
        <v>19140.182109332662</v>
      </c>
      <c r="U193">
        <f>Pro_Economic_Table[[#This Row],[Total Energy(MJ)]]*AHP!$P$3/TOPSIS!$B$4</f>
        <v>7.8233942985541077E-3</v>
      </c>
      <c r="V193">
        <f>Pro_Economic_Table[[#This Row],[Total Cost(LKR Million)]]*AHP!$P$4/TOPSIS!$C$4</f>
        <v>3.0397836071325499E-2</v>
      </c>
      <c r="W193">
        <f>Pro_Economic_Table[[#This Row],[Total Carbon (Metric T)]]*AHP!$P$5/TOPSIS!$D$4</f>
        <v>3.359547009323035E-3</v>
      </c>
      <c r="X193">
        <f>((Pro_Economic_Table[[#This Row],[Weighted Energy]]-TOPSIS!$B$5)^2+(Pro_Economic_Table[[#This Row],[Weighted Cost]]-TOPSIS!$C$5)^2+(Pro_Economic_Table[[#This Row],[Weighted Co2]]-TOPSIS!$D$5)^2)^0.5</f>
        <v>2.4390762141523904E-3</v>
      </c>
      <c r="Y193">
        <f>((Pro_Economic_Table[[#This Row],[Weighted Energy]]-TOPSIS!$B$6)^2+(Pro_Economic_Table[[#This Row],[Weighted Cost]]-TOPSIS!$C$6)^2+(Pro_Economic_Table[[#This Row],[Weighted Co2]]-TOPSIS!$D$6)^2)^0.5</f>
        <v>4.5529633722485386E-3</v>
      </c>
      <c r="Z193">
        <f>Pro_Economic_Table[[#This Row],[S- Worst-Euclidean Distance]]/(Pro_Economic_Table[[#This Row],[S+ Best-Euclidean Distance]]+Pro_Economic_Table[[#This Row],[S- Worst-Euclidean Distance]])</f>
        <v>0.65116384368071401</v>
      </c>
      <c r="AA193">
        <v>192</v>
      </c>
    </row>
    <row r="194" spans="1:27" x14ac:dyDescent="0.3">
      <c r="A194">
        <v>79</v>
      </c>
      <c r="B194" t="s">
        <v>139</v>
      </c>
      <c r="C194" t="s">
        <v>151</v>
      </c>
      <c r="D194" t="s">
        <v>154</v>
      </c>
      <c r="E194" t="s">
        <v>156</v>
      </c>
      <c r="F194" t="s">
        <v>161</v>
      </c>
      <c r="G194" t="s">
        <v>225</v>
      </c>
      <c r="H194">
        <v>349.82681504321545</v>
      </c>
      <c r="I194">
        <v>50</v>
      </c>
      <c r="J194">
        <v>1283882.6908552183</v>
      </c>
      <c r="K194">
        <v>48275.676999999989</v>
      </c>
      <c r="L194">
        <v>231098884.35393929</v>
      </c>
      <c r="M194">
        <v>5064029.6549999993</v>
      </c>
      <c r="N194">
        <v>1925824036.2828274</v>
      </c>
      <c r="O194">
        <v>93200000</v>
      </c>
      <c r="P194">
        <v>20.627867413636363</v>
      </c>
      <c r="Q194">
        <v>19194.046228285515</v>
      </c>
      <c r="R194">
        <v>231147160.03093928</v>
      </c>
      <c r="S194">
        <v>2024.0880659378274</v>
      </c>
      <c r="T194">
        <v>19214.674095699153</v>
      </c>
      <c r="U194">
        <f>Pro_Economic_Table[[#This Row],[Total Energy(MJ)]]*AHP!$P$3/TOPSIS!$B$4</f>
        <v>7.8552502726497216E-3</v>
      </c>
      <c r="V194">
        <f>Pro_Economic_Table[[#This Row],[Total Cost(LKR Million)]]*AHP!$P$4/TOPSIS!$C$4</f>
        <v>3.0400061617805195E-2</v>
      </c>
      <c r="W194">
        <f>Pro_Economic_Table[[#This Row],[Total Carbon (Metric T)]]*AHP!$P$5/TOPSIS!$D$4</f>
        <v>3.3726220850243292E-3</v>
      </c>
      <c r="X194">
        <f>((Pro_Economic_Table[[#This Row],[Weighted Energy]]-TOPSIS!$B$5)^2+(Pro_Economic_Table[[#This Row],[Weighted Cost]]-TOPSIS!$C$5)^2+(Pro_Economic_Table[[#This Row],[Weighted Co2]]-TOPSIS!$D$5)^2)^0.5</f>
        <v>2.4503547886139303E-3</v>
      </c>
      <c r="Y194">
        <f>((Pro_Economic_Table[[#This Row],[Weighted Energy]]-TOPSIS!$B$6)^2+(Pro_Economic_Table[[#This Row],[Weighted Cost]]-TOPSIS!$C$6)^2+(Pro_Economic_Table[[#This Row],[Weighted Co2]]-TOPSIS!$D$6)^2)^0.5</f>
        <v>4.5416778294469634E-3</v>
      </c>
      <c r="Z194">
        <f>Pro_Economic_Table[[#This Row],[S- Worst-Euclidean Distance]]/(Pro_Economic_Table[[#This Row],[S+ Best-Euclidean Distance]]+Pro_Economic_Table[[#This Row],[S- Worst-Euclidean Distance]])</f>
        <v>0.64955043512175592</v>
      </c>
      <c r="AA194">
        <v>193</v>
      </c>
    </row>
    <row r="195" spans="1:27" x14ac:dyDescent="0.3">
      <c r="A195">
        <v>97</v>
      </c>
      <c r="B195" t="s">
        <v>139</v>
      </c>
      <c r="C195" t="s">
        <v>151</v>
      </c>
      <c r="D195" t="s">
        <v>155</v>
      </c>
      <c r="E195" t="s">
        <v>156</v>
      </c>
      <c r="F195" t="s">
        <v>161</v>
      </c>
      <c r="G195" t="s">
        <v>225</v>
      </c>
      <c r="H195">
        <v>349.83326214821545</v>
      </c>
      <c r="I195">
        <v>50</v>
      </c>
      <c r="J195">
        <v>1283888.9316528582</v>
      </c>
      <c r="K195">
        <v>48257.256699999991</v>
      </c>
      <c r="L195">
        <v>231100007.69751447</v>
      </c>
      <c r="M195">
        <v>5063108.6399999997</v>
      </c>
      <c r="N195">
        <v>1925833397.4792871</v>
      </c>
      <c r="O195">
        <v>93200000</v>
      </c>
      <c r="P195">
        <v>20.614052188636361</v>
      </c>
      <c r="Q195">
        <v>19194.139528210228</v>
      </c>
      <c r="R195">
        <v>231148264.95421448</v>
      </c>
      <c r="S195">
        <v>2024.0965061192871</v>
      </c>
      <c r="T195">
        <v>19214.753580398865</v>
      </c>
      <c r="U195">
        <f>Pro_Economic_Table[[#This Row],[Total Energy(MJ)]]*AHP!$P$3/TOPSIS!$B$4</f>
        <v>7.8552878221002879E-3</v>
      </c>
      <c r="V195">
        <f>Pro_Economic_Table[[#This Row],[Total Cost(LKR Million)]]*AHP!$P$4/TOPSIS!$C$4</f>
        <v>3.0400188382070429E-2</v>
      </c>
      <c r="W195">
        <f>Pro_Economic_Table[[#This Row],[Total Carbon (Metric T)]]*AHP!$P$5/TOPSIS!$D$4</f>
        <v>3.3726360364373133E-3</v>
      </c>
      <c r="X195">
        <f>((Pro_Economic_Table[[#This Row],[Weighted Energy]]-TOPSIS!$B$5)^2+(Pro_Economic_Table[[#This Row],[Weighted Cost]]-TOPSIS!$C$5)^2+(Pro_Economic_Table[[#This Row],[Weighted Co2]]-TOPSIS!$D$5)^2)^0.5</f>
        <v>2.4504876548271199E-3</v>
      </c>
      <c r="Y195">
        <f>((Pro_Economic_Table[[#This Row],[Weighted Energy]]-TOPSIS!$B$6)^2+(Pro_Economic_Table[[#This Row],[Weighted Cost]]-TOPSIS!$C$6)^2+(Pro_Economic_Table[[#This Row],[Weighted Co2]]-TOPSIS!$D$6)^2)^0.5</f>
        <v>4.5415450114249896E-3</v>
      </c>
      <c r="Z195">
        <f>Pro_Economic_Table[[#This Row],[S- Worst-Euclidean Distance]]/(Pro_Economic_Table[[#This Row],[S+ Best-Euclidean Distance]]+Pro_Economic_Table[[#This Row],[S- Worst-Euclidean Distance]])</f>
        <v>0.64953143502107835</v>
      </c>
      <c r="AA195">
        <v>194</v>
      </c>
    </row>
    <row r="196" spans="1:27" x14ac:dyDescent="0.3">
      <c r="A196">
        <v>333</v>
      </c>
      <c r="B196" t="s">
        <v>142</v>
      </c>
      <c r="C196" t="s">
        <v>149</v>
      </c>
      <c r="D196" t="s">
        <v>154</v>
      </c>
      <c r="E196" t="s">
        <v>156</v>
      </c>
      <c r="F196" t="s">
        <v>161</v>
      </c>
      <c r="G196" t="s">
        <v>224</v>
      </c>
      <c r="H196">
        <v>357.38969644669208</v>
      </c>
      <c r="I196">
        <v>26</v>
      </c>
      <c r="J196">
        <v>1280925.4183534118</v>
      </c>
      <c r="K196">
        <v>39218.138199999994</v>
      </c>
      <c r="L196">
        <v>230566575.30361414</v>
      </c>
      <c r="M196">
        <v>5734542.9749999987</v>
      </c>
      <c r="N196">
        <v>1921388127.5301178</v>
      </c>
      <c r="O196">
        <v>97401200</v>
      </c>
      <c r="P196">
        <v>22.709787013636358</v>
      </c>
      <c r="Q196">
        <v>19149.835004383509</v>
      </c>
      <c r="R196">
        <v>230605793.44181415</v>
      </c>
      <c r="S196">
        <v>2024.5238705051177</v>
      </c>
      <c r="T196">
        <v>19172.544791397144</v>
      </c>
      <c r="U196">
        <f>Pro_Economic_Table[[#This Row],[Total Energy(MJ)]]*AHP!$P$3/TOPSIS!$B$4</f>
        <v>7.8368525988636393E-3</v>
      </c>
      <c r="V196">
        <f>Pro_Economic_Table[[#This Row],[Total Cost(LKR Million)]]*AHP!$P$4/TOPSIS!$C$4</f>
        <v>3.0406607027524221E-2</v>
      </c>
      <c r="W196">
        <f>Pro_Economic_Table[[#This Row],[Total Carbon (Metric T)]]*AHP!$P$5/TOPSIS!$D$4</f>
        <v>3.3652274125251752E-3</v>
      </c>
      <c r="X196">
        <f>((Pro_Economic_Table[[#This Row],[Weighted Energy]]-TOPSIS!$B$5)^2+(Pro_Economic_Table[[#This Row],[Weighted Cost]]-TOPSIS!$C$5)^2+(Pro_Economic_Table[[#This Row],[Weighted Co2]]-TOPSIS!$D$5)^2)^0.5</f>
        <v>2.4513574983443193E-3</v>
      </c>
      <c r="Y196">
        <f>((Pro_Economic_Table[[#This Row],[Weighted Energy]]-TOPSIS!$B$6)^2+(Pro_Economic_Table[[#This Row],[Weighted Cost]]-TOPSIS!$C$6)^2+(Pro_Economic_Table[[#This Row],[Weighted Co2]]-TOPSIS!$D$6)^2)^0.5</f>
        <v>4.5406024232216057E-3</v>
      </c>
      <c r="Z196">
        <f>Pro_Economic_Table[[#This Row],[S- Worst-Euclidean Distance]]/(Pro_Economic_Table[[#This Row],[S+ Best-Euclidean Distance]]+Pro_Economic_Table[[#This Row],[S- Worst-Euclidean Distance]])</f>
        <v>0.64940338247886986</v>
      </c>
      <c r="AA196">
        <v>195</v>
      </c>
    </row>
    <row r="197" spans="1:27" x14ac:dyDescent="0.3">
      <c r="A197">
        <v>351</v>
      </c>
      <c r="B197" t="s">
        <v>142</v>
      </c>
      <c r="C197" t="s">
        <v>149</v>
      </c>
      <c r="D197" t="s">
        <v>155</v>
      </c>
      <c r="E197" t="s">
        <v>156</v>
      </c>
      <c r="F197" t="s">
        <v>161</v>
      </c>
      <c r="G197" t="s">
        <v>224</v>
      </c>
      <c r="H197">
        <v>357.39614355169215</v>
      </c>
      <c r="I197">
        <v>26</v>
      </c>
      <c r="J197">
        <v>1280931.6591510519</v>
      </c>
      <c r="K197">
        <v>39199.717899999996</v>
      </c>
      <c r="L197">
        <v>230567698.64718935</v>
      </c>
      <c r="M197">
        <v>5733621.959999999</v>
      </c>
      <c r="N197">
        <v>1921397488.726578</v>
      </c>
      <c r="O197">
        <v>97401200</v>
      </c>
      <c r="P197">
        <v>22.695971788636356</v>
      </c>
      <c r="Q197">
        <v>19149.928304308225</v>
      </c>
      <c r="R197">
        <v>230606898.36508936</v>
      </c>
      <c r="S197">
        <v>2024.5323106865781</v>
      </c>
      <c r="T197">
        <v>19172.62427609686</v>
      </c>
      <c r="U197">
        <f>Pro_Economic_Table[[#This Row],[Total Energy(MJ)]]*AHP!$P$3/TOPSIS!$B$4</f>
        <v>7.8368901483142055E-3</v>
      </c>
      <c r="V197">
        <f>Pro_Economic_Table[[#This Row],[Total Cost(LKR Million)]]*AHP!$P$4/TOPSIS!$C$4</f>
        <v>3.0406733791789459E-2</v>
      </c>
      <c r="W197">
        <f>Pro_Economic_Table[[#This Row],[Total Carbon (Metric T)]]*AHP!$P$5/TOPSIS!$D$4</f>
        <v>3.3652413639381606E-3</v>
      </c>
      <c r="X197">
        <f>((Pro_Economic_Table[[#This Row],[Weighted Energy]]-TOPSIS!$B$5)^2+(Pro_Economic_Table[[#This Row],[Weighted Cost]]-TOPSIS!$C$5)^2+(Pro_Economic_Table[[#This Row],[Weighted Co2]]-TOPSIS!$D$5)^2)^0.5</f>
        <v>2.451490324789514E-3</v>
      </c>
      <c r="Y197">
        <f>((Pro_Economic_Table[[#This Row],[Weighted Energy]]-TOPSIS!$B$6)^2+(Pro_Economic_Table[[#This Row],[Weighted Cost]]-TOPSIS!$C$6)^2+(Pro_Economic_Table[[#This Row],[Weighted Co2]]-TOPSIS!$D$6)^2)^0.5</f>
        <v>4.5404695816122116E-3</v>
      </c>
      <c r="Z197">
        <f>Pro_Economic_Table[[#This Row],[S- Worst-Euclidean Distance]]/(Pro_Economic_Table[[#This Row],[S+ Best-Euclidean Distance]]+Pro_Economic_Table[[#This Row],[S- Worst-Euclidean Distance]])</f>
        <v>0.64938438469234228</v>
      </c>
      <c r="AA197">
        <v>196</v>
      </c>
    </row>
    <row r="198" spans="1:27" x14ac:dyDescent="0.3">
      <c r="A198">
        <v>81</v>
      </c>
      <c r="B198" t="s">
        <v>139</v>
      </c>
      <c r="C198" t="s">
        <v>151</v>
      </c>
      <c r="D198" t="s">
        <v>154</v>
      </c>
      <c r="E198" t="s">
        <v>156</v>
      </c>
      <c r="F198" t="s">
        <v>161</v>
      </c>
      <c r="G198" t="s">
        <v>224</v>
      </c>
      <c r="H198">
        <v>349.82681504321545</v>
      </c>
      <c r="I198">
        <v>25</v>
      </c>
      <c r="J198">
        <v>1283882.6908552183</v>
      </c>
      <c r="K198">
        <v>48275.676999999989</v>
      </c>
      <c r="L198">
        <v>231098884.35393929</v>
      </c>
      <c r="M198">
        <v>5064029.6549999993</v>
      </c>
      <c r="N198">
        <v>1925824036.2828274</v>
      </c>
      <c r="O198">
        <v>93655000</v>
      </c>
      <c r="P198">
        <v>20.627867413636363</v>
      </c>
      <c r="Q198">
        <v>19194.046228285515</v>
      </c>
      <c r="R198">
        <v>231147160.03093928</v>
      </c>
      <c r="S198">
        <v>2024.5430659378274</v>
      </c>
      <c r="T198">
        <v>19214.674095699153</v>
      </c>
      <c r="U198">
        <f>Pro_Economic_Table[[#This Row],[Total Energy(MJ)]]*AHP!$P$3/TOPSIS!$B$4</f>
        <v>7.8552502726497216E-3</v>
      </c>
      <c r="V198">
        <f>Pro_Economic_Table[[#This Row],[Total Cost(LKR Million)]]*AHP!$P$4/TOPSIS!$C$4</f>
        <v>3.0406895326411491E-2</v>
      </c>
      <c r="W198">
        <f>Pro_Economic_Table[[#This Row],[Total Carbon (Metric T)]]*AHP!$P$5/TOPSIS!$D$4</f>
        <v>3.3726220850243292E-3</v>
      </c>
      <c r="X198">
        <f>((Pro_Economic_Table[[#This Row],[Weighted Energy]]-TOPSIS!$B$5)^2+(Pro_Economic_Table[[#This Row],[Weighted Cost]]-TOPSIS!$C$5)^2+(Pro_Economic_Table[[#This Row],[Weighted Co2]]-TOPSIS!$D$5)^2)^0.5</f>
        <v>2.4569321935157952E-3</v>
      </c>
      <c r="Y198">
        <f>((Pro_Economic_Table[[#This Row],[Weighted Energy]]-TOPSIS!$B$6)^2+(Pro_Economic_Table[[#This Row],[Weighted Cost]]-TOPSIS!$C$6)^2+(Pro_Economic_Table[[#This Row],[Weighted Co2]]-TOPSIS!$D$6)^2)^0.5</f>
        <v>4.5350831868560624E-3</v>
      </c>
      <c r="Z198">
        <f>Pro_Economic_Table[[#This Row],[S- Worst-Euclidean Distance]]/(Pro_Economic_Table[[#This Row],[S+ Best-Euclidean Distance]]+Pro_Economic_Table[[#This Row],[S- Worst-Euclidean Distance]])</f>
        <v>0.64860886885161173</v>
      </c>
      <c r="AA198">
        <v>197</v>
      </c>
    </row>
    <row r="199" spans="1:27" x14ac:dyDescent="0.3">
      <c r="A199">
        <v>99</v>
      </c>
      <c r="B199" t="s">
        <v>139</v>
      </c>
      <c r="C199" t="s">
        <v>151</v>
      </c>
      <c r="D199" t="s">
        <v>155</v>
      </c>
      <c r="E199" t="s">
        <v>156</v>
      </c>
      <c r="F199" t="s">
        <v>161</v>
      </c>
      <c r="G199" t="s">
        <v>224</v>
      </c>
      <c r="H199">
        <v>349.83326214821545</v>
      </c>
      <c r="I199">
        <v>25</v>
      </c>
      <c r="J199">
        <v>1283888.9316528582</v>
      </c>
      <c r="K199">
        <v>48257.256699999991</v>
      </c>
      <c r="L199">
        <v>231100007.69751447</v>
      </c>
      <c r="M199">
        <v>5063108.6399999997</v>
      </c>
      <c r="N199">
        <v>1925833397.4792871</v>
      </c>
      <c r="O199">
        <v>93655000</v>
      </c>
      <c r="P199">
        <v>20.614052188636361</v>
      </c>
      <c r="Q199">
        <v>19194.139528210228</v>
      </c>
      <c r="R199">
        <v>231148264.95421448</v>
      </c>
      <c r="S199">
        <v>2024.5515061192873</v>
      </c>
      <c r="T199">
        <v>19214.753580398865</v>
      </c>
      <c r="U199">
        <f>Pro_Economic_Table[[#This Row],[Total Energy(MJ)]]*AHP!$P$3/TOPSIS!$B$4</f>
        <v>7.8552878221002879E-3</v>
      </c>
      <c r="V199">
        <f>Pro_Economic_Table[[#This Row],[Total Cost(LKR Million)]]*AHP!$P$4/TOPSIS!$C$4</f>
        <v>3.0407022090676725E-2</v>
      </c>
      <c r="W199">
        <f>Pro_Economic_Table[[#This Row],[Total Carbon (Metric T)]]*AHP!$P$5/TOPSIS!$D$4</f>
        <v>3.3726360364373133E-3</v>
      </c>
      <c r="X199">
        <f>((Pro_Economic_Table[[#This Row],[Weighted Energy]]-TOPSIS!$B$5)^2+(Pro_Economic_Table[[#This Row],[Weighted Cost]]-TOPSIS!$C$5)^2+(Pro_Economic_Table[[#This Row],[Weighted Co2]]-TOPSIS!$D$5)^2)^0.5</f>
        <v>2.4570650566176173E-3</v>
      </c>
      <c r="Y199">
        <f>((Pro_Economic_Table[[#This Row],[Weighted Energy]]-TOPSIS!$B$6)^2+(Pro_Economic_Table[[#This Row],[Weighted Cost]]-TOPSIS!$C$6)^2+(Pro_Economic_Table[[#This Row],[Weighted Co2]]-TOPSIS!$D$6)^2)^0.5</f>
        <v>4.5349503667133743E-3</v>
      </c>
      <c r="Z199">
        <f>Pro_Economic_Table[[#This Row],[S- Worst-Euclidean Distance]]/(Pro_Economic_Table[[#This Row],[S+ Best-Euclidean Distance]]+Pro_Economic_Table[[#This Row],[S- Worst-Euclidean Distance]])</f>
        <v>0.64858986889261283</v>
      </c>
      <c r="AA199">
        <v>198</v>
      </c>
    </row>
    <row r="200" spans="1:27" x14ac:dyDescent="0.3">
      <c r="A200">
        <v>86</v>
      </c>
      <c r="B200" t="s">
        <v>139</v>
      </c>
      <c r="C200" t="s">
        <v>151</v>
      </c>
      <c r="D200" t="s">
        <v>154</v>
      </c>
      <c r="E200" t="s">
        <v>157</v>
      </c>
      <c r="F200" t="s">
        <v>160</v>
      </c>
      <c r="G200" t="s">
        <v>226</v>
      </c>
      <c r="H200">
        <v>353.14808550485884</v>
      </c>
      <c r="I200">
        <v>26</v>
      </c>
      <c r="J200">
        <v>1279702.1357351001</v>
      </c>
      <c r="K200">
        <v>50513.67504545454</v>
      </c>
      <c r="L200">
        <v>230346384.43231803</v>
      </c>
      <c r="M200">
        <v>4567303.2595454538</v>
      </c>
      <c r="N200">
        <v>1919553203.6026504</v>
      </c>
      <c r="O200">
        <v>101400000</v>
      </c>
      <c r="P200">
        <v>23.848401186363635</v>
      </c>
      <c r="Q200">
        <v>19131.546929239747</v>
      </c>
      <c r="R200">
        <v>230396898.10736349</v>
      </c>
      <c r="S200">
        <v>2025.520506862196</v>
      </c>
      <c r="T200">
        <v>19155.395330426109</v>
      </c>
      <c r="U200">
        <f>Pro_Economic_Table[[#This Row],[Total Energy(MJ)]]*AHP!$P$3/TOPSIS!$B$4</f>
        <v>7.829753549354751E-3</v>
      </c>
      <c r="V200">
        <f>Pro_Economic_Table[[#This Row],[Total Cost(LKR Million)]]*AHP!$P$4/TOPSIS!$C$4</f>
        <v>3.0421575648295018E-2</v>
      </c>
      <c r="W200">
        <f>Pro_Economic_Table[[#This Row],[Total Carbon (Metric T)]]*AHP!$P$5/TOPSIS!$D$4</f>
        <v>3.3622172833640404E-3</v>
      </c>
      <c r="X200">
        <f>((Pro_Economic_Table[[#This Row],[Weighted Energy]]-TOPSIS!$B$5)^2+(Pro_Economic_Table[[#This Row],[Weighted Cost]]-TOPSIS!$C$5)^2+(Pro_Economic_Table[[#This Row],[Weighted Co2]]-TOPSIS!$D$5)^2)^0.5</f>
        <v>2.4637919884661157E-3</v>
      </c>
      <c r="Y200">
        <f>((Pro_Economic_Table[[#This Row],[Weighted Energy]]-TOPSIS!$B$6)^2+(Pro_Economic_Table[[#This Row],[Weighted Cost]]-TOPSIS!$C$6)^2+(Pro_Economic_Table[[#This Row],[Weighted Co2]]-TOPSIS!$D$6)^2)^0.5</f>
        <v>4.528243591265497E-3</v>
      </c>
      <c r="Z200">
        <f>Pro_Economic_Table[[#This Row],[S- Worst-Euclidean Distance]]/(Pro_Economic_Table[[#This Row],[S+ Best-Euclidean Distance]]+Pro_Economic_Table[[#This Row],[S- Worst-Euclidean Distance]])</f>
        <v>0.64762879702613196</v>
      </c>
      <c r="AA200">
        <v>199</v>
      </c>
    </row>
    <row r="201" spans="1:27" x14ac:dyDescent="0.3">
      <c r="A201">
        <v>104</v>
      </c>
      <c r="B201" t="s">
        <v>139</v>
      </c>
      <c r="C201" t="s">
        <v>151</v>
      </c>
      <c r="D201" t="s">
        <v>155</v>
      </c>
      <c r="E201" t="s">
        <v>157</v>
      </c>
      <c r="F201" t="s">
        <v>160</v>
      </c>
      <c r="G201" t="s">
        <v>226</v>
      </c>
      <c r="H201">
        <v>353.15453260985885</v>
      </c>
      <c r="I201">
        <v>26</v>
      </c>
      <c r="J201">
        <v>1279708.3765327397</v>
      </c>
      <c r="K201">
        <v>50495.254745454542</v>
      </c>
      <c r="L201">
        <v>230347507.77589315</v>
      </c>
      <c r="M201">
        <v>4566382.2445454542</v>
      </c>
      <c r="N201">
        <v>1919562564.7991095</v>
      </c>
      <c r="O201">
        <v>101400000</v>
      </c>
      <c r="P201">
        <v>23.834585961363636</v>
      </c>
      <c r="Q201">
        <v>19131.640229164459</v>
      </c>
      <c r="R201">
        <v>230398003.03063861</v>
      </c>
      <c r="S201">
        <v>2025.5289470436549</v>
      </c>
      <c r="T201">
        <v>19155.474815125821</v>
      </c>
      <c r="U201">
        <f>Pro_Economic_Table[[#This Row],[Total Energy(MJ)]]*AHP!$P$3/TOPSIS!$B$4</f>
        <v>7.8297910988053138E-3</v>
      </c>
      <c r="V201">
        <f>Pro_Economic_Table[[#This Row],[Total Cost(LKR Million)]]*AHP!$P$4/TOPSIS!$C$4</f>
        <v>3.0421702412560238E-2</v>
      </c>
      <c r="W201">
        <f>Pro_Economic_Table[[#This Row],[Total Carbon (Metric T)]]*AHP!$P$5/TOPSIS!$D$4</f>
        <v>3.3622312347770249E-3</v>
      </c>
      <c r="X201">
        <f>((Pro_Economic_Table[[#This Row],[Weighted Energy]]-TOPSIS!$B$5)^2+(Pro_Economic_Table[[#This Row],[Weighted Cost]]-TOPSIS!$C$5)^2+(Pro_Economic_Table[[#This Row],[Weighted Co2]]-TOPSIS!$D$5)^2)^0.5</f>
        <v>2.4639247894625168E-3</v>
      </c>
      <c r="Y201">
        <f>((Pro_Economic_Table[[#This Row],[Weighted Energy]]-TOPSIS!$B$6)^2+(Pro_Economic_Table[[#This Row],[Weighted Cost]]-TOPSIS!$C$6)^2+(Pro_Economic_Table[[#This Row],[Weighted Co2]]-TOPSIS!$D$6)^2)^0.5</f>
        <v>4.5281107379863805E-3</v>
      </c>
      <c r="Z201">
        <f>Pro_Economic_Table[[#This Row],[S- Worst-Euclidean Distance]]/(Pro_Economic_Table[[#This Row],[S+ Best-Euclidean Distance]]+Pro_Economic_Table[[#This Row],[S- Worst-Euclidean Distance]])</f>
        <v>0.64760980121027778</v>
      </c>
      <c r="AA201">
        <v>200</v>
      </c>
    </row>
    <row r="202" spans="1:27" x14ac:dyDescent="0.3">
      <c r="A202">
        <v>340</v>
      </c>
      <c r="B202" t="s">
        <v>142</v>
      </c>
      <c r="C202" t="s">
        <v>149</v>
      </c>
      <c r="D202" t="s">
        <v>154</v>
      </c>
      <c r="E202" t="s">
        <v>157</v>
      </c>
      <c r="F202" t="s">
        <v>161</v>
      </c>
      <c r="G202" t="s">
        <v>225</v>
      </c>
      <c r="H202">
        <v>360.44647426487398</v>
      </c>
      <c r="I202">
        <v>52</v>
      </c>
      <c r="J202">
        <v>1283884.3792814119</v>
      </c>
      <c r="K202">
        <v>41947.404109090901</v>
      </c>
      <c r="L202">
        <v>231099188.27065414</v>
      </c>
      <c r="M202">
        <v>5188689.793181817</v>
      </c>
      <c r="N202">
        <v>1925826568.9221179</v>
      </c>
      <c r="O202">
        <v>96928000</v>
      </c>
      <c r="P202">
        <v>25.439052922727267</v>
      </c>
      <c r="Q202">
        <v>19194.071470257106</v>
      </c>
      <c r="R202">
        <v>231141135.67476323</v>
      </c>
      <c r="S202">
        <v>2027.9432587152999</v>
      </c>
      <c r="T202">
        <v>19219.510523179833</v>
      </c>
      <c r="U202">
        <f>Pro_Economic_Table[[#This Row],[Total Energy(MJ)]]*AHP!$P$3/TOPSIS!$B$4</f>
        <v>7.8550455423580419E-3</v>
      </c>
      <c r="V202">
        <f>Pro_Economic_Table[[#This Row],[Total Cost(LKR Million)]]*AHP!$P$4/TOPSIS!$C$4</f>
        <v>3.0457963297063101E-2</v>
      </c>
      <c r="W202">
        <f>Pro_Economic_Table[[#This Row],[Total Carbon (Metric T)]]*AHP!$P$5/TOPSIS!$D$4</f>
        <v>3.3734709905042098E-3</v>
      </c>
      <c r="X202">
        <f>((Pro_Economic_Table[[#This Row],[Weighted Energy]]-TOPSIS!$B$5)^2+(Pro_Economic_Table[[#This Row],[Weighted Cost]]-TOPSIS!$C$5)^2+(Pro_Economic_Table[[#This Row],[Weighted Co2]]-TOPSIS!$D$5)^2)^0.5</f>
        <v>2.5061671360729967E-3</v>
      </c>
      <c r="Y202">
        <f>((Pro_Economic_Table[[#This Row],[Weighted Energy]]-TOPSIS!$B$6)^2+(Pro_Economic_Table[[#This Row],[Weighted Cost]]-TOPSIS!$C$6)^2+(Pro_Economic_Table[[#This Row],[Weighted Co2]]-TOPSIS!$D$6)^2)^0.5</f>
        <v>4.4857854911434722E-3</v>
      </c>
      <c r="Z202">
        <f>Pro_Economic_Table[[#This Row],[S- Worst-Euclidean Distance]]/(Pro_Economic_Table[[#This Row],[S+ Best-Euclidean Distance]]+Pro_Economic_Table[[#This Row],[S- Worst-Euclidean Distance]])</f>
        <v>0.64156405661021843</v>
      </c>
      <c r="AA202">
        <v>201</v>
      </c>
    </row>
    <row r="203" spans="1:27" x14ac:dyDescent="0.3">
      <c r="A203">
        <v>358</v>
      </c>
      <c r="B203" t="s">
        <v>142</v>
      </c>
      <c r="C203" t="s">
        <v>149</v>
      </c>
      <c r="D203" t="s">
        <v>155</v>
      </c>
      <c r="E203" t="s">
        <v>157</v>
      </c>
      <c r="F203" t="s">
        <v>161</v>
      </c>
      <c r="G203" t="s">
        <v>225</v>
      </c>
      <c r="H203">
        <v>360.45292136987393</v>
      </c>
      <c r="I203">
        <v>52</v>
      </c>
      <c r="J203">
        <v>1283890.6200790519</v>
      </c>
      <c r="K203">
        <v>41928.983809090903</v>
      </c>
      <c r="L203">
        <v>231100311.61422935</v>
      </c>
      <c r="M203">
        <v>5187768.7781818165</v>
      </c>
      <c r="N203">
        <v>1925835930.118578</v>
      </c>
      <c r="O203">
        <v>96928000</v>
      </c>
      <c r="P203">
        <v>25.425237697727269</v>
      </c>
      <c r="Q203">
        <v>19194.164770181826</v>
      </c>
      <c r="R203">
        <v>231142240.59803843</v>
      </c>
      <c r="S203">
        <v>2027.9516988967598</v>
      </c>
      <c r="T203">
        <v>19219.590007879553</v>
      </c>
      <c r="U203">
        <f>Pro_Economic_Table[[#This Row],[Total Energy(MJ)]]*AHP!$P$3/TOPSIS!$B$4</f>
        <v>7.8550830918086064E-3</v>
      </c>
      <c r="V203">
        <f>Pro_Economic_Table[[#This Row],[Total Cost(LKR Million)]]*AHP!$P$4/TOPSIS!$C$4</f>
        <v>3.0458090061328335E-2</v>
      </c>
      <c r="W203">
        <f>Pro_Economic_Table[[#This Row],[Total Carbon (Metric T)]]*AHP!$P$5/TOPSIS!$D$4</f>
        <v>3.3734849419171957E-3</v>
      </c>
      <c r="X203">
        <f>((Pro_Economic_Table[[#This Row],[Weighted Energy]]-TOPSIS!$B$5)^2+(Pro_Economic_Table[[#This Row],[Weighted Cost]]-TOPSIS!$C$5)^2+(Pro_Economic_Table[[#This Row],[Weighted Co2]]-TOPSIS!$D$5)^2)^0.5</f>
        <v>2.5062999737359292E-3</v>
      </c>
      <c r="Y203">
        <f>((Pro_Economic_Table[[#This Row],[Weighted Energy]]-TOPSIS!$B$6)^2+(Pro_Economic_Table[[#This Row],[Weighted Cost]]-TOPSIS!$C$6)^2+(Pro_Economic_Table[[#This Row],[Weighted Co2]]-TOPSIS!$D$6)^2)^0.5</f>
        <v>4.4856526554005391E-3</v>
      </c>
      <c r="Z203">
        <f>Pro_Economic_Table[[#This Row],[S- Worst-Euclidean Distance]]/(Pro_Economic_Table[[#This Row],[S+ Best-Euclidean Distance]]+Pro_Economic_Table[[#This Row],[S- Worst-Euclidean Distance]])</f>
        <v>0.64154505805834294</v>
      </c>
      <c r="AA203">
        <v>202</v>
      </c>
    </row>
    <row r="204" spans="1:27" x14ac:dyDescent="0.3">
      <c r="A204">
        <v>332</v>
      </c>
      <c r="B204" t="s">
        <v>142</v>
      </c>
      <c r="C204" t="s">
        <v>149</v>
      </c>
      <c r="D204" t="s">
        <v>154</v>
      </c>
      <c r="E204" t="s">
        <v>156</v>
      </c>
      <c r="F204" t="s">
        <v>161</v>
      </c>
      <c r="G204" t="s">
        <v>226</v>
      </c>
      <c r="H204">
        <v>357.38969644669208</v>
      </c>
      <c r="I204">
        <v>26</v>
      </c>
      <c r="J204">
        <v>1280925.4183534118</v>
      </c>
      <c r="K204">
        <v>39218.138199999994</v>
      </c>
      <c r="L204">
        <v>230566575.30361414</v>
      </c>
      <c r="M204">
        <v>5734542.9749999987</v>
      </c>
      <c r="N204">
        <v>1921388127.5301178</v>
      </c>
      <c r="O204">
        <v>101400000</v>
      </c>
      <c r="P204">
        <v>22.709787013636358</v>
      </c>
      <c r="Q204">
        <v>19149.835004383509</v>
      </c>
      <c r="R204">
        <v>230605793.44181415</v>
      </c>
      <c r="S204">
        <v>2028.5226705051177</v>
      </c>
      <c r="T204">
        <v>19172.544791397144</v>
      </c>
      <c r="U204">
        <f>Pro_Economic_Table[[#This Row],[Total Energy(MJ)]]*AHP!$P$3/TOPSIS!$B$4</f>
        <v>7.8368525988636393E-3</v>
      </c>
      <c r="V204">
        <f>Pro_Economic_Table[[#This Row],[Total Cost(LKR Million)]]*AHP!$P$4/TOPSIS!$C$4</f>
        <v>3.04666655637327E-2</v>
      </c>
      <c r="W204">
        <f>Pro_Economic_Table[[#This Row],[Total Carbon (Metric T)]]*AHP!$P$5/TOPSIS!$D$4</f>
        <v>3.3652274125251752E-3</v>
      </c>
      <c r="X204">
        <f>((Pro_Economic_Table[[#This Row],[Weighted Energy]]-TOPSIS!$B$5)^2+(Pro_Economic_Table[[#This Row],[Weighted Cost]]-TOPSIS!$C$5)^2+(Pro_Economic_Table[[#This Row],[Weighted Co2]]-TOPSIS!$D$5)^2)^0.5</f>
        <v>2.5093439384245978E-3</v>
      </c>
      <c r="Y204">
        <f>((Pro_Economic_Table[[#This Row],[Weighted Energy]]-TOPSIS!$B$6)^2+(Pro_Economic_Table[[#This Row],[Weighted Cost]]-TOPSIS!$C$6)^2+(Pro_Economic_Table[[#This Row],[Weighted Co2]]-TOPSIS!$D$6)^2)^0.5</f>
        <v>4.4827432364246628E-3</v>
      </c>
      <c r="Z204">
        <f>Pro_Economic_Table[[#This Row],[S- Worst-Euclidean Distance]]/(Pro_Economic_Table[[#This Row],[S+ Best-Euclidean Distance]]+Pro_Economic_Table[[#This Row],[S- Worst-Euclidean Distance]])</f>
        <v>0.64111661143888754</v>
      </c>
      <c r="AA204">
        <v>203</v>
      </c>
    </row>
    <row r="205" spans="1:27" x14ac:dyDescent="0.3">
      <c r="A205">
        <v>350</v>
      </c>
      <c r="B205" t="s">
        <v>142</v>
      </c>
      <c r="C205" t="s">
        <v>149</v>
      </c>
      <c r="D205" t="s">
        <v>155</v>
      </c>
      <c r="E205" t="s">
        <v>156</v>
      </c>
      <c r="F205" t="s">
        <v>161</v>
      </c>
      <c r="G205" t="s">
        <v>226</v>
      </c>
      <c r="H205">
        <v>357.39614355169215</v>
      </c>
      <c r="I205">
        <v>26</v>
      </c>
      <c r="J205">
        <v>1280931.6591510519</v>
      </c>
      <c r="K205">
        <v>39199.717899999996</v>
      </c>
      <c r="L205">
        <v>230567698.64718935</v>
      </c>
      <c r="M205">
        <v>5733621.959999999</v>
      </c>
      <c r="N205">
        <v>1921397488.726578</v>
      </c>
      <c r="O205">
        <v>101400000</v>
      </c>
      <c r="P205">
        <v>22.695971788636356</v>
      </c>
      <c r="Q205">
        <v>19149.928304308225</v>
      </c>
      <c r="R205">
        <v>230606898.36508936</v>
      </c>
      <c r="S205">
        <v>2028.5311106865781</v>
      </c>
      <c r="T205">
        <v>19172.62427609686</v>
      </c>
      <c r="U205">
        <f>Pro_Economic_Table[[#This Row],[Total Energy(MJ)]]*AHP!$P$3/TOPSIS!$B$4</f>
        <v>7.8368901483142055E-3</v>
      </c>
      <c r="V205">
        <f>Pro_Economic_Table[[#This Row],[Total Cost(LKR Million)]]*AHP!$P$4/TOPSIS!$C$4</f>
        <v>3.0466792327997941E-2</v>
      </c>
      <c r="W205">
        <f>Pro_Economic_Table[[#This Row],[Total Carbon (Metric T)]]*AHP!$P$5/TOPSIS!$D$4</f>
        <v>3.3652413639381606E-3</v>
      </c>
      <c r="X205">
        <f>((Pro_Economic_Table[[#This Row],[Weighted Energy]]-TOPSIS!$B$5)^2+(Pro_Economic_Table[[#This Row],[Weighted Cost]]-TOPSIS!$C$5)^2+(Pro_Economic_Table[[#This Row],[Weighted Co2]]-TOPSIS!$D$5)^2)^0.5</f>
        <v>2.5094767294614219E-3</v>
      </c>
      <c r="Y205">
        <f>((Pro_Economic_Table[[#This Row],[Weighted Energy]]-TOPSIS!$B$6)^2+(Pro_Economic_Table[[#This Row],[Weighted Cost]]-TOPSIS!$C$6)^2+(Pro_Economic_Table[[#This Row],[Weighted Co2]]-TOPSIS!$D$6)^2)^0.5</f>
        <v>4.4826103785677515E-3</v>
      </c>
      <c r="Z205">
        <f>Pro_Economic_Table[[#This Row],[S- Worst-Euclidean Distance]]/(Pro_Economic_Table[[#This Row],[S+ Best-Euclidean Distance]]+Pro_Economic_Table[[#This Row],[S- Worst-Euclidean Distance]])</f>
        <v>0.64109761639271734</v>
      </c>
      <c r="AA205">
        <v>204</v>
      </c>
    </row>
    <row r="206" spans="1:27" x14ac:dyDescent="0.3">
      <c r="A206">
        <v>80</v>
      </c>
      <c r="B206" t="s">
        <v>139</v>
      </c>
      <c r="C206" t="s">
        <v>151</v>
      </c>
      <c r="D206" t="s">
        <v>154</v>
      </c>
      <c r="E206" t="s">
        <v>156</v>
      </c>
      <c r="F206" t="s">
        <v>161</v>
      </c>
      <c r="G206" t="s">
        <v>226</v>
      </c>
      <c r="H206">
        <v>349.82681504321545</v>
      </c>
      <c r="I206">
        <v>25</v>
      </c>
      <c r="J206">
        <v>1283882.6908552183</v>
      </c>
      <c r="K206">
        <v>48275.676999999989</v>
      </c>
      <c r="L206">
        <v>231098884.35393929</v>
      </c>
      <c r="M206">
        <v>5064029.6549999993</v>
      </c>
      <c r="N206">
        <v>1925824036.2828274</v>
      </c>
      <c r="O206">
        <v>97500000</v>
      </c>
      <c r="P206">
        <v>20.627867413636363</v>
      </c>
      <c r="Q206">
        <v>19194.046228285515</v>
      </c>
      <c r="R206">
        <v>231147160.03093928</v>
      </c>
      <c r="S206">
        <v>2028.3880659378274</v>
      </c>
      <c r="T206">
        <v>19214.674095699153</v>
      </c>
      <c r="U206">
        <f>Pro_Economic_Table[[#This Row],[Total Energy(MJ)]]*AHP!$P$3/TOPSIS!$B$4</f>
        <v>7.8552502726497216E-3</v>
      </c>
      <c r="V206">
        <f>Pro_Economic_Table[[#This Row],[Total Cost(LKR Million)]]*AHP!$P$4/TOPSIS!$C$4</f>
        <v>3.0464643918919645E-2</v>
      </c>
      <c r="W206">
        <f>Pro_Economic_Table[[#This Row],[Total Carbon (Metric T)]]*AHP!$P$5/TOPSIS!$D$4</f>
        <v>3.3726220850243292E-3</v>
      </c>
      <c r="X206">
        <f>((Pro_Economic_Table[[#This Row],[Weighted Energy]]-TOPSIS!$B$5)^2+(Pro_Economic_Table[[#This Row],[Weighted Cost]]-TOPSIS!$C$5)^2+(Pro_Economic_Table[[#This Row],[Weighted Co2]]-TOPSIS!$D$5)^2)^0.5</f>
        <v>2.5125695072811915E-3</v>
      </c>
      <c r="Y206">
        <f>((Pro_Economic_Table[[#This Row],[Weighted Energy]]-TOPSIS!$B$6)^2+(Pro_Economic_Table[[#This Row],[Weighted Cost]]-TOPSIS!$C$6)^2+(Pro_Economic_Table[[#This Row],[Weighted Co2]]-TOPSIS!$D$6)^2)^0.5</f>
        <v>4.4793834512964906E-3</v>
      </c>
      <c r="Z206">
        <f>Pro_Economic_Table[[#This Row],[S- Worst-Euclidean Distance]]/(Pro_Economic_Table[[#This Row],[S+ Best-Euclidean Distance]]+Pro_Economic_Table[[#This Row],[S- Worst-Euclidean Distance]])</f>
        <v>0.64064839649717786</v>
      </c>
      <c r="AA206">
        <v>205</v>
      </c>
    </row>
    <row r="207" spans="1:27" x14ac:dyDescent="0.3">
      <c r="A207">
        <v>98</v>
      </c>
      <c r="B207" t="s">
        <v>139</v>
      </c>
      <c r="C207" t="s">
        <v>151</v>
      </c>
      <c r="D207" t="s">
        <v>155</v>
      </c>
      <c r="E207" t="s">
        <v>156</v>
      </c>
      <c r="F207" t="s">
        <v>161</v>
      </c>
      <c r="G207" t="s">
        <v>226</v>
      </c>
      <c r="H207">
        <v>349.83326214821545</v>
      </c>
      <c r="I207">
        <v>25</v>
      </c>
      <c r="J207">
        <v>1283888.9316528582</v>
      </c>
      <c r="K207">
        <v>48257.256699999991</v>
      </c>
      <c r="L207">
        <v>231100007.69751447</v>
      </c>
      <c r="M207">
        <v>5063108.6399999997</v>
      </c>
      <c r="N207">
        <v>1925833397.4792871</v>
      </c>
      <c r="O207">
        <v>97500000</v>
      </c>
      <c r="P207">
        <v>20.614052188636361</v>
      </c>
      <c r="Q207">
        <v>19194.139528210228</v>
      </c>
      <c r="R207">
        <v>231148264.95421448</v>
      </c>
      <c r="S207">
        <v>2028.3965061192873</v>
      </c>
      <c r="T207">
        <v>19214.753580398865</v>
      </c>
      <c r="U207">
        <f>Pro_Economic_Table[[#This Row],[Total Energy(MJ)]]*AHP!$P$3/TOPSIS!$B$4</f>
        <v>7.8552878221002879E-3</v>
      </c>
      <c r="V207">
        <f>Pro_Economic_Table[[#This Row],[Total Cost(LKR Million)]]*AHP!$P$4/TOPSIS!$C$4</f>
        <v>3.0464770683184879E-2</v>
      </c>
      <c r="W207">
        <f>Pro_Economic_Table[[#This Row],[Total Carbon (Metric T)]]*AHP!$P$5/TOPSIS!$D$4</f>
        <v>3.3726360364373133E-3</v>
      </c>
      <c r="X207">
        <f>((Pro_Economic_Table[[#This Row],[Weighted Energy]]-TOPSIS!$B$5)^2+(Pro_Economic_Table[[#This Row],[Weighted Cost]]-TOPSIS!$C$5)^2+(Pro_Economic_Table[[#This Row],[Weighted Co2]]-TOPSIS!$D$5)^2)^0.5</f>
        <v>2.5127023418527006E-3</v>
      </c>
      <c r="Y207">
        <f>((Pro_Economic_Table[[#This Row],[Weighted Energy]]-TOPSIS!$B$6)^2+(Pro_Economic_Table[[#This Row],[Weighted Cost]]-TOPSIS!$C$6)^2+(Pro_Economic_Table[[#This Row],[Weighted Co2]]-TOPSIS!$D$6)^2)^0.5</f>
        <v>4.4792506138319485E-3</v>
      </c>
      <c r="Z207">
        <f>Pro_Economic_Table[[#This Row],[S- Worst-Euclidean Distance]]/(Pro_Economic_Table[[#This Row],[S+ Best-Euclidean Distance]]+Pro_Economic_Table[[#This Row],[S- Worst-Euclidean Distance]])</f>
        <v>0.64062939814121544</v>
      </c>
      <c r="AA207">
        <v>206</v>
      </c>
    </row>
    <row r="208" spans="1:27" x14ac:dyDescent="0.3">
      <c r="A208">
        <v>342</v>
      </c>
      <c r="B208" t="s">
        <v>142</v>
      </c>
      <c r="C208" t="s">
        <v>149</v>
      </c>
      <c r="D208" t="s">
        <v>154</v>
      </c>
      <c r="E208" t="s">
        <v>157</v>
      </c>
      <c r="F208" t="s">
        <v>161</v>
      </c>
      <c r="G208" t="s">
        <v>224</v>
      </c>
      <c r="H208">
        <v>360.44647426487398</v>
      </c>
      <c r="I208">
        <v>26</v>
      </c>
      <c r="J208">
        <v>1283884.3792814119</v>
      </c>
      <c r="K208">
        <v>41947.404109090901</v>
      </c>
      <c r="L208">
        <v>231099188.27065414</v>
      </c>
      <c r="M208">
        <v>5188689.793181817</v>
      </c>
      <c r="N208">
        <v>1925826568.9221179</v>
      </c>
      <c r="O208">
        <v>97401200</v>
      </c>
      <c r="P208">
        <v>25.439052922727267</v>
      </c>
      <c r="Q208">
        <v>19194.071470257106</v>
      </c>
      <c r="R208">
        <v>231141135.67476323</v>
      </c>
      <c r="S208">
        <v>2028.4164587152998</v>
      </c>
      <c r="T208">
        <v>19219.510523179833</v>
      </c>
      <c r="U208">
        <f>Pro_Economic_Table[[#This Row],[Total Energy(MJ)]]*AHP!$P$3/TOPSIS!$B$4</f>
        <v>7.8550455423580419E-3</v>
      </c>
      <c r="V208">
        <f>Pro_Economic_Table[[#This Row],[Total Cost(LKR Million)]]*AHP!$P$4/TOPSIS!$C$4</f>
        <v>3.0465070354013645E-2</v>
      </c>
      <c r="W208">
        <f>Pro_Economic_Table[[#This Row],[Total Carbon (Metric T)]]*AHP!$P$5/TOPSIS!$D$4</f>
        <v>3.3734709905042098E-3</v>
      </c>
      <c r="X208">
        <f>((Pro_Economic_Table[[#This Row],[Weighted Energy]]-TOPSIS!$B$5)^2+(Pro_Economic_Table[[#This Row],[Weighted Cost]]-TOPSIS!$C$5)^2+(Pro_Economic_Table[[#This Row],[Weighted Co2]]-TOPSIS!$D$5)^2)^0.5</f>
        <v>2.5130194944901953E-3</v>
      </c>
      <c r="Y208">
        <f>((Pro_Economic_Table[[#This Row],[Weighted Energy]]-TOPSIS!$B$6)^2+(Pro_Economic_Table[[#This Row],[Weighted Cost]]-TOPSIS!$C$6)^2+(Pro_Economic_Table[[#This Row],[Weighted Co2]]-TOPSIS!$D$6)^2)^0.5</f>
        <v>4.4789333687545113E-3</v>
      </c>
      <c r="Z208">
        <f>Pro_Economic_Table[[#This Row],[S- Worst-Euclidean Distance]]/(Pro_Economic_Table[[#This Row],[S+ Best-Euclidean Distance]]+Pro_Economic_Table[[#This Row],[S- Worst-Euclidean Distance]])</f>
        <v>0.64058403372530803</v>
      </c>
      <c r="AA208">
        <v>207</v>
      </c>
    </row>
    <row r="209" spans="1:27" x14ac:dyDescent="0.3">
      <c r="A209">
        <v>360</v>
      </c>
      <c r="B209" t="s">
        <v>142</v>
      </c>
      <c r="C209" t="s">
        <v>149</v>
      </c>
      <c r="D209" t="s">
        <v>155</v>
      </c>
      <c r="E209" t="s">
        <v>157</v>
      </c>
      <c r="F209" t="s">
        <v>161</v>
      </c>
      <c r="G209" t="s">
        <v>224</v>
      </c>
      <c r="H209">
        <v>360.45292136987393</v>
      </c>
      <c r="I209">
        <v>26</v>
      </c>
      <c r="J209">
        <v>1283890.6200790519</v>
      </c>
      <c r="K209">
        <v>41928.983809090903</v>
      </c>
      <c r="L209">
        <v>231100311.61422935</v>
      </c>
      <c r="M209">
        <v>5187768.7781818165</v>
      </c>
      <c r="N209">
        <v>1925835930.118578</v>
      </c>
      <c r="O209">
        <v>97401200</v>
      </c>
      <c r="P209">
        <v>25.425237697727269</v>
      </c>
      <c r="Q209">
        <v>19194.164770181826</v>
      </c>
      <c r="R209">
        <v>231142240.59803843</v>
      </c>
      <c r="S209">
        <v>2028.4248988967597</v>
      </c>
      <c r="T209">
        <v>19219.590007879553</v>
      </c>
      <c r="U209">
        <f>Pro_Economic_Table[[#This Row],[Total Energy(MJ)]]*AHP!$P$3/TOPSIS!$B$4</f>
        <v>7.8550830918086064E-3</v>
      </c>
      <c r="V209">
        <f>Pro_Economic_Table[[#This Row],[Total Cost(LKR Million)]]*AHP!$P$4/TOPSIS!$C$4</f>
        <v>3.0465197118278883E-2</v>
      </c>
      <c r="W209">
        <f>Pro_Economic_Table[[#This Row],[Total Carbon (Metric T)]]*AHP!$P$5/TOPSIS!$D$4</f>
        <v>3.3734849419171957E-3</v>
      </c>
      <c r="X209">
        <f>((Pro_Economic_Table[[#This Row],[Weighted Energy]]-TOPSIS!$B$5)^2+(Pro_Economic_Table[[#This Row],[Weighted Cost]]-TOPSIS!$C$5)^2+(Pro_Economic_Table[[#This Row],[Weighted Co2]]-TOPSIS!$D$5)^2)^0.5</f>
        <v>2.513152328440493E-3</v>
      </c>
      <c r="Y209">
        <f>((Pro_Economic_Table[[#This Row],[Weighted Energy]]-TOPSIS!$B$6)^2+(Pro_Economic_Table[[#This Row],[Weighted Cost]]-TOPSIS!$C$6)^2+(Pro_Economic_Table[[#This Row],[Weighted Co2]]-TOPSIS!$D$6)^2)^0.5</f>
        <v>4.4788005309382714E-3</v>
      </c>
      <c r="Z209">
        <f>Pro_Economic_Table[[#This Row],[S- Worst-Euclidean Distance]]/(Pro_Economic_Table[[#This Row],[S+ Best-Euclidean Distance]]+Pro_Economic_Table[[#This Row],[S- Worst-Euclidean Distance]])</f>
        <v>0.64056503540789222</v>
      </c>
      <c r="AA209">
        <v>208</v>
      </c>
    </row>
    <row r="210" spans="1:27" x14ac:dyDescent="0.3">
      <c r="A210">
        <v>88</v>
      </c>
      <c r="B210" t="s">
        <v>139</v>
      </c>
      <c r="C210" t="s">
        <v>151</v>
      </c>
      <c r="D210" t="s">
        <v>154</v>
      </c>
      <c r="E210" t="s">
        <v>157</v>
      </c>
      <c r="F210" t="s">
        <v>161</v>
      </c>
      <c r="G210" t="s">
        <v>225</v>
      </c>
      <c r="H210">
        <v>352.88359286139729</v>
      </c>
      <c r="I210">
        <v>51</v>
      </c>
      <c r="J210">
        <v>1286841.6517832179</v>
      </c>
      <c r="K210">
        <v>51004.942909090903</v>
      </c>
      <c r="L210">
        <v>231631497.32097924</v>
      </c>
      <c r="M210">
        <v>4518176.4731818177</v>
      </c>
      <c r="N210">
        <v>1930262477.6748269</v>
      </c>
      <c r="O210">
        <v>95064000</v>
      </c>
      <c r="P210">
        <v>23.357133322727268</v>
      </c>
      <c r="Q210">
        <v>19238.282694159108</v>
      </c>
      <c r="R210">
        <v>231682502.26388833</v>
      </c>
      <c r="S210">
        <v>2029.8446541480087</v>
      </c>
      <c r="T210">
        <v>19261.639827481835</v>
      </c>
      <c r="U210">
        <f>Pro_Economic_Table[[#This Row],[Total Energy(MJ)]]*AHP!$P$3/TOPSIS!$B$4</f>
        <v>7.8734432161441225E-3</v>
      </c>
      <c r="V210">
        <f>Pro_Economic_Table[[#This Row],[Total Cost(LKR Million)]]*AHP!$P$4/TOPSIS!$C$4</f>
        <v>3.0486520620870733E-2</v>
      </c>
      <c r="W210">
        <f>Pro_Economic_Table[[#This Row],[Total Carbon (Metric T)]]*AHP!$P$5/TOPSIS!$D$4</f>
        <v>3.3808656630033621E-3</v>
      </c>
      <c r="X210">
        <f>((Pro_Economic_Table[[#This Row],[Weighted Energy]]-TOPSIS!$B$5)^2+(Pro_Economic_Table[[#This Row],[Weighted Cost]]-TOPSIS!$C$5)^2+(Pro_Economic_Table[[#This Row],[Weighted Co2]]-TOPSIS!$D$5)^2)^0.5</f>
        <v>2.5389907514903804E-3</v>
      </c>
      <c r="Y210">
        <f>((Pro_Economic_Table[[#This Row],[Weighted Energy]]-TOPSIS!$B$6)^2+(Pro_Economic_Table[[#This Row],[Weighted Cost]]-TOPSIS!$C$6)^2+(Pro_Economic_Table[[#This Row],[Weighted Co2]]-TOPSIS!$D$6)^2)^0.5</f>
        <v>4.4530082755608038E-3</v>
      </c>
      <c r="Z210">
        <f>Pro_Economic_Table[[#This Row],[S- Worst-Euclidean Distance]]/(Pro_Economic_Table[[#This Row],[S+ Best-Euclidean Distance]]+Pro_Economic_Table[[#This Row],[S- Worst-Euclidean Distance]])</f>
        <v>0.63687198157961156</v>
      </c>
      <c r="AA210">
        <v>209</v>
      </c>
    </row>
    <row r="211" spans="1:27" x14ac:dyDescent="0.3">
      <c r="A211">
        <v>106</v>
      </c>
      <c r="B211" t="s">
        <v>139</v>
      </c>
      <c r="C211" t="s">
        <v>151</v>
      </c>
      <c r="D211" t="s">
        <v>155</v>
      </c>
      <c r="E211" t="s">
        <v>157</v>
      </c>
      <c r="F211" t="s">
        <v>161</v>
      </c>
      <c r="G211" t="s">
        <v>225</v>
      </c>
      <c r="H211">
        <v>352.8900399663973</v>
      </c>
      <c r="I211">
        <v>51</v>
      </c>
      <c r="J211">
        <v>1286847.8925808582</v>
      </c>
      <c r="K211">
        <v>50986.522609090905</v>
      </c>
      <c r="L211">
        <v>231632620.66455448</v>
      </c>
      <c r="M211">
        <v>4517255.458181818</v>
      </c>
      <c r="N211">
        <v>1930271838.8712873</v>
      </c>
      <c r="O211">
        <v>95064000</v>
      </c>
      <c r="P211">
        <v>23.34331809772727</v>
      </c>
      <c r="Q211">
        <v>19238.375994083828</v>
      </c>
      <c r="R211">
        <v>231683607.18716356</v>
      </c>
      <c r="S211">
        <v>2029.8530943294693</v>
      </c>
      <c r="T211">
        <v>19261.719312181554</v>
      </c>
      <c r="U211">
        <f>Pro_Economic_Table[[#This Row],[Total Energy(MJ)]]*AHP!$P$3/TOPSIS!$B$4</f>
        <v>7.8734807655946887E-3</v>
      </c>
      <c r="V211">
        <f>Pro_Economic_Table[[#This Row],[Total Cost(LKR Million)]]*AHP!$P$4/TOPSIS!$C$4</f>
        <v>3.0486647385135981E-2</v>
      </c>
      <c r="W211">
        <f>Pro_Economic_Table[[#This Row],[Total Carbon (Metric T)]]*AHP!$P$5/TOPSIS!$D$4</f>
        <v>3.3808796144163479E-3</v>
      </c>
      <c r="X211">
        <f>((Pro_Economic_Table[[#This Row],[Weighted Energy]]-TOPSIS!$B$5)^2+(Pro_Economic_Table[[#This Row],[Weighted Cost]]-TOPSIS!$C$5)^2+(Pro_Economic_Table[[#This Row],[Weighted Co2]]-TOPSIS!$D$5)^2)^0.5</f>
        <v>2.5391236103513809E-3</v>
      </c>
      <c r="Y211">
        <f>((Pro_Economic_Table[[#This Row],[Weighted Energy]]-TOPSIS!$B$6)^2+(Pro_Economic_Table[[#This Row],[Weighted Cost]]-TOPSIS!$C$6)^2+(Pro_Economic_Table[[#This Row],[Weighted Co2]]-TOPSIS!$D$6)^2)^0.5</f>
        <v>4.4528754533037628E-3</v>
      </c>
      <c r="Z211">
        <f>Pro_Economic_Table[[#This Row],[S- Worst-Euclidean Distance]]/(Pro_Economic_Table[[#This Row],[S+ Best-Euclidean Distance]]+Pro_Economic_Table[[#This Row],[S- Worst-Euclidean Distance]])</f>
        <v>0.63685298192473916</v>
      </c>
      <c r="AA211">
        <v>210</v>
      </c>
    </row>
    <row r="212" spans="1:27" x14ac:dyDescent="0.3">
      <c r="A212">
        <v>341</v>
      </c>
      <c r="B212" t="s">
        <v>142</v>
      </c>
      <c r="C212" t="s">
        <v>149</v>
      </c>
      <c r="D212" t="s">
        <v>154</v>
      </c>
      <c r="E212" t="s">
        <v>157</v>
      </c>
      <c r="F212" t="s">
        <v>161</v>
      </c>
      <c r="G212" t="s">
        <v>226</v>
      </c>
      <c r="H212">
        <v>360.44647426487398</v>
      </c>
      <c r="I212">
        <v>26</v>
      </c>
      <c r="J212">
        <v>1283884.3792814119</v>
      </c>
      <c r="K212">
        <v>41947.404109090901</v>
      </c>
      <c r="L212">
        <v>231099188.27065414</v>
      </c>
      <c r="M212">
        <v>5188689.793181817</v>
      </c>
      <c r="N212">
        <v>1925826568.9221179</v>
      </c>
      <c r="O212">
        <v>101400000</v>
      </c>
      <c r="P212">
        <v>25.439052922727267</v>
      </c>
      <c r="Q212">
        <v>19194.071470257106</v>
      </c>
      <c r="R212">
        <v>231141135.67476323</v>
      </c>
      <c r="S212">
        <v>2032.4152587152998</v>
      </c>
      <c r="T212">
        <v>19219.510523179833</v>
      </c>
      <c r="U212">
        <f>Pro_Economic_Table[[#This Row],[Total Energy(MJ)]]*AHP!$P$3/TOPSIS!$B$4</f>
        <v>7.8550455423580419E-3</v>
      </c>
      <c r="V212">
        <f>Pro_Economic_Table[[#This Row],[Total Cost(LKR Million)]]*AHP!$P$4/TOPSIS!$C$4</f>
        <v>3.0525128890222127E-2</v>
      </c>
      <c r="W212">
        <f>Pro_Economic_Table[[#This Row],[Total Carbon (Metric T)]]*AHP!$P$5/TOPSIS!$D$4</f>
        <v>3.3734709905042098E-3</v>
      </c>
      <c r="X212">
        <f>((Pro_Economic_Table[[#This Row],[Weighted Energy]]-TOPSIS!$B$5)^2+(Pro_Economic_Table[[#This Row],[Weighted Cost]]-TOPSIS!$C$5)^2+(Pro_Economic_Table[[#This Row],[Weighted Co2]]-TOPSIS!$D$5)^2)^0.5</f>
        <v>2.5709809100669715E-3</v>
      </c>
      <c r="Y212">
        <f>((Pro_Economic_Table[[#This Row],[Weighted Energy]]-TOPSIS!$B$6)^2+(Pro_Economic_Table[[#This Row],[Weighted Cost]]-TOPSIS!$C$6)^2+(Pro_Economic_Table[[#This Row],[Weighted Co2]]-TOPSIS!$D$6)^2)^0.5</f>
        <v>4.4210613118695176E-3</v>
      </c>
      <c r="Z212">
        <f>Pro_Economic_Table[[#This Row],[S- Worst-Euclidean Distance]]/(Pro_Economic_Table[[#This Row],[S+ Best-Euclidean Distance]]+Pro_Economic_Table[[#This Row],[S- Worst-Euclidean Distance]])</f>
        <v>0.63229900099846337</v>
      </c>
      <c r="AA212">
        <v>211</v>
      </c>
    </row>
    <row r="213" spans="1:27" x14ac:dyDescent="0.3">
      <c r="A213">
        <v>359</v>
      </c>
      <c r="B213" t="s">
        <v>142</v>
      </c>
      <c r="C213" t="s">
        <v>149</v>
      </c>
      <c r="D213" t="s">
        <v>155</v>
      </c>
      <c r="E213" t="s">
        <v>157</v>
      </c>
      <c r="F213" t="s">
        <v>161</v>
      </c>
      <c r="G213" t="s">
        <v>226</v>
      </c>
      <c r="H213">
        <v>360.45292136987393</v>
      </c>
      <c r="I213">
        <v>26</v>
      </c>
      <c r="J213">
        <v>1283890.6200790519</v>
      </c>
      <c r="K213">
        <v>41928.983809090903</v>
      </c>
      <c r="L213">
        <v>231100311.61422935</v>
      </c>
      <c r="M213">
        <v>5187768.7781818165</v>
      </c>
      <c r="N213">
        <v>1925835930.118578</v>
      </c>
      <c r="O213">
        <v>101400000</v>
      </c>
      <c r="P213">
        <v>25.425237697727269</v>
      </c>
      <c r="Q213">
        <v>19194.164770181826</v>
      </c>
      <c r="R213">
        <v>231142240.59803843</v>
      </c>
      <c r="S213">
        <v>2032.4236988967598</v>
      </c>
      <c r="T213">
        <v>19219.590007879553</v>
      </c>
      <c r="U213">
        <f>Pro_Economic_Table[[#This Row],[Total Energy(MJ)]]*AHP!$P$3/TOPSIS!$B$4</f>
        <v>7.8550830918086064E-3</v>
      </c>
      <c r="V213">
        <f>Pro_Economic_Table[[#This Row],[Total Cost(LKR Million)]]*AHP!$P$4/TOPSIS!$C$4</f>
        <v>3.0525255654487361E-2</v>
      </c>
      <c r="W213">
        <f>Pro_Economic_Table[[#This Row],[Total Carbon (Metric T)]]*AHP!$P$5/TOPSIS!$D$4</f>
        <v>3.3734849419171957E-3</v>
      </c>
      <c r="X213">
        <f>((Pro_Economic_Table[[#This Row],[Weighted Energy]]-TOPSIS!$B$5)^2+(Pro_Economic_Table[[#This Row],[Weighted Cost]]-TOPSIS!$C$5)^2+(Pro_Economic_Table[[#This Row],[Weighted Co2]]-TOPSIS!$D$5)^2)^0.5</f>
        <v>2.5711137105813341E-3</v>
      </c>
      <c r="Y213">
        <f>((Pro_Economic_Table[[#This Row],[Weighted Energy]]-TOPSIS!$B$6)^2+(Pro_Economic_Table[[#This Row],[Weighted Cost]]-TOPSIS!$C$6)^2+(Pro_Economic_Table[[#This Row],[Weighted Co2]]-TOPSIS!$D$6)^2)^0.5</f>
        <v>4.4209284572420057E-3</v>
      </c>
      <c r="Z213">
        <f>Pro_Economic_Table[[#This Row],[S- Worst-Euclidean Distance]]/(Pro_Economic_Table[[#This Row],[S+ Best-Euclidean Distance]]+Pro_Economic_Table[[#This Row],[S- Worst-Euclidean Distance]])</f>
        <v>0.63228000505870297</v>
      </c>
      <c r="AA213">
        <v>212</v>
      </c>
    </row>
    <row r="214" spans="1:27" x14ac:dyDescent="0.3">
      <c r="A214">
        <v>90</v>
      </c>
      <c r="B214" t="s">
        <v>139</v>
      </c>
      <c r="C214" t="s">
        <v>151</v>
      </c>
      <c r="D214" t="s">
        <v>154</v>
      </c>
      <c r="E214" t="s">
        <v>157</v>
      </c>
      <c r="F214" t="s">
        <v>161</v>
      </c>
      <c r="G214" t="s">
        <v>224</v>
      </c>
      <c r="H214">
        <v>352.88359286139729</v>
      </c>
      <c r="I214">
        <v>26</v>
      </c>
      <c r="J214">
        <v>1286841.6517832179</v>
      </c>
      <c r="K214">
        <v>51004.942909090903</v>
      </c>
      <c r="L214">
        <v>231631497.32097924</v>
      </c>
      <c r="M214">
        <v>4518176.4731818177</v>
      </c>
      <c r="N214">
        <v>1930262477.6748269</v>
      </c>
      <c r="O214">
        <v>97401200</v>
      </c>
      <c r="P214">
        <v>23.357133322727268</v>
      </c>
      <c r="Q214">
        <v>19238.282694159108</v>
      </c>
      <c r="R214">
        <v>231682502.26388833</v>
      </c>
      <c r="S214">
        <v>2032.1818541480086</v>
      </c>
      <c r="T214">
        <v>19261.639827481835</v>
      </c>
      <c r="U214">
        <f>Pro_Economic_Table[[#This Row],[Total Energy(MJ)]]*AHP!$P$3/TOPSIS!$B$4</f>
        <v>7.8734432161441225E-3</v>
      </c>
      <c r="V214">
        <f>Pro_Economic_Table[[#This Row],[Total Cost(LKR Million)]]*AHP!$P$4/TOPSIS!$C$4</f>
        <v>3.0521623354397405E-2</v>
      </c>
      <c r="W214">
        <f>Pro_Economic_Table[[#This Row],[Total Carbon (Metric T)]]*AHP!$P$5/TOPSIS!$D$4</f>
        <v>3.3808656630033621E-3</v>
      </c>
      <c r="X214">
        <f>((Pro_Economic_Table[[#This Row],[Weighted Energy]]-TOPSIS!$B$5)^2+(Pro_Economic_Table[[#This Row],[Weighted Cost]]-TOPSIS!$C$5)^2+(Pro_Economic_Table[[#This Row],[Weighted Co2]]-TOPSIS!$D$5)^2)^0.5</f>
        <v>2.5728067785273849E-3</v>
      </c>
      <c r="Y214">
        <f>((Pro_Economic_Table[[#This Row],[Weighted Energy]]-TOPSIS!$B$6)^2+(Pro_Economic_Table[[#This Row],[Weighted Cost]]-TOPSIS!$C$6)^2+(Pro_Economic_Table[[#This Row],[Weighted Co2]]-TOPSIS!$D$6)^2)^0.5</f>
        <v>4.4191483520927503E-3</v>
      </c>
      <c r="Z214">
        <f>Pro_Economic_Table[[#This Row],[S- Worst-Euclidean Distance]]/(Pro_Economic_Table[[#This Row],[S+ Best-Euclidean Distance]]+Pro_Economic_Table[[#This Row],[S- Worst-Euclidean Distance]])</f>
        <v>0.63203328247056467</v>
      </c>
      <c r="AA214">
        <v>213</v>
      </c>
    </row>
    <row r="215" spans="1:27" x14ac:dyDescent="0.3">
      <c r="A215">
        <v>108</v>
      </c>
      <c r="B215" t="s">
        <v>139</v>
      </c>
      <c r="C215" t="s">
        <v>151</v>
      </c>
      <c r="D215" t="s">
        <v>155</v>
      </c>
      <c r="E215" t="s">
        <v>157</v>
      </c>
      <c r="F215" t="s">
        <v>161</v>
      </c>
      <c r="G215" t="s">
        <v>224</v>
      </c>
      <c r="H215">
        <v>352.8900399663973</v>
      </c>
      <c r="I215">
        <v>26</v>
      </c>
      <c r="J215">
        <v>1286847.8925808582</v>
      </c>
      <c r="K215">
        <v>50986.522609090905</v>
      </c>
      <c r="L215">
        <v>231632620.66455448</v>
      </c>
      <c r="M215">
        <v>4517255.458181818</v>
      </c>
      <c r="N215">
        <v>1930271838.8712873</v>
      </c>
      <c r="O215">
        <v>97401200</v>
      </c>
      <c r="P215">
        <v>23.34331809772727</v>
      </c>
      <c r="Q215">
        <v>19238.375994083828</v>
      </c>
      <c r="R215">
        <v>231683607.18716356</v>
      </c>
      <c r="S215">
        <v>2032.1902943294692</v>
      </c>
      <c r="T215">
        <v>19261.719312181554</v>
      </c>
      <c r="U215">
        <f>Pro_Economic_Table[[#This Row],[Total Energy(MJ)]]*AHP!$P$3/TOPSIS!$B$4</f>
        <v>7.8734807655946887E-3</v>
      </c>
      <c r="V215">
        <f>Pro_Economic_Table[[#This Row],[Total Cost(LKR Million)]]*AHP!$P$4/TOPSIS!$C$4</f>
        <v>3.0521750118662653E-2</v>
      </c>
      <c r="W215">
        <f>Pro_Economic_Table[[#This Row],[Total Carbon (Metric T)]]*AHP!$P$5/TOPSIS!$D$4</f>
        <v>3.3808796144163479E-3</v>
      </c>
      <c r="X215">
        <f>((Pro_Economic_Table[[#This Row],[Weighted Energy]]-TOPSIS!$B$5)^2+(Pro_Economic_Table[[#This Row],[Weighted Cost]]-TOPSIS!$C$5)^2+(Pro_Economic_Table[[#This Row],[Weighted Co2]]-TOPSIS!$D$5)^2)^0.5</f>
        <v>2.5729396206811877E-3</v>
      </c>
      <c r="Y215">
        <f>((Pro_Economic_Table[[#This Row],[Weighted Energy]]-TOPSIS!$B$6)^2+(Pro_Economic_Table[[#This Row],[Weighted Cost]]-TOPSIS!$C$6)^2+(Pro_Economic_Table[[#This Row],[Weighted Co2]]-TOPSIS!$D$6)^2)^0.5</f>
        <v>4.4190155190687785E-3</v>
      </c>
      <c r="Z215">
        <f>Pro_Economic_Table[[#This Row],[S- Worst-Euclidean Distance]]/(Pro_Economic_Table[[#This Row],[S+ Best-Euclidean Distance]]+Pro_Economic_Table[[#This Row],[S- Worst-Euclidean Distance]])</f>
        <v>0.63201428366527013</v>
      </c>
      <c r="AA215">
        <v>214</v>
      </c>
    </row>
    <row r="216" spans="1:27" x14ac:dyDescent="0.3">
      <c r="A216">
        <v>89</v>
      </c>
      <c r="B216" t="s">
        <v>139</v>
      </c>
      <c r="C216" t="s">
        <v>151</v>
      </c>
      <c r="D216" t="s">
        <v>154</v>
      </c>
      <c r="E216" t="s">
        <v>157</v>
      </c>
      <c r="F216" t="s">
        <v>161</v>
      </c>
      <c r="G216" t="s">
        <v>226</v>
      </c>
      <c r="H216">
        <v>352.88359286139729</v>
      </c>
      <c r="I216">
        <v>26</v>
      </c>
      <c r="J216">
        <v>1286841.6517832179</v>
      </c>
      <c r="K216">
        <v>51004.942909090903</v>
      </c>
      <c r="L216">
        <v>231631497.32097924</v>
      </c>
      <c r="M216">
        <v>4518176.4731818177</v>
      </c>
      <c r="N216">
        <v>1930262477.6748269</v>
      </c>
      <c r="O216">
        <v>101400000</v>
      </c>
      <c r="P216">
        <v>23.357133322727268</v>
      </c>
      <c r="Q216">
        <v>19238.282694159108</v>
      </c>
      <c r="R216">
        <v>231682502.26388833</v>
      </c>
      <c r="S216">
        <v>2036.1806541480087</v>
      </c>
      <c r="T216">
        <v>19261.639827481835</v>
      </c>
      <c r="U216">
        <f>Pro_Economic_Table[[#This Row],[Total Energy(MJ)]]*AHP!$P$3/TOPSIS!$B$4</f>
        <v>7.8734432161441225E-3</v>
      </c>
      <c r="V216">
        <f>Pro_Economic_Table[[#This Row],[Total Cost(LKR Million)]]*AHP!$P$4/TOPSIS!$C$4</f>
        <v>3.0581681890605891E-2</v>
      </c>
      <c r="W216">
        <f>Pro_Economic_Table[[#This Row],[Total Carbon (Metric T)]]*AHP!$P$5/TOPSIS!$D$4</f>
        <v>3.3808656630033621E-3</v>
      </c>
      <c r="X216">
        <f>((Pro_Economic_Table[[#This Row],[Weighted Energy]]-TOPSIS!$B$5)^2+(Pro_Economic_Table[[#This Row],[Weighted Cost]]-TOPSIS!$C$5)^2+(Pro_Economic_Table[[#This Row],[Weighted Co2]]-TOPSIS!$D$5)^2)^0.5</f>
        <v>2.6307420171350908E-3</v>
      </c>
      <c r="Y216">
        <f>((Pro_Economic_Table[[#This Row],[Weighted Energy]]-TOPSIS!$B$6)^2+(Pro_Economic_Table[[#This Row],[Weighted Cost]]-TOPSIS!$C$6)^2+(Pro_Economic_Table[[#This Row],[Weighted Co2]]-TOPSIS!$D$6)^2)^0.5</f>
        <v>4.3612617601117825E-3</v>
      </c>
      <c r="Z216">
        <f>Pro_Economic_Table[[#This Row],[S- Worst-Euclidean Distance]]/(Pro_Economic_Table[[#This Row],[S+ Best-Euclidean Distance]]+Pro_Economic_Table[[#This Row],[S- Worst-Euclidean Distance]])</f>
        <v>0.62374991476750108</v>
      </c>
      <c r="AA216">
        <v>215</v>
      </c>
    </row>
    <row r="217" spans="1:27" x14ac:dyDescent="0.3">
      <c r="A217">
        <v>107</v>
      </c>
      <c r="B217" t="s">
        <v>139</v>
      </c>
      <c r="C217" t="s">
        <v>151</v>
      </c>
      <c r="D217" t="s">
        <v>155</v>
      </c>
      <c r="E217" t="s">
        <v>157</v>
      </c>
      <c r="F217" t="s">
        <v>161</v>
      </c>
      <c r="G217" t="s">
        <v>226</v>
      </c>
      <c r="H217">
        <v>352.8900399663973</v>
      </c>
      <c r="I217">
        <v>26</v>
      </c>
      <c r="J217">
        <v>1286847.8925808582</v>
      </c>
      <c r="K217">
        <v>50986.522609090905</v>
      </c>
      <c r="L217">
        <v>231632620.66455448</v>
      </c>
      <c r="M217">
        <v>4517255.458181818</v>
      </c>
      <c r="N217">
        <v>1930271838.8712873</v>
      </c>
      <c r="O217">
        <v>101400000</v>
      </c>
      <c r="P217">
        <v>23.34331809772727</v>
      </c>
      <c r="Q217">
        <v>19238.375994083828</v>
      </c>
      <c r="R217">
        <v>231683607.18716356</v>
      </c>
      <c r="S217">
        <v>2036.1890943294693</v>
      </c>
      <c r="T217">
        <v>19261.719312181554</v>
      </c>
      <c r="U217">
        <f>Pro_Economic_Table[[#This Row],[Total Energy(MJ)]]*AHP!$P$3/TOPSIS!$B$4</f>
        <v>7.8734807655946887E-3</v>
      </c>
      <c r="V217">
        <f>Pro_Economic_Table[[#This Row],[Total Cost(LKR Million)]]*AHP!$P$4/TOPSIS!$C$4</f>
        <v>3.0581808654871135E-2</v>
      </c>
      <c r="W217">
        <f>Pro_Economic_Table[[#This Row],[Total Carbon (Metric T)]]*AHP!$P$5/TOPSIS!$D$4</f>
        <v>3.3808796144163479E-3</v>
      </c>
      <c r="X217">
        <f>((Pro_Economic_Table[[#This Row],[Weighted Energy]]-TOPSIS!$B$5)^2+(Pro_Economic_Table[[#This Row],[Weighted Cost]]-TOPSIS!$C$5)^2+(Pro_Economic_Table[[#This Row],[Weighted Co2]]-TOPSIS!$D$5)^2)^0.5</f>
        <v>2.6308748277535004E-3</v>
      </c>
      <c r="Y217">
        <f>((Pro_Economic_Table[[#This Row],[Weighted Energy]]-TOPSIS!$B$6)^2+(Pro_Economic_Table[[#This Row],[Weighted Cost]]-TOPSIS!$C$6)^2+(Pro_Economic_Table[[#This Row],[Weighted Co2]]-TOPSIS!$D$6)^2)^0.5</f>
        <v>4.3611289096669014E-3</v>
      </c>
      <c r="Z217">
        <f>Pro_Economic_Table[[#This Row],[S- Worst-Euclidean Distance]]/(Pro_Economic_Table[[#This Row],[S+ Best-Euclidean Distance]]+Pro_Economic_Table[[#This Row],[S- Worst-Euclidean Distance]])</f>
        <v>0.62373091798086999</v>
      </c>
      <c r="AA217">
        <v>216</v>
      </c>
    </row>
    <row r="218" spans="1:27" x14ac:dyDescent="0.3">
      <c r="A218">
        <v>181</v>
      </c>
      <c r="B218" t="s">
        <v>140</v>
      </c>
      <c r="C218" t="s">
        <v>151</v>
      </c>
      <c r="D218" t="s">
        <v>154</v>
      </c>
      <c r="E218" t="s">
        <v>156</v>
      </c>
      <c r="F218" t="s">
        <v>159</v>
      </c>
      <c r="G218" t="s">
        <v>225</v>
      </c>
      <c r="H218">
        <v>356.15243172469428</v>
      </c>
      <c r="I218">
        <v>51</v>
      </c>
      <c r="J218">
        <v>1293483.567895486</v>
      </c>
      <c r="K218">
        <v>43335.209363636357</v>
      </c>
      <c r="L218">
        <v>232827042.2211875</v>
      </c>
      <c r="M218">
        <v>5448905.7822727263</v>
      </c>
      <c r="N218">
        <v>1940225351.8432291</v>
      </c>
      <c r="O218">
        <v>95064000</v>
      </c>
      <c r="P218">
        <v>21.755103868181813</v>
      </c>
      <c r="Q218">
        <v>19337.579340037519</v>
      </c>
      <c r="R218">
        <v>232870377.43055114</v>
      </c>
      <c r="S218">
        <v>2040.7382576255018</v>
      </c>
      <c r="T218">
        <v>19359.3344439057</v>
      </c>
      <c r="U218">
        <f>Pro_Economic_Table[[#This Row],[Total Energy(MJ)]]*AHP!$P$3/TOPSIS!$B$4</f>
        <v>7.9138116841173094E-3</v>
      </c>
      <c r="V218">
        <f>Pro_Economic_Table[[#This Row],[Total Cost(LKR Million)]]*AHP!$P$4/TOPSIS!$C$4</f>
        <v>3.0650133174360245E-2</v>
      </c>
      <c r="W218">
        <f>Pro_Economic_Table[[#This Row],[Total Carbon (Metric T)]]*AHP!$P$5/TOPSIS!$D$4</f>
        <v>3.3980133397892441E-3</v>
      </c>
      <c r="X218">
        <f>((Pro_Economic_Table[[#This Row],[Weighted Energy]]-TOPSIS!$B$5)^2+(Pro_Economic_Table[[#This Row],[Weighted Cost]]-TOPSIS!$C$5)^2+(Pro_Economic_Table[[#This Row],[Weighted Co2]]-TOPSIS!$D$5)^2)^0.5</f>
        <v>2.708369397933169E-3</v>
      </c>
      <c r="Y218">
        <f>((Pro_Economic_Table[[#This Row],[Weighted Energy]]-TOPSIS!$B$6)^2+(Pro_Economic_Table[[#This Row],[Weighted Cost]]-TOPSIS!$C$6)^2+(Pro_Economic_Table[[#This Row],[Weighted Co2]]-TOPSIS!$D$6)^2)^0.5</f>
        <v>4.28362046114566E-3</v>
      </c>
      <c r="Z218">
        <f>Pro_Economic_Table[[#This Row],[S- Worst-Euclidean Distance]]/(Pro_Economic_Table[[#This Row],[S+ Best-Euclidean Distance]]+Pro_Economic_Table[[#This Row],[S- Worst-Euclidean Distance]])</f>
        <v>0.61264683551901089</v>
      </c>
      <c r="AA218">
        <v>217</v>
      </c>
    </row>
    <row r="219" spans="1:27" x14ac:dyDescent="0.3">
      <c r="A219">
        <v>199</v>
      </c>
      <c r="B219" t="s">
        <v>140</v>
      </c>
      <c r="C219" t="s">
        <v>151</v>
      </c>
      <c r="D219" t="s">
        <v>155</v>
      </c>
      <c r="E219" t="s">
        <v>156</v>
      </c>
      <c r="F219" t="s">
        <v>159</v>
      </c>
      <c r="G219" t="s">
        <v>225</v>
      </c>
      <c r="H219">
        <v>356.15887882969423</v>
      </c>
      <c r="I219">
        <v>51</v>
      </c>
      <c r="J219">
        <v>1293489.8086931261</v>
      </c>
      <c r="K219">
        <v>43316.789063636359</v>
      </c>
      <c r="L219">
        <v>232828165.56476271</v>
      </c>
      <c r="M219">
        <v>5447984.7672727266</v>
      </c>
      <c r="N219">
        <v>1940234713.0396893</v>
      </c>
      <c r="O219">
        <v>95064000</v>
      </c>
      <c r="P219">
        <v>21.741288643181814</v>
      </c>
      <c r="Q219">
        <v>19337.672639962235</v>
      </c>
      <c r="R219">
        <v>232871482.35382634</v>
      </c>
      <c r="S219">
        <v>2040.7466978069619</v>
      </c>
      <c r="T219">
        <v>19359.413928605416</v>
      </c>
      <c r="U219">
        <f>Pro_Economic_Table[[#This Row],[Total Energy(MJ)]]*AHP!$P$3/TOPSIS!$B$4</f>
        <v>7.913849233567874E-3</v>
      </c>
      <c r="V219">
        <f>Pro_Economic_Table[[#This Row],[Total Cost(LKR Million)]]*AHP!$P$4/TOPSIS!$C$4</f>
        <v>3.0650259938625482E-2</v>
      </c>
      <c r="W219">
        <f>Pro_Economic_Table[[#This Row],[Total Carbon (Metric T)]]*AHP!$P$5/TOPSIS!$D$4</f>
        <v>3.3980272912022295E-3</v>
      </c>
      <c r="X219">
        <f>((Pro_Economic_Table[[#This Row],[Weighted Energy]]-TOPSIS!$B$5)^2+(Pro_Economic_Table[[#This Row],[Weighted Cost]]-TOPSIS!$C$5)^2+(Pro_Economic_Table[[#This Row],[Weighted Co2]]-TOPSIS!$D$5)^2)^0.5</f>
        <v>2.7085022537737436E-3</v>
      </c>
      <c r="Y219">
        <f>((Pro_Economic_Table[[#This Row],[Weighted Energy]]-TOPSIS!$B$6)^2+(Pro_Economic_Table[[#This Row],[Weighted Cost]]-TOPSIS!$C$6)^2+(Pro_Economic_Table[[#This Row],[Weighted Co2]]-TOPSIS!$D$6)^2)^0.5</f>
        <v>4.2834876381419055E-3</v>
      </c>
      <c r="Z219">
        <f>Pro_Economic_Table[[#This Row],[S- Worst-Euclidean Distance]]/(Pro_Economic_Table[[#This Row],[S+ Best-Euclidean Distance]]+Pro_Economic_Table[[#This Row],[S- Worst-Euclidean Distance]])</f>
        <v>0.61262783618932337</v>
      </c>
      <c r="AA219">
        <v>218</v>
      </c>
    </row>
    <row r="220" spans="1:27" x14ac:dyDescent="0.3">
      <c r="A220">
        <v>184</v>
      </c>
      <c r="B220" t="s">
        <v>140</v>
      </c>
      <c r="C220" t="s">
        <v>151</v>
      </c>
      <c r="D220" t="s">
        <v>154</v>
      </c>
      <c r="E220" t="s">
        <v>156</v>
      </c>
      <c r="F220" t="s">
        <v>160</v>
      </c>
      <c r="G220" t="s">
        <v>225</v>
      </c>
      <c r="H220">
        <v>356.11385988085613</v>
      </c>
      <c r="I220">
        <v>51</v>
      </c>
      <c r="J220">
        <v>1294524.7473191698</v>
      </c>
      <c r="K220">
        <v>44153.989136363627</v>
      </c>
      <c r="L220">
        <v>233014454.51745057</v>
      </c>
      <c r="M220">
        <v>5476198.4413636355</v>
      </c>
      <c r="N220">
        <v>1941787120.9787548</v>
      </c>
      <c r="O220">
        <v>95064000</v>
      </c>
      <c r="P220">
        <v>21.482177277272722</v>
      </c>
      <c r="Q220">
        <v>19353.144972421585</v>
      </c>
      <c r="R220">
        <v>233058608.50658694</v>
      </c>
      <c r="S220">
        <v>2042.3273194201183</v>
      </c>
      <c r="T220">
        <v>19374.627149698859</v>
      </c>
      <c r="U220">
        <f>Pro_Economic_Table[[#This Row],[Total Energy(MJ)]]*AHP!$P$3/TOPSIS!$B$4</f>
        <v>7.9202084843685138E-3</v>
      </c>
      <c r="V220">
        <f>Pro_Economic_Table[[#This Row],[Total Cost(LKR Million)]]*AHP!$P$4/TOPSIS!$C$4</f>
        <v>3.0673999515594987E-2</v>
      </c>
      <c r="W220">
        <f>Pro_Economic_Table[[#This Row],[Total Carbon (Metric T)]]*AHP!$P$5/TOPSIS!$D$4</f>
        <v>3.400697565243234E-3</v>
      </c>
      <c r="X220">
        <f>((Pro_Economic_Table[[#This Row],[Weighted Energy]]-TOPSIS!$B$5)^2+(Pro_Economic_Table[[#This Row],[Weighted Cost]]-TOPSIS!$C$5)^2+(Pro_Economic_Table[[#This Row],[Weighted Co2]]-TOPSIS!$D$5)^2)^0.5</f>
        <v>2.7332221774616231E-3</v>
      </c>
      <c r="Y220">
        <f>((Pro_Economic_Table[[#This Row],[Weighted Energy]]-TOPSIS!$B$6)^2+(Pro_Economic_Table[[#This Row],[Weighted Cost]]-TOPSIS!$C$6)^2+(Pro_Economic_Table[[#This Row],[Weighted Co2]]-TOPSIS!$D$6)^2)^0.5</f>
        <v>4.2587699782448592E-3</v>
      </c>
      <c r="Z220">
        <f>Pro_Economic_Table[[#This Row],[S- Worst-Euclidean Distance]]/(Pro_Economic_Table[[#This Row],[S+ Best-Euclidean Distance]]+Pro_Economic_Table[[#This Row],[S- Worst-Euclidean Distance]])</f>
        <v>0.60909249944868482</v>
      </c>
      <c r="AA220">
        <v>219</v>
      </c>
    </row>
    <row r="221" spans="1:27" x14ac:dyDescent="0.3">
      <c r="A221">
        <v>202</v>
      </c>
      <c r="B221" t="s">
        <v>140</v>
      </c>
      <c r="C221" t="s">
        <v>151</v>
      </c>
      <c r="D221" t="s">
        <v>155</v>
      </c>
      <c r="E221" t="s">
        <v>156</v>
      </c>
      <c r="F221" t="s">
        <v>160</v>
      </c>
      <c r="G221" t="s">
        <v>225</v>
      </c>
      <c r="H221">
        <v>356.12030698585613</v>
      </c>
      <c r="I221">
        <v>51</v>
      </c>
      <c r="J221">
        <v>1294530.9881168099</v>
      </c>
      <c r="K221">
        <v>44135.568836363629</v>
      </c>
      <c r="L221">
        <v>233015577.86102578</v>
      </c>
      <c r="M221">
        <v>5475277.4263636358</v>
      </c>
      <c r="N221">
        <v>1941796482.1752148</v>
      </c>
      <c r="O221">
        <v>95064000</v>
      </c>
      <c r="P221">
        <v>21.468362052272724</v>
      </c>
      <c r="Q221">
        <v>19353.238272346305</v>
      </c>
      <c r="R221">
        <v>233059713.42986214</v>
      </c>
      <c r="S221">
        <v>2042.3357596015785</v>
      </c>
      <c r="T221">
        <v>19374.706634398579</v>
      </c>
      <c r="U221">
        <f>Pro_Economic_Table[[#This Row],[Total Energy(MJ)]]*AHP!$P$3/TOPSIS!$B$4</f>
        <v>7.9202460338190783E-3</v>
      </c>
      <c r="V221">
        <f>Pro_Economic_Table[[#This Row],[Total Cost(LKR Million)]]*AHP!$P$4/TOPSIS!$C$4</f>
        <v>3.0674126279860225E-2</v>
      </c>
      <c r="W221">
        <f>Pro_Economic_Table[[#This Row],[Total Carbon (Metric T)]]*AHP!$P$5/TOPSIS!$D$4</f>
        <v>3.4007115166562198E-3</v>
      </c>
      <c r="X221">
        <f>((Pro_Economic_Table[[#This Row],[Weighted Energy]]-TOPSIS!$B$5)^2+(Pro_Economic_Table[[#This Row],[Weighted Cost]]-TOPSIS!$C$5)^2+(Pro_Economic_Table[[#This Row],[Weighted Co2]]-TOPSIS!$D$5)^2)^0.5</f>
        <v>2.7333550337439146E-3</v>
      </c>
      <c r="Y221">
        <f>((Pro_Economic_Table[[#This Row],[Weighted Energy]]-TOPSIS!$B$6)^2+(Pro_Economic_Table[[#This Row],[Weighted Cost]]-TOPSIS!$C$6)^2+(Pro_Economic_Table[[#This Row],[Weighted Co2]]-TOPSIS!$D$6)^2)^0.5</f>
        <v>4.2586371557878757E-3</v>
      </c>
      <c r="Z221">
        <f>Pro_Economic_Table[[#This Row],[S- Worst-Euclidean Distance]]/(Pro_Economic_Table[[#This Row],[S+ Best-Euclidean Distance]]+Pro_Economic_Table[[#This Row],[S- Worst-Euclidean Distance]])</f>
        <v>0.60907350013402262</v>
      </c>
      <c r="AA221">
        <v>220</v>
      </c>
    </row>
    <row r="222" spans="1:27" x14ac:dyDescent="0.3">
      <c r="A222">
        <v>183</v>
      </c>
      <c r="B222" t="s">
        <v>140</v>
      </c>
      <c r="C222" t="s">
        <v>151</v>
      </c>
      <c r="D222" t="s">
        <v>154</v>
      </c>
      <c r="E222" t="s">
        <v>156</v>
      </c>
      <c r="F222" t="s">
        <v>159</v>
      </c>
      <c r="G222" t="s">
        <v>224</v>
      </c>
      <c r="H222">
        <v>356.15243172469428</v>
      </c>
      <c r="I222">
        <v>26</v>
      </c>
      <c r="J222">
        <v>1293483.567895486</v>
      </c>
      <c r="K222">
        <v>43335.209363636357</v>
      </c>
      <c r="L222">
        <v>232827042.2211875</v>
      </c>
      <c r="M222">
        <v>5448905.7822727263</v>
      </c>
      <c r="N222">
        <v>1940225351.8432291</v>
      </c>
      <c r="O222">
        <v>97401200</v>
      </c>
      <c r="P222">
        <v>21.755103868181813</v>
      </c>
      <c r="Q222">
        <v>19337.579340037519</v>
      </c>
      <c r="R222">
        <v>232870377.43055114</v>
      </c>
      <c r="S222">
        <v>2043.0754576255019</v>
      </c>
      <c r="T222">
        <v>19359.3344439057</v>
      </c>
      <c r="U222">
        <f>Pro_Economic_Table[[#This Row],[Total Energy(MJ)]]*AHP!$P$3/TOPSIS!$B$4</f>
        <v>7.9138116841173094E-3</v>
      </c>
      <c r="V222">
        <f>Pro_Economic_Table[[#This Row],[Total Cost(LKR Million)]]*AHP!$P$4/TOPSIS!$C$4</f>
        <v>3.068523590788692E-2</v>
      </c>
      <c r="W222">
        <f>Pro_Economic_Table[[#This Row],[Total Carbon (Metric T)]]*AHP!$P$5/TOPSIS!$D$4</f>
        <v>3.3980133397892441E-3</v>
      </c>
      <c r="X222">
        <f>((Pro_Economic_Table[[#This Row],[Weighted Energy]]-TOPSIS!$B$5)^2+(Pro_Economic_Table[[#This Row],[Weighted Cost]]-TOPSIS!$C$5)^2+(Pro_Economic_Table[[#This Row],[Weighted Co2]]-TOPSIS!$D$5)^2)^0.5</f>
        <v>2.7421910901461975E-3</v>
      </c>
      <c r="Y222">
        <f>((Pro_Economic_Table[[#This Row],[Weighted Energy]]-TOPSIS!$B$6)^2+(Pro_Economic_Table[[#This Row],[Weighted Cost]]-TOPSIS!$C$6)^2+(Pro_Economic_Table[[#This Row],[Weighted Co2]]-TOPSIS!$D$6)^2)^0.5</f>
        <v>4.2497623705885397E-3</v>
      </c>
      <c r="Z222">
        <f>Pro_Economic_Table[[#This Row],[S- Worst-Euclidean Distance]]/(Pro_Economic_Table[[#This Row],[S+ Best-Euclidean Distance]]+Pro_Economic_Table[[#This Row],[S- Worst-Euclidean Distance]])</f>
        <v>0.60780758831623583</v>
      </c>
      <c r="AA222">
        <v>221</v>
      </c>
    </row>
    <row r="223" spans="1:27" x14ac:dyDescent="0.3">
      <c r="A223">
        <v>201</v>
      </c>
      <c r="B223" t="s">
        <v>140</v>
      </c>
      <c r="C223" t="s">
        <v>151</v>
      </c>
      <c r="D223" t="s">
        <v>155</v>
      </c>
      <c r="E223" t="s">
        <v>156</v>
      </c>
      <c r="F223" t="s">
        <v>159</v>
      </c>
      <c r="G223" t="s">
        <v>224</v>
      </c>
      <c r="H223">
        <v>356.15887882969423</v>
      </c>
      <c r="I223">
        <v>26</v>
      </c>
      <c r="J223">
        <v>1293489.8086931261</v>
      </c>
      <c r="K223">
        <v>43316.789063636359</v>
      </c>
      <c r="L223">
        <v>232828165.56476271</v>
      </c>
      <c r="M223">
        <v>5447984.7672727266</v>
      </c>
      <c r="N223">
        <v>1940234713.0396893</v>
      </c>
      <c r="O223">
        <v>97401200</v>
      </c>
      <c r="P223">
        <v>21.741288643181814</v>
      </c>
      <c r="Q223">
        <v>19337.672639962235</v>
      </c>
      <c r="R223">
        <v>232871482.35382634</v>
      </c>
      <c r="S223">
        <v>2043.0838978069621</v>
      </c>
      <c r="T223">
        <v>19359.413928605416</v>
      </c>
      <c r="U223">
        <f>Pro_Economic_Table[[#This Row],[Total Energy(MJ)]]*AHP!$P$3/TOPSIS!$B$4</f>
        <v>7.913849233567874E-3</v>
      </c>
      <c r="V223">
        <f>Pro_Economic_Table[[#This Row],[Total Cost(LKR Million)]]*AHP!$P$4/TOPSIS!$C$4</f>
        <v>3.0685362672152158E-2</v>
      </c>
      <c r="W223">
        <f>Pro_Economic_Table[[#This Row],[Total Carbon (Metric T)]]*AHP!$P$5/TOPSIS!$D$4</f>
        <v>3.3980272912022295E-3</v>
      </c>
      <c r="X223">
        <f>((Pro_Economic_Table[[#This Row],[Weighted Energy]]-TOPSIS!$B$5)^2+(Pro_Economic_Table[[#This Row],[Weighted Cost]]-TOPSIS!$C$5)^2+(Pro_Economic_Table[[#This Row],[Weighted Co2]]-TOPSIS!$D$5)^2)^0.5</f>
        <v>2.7423239300743102E-3</v>
      </c>
      <c r="Y223">
        <f>((Pro_Economic_Table[[#This Row],[Weighted Energy]]-TOPSIS!$B$6)^2+(Pro_Economic_Table[[#This Row],[Weighted Cost]]-TOPSIS!$C$6)^2+(Pro_Economic_Table[[#This Row],[Weighted Co2]]-TOPSIS!$D$6)^2)^0.5</f>
        <v>4.2496295364400326E-3</v>
      </c>
      <c r="Z223">
        <f>Pro_Economic_Table[[#This Row],[S- Worst-Euclidean Distance]]/(Pro_Economic_Table[[#This Row],[S+ Best-Euclidean Distance]]+Pro_Economic_Table[[#This Row],[S- Worst-Euclidean Distance]])</f>
        <v>0.60778858966842852</v>
      </c>
      <c r="AA223">
        <v>222</v>
      </c>
    </row>
    <row r="224" spans="1:27" x14ac:dyDescent="0.3">
      <c r="A224">
        <v>186</v>
      </c>
      <c r="B224" t="s">
        <v>140</v>
      </c>
      <c r="C224" t="s">
        <v>151</v>
      </c>
      <c r="D224" t="s">
        <v>154</v>
      </c>
      <c r="E224" t="s">
        <v>156</v>
      </c>
      <c r="F224" t="s">
        <v>160</v>
      </c>
      <c r="G224" t="s">
        <v>224</v>
      </c>
      <c r="H224">
        <v>356.11385988085613</v>
      </c>
      <c r="I224">
        <v>26</v>
      </c>
      <c r="J224">
        <v>1294524.7473191698</v>
      </c>
      <c r="K224">
        <v>44153.989136363627</v>
      </c>
      <c r="L224">
        <v>233014454.51745057</v>
      </c>
      <c r="M224">
        <v>5476198.4413636355</v>
      </c>
      <c r="N224">
        <v>1941787120.9787548</v>
      </c>
      <c r="O224">
        <v>97401200</v>
      </c>
      <c r="P224">
        <v>21.482177277272722</v>
      </c>
      <c r="Q224">
        <v>19353.144972421585</v>
      </c>
      <c r="R224">
        <v>233058608.50658694</v>
      </c>
      <c r="S224">
        <v>2044.6645194201183</v>
      </c>
      <c r="T224">
        <v>19374.627149698859</v>
      </c>
      <c r="U224">
        <f>Pro_Economic_Table[[#This Row],[Total Energy(MJ)]]*AHP!$P$3/TOPSIS!$B$4</f>
        <v>7.9202084843685138E-3</v>
      </c>
      <c r="V224">
        <f>Pro_Economic_Table[[#This Row],[Total Cost(LKR Million)]]*AHP!$P$4/TOPSIS!$C$4</f>
        <v>3.0709102249121659E-2</v>
      </c>
      <c r="W224">
        <f>Pro_Economic_Table[[#This Row],[Total Carbon (Metric T)]]*AHP!$P$5/TOPSIS!$D$4</f>
        <v>3.400697565243234E-3</v>
      </c>
      <c r="X224">
        <f>((Pro_Economic_Table[[#This Row],[Weighted Energy]]-TOPSIS!$B$5)^2+(Pro_Economic_Table[[#This Row],[Weighted Cost]]-TOPSIS!$C$5)^2+(Pro_Economic_Table[[#This Row],[Weighted Co2]]-TOPSIS!$D$5)^2)^0.5</f>
        <v>2.7670428616516935E-3</v>
      </c>
      <c r="Y224">
        <f>((Pro_Economic_Table[[#This Row],[Weighted Energy]]-TOPSIS!$B$6)^2+(Pro_Economic_Table[[#This Row],[Weighted Cost]]-TOPSIS!$C$6)^2+(Pro_Economic_Table[[#This Row],[Weighted Co2]]-TOPSIS!$D$6)^2)^0.5</f>
        <v>4.2249110317919775E-3</v>
      </c>
      <c r="Z224">
        <f>Pro_Economic_Table[[#This Row],[S- Worst-Euclidean Distance]]/(Pro_Economic_Table[[#This Row],[S+ Best-Euclidean Distance]]+Pro_Economic_Table[[#This Row],[S- Worst-Euclidean Distance]])</f>
        <v>0.60425327400308815</v>
      </c>
      <c r="AA224">
        <v>223</v>
      </c>
    </row>
    <row r="225" spans="1:27" x14ac:dyDescent="0.3">
      <c r="A225">
        <v>204</v>
      </c>
      <c r="B225" t="s">
        <v>140</v>
      </c>
      <c r="C225" t="s">
        <v>151</v>
      </c>
      <c r="D225" t="s">
        <v>155</v>
      </c>
      <c r="E225" t="s">
        <v>156</v>
      </c>
      <c r="F225" t="s">
        <v>160</v>
      </c>
      <c r="G225" t="s">
        <v>224</v>
      </c>
      <c r="H225">
        <v>356.12030698585613</v>
      </c>
      <c r="I225">
        <v>26</v>
      </c>
      <c r="J225">
        <v>1294530.9881168099</v>
      </c>
      <c r="K225">
        <v>44135.568836363629</v>
      </c>
      <c r="L225">
        <v>233015577.86102578</v>
      </c>
      <c r="M225">
        <v>5475277.4263636358</v>
      </c>
      <c r="N225">
        <v>1941796482.1752148</v>
      </c>
      <c r="O225">
        <v>97401200</v>
      </c>
      <c r="P225">
        <v>21.468362052272724</v>
      </c>
      <c r="Q225">
        <v>19353.238272346305</v>
      </c>
      <c r="R225">
        <v>233059713.42986214</v>
      </c>
      <c r="S225">
        <v>2044.6729596015784</v>
      </c>
      <c r="T225">
        <v>19374.706634398579</v>
      </c>
      <c r="U225">
        <f>Pro_Economic_Table[[#This Row],[Total Energy(MJ)]]*AHP!$P$3/TOPSIS!$B$4</f>
        <v>7.9202460338190783E-3</v>
      </c>
      <c r="V225">
        <f>Pro_Economic_Table[[#This Row],[Total Cost(LKR Million)]]*AHP!$P$4/TOPSIS!$C$4</f>
        <v>3.0709229013386897E-2</v>
      </c>
      <c r="W225">
        <f>Pro_Economic_Table[[#This Row],[Total Carbon (Metric T)]]*AHP!$P$5/TOPSIS!$D$4</f>
        <v>3.4007115166562198E-3</v>
      </c>
      <c r="X225">
        <f>((Pro_Economic_Table[[#This Row],[Weighted Energy]]-TOPSIS!$B$5)^2+(Pro_Economic_Table[[#This Row],[Weighted Cost]]-TOPSIS!$C$5)^2+(Pro_Economic_Table[[#This Row],[Weighted Co2]]-TOPSIS!$D$5)^2)^0.5</f>
        <v>2.7671757022074291E-3</v>
      </c>
      <c r="Y225">
        <f>((Pro_Economic_Table[[#This Row],[Weighted Energy]]-TOPSIS!$B$6)^2+(Pro_Economic_Table[[#This Row],[Weighted Cost]]-TOPSIS!$C$6)^2+(Pro_Economic_Table[[#This Row],[Weighted Co2]]-TOPSIS!$D$6)^2)^0.5</f>
        <v>4.2247781981021582E-3</v>
      </c>
      <c r="Z225">
        <f>Pro_Economic_Table[[#This Row],[S- Worst-Euclidean Distance]]/(Pro_Economic_Table[[#This Row],[S+ Best-Euclidean Distance]]+Pro_Economic_Table[[#This Row],[S- Worst-Euclidean Distance]])</f>
        <v>0.60423427533111951</v>
      </c>
      <c r="AA225">
        <v>224</v>
      </c>
    </row>
    <row r="226" spans="1:27" x14ac:dyDescent="0.3">
      <c r="A226">
        <v>190</v>
      </c>
      <c r="B226" t="s">
        <v>140</v>
      </c>
      <c r="C226" t="s">
        <v>151</v>
      </c>
      <c r="D226" t="s">
        <v>154</v>
      </c>
      <c r="E226" t="s">
        <v>157</v>
      </c>
      <c r="F226" t="s">
        <v>159</v>
      </c>
      <c r="G226" t="s">
        <v>225</v>
      </c>
      <c r="H226">
        <v>359.20920954287612</v>
      </c>
      <c r="I226">
        <v>52</v>
      </c>
      <c r="J226">
        <v>1296442.5288234858</v>
      </c>
      <c r="K226">
        <v>46064.475272727272</v>
      </c>
      <c r="L226">
        <v>233359655.18822744</v>
      </c>
      <c r="M226">
        <v>4903052.6004545446</v>
      </c>
      <c r="N226">
        <v>1944663793.2352288</v>
      </c>
      <c r="O226">
        <v>96928000</v>
      </c>
      <c r="P226">
        <v>24.484369777272725</v>
      </c>
      <c r="Q226">
        <v>19381.815805911112</v>
      </c>
      <c r="R226">
        <v>233405719.66350016</v>
      </c>
      <c r="S226">
        <v>2046.4948458356832</v>
      </c>
      <c r="T226">
        <v>19406.300175688386</v>
      </c>
      <c r="U226">
        <f>Pro_Economic_Table[[#This Row],[Total Energy(MJ)]]*AHP!$P$3/TOPSIS!$B$4</f>
        <v>7.9320046276117086E-3</v>
      </c>
      <c r="V226">
        <f>Pro_Economic_Table[[#This Row],[Total Cost(LKR Million)]]*AHP!$P$4/TOPSIS!$C$4</f>
        <v>3.0736592177425786E-2</v>
      </c>
      <c r="W226">
        <f>Pro_Economic_Table[[#This Row],[Total Carbon (Metric T)]]*AHP!$P$5/TOPSIS!$D$4</f>
        <v>3.4062569177682779E-3</v>
      </c>
      <c r="X226">
        <f>((Pro_Economic_Table[[#This Row],[Weighted Energy]]-TOPSIS!$B$5)^2+(Pro_Economic_Table[[#This Row],[Weighted Cost]]-TOPSIS!$C$5)^2+(Pro_Economic_Table[[#This Row],[Weighted Co2]]-TOPSIS!$D$5)^2)^0.5</f>
        <v>2.7970147577654641E-3</v>
      </c>
      <c r="Y226">
        <f>((Pro_Economic_Table[[#This Row],[Weighted Energy]]-TOPSIS!$B$6)^2+(Pro_Economic_Table[[#This Row],[Weighted Cost]]-TOPSIS!$C$6)^2+(Pro_Economic_Table[[#This Row],[Weighted Co2]]-TOPSIS!$D$6)^2)^0.5</f>
        <v>4.194954202884113E-3</v>
      </c>
      <c r="Z226">
        <f>Pro_Economic_Table[[#This Row],[S- Worst-Euclidean Distance]]/(Pro_Economic_Table[[#This Row],[S+ Best-Euclidean Distance]]+Pro_Economic_Table[[#This Row],[S- Worst-Euclidean Distance]])</f>
        <v>0.59996750936582932</v>
      </c>
      <c r="AA226">
        <v>225</v>
      </c>
    </row>
    <row r="227" spans="1:27" x14ac:dyDescent="0.3">
      <c r="A227">
        <v>208</v>
      </c>
      <c r="B227" t="s">
        <v>140</v>
      </c>
      <c r="C227" t="s">
        <v>151</v>
      </c>
      <c r="D227" t="s">
        <v>155</v>
      </c>
      <c r="E227" t="s">
        <v>157</v>
      </c>
      <c r="F227" t="s">
        <v>159</v>
      </c>
      <c r="G227" t="s">
        <v>225</v>
      </c>
      <c r="H227">
        <v>359.21565664787607</v>
      </c>
      <c r="I227">
        <v>52</v>
      </c>
      <c r="J227">
        <v>1296448.7696211259</v>
      </c>
      <c r="K227">
        <v>46046.054972727274</v>
      </c>
      <c r="L227">
        <v>233360778.53180265</v>
      </c>
      <c r="M227">
        <v>4902131.585454545</v>
      </c>
      <c r="N227">
        <v>1944673154.4316888</v>
      </c>
      <c r="O227">
        <v>96928000</v>
      </c>
      <c r="P227">
        <v>24.470554552272727</v>
      </c>
      <c r="Q227">
        <v>19381.909105835832</v>
      </c>
      <c r="R227">
        <v>233406824.58677539</v>
      </c>
      <c r="S227">
        <v>2046.5032860171432</v>
      </c>
      <c r="T227">
        <v>19406.379660388106</v>
      </c>
      <c r="U227">
        <f>Pro_Economic_Table[[#This Row],[Total Energy(MJ)]]*AHP!$P$3/TOPSIS!$B$4</f>
        <v>7.9320421770622731E-3</v>
      </c>
      <c r="V227">
        <f>Pro_Economic_Table[[#This Row],[Total Cost(LKR Million)]]*AHP!$P$4/TOPSIS!$C$4</f>
        <v>3.073671894169102E-2</v>
      </c>
      <c r="W227">
        <f>Pro_Economic_Table[[#This Row],[Total Carbon (Metric T)]]*AHP!$P$5/TOPSIS!$D$4</f>
        <v>3.4062708691812633E-3</v>
      </c>
      <c r="X227">
        <f>((Pro_Economic_Table[[#This Row],[Weighted Energy]]-TOPSIS!$B$5)^2+(Pro_Economic_Table[[#This Row],[Weighted Cost]]-TOPSIS!$C$5)^2+(Pro_Economic_Table[[#This Row],[Weighted Co2]]-TOPSIS!$D$5)^2)^0.5</f>
        <v>2.7971476068144011E-3</v>
      </c>
      <c r="Y227">
        <f>((Pro_Economic_Table[[#This Row],[Weighted Energy]]-TOPSIS!$B$6)^2+(Pro_Economic_Table[[#This Row],[Weighted Cost]]-TOPSIS!$C$6)^2+(Pro_Economic_Table[[#This Row],[Weighted Co2]]-TOPSIS!$D$6)^2)^0.5</f>
        <v>4.1948213753838261E-3</v>
      </c>
      <c r="Z227">
        <f>Pro_Economic_Table[[#This Row],[S- Worst-Euclidean Distance]]/(Pro_Economic_Table[[#This Row],[S+ Best-Euclidean Distance]]+Pro_Economic_Table[[#This Row],[S- Worst-Euclidean Distance]])</f>
        <v>0.59994851036438712</v>
      </c>
      <c r="AA227">
        <v>226</v>
      </c>
    </row>
    <row r="228" spans="1:27" x14ac:dyDescent="0.3">
      <c r="A228">
        <v>182</v>
      </c>
      <c r="B228" t="s">
        <v>140</v>
      </c>
      <c r="C228" t="s">
        <v>151</v>
      </c>
      <c r="D228" t="s">
        <v>154</v>
      </c>
      <c r="E228" t="s">
        <v>156</v>
      </c>
      <c r="F228" t="s">
        <v>159</v>
      </c>
      <c r="G228" t="s">
        <v>226</v>
      </c>
      <c r="H228">
        <v>356.15243172469428</v>
      </c>
      <c r="I228">
        <v>26</v>
      </c>
      <c r="J228">
        <v>1293483.567895486</v>
      </c>
      <c r="K228">
        <v>43335.209363636357</v>
      </c>
      <c r="L228">
        <v>232827042.2211875</v>
      </c>
      <c r="M228">
        <v>5448905.7822727263</v>
      </c>
      <c r="N228">
        <v>1940225351.8432291</v>
      </c>
      <c r="O228">
        <v>101400000</v>
      </c>
      <c r="P228">
        <v>21.755103868181813</v>
      </c>
      <c r="Q228">
        <v>19337.579340037519</v>
      </c>
      <c r="R228">
        <v>232870377.43055114</v>
      </c>
      <c r="S228">
        <v>2047.0742576255018</v>
      </c>
      <c r="T228">
        <v>19359.3344439057</v>
      </c>
      <c r="U228">
        <f>Pro_Economic_Table[[#This Row],[Total Energy(MJ)]]*AHP!$P$3/TOPSIS!$B$4</f>
        <v>7.9138116841173094E-3</v>
      </c>
      <c r="V228">
        <f>Pro_Economic_Table[[#This Row],[Total Cost(LKR Million)]]*AHP!$P$4/TOPSIS!$C$4</f>
        <v>3.0745294444095395E-2</v>
      </c>
      <c r="W228">
        <f>Pro_Economic_Table[[#This Row],[Total Carbon (Metric T)]]*AHP!$P$5/TOPSIS!$D$4</f>
        <v>3.3980133397892441E-3</v>
      </c>
      <c r="X228">
        <f>((Pro_Economic_Table[[#This Row],[Weighted Energy]]-TOPSIS!$B$5)^2+(Pro_Economic_Table[[#This Row],[Weighted Cost]]-TOPSIS!$C$5)^2+(Pro_Economic_Table[[#This Row],[Weighted Co2]]-TOPSIS!$D$5)^2)^0.5</f>
        <v>2.8001309749539406E-3</v>
      </c>
      <c r="Y228">
        <f>((Pro_Economic_Table[[#This Row],[Weighted Energy]]-TOPSIS!$B$6)^2+(Pro_Economic_Table[[#This Row],[Weighted Cost]]-TOPSIS!$C$6)^2+(Pro_Economic_Table[[#This Row],[Weighted Co2]]-TOPSIS!$D$6)^2)^0.5</f>
        <v>4.1918808248583928E-3</v>
      </c>
      <c r="Z228">
        <f>Pro_Economic_Table[[#This Row],[S- Worst-Euclidean Distance]]/(Pro_Economic_Table[[#This Row],[S+ Best-Euclidean Distance]]+Pro_Economic_Table[[#This Row],[S- Worst-Euclidean Distance]])</f>
        <v>0.59952427782958018</v>
      </c>
      <c r="AA228">
        <v>227</v>
      </c>
    </row>
    <row r="229" spans="1:27" x14ac:dyDescent="0.3">
      <c r="A229">
        <v>200</v>
      </c>
      <c r="B229" t="s">
        <v>140</v>
      </c>
      <c r="C229" t="s">
        <v>151</v>
      </c>
      <c r="D229" t="s">
        <v>155</v>
      </c>
      <c r="E229" t="s">
        <v>156</v>
      </c>
      <c r="F229" t="s">
        <v>159</v>
      </c>
      <c r="G229" t="s">
        <v>226</v>
      </c>
      <c r="H229">
        <v>356.15887882969423</v>
      </c>
      <c r="I229">
        <v>26</v>
      </c>
      <c r="J229">
        <v>1293489.8086931261</v>
      </c>
      <c r="K229">
        <v>43316.789063636359</v>
      </c>
      <c r="L229">
        <v>232828165.56476271</v>
      </c>
      <c r="M229">
        <v>5447984.7672727266</v>
      </c>
      <c r="N229">
        <v>1940234713.0396893</v>
      </c>
      <c r="O229">
        <v>101400000</v>
      </c>
      <c r="P229">
        <v>21.741288643181814</v>
      </c>
      <c r="Q229">
        <v>19337.672639962235</v>
      </c>
      <c r="R229">
        <v>232871482.35382634</v>
      </c>
      <c r="S229">
        <v>2047.082697806962</v>
      </c>
      <c r="T229">
        <v>19359.413928605416</v>
      </c>
      <c r="U229">
        <f>Pro_Economic_Table[[#This Row],[Total Energy(MJ)]]*AHP!$P$3/TOPSIS!$B$4</f>
        <v>7.913849233567874E-3</v>
      </c>
      <c r="V229">
        <f>Pro_Economic_Table[[#This Row],[Total Cost(LKR Million)]]*AHP!$P$4/TOPSIS!$C$4</f>
        <v>3.0745421208360633E-2</v>
      </c>
      <c r="W229">
        <f>Pro_Economic_Table[[#This Row],[Total Carbon (Metric T)]]*AHP!$P$5/TOPSIS!$D$4</f>
        <v>3.3980272912022295E-3</v>
      </c>
      <c r="X229">
        <f>((Pro_Economic_Table[[#This Row],[Weighted Energy]]-TOPSIS!$B$5)^2+(Pro_Economic_Table[[#This Row],[Weighted Cost]]-TOPSIS!$C$5)^2+(Pro_Economic_Table[[#This Row],[Weighted Co2]]-TOPSIS!$D$5)^2)^0.5</f>
        <v>2.8002637850798899E-3</v>
      </c>
      <c r="Y229">
        <f>((Pro_Economic_Table[[#This Row],[Weighted Energy]]-TOPSIS!$B$6)^2+(Pro_Economic_Table[[#This Row],[Weighted Cost]]-TOPSIS!$C$6)^2+(Pro_Economic_Table[[#This Row],[Weighted Co2]]-TOPSIS!$D$6)^2)^0.5</f>
        <v>4.1917479727294092E-3</v>
      </c>
      <c r="Z229">
        <f>Pro_Economic_Table[[#This Row],[S- Worst-Euclidean Distance]]/(Pro_Economic_Table[[#This Row],[S+ Best-Euclidean Distance]]+Pro_Economic_Table[[#This Row],[S- Worst-Euclidean Distance]])</f>
        <v>0.59950528087251753</v>
      </c>
      <c r="AA229">
        <v>228</v>
      </c>
    </row>
    <row r="230" spans="1:27" x14ac:dyDescent="0.3">
      <c r="A230">
        <v>192</v>
      </c>
      <c r="B230" t="s">
        <v>140</v>
      </c>
      <c r="C230" t="s">
        <v>151</v>
      </c>
      <c r="D230" t="s">
        <v>154</v>
      </c>
      <c r="E230" t="s">
        <v>157</v>
      </c>
      <c r="F230" t="s">
        <v>159</v>
      </c>
      <c r="G230" t="s">
        <v>224</v>
      </c>
      <c r="H230">
        <v>359.20920954287612</v>
      </c>
      <c r="I230">
        <v>26</v>
      </c>
      <c r="J230">
        <v>1296442.5288234858</v>
      </c>
      <c r="K230">
        <v>46064.475272727272</v>
      </c>
      <c r="L230">
        <v>233359655.18822744</v>
      </c>
      <c r="M230">
        <v>4903052.6004545446</v>
      </c>
      <c r="N230">
        <v>1944663793.2352288</v>
      </c>
      <c r="O230">
        <v>97401200</v>
      </c>
      <c r="P230">
        <v>24.484369777272725</v>
      </c>
      <c r="Q230">
        <v>19381.815805911112</v>
      </c>
      <c r="R230">
        <v>233405719.66350016</v>
      </c>
      <c r="S230">
        <v>2046.9680458356834</v>
      </c>
      <c r="T230">
        <v>19406.300175688386</v>
      </c>
      <c r="U230">
        <f>Pro_Economic_Table[[#This Row],[Total Energy(MJ)]]*AHP!$P$3/TOPSIS!$B$4</f>
        <v>7.9320046276117086E-3</v>
      </c>
      <c r="V230">
        <f>Pro_Economic_Table[[#This Row],[Total Cost(LKR Million)]]*AHP!$P$4/TOPSIS!$C$4</f>
        <v>3.0743699234376337E-2</v>
      </c>
      <c r="W230">
        <f>Pro_Economic_Table[[#This Row],[Total Carbon (Metric T)]]*AHP!$P$5/TOPSIS!$D$4</f>
        <v>3.4062569177682779E-3</v>
      </c>
      <c r="X230">
        <f>((Pro_Economic_Table[[#This Row],[Weighted Energy]]-TOPSIS!$B$5)^2+(Pro_Economic_Table[[#This Row],[Weighted Cost]]-TOPSIS!$C$5)^2+(Pro_Economic_Table[[#This Row],[Weighted Co2]]-TOPSIS!$D$5)^2)^0.5</f>
        <v>2.8038625650261234E-3</v>
      </c>
      <c r="Y230">
        <f>((Pro_Economic_Table[[#This Row],[Weighted Energy]]-TOPSIS!$B$6)^2+(Pro_Economic_Table[[#This Row],[Weighted Cost]]-TOPSIS!$C$6)^2+(Pro_Economic_Table[[#This Row],[Weighted Co2]]-TOPSIS!$D$6)^2)^0.5</f>
        <v>4.1880990766845518E-3</v>
      </c>
      <c r="Z230">
        <f>Pro_Economic_Table[[#This Row],[S- Worst-Euclidean Distance]]/(Pro_Economic_Table[[#This Row],[S+ Best-Euclidean Distance]]+Pro_Economic_Table[[#This Row],[S- Worst-Euclidean Distance]])</f>
        <v>0.59898770778437482</v>
      </c>
      <c r="AA230">
        <v>229</v>
      </c>
    </row>
    <row r="231" spans="1:27" x14ac:dyDescent="0.3">
      <c r="A231">
        <v>210</v>
      </c>
      <c r="B231" t="s">
        <v>140</v>
      </c>
      <c r="C231" t="s">
        <v>151</v>
      </c>
      <c r="D231" t="s">
        <v>155</v>
      </c>
      <c r="E231" t="s">
        <v>157</v>
      </c>
      <c r="F231" t="s">
        <v>159</v>
      </c>
      <c r="G231" t="s">
        <v>224</v>
      </c>
      <c r="H231">
        <v>359.21565664787607</v>
      </c>
      <c r="I231">
        <v>26</v>
      </c>
      <c r="J231">
        <v>1296448.7696211259</v>
      </c>
      <c r="K231">
        <v>46046.054972727274</v>
      </c>
      <c r="L231">
        <v>233360778.53180265</v>
      </c>
      <c r="M231">
        <v>4902131.585454545</v>
      </c>
      <c r="N231">
        <v>1944673154.4316888</v>
      </c>
      <c r="O231">
        <v>97401200</v>
      </c>
      <c r="P231">
        <v>24.470554552272727</v>
      </c>
      <c r="Q231">
        <v>19381.909105835832</v>
      </c>
      <c r="R231">
        <v>233406824.58677539</v>
      </c>
      <c r="S231">
        <v>2046.9764860171433</v>
      </c>
      <c r="T231">
        <v>19406.379660388106</v>
      </c>
      <c r="U231">
        <f>Pro_Economic_Table[[#This Row],[Total Energy(MJ)]]*AHP!$P$3/TOPSIS!$B$4</f>
        <v>7.9320421770622731E-3</v>
      </c>
      <c r="V231">
        <f>Pro_Economic_Table[[#This Row],[Total Cost(LKR Million)]]*AHP!$P$4/TOPSIS!$C$4</f>
        <v>3.0743825998641575E-2</v>
      </c>
      <c r="W231">
        <f>Pro_Economic_Table[[#This Row],[Total Carbon (Metric T)]]*AHP!$P$5/TOPSIS!$D$4</f>
        <v>3.4062708691812633E-3</v>
      </c>
      <c r="X231">
        <f>((Pro_Economic_Table[[#This Row],[Weighted Energy]]-TOPSIS!$B$5)^2+(Pro_Economic_Table[[#This Row],[Weighted Cost]]-TOPSIS!$C$5)^2+(Pro_Economic_Table[[#This Row],[Weighted Co2]]-TOPSIS!$D$5)^2)^0.5</f>
        <v>2.8039954109353197E-3</v>
      </c>
      <c r="Y231">
        <f>((Pro_Economic_Table[[#This Row],[Weighted Energy]]-TOPSIS!$B$6)^2+(Pro_Economic_Table[[#This Row],[Weighted Cost]]-TOPSIS!$C$6)^2+(Pro_Economic_Table[[#This Row],[Weighted Co2]]-TOPSIS!$D$6)^2)^0.5</f>
        <v>4.1879662468851915E-3</v>
      </c>
      <c r="Z231">
        <f>Pro_Economic_Table[[#This Row],[S- Worst-Euclidean Distance]]/(Pro_Economic_Table[[#This Row],[S+ Best-Euclidean Distance]]+Pro_Economic_Table[[#This Row],[S- Worst-Euclidean Distance]])</f>
        <v>0.598968708903166</v>
      </c>
      <c r="AA231">
        <v>230</v>
      </c>
    </row>
    <row r="232" spans="1:27" x14ac:dyDescent="0.3">
      <c r="A232">
        <v>193</v>
      </c>
      <c r="B232" t="s">
        <v>140</v>
      </c>
      <c r="C232" t="s">
        <v>151</v>
      </c>
      <c r="D232" t="s">
        <v>154</v>
      </c>
      <c r="E232" t="s">
        <v>157</v>
      </c>
      <c r="F232" t="s">
        <v>160</v>
      </c>
      <c r="G232" t="s">
        <v>225</v>
      </c>
      <c r="H232">
        <v>359.17063769903791</v>
      </c>
      <c r="I232">
        <v>52</v>
      </c>
      <c r="J232">
        <v>1297483.7082471696</v>
      </c>
      <c r="K232">
        <v>46883.255045454542</v>
      </c>
      <c r="L232">
        <v>233547067.48449051</v>
      </c>
      <c r="M232">
        <v>4930345.2595454538</v>
      </c>
      <c r="N232">
        <v>1946225562.3707542</v>
      </c>
      <c r="O232">
        <v>96928000</v>
      </c>
      <c r="P232">
        <v>24.211443186363635</v>
      </c>
      <c r="Q232">
        <v>19397.381438295186</v>
      </c>
      <c r="R232">
        <v>233593950.73953596</v>
      </c>
      <c r="S232">
        <v>2048.0839076303</v>
      </c>
      <c r="T232">
        <v>19421.592881481549</v>
      </c>
      <c r="U232">
        <f>Pro_Economic_Table[[#This Row],[Total Energy(MJ)]]*AHP!$P$3/TOPSIS!$B$4</f>
        <v>7.9384014278629129E-3</v>
      </c>
      <c r="V232">
        <f>Pro_Economic_Table[[#This Row],[Total Cost(LKR Million)]]*AHP!$P$4/TOPSIS!$C$4</f>
        <v>3.0760458518660536E-2</v>
      </c>
      <c r="W232">
        <f>Pro_Economic_Table[[#This Row],[Total Carbon (Metric T)]]*AHP!$P$5/TOPSIS!$D$4</f>
        <v>3.4089411432222682E-3</v>
      </c>
      <c r="X232">
        <f>((Pro_Economic_Table[[#This Row],[Weighted Energy]]-TOPSIS!$B$5)^2+(Pro_Economic_Table[[#This Row],[Weighted Cost]]-TOPSIS!$C$5)^2+(Pro_Economic_Table[[#This Row],[Weighted Co2]]-TOPSIS!$D$5)^2)^0.5</f>
        <v>2.821867140653452E-3</v>
      </c>
      <c r="Y232">
        <f>((Pro_Economic_Table[[#This Row],[Weighted Energy]]-TOPSIS!$B$6)^2+(Pro_Economic_Table[[#This Row],[Weighted Cost]]-TOPSIS!$C$6)^2+(Pro_Economic_Table[[#This Row],[Weighted Co2]]-TOPSIS!$D$6)^2)^0.5</f>
        <v>4.1701033758629611E-3</v>
      </c>
      <c r="Z232">
        <f>Pro_Economic_Table[[#This Row],[S- Worst-Euclidean Distance]]/(Pro_Economic_Table[[#This Row],[S+ Best-Euclidean Distance]]+Pro_Economic_Table[[#This Row],[S- Worst-Euclidean Distance]])</f>
        <v>0.59641318080680616</v>
      </c>
      <c r="AA232">
        <v>231</v>
      </c>
    </row>
    <row r="233" spans="1:27" x14ac:dyDescent="0.3">
      <c r="A233">
        <v>211</v>
      </c>
      <c r="B233" t="s">
        <v>140</v>
      </c>
      <c r="C233" t="s">
        <v>151</v>
      </c>
      <c r="D233" t="s">
        <v>155</v>
      </c>
      <c r="E233" t="s">
        <v>157</v>
      </c>
      <c r="F233" t="s">
        <v>160</v>
      </c>
      <c r="G233" t="s">
        <v>225</v>
      </c>
      <c r="H233">
        <v>359.17708480403792</v>
      </c>
      <c r="I233">
        <v>52</v>
      </c>
      <c r="J233">
        <v>1297489.9490448099</v>
      </c>
      <c r="K233">
        <v>46864.834745454544</v>
      </c>
      <c r="L233">
        <v>233548190.82806578</v>
      </c>
      <c r="M233">
        <v>4929424.2445454542</v>
      </c>
      <c r="N233">
        <v>1946234923.567215</v>
      </c>
      <c r="O233">
        <v>96928000</v>
      </c>
      <c r="P233">
        <v>24.197627961363636</v>
      </c>
      <c r="Q233">
        <v>19397.474738219909</v>
      </c>
      <c r="R233">
        <v>233595055.66281125</v>
      </c>
      <c r="S233">
        <v>2048.0923478117606</v>
      </c>
      <c r="T233">
        <v>19421.672366181272</v>
      </c>
      <c r="U233">
        <f>Pro_Economic_Table[[#This Row],[Total Energy(MJ)]]*AHP!$P$3/TOPSIS!$B$4</f>
        <v>7.9384389773134809E-3</v>
      </c>
      <c r="V233">
        <f>Pro_Economic_Table[[#This Row],[Total Cost(LKR Million)]]*AHP!$P$4/TOPSIS!$C$4</f>
        <v>3.0760585282925777E-2</v>
      </c>
      <c r="W233">
        <f>Pro_Economic_Table[[#This Row],[Total Carbon (Metric T)]]*AHP!$P$5/TOPSIS!$D$4</f>
        <v>3.4089550946352545E-3</v>
      </c>
      <c r="X233">
        <f>((Pro_Economic_Table[[#This Row],[Weighted Energy]]-TOPSIS!$B$5)^2+(Pro_Economic_Table[[#This Row],[Weighted Cost]]-TOPSIS!$C$5)^2+(Pro_Economic_Table[[#This Row],[Weighted Co2]]-TOPSIS!$D$5)^2)^0.5</f>
        <v>2.8219999902087227E-3</v>
      </c>
      <c r="Y233">
        <f>((Pro_Economic_Table[[#This Row],[Weighted Energy]]-TOPSIS!$B$6)^2+(Pro_Economic_Table[[#This Row],[Weighted Cost]]-TOPSIS!$C$6)^2+(Pro_Economic_Table[[#This Row],[Weighted Co2]]-TOPSIS!$D$6)^2)^0.5</f>
        <v>4.1699705488833054E-3</v>
      </c>
      <c r="Z233">
        <f>Pro_Economic_Table[[#This Row],[S- Worst-Euclidean Distance]]/(Pro_Economic_Table[[#This Row],[S+ Best-Euclidean Distance]]+Pro_Economic_Table[[#This Row],[S- Worst-Euclidean Distance]])</f>
        <v>0.59639418180741</v>
      </c>
      <c r="AA233">
        <v>232</v>
      </c>
    </row>
    <row r="234" spans="1:27" x14ac:dyDescent="0.3">
      <c r="A234">
        <v>185</v>
      </c>
      <c r="B234" t="s">
        <v>140</v>
      </c>
      <c r="C234" t="s">
        <v>151</v>
      </c>
      <c r="D234" t="s">
        <v>154</v>
      </c>
      <c r="E234" t="s">
        <v>156</v>
      </c>
      <c r="F234" t="s">
        <v>160</v>
      </c>
      <c r="G234" t="s">
        <v>226</v>
      </c>
      <c r="H234">
        <v>356.11385988085613</v>
      </c>
      <c r="I234">
        <v>26</v>
      </c>
      <c r="J234">
        <v>1294524.7473191698</v>
      </c>
      <c r="K234">
        <v>44153.989136363627</v>
      </c>
      <c r="L234">
        <v>233014454.51745057</v>
      </c>
      <c r="M234">
        <v>5476198.4413636355</v>
      </c>
      <c r="N234">
        <v>1941787120.9787548</v>
      </c>
      <c r="O234">
        <v>101400000</v>
      </c>
      <c r="P234">
        <v>21.482177277272722</v>
      </c>
      <c r="Q234">
        <v>19353.144972421585</v>
      </c>
      <c r="R234">
        <v>233058608.50658694</v>
      </c>
      <c r="S234">
        <v>2048.6633194201181</v>
      </c>
      <c r="T234">
        <v>19374.627149698859</v>
      </c>
      <c r="U234">
        <f>Pro_Economic_Table[[#This Row],[Total Energy(MJ)]]*AHP!$P$3/TOPSIS!$B$4</f>
        <v>7.9202084843685138E-3</v>
      </c>
      <c r="V234">
        <f>Pro_Economic_Table[[#This Row],[Total Cost(LKR Million)]]*AHP!$P$4/TOPSIS!$C$4</f>
        <v>3.0769160785330138E-2</v>
      </c>
      <c r="W234">
        <f>Pro_Economic_Table[[#This Row],[Total Carbon (Metric T)]]*AHP!$P$5/TOPSIS!$D$4</f>
        <v>3.400697565243234E-3</v>
      </c>
      <c r="X234">
        <f>((Pro_Economic_Table[[#This Row],[Weighted Energy]]-TOPSIS!$B$5)^2+(Pro_Economic_Table[[#This Row],[Weighted Cost]]-TOPSIS!$C$5)^2+(Pro_Economic_Table[[#This Row],[Weighted Co2]]-TOPSIS!$D$5)^2)^0.5</f>
        <v>2.8249804344942548E-3</v>
      </c>
      <c r="Y234">
        <f>((Pro_Economic_Table[[#This Row],[Weighted Energy]]-TOPSIS!$B$6)^2+(Pro_Economic_Table[[#This Row],[Weighted Cost]]-TOPSIS!$C$6)^2+(Pro_Economic_Table[[#This Row],[Weighted Co2]]-TOPSIS!$D$6)^2)^0.5</f>
        <v>4.1670282726351997E-3</v>
      </c>
      <c r="Z234">
        <f>Pro_Economic_Table[[#This Row],[S- Worst-Euclidean Distance]]/(Pro_Economic_Table[[#This Row],[S+ Best-Euclidean Distance]]+Pro_Economic_Table[[#This Row],[S- Worst-Euclidean Distance]])</f>
        <v>0.59597012063017851</v>
      </c>
      <c r="AA234">
        <v>233</v>
      </c>
    </row>
    <row r="235" spans="1:27" x14ac:dyDescent="0.3">
      <c r="A235">
        <v>203</v>
      </c>
      <c r="B235" t="s">
        <v>140</v>
      </c>
      <c r="C235" t="s">
        <v>151</v>
      </c>
      <c r="D235" t="s">
        <v>155</v>
      </c>
      <c r="E235" t="s">
        <v>156</v>
      </c>
      <c r="F235" t="s">
        <v>160</v>
      </c>
      <c r="G235" t="s">
        <v>226</v>
      </c>
      <c r="H235">
        <v>356.12030698585613</v>
      </c>
      <c r="I235">
        <v>26</v>
      </c>
      <c r="J235">
        <v>1294530.9881168099</v>
      </c>
      <c r="K235">
        <v>44135.568836363629</v>
      </c>
      <c r="L235">
        <v>233015577.86102578</v>
      </c>
      <c r="M235">
        <v>5475277.4263636358</v>
      </c>
      <c r="N235">
        <v>1941796482.1752148</v>
      </c>
      <c r="O235">
        <v>101400000</v>
      </c>
      <c r="P235">
        <v>21.468362052272724</v>
      </c>
      <c r="Q235">
        <v>19353.238272346305</v>
      </c>
      <c r="R235">
        <v>233059713.42986214</v>
      </c>
      <c r="S235">
        <v>2048.6717596015783</v>
      </c>
      <c r="T235">
        <v>19374.706634398579</v>
      </c>
      <c r="U235">
        <f>Pro_Economic_Table[[#This Row],[Total Energy(MJ)]]*AHP!$P$3/TOPSIS!$B$4</f>
        <v>7.9202460338190783E-3</v>
      </c>
      <c r="V235">
        <f>Pro_Economic_Table[[#This Row],[Total Cost(LKR Million)]]*AHP!$P$4/TOPSIS!$C$4</f>
        <v>3.0769287549595372E-2</v>
      </c>
      <c r="W235">
        <f>Pro_Economic_Table[[#This Row],[Total Carbon (Metric T)]]*AHP!$P$5/TOPSIS!$D$4</f>
        <v>3.4007115166562198E-3</v>
      </c>
      <c r="X235">
        <f>((Pro_Economic_Table[[#This Row],[Weighted Energy]]-TOPSIS!$B$5)^2+(Pro_Economic_Table[[#This Row],[Weighted Cost]]-TOPSIS!$C$5)^2+(Pro_Economic_Table[[#This Row],[Weighted Co2]]-TOPSIS!$D$5)^2)^0.5</f>
        <v>2.8251132456058006E-3</v>
      </c>
      <c r="Y235">
        <f>((Pro_Economic_Table[[#This Row],[Weighted Energy]]-TOPSIS!$B$6)^2+(Pro_Economic_Table[[#This Row],[Weighted Cost]]-TOPSIS!$C$6)^2+(Pro_Economic_Table[[#This Row],[Weighted Co2]]-TOPSIS!$D$6)^2)^0.5</f>
        <v>4.1668954208253567E-3</v>
      </c>
      <c r="Z235">
        <f>Pro_Economic_Table[[#This Row],[S- Worst-Euclidean Distance]]/(Pro_Economic_Table[[#This Row],[S+ Best-Euclidean Distance]]+Pro_Economic_Table[[#This Row],[S- Worst-Euclidean Distance]])</f>
        <v>0.595951123577799</v>
      </c>
      <c r="AA235">
        <v>234</v>
      </c>
    </row>
    <row r="236" spans="1:27" x14ac:dyDescent="0.3">
      <c r="A236">
        <v>195</v>
      </c>
      <c r="B236" t="s">
        <v>140</v>
      </c>
      <c r="C236" t="s">
        <v>151</v>
      </c>
      <c r="D236" t="s">
        <v>154</v>
      </c>
      <c r="E236" t="s">
        <v>157</v>
      </c>
      <c r="F236" t="s">
        <v>160</v>
      </c>
      <c r="G236" t="s">
        <v>224</v>
      </c>
      <c r="H236">
        <v>359.17063769903791</v>
      </c>
      <c r="I236">
        <v>26</v>
      </c>
      <c r="J236">
        <v>1297483.7082471696</v>
      </c>
      <c r="K236">
        <v>46883.255045454542</v>
      </c>
      <c r="L236">
        <v>233547067.48449051</v>
      </c>
      <c r="M236">
        <v>4930345.2595454538</v>
      </c>
      <c r="N236">
        <v>1946225562.3707542</v>
      </c>
      <c r="O236">
        <v>97401200</v>
      </c>
      <c r="P236">
        <v>24.211443186363635</v>
      </c>
      <c r="Q236">
        <v>19397.381438295186</v>
      </c>
      <c r="R236">
        <v>233593950.73953596</v>
      </c>
      <c r="S236">
        <v>2048.5571076302999</v>
      </c>
      <c r="T236">
        <v>19421.592881481549</v>
      </c>
      <c r="U236">
        <f>Pro_Economic_Table[[#This Row],[Total Energy(MJ)]]*AHP!$P$3/TOPSIS!$B$4</f>
        <v>7.9384014278629129E-3</v>
      </c>
      <c r="V236">
        <f>Pro_Economic_Table[[#This Row],[Total Cost(LKR Million)]]*AHP!$P$4/TOPSIS!$C$4</f>
        <v>3.076756557561108E-2</v>
      </c>
      <c r="W236">
        <f>Pro_Economic_Table[[#This Row],[Total Carbon (Metric T)]]*AHP!$P$5/TOPSIS!$D$4</f>
        <v>3.4089411432222682E-3</v>
      </c>
      <c r="X236">
        <f>((Pro_Economic_Table[[#This Row],[Weighted Energy]]-TOPSIS!$B$5)^2+(Pro_Economic_Table[[#This Row],[Weighted Cost]]-TOPSIS!$C$5)^2+(Pro_Economic_Table[[#This Row],[Weighted Co2]]-TOPSIS!$D$5)^2)^0.5</f>
        <v>2.8287147482186038E-3</v>
      </c>
      <c r="Y236">
        <f>((Pro_Economic_Table[[#This Row],[Weighted Energy]]-TOPSIS!$B$6)^2+(Pro_Economic_Table[[#This Row],[Weighted Cost]]-TOPSIS!$C$6)^2+(Pro_Economic_Table[[#This Row],[Weighted Co2]]-TOPSIS!$D$6)^2)^0.5</f>
        <v>4.1632480728521735E-3</v>
      </c>
      <c r="Z236">
        <f>Pro_Economic_Table[[#This Row],[S- Worst-Euclidean Distance]]/(Pro_Economic_Table[[#This Row],[S+ Best-Euclidean Distance]]+Pro_Economic_Table[[#This Row],[S- Worst-Euclidean Distance]])</f>
        <v>0.59543338249824918</v>
      </c>
      <c r="AA236">
        <v>235</v>
      </c>
    </row>
    <row r="237" spans="1:27" x14ac:dyDescent="0.3">
      <c r="A237">
        <v>213</v>
      </c>
      <c r="B237" t="s">
        <v>140</v>
      </c>
      <c r="C237" t="s">
        <v>151</v>
      </c>
      <c r="D237" t="s">
        <v>155</v>
      </c>
      <c r="E237" t="s">
        <v>157</v>
      </c>
      <c r="F237" t="s">
        <v>160</v>
      </c>
      <c r="G237" t="s">
        <v>224</v>
      </c>
      <c r="H237">
        <v>359.17708480403792</v>
      </c>
      <c r="I237">
        <v>26</v>
      </c>
      <c r="J237">
        <v>1297489.9490448099</v>
      </c>
      <c r="K237">
        <v>46864.834745454544</v>
      </c>
      <c r="L237">
        <v>233548190.82806578</v>
      </c>
      <c r="M237">
        <v>4929424.2445454542</v>
      </c>
      <c r="N237">
        <v>1946234923.567215</v>
      </c>
      <c r="O237">
        <v>97401200</v>
      </c>
      <c r="P237">
        <v>24.197627961363636</v>
      </c>
      <c r="Q237">
        <v>19397.474738219909</v>
      </c>
      <c r="R237">
        <v>233595055.66281125</v>
      </c>
      <c r="S237">
        <v>2048.5655478117606</v>
      </c>
      <c r="T237">
        <v>19421.672366181272</v>
      </c>
      <c r="U237">
        <f>Pro_Economic_Table[[#This Row],[Total Energy(MJ)]]*AHP!$P$3/TOPSIS!$B$4</f>
        <v>7.9384389773134809E-3</v>
      </c>
      <c r="V237">
        <f>Pro_Economic_Table[[#This Row],[Total Cost(LKR Million)]]*AHP!$P$4/TOPSIS!$C$4</f>
        <v>3.0767692339876328E-2</v>
      </c>
      <c r="W237">
        <f>Pro_Economic_Table[[#This Row],[Total Carbon (Metric T)]]*AHP!$P$5/TOPSIS!$D$4</f>
        <v>3.4089550946352545E-3</v>
      </c>
      <c r="X237">
        <f>((Pro_Economic_Table[[#This Row],[Weighted Energy]]-TOPSIS!$B$5)^2+(Pro_Economic_Table[[#This Row],[Weighted Cost]]-TOPSIS!$C$5)^2+(Pro_Economic_Table[[#This Row],[Weighted Co2]]-TOPSIS!$D$5)^2)^0.5</f>
        <v>2.828847594669873E-3</v>
      </c>
      <c r="Y237">
        <f>((Pro_Economic_Table[[#This Row],[Weighted Energy]]-TOPSIS!$B$6)^2+(Pro_Economic_Table[[#This Row],[Weighted Cost]]-TOPSIS!$C$6)^2+(Pro_Economic_Table[[#This Row],[Weighted Co2]]-TOPSIS!$D$6)^2)^0.5</f>
        <v>4.1631152435549343E-3</v>
      </c>
      <c r="Z237">
        <f>Pro_Economic_Table[[#This Row],[S- Worst-Euclidean Distance]]/(Pro_Economic_Table[[#This Row],[S+ Best-Euclidean Distance]]+Pro_Economic_Table[[#This Row],[S- Worst-Euclidean Distance]])</f>
        <v>0.59541438361132792</v>
      </c>
      <c r="AA237">
        <v>236</v>
      </c>
    </row>
    <row r="238" spans="1:27" x14ac:dyDescent="0.3">
      <c r="A238">
        <v>191</v>
      </c>
      <c r="B238" t="s">
        <v>140</v>
      </c>
      <c r="C238" t="s">
        <v>151</v>
      </c>
      <c r="D238" t="s">
        <v>154</v>
      </c>
      <c r="E238" t="s">
        <v>157</v>
      </c>
      <c r="F238" t="s">
        <v>159</v>
      </c>
      <c r="G238" t="s">
        <v>226</v>
      </c>
      <c r="H238">
        <v>359.20920954287612</v>
      </c>
      <c r="I238">
        <v>26</v>
      </c>
      <c r="J238">
        <v>1296442.5288234858</v>
      </c>
      <c r="K238">
        <v>46064.475272727272</v>
      </c>
      <c r="L238">
        <v>233359655.18822744</v>
      </c>
      <c r="M238">
        <v>4903052.6004545446</v>
      </c>
      <c r="N238">
        <v>1944663793.2352288</v>
      </c>
      <c r="O238">
        <v>101400000</v>
      </c>
      <c r="P238">
        <v>24.484369777272725</v>
      </c>
      <c r="Q238">
        <v>19381.815805911112</v>
      </c>
      <c r="R238">
        <v>233405719.66350016</v>
      </c>
      <c r="S238">
        <v>2050.9668458356832</v>
      </c>
      <c r="T238">
        <v>19406.300175688386</v>
      </c>
      <c r="U238">
        <f>Pro_Economic_Table[[#This Row],[Total Energy(MJ)]]*AHP!$P$3/TOPSIS!$B$4</f>
        <v>7.9320046276117086E-3</v>
      </c>
      <c r="V238">
        <f>Pro_Economic_Table[[#This Row],[Total Cost(LKR Million)]]*AHP!$P$4/TOPSIS!$C$4</f>
        <v>3.0803757770584816E-2</v>
      </c>
      <c r="W238">
        <f>Pro_Economic_Table[[#This Row],[Total Carbon (Metric T)]]*AHP!$P$5/TOPSIS!$D$4</f>
        <v>3.4062569177682779E-3</v>
      </c>
      <c r="X238">
        <f>((Pro_Economic_Table[[#This Row],[Weighted Energy]]-TOPSIS!$B$5)^2+(Pro_Economic_Table[[#This Row],[Weighted Cost]]-TOPSIS!$C$5)^2+(Pro_Economic_Table[[#This Row],[Weighted Co2]]-TOPSIS!$D$5)^2)^0.5</f>
        <v>2.861780779374247E-3</v>
      </c>
      <c r="Y238">
        <f>((Pro_Economic_Table[[#This Row],[Weighted Energy]]-TOPSIS!$B$6)^2+(Pro_Economic_Table[[#This Row],[Weighted Cost]]-TOPSIS!$C$6)^2+(Pro_Economic_Table[[#This Row],[Weighted Co2]]-TOPSIS!$D$6)^2)^0.5</f>
        <v>4.1302035014140395E-3</v>
      </c>
      <c r="Z238">
        <f>Pro_Economic_Table[[#This Row],[S- Worst-Euclidean Distance]]/(Pro_Economic_Table[[#This Row],[S+ Best-Euclidean Distance]]+Pro_Economic_Table[[#This Row],[S- Worst-Euclidean Distance]])</f>
        <v>0.59070549010850959</v>
      </c>
      <c r="AA238">
        <v>237</v>
      </c>
    </row>
    <row r="239" spans="1:27" x14ac:dyDescent="0.3">
      <c r="A239">
        <v>209</v>
      </c>
      <c r="B239" t="s">
        <v>140</v>
      </c>
      <c r="C239" t="s">
        <v>151</v>
      </c>
      <c r="D239" t="s">
        <v>155</v>
      </c>
      <c r="E239" t="s">
        <v>157</v>
      </c>
      <c r="F239" t="s">
        <v>159</v>
      </c>
      <c r="G239" t="s">
        <v>226</v>
      </c>
      <c r="H239">
        <v>359.21565664787607</v>
      </c>
      <c r="I239">
        <v>26</v>
      </c>
      <c r="J239">
        <v>1296448.7696211259</v>
      </c>
      <c r="K239">
        <v>46046.054972727274</v>
      </c>
      <c r="L239">
        <v>233360778.53180265</v>
      </c>
      <c r="M239">
        <v>4902131.585454545</v>
      </c>
      <c r="N239">
        <v>1944673154.4316888</v>
      </c>
      <c r="O239">
        <v>101400000</v>
      </c>
      <c r="P239">
        <v>24.470554552272727</v>
      </c>
      <c r="Q239">
        <v>19381.909105835832</v>
      </c>
      <c r="R239">
        <v>233406824.58677539</v>
      </c>
      <c r="S239">
        <v>2050.9752860171434</v>
      </c>
      <c r="T239">
        <v>19406.379660388106</v>
      </c>
      <c r="U239">
        <f>Pro_Economic_Table[[#This Row],[Total Energy(MJ)]]*AHP!$P$3/TOPSIS!$B$4</f>
        <v>7.9320421770622731E-3</v>
      </c>
      <c r="V239">
        <f>Pro_Economic_Table[[#This Row],[Total Cost(LKR Million)]]*AHP!$P$4/TOPSIS!$C$4</f>
        <v>3.0803884534850053E-2</v>
      </c>
      <c r="W239">
        <f>Pro_Economic_Table[[#This Row],[Total Carbon (Metric T)]]*AHP!$P$5/TOPSIS!$D$4</f>
        <v>3.4062708691812633E-3</v>
      </c>
      <c r="X239">
        <f>((Pro_Economic_Table[[#This Row],[Weighted Energy]]-TOPSIS!$B$5)^2+(Pro_Economic_Table[[#This Row],[Weighted Cost]]-TOPSIS!$C$5)^2+(Pro_Economic_Table[[#This Row],[Weighted Co2]]-TOPSIS!$D$5)^2)^0.5</f>
        <v>2.8619135970080851E-3</v>
      </c>
      <c r="Y239">
        <f>((Pro_Economic_Table[[#This Row],[Weighted Energy]]-TOPSIS!$B$6)^2+(Pro_Economic_Table[[#This Row],[Weighted Cost]]-TOPSIS!$C$6)^2+(Pro_Economic_Table[[#This Row],[Weighted Co2]]-TOPSIS!$D$6)^2)^0.5</f>
        <v>4.1300706529754259E-3</v>
      </c>
      <c r="Z239">
        <f>Pro_Economic_Table[[#This Row],[S- Worst-Euclidean Distance]]/(Pro_Economic_Table[[#This Row],[S+ Best-Euclidean Distance]]+Pro_Economic_Table[[#This Row],[S- Worst-Euclidean Distance]])</f>
        <v>0.59068649260546691</v>
      </c>
      <c r="AA239">
        <v>238</v>
      </c>
    </row>
    <row r="240" spans="1:27" x14ac:dyDescent="0.3">
      <c r="A240">
        <v>194</v>
      </c>
      <c r="B240" t="s">
        <v>140</v>
      </c>
      <c r="C240" t="s">
        <v>151</v>
      </c>
      <c r="D240" t="s">
        <v>154</v>
      </c>
      <c r="E240" t="s">
        <v>157</v>
      </c>
      <c r="F240" t="s">
        <v>160</v>
      </c>
      <c r="G240" t="s">
        <v>226</v>
      </c>
      <c r="H240">
        <v>359.17063769903791</v>
      </c>
      <c r="I240">
        <v>26</v>
      </c>
      <c r="J240">
        <v>1297483.7082471696</v>
      </c>
      <c r="K240">
        <v>46883.255045454542</v>
      </c>
      <c r="L240">
        <v>233547067.48449051</v>
      </c>
      <c r="M240">
        <v>4930345.2595454538</v>
      </c>
      <c r="N240">
        <v>1946225562.3707542</v>
      </c>
      <c r="O240">
        <v>101400000</v>
      </c>
      <c r="P240">
        <v>24.211443186363635</v>
      </c>
      <c r="Q240">
        <v>19397.381438295186</v>
      </c>
      <c r="R240">
        <v>233593950.73953596</v>
      </c>
      <c r="S240">
        <v>2052.5559076302998</v>
      </c>
      <c r="T240">
        <v>19421.592881481549</v>
      </c>
      <c r="U240">
        <f>Pro_Economic_Table[[#This Row],[Total Energy(MJ)]]*AHP!$P$3/TOPSIS!$B$4</f>
        <v>7.9384014278629129E-3</v>
      </c>
      <c r="V240">
        <f>Pro_Economic_Table[[#This Row],[Total Cost(LKR Million)]]*AHP!$P$4/TOPSIS!$C$4</f>
        <v>3.0827624111819558E-2</v>
      </c>
      <c r="W240">
        <f>Pro_Economic_Table[[#This Row],[Total Carbon (Metric T)]]*AHP!$P$5/TOPSIS!$D$4</f>
        <v>3.4089411432222682E-3</v>
      </c>
      <c r="X240">
        <f>((Pro_Economic_Table[[#This Row],[Weighted Energy]]-TOPSIS!$B$5)^2+(Pro_Economic_Table[[#This Row],[Weighted Cost]]-TOPSIS!$C$5)^2+(Pro_Economic_Table[[#This Row],[Weighted Co2]]-TOPSIS!$D$5)^2)^0.5</f>
        <v>2.8866308782850743E-3</v>
      </c>
      <c r="Y240">
        <f>((Pro_Economic_Table[[#This Row],[Weighted Energy]]-TOPSIS!$B$6)^2+(Pro_Economic_Table[[#This Row],[Weighted Cost]]-TOPSIS!$C$6)^2+(Pro_Economic_Table[[#This Row],[Weighted Co2]]-TOPSIS!$D$6)^2)^0.5</f>
        <v>4.1053511857224298E-3</v>
      </c>
      <c r="Z240">
        <f>Pro_Economic_Table[[#This Row],[S- Worst-Euclidean Distance]]/(Pro_Economic_Table[[#This Row],[S+ Best-Euclidean Distance]]+Pro_Economic_Table[[#This Row],[S- Worst-Euclidean Distance]])</f>
        <v>0.58715127529509403</v>
      </c>
      <c r="AA240">
        <v>239</v>
      </c>
    </row>
    <row r="241" spans="1:27" x14ac:dyDescent="0.3">
      <c r="A241">
        <v>212</v>
      </c>
      <c r="B241" t="s">
        <v>140</v>
      </c>
      <c r="C241" t="s">
        <v>151</v>
      </c>
      <c r="D241" t="s">
        <v>155</v>
      </c>
      <c r="E241" t="s">
        <v>157</v>
      </c>
      <c r="F241" t="s">
        <v>160</v>
      </c>
      <c r="G241" t="s">
        <v>226</v>
      </c>
      <c r="H241">
        <v>359.17708480403792</v>
      </c>
      <c r="I241">
        <v>26</v>
      </c>
      <c r="J241">
        <v>1297489.9490448099</v>
      </c>
      <c r="K241">
        <v>46864.834745454544</v>
      </c>
      <c r="L241">
        <v>233548190.82806578</v>
      </c>
      <c r="M241">
        <v>4929424.2445454542</v>
      </c>
      <c r="N241">
        <v>1946234923.567215</v>
      </c>
      <c r="O241">
        <v>101400000</v>
      </c>
      <c r="P241">
        <v>24.197627961363636</v>
      </c>
      <c r="Q241">
        <v>19397.474738219909</v>
      </c>
      <c r="R241">
        <v>233595055.66281125</v>
      </c>
      <c r="S241">
        <v>2052.5643478117604</v>
      </c>
      <c r="T241">
        <v>19421.672366181272</v>
      </c>
      <c r="U241">
        <f>Pro_Economic_Table[[#This Row],[Total Energy(MJ)]]*AHP!$P$3/TOPSIS!$B$4</f>
        <v>7.9384389773134809E-3</v>
      </c>
      <c r="V241">
        <f>Pro_Economic_Table[[#This Row],[Total Cost(LKR Million)]]*AHP!$P$4/TOPSIS!$C$4</f>
        <v>3.0827750876084803E-2</v>
      </c>
      <c r="W241">
        <f>Pro_Economic_Table[[#This Row],[Total Carbon (Metric T)]]*AHP!$P$5/TOPSIS!$D$4</f>
        <v>3.4089550946352545E-3</v>
      </c>
      <c r="X241">
        <f>((Pro_Economic_Table[[#This Row],[Weighted Energy]]-TOPSIS!$B$5)^2+(Pro_Economic_Table[[#This Row],[Weighted Cost]]-TOPSIS!$C$5)^2+(Pro_Economic_Table[[#This Row],[Weighted Co2]]-TOPSIS!$D$5)^2)^0.5</f>
        <v>2.8867636967894262E-3</v>
      </c>
      <c r="Y241">
        <f>((Pro_Economic_Table[[#This Row],[Weighted Energy]]-TOPSIS!$B$6)^2+(Pro_Economic_Table[[#This Row],[Weighted Cost]]-TOPSIS!$C$6)^2+(Pro_Economic_Table[[#This Row],[Weighted Co2]]-TOPSIS!$D$6)^2)^0.5</f>
        <v>4.1052183376377354E-3</v>
      </c>
      <c r="Z241">
        <f>Pro_Economic_Table[[#This Row],[S- Worst-Euclidean Distance]]/(Pro_Economic_Table[[#This Row],[S+ Best-Euclidean Distance]]+Pro_Economic_Table[[#This Row],[S- Worst-Euclidean Distance]])</f>
        <v>0.58713227771816889</v>
      </c>
      <c r="AA241">
        <v>240</v>
      </c>
    </row>
    <row r="242" spans="1:27" x14ac:dyDescent="0.3">
      <c r="A242">
        <v>187</v>
      </c>
      <c r="B242" t="s">
        <v>140</v>
      </c>
      <c r="C242" t="s">
        <v>151</v>
      </c>
      <c r="D242" t="s">
        <v>154</v>
      </c>
      <c r="E242" t="s">
        <v>156</v>
      </c>
      <c r="F242" t="s">
        <v>161</v>
      </c>
      <c r="G242" t="s">
        <v>225</v>
      </c>
      <c r="H242">
        <v>355.84936723739457</v>
      </c>
      <c r="I242">
        <v>51</v>
      </c>
      <c r="J242">
        <v>1301664.263367288</v>
      </c>
      <c r="K242">
        <v>44645.256999999991</v>
      </c>
      <c r="L242">
        <v>234299567.40611187</v>
      </c>
      <c r="M242">
        <v>5427071.6549999993</v>
      </c>
      <c r="N242">
        <v>1952496395.0509322</v>
      </c>
      <c r="O242">
        <v>95064000</v>
      </c>
      <c r="P242">
        <v>20.990909413636359</v>
      </c>
      <c r="Q242">
        <v>19459.880737340958</v>
      </c>
      <c r="R242">
        <v>234344212.66311187</v>
      </c>
      <c r="S242">
        <v>2052.9874667059321</v>
      </c>
      <c r="T242">
        <v>19480.871646754593</v>
      </c>
      <c r="U242">
        <f>Pro_Economic_Table[[#This Row],[Total Energy(MJ)]]*AHP!$P$3/TOPSIS!$B$4</f>
        <v>7.9638981511578888E-3</v>
      </c>
      <c r="V242">
        <f>Pro_Economic_Table[[#This Row],[Total Cost(LKR Million)]]*AHP!$P$4/TOPSIS!$C$4</f>
        <v>3.0834105757905874E-2</v>
      </c>
      <c r="W242">
        <f>Pro_Economic_Table[[#This Row],[Total Carbon (Metric T)]]*AHP!$P$5/TOPSIS!$D$4</f>
        <v>3.419345944882557E-3</v>
      </c>
      <c r="X242">
        <f>((Pro_Economic_Table[[#This Row],[Weighted Energy]]-TOPSIS!$B$5)^2+(Pro_Economic_Table[[#This Row],[Weighted Cost]]-TOPSIS!$C$5)^2+(Pro_Economic_Table[[#This Row],[Weighted Co2]]-TOPSIS!$D$5)^2)^0.5</f>
        <v>2.9002076520716438E-3</v>
      </c>
      <c r="Y242">
        <f>((Pro_Economic_Table[[#This Row],[Weighted Energy]]-TOPSIS!$B$6)^2+(Pro_Economic_Table[[#This Row],[Weighted Cost]]-TOPSIS!$C$6)^2+(Pro_Economic_Table[[#This Row],[Weighted Co2]]-TOPSIS!$D$6)^2)^0.5</f>
        <v>4.0918094043408794E-3</v>
      </c>
      <c r="Z242">
        <f>Pro_Economic_Table[[#This Row],[S- Worst-Euclidean Distance]]/(Pro_Economic_Table[[#This Row],[S+ Best-Euclidean Distance]]+Pro_Economic_Table[[#This Row],[S- Worst-Euclidean Distance]])</f>
        <v>0.5852115879191393</v>
      </c>
      <c r="AA242">
        <v>241</v>
      </c>
    </row>
    <row r="243" spans="1:27" x14ac:dyDescent="0.3">
      <c r="A243">
        <v>205</v>
      </c>
      <c r="B243" t="s">
        <v>140</v>
      </c>
      <c r="C243" t="s">
        <v>151</v>
      </c>
      <c r="D243" t="s">
        <v>155</v>
      </c>
      <c r="E243" t="s">
        <v>156</v>
      </c>
      <c r="F243" t="s">
        <v>161</v>
      </c>
      <c r="G243" t="s">
        <v>225</v>
      </c>
      <c r="H243">
        <v>355.85581434239458</v>
      </c>
      <c r="I243">
        <v>51</v>
      </c>
      <c r="J243">
        <v>1301670.5041649279</v>
      </c>
      <c r="K243">
        <v>44626.836699999993</v>
      </c>
      <c r="L243">
        <v>234300690.74968702</v>
      </c>
      <c r="M243">
        <v>5426150.6399999997</v>
      </c>
      <c r="N243">
        <v>1952505756.2473919</v>
      </c>
      <c r="O243">
        <v>95064000</v>
      </c>
      <c r="P243">
        <v>20.977094188636361</v>
      </c>
      <c r="Q243">
        <v>19459.974037265671</v>
      </c>
      <c r="R243">
        <v>234345317.58638701</v>
      </c>
      <c r="S243">
        <v>2052.9959068873923</v>
      </c>
      <c r="T243">
        <v>19480.951131454309</v>
      </c>
      <c r="U243">
        <f>Pro_Economic_Table[[#This Row],[Total Energy(MJ)]]*AHP!$P$3/TOPSIS!$B$4</f>
        <v>7.9639357006084516E-3</v>
      </c>
      <c r="V243">
        <f>Pro_Economic_Table[[#This Row],[Total Cost(LKR Million)]]*AHP!$P$4/TOPSIS!$C$4</f>
        <v>3.0834232522171112E-2</v>
      </c>
      <c r="W243">
        <f>Pro_Economic_Table[[#This Row],[Total Carbon (Metric T)]]*AHP!$P$5/TOPSIS!$D$4</f>
        <v>3.4193598962955424E-3</v>
      </c>
      <c r="X243">
        <f>((Pro_Economic_Table[[#This Row],[Weighted Energy]]-TOPSIS!$B$5)^2+(Pro_Economic_Table[[#This Row],[Weighted Cost]]-TOPSIS!$C$5)^2+(Pro_Economic_Table[[#This Row],[Weighted Co2]]-TOPSIS!$D$5)^2)^0.5</f>
        <v>2.9003405122759022E-3</v>
      </c>
      <c r="Y243">
        <f>((Pro_Economic_Table[[#This Row],[Weighted Energy]]-TOPSIS!$B$6)^2+(Pro_Economic_Table[[#This Row],[Weighted Cost]]-TOPSIS!$C$6)^2+(Pro_Economic_Table[[#This Row],[Weighted Co2]]-TOPSIS!$D$6)^2)^0.5</f>
        <v>4.0916765868527025E-3</v>
      </c>
      <c r="Z243">
        <f>Pro_Economic_Table[[#This Row],[S- Worst-Euclidean Distance]]/(Pro_Economic_Table[[#This Row],[S+ Best-Euclidean Distance]]+Pro_Economic_Table[[#This Row],[S- Worst-Euclidean Distance]])</f>
        <v>0.58519258875420044</v>
      </c>
      <c r="AA243">
        <v>242</v>
      </c>
    </row>
    <row r="244" spans="1:27" x14ac:dyDescent="0.3">
      <c r="A244">
        <v>189</v>
      </c>
      <c r="B244" t="s">
        <v>140</v>
      </c>
      <c r="C244" t="s">
        <v>151</v>
      </c>
      <c r="D244" t="s">
        <v>154</v>
      </c>
      <c r="E244" t="s">
        <v>156</v>
      </c>
      <c r="F244" t="s">
        <v>161</v>
      </c>
      <c r="G244" t="s">
        <v>224</v>
      </c>
      <c r="H244">
        <v>355.84936723739457</v>
      </c>
      <c r="I244">
        <v>26</v>
      </c>
      <c r="J244">
        <v>1301664.263367288</v>
      </c>
      <c r="K244">
        <v>44645.256999999991</v>
      </c>
      <c r="L244">
        <v>234299567.40611187</v>
      </c>
      <c r="M244">
        <v>5427071.6549999993</v>
      </c>
      <c r="N244">
        <v>1952496395.0509322</v>
      </c>
      <c r="O244">
        <v>97401200</v>
      </c>
      <c r="P244">
        <v>20.990909413636359</v>
      </c>
      <c r="Q244">
        <v>19459.880737340958</v>
      </c>
      <c r="R244">
        <v>234344212.66311187</v>
      </c>
      <c r="S244">
        <v>2055.324666705932</v>
      </c>
      <c r="T244">
        <v>19480.871646754593</v>
      </c>
      <c r="U244">
        <f>Pro_Economic_Table[[#This Row],[Total Energy(MJ)]]*AHP!$P$3/TOPSIS!$B$4</f>
        <v>7.9638981511578888E-3</v>
      </c>
      <c r="V244">
        <f>Pro_Economic_Table[[#This Row],[Total Cost(LKR Million)]]*AHP!$P$4/TOPSIS!$C$4</f>
        <v>3.0869208491432546E-2</v>
      </c>
      <c r="W244">
        <f>Pro_Economic_Table[[#This Row],[Total Carbon (Metric T)]]*AHP!$P$5/TOPSIS!$D$4</f>
        <v>3.419345944882557E-3</v>
      </c>
      <c r="X244">
        <f>((Pro_Economic_Table[[#This Row],[Weighted Energy]]-TOPSIS!$B$5)^2+(Pro_Economic_Table[[#This Row],[Weighted Cost]]-TOPSIS!$C$5)^2+(Pro_Economic_Table[[#This Row],[Weighted Co2]]-TOPSIS!$D$5)^2)^0.5</f>
        <v>2.9340189988314737E-3</v>
      </c>
      <c r="Y244">
        <f>((Pro_Economic_Table[[#This Row],[Weighted Energy]]-TOPSIS!$B$6)^2+(Pro_Economic_Table[[#This Row],[Weighted Cost]]-TOPSIS!$C$6)^2+(Pro_Economic_Table[[#This Row],[Weighted Co2]]-TOPSIS!$D$6)^2)^0.5</f>
        <v>4.0579423398971418E-3</v>
      </c>
      <c r="Z244">
        <f>Pro_Economic_Table[[#This Row],[S- Worst-Euclidean Distance]]/(Pro_Economic_Table[[#This Row],[S+ Best-Euclidean Distance]]+Pro_Economic_Table[[#This Row],[S- Worst-Euclidean Distance]])</f>
        <v>0.58037253687604318</v>
      </c>
      <c r="AA244">
        <v>243</v>
      </c>
    </row>
    <row r="245" spans="1:27" x14ac:dyDescent="0.3">
      <c r="A245">
        <v>207</v>
      </c>
      <c r="B245" t="s">
        <v>140</v>
      </c>
      <c r="C245" t="s">
        <v>151</v>
      </c>
      <c r="D245" t="s">
        <v>155</v>
      </c>
      <c r="E245" t="s">
        <v>156</v>
      </c>
      <c r="F245" t="s">
        <v>161</v>
      </c>
      <c r="G245" t="s">
        <v>224</v>
      </c>
      <c r="H245">
        <v>355.85581434239458</v>
      </c>
      <c r="I245">
        <v>26</v>
      </c>
      <c r="J245">
        <v>1301670.5041649279</v>
      </c>
      <c r="K245">
        <v>44626.836699999993</v>
      </c>
      <c r="L245">
        <v>234300690.74968702</v>
      </c>
      <c r="M245">
        <v>5426150.6399999997</v>
      </c>
      <c r="N245">
        <v>1952505756.2473919</v>
      </c>
      <c r="O245">
        <v>97401200</v>
      </c>
      <c r="P245">
        <v>20.977094188636361</v>
      </c>
      <c r="Q245">
        <v>19459.974037265671</v>
      </c>
      <c r="R245">
        <v>234345317.58638701</v>
      </c>
      <c r="S245">
        <v>2055.3331068873922</v>
      </c>
      <c r="T245">
        <v>19480.951131454309</v>
      </c>
      <c r="U245">
        <f>Pro_Economic_Table[[#This Row],[Total Energy(MJ)]]*AHP!$P$3/TOPSIS!$B$4</f>
        <v>7.9639357006084516E-3</v>
      </c>
      <c r="V245">
        <f>Pro_Economic_Table[[#This Row],[Total Cost(LKR Million)]]*AHP!$P$4/TOPSIS!$C$4</f>
        <v>3.0869335255697784E-2</v>
      </c>
      <c r="W245">
        <f>Pro_Economic_Table[[#This Row],[Total Carbon (Metric T)]]*AHP!$P$5/TOPSIS!$D$4</f>
        <v>3.4193598962955424E-3</v>
      </c>
      <c r="X245">
        <f>((Pro_Economic_Table[[#This Row],[Weighted Energy]]-TOPSIS!$B$5)^2+(Pro_Economic_Table[[#This Row],[Weighted Cost]]-TOPSIS!$C$5)^2+(Pro_Economic_Table[[#This Row],[Weighted Co2]]-TOPSIS!$D$5)^2)^0.5</f>
        <v>2.9341518445817386E-3</v>
      </c>
      <c r="Y245">
        <f>((Pro_Economic_Table[[#This Row],[Weighted Energy]]-TOPSIS!$B$6)^2+(Pro_Economic_Table[[#This Row],[Weighted Cost]]-TOPSIS!$C$6)^2+(Pro_Economic_Table[[#This Row],[Weighted Co2]]-TOPSIS!$D$6)^2)^0.5</f>
        <v>4.0578095104896747E-3</v>
      </c>
      <c r="Z245">
        <f>Pro_Economic_Table[[#This Row],[S- Worst-Euclidean Distance]]/(Pro_Economic_Table[[#This Row],[S+ Best-Euclidean Distance]]+Pro_Economic_Table[[#This Row],[S- Worst-Euclidean Distance]])</f>
        <v>0.58035353807361401</v>
      </c>
      <c r="AA245">
        <v>244</v>
      </c>
    </row>
    <row r="246" spans="1:27" x14ac:dyDescent="0.3">
      <c r="A246">
        <v>196</v>
      </c>
      <c r="B246" t="s">
        <v>140</v>
      </c>
      <c r="C246" t="s">
        <v>151</v>
      </c>
      <c r="D246" t="s">
        <v>154</v>
      </c>
      <c r="E246" t="s">
        <v>157</v>
      </c>
      <c r="F246" t="s">
        <v>161</v>
      </c>
      <c r="G246" t="s">
        <v>225</v>
      </c>
      <c r="H246">
        <v>358.90614505557642</v>
      </c>
      <c r="I246">
        <v>52</v>
      </c>
      <c r="J246">
        <v>1304623.2242952879</v>
      </c>
      <c r="K246">
        <v>47374.522909090905</v>
      </c>
      <c r="L246">
        <v>234832180.37315181</v>
      </c>
      <c r="M246">
        <v>4881218.4731818177</v>
      </c>
      <c r="N246">
        <v>1956934836.4429319</v>
      </c>
      <c r="O246">
        <v>96928000</v>
      </c>
      <c r="P246">
        <v>23.720175322727272</v>
      </c>
      <c r="Q246">
        <v>19504.117203214551</v>
      </c>
      <c r="R246">
        <v>234879554.89606091</v>
      </c>
      <c r="S246">
        <v>2058.7440549161138</v>
      </c>
      <c r="T246">
        <v>19527.837378537279</v>
      </c>
      <c r="U246">
        <f>Pro_Economic_Table[[#This Row],[Total Energy(MJ)]]*AHP!$P$3/TOPSIS!$B$4</f>
        <v>7.9820910946522897E-3</v>
      </c>
      <c r="V246">
        <f>Pro_Economic_Table[[#This Row],[Total Cost(LKR Million)]]*AHP!$P$4/TOPSIS!$C$4</f>
        <v>3.0920564760971422E-2</v>
      </c>
      <c r="W246">
        <f>Pro_Economic_Table[[#This Row],[Total Carbon (Metric T)]]*AHP!$P$5/TOPSIS!$D$4</f>
        <v>3.4275895228615908E-3</v>
      </c>
      <c r="X246">
        <f>((Pro_Economic_Table[[#This Row],[Weighted Energy]]-TOPSIS!$B$5)^2+(Pro_Economic_Table[[#This Row],[Weighted Cost]]-TOPSIS!$C$5)^2+(Pro_Economic_Table[[#This Row],[Weighted Co2]]-TOPSIS!$D$5)^2)^0.5</f>
        <v>2.9888488605946516E-3</v>
      </c>
      <c r="Y246">
        <f>((Pro_Economic_Table[[#This Row],[Weighted Energy]]-TOPSIS!$B$6)^2+(Pro_Economic_Table[[#This Row],[Weighted Cost]]-TOPSIS!$C$6)^2+(Pro_Economic_Table[[#This Row],[Weighted Co2]]-TOPSIS!$D$6)^2)^0.5</f>
        <v>4.0031396475076666E-3</v>
      </c>
      <c r="Z246">
        <f>Pro_Economic_Table[[#This Row],[S- Worst-Euclidean Distance]]/(Pro_Economic_Table[[#This Row],[S+ Best-Euclidean Distance]]+Pro_Economic_Table[[#This Row],[S- Worst-Euclidean Distance]])</f>
        <v>0.57253235511883738</v>
      </c>
      <c r="AA246">
        <v>245</v>
      </c>
    </row>
    <row r="247" spans="1:27" x14ac:dyDescent="0.3">
      <c r="A247">
        <v>214</v>
      </c>
      <c r="B247" t="s">
        <v>140</v>
      </c>
      <c r="C247" t="s">
        <v>151</v>
      </c>
      <c r="D247" t="s">
        <v>155</v>
      </c>
      <c r="E247" t="s">
        <v>157</v>
      </c>
      <c r="F247" t="s">
        <v>161</v>
      </c>
      <c r="G247" t="s">
        <v>225</v>
      </c>
      <c r="H247">
        <v>358.91259216057637</v>
      </c>
      <c r="I247">
        <v>52</v>
      </c>
      <c r="J247">
        <v>1304629.4650929281</v>
      </c>
      <c r="K247">
        <v>47356.102609090907</v>
      </c>
      <c r="L247">
        <v>234833303.71672708</v>
      </c>
      <c r="M247">
        <v>4880297.458181818</v>
      </c>
      <c r="N247">
        <v>1956944197.6393921</v>
      </c>
      <c r="O247">
        <v>96928000</v>
      </c>
      <c r="P247">
        <v>23.706360097727273</v>
      </c>
      <c r="Q247">
        <v>19504.210503139275</v>
      </c>
      <c r="R247">
        <v>234880659.81933618</v>
      </c>
      <c r="S247">
        <v>2058.752495097574</v>
      </c>
      <c r="T247">
        <v>19527.916863237002</v>
      </c>
      <c r="U247">
        <f>Pro_Economic_Table[[#This Row],[Total Energy(MJ)]]*AHP!$P$3/TOPSIS!$B$4</f>
        <v>7.9821286441028559E-3</v>
      </c>
      <c r="V247">
        <f>Pro_Economic_Table[[#This Row],[Total Cost(LKR Million)]]*AHP!$P$4/TOPSIS!$C$4</f>
        <v>3.092069152523666E-2</v>
      </c>
      <c r="W247">
        <f>Pro_Economic_Table[[#This Row],[Total Carbon (Metric T)]]*AHP!$P$5/TOPSIS!$D$4</f>
        <v>3.4276034742745775E-3</v>
      </c>
      <c r="X247">
        <f>((Pro_Economic_Table[[#This Row],[Weighted Energy]]-TOPSIS!$B$5)^2+(Pro_Economic_Table[[#This Row],[Weighted Cost]]-TOPSIS!$C$5)^2+(Pro_Economic_Table[[#This Row],[Weighted Co2]]-TOPSIS!$D$5)^2)^0.5</f>
        <v>2.9889817144982773E-3</v>
      </c>
      <c r="Y247">
        <f>((Pro_Economic_Table[[#This Row],[Weighted Energy]]-TOPSIS!$B$6)^2+(Pro_Economic_Table[[#This Row],[Weighted Cost]]-TOPSIS!$C$6)^2+(Pro_Economic_Table[[#This Row],[Weighted Co2]]-TOPSIS!$D$6)^2)^0.5</f>
        <v>4.0030068253135787E-3</v>
      </c>
      <c r="Z247">
        <f>Pro_Economic_Table[[#This Row],[S- Worst-Euclidean Distance]]/(Pro_Economic_Table[[#This Row],[S+ Best-Euclidean Distance]]+Pro_Economic_Table[[#This Row],[S- Worst-Euclidean Distance]])</f>
        <v>0.57251335618197308</v>
      </c>
      <c r="AA247">
        <v>246</v>
      </c>
    </row>
    <row r="248" spans="1:27" x14ac:dyDescent="0.3">
      <c r="A248">
        <v>188</v>
      </c>
      <c r="B248" t="s">
        <v>140</v>
      </c>
      <c r="C248" t="s">
        <v>151</v>
      </c>
      <c r="D248" t="s">
        <v>154</v>
      </c>
      <c r="E248" t="s">
        <v>156</v>
      </c>
      <c r="F248" t="s">
        <v>161</v>
      </c>
      <c r="G248" t="s">
        <v>226</v>
      </c>
      <c r="H248">
        <v>355.84936723739457</v>
      </c>
      <c r="I248">
        <v>26</v>
      </c>
      <c r="J248">
        <v>1301664.263367288</v>
      </c>
      <c r="K248">
        <v>44645.256999999991</v>
      </c>
      <c r="L248">
        <v>234299567.40611187</v>
      </c>
      <c r="M248">
        <v>5427071.6549999993</v>
      </c>
      <c r="N248">
        <v>1952496395.0509322</v>
      </c>
      <c r="O248">
        <v>101400000</v>
      </c>
      <c r="P248">
        <v>20.990909413636359</v>
      </c>
      <c r="Q248">
        <v>19459.880737340958</v>
      </c>
      <c r="R248">
        <v>234344212.66311187</v>
      </c>
      <c r="S248">
        <v>2059.3234667059323</v>
      </c>
      <c r="T248">
        <v>19480.871646754593</v>
      </c>
      <c r="U248">
        <f>Pro_Economic_Table[[#This Row],[Total Energy(MJ)]]*AHP!$P$3/TOPSIS!$B$4</f>
        <v>7.9638981511578888E-3</v>
      </c>
      <c r="V248">
        <f>Pro_Economic_Table[[#This Row],[Total Cost(LKR Million)]]*AHP!$P$4/TOPSIS!$C$4</f>
        <v>3.0929267027641032E-2</v>
      </c>
      <c r="W248">
        <f>Pro_Economic_Table[[#This Row],[Total Carbon (Metric T)]]*AHP!$P$5/TOPSIS!$D$4</f>
        <v>3.419345944882557E-3</v>
      </c>
      <c r="X248">
        <f>((Pro_Economic_Table[[#This Row],[Weighted Energy]]-TOPSIS!$B$5)^2+(Pro_Economic_Table[[#This Row],[Weighted Cost]]-TOPSIS!$C$5)^2+(Pro_Economic_Table[[#This Row],[Weighted Co2]]-TOPSIS!$D$5)^2)^0.5</f>
        <v>2.9919370373829566E-3</v>
      </c>
      <c r="Y248">
        <f>((Pro_Economic_Table[[#This Row],[Weighted Energy]]-TOPSIS!$B$6)^2+(Pro_Economic_Table[[#This Row],[Weighted Cost]]-TOPSIS!$C$6)^2+(Pro_Economic_Table[[#This Row],[Weighted Co2]]-TOPSIS!$D$6)^2)^0.5</f>
        <v>4.0000473653964957E-3</v>
      </c>
      <c r="Z248">
        <f>Pro_Economic_Table[[#This Row],[S- Worst-Euclidean Distance]]/(Pro_Economic_Table[[#This Row],[S+ Best-Euclidean Distance]]+Pro_Economic_Table[[#This Row],[S- Worst-Euclidean Distance]])</f>
        <v>0.57209043026560502</v>
      </c>
      <c r="AA248">
        <v>247</v>
      </c>
    </row>
    <row r="249" spans="1:27" x14ac:dyDescent="0.3">
      <c r="A249">
        <v>206</v>
      </c>
      <c r="B249" t="s">
        <v>140</v>
      </c>
      <c r="C249" t="s">
        <v>151</v>
      </c>
      <c r="D249" t="s">
        <v>155</v>
      </c>
      <c r="E249" t="s">
        <v>156</v>
      </c>
      <c r="F249" t="s">
        <v>161</v>
      </c>
      <c r="G249" t="s">
        <v>226</v>
      </c>
      <c r="H249">
        <v>355.85581434239458</v>
      </c>
      <c r="I249">
        <v>26</v>
      </c>
      <c r="J249">
        <v>1301670.5041649279</v>
      </c>
      <c r="K249">
        <v>44626.836699999993</v>
      </c>
      <c r="L249">
        <v>234300690.74968702</v>
      </c>
      <c r="M249">
        <v>5426150.6399999997</v>
      </c>
      <c r="N249">
        <v>1952505756.2473919</v>
      </c>
      <c r="O249">
        <v>101400000</v>
      </c>
      <c r="P249">
        <v>20.977094188636361</v>
      </c>
      <c r="Q249">
        <v>19459.974037265671</v>
      </c>
      <c r="R249">
        <v>234345317.58638701</v>
      </c>
      <c r="S249">
        <v>2059.3319068873921</v>
      </c>
      <c r="T249">
        <v>19480.951131454309</v>
      </c>
      <c r="U249">
        <f>Pro_Economic_Table[[#This Row],[Total Energy(MJ)]]*AHP!$P$3/TOPSIS!$B$4</f>
        <v>7.9639357006084516E-3</v>
      </c>
      <c r="V249">
        <f>Pro_Economic_Table[[#This Row],[Total Cost(LKR Million)]]*AHP!$P$4/TOPSIS!$C$4</f>
        <v>3.0929393791906262E-2</v>
      </c>
      <c r="W249">
        <f>Pro_Economic_Table[[#This Row],[Total Carbon (Metric T)]]*AHP!$P$5/TOPSIS!$D$4</f>
        <v>3.4193598962955424E-3</v>
      </c>
      <c r="X249">
        <f>((Pro_Economic_Table[[#This Row],[Weighted Energy]]-TOPSIS!$B$5)^2+(Pro_Economic_Table[[#This Row],[Weighted Cost]]-TOPSIS!$C$5)^2+(Pro_Economic_Table[[#This Row],[Weighted Co2]]-TOPSIS!$D$5)^2)^0.5</f>
        <v>2.9920698560987279E-3</v>
      </c>
      <c r="Y249">
        <f>((Pro_Economic_Table[[#This Row],[Weighted Energy]]-TOPSIS!$B$6)^2+(Pro_Economic_Table[[#This Row],[Weighted Cost]]-TOPSIS!$C$6)^2+(Pro_Economic_Table[[#This Row],[Weighted Co2]]-TOPSIS!$D$6)^2)^0.5</f>
        <v>3.9999145167688892E-3</v>
      </c>
      <c r="Z249">
        <f>Pro_Economic_Table[[#This Row],[S- Worst-Euclidean Distance]]/(Pro_Economic_Table[[#This Row],[S+ Best-Euclidean Distance]]+Pro_Economic_Table[[#This Row],[S- Worst-Euclidean Distance]])</f>
        <v>0.57207143258079218</v>
      </c>
      <c r="AA249">
        <v>248</v>
      </c>
    </row>
    <row r="250" spans="1:27" x14ac:dyDescent="0.3">
      <c r="A250">
        <v>198</v>
      </c>
      <c r="B250" t="s">
        <v>140</v>
      </c>
      <c r="C250" t="s">
        <v>151</v>
      </c>
      <c r="D250" t="s">
        <v>154</v>
      </c>
      <c r="E250" t="s">
        <v>157</v>
      </c>
      <c r="F250" t="s">
        <v>161</v>
      </c>
      <c r="G250" t="s">
        <v>224</v>
      </c>
      <c r="H250">
        <v>358.90614505557642</v>
      </c>
      <c r="I250">
        <v>26</v>
      </c>
      <c r="J250">
        <v>1304623.2242952879</v>
      </c>
      <c r="K250">
        <v>47374.522909090905</v>
      </c>
      <c r="L250">
        <v>234832180.37315181</v>
      </c>
      <c r="M250">
        <v>4881218.4731818177</v>
      </c>
      <c r="N250">
        <v>1956934836.4429319</v>
      </c>
      <c r="O250">
        <v>97401200</v>
      </c>
      <c r="P250">
        <v>23.720175322727272</v>
      </c>
      <c r="Q250">
        <v>19504.117203214551</v>
      </c>
      <c r="R250">
        <v>234879554.89606091</v>
      </c>
      <c r="S250">
        <v>2059.2172549161137</v>
      </c>
      <c r="T250">
        <v>19527.837378537279</v>
      </c>
      <c r="U250">
        <f>Pro_Economic_Table[[#This Row],[Total Energy(MJ)]]*AHP!$P$3/TOPSIS!$B$4</f>
        <v>7.9820910946522897E-3</v>
      </c>
      <c r="V250">
        <f>Pro_Economic_Table[[#This Row],[Total Cost(LKR Million)]]*AHP!$P$4/TOPSIS!$C$4</f>
        <v>3.092767181792197E-2</v>
      </c>
      <c r="W250">
        <f>Pro_Economic_Table[[#This Row],[Total Carbon (Metric T)]]*AHP!$P$5/TOPSIS!$D$4</f>
        <v>3.4275895228615908E-3</v>
      </c>
      <c r="X250">
        <f>((Pro_Economic_Table[[#This Row],[Weighted Energy]]-TOPSIS!$B$5)^2+(Pro_Economic_Table[[#This Row],[Weighted Cost]]-TOPSIS!$C$5)^2+(Pro_Economic_Table[[#This Row],[Weighted Co2]]-TOPSIS!$D$5)^2)^0.5</f>
        <v>2.9956946184703476E-3</v>
      </c>
      <c r="Y250">
        <f>((Pro_Economic_Table[[#This Row],[Weighted Energy]]-TOPSIS!$B$6)^2+(Pro_Economic_Table[[#This Row],[Weighted Cost]]-TOPSIS!$C$6)^2+(Pro_Economic_Table[[#This Row],[Weighted Co2]]-TOPSIS!$D$6)^2)^0.5</f>
        <v>3.9962826672466419E-3</v>
      </c>
      <c r="Z250">
        <f>Pro_Economic_Table[[#This Row],[S- Worst-Euclidean Distance]]/(Pro_Economic_Table[[#This Row],[S+ Best-Euclidean Distance]]+Pro_Economic_Table[[#This Row],[S- Worst-Euclidean Distance]])</f>
        <v>0.57155258147221577</v>
      </c>
      <c r="AA250">
        <v>249</v>
      </c>
    </row>
    <row r="251" spans="1:27" x14ac:dyDescent="0.3">
      <c r="A251">
        <v>216</v>
      </c>
      <c r="B251" t="s">
        <v>140</v>
      </c>
      <c r="C251" t="s">
        <v>151</v>
      </c>
      <c r="D251" t="s">
        <v>155</v>
      </c>
      <c r="E251" t="s">
        <v>157</v>
      </c>
      <c r="F251" t="s">
        <v>161</v>
      </c>
      <c r="G251" t="s">
        <v>224</v>
      </c>
      <c r="H251">
        <v>358.91259216057637</v>
      </c>
      <c r="I251">
        <v>26</v>
      </c>
      <c r="J251">
        <v>1304629.4650929281</v>
      </c>
      <c r="K251">
        <v>47356.102609090907</v>
      </c>
      <c r="L251">
        <v>234833303.71672708</v>
      </c>
      <c r="M251">
        <v>4880297.458181818</v>
      </c>
      <c r="N251">
        <v>1956944197.6393921</v>
      </c>
      <c r="O251">
        <v>97401200</v>
      </c>
      <c r="P251">
        <v>23.706360097727273</v>
      </c>
      <c r="Q251">
        <v>19504.210503139275</v>
      </c>
      <c r="R251">
        <v>234880659.81933618</v>
      </c>
      <c r="S251">
        <v>2059.2256950975739</v>
      </c>
      <c r="T251">
        <v>19527.916863237002</v>
      </c>
      <c r="U251">
        <f>Pro_Economic_Table[[#This Row],[Total Energy(MJ)]]*AHP!$P$3/TOPSIS!$B$4</f>
        <v>7.9821286441028559E-3</v>
      </c>
      <c r="V251">
        <f>Pro_Economic_Table[[#This Row],[Total Cost(LKR Million)]]*AHP!$P$4/TOPSIS!$C$4</f>
        <v>3.0927798582187204E-2</v>
      </c>
      <c r="W251">
        <f>Pro_Economic_Table[[#This Row],[Total Carbon (Metric T)]]*AHP!$P$5/TOPSIS!$D$4</f>
        <v>3.4276034742745775E-3</v>
      </c>
      <c r="X251">
        <f>((Pro_Economic_Table[[#This Row],[Weighted Energy]]-TOPSIS!$B$5)^2+(Pro_Economic_Table[[#This Row],[Weighted Cost]]-TOPSIS!$C$5)^2+(Pro_Economic_Table[[#This Row],[Weighted Co2]]-TOPSIS!$D$5)^2)^0.5</f>
        <v>2.9958274695150583E-3</v>
      </c>
      <c r="Y251">
        <f>((Pro_Economic_Table[[#This Row],[Weighted Energy]]-TOPSIS!$B$6)^2+(Pro_Economic_Table[[#This Row],[Weighted Cost]]-TOPSIS!$C$6)^2+(Pro_Economic_Table[[#This Row],[Weighted Co2]]-TOPSIS!$D$6)^2)^0.5</f>
        <v>3.9961498425906102E-3</v>
      </c>
      <c r="Z251">
        <f>Pro_Economic_Table[[#This Row],[S- Worst-Euclidean Distance]]/(Pro_Economic_Table[[#This Row],[S+ Best-Euclidean Distance]]+Pro_Economic_Table[[#This Row],[S- Worst-Euclidean Distance]])</f>
        <v>0.57153358259212517</v>
      </c>
      <c r="AA251">
        <v>250</v>
      </c>
    </row>
    <row r="252" spans="1:27" x14ac:dyDescent="0.3">
      <c r="A252">
        <v>197</v>
      </c>
      <c r="B252" t="s">
        <v>140</v>
      </c>
      <c r="C252" t="s">
        <v>151</v>
      </c>
      <c r="D252" t="s">
        <v>154</v>
      </c>
      <c r="E252" t="s">
        <v>157</v>
      </c>
      <c r="F252" t="s">
        <v>161</v>
      </c>
      <c r="G252" t="s">
        <v>226</v>
      </c>
      <c r="H252">
        <v>358.90614505557642</v>
      </c>
      <c r="I252">
        <v>26</v>
      </c>
      <c r="J252">
        <v>1304623.2242952879</v>
      </c>
      <c r="K252">
        <v>47374.522909090905</v>
      </c>
      <c r="L252">
        <v>234832180.37315181</v>
      </c>
      <c r="M252">
        <v>4881218.4731818177</v>
      </c>
      <c r="N252">
        <v>1956934836.4429319</v>
      </c>
      <c r="O252">
        <v>101400000</v>
      </c>
      <c r="P252">
        <v>23.720175322727272</v>
      </c>
      <c r="Q252">
        <v>19504.117203214551</v>
      </c>
      <c r="R252">
        <v>234879554.89606091</v>
      </c>
      <c r="S252">
        <v>2063.2160549161135</v>
      </c>
      <c r="T252">
        <v>19527.837378537279</v>
      </c>
      <c r="U252">
        <f>Pro_Economic_Table[[#This Row],[Total Energy(MJ)]]*AHP!$P$3/TOPSIS!$B$4</f>
        <v>7.9820910946522897E-3</v>
      </c>
      <c r="V252">
        <f>Pro_Economic_Table[[#This Row],[Total Cost(LKR Million)]]*AHP!$P$4/TOPSIS!$C$4</f>
        <v>3.0987730354130445E-2</v>
      </c>
      <c r="W252">
        <f>Pro_Economic_Table[[#This Row],[Total Carbon (Metric T)]]*AHP!$P$5/TOPSIS!$D$4</f>
        <v>3.4275895228615908E-3</v>
      </c>
      <c r="X252">
        <f>((Pro_Economic_Table[[#This Row],[Weighted Energy]]-TOPSIS!$B$5)^2+(Pro_Economic_Table[[#This Row],[Weighted Cost]]-TOPSIS!$C$5)^2+(Pro_Economic_Table[[#This Row],[Weighted Co2]]-TOPSIS!$D$5)^2)^0.5</f>
        <v>3.0535927103845506E-3</v>
      </c>
      <c r="Y252">
        <f>((Pro_Economic_Table[[#This Row],[Weighted Energy]]-TOPSIS!$B$6)^2+(Pro_Economic_Table[[#This Row],[Weighted Cost]]-TOPSIS!$C$6)^2+(Pro_Economic_Table[[#This Row],[Weighted Co2]]-TOPSIS!$D$6)^2)^0.5</f>
        <v>3.938372822834736E-3</v>
      </c>
      <c r="Z252">
        <f>Pro_Economic_Table[[#This Row],[S- Worst-Euclidean Distance]]/(Pro_Economic_Table[[#This Row],[S+ Best-Euclidean Distance]]+Pro_Economic_Table[[#This Row],[S- Worst-Euclidean Distance]])</f>
        <v>0.56327120094103278</v>
      </c>
      <c r="AA252">
        <v>251</v>
      </c>
    </row>
    <row r="253" spans="1:27" x14ac:dyDescent="0.3">
      <c r="A253">
        <v>215</v>
      </c>
      <c r="B253" t="s">
        <v>140</v>
      </c>
      <c r="C253" t="s">
        <v>151</v>
      </c>
      <c r="D253" t="s">
        <v>155</v>
      </c>
      <c r="E253" t="s">
        <v>157</v>
      </c>
      <c r="F253" t="s">
        <v>161</v>
      </c>
      <c r="G253" t="s">
        <v>226</v>
      </c>
      <c r="H253">
        <v>358.91259216057637</v>
      </c>
      <c r="I253">
        <v>26</v>
      </c>
      <c r="J253">
        <v>1304629.4650929281</v>
      </c>
      <c r="K253">
        <v>47356.102609090907</v>
      </c>
      <c r="L253">
        <v>234833303.71672708</v>
      </c>
      <c r="M253">
        <v>4880297.458181818</v>
      </c>
      <c r="N253">
        <v>1956944197.6393921</v>
      </c>
      <c r="O253">
        <v>101400000</v>
      </c>
      <c r="P253">
        <v>23.706360097727273</v>
      </c>
      <c r="Q253">
        <v>19504.210503139275</v>
      </c>
      <c r="R253">
        <v>234880659.81933618</v>
      </c>
      <c r="S253">
        <v>2063.2244950975742</v>
      </c>
      <c r="T253">
        <v>19527.916863237002</v>
      </c>
      <c r="U253">
        <f>Pro_Economic_Table[[#This Row],[Total Energy(MJ)]]*AHP!$P$3/TOPSIS!$B$4</f>
        <v>7.9821286441028559E-3</v>
      </c>
      <c r="V253">
        <f>Pro_Economic_Table[[#This Row],[Total Cost(LKR Million)]]*AHP!$P$4/TOPSIS!$C$4</f>
        <v>3.098785711839569E-2</v>
      </c>
      <c r="W253">
        <f>Pro_Economic_Table[[#This Row],[Total Carbon (Metric T)]]*AHP!$P$5/TOPSIS!$D$4</f>
        <v>3.4276034742745775E-3</v>
      </c>
      <c r="X253">
        <f>((Pro_Economic_Table[[#This Row],[Weighted Energy]]-TOPSIS!$B$5)^2+(Pro_Economic_Table[[#This Row],[Weighted Cost]]-TOPSIS!$C$5)^2+(Pro_Economic_Table[[#This Row],[Weighted Co2]]-TOPSIS!$D$5)^2)^0.5</f>
        <v>3.0537255357079734E-3</v>
      </c>
      <c r="Y253">
        <f>((Pro_Economic_Table[[#This Row],[Weighted Energy]]-TOPSIS!$B$6)^2+(Pro_Economic_Table[[#This Row],[Weighted Cost]]-TOPSIS!$C$6)^2+(Pro_Economic_Table[[#This Row],[Weighted Co2]]-TOPSIS!$D$6)^2)^0.5</f>
        <v>3.9382399782258845E-3</v>
      </c>
      <c r="Z253">
        <f>Pro_Economic_Table[[#This Row],[S- Worst-Euclidean Distance]]/(Pro_Economic_Table[[#This Row],[S+ Best-Euclidean Distance]]+Pro_Economic_Table[[#This Row],[S- Worst-Euclidean Distance]])</f>
        <v>0.56325220288595645</v>
      </c>
      <c r="AA253">
        <v>252</v>
      </c>
    </row>
    <row r="254" spans="1:27" x14ac:dyDescent="0.3">
      <c r="A254">
        <v>289</v>
      </c>
      <c r="B254" t="s">
        <v>141</v>
      </c>
      <c r="C254" t="s">
        <v>151</v>
      </c>
      <c r="D254" t="s">
        <v>154</v>
      </c>
      <c r="E254" t="s">
        <v>156</v>
      </c>
      <c r="F254" t="s">
        <v>159</v>
      </c>
      <c r="G254" t="s">
        <v>225</v>
      </c>
      <c r="H254">
        <v>363.81125964192194</v>
      </c>
      <c r="I254">
        <v>52</v>
      </c>
      <c r="J254">
        <v>1317084.8902517157</v>
      </c>
      <c r="K254">
        <v>39704.789363636359</v>
      </c>
      <c r="L254">
        <v>237075280.24530882</v>
      </c>
      <c r="M254">
        <v>5176624.2822727263</v>
      </c>
      <c r="N254">
        <v>1975627335.3775735</v>
      </c>
      <c r="O254">
        <v>96928000</v>
      </c>
      <c r="P254">
        <v>20.302935868181816</v>
      </c>
      <c r="Q254">
        <v>19690.419109263148</v>
      </c>
      <c r="R254">
        <v>237114985.03467244</v>
      </c>
      <c r="S254">
        <v>2077.7319596598463</v>
      </c>
      <c r="T254">
        <v>19710.72204513133</v>
      </c>
      <c r="U254">
        <f>Pro_Economic_Table[[#This Row],[Total Energy(MJ)]]*AHP!$P$3/TOPSIS!$B$4</f>
        <v>8.0580594223767874E-3</v>
      </c>
      <c r="V254">
        <f>Pro_Economic_Table[[#This Row],[Total Cost(LKR Million)]]*AHP!$P$4/TOPSIS!$C$4</f>
        <v>3.1205746756713802E-2</v>
      </c>
      <c r="W254">
        <f>Pro_Economic_Table[[#This Row],[Total Carbon (Metric T)]]*AHP!$P$5/TOPSIS!$D$4</f>
        <v>3.4596900342986005E-3</v>
      </c>
      <c r="X254">
        <f>((Pro_Economic_Table[[#This Row],[Weighted Energy]]-TOPSIS!$B$5)^2+(Pro_Economic_Table[[#This Row],[Weighted Cost]]-TOPSIS!$C$5)^2+(Pro_Economic_Table[[#This Row],[Weighted Co2]]-TOPSIS!$D$5)^2)^0.5</f>
        <v>3.2857048180591182E-3</v>
      </c>
      <c r="Y254">
        <f>((Pro_Economic_Table[[#This Row],[Weighted Energy]]-TOPSIS!$B$6)^2+(Pro_Economic_Table[[#This Row],[Weighted Cost]]-TOPSIS!$C$6)^2+(Pro_Economic_Table[[#This Row],[Weighted Co2]]-TOPSIS!$D$6)^2)^0.5</f>
        <v>3.7063117768068518E-3</v>
      </c>
      <c r="Z254">
        <f>Pro_Economic_Table[[#This Row],[S- Worst-Euclidean Distance]]/(Pro_Economic_Table[[#This Row],[S+ Best-Euclidean Distance]]+Pro_Economic_Table[[#This Row],[S- Worst-Euclidean Distance]])</f>
        <v>0.5300776573568613</v>
      </c>
      <c r="AA254">
        <v>253</v>
      </c>
    </row>
    <row r="255" spans="1:27" x14ac:dyDescent="0.3">
      <c r="A255">
        <v>307</v>
      </c>
      <c r="B255" t="s">
        <v>141</v>
      </c>
      <c r="C255" t="s">
        <v>151</v>
      </c>
      <c r="D255" t="s">
        <v>155</v>
      </c>
      <c r="E255" t="s">
        <v>156</v>
      </c>
      <c r="F255" t="s">
        <v>159</v>
      </c>
      <c r="G255" t="s">
        <v>225</v>
      </c>
      <c r="H255">
        <v>363.817706746922</v>
      </c>
      <c r="I255">
        <v>52</v>
      </c>
      <c r="J255">
        <v>1317091.131049356</v>
      </c>
      <c r="K255">
        <v>39686.369063636361</v>
      </c>
      <c r="L255">
        <v>237076403.58888409</v>
      </c>
      <c r="M255">
        <v>5175703.2672727266</v>
      </c>
      <c r="N255">
        <v>1975636696.574034</v>
      </c>
      <c r="O255">
        <v>96928000</v>
      </c>
      <c r="P255">
        <v>20.289120643181814</v>
      </c>
      <c r="Q255">
        <v>19690.512409187872</v>
      </c>
      <c r="R255">
        <v>237116089.95794773</v>
      </c>
      <c r="S255">
        <v>2077.7403998413065</v>
      </c>
      <c r="T255">
        <v>19710.801529831053</v>
      </c>
      <c r="U255">
        <f>Pro_Economic_Table[[#This Row],[Total Energy(MJ)]]*AHP!$P$3/TOPSIS!$B$4</f>
        <v>8.0580969718273554E-3</v>
      </c>
      <c r="V255">
        <f>Pro_Economic_Table[[#This Row],[Total Cost(LKR Million)]]*AHP!$P$4/TOPSIS!$C$4</f>
        <v>3.120587352097904E-2</v>
      </c>
      <c r="W255">
        <f>Pro_Economic_Table[[#This Row],[Total Carbon (Metric T)]]*AHP!$P$5/TOPSIS!$D$4</f>
        <v>3.4597039857115872E-3</v>
      </c>
      <c r="X255">
        <f>((Pro_Economic_Table[[#This Row],[Weighted Energy]]-TOPSIS!$B$5)^2+(Pro_Economic_Table[[#This Row],[Weighted Cost]]-TOPSIS!$C$5)^2+(Pro_Economic_Table[[#This Row],[Weighted Co2]]-TOPSIS!$D$5)^2)^0.5</f>
        <v>3.2858376758673332E-3</v>
      </c>
      <c r="Y255">
        <f>((Pro_Economic_Table[[#This Row],[Weighted Energy]]-TOPSIS!$B$6)^2+(Pro_Economic_Table[[#This Row],[Weighted Cost]]-TOPSIS!$C$6)^2+(Pro_Economic_Table[[#This Row],[Weighted Co2]]-TOPSIS!$D$6)^2)^0.5</f>
        <v>3.7061789616209396E-3</v>
      </c>
      <c r="Z255">
        <f>Pro_Economic_Table[[#This Row],[S- Worst-Euclidean Distance]]/(Pro_Economic_Table[[#This Row],[S+ Best-Euclidean Distance]]+Pro_Economic_Table[[#This Row],[S- Worst-Euclidean Distance]])</f>
        <v>0.53005865886387571</v>
      </c>
      <c r="AA255">
        <v>254</v>
      </c>
    </row>
    <row r="256" spans="1:27" x14ac:dyDescent="0.3">
      <c r="A256">
        <v>291</v>
      </c>
      <c r="B256" t="s">
        <v>141</v>
      </c>
      <c r="C256" t="s">
        <v>151</v>
      </c>
      <c r="D256" t="s">
        <v>154</v>
      </c>
      <c r="E256" t="s">
        <v>156</v>
      </c>
      <c r="F256" t="s">
        <v>159</v>
      </c>
      <c r="G256" t="s">
        <v>224</v>
      </c>
      <c r="H256">
        <v>363.81125964192194</v>
      </c>
      <c r="I256">
        <v>26</v>
      </c>
      <c r="J256">
        <v>1317084.8902517157</v>
      </c>
      <c r="K256">
        <v>39704.789363636359</v>
      </c>
      <c r="L256">
        <v>237075280.24530882</v>
      </c>
      <c r="M256">
        <v>5176624.2822727263</v>
      </c>
      <c r="N256">
        <v>1975627335.3775735</v>
      </c>
      <c r="O256">
        <v>97401200</v>
      </c>
      <c r="P256">
        <v>20.302935868181816</v>
      </c>
      <c r="Q256">
        <v>19690.419109263148</v>
      </c>
      <c r="R256">
        <v>237114985.03467244</v>
      </c>
      <c r="S256">
        <v>2078.2051596598462</v>
      </c>
      <c r="T256">
        <v>19710.72204513133</v>
      </c>
      <c r="U256">
        <f>Pro_Economic_Table[[#This Row],[Total Energy(MJ)]]*AHP!$P$3/TOPSIS!$B$4</f>
        <v>8.0580594223767874E-3</v>
      </c>
      <c r="V256">
        <f>Pro_Economic_Table[[#This Row],[Total Cost(LKR Million)]]*AHP!$P$4/TOPSIS!$C$4</f>
        <v>3.121285381366435E-2</v>
      </c>
      <c r="W256">
        <f>Pro_Economic_Table[[#This Row],[Total Carbon (Metric T)]]*AHP!$P$5/TOPSIS!$D$4</f>
        <v>3.4596900342986005E-3</v>
      </c>
      <c r="X256">
        <f>((Pro_Economic_Table[[#This Row],[Weighted Energy]]-TOPSIS!$B$5)^2+(Pro_Economic_Table[[#This Row],[Weighted Cost]]-TOPSIS!$C$5)^2+(Pro_Economic_Table[[#This Row],[Weighted Co2]]-TOPSIS!$D$5)^2)^0.5</f>
        <v>3.2925489360738709E-3</v>
      </c>
      <c r="Y256">
        <f>((Pro_Economic_Table[[#This Row],[Weighted Energy]]-TOPSIS!$B$6)^2+(Pro_Economic_Table[[#This Row],[Weighted Cost]]-TOPSIS!$C$6)^2+(Pro_Economic_Table[[#This Row],[Weighted Co2]]-TOPSIS!$D$6)^2)^0.5</f>
        <v>3.6994524885927806E-3</v>
      </c>
      <c r="Z256">
        <f>Pro_Economic_Table[[#This Row],[S- Worst-Euclidean Distance]]/(Pro_Economic_Table[[#This Row],[S+ Best-Euclidean Distance]]+Pro_Economic_Table[[#This Row],[S- Worst-Euclidean Distance]])</f>
        <v>0.52909778815858211</v>
      </c>
      <c r="AA256">
        <v>255</v>
      </c>
    </row>
    <row r="257" spans="1:27" x14ac:dyDescent="0.3">
      <c r="A257">
        <v>309</v>
      </c>
      <c r="B257" t="s">
        <v>141</v>
      </c>
      <c r="C257" t="s">
        <v>151</v>
      </c>
      <c r="D257" t="s">
        <v>155</v>
      </c>
      <c r="E257" t="s">
        <v>156</v>
      </c>
      <c r="F257" t="s">
        <v>159</v>
      </c>
      <c r="G257" t="s">
        <v>224</v>
      </c>
      <c r="H257">
        <v>363.817706746922</v>
      </c>
      <c r="I257">
        <v>26</v>
      </c>
      <c r="J257">
        <v>1317091.131049356</v>
      </c>
      <c r="K257">
        <v>39686.369063636361</v>
      </c>
      <c r="L257">
        <v>237076403.58888409</v>
      </c>
      <c r="M257">
        <v>5175703.2672727266</v>
      </c>
      <c r="N257">
        <v>1975636696.574034</v>
      </c>
      <c r="O257">
        <v>97401200</v>
      </c>
      <c r="P257">
        <v>20.289120643181814</v>
      </c>
      <c r="Q257">
        <v>19690.512409187872</v>
      </c>
      <c r="R257">
        <v>237116089.95794773</v>
      </c>
      <c r="S257">
        <v>2078.2135998413069</v>
      </c>
      <c r="T257">
        <v>19710.801529831053</v>
      </c>
      <c r="U257">
        <f>Pro_Economic_Table[[#This Row],[Total Energy(MJ)]]*AHP!$P$3/TOPSIS!$B$4</f>
        <v>8.0580969718273554E-3</v>
      </c>
      <c r="V257">
        <f>Pro_Economic_Table[[#This Row],[Total Cost(LKR Million)]]*AHP!$P$4/TOPSIS!$C$4</f>
        <v>3.1212980577929594E-2</v>
      </c>
      <c r="W257">
        <f>Pro_Economic_Table[[#This Row],[Total Carbon (Metric T)]]*AHP!$P$5/TOPSIS!$D$4</f>
        <v>3.4597039857115872E-3</v>
      </c>
      <c r="X257">
        <f>((Pro_Economic_Table[[#This Row],[Weighted Energy]]-TOPSIS!$B$5)^2+(Pro_Economic_Table[[#This Row],[Weighted Cost]]-TOPSIS!$C$5)^2+(Pro_Economic_Table[[#This Row],[Weighted Co2]]-TOPSIS!$D$5)^2)^0.5</f>
        <v>3.2926817913389783E-3</v>
      </c>
      <c r="Y257">
        <f>((Pro_Economic_Table[[#This Row],[Weighted Energy]]-TOPSIS!$B$6)^2+(Pro_Economic_Table[[#This Row],[Weighted Cost]]-TOPSIS!$C$6)^2+(Pro_Economic_Table[[#This Row],[Weighted Co2]]-TOPSIS!$D$6)^2)^0.5</f>
        <v>3.6993196706774987E-3</v>
      </c>
      <c r="Z257">
        <f>Pro_Economic_Table[[#This Row],[S- Worst-Euclidean Distance]]/(Pro_Economic_Table[[#This Row],[S+ Best-Euclidean Distance]]+Pro_Economic_Table[[#This Row],[S- Worst-Euclidean Distance]])</f>
        <v>0.52907878963895749</v>
      </c>
      <c r="AA257">
        <v>256</v>
      </c>
    </row>
    <row r="258" spans="1:27" x14ac:dyDescent="0.3">
      <c r="A258">
        <v>292</v>
      </c>
      <c r="B258" t="s">
        <v>141</v>
      </c>
      <c r="C258" t="s">
        <v>151</v>
      </c>
      <c r="D258" t="s">
        <v>154</v>
      </c>
      <c r="E258" t="s">
        <v>156</v>
      </c>
      <c r="F258" t="s">
        <v>160</v>
      </c>
      <c r="G258" t="s">
        <v>225</v>
      </c>
      <c r="H258">
        <v>363.77268779808389</v>
      </c>
      <c r="I258">
        <v>52</v>
      </c>
      <c r="J258">
        <v>1318126.0696753999</v>
      </c>
      <c r="K258">
        <v>40523.569136363629</v>
      </c>
      <c r="L258">
        <v>237262692.541572</v>
      </c>
      <c r="M258">
        <v>5203916.9413636355</v>
      </c>
      <c r="N258">
        <v>1977189104.5130999</v>
      </c>
      <c r="O258">
        <v>96928000</v>
      </c>
      <c r="P258">
        <v>20.030009277272725</v>
      </c>
      <c r="Q258">
        <v>19705.984741647229</v>
      </c>
      <c r="R258">
        <v>237303216.11070836</v>
      </c>
      <c r="S258">
        <v>2079.3210214544633</v>
      </c>
      <c r="T258">
        <v>19726.014750924503</v>
      </c>
      <c r="U258">
        <f>Pro_Economic_Table[[#This Row],[Total Energy(MJ)]]*AHP!$P$3/TOPSIS!$B$4</f>
        <v>8.064456222627997E-3</v>
      </c>
      <c r="V258">
        <f>Pro_Economic_Table[[#This Row],[Total Cost(LKR Million)]]*AHP!$P$4/TOPSIS!$C$4</f>
        <v>3.1229613097948552E-2</v>
      </c>
      <c r="W258">
        <f>Pro_Economic_Table[[#This Row],[Total Carbon (Metric T)]]*AHP!$P$5/TOPSIS!$D$4</f>
        <v>3.462374259752593E-3</v>
      </c>
      <c r="X258">
        <f>((Pro_Economic_Table[[#This Row],[Weighted Energy]]-TOPSIS!$B$5)^2+(Pro_Economic_Table[[#This Row],[Weighted Cost]]-TOPSIS!$C$5)^2+(Pro_Economic_Table[[#This Row],[Weighted Co2]]-TOPSIS!$D$5)^2)^0.5</f>
        <v>3.3105577037818965E-3</v>
      </c>
      <c r="Y258">
        <f>((Pro_Economic_Table[[#This Row],[Weighted Energy]]-TOPSIS!$B$6)^2+(Pro_Economic_Table[[#This Row],[Weighted Cost]]-TOPSIS!$C$6)^2+(Pro_Economic_Table[[#This Row],[Weighted Co2]]-TOPSIS!$D$6)^2)^0.5</f>
        <v>3.6814619300349397E-3</v>
      </c>
      <c r="Z258">
        <f>Pro_Economic_Table[[#This Row],[S- Worst-Euclidean Distance]]/(Pro_Economic_Table[[#This Row],[S+ Best-Euclidean Distance]]+Pro_Economic_Table[[#This Row],[S- Worst-Euclidean Distance]])</f>
        <v>0.52652339707823248</v>
      </c>
      <c r="AA258">
        <v>257</v>
      </c>
    </row>
    <row r="259" spans="1:27" x14ac:dyDescent="0.3">
      <c r="A259">
        <v>310</v>
      </c>
      <c r="B259" t="s">
        <v>141</v>
      </c>
      <c r="C259" t="s">
        <v>151</v>
      </c>
      <c r="D259" t="s">
        <v>155</v>
      </c>
      <c r="E259" t="s">
        <v>156</v>
      </c>
      <c r="F259" t="s">
        <v>160</v>
      </c>
      <c r="G259" t="s">
        <v>225</v>
      </c>
      <c r="H259">
        <v>363.7791349030839</v>
      </c>
      <c r="I259">
        <v>52</v>
      </c>
      <c r="J259">
        <v>1318132.3104730397</v>
      </c>
      <c r="K259">
        <v>40505.148836363631</v>
      </c>
      <c r="L259">
        <v>237263815.88514715</v>
      </c>
      <c r="M259">
        <v>5202995.9263636358</v>
      </c>
      <c r="N259">
        <v>1977198465.7095597</v>
      </c>
      <c r="O259">
        <v>96928000</v>
      </c>
      <c r="P259">
        <v>20.016194052272724</v>
      </c>
      <c r="Q259">
        <v>19706.078041571946</v>
      </c>
      <c r="R259">
        <v>237304321.03398353</v>
      </c>
      <c r="S259">
        <v>2079.3294616359235</v>
      </c>
      <c r="T259">
        <v>19726.094235624219</v>
      </c>
      <c r="U259">
        <f>Pro_Economic_Table[[#This Row],[Total Energy(MJ)]]*AHP!$P$3/TOPSIS!$B$4</f>
        <v>8.0644937720785615E-3</v>
      </c>
      <c r="V259">
        <f>Pro_Economic_Table[[#This Row],[Total Cost(LKR Million)]]*AHP!$P$4/TOPSIS!$C$4</f>
        <v>3.1229739862213789E-2</v>
      </c>
      <c r="W259">
        <f>Pro_Economic_Table[[#This Row],[Total Carbon (Metric T)]]*AHP!$P$5/TOPSIS!$D$4</f>
        <v>3.4623882111655779E-3</v>
      </c>
      <c r="X259">
        <f>((Pro_Economic_Table[[#This Row],[Weighted Energy]]-TOPSIS!$B$5)^2+(Pro_Economic_Table[[#This Row],[Weighted Cost]]-TOPSIS!$C$5)^2+(Pro_Economic_Table[[#This Row],[Weighted Co2]]-TOPSIS!$D$5)^2)^0.5</f>
        <v>3.3106905619357655E-3</v>
      </c>
      <c r="Y259">
        <f>((Pro_Economic_Table[[#This Row],[Weighted Energy]]-TOPSIS!$B$6)^2+(Pro_Economic_Table[[#This Row],[Weighted Cost]]-TOPSIS!$C$6)^2+(Pro_Economic_Table[[#This Row],[Weighted Co2]]-TOPSIS!$D$6)^2)^0.5</f>
        <v>3.6813291155572687E-3</v>
      </c>
      <c r="Z259">
        <f>Pro_Economic_Table[[#This Row],[S- Worst-Euclidean Distance]]/(Pro_Economic_Table[[#This Row],[S+ Best-Euclidean Distance]]+Pro_Economic_Table[[#This Row],[S- Worst-Euclidean Distance]])</f>
        <v>0.52650439863710408</v>
      </c>
      <c r="AA259">
        <v>258</v>
      </c>
    </row>
    <row r="260" spans="1:27" x14ac:dyDescent="0.3">
      <c r="A260">
        <v>294</v>
      </c>
      <c r="B260" t="s">
        <v>141</v>
      </c>
      <c r="C260" t="s">
        <v>151</v>
      </c>
      <c r="D260" t="s">
        <v>154</v>
      </c>
      <c r="E260" t="s">
        <v>156</v>
      </c>
      <c r="F260" t="s">
        <v>160</v>
      </c>
      <c r="G260" t="s">
        <v>224</v>
      </c>
      <c r="H260">
        <v>363.77268779808389</v>
      </c>
      <c r="I260">
        <v>26</v>
      </c>
      <c r="J260">
        <v>1318126.0696753999</v>
      </c>
      <c r="K260">
        <v>40523.569136363629</v>
      </c>
      <c r="L260">
        <v>237262692.541572</v>
      </c>
      <c r="M260">
        <v>5203916.9413636355</v>
      </c>
      <c r="N260">
        <v>1977189104.5130999</v>
      </c>
      <c r="O260">
        <v>97401200</v>
      </c>
      <c r="P260">
        <v>20.030009277272725</v>
      </c>
      <c r="Q260">
        <v>19705.984741647229</v>
      </c>
      <c r="R260">
        <v>237303216.11070836</v>
      </c>
      <c r="S260">
        <v>2079.7942214544637</v>
      </c>
      <c r="T260">
        <v>19726.014750924503</v>
      </c>
      <c r="U260">
        <f>Pro_Economic_Table[[#This Row],[Total Energy(MJ)]]*AHP!$P$3/TOPSIS!$B$4</f>
        <v>8.064456222627997E-3</v>
      </c>
      <c r="V260">
        <f>Pro_Economic_Table[[#This Row],[Total Cost(LKR Million)]]*AHP!$P$4/TOPSIS!$C$4</f>
        <v>3.1236720154899103E-2</v>
      </c>
      <c r="W260">
        <f>Pro_Economic_Table[[#This Row],[Total Carbon (Metric T)]]*AHP!$P$5/TOPSIS!$D$4</f>
        <v>3.462374259752593E-3</v>
      </c>
      <c r="X260">
        <f>((Pro_Economic_Table[[#This Row],[Weighted Energy]]-TOPSIS!$B$5)^2+(Pro_Economic_Table[[#This Row],[Weighted Cost]]-TOPSIS!$C$5)^2+(Pro_Economic_Table[[#This Row],[Weighted Co2]]-TOPSIS!$D$5)^2)^0.5</f>
        <v>3.3174016781189878E-3</v>
      </c>
      <c r="Y260">
        <f>((Pro_Economic_Table[[#This Row],[Weighted Energy]]-TOPSIS!$B$6)^2+(Pro_Economic_Table[[#This Row],[Weighted Cost]]-TOPSIS!$C$6)^2+(Pro_Economic_Table[[#This Row],[Weighted Co2]]-TOPSIS!$D$6)^2)^0.5</f>
        <v>3.6746024151801003E-3</v>
      </c>
      <c r="Z260">
        <f>Pro_Economic_Table[[#This Row],[S- Worst-Euclidean Distance]]/(Pro_Economic_Table[[#This Row],[S+ Best-Euclidean Distance]]+Pro_Economic_Table[[#This Row],[S- Worst-Euclidean Distance]])</f>
        <v>0.52554351601448868</v>
      </c>
      <c r="AA260">
        <v>259</v>
      </c>
    </row>
    <row r="261" spans="1:27" x14ac:dyDescent="0.3">
      <c r="A261">
        <v>312</v>
      </c>
      <c r="B261" t="s">
        <v>141</v>
      </c>
      <c r="C261" t="s">
        <v>151</v>
      </c>
      <c r="D261" t="s">
        <v>155</v>
      </c>
      <c r="E261" t="s">
        <v>156</v>
      </c>
      <c r="F261" t="s">
        <v>160</v>
      </c>
      <c r="G261" t="s">
        <v>224</v>
      </c>
      <c r="H261">
        <v>363.7791349030839</v>
      </c>
      <c r="I261">
        <v>26</v>
      </c>
      <c r="J261">
        <v>1318132.3104730397</v>
      </c>
      <c r="K261">
        <v>40505.148836363631</v>
      </c>
      <c r="L261">
        <v>237263815.88514715</v>
      </c>
      <c r="M261">
        <v>5202995.9263636358</v>
      </c>
      <c r="N261">
        <v>1977198465.7095597</v>
      </c>
      <c r="O261">
        <v>97401200</v>
      </c>
      <c r="P261">
        <v>20.016194052272724</v>
      </c>
      <c r="Q261">
        <v>19706.078041571946</v>
      </c>
      <c r="R261">
        <v>237304321.03398353</v>
      </c>
      <c r="S261">
        <v>2079.8026616359234</v>
      </c>
      <c r="T261">
        <v>19726.094235624219</v>
      </c>
      <c r="U261">
        <f>Pro_Economic_Table[[#This Row],[Total Energy(MJ)]]*AHP!$P$3/TOPSIS!$B$4</f>
        <v>8.0644937720785615E-3</v>
      </c>
      <c r="V261">
        <f>Pro_Economic_Table[[#This Row],[Total Cost(LKR Million)]]*AHP!$P$4/TOPSIS!$C$4</f>
        <v>3.1236846919164337E-2</v>
      </c>
      <c r="W261">
        <f>Pro_Economic_Table[[#This Row],[Total Carbon (Metric T)]]*AHP!$P$5/TOPSIS!$D$4</f>
        <v>3.4623882111655779E-3</v>
      </c>
      <c r="X261">
        <f>((Pro_Economic_Table[[#This Row],[Weighted Energy]]-TOPSIS!$B$5)^2+(Pro_Economic_Table[[#This Row],[Weighted Cost]]-TOPSIS!$C$5)^2+(Pro_Economic_Table[[#This Row],[Weighted Co2]]-TOPSIS!$D$5)^2)^0.5</f>
        <v>3.3175345337538311E-3</v>
      </c>
      <c r="Y261">
        <f>((Pro_Economic_Table[[#This Row],[Weighted Energy]]-TOPSIS!$B$6)^2+(Pro_Economic_Table[[#This Row],[Weighted Cost]]-TOPSIS!$C$6)^2+(Pro_Economic_Table[[#This Row],[Weighted Co2]]-TOPSIS!$D$6)^2)^0.5</f>
        <v>3.6744695979477413E-3</v>
      </c>
      <c r="Z261">
        <f>Pro_Economic_Table[[#This Row],[S- Worst-Euclidean Distance]]/(Pro_Economic_Table[[#This Row],[S+ Best-Euclidean Distance]]+Pro_Economic_Table[[#This Row],[S- Worst-Euclidean Distance]])</f>
        <v>0.52552451753965468</v>
      </c>
      <c r="AA261">
        <v>260</v>
      </c>
    </row>
    <row r="262" spans="1:27" x14ac:dyDescent="0.3">
      <c r="A262">
        <v>290</v>
      </c>
      <c r="B262" t="s">
        <v>141</v>
      </c>
      <c r="C262" t="s">
        <v>151</v>
      </c>
      <c r="D262" t="s">
        <v>154</v>
      </c>
      <c r="E262" t="s">
        <v>156</v>
      </c>
      <c r="F262" t="s">
        <v>159</v>
      </c>
      <c r="G262" t="s">
        <v>226</v>
      </c>
      <c r="H262">
        <v>363.81125964192194</v>
      </c>
      <c r="I262">
        <v>26</v>
      </c>
      <c r="J262">
        <v>1317084.8902517157</v>
      </c>
      <c r="K262">
        <v>39704.789363636359</v>
      </c>
      <c r="L262">
        <v>237075280.24530882</v>
      </c>
      <c r="M262">
        <v>5176624.2822727263</v>
      </c>
      <c r="N262">
        <v>1975627335.3775735</v>
      </c>
      <c r="O262">
        <v>101400000</v>
      </c>
      <c r="P262">
        <v>20.302935868181816</v>
      </c>
      <c r="Q262">
        <v>19690.419109263148</v>
      </c>
      <c r="R262">
        <v>237114985.03467244</v>
      </c>
      <c r="S262">
        <v>2082.2039596598465</v>
      </c>
      <c r="T262">
        <v>19710.72204513133</v>
      </c>
      <c r="U262">
        <f>Pro_Economic_Table[[#This Row],[Total Energy(MJ)]]*AHP!$P$3/TOPSIS!$B$4</f>
        <v>8.0580594223767874E-3</v>
      </c>
      <c r="V262">
        <f>Pro_Economic_Table[[#This Row],[Total Cost(LKR Million)]]*AHP!$P$4/TOPSIS!$C$4</f>
        <v>3.1272912349872832E-2</v>
      </c>
      <c r="W262">
        <f>Pro_Economic_Table[[#This Row],[Total Carbon (Metric T)]]*AHP!$P$5/TOPSIS!$D$4</f>
        <v>3.4596900342986005E-3</v>
      </c>
      <c r="X262">
        <f>((Pro_Economic_Table[[#This Row],[Weighted Energy]]-TOPSIS!$B$5)^2+(Pro_Economic_Table[[#This Row],[Weighted Cost]]-TOPSIS!$C$5)^2+(Pro_Economic_Table[[#This Row],[Weighted Co2]]-TOPSIS!$D$5)^2)^0.5</f>
        <v>3.3504292137959413E-3</v>
      </c>
      <c r="Y262">
        <f>((Pro_Economic_Table[[#This Row],[Weighted Energy]]-TOPSIS!$B$6)^2+(Pro_Economic_Table[[#This Row],[Weighted Cost]]-TOPSIS!$C$6)^2+(Pro_Economic_Table[[#This Row],[Weighted Co2]]-TOPSIS!$D$6)^2)^0.5</f>
        <v>3.6415256798349198E-3</v>
      </c>
      <c r="Z262">
        <f>Pro_Economic_Table[[#This Row],[S- Worst-Euclidean Distance]]/(Pro_Economic_Table[[#This Row],[S+ Best-Euclidean Distance]]+Pro_Economic_Table[[#This Row],[S- Worst-Euclidean Distance]])</f>
        <v>0.52081652917298893</v>
      </c>
      <c r="AA262">
        <v>261</v>
      </c>
    </row>
    <row r="263" spans="1:27" x14ac:dyDescent="0.3">
      <c r="A263">
        <v>308</v>
      </c>
      <c r="B263" t="s">
        <v>141</v>
      </c>
      <c r="C263" t="s">
        <v>151</v>
      </c>
      <c r="D263" t="s">
        <v>155</v>
      </c>
      <c r="E263" t="s">
        <v>156</v>
      </c>
      <c r="F263" t="s">
        <v>159</v>
      </c>
      <c r="G263" t="s">
        <v>226</v>
      </c>
      <c r="H263">
        <v>363.817706746922</v>
      </c>
      <c r="I263">
        <v>26</v>
      </c>
      <c r="J263">
        <v>1317091.131049356</v>
      </c>
      <c r="K263">
        <v>39686.369063636361</v>
      </c>
      <c r="L263">
        <v>237076403.58888409</v>
      </c>
      <c r="M263">
        <v>5175703.2672727266</v>
      </c>
      <c r="N263">
        <v>1975636696.574034</v>
      </c>
      <c r="O263">
        <v>101400000</v>
      </c>
      <c r="P263">
        <v>20.289120643181814</v>
      </c>
      <c r="Q263">
        <v>19690.512409187872</v>
      </c>
      <c r="R263">
        <v>237116089.95794773</v>
      </c>
      <c r="S263">
        <v>2082.2123998413067</v>
      </c>
      <c r="T263">
        <v>19710.801529831053</v>
      </c>
      <c r="U263">
        <f>Pro_Economic_Table[[#This Row],[Total Energy(MJ)]]*AHP!$P$3/TOPSIS!$B$4</f>
        <v>8.0580969718273554E-3</v>
      </c>
      <c r="V263">
        <f>Pro_Economic_Table[[#This Row],[Total Cost(LKR Million)]]*AHP!$P$4/TOPSIS!$C$4</f>
        <v>3.127303911413807E-2</v>
      </c>
      <c r="W263">
        <f>Pro_Economic_Table[[#This Row],[Total Carbon (Metric T)]]*AHP!$P$5/TOPSIS!$D$4</f>
        <v>3.4597039857115872E-3</v>
      </c>
      <c r="X263">
        <f>((Pro_Economic_Table[[#This Row],[Weighted Energy]]-TOPSIS!$B$5)^2+(Pro_Economic_Table[[#This Row],[Weighted Cost]]-TOPSIS!$C$5)^2+(Pro_Economic_Table[[#This Row],[Weighted Co2]]-TOPSIS!$D$5)^2)^0.5</f>
        <v>3.3505620462519052E-3</v>
      </c>
      <c r="Y263">
        <f>((Pro_Economic_Table[[#This Row],[Weighted Energy]]-TOPSIS!$B$6)^2+(Pro_Economic_Table[[#This Row],[Weighted Cost]]-TOPSIS!$C$6)^2+(Pro_Economic_Table[[#This Row],[Weighted Co2]]-TOPSIS!$D$6)^2)^0.5</f>
        <v>3.641392839828712E-3</v>
      </c>
      <c r="Z263">
        <f>Pro_Economic_Table[[#This Row],[S- Worst-Euclidean Distance]]/(Pro_Economic_Table[[#This Row],[S+ Best-Euclidean Distance]]+Pro_Economic_Table[[#This Row],[S- Worst-Euclidean Distance]])</f>
        <v>0.52079753075608259</v>
      </c>
      <c r="AA263">
        <v>262</v>
      </c>
    </row>
    <row r="264" spans="1:27" x14ac:dyDescent="0.3">
      <c r="A264">
        <v>298</v>
      </c>
      <c r="B264" t="s">
        <v>141</v>
      </c>
      <c r="C264" t="s">
        <v>151</v>
      </c>
      <c r="D264" t="s">
        <v>154</v>
      </c>
      <c r="E264" t="s">
        <v>157</v>
      </c>
      <c r="F264" t="s">
        <v>159</v>
      </c>
      <c r="G264" t="s">
        <v>225</v>
      </c>
      <c r="H264">
        <v>366.86803746010389</v>
      </c>
      <c r="I264">
        <v>53</v>
      </c>
      <c r="J264">
        <v>1320043.8511797157</v>
      </c>
      <c r="K264">
        <v>42434.055272727273</v>
      </c>
      <c r="L264">
        <v>237607893.21234882</v>
      </c>
      <c r="M264">
        <v>4630771.1004545446</v>
      </c>
      <c r="N264">
        <v>1980065776.7695735</v>
      </c>
      <c r="O264">
        <v>98792000</v>
      </c>
      <c r="P264">
        <v>23.032201777272721</v>
      </c>
      <c r="Q264">
        <v>19734.655575136749</v>
      </c>
      <c r="R264">
        <v>237650327.26762155</v>
      </c>
      <c r="S264">
        <v>2083.488547870028</v>
      </c>
      <c r="T264">
        <v>19757.687776914023</v>
      </c>
      <c r="U264">
        <f>Pro_Economic_Table[[#This Row],[Total Energy(MJ)]]*AHP!$P$3/TOPSIS!$B$4</f>
        <v>8.07625236587119E-3</v>
      </c>
      <c r="V264">
        <f>Pro_Economic_Table[[#This Row],[Total Cost(LKR Million)]]*AHP!$P$4/TOPSIS!$C$4</f>
        <v>3.1292205759779347E-2</v>
      </c>
      <c r="W264">
        <f>Pro_Economic_Table[[#This Row],[Total Carbon (Metric T)]]*AHP!$P$5/TOPSIS!$D$4</f>
        <v>3.4679336122776356E-3</v>
      </c>
      <c r="X264">
        <f>((Pro_Economic_Table[[#This Row],[Weighted Energy]]-TOPSIS!$B$5)^2+(Pro_Economic_Table[[#This Row],[Weighted Cost]]-TOPSIS!$C$5)^2+(Pro_Economic_Table[[#This Row],[Weighted Co2]]-TOPSIS!$D$5)^2)^0.5</f>
        <v>3.3743479309250009E-3</v>
      </c>
      <c r="Y264">
        <f>((Pro_Economic_Table[[#This Row],[Weighted Energy]]-TOPSIS!$B$6)^2+(Pro_Economic_Table[[#This Row],[Weighted Cost]]-TOPSIS!$C$6)^2+(Pro_Economic_Table[[#This Row],[Weighted Co2]]-TOPSIS!$D$6)^2)^0.5</f>
        <v>3.6176407428143609E-3</v>
      </c>
      <c r="Z264">
        <f>Pro_Economic_Table[[#This Row],[S- Worst-Euclidean Distance]]/(Pro_Economic_Table[[#This Row],[S+ Best-Euclidean Distance]]+Pro_Economic_Table[[#This Row],[S- Worst-Euclidean Distance]])</f>
        <v>0.51739796953641548</v>
      </c>
      <c r="AA264">
        <v>263</v>
      </c>
    </row>
    <row r="265" spans="1:27" x14ac:dyDescent="0.3">
      <c r="A265">
        <v>316</v>
      </c>
      <c r="B265" t="s">
        <v>141</v>
      </c>
      <c r="C265" t="s">
        <v>151</v>
      </c>
      <c r="D265" t="s">
        <v>155</v>
      </c>
      <c r="E265" t="s">
        <v>157</v>
      </c>
      <c r="F265" t="s">
        <v>159</v>
      </c>
      <c r="G265" t="s">
        <v>225</v>
      </c>
      <c r="H265">
        <v>366.87448456510378</v>
      </c>
      <c r="I265">
        <v>53</v>
      </c>
      <c r="J265">
        <v>1320050.091977356</v>
      </c>
      <c r="K265">
        <v>42415.634972727261</v>
      </c>
      <c r="L265">
        <v>237609016.55592409</v>
      </c>
      <c r="M265">
        <v>4629850.085454545</v>
      </c>
      <c r="N265">
        <v>1980075137.9660342</v>
      </c>
      <c r="O265">
        <v>98792000</v>
      </c>
      <c r="P265">
        <v>23.018386552272723</v>
      </c>
      <c r="Q265">
        <v>19734.748875061472</v>
      </c>
      <c r="R265">
        <v>237651432.19089681</v>
      </c>
      <c r="S265">
        <v>2083.4969880514886</v>
      </c>
      <c r="T265">
        <v>19757.767261613746</v>
      </c>
      <c r="U265">
        <f>Pro_Economic_Table[[#This Row],[Total Energy(MJ)]]*AHP!$P$3/TOPSIS!$B$4</f>
        <v>8.0762899153217563E-3</v>
      </c>
      <c r="V265">
        <f>Pro_Economic_Table[[#This Row],[Total Cost(LKR Million)]]*AHP!$P$4/TOPSIS!$C$4</f>
        <v>3.1292332524044592E-2</v>
      </c>
      <c r="W265">
        <f>Pro_Economic_Table[[#This Row],[Total Carbon (Metric T)]]*AHP!$P$5/TOPSIS!$D$4</f>
        <v>3.4679475636906218E-3</v>
      </c>
      <c r="X265">
        <f>((Pro_Economic_Table[[#This Row],[Weighted Energy]]-TOPSIS!$B$5)^2+(Pro_Economic_Table[[#This Row],[Weighted Cost]]-TOPSIS!$C$5)^2+(Pro_Economic_Table[[#This Row],[Weighted Co2]]-TOPSIS!$D$5)^2)^0.5</f>
        <v>3.3744807831403321E-3</v>
      </c>
      <c r="Y265">
        <f>((Pro_Economic_Table[[#This Row],[Weighted Energy]]-TOPSIS!$B$6)^2+(Pro_Economic_Table[[#This Row],[Weighted Cost]]-TOPSIS!$C$6)^2+(Pro_Economic_Table[[#This Row],[Weighted Co2]]-TOPSIS!$D$6)^2)^0.5</f>
        <v>3.6175079224305892E-3</v>
      </c>
      <c r="Z265">
        <f>Pro_Economic_Table[[#This Row],[S- Worst-Euclidean Distance]]/(Pro_Economic_Table[[#This Row],[S+ Best-Euclidean Distance]]+Pro_Economic_Table[[#This Row],[S- Worst-Euclidean Distance]])</f>
        <v>0.51737897109992637</v>
      </c>
      <c r="AA265">
        <v>264</v>
      </c>
    </row>
    <row r="266" spans="1:27" x14ac:dyDescent="0.3">
      <c r="A266">
        <v>293</v>
      </c>
      <c r="B266" t="s">
        <v>141</v>
      </c>
      <c r="C266" t="s">
        <v>151</v>
      </c>
      <c r="D266" t="s">
        <v>154</v>
      </c>
      <c r="E266" t="s">
        <v>156</v>
      </c>
      <c r="F266" t="s">
        <v>160</v>
      </c>
      <c r="G266" t="s">
        <v>226</v>
      </c>
      <c r="H266">
        <v>363.77268779808389</v>
      </c>
      <c r="I266">
        <v>26</v>
      </c>
      <c r="J266">
        <v>1318126.0696753999</v>
      </c>
      <c r="K266">
        <v>40523.569136363629</v>
      </c>
      <c r="L266">
        <v>237262692.541572</v>
      </c>
      <c r="M266">
        <v>5203916.9413636355</v>
      </c>
      <c r="N266">
        <v>1977189104.5130999</v>
      </c>
      <c r="O266">
        <v>101400000</v>
      </c>
      <c r="P266">
        <v>20.030009277272725</v>
      </c>
      <c r="Q266">
        <v>19705.984741647229</v>
      </c>
      <c r="R266">
        <v>237303216.11070836</v>
      </c>
      <c r="S266">
        <v>2083.7930214544635</v>
      </c>
      <c r="T266">
        <v>19726.014750924503</v>
      </c>
      <c r="U266">
        <f>Pro_Economic_Table[[#This Row],[Total Energy(MJ)]]*AHP!$P$3/TOPSIS!$B$4</f>
        <v>8.064456222627997E-3</v>
      </c>
      <c r="V266">
        <f>Pro_Economic_Table[[#This Row],[Total Cost(LKR Million)]]*AHP!$P$4/TOPSIS!$C$4</f>
        <v>3.1296778691107585E-2</v>
      </c>
      <c r="W266">
        <f>Pro_Economic_Table[[#This Row],[Total Carbon (Metric T)]]*AHP!$P$5/TOPSIS!$D$4</f>
        <v>3.462374259752593E-3</v>
      </c>
      <c r="X266">
        <f>((Pro_Economic_Table[[#This Row],[Weighted Energy]]-TOPSIS!$B$5)^2+(Pro_Economic_Table[[#This Row],[Weighted Cost]]-TOPSIS!$C$5)^2+(Pro_Economic_Table[[#This Row],[Weighted Co2]]-TOPSIS!$D$5)^2)^0.5</f>
        <v>3.3752804430508001E-3</v>
      </c>
      <c r="Y266">
        <f>((Pro_Economic_Table[[#This Row],[Weighted Energy]]-TOPSIS!$B$6)^2+(Pro_Economic_Table[[#This Row],[Weighted Cost]]-TOPSIS!$C$6)^2+(Pro_Economic_Table[[#This Row],[Weighted Co2]]-TOPSIS!$D$6)^2)^0.5</f>
        <v>3.6166739175971761E-3</v>
      </c>
      <c r="Z266">
        <f>Pro_Economic_Table[[#This Row],[S- Worst-Euclidean Distance]]/(Pro_Economic_Table[[#This Row],[S+ Best-Euclidean Distance]]+Pro_Economic_Table[[#This Row],[S- Worst-Euclidean Distance]])</f>
        <v>0.51726223185215447</v>
      </c>
      <c r="AA266">
        <v>265</v>
      </c>
    </row>
    <row r="267" spans="1:27" x14ac:dyDescent="0.3">
      <c r="A267">
        <v>311</v>
      </c>
      <c r="B267" t="s">
        <v>141</v>
      </c>
      <c r="C267" t="s">
        <v>151</v>
      </c>
      <c r="D267" t="s">
        <v>155</v>
      </c>
      <c r="E267" t="s">
        <v>156</v>
      </c>
      <c r="F267" t="s">
        <v>160</v>
      </c>
      <c r="G267" t="s">
        <v>226</v>
      </c>
      <c r="H267">
        <v>363.7791349030839</v>
      </c>
      <c r="I267">
        <v>26</v>
      </c>
      <c r="J267">
        <v>1318132.3104730397</v>
      </c>
      <c r="K267">
        <v>40505.148836363631</v>
      </c>
      <c r="L267">
        <v>237263815.88514715</v>
      </c>
      <c r="M267">
        <v>5202995.9263636358</v>
      </c>
      <c r="N267">
        <v>1977198465.7095597</v>
      </c>
      <c r="O267">
        <v>101400000</v>
      </c>
      <c r="P267">
        <v>20.016194052272724</v>
      </c>
      <c r="Q267">
        <v>19706.078041571946</v>
      </c>
      <c r="R267">
        <v>237304321.03398353</v>
      </c>
      <c r="S267">
        <v>2083.8014616359233</v>
      </c>
      <c r="T267">
        <v>19726.094235624219</v>
      </c>
      <c r="U267">
        <f>Pro_Economic_Table[[#This Row],[Total Energy(MJ)]]*AHP!$P$3/TOPSIS!$B$4</f>
        <v>8.0644937720785615E-3</v>
      </c>
      <c r="V267">
        <f>Pro_Economic_Table[[#This Row],[Total Cost(LKR Million)]]*AHP!$P$4/TOPSIS!$C$4</f>
        <v>3.1296905455372816E-2</v>
      </c>
      <c r="W267">
        <f>Pro_Economic_Table[[#This Row],[Total Carbon (Metric T)]]*AHP!$P$5/TOPSIS!$D$4</f>
        <v>3.4623882111655779E-3</v>
      </c>
      <c r="X267">
        <f>((Pro_Economic_Table[[#This Row],[Weighted Energy]]-TOPSIS!$B$5)^2+(Pro_Economic_Table[[#This Row],[Weighted Cost]]-TOPSIS!$C$5)^2+(Pro_Economic_Table[[#This Row],[Weighted Co2]]-TOPSIS!$D$5)^2)^0.5</f>
        <v>3.3754132760976372E-3</v>
      </c>
      <c r="Y267">
        <f>((Pro_Economic_Table[[#This Row],[Weighted Energy]]-TOPSIS!$B$6)^2+(Pro_Economic_Table[[#This Row],[Weighted Cost]]-TOPSIS!$C$6)^2+(Pro_Economic_Table[[#This Row],[Weighted Co2]]-TOPSIS!$D$6)^2)^0.5</f>
        <v>3.6165410780710019E-3</v>
      </c>
      <c r="Z267">
        <f>Pro_Economic_Table[[#This Row],[S- Worst-Euclidean Distance]]/(Pro_Economic_Table[[#This Row],[S+ Best-Euclidean Distance]]+Pro_Economic_Table[[#This Row],[S- Worst-Euclidean Distance]])</f>
        <v>0.5172432334193946</v>
      </c>
      <c r="AA267">
        <v>266</v>
      </c>
    </row>
    <row r="268" spans="1:27" x14ac:dyDescent="0.3">
      <c r="A268">
        <v>301</v>
      </c>
      <c r="B268" t="s">
        <v>141</v>
      </c>
      <c r="C268" t="s">
        <v>151</v>
      </c>
      <c r="D268" t="s">
        <v>154</v>
      </c>
      <c r="E268" t="s">
        <v>157</v>
      </c>
      <c r="F268" t="s">
        <v>160</v>
      </c>
      <c r="G268" t="s">
        <v>225</v>
      </c>
      <c r="H268">
        <v>366.82946561626568</v>
      </c>
      <c r="I268">
        <v>53</v>
      </c>
      <c r="J268">
        <v>1321085.0306033997</v>
      </c>
      <c r="K268">
        <v>43252.835045454543</v>
      </c>
      <c r="L268">
        <v>237795305.50861195</v>
      </c>
      <c r="M268">
        <v>4658063.7595454538</v>
      </c>
      <c r="N268">
        <v>1981627545.9050996</v>
      </c>
      <c r="O268">
        <v>98792000</v>
      </c>
      <c r="P268">
        <v>22.759275186363634</v>
      </c>
      <c r="Q268">
        <v>19750.221207520823</v>
      </c>
      <c r="R268">
        <v>237838558.3436574</v>
      </c>
      <c r="S268">
        <v>2085.077609664645</v>
      </c>
      <c r="T268">
        <v>19772.980482707186</v>
      </c>
      <c r="U268">
        <f>Pro_Economic_Table[[#This Row],[Total Energy(MJ)]]*AHP!$P$3/TOPSIS!$B$4</f>
        <v>8.0826491661223979E-3</v>
      </c>
      <c r="V268">
        <f>Pro_Economic_Table[[#This Row],[Total Cost(LKR Million)]]*AHP!$P$4/TOPSIS!$C$4</f>
        <v>3.13160721010141E-2</v>
      </c>
      <c r="W268">
        <f>Pro_Economic_Table[[#This Row],[Total Carbon (Metric T)]]*AHP!$P$5/TOPSIS!$D$4</f>
        <v>3.4706178377316259E-3</v>
      </c>
      <c r="X268">
        <f>((Pro_Economic_Table[[#This Row],[Weighted Energy]]-TOPSIS!$B$5)^2+(Pro_Economic_Table[[#This Row],[Weighted Cost]]-TOPSIS!$C$5)^2+(Pro_Economic_Table[[#This Row],[Weighted Co2]]-TOPSIS!$D$5)^2)^0.5</f>
        <v>3.3992005010333366E-3</v>
      </c>
      <c r="Y268">
        <f>((Pro_Economic_Table[[#This Row],[Weighted Energy]]-TOPSIS!$B$6)^2+(Pro_Economic_Table[[#This Row],[Weighted Cost]]-TOPSIS!$C$6)^2+(Pro_Economic_Table[[#This Row],[Weighted Co2]]-TOPSIS!$D$6)^2)^0.5</f>
        <v>3.5927904792938479E-3</v>
      </c>
      <c r="Z268">
        <f>Pro_Economic_Table[[#This Row],[S- Worst-Euclidean Distance]]/(Pro_Economic_Table[[#This Row],[S+ Best-Euclidean Distance]]+Pro_Economic_Table[[#This Row],[S- Worst-Euclidean Distance]])</f>
        <v>0.51384369479345726</v>
      </c>
      <c r="AA268">
        <v>267</v>
      </c>
    </row>
    <row r="269" spans="1:27" x14ac:dyDescent="0.3">
      <c r="A269">
        <v>319</v>
      </c>
      <c r="B269" t="s">
        <v>141</v>
      </c>
      <c r="C269" t="s">
        <v>151</v>
      </c>
      <c r="D269" t="s">
        <v>155</v>
      </c>
      <c r="E269" t="s">
        <v>157</v>
      </c>
      <c r="F269" t="s">
        <v>160</v>
      </c>
      <c r="G269" t="s">
        <v>225</v>
      </c>
      <c r="H269">
        <v>366.83591272126569</v>
      </c>
      <c r="I269">
        <v>53</v>
      </c>
      <c r="J269">
        <v>1321091.2714010396</v>
      </c>
      <c r="K269">
        <v>43234.414745454538</v>
      </c>
      <c r="L269">
        <v>237796428.85218713</v>
      </c>
      <c r="M269">
        <v>4657142.7445454542</v>
      </c>
      <c r="N269">
        <v>1981636907.1015592</v>
      </c>
      <c r="O269">
        <v>98792000</v>
      </c>
      <c r="P269">
        <v>22.745459961363636</v>
      </c>
      <c r="Q269">
        <v>19750.314507445539</v>
      </c>
      <c r="R269">
        <v>237839663.26693258</v>
      </c>
      <c r="S269">
        <v>2085.0860498461047</v>
      </c>
      <c r="T269">
        <v>19773.059967406902</v>
      </c>
      <c r="U269">
        <f>Pro_Economic_Table[[#This Row],[Total Energy(MJ)]]*AHP!$P$3/TOPSIS!$B$4</f>
        <v>8.0826867155729606E-3</v>
      </c>
      <c r="V269">
        <f>Pro_Economic_Table[[#This Row],[Total Cost(LKR Million)]]*AHP!$P$4/TOPSIS!$C$4</f>
        <v>3.1316198865279331E-2</v>
      </c>
      <c r="W269">
        <f>Pro_Economic_Table[[#This Row],[Total Carbon (Metric T)]]*AHP!$P$5/TOPSIS!$D$4</f>
        <v>3.4706317891446108E-3</v>
      </c>
      <c r="X269">
        <f>((Pro_Economic_Table[[#This Row],[Weighted Energy]]-TOPSIS!$B$5)^2+(Pro_Economic_Table[[#This Row],[Weighted Cost]]-TOPSIS!$C$5)^2+(Pro_Economic_Table[[#This Row],[Weighted Co2]]-TOPSIS!$D$5)^2)^0.5</f>
        <v>3.3993333536385204E-3</v>
      </c>
      <c r="Y269">
        <f>((Pro_Economic_Table[[#This Row],[Weighted Energy]]-TOPSIS!$B$6)^2+(Pro_Economic_Table[[#This Row],[Weighted Cost]]-TOPSIS!$C$6)^2+(Pro_Economic_Table[[#This Row],[Weighted Co2]]-TOPSIS!$D$6)^2)^0.5</f>
        <v>3.5926576595844508E-3</v>
      </c>
      <c r="Z269">
        <f>Pro_Economic_Table[[#This Row],[S- Worst-Euclidean Distance]]/(Pro_Economic_Table[[#This Row],[S+ Best-Euclidean Distance]]+Pro_Economic_Table[[#This Row],[S- Worst-Euclidean Distance]])</f>
        <v>0.51382469639765871</v>
      </c>
      <c r="AA269">
        <v>268</v>
      </c>
    </row>
    <row r="270" spans="1:27" x14ac:dyDescent="0.3">
      <c r="A270">
        <v>300</v>
      </c>
      <c r="B270" t="s">
        <v>141</v>
      </c>
      <c r="C270" t="s">
        <v>151</v>
      </c>
      <c r="D270" t="s">
        <v>154</v>
      </c>
      <c r="E270" t="s">
        <v>157</v>
      </c>
      <c r="F270" t="s">
        <v>159</v>
      </c>
      <c r="G270" t="s">
        <v>224</v>
      </c>
      <c r="H270">
        <v>366.86803746010389</v>
      </c>
      <c r="I270">
        <v>27</v>
      </c>
      <c r="J270">
        <v>1320043.8511797157</v>
      </c>
      <c r="K270">
        <v>42434.055272727273</v>
      </c>
      <c r="L270">
        <v>237607893.21234882</v>
      </c>
      <c r="M270">
        <v>4630771.1004545446</v>
      </c>
      <c r="N270">
        <v>1980065776.7695735</v>
      </c>
      <c r="O270">
        <v>101147400</v>
      </c>
      <c r="P270">
        <v>23.032201777272721</v>
      </c>
      <c r="Q270">
        <v>19734.655575136749</v>
      </c>
      <c r="R270">
        <v>237650327.26762155</v>
      </c>
      <c r="S270">
        <v>2085.8439478700279</v>
      </c>
      <c r="T270">
        <v>19757.687776914023</v>
      </c>
      <c r="U270">
        <f>Pro_Economic_Table[[#This Row],[Total Energy(MJ)]]*AHP!$P$3/TOPSIS!$B$4</f>
        <v>8.07625236587119E-3</v>
      </c>
      <c r="V270">
        <f>Pro_Economic_Table[[#This Row],[Total Cost(LKR Million)]]*AHP!$P$4/TOPSIS!$C$4</f>
        <v>3.132758184165027E-2</v>
      </c>
      <c r="W270">
        <f>Pro_Economic_Table[[#This Row],[Total Carbon (Metric T)]]*AHP!$P$5/TOPSIS!$D$4</f>
        <v>3.4679336122776356E-3</v>
      </c>
      <c r="X270">
        <f>((Pro_Economic_Table[[#This Row],[Weighted Energy]]-TOPSIS!$B$5)^2+(Pro_Economic_Table[[#This Row],[Weighted Cost]]-TOPSIS!$C$5)^2+(Pro_Economic_Table[[#This Row],[Weighted Co2]]-TOPSIS!$D$5)^2)^0.5</f>
        <v>3.4084372316306949E-3</v>
      </c>
      <c r="Y270">
        <f>((Pro_Economic_Table[[#This Row],[Weighted Energy]]-TOPSIS!$B$6)^2+(Pro_Economic_Table[[#This Row],[Weighted Cost]]-TOPSIS!$C$6)^2+(Pro_Economic_Table[[#This Row],[Weighted Co2]]-TOPSIS!$D$6)^2)^0.5</f>
        <v>3.5835161937512934E-3</v>
      </c>
      <c r="Z270">
        <f>Pro_Economic_Table[[#This Row],[S- Worst-Euclidean Distance]]/(Pro_Economic_Table[[#This Row],[S+ Best-Euclidean Distance]]+Pro_Economic_Table[[#This Row],[S- Worst-Euclidean Distance]])</f>
        <v>0.51252003206178631</v>
      </c>
      <c r="AA270">
        <v>269</v>
      </c>
    </row>
    <row r="271" spans="1:27" x14ac:dyDescent="0.3">
      <c r="A271">
        <v>318</v>
      </c>
      <c r="B271" t="s">
        <v>141</v>
      </c>
      <c r="C271" t="s">
        <v>151</v>
      </c>
      <c r="D271" t="s">
        <v>155</v>
      </c>
      <c r="E271" t="s">
        <v>157</v>
      </c>
      <c r="F271" t="s">
        <v>159</v>
      </c>
      <c r="G271" t="s">
        <v>224</v>
      </c>
      <c r="H271">
        <v>366.87448456510378</v>
      </c>
      <c r="I271">
        <v>27</v>
      </c>
      <c r="J271">
        <v>1320050.091977356</v>
      </c>
      <c r="K271">
        <v>42415.634972727261</v>
      </c>
      <c r="L271">
        <v>237609016.55592409</v>
      </c>
      <c r="M271">
        <v>4629850.085454545</v>
      </c>
      <c r="N271">
        <v>1980075137.9660342</v>
      </c>
      <c r="O271">
        <v>101147400</v>
      </c>
      <c r="P271">
        <v>23.018386552272723</v>
      </c>
      <c r="Q271">
        <v>19734.748875061472</v>
      </c>
      <c r="R271">
        <v>237651432.19089681</v>
      </c>
      <c r="S271">
        <v>2085.8523880514886</v>
      </c>
      <c r="T271">
        <v>19757.767261613746</v>
      </c>
      <c r="U271">
        <f>Pro_Economic_Table[[#This Row],[Total Energy(MJ)]]*AHP!$P$3/TOPSIS!$B$4</f>
        <v>8.0762899153217563E-3</v>
      </c>
      <c r="V271">
        <f>Pro_Economic_Table[[#This Row],[Total Cost(LKR Million)]]*AHP!$P$4/TOPSIS!$C$4</f>
        <v>3.1327708605915515E-2</v>
      </c>
      <c r="W271">
        <f>Pro_Economic_Table[[#This Row],[Total Carbon (Metric T)]]*AHP!$P$5/TOPSIS!$D$4</f>
        <v>3.4679475636906218E-3</v>
      </c>
      <c r="X271">
        <f>((Pro_Economic_Table[[#This Row],[Weighted Energy]]-TOPSIS!$B$5)^2+(Pro_Economic_Table[[#This Row],[Weighted Cost]]-TOPSIS!$C$5)^2+(Pro_Economic_Table[[#This Row],[Weighted Co2]]-TOPSIS!$D$5)^2)^0.5</f>
        <v>3.4085700708153151E-3</v>
      </c>
      <c r="Y271">
        <f>((Pro_Economic_Table[[#This Row],[Weighted Energy]]-TOPSIS!$B$6)^2+(Pro_Economic_Table[[#This Row],[Weighted Cost]]-TOPSIS!$C$6)^2+(Pro_Economic_Table[[#This Row],[Weighted Co2]]-TOPSIS!$D$6)^2)^0.5</f>
        <v>3.5833833599688224E-3</v>
      </c>
      <c r="Z271">
        <f>Pro_Economic_Table[[#This Row],[S- Worst-Euclidean Distance]]/(Pro_Economic_Table[[#This Row],[S+ Best-Euclidean Distance]]+Pro_Economic_Table[[#This Row],[S- Worst-Euclidean Distance]])</f>
        <v>0.51250103357266652</v>
      </c>
      <c r="AA271">
        <v>270</v>
      </c>
    </row>
    <row r="272" spans="1:27" x14ac:dyDescent="0.3">
      <c r="A272">
        <v>303</v>
      </c>
      <c r="B272" t="s">
        <v>141</v>
      </c>
      <c r="C272" t="s">
        <v>151</v>
      </c>
      <c r="D272" t="s">
        <v>154</v>
      </c>
      <c r="E272" t="s">
        <v>157</v>
      </c>
      <c r="F272" t="s">
        <v>160</v>
      </c>
      <c r="G272" t="s">
        <v>224</v>
      </c>
      <c r="H272">
        <v>366.82946561626568</v>
      </c>
      <c r="I272">
        <v>27</v>
      </c>
      <c r="J272">
        <v>1321085.0306033997</v>
      </c>
      <c r="K272">
        <v>43252.835045454543</v>
      </c>
      <c r="L272">
        <v>237795305.50861195</v>
      </c>
      <c r="M272">
        <v>4658063.7595454538</v>
      </c>
      <c r="N272">
        <v>1981627545.9050996</v>
      </c>
      <c r="O272">
        <v>101147400</v>
      </c>
      <c r="P272">
        <v>22.759275186363634</v>
      </c>
      <c r="Q272">
        <v>19750.221207520823</v>
      </c>
      <c r="R272">
        <v>237838558.3436574</v>
      </c>
      <c r="S272">
        <v>2087.4330096646454</v>
      </c>
      <c r="T272">
        <v>19772.980482707186</v>
      </c>
      <c r="U272">
        <f>Pro_Economic_Table[[#This Row],[Total Energy(MJ)]]*AHP!$P$3/TOPSIS!$B$4</f>
        <v>8.0826491661223979E-3</v>
      </c>
      <c r="V272">
        <f>Pro_Economic_Table[[#This Row],[Total Cost(LKR Million)]]*AHP!$P$4/TOPSIS!$C$4</f>
        <v>3.1351448182885031E-2</v>
      </c>
      <c r="W272">
        <f>Pro_Economic_Table[[#This Row],[Total Carbon (Metric T)]]*AHP!$P$5/TOPSIS!$D$4</f>
        <v>3.4706178377316259E-3</v>
      </c>
      <c r="X272">
        <f>((Pro_Economic_Table[[#This Row],[Weighted Energy]]-TOPSIS!$B$5)^2+(Pro_Economic_Table[[#This Row],[Weighted Cost]]-TOPSIS!$C$5)^2+(Pro_Economic_Table[[#This Row],[Weighted Co2]]-TOPSIS!$D$5)^2)^0.5</f>
        <v>3.4332889544191839E-3</v>
      </c>
      <c r="Y272">
        <f>((Pro_Economic_Table[[#This Row],[Weighted Energy]]-TOPSIS!$B$6)^2+(Pro_Economic_Table[[#This Row],[Weighted Cost]]-TOPSIS!$C$6)^2+(Pro_Economic_Table[[#This Row],[Weighted Co2]]-TOPSIS!$D$6)^2)^0.5</f>
        <v>3.5586648887180631E-3</v>
      </c>
      <c r="Z272">
        <f>Pro_Economic_Table[[#This Row],[S- Worst-Euclidean Distance]]/(Pro_Economic_Table[[#This Row],[S+ Best-Euclidean Distance]]+Pro_Economic_Table[[#This Row],[S- Worst-Euclidean Distance]])</f>
        <v>0.50896572954510688</v>
      </c>
      <c r="AA272">
        <v>271</v>
      </c>
    </row>
    <row r="273" spans="1:27" x14ac:dyDescent="0.3">
      <c r="A273">
        <v>321</v>
      </c>
      <c r="B273" t="s">
        <v>141</v>
      </c>
      <c r="C273" t="s">
        <v>151</v>
      </c>
      <c r="D273" t="s">
        <v>155</v>
      </c>
      <c r="E273" t="s">
        <v>157</v>
      </c>
      <c r="F273" t="s">
        <v>160</v>
      </c>
      <c r="G273" t="s">
        <v>224</v>
      </c>
      <c r="H273">
        <v>366.83591272126569</v>
      </c>
      <c r="I273">
        <v>27</v>
      </c>
      <c r="J273">
        <v>1321091.2714010396</v>
      </c>
      <c r="K273">
        <v>43234.414745454538</v>
      </c>
      <c r="L273">
        <v>237796428.85218713</v>
      </c>
      <c r="M273">
        <v>4657142.7445454542</v>
      </c>
      <c r="N273">
        <v>1981636907.1015592</v>
      </c>
      <c r="O273">
        <v>101147400</v>
      </c>
      <c r="P273">
        <v>22.745459961363636</v>
      </c>
      <c r="Q273">
        <v>19750.314507445539</v>
      </c>
      <c r="R273">
        <v>237839663.26693258</v>
      </c>
      <c r="S273">
        <v>2087.4414498461047</v>
      </c>
      <c r="T273">
        <v>19773.059967406902</v>
      </c>
      <c r="U273">
        <f>Pro_Economic_Table[[#This Row],[Total Energy(MJ)]]*AHP!$P$3/TOPSIS!$B$4</f>
        <v>8.0826867155729606E-3</v>
      </c>
      <c r="V273">
        <f>Pro_Economic_Table[[#This Row],[Total Cost(LKR Million)]]*AHP!$P$4/TOPSIS!$C$4</f>
        <v>3.1351574947150254E-2</v>
      </c>
      <c r="W273">
        <f>Pro_Economic_Table[[#This Row],[Total Carbon (Metric T)]]*AHP!$P$5/TOPSIS!$D$4</f>
        <v>3.4706317891446108E-3</v>
      </c>
      <c r="X273">
        <f>((Pro_Economic_Table[[#This Row],[Weighted Energy]]-TOPSIS!$B$5)^2+(Pro_Economic_Table[[#This Row],[Weighted Cost]]-TOPSIS!$C$5)^2+(Pro_Economic_Table[[#This Row],[Weighted Co2]]-TOPSIS!$D$5)^2)^0.5</f>
        <v>3.4334217941168837E-3</v>
      </c>
      <c r="Y273">
        <f>((Pro_Economic_Table[[#This Row],[Weighted Energy]]-TOPSIS!$B$6)^2+(Pro_Economic_Table[[#This Row],[Weighted Cost]]-TOPSIS!$C$6)^2+(Pro_Economic_Table[[#This Row],[Weighted Co2]]-TOPSIS!$D$6)^2)^0.5</f>
        <v>3.5585320554839955E-3</v>
      </c>
      <c r="Z273">
        <f>Pro_Economic_Table[[#This Row],[S- Worst-Euclidean Distance]]/(Pro_Economic_Table[[#This Row],[S+ Best-Euclidean Distance]]+Pro_Economic_Table[[#This Row],[S- Worst-Euclidean Distance]])</f>
        <v>0.50894673106103616</v>
      </c>
      <c r="AA273">
        <v>272</v>
      </c>
    </row>
    <row r="274" spans="1:27" x14ac:dyDescent="0.3">
      <c r="A274">
        <v>299</v>
      </c>
      <c r="B274" t="s">
        <v>141</v>
      </c>
      <c r="C274" t="s">
        <v>151</v>
      </c>
      <c r="D274" t="s">
        <v>154</v>
      </c>
      <c r="E274" t="s">
        <v>157</v>
      </c>
      <c r="F274" t="s">
        <v>159</v>
      </c>
      <c r="G274" t="s">
        <v>226</v>
      </c>
      <c r="H274">
        <v>366.86803746010389</v>
      </c>
      <c r="I274">
        <v>27</v>
      </c>
      <c r="J274">
        <v>1320043.8511797157</v>
      </c>
      <c r="K274">
        <v>42434.055272727273</v>
      </c>
      <c r="L274">
        <v>237607893.21234882</v>
      </c>
      <c r="M274">
        <v>4630771.1004545446</v>
      </c>
      <c r="N274">
        <v>1980065776.7695735</v>
      </c>
      <c r="O274">
        <v>105300000</v>
      </c>
      <c r="P274">
        <v>23.032201777272721</v>
      </c>
      <c r="Q274">
        <v>19734.655575136749</v>
      </c>
      <c r="R274">
        <v>237650327.26762155</v>
      </c>
      <c r="S274">
        <v>2089.9965478700278</v>
      </c>
      <c r="T274">
        <v>19757.687776914023</v>
      </c>
      <c r="U274">
        <f>Pro_Economic_Table[[#This Row],[Total Energy(MJ)]]*AHP!$P$3/TOPSIS!$B$4</f>
        <v>8.07625236587119E-3</v>
      </c>
      <c r="V274">
        <f>Pro_Economic_Table[[#This Row],[Total Cost(LKR Million)]]*AHP!$P$4/TOPSIS!$C$4</f>
        <v>3.1389950321559078E-2</v>
      </c>
      <c r="W274">
        <f>Pro_Economic_Table[[#This Row],[Total Carbon (Metric T)]]*AHP!$P$5/TOPSIS!$D$4</f>
        <v>3.4679336122776356E-3</v>
      </c>
      <c r="X274">
        <f>((Pro_Economic_Table[[#This Row],[Weighted Energy]]-TOPSIS!$B$5)^2+(Pro_Economic_Table[[#This Row],[Weighted Cost]]-TOPSIS!$C$5)^2+(Pro_Economic_Table[[#This Row],[Weighted Co2]]-TOPSIS!$D$5)^2)^0.5</f>
        <v>3.4685998670346105E-3</v>
      </c>
      <c r="Y274">
        <f>((Pro_Economic_Table[[#This Row],[Weighted Energy]]-TOPSIS!$B$6)^2+(Pro_Economic_Table[[#This Row],[Weighted Cost]]-TOPSIS!$C$6)^2+(Pro_Economic_Table[[#This Row],[Weighted Co2]]-TOPSIS!$D$6)^2)^0.5</f>
        <v>3.5234143103665934E-3</v>
      </c>
      <c r="Z274">
        <f>Pro_Economic_Table[[#This Row],[S- Worst-Euclidean Distance]]/(Pro_Economic_Table[[#This Row],[S+ Best-Euclidean Distance]]+Pro_Economic_Table[[#This Row],[S- Worst-Euclidean Distance]])</f>
        <v>0.50391978920102509</v>
      </c>
      <c r="AA274">
        <v>273</v>
      </c>
    </row>
    <row r="275" spans="1:27" x14ac:dyDescent="0.3">
      <c r="A275">
        <v>317</v>
      </c>
      <c r="B275" t="s">
        <v>141</v>
      </c>
      <c r="C275" t="s">
        <v>151</v>
      </c>
      <c r="D275" t="s">
        <v>155</v>
      </c>
      <c r="E275" t="s">
        <v>157</v>
      </c>
      <c r="F275" t="s">
        <v>159</v>
      </c>
      <c r="G275" t="s">
        <v>226</v>
      </c>
      <c r="H275">
        <v>366.87448456510378</v>
      </c>
      <c r="I275">
        <v>27</v>
      </c>
      <c r="J275">
        <v>1320050.091977356</v>
      </c>
      <c r="K275">
        <v>42415.634972727261</v>
      </c>
      <c r="L275">
        <v>237609016.55592409</v>
      </c>
      <c r="M275">
        <v>4629850.085454545</v>
      </c>
      <c r="N275">
        <v>1980075137.9660342</v>
      </c>
      <c r="O275">
        <v>105300000</v>
      </c>
      <c r="P275">
        <v>23.018386552272723</v>
      </c>
      <c r="Q275">
        <v>19734.748875061472</v>
      </c>
      <c r="R275">
        <v>237651432.19089681</v>
      </c>
      <c r="S275">
        <v>2090.0049880514885</v>
      </c>
      <c r="T275">
        <v>19757.767261613746</v>
      </c>
      <c r="U275">
        <f>Pro_Economic_Table[[#This Row],[Total Energy(MJ)]]*AHP!$P$3/TOPSIS!$B$4</f>
        <v>8.0762899153217563E-3</v>
      </c>
      <c r="V275">
        <f>Pro_Economic_Table[[#This Row],[Total Cost(LKR Million)]]*AHP!$P$4/TOPSIS!$C$4</f>
        <v>3.1390077085824322E-2</v>
      </c>
      <c r="W275">
        <f>Pro_Economic_Table[[#This Row],[Total Carbon (Metric T)]]*AHP!$P$5/TOPSIS!$D$4</f>
        <v>3.4679475636906218E-3</v>
      </c>
      <c r="X275">
        <f>((Pro_Economic_Table[[#This Row],[Weighted Energy]]-TOPSIS!$B$5)^2+(Pro_Economic_Table[[#This Row],[Weighted Cost]]-TOPSIS!$C$5)^2+(Pro_Economic_Table[[#This Row],[Weighted Co2]]-TOPSIS!$D$5)^2)^0.5</f>
        <v>3.4687326814664145E-3</v>
      </c>
      <c r="Y275">
        <f>((Pro_Economic_Table[[#This Row],[Weighted Energy]]-TOPSIS!$B$6)^2+(Pro_Economic_Table[[#This Row],[Weighted Cost]]-TOPSIS!$C$6)^2+(Pro_Economic_Table[[#This Row],[Weighted Co2]]-TOPSIS!$D$6)^2)^0.5</f>
        <v>3.5232814545972406E-3</v>
      </c>
      <c r="Z275">
        <f>Pro_Economic_Table[[#This Row],[S- Worst-Euclidean Distance]]/(Pro_Economic_Table[[#This Row],[S+ Best-Euclidean Distance]]+Pro_Economic_Table[[#This Row],[S- Worst-Euclidean Distance]])</f>
        <v>0.50390079110749164</v>
      </c>
      <c r="AA275">
        <v>274</v>
      </c>
    </row>
    <row r="276" spans="1:27" x14ac:dyDescent="0.3">
      <c r="A276">
        <v>295</v>
      </c>
      <c r="B276" t="s">
        <v>141</v>
      </c>
      <c r="C276" t="s">
        <v>151</v>
      </c>
      <c r="D276" t="s">
        <v>154</v>
      </c>
      <c r="E276" t="s">
        <v>156</v>
      </c>
      <c r="F276" t="s">
        <v>161</v>
      </c>
      <c r="G276" t="s">
        <v>225</v>
      </c>
      <c r="H276">
        <v>363.50819515462229</v>
      </c>
      <c r="I276">
        <v>52</v>
      </c>
      <c r="J276">
        <v>1325265.5857235177</v>
      </c>
      <c r="K276">
        <v>41014.836999999992</v>
      </c>
      <c r="L276">
        <v>238547805.43023318</v>
      </c>
      <c r="M276">
        <v>5154790.1549999993</v>
      </c>
      <c r="N276">
        <v>1987898378.5852766</v>
      </c>
      <c r="O276">
        <v>96928000</v>
      </c>
      <c r="P276">
        <v>19.538741413636362</v>
      </c>
      <c r="Q276">
        <v>19812.720506566588</v>
      </c>
      <c r="R276">
        <v>238588820.26723319</v>
      </c>
      <c r="S276">
        <v>2089.9811687402766</v>
      </c>
      <c r="T276">
        <v>19832.259247980222</v>
      </c>
      <c r="U276">
        <f>Pro_Economic_Table[[#This Row],[Total Energy(MJ)]]*AHP!$P$3/TOPSIS!$B$4</f>
        <v>8.1081458894173685E-3</v>
      </c>
      <c r="V276">
        <f>Pro_Economic_Table[[#This Row],[Total Cost(LKR Million)]]*AHP!$P$4/TOPSIS!$C$4</f>
        <v>3.1389719340259435E-2</v>
      </c>
      <c r="W276">
        <f>Pro_Economic_Table[[#This Row],[Total Carbon (Metric T)]]*AHP!$P$5/TOPSIS!$D$4</f>
        <v>3.4810226393919134E-3</v>
      </c>
      <c r="X276">
        <f>((Pro_Economic_Table[[#This Row],[Weighted Energy]]-TOPSIS!$B$5)^2+(Pro_Economic_Table[[#This Row],[Weighted Cost]]-TOPSIS!$C$5)^2+(Pro_Economic_Table[[#This Row],[Weighted Co2]]-TOPSIS!$D$5)^2)^0.5</f>
        <v>3.4775440013893578E-3</v>
      </c>
      <c r="Y276">
        <f>((Pro_Economic_Table[[#This Row],[Weighted Energy]]-TOPSIS!$B$6)^2+(Pro_Economic_Table[[#This Row],[Weighted Cost]]-TOPSIS!$C$6)^2+(Pro_Economic_Table[[#This Row],[Weighted Co2]]-TOPSIS!$D$6)^2)^0.5</f>
        <v>3.5145075663472365E-3</v>
      </c>
      <c r="Z276">
        <f>Pro_Economic_Table[[#This Row],[S- Worst-Euclidean Distance]]/(Pro_Economic_Table[[#This Row],[S+ Best-Euclidean Distance]]+Pro_Economic_Table[[#This Row],[S- Worst-Euclidean Distance]])</f>
        <v>0.50264325603149429</v>
      </c>
      <c r="AA276">
        <v>275</v>
      </c>
    </row>
    <row r="277" spans="1:27" x14ac:dyDescent="0.3">
      <c r="A277">
        <v>313</v>
      </c>
      <c r="B277" t="s">
        <v>141</v>
      </c>
      <c r="C277" t="s">
        <v>151</v>
      </c>
      <c r="D277" t="s">
        <v>155</v>
      </c>
      <c r="E277" t="s">
        <v>156</v>
      </c>
      <c r="F277" t="s">
        <v>161</v>
      </c>
      <c r="G277" t="s">
        <v>225</v>
      </c>
      <c r="H277">
        <v>363.51464225962235</v>
      </c>
      <c r="I277">
        <v>52</v>
      </c>
      <c r="J277">
        <v>1325271.8265211578</v>
      </c>
      <c r="K277">
        <v>40996.416699999994</v>
      </c>
      <c r="L277">
        <v>238548928.77380839</v>
      </c>
      <c r="M277">
        <v>5153869.1399999997</v>
      </c>
      <c r="N277">
        <v>1987907739.7817366</v>
      </c>
      <c r="O277">
        <v>96928000</v>
      </c>
      <c r="P277">
        <v>19.524926188636361</v>
      </c>
      <c r="Q277">
        <v>19812.813806491307</v>
      </c>
      <c r="R277">
        <v>238589925.1905084</v>
      </c>
      <c r="S277">
        <v>2089.9896089217368</v>
      </c>
      <c r="T277">
        <v>19832.338732679942</v>
      </c>
      <c r="U277">
        <f>Pro_Economic_Table[[#This Row],[Total Energy(MJ)]]*AHP!$P$3/TOPSIS!$B$4</f>
        <v>8.1081834388679348E-3</v>
      </c>
      <c r="V277">
        <f>Pro_Economic_Table[[#This Row],[Total Cost(LKR Million)]]*AHP!$P$4/TOPSIS!$C$4</f>
        <v>3.1389846104524673E-2</v>
      </c>
      <c r="W277">
        <f>Pro_Economic_Table[[#This Row],[Total Carbon (Metric T)]]*AHP!$P$5/TOPSIS!$D$4</f>
        <v>3.4810365908048992E-3</v>
      </c>
      <c r="X277">
        <f>((Pro_Economic_Table[[#This Row],[Weighted Energy]]-TOPSIS!$B$5)^2+(Pro_Economic_Table[[#This Row],[Weighted Cost]]-TOPSIS!$C$5)^2+(Pro_Economic_Table[[#This Row],[Weighted Co2]]-TOPSIS!$D$5)^2)^0.5</f>
        <v>3.4776768626927938E-3</v>
      </c>
      <c r="Y277">
        <f>((Pro_Economic_Table[[#This Row],[Weighted Energy]]-TOPSIS!$B$6)^2+(Pro_Economic_Table[[#This Row],[Weighted Cost]]-TOPSIS!$C$6)^2+(Pro_Economic_Table[[#This Row],[Weighted Co2]]-TOPSIS!$D$6)^2)^0.5</f>
        <v>3.5143747582683672E-3</v>
      </c>
      <c r="Z277">
        <f>Pro_Economic_Table[[#This Row],[S- Worst-Euclidean Distance]]/(Pro_Economic_Table[[#This Row],[S+ Best-Euclidean Distance]]+Pro_Economic_Table[[#This Row],[S- Worst-Euclidean Distance]])</f>
        <v>0.50262425805507205</v>
      </c>
      <c r="AA277">
        <v>276</v>
      </c>
    </row>
    <row r="278" spans="1:27" x14ac:dyDescent="0.3">
      <c r="A278">
        <v>297</v>
      </c>
      <c r="B278" t="s">
        <v>141</v>
      </c>
      <c r="C278" t="s">
        <v>151</v>
      </c>
      <c r="D278" t="s">
        <v>154</v>
      </c>
      <c r="E278" t="s">
        <v>156</v>
      </c>
      <c r="F278" t="s">
        <v>161</v>
      </c>
      <c r="G278" t="s">
        <v>224</v>
      </c>
      <c r="H278">
        <v>363.50819515462229</v>
      </c>
      <c r="I278">
        <v>26</v>
      </c>
      <c r="J278">
        <v>1325265.5857235177</v>
      </c>
      <c r="K278">
        <v>41014.836999999992</v>
      </c>
      <c r="L278">
        <v>238547805.43023318</v>
      </c>
      <c r="M278">
        <v>5154790.1549999993</v>
      </c>
      <c r="N278">
        <v>1987898378.5852766</v>
      </c>
      <c r="O278">
        <v>97401200</v>
      </c>
      <c r="P278">
        <v>19.538741413636362</v>
      </c>
      <c r="Q278">
        <v>19812.720506566588</v>
      </c>
      <c r="R278">
        <v>238588820.26723319</v>
      </c>
      <c r="S278">
        <v>2090.4543687402765</v>
      </c>
      <c r="T278">
        <v>19832.259247980222</v>
      </c>
      <c r="U278">
        <f>Pro_Economic_Table[[#This Row],[Total Energy(MJ)]]*AHP!$P$3/TOPSIS!$B$4</f>
        <v>8.1081458894173685E-3</v>
      </c>
      <c r="V278">
        <f>Pro_Economic_Table[[#This Row],[Total Cost(LKR Million)]]*AHP!$P$4/TOPSIS!$C$4</f>
        <v>3.1396826397209983E-2</v>
      </c>
      <c r="W278">
        <f>Pro_Economic_Table[[#This Row],[Total Carbon (Metric T)]]*AHP!$P$5/TOPSIS!$D$4</f>
        <v>3.4810226393919134E-3</v>
      </c>
      <c r="X278">
        <f>((Pro_Economic_Table[[#This Row],[Weighted Energy]]-TOPSIS!$B$5)^2+(Pro_Economic_Table[[#This Row],[Weighted Cost]]-TOPSIS!$C$5)^2+(Pro_Economic_Table[[#This Row],[Weighted Co2]]-TOPSIS!$D$5)^2)^0.5</f>
        <v>3.484386550582553E-3</v>
      </c>
      <c r="Y278">
        <f>((Pro_Economic_Table[[#This Row],[Weighted Energy]]-TOPSIS!$B$6)^2+(Pro_Economic_Table[[#This Row],[Weighted Cost]]-TOPSIS!$C$6)^2+(Pro_Economic_Table[[#This Row],[Weighted Co2]]-TOPSIS!$D$6)^2)^0.5</f>
        <v>3.5076459584210216E-3</v>
      </c>
      <c r="Z278">
        <f>Pro_Economic_Table[[#This Row],[S- Worst-Euclidean Distance]]/(Pro_Economic_Table[[#This Row],[S+ Best-Euclidean Distance]]+Pro_Economic_Table[[#This Row],[S- Worst-Euclidean Distance]])</f>
        <v>0.5016632794404573</v>
      </c>
      <c r="AA278">
        <v>277</v>
      </c>
    </row>
    <row r="279" spans="1:27" x14ac:dyDescent="0.3">
      <c r="A279">
        <v>315</v>
      </c>
      <c r="B279" t="s">
        <v>141</v>
      </c>
      <c r="C279" t="s">
        <v>151</v>
      </c>
      <c r="D279" t="s">
        <v>155</v>
      </c>
      <c r="E279" t="s">
        <v>156</v>
      </c>
      <c r="F279" t="s">
        <v>161</v>
      </c>
      <c r="G279" t="s">
        <v>224</v>
      </c>
      <c r="H279">
        <v>363.51464225962235</v>
      </c>
      <c r="I279">
        <v>26</v>
      </c>
      <c r="J279">
        <v>1325271.8265211578</v>
      </c>
      <c r="K279">
        <v>40996.416699999994</v>
      </c>
      <c r="L279">
        <v>238548928.77380839</v>
      </c>
      <c r="M279">
        <v>5153869.1399999997</v>
      </c>
      <c r="N279">
        <v>1987907739.7817366</v>
      </c>
      <c r="O279">
        <v>97401200</v>
      </c>
      <c r="P279">
        <v>19.524926188636361</v>
      </c>
      <c r="Q279">
        <v>19812.813806491307</v>
      </c>
      <c r="R279">
        <v>238589925.1905084</v>
      </c>
      <c r="S279">
        <v>2090.4628089217367</v>
      </c>
      <c r="T279">
        <v>19832.338732679942</v>
      </c>
      <c r="U279">
        <f>Pro_Economic_Table[[#This Row],[Total Energy(MJ)]]*AHP!$P$3/TOPSIS!$B$4</f>
        <v>8.1081834388679348E-3</v>
      </c>
      <c r="V279">
        <f>Pro_Economic_Table[[#This Row],[Total Cost(LKR Million)]]*AHP!$P$4/TOPSIS!$C$4</f>
        <v>3.139695316147522E-2</v>
      </c>
      <c r="W279">
        <f>Pro_Economic_Table[[#This Row],[Total Carbon (Metric T)]]*AHP!$P$5/TOPSIS!$D$4</f>
        <v>3.4810365908048992E-3</v>
      </c>
      <c r="X279">
        <f>((Pro_Economic_Table[[#This Row],[Weighted Energy]]-TOPSIS!$B$5)^2+(Pro_Economic_Table[[#This Row],[Weighted Cost]]-TOPSIS!$C$5)^2+(Pro_Economic_Table[[#This Row],[Weighted Co2]]-TOPSIS!$D$5)^2)^0.5</f>
        <v>3.4845194095358355E-3</v>
      </c>
      <c r="Y279">
        <f>((Pro_Economic_Table[[#This Row],[Weighted Energy]]-TOPSIS!$B$6)^2+(Pro_Economic_Table[[#This Row],[Weighted Cost]]-TOPSIS!$C$6)^2+(Pro_Economic_Table[[#This Row],[Weighted Co2]]-TOPSIS!$D$6)^2)^0.5</f>
        <v>3.5075131473896004E-3</v>
      </c>
      <c r="Z279">
        <f>Pro_Economic_Table[[#This Row],[S- Worst-Euclidean Distance]]/(Pro_Economic_Table[[#This Row],[S+ Best-Euclidean Distance]]+Pro_Economic_Table[[#This Row],[S- Worst-Euclidean Distance]])</f>
        <v>0.50164428137787986</v>
      </c>
      <c r="AA279">
        <v>278</v>
      </c>
    </row>
    <row r="280" spans="1:27" x14ac:dyDescent="0.3">
      <c r="A280">
        <v>302</v>
      </c>
      <c r="B280" t="s">
        <v>141</v>
      </c>
      <c r="C280" t="s">
        <v>151</v>
      </c>
      <c r="D280" t="s">
        <v>154</v>
      </c>
      <c r="E280" t="s">
        <v>157</v>
      </c>
      <c r="F280" t="s">
        <v>160</v>
      </c>
      <c r="G280" t="s">
        <v>226</v>
      </c>
      <c r="H280">
        <v>366.82946561626568</v>
      </c>
      <c r="I280">
        <v>27</v>
      </c>
      <c r="J280">
        <v>1321085.0306033997</v>
      </c>
      <c r="K280">
        <v>43252.835045454543</v>
      </c>
      <c r="L280">
        <v>237795305.50861195</v>
      </c>
      <c r="M280">
        <v>4658063.7595454538</v>
      </c>
      <c r="N280">
        <v>1981627545.9050996</v>
      </c>
      <c r="O280">
        <v>105300000</v>
      </c>
      <c r="P280">
        <v>22.759275186363634</v>
      </c>
      <c r="Q280">
        <v>19750.221207520823</v>
      </c>
      <c r="R280">
        <v>237838558.3436574</v>
      </c>
      <c r="S280">
        <v>2091.5856096646453</v>
      </c>
      <c r="T280">
        <v>19772.980482707186</v>
      </c>
      <c r="U280">
        <f>Pro_Economic_Table[[#This Row],[Total Energy(MJ)]]*AHP!$P$3/TOPSIS!$B$4</f>
        <v>8.0826491661223979E-3</v>
      </c>
      <c r="V280">
        <f>Pro_Economic_Table[[#This Row],[Total Cost(LKR Million)]]*AHP!$P$4/TOPSIS!$C$4</f>
        <v>3.1413816662793831E-2</v>
      </c>
      <c r="W280">
        <f>Pro_Economic_Table[[#This Row],[Total Carbon (Metric T)]]*AHP!$P$5/TOPSIS!$D$4</f>
        <v>3.4706178377316259E-3</v>
      </c>
      <c r="X280">
        <f>((Pro_Economic_Table[[#This Row],[Weighted Energy]]-TOPSIS!$B$5)^2+(Pro_Economic_Table[[#This Row],[Weighted Cost]]-TOPSIS!$C$5)^2+(Pro_Economic_Table[[#This Row],[Weighted Co2]]-TOPSIS!$D$5)^2)^0.5</f>
        <v>3.4934496897780741E-3</v>
      </c>
      <c r="Y280">
        <f>((Pro_Economic_Table[[#This Row],[Weighted Energy]]-TOPSIS!$B$6)^2+(Pro_Economic_Table[[#This Row],[Weighted Cost]]-TOPSIS!$C$6)^2+(Pro_Economic_Table[[#This Row],[Weighted Co2]]-TOPSIS!$D$6)^2)^0.5</f>
        <v>3.4985615467875834E-3</v>
      </c>
      <c r="Z280">
        <f>Pro_Economic_Table[[#This Row],[S- Worst-Euclidean Distance]]/(Pro_Economic_Table[[#This Row],[S+ Best-Euclidean Distance]]+Pro_Economic_Table[[#This Row],[S- Worst-Euclidean Distance]])</f>
        <v>0.50036554982797909</v>
      </c>
      <c r="AA280">
        <v>279</v>
      </c>
    </row>
    <row r="281" spans="1:27" x14ac:dyDescent="0.3">
      <c r="A281">
        <v>320</v>
      </c>
      <c r="B281" t="s">
        <v>141</v>
      </c>
      <c r="C281" t="s">
        <v>151</v>
      </c>
      <c r="D281" t="s">
        <v>155</v>
      </c>
      <c r="E281" t="s">
        <v>157</v>
      </c>
      <c r="F281" t="s">
        <v>160</v>
      </c>
      <c r="G281" t="s">
        <v>226</v>
      </c>
      <c r="H281">
        <v>366.83591272126569</v>
      </c>
      <c r="I281">
        <v>27</v>
      </c>
      <c r="J281">
        <v>1321091.2714010396</v>
      </c>
      <c r="K281">
        <v>43234.414745454538</v>
      </c>
      <c r="L281">
        <v>237796428.85218713</v>
      </c>
      <c r="M281">
        <v>4657142.7445454542</v>
      </c>
      <c r="N281">
        <v>1981636907.1015592</v>
      </c>
      <c r="O281">
        <v>105300000</v>
      </c>
      <c r="P281">
        <v>22.745459961363636</v>
      </c>
      <c r="Q281">
        <v>19750.314507445539</v>
      </c>
      <c r="R281">
        <v>237839663.26693258</v>
      </c>
      <c r="S281">
        <v>2091.5940498461046</v>
      </c>
      <c r="T281">
        <v>19773.059967406902</v>
      </c>
      <c r="U281">
        <f>Pro_Economic_Table[[#This Row],[Total Energy(MJ)]]*AHP!$P$3/TOPSIS!$B$4</f>
        <v>8.0826867155729606E-3</v>
      </c>
      <c r="V281">
        <f>Pro_Economic_Table[[#This Row],[Total Cost(LKR Million)]]*AHP!$P$4/TOPSIS!$C$4</f>
        <v>3.1413943427059055E-2</v>
      </c>
      <c r="W281">
        <f>Pro_Economic_Table[[#This Row],[Total Carbon (Metric T)]]*AHP!$P$5/TOPSIS!$D$4</f>
        <v>3.4706317891446108E-3</v>
      </c>
      <c r="X281">
        <f>((Pro_Economic_Table[[#This Row],[Weighted Energy]]-TOPSIS!$B$5)^2+(Pro_Economic_Table[[#This Row],[Weighted Cost]]-TOPSIS!$C$5)^2+(Pro_Economic_Table[[#This Row],[Weighted Co2]]-TOPSIS!$D$5)^2)^0.5</f>
        <v>3.4935825049624359E-3</v>
      </c>
      <c r="Y281">
        <f>((Pro_Economic_Table[[#This Row],[Weighted Energy]]-TOPSIS!$B$6)^2+(Pro_Economic_Table[[#This Row],[Weighted Cost]]-TOPSIS!$C$6)^2+(Pro_Economic_Table[[#This Row],[Weighted Co2]]-TOPSIS!$D$6)^2)^0.5</f>
        <v>3.4984286913644805E-3</v>
      </c>
      <c r="Z281">
        <f>Pro_Economic_Table[[#This Row],[S- Worst-Euclidean Distance]]/(Pro_Economic_Table[[#This Row],[S+ Best-Euclidean Distance]]+Pro_Economic_Table[[#This Row],[S- Worst-Euclidean Distance]])</f>
        <v>0.50034655167633246</v>
      </c>
      <c r="AA281">
        <v>280</v>
      </c>
    </row>
    <row r="282" spans="1:27" x14ac:dyDescent="0.3">
      <c r="A282">
        <v>296</v>
      </c>
      <c r="B282" t="s">
        <v>141</v>
      </c>
      <c r="C282" t="s">
        <v>151</v>
      </c>
      <c r="D282" t="s">
        <v>154</v>
      </c>
      <c r="E282" t="s">
        <v>156</v>
      </c>
      <c r="F282" t="s">
        <v>161</v>
      </c>
      <c r="G282" t="s">
        <v>226</v>
      </c>
      <c r="H282">
        <v>363.50819515462229</v>
      </c>
      <c r="I282">
        <v>26</v>
      </c>
      <c r="J282">
        <v>1325265.5857235177</v>
      </c>
      <c r="K282">
        <v>41014.836999999992</v>
      </c>
      <c r="L282">
        <v>238547805.43023318</v>
      </c>
      <c r="M282">
        <v>5154790.1549999993</v>
      </c>
      <c r="N282">
        <v>1987898378.5852766</v>
      </c>
      <c r="O282">
        <v>101400000</v>
      </c>
      <c r="P282">
        <v>19.538741413636362</v>
      </c>
      <c r="Q282">
        <v>19812.720506566588</v>
      </c>
      <c r="R282">
        <v>238588820.26723319</v>
      </c>
      <c r="S282">
        <v>2094.4531687402764</v>
      </c>
      <c r="T282">
        <v>19832.259247980222</v>
      </c>
      <c r="U282">
        <f>Pro_Economic_Table[[#This Row],[Total Energy(MJ)]]*AHP!$P$3/TOPSIS!$B$4</f>
        <v>8.1081458894173685E-3</v>
      </c>
      <c r="V282">
        <f>Pro_Economic_Table[[#This Row],[Total Cost(LKR Million)]]*AHP!$P$4/TOPSIS!$C$4</f>
        <v>3.1456884933418458E-2</v>
      </c>
      <c r="W282">
        <f>Pro_Economic_Table[[#This Row],[Total Carbon (Metric T)]]*AHP!$P$5/TOPSIS!$D$4</f>
        <v>3.4810226393919134E-3</v>
      </c>
      <c r="X282">
        <f>((Pro_Economic_Table[[#This Row],[Weighted Energy]]-TOPSIS!$B$5)^2+(Pro_Economic_Table[[#This Row],[Weighted Cost]]-TOPSIS!$C$5)^2+(Pro_Economic_Table[[#This Row],[Weighted Co2]]-TOPSIS!$D$5)^2)^0.5</f>
        <v>3.5422514453715909E-3</v>
      </c>
      <c r="Y282">
        <f>((Pro_Economic_Table[[#This Row],[Weighted Energy]]-TOPSIS!$B$6)^2+(Pro_Economic_Table[[#This Row],[Weighted Cost]]-TOPSIS!$C$6)^2+(Pro_Economic_Table[[#This Row],[Weighted Co2]]-TOPSIS!$D$6)^2)^0.5</f>
        <v>3.4497012884175519E-3</v>
      </c>
      <c r="Z282">
        <f>Pro_Economic_Table[[#This Row],[S- Worst-Euclidean Distance]]/(Pro_Economic_Table[[#This Row],[S+ Best-Euclidean Distance]]+Pro_Economic_Table[[#This Row],[S- Worst-Euclidean Distance]])</f>
        <v>0.49338166600392019</v>
      </c>
      <c r="AA282">
        <v>281</v>
      </c>
    </row>
    <row r="283" spans="1:27" x14ac:dyDescent="0.3">
      <c r="A283">
        <v>314</v>
      </c>
      <c r="B283" t="s">
        <v>141</v>
      </c>
      <c r="C283" t="s">
        <v>151</v>
      </c>
      <c r="D283" t="s">
        <v>155</v>
      </c>
      <c r="E283" t="s">
        <v>156</v>
      </c>
      <c r="F283" t="s">
        <v>161</v>
      </c>
      <c r="G283" t="s">
        <v>226</v>
      </c>
      <c r="H283">
        <v>363.51464225962235</v>
      </c>
      <c r="I283">
        <v>26</v>
      </c>
      <c r="J283">
        <v>1325271.8265211578</v>
      </c>
      <c r="K283">
        <v>40996.416699999994</v>
      </c>
      <c r="L283">
        <v>238548928.77380839</v>
      </c>
      <c r="M283">
        <v>5153869.1399999997</v>
      </c>
      <c r="N283">
        <v>1987907739.7817366</v>
      </c>
      <c r="O283">
        <v>101400000</v>
      </c>
      <c r="P283">
        <v>19.524926188636361</v>
      </c>
      <c r="Q283">
        <v>19812.813806491307</v>
      </c>
      <c r="R283">
        <v>238589925.1905084</v>
      </c>
      <c r="S283">
        <v>2094.4616089217366</v>
      </c>
      <c r="T283">
        <v>19832.338732679942</v>
      </c>
      <c r="U283">
        <f>Pro_Economic_Table[[#This Row],[Total Energy(MJ)]]*AHP!$P$3/TOPSIS!$B$4</f>
        <v>8.1081834388679348E-3</v>
      </c>
      <c r="V283">
        <f>Pro_Economic_Table[[#This Row],[Total Cost(LKR Million)]]*AHP!$P$4/TOPSIS!$C$4</f>
        <v>3.1457011697683696E-2</v>
      </c>
      <c r="W283">
        <f>Pro_Economic_Table[[#This Row],[Total Carbon (Metric T)]]*AHP!$P$5/TOPSIS!$D$4</f>
        <v>3.4810365908048992E-3</v>
      </c>
      <c r="X283">
        <f>((Pro_Economic_Table[[#This Row],[Weighted Energy]]-TOPSIS!$B$5)^2+(Pro_Economic_Table[[#This Row],[Weighted Cost]]-TOPSIS!$C$5)^2+(Pro_Economic_Table[[#This Row],[Weighted Co2]]-TOPSIS!$D$5)^2)^0.5</f>
        <v>3.5423842832675483E-3</v>
      </c>
      <c r="Y283">
        <f>((Pro_Economic_Table[[#This Row],[Weighted Energy]]-TOPSIS!$B$6)^2+(Pro_Economic_Table[[#This Row],[Weighted Cost]]-TOPSIS!$C$6)^2+(Pro_Economic_Table[[#This Row],[Weighted Co2]]-TOPSIS!$D$6)^2)^0.5</f>
        <v>3.4495684534946855E-3</v>
      </c>
      <c r="Z283">
        <f>Pro_Economic_Table[[#This Row],[S- Worst-Euclidean Distance]]/(Pro_Economic_Table[[#This Row],[S+ Best-Euclidean Distance]]+Pro_Economic_Table[[#This Row],[S- Worst-Euclidean Distance]])</f>
        <v>0.49336266753600488</v>
      </c>
      <c r="AA283">
        <v>282</v>
      </c>
    </row>
    <row r="284" spans="1:27" x14ac:dyDescent="0.3">
      <c r="A284">
        <v>304</v>
      </c>
      <c r="B284" t="s">
        <v>141</v>
      </c>
      <c r="C284" t="s">
        <v>151</v>
      </c>
      <c r="D284" t="s">
        <v>154</v>
      </c>
      <c r="E284" t="s">
        <v>157</v>
      </c>
      <c r="F284" t="s">
        <v>161</v>
      </c>
      <c r="G284" t="s">
        <v>225</v>
      </c>
      <c r="H284">
        <v>366.56497297280407</v>
      </c>
      <c r="I284">
        <v>53</v>
      </c>
      <c r="J284">
        <v>1328224.546651518</v>
      </c>
      <c r="K284">
        <v>43744.102909090907</v>
      </c>
      <c r="L284">
        <v>239080418.39727324</v>
      </c>
      <c r="M284">
        <v>4608936.9731818177</v>
      </c>
      <c r="N284">
        <v>1992336819.977277</v>
      </c>
      <c r="O284">
        <v>98792000</v>
      </c>
      <c r="P284">
        <v>22.268007322727268</v>
      </c>
      <c r="Q284">
        <v>19856.956972440195</v>
      </c>
      <c r="R284">
        <v>239124162.50018233</v>
      </c>
      <c r="S284">
        <v>2095.7377569504588</v>
      </c>
      <c r="T284">
        <v>19879.224979762923</v>
      </c>
      <c r="U284">
        <f>Pro_Economic_Table[[#This Row],[Total Energy(MJ)]]*AHP!$P$3/TOPSIS!$B$4</f>
        <v>8.1263388329117711E-3</v>
      </c>
      <c r="V284">
        <f>Pro_Economic_Table[[#This Row],[Total Cost(LKR Million)]]*AHP!$P$4/TOPSIS!$C$4</f>
        <v>3.1476178343324987E-2</v>
      </c>
      <c r="W284">
        <f>Pro_Economic_Table[[#This Row],[Total Carbon (Metric T)]]*AHP!$P$5/TOPSIS!$D$4</f>
        <v>3.4892662173709498E-3</v>
      </c>
      <c r="X284">
        <f>((Pro_Economic_Table[[#This Row],[Weighted Energy]]-TOPSIS!$B$5)^2+(Pro_Economic_Table[[#This Row],[Weighted Cost]]-TOPSIS!$C$5)^2+(Pro_Economic_Table[[#This Row],[Weighted Co2]]-TOPSIS!$D$5)^2)^0.5</f>
        <v>3.5661837327830084E-3</v>
      </c>
      <c r="Y284">
        <f>((Pro_Economic_Table[[#This Row],[Weighted Energy]]-TOPSIS!$B$6)^2+(Pro_Economic_Table[[#This Row],[Weighted Cost]]-TOPSIS!$C$6)^2+(Pro_Economic_Table[[#This Row],[Weighted Co2]]-TOPSIS!$D$6)^2)^0.5</f>
        <v>3.4258323540318309E-3</v>
      </c>
      <c r="Z284">
        <f>Pro_Economic_Table[[#This Row],[S- Worst-Euclidean Distance]]/(Pro_Economic_Table[[#This Row],[S+ Best-Euclidean Distance]]+Pro_Economic_Table[[#This Row],[S- Worst-Euclidean Distance]])</f>
        <v>0.48996345424491766</v>
      </c>
      <c r="AA284">
        <v>283</v>
      </c>
    </row>
    <row r="285" spans="1:27" x14ac:dyDescent="0.3">
      <c r="A285">
        <v>322</v>
      </c>
      <c r="B285" t="s">
        <v>141</v>
      </c>
      <c r="C285" t="s">
        <v>151</v>
      </c>
      <c r="D285" t="s">
        <v>155</v>
      </c>
      <c r="E285" t="s">
        <v>157</v>
      </c>
      <c r="F285" t="s">
        <v>161</v>
      </c>
      <c r="G285" t="s">
        <v>225</v>
      </c>
      <c r="H285">
        <v>366.57142007780413</v>
      </c>
      <c r="I285">
        <v>53</v>
      </c>
      <c r="J285">
        <v>1328230.787449158</v>
      </c>
      <c r="K285">
        <v>43725.682609090902</v>
      </c>
      <c r="L285">
        <v>239081541.74084845</v>
      </c>
      <c r="M285">
        <v>4608015.958181818</v>
      </c>
      <c r="N285">
        <v>1992346181.173737</v>
      </c>
      <c r="O285">
        <v>98792000</v>
      </c>
      <c r="P285">
        <v>22.25419209772727</v>
      </c>
      <c r="Q285">
        <v>19857.050272364912</v>
      </c>
      <c r="R285">
        <v>239125267.42345753</v>
      </c>
      <c r="S285">
        <v>2095.746197131919</v>
      </c>
      <c r="T285">
        <v>19879.304464462639</v>
      </c>
      <c r="U285">
        <f>Pro_Economic_Table[[#This Row],[Total Energy(MJ)]]*AHP!$P$3/TOPSIS!$B$4</f>
        <v>8.1263763823623374E-3</v>
      </c>
      <c r="V285">
        <f>Pro_Economic_Table[[#This Row],[Total Cost(LKR Million)]]*AHP!$P$4/TOPSIS!$C$4</f>
        <v>3.1476305107590224E-2</v>
      </c>
      <c r="W285">
        <f>Pro_Economic_Table[[#This Row],[Total Carbon (Metric T)]]*AHP!$P$5/TOPSIS!$D$4</f>
        <v>3.4892801687839347E-3</v>
      </c>
      <c r="X285">
        <f>((Pro_Economic_Table[[#This Row],[Weighted Energy]]-TOPSIS!$B$5)^2+(Pro_Economic_Table[[#This Row],[Weighted Cost]]-TOPSIS!$C$5)^2+(Pro_Economic_Table[[#This Row],[Weighted Co2]]-TOPSIS!$D$5)^2)^0.5</f>
        <v>3.5663165888335006E-3</v>
      </c>
      <c r="Y285">
        <f>((Pro_Economic_Table[[#This Row],[Weighted Energy]]-TOPSIS!$B$6)^2+(Pro_Economic_Table[[#This Row],[Weighted Cost]]-TOPSIS!$C$6)^2+(Pro_Economic_Table[[#This Row],[Weighted Co2]]-TOPSIS!$D$6)^2)^0.5</f>
        <v>3.4256995404860486E-3</v>
      </c>
      <c r="Z285">
        <f>Pro_Economic_Table[[#This Row],[S- Worst-Euclidean Distance]]/(Pro_Economic_Table[[#This Row],[S+ Best-Euclidean Distance]]+Pro_Economic_Table[[#This Row],[S- Worst-Euclidean Distance]])</f>
        <v>0.48994445623789368</v>
      </c>
      <c r="AA285">
        <v>284</v>
      </c>
    </row>
    <row r="286" spans="1:27" x14ac:dyDescent="0.3">
      <c r="A286">
        <v>306</v>
      </c>
      <c r="B286" t="s">
        <v>141</v>
      </c>
      <c r="C286" t="s">
        <v>151</v>
      </c>
      <c r="D286" t="s">
        <v>154</v>
      </c>
      <c r="E286" t="s">
        <v>157</v>
      </c>
      <c r="F286" t="s">
        <v>161</v>
      </c>
      <c r="G286" t="s">
        <v>224</v>
      </c>
      <c r="H286">
        <v>366.56497297280407</v>
      </c>
      <c r="I286">
        <v>27</v>
      </c>
      <c r="J286">
        <v>1328224.546651518</v>
      </c>
      <c r="K286">
        <v>43744.102909090907</v>
      </c>
      <c r="L286">
        <v>239080418.39727324</v>
      </c>
      <c r="M286">
        <v>4608936.9731818177</v>
      </c>
      <c r="N286">
        <v>1992336819.977277</v>
      </c>
      <c r="O286">
        <v>101147400</v>
      </c>
      <c r="P286">
        <v>22.268007322727268</v>
      </c>
      <c r="Q286">
        <v>19856.956972440195</v>
      </c>
      <c r="R286">
        <v>239124162.50018233</v>
      </c>
      <c r="S286">
        <v>2098.0931569504587</v>
      </c>
      <c r="T286">
        <v>19879.224979762923</v>
      </c>
      <c r="U286">
        <f>Pro_Economic_Table[[#This Row],[Total Energy(MJ)]]*AHP!$P$3/TOPSIS!$B$4</f>
        <v>8.1263388329117711E-3</v>
      </c>
      <c r="V286">
        <f>Pro_Economic_Table[[#This Row],[Total Cost(LKR Million)]]*AHP!$P$4/TOPSIS!$C$4</f>
        <v>3.151155442519591E-2</v>
      </c>
      <c r="W286">
        <f>Pro_Economic_Table[[#This Row],[Total Carbon (Metric T)]]*AHP!$P$5/TOPSIS!$D$4</f>
        <v>3.4892662173709498E-3</v>
      </c>
      <c r="X286">
        <f>((Pro_Economic_Table[[#This Row],[Weighted Energy]]-TOPSIS!$B$5)^2+(Pro_Economic_Table[[#This Row],[Weighted Cost]]-TOPSIS!$C$5)^2+(Pro_Economic_Table[[#This Row],[Weighted Co2]]-TOPSIS!$D$5)^2)^0.5</f>
        <v>3.600264334371806E-3</v>
      </c>
      <c r="Y286">
        <f>((Pro_Economic_Table[[#This Row],[Weighted Energy]]-TOPSIS!$B$6)^2+(Pro_Economic_Table[[#This Row],[Weighted Cost]]-TOPSIS!$C$6)^2+(Pro_Economic_Table[[#This Row],[Weighted Co2]]-TOPSIS!$D$6)^2)^0.5</f>
        <v>3.3916968530653836E-3</v>
      </c>
      <c r="Z286">
        <f>Pro_Economic_Table[[#This Row],[S- Worst-Euclidean Distance]]/(Pro_Economic_Table[[#This Row],[S+ Best-Euclidean Distance]]+Pro_Economic_Table[[#This Row],[S- Worst-Euclidean Distance]])</f>
        <v>0.48508519457450894</v>
      </c>
      <c r="AA286">
        <v>285</v>
      </c>
    </row>
    <row r="287" spans="1:27" x14ac:dyDescent="0.3">
      <c r="A287">
        <v>324</v>
      </c>
      <c r="B287" t="s">
        <v>141</v>
      </c>
      <c r="C287" t="s">
        <v>151</v>
      </c>
      <c r="D287" t="s">
        <v>155</v>
      </c>
      <c r="E287" t="s">
        <v>157</v>
      </c>
      <c r="F287" t="s">
        <v>161</v>
      </c>
      <c r="G287" t="s">
        <v>224</v>
      </c>
      <c r="H287">
        <v>366.57142007780413</v>
      </c>
      <c r="I287">
        <v>27</v>
      </c>
      <c r="J287">
        <v>1328230.787449158</v>
      </c>
      <c r="K287">
        <v>43725.682609090902</v>
      </c>
      <c r="L287">
        <v>239081541.74084845</v>
      </c>
      <c r="M287">
        <v>4608015.958181818</v>
      </c>
      <c r="N287">
        <v>1992346181.173737</v>
      </c>
      <c r="O287">
        <v>101147400</v>
      </c>
      <c r="P287">
        <v>22.25419209772727</v>
      </c>
      <c r="Q287">
        <v>19857.050272364912</v>
      </c>
      <c r="R287">
        <v>239125267.42345753</v>
      </c>
      <c r="S287">
        <v>2098.1015971319189</v>
      </c>
      <c r="T287">
        <v>19879.304464462639</v>
      </c>
      <c r="U287">
        <f>Pro_Economic_Table[[#This Row],[Total Energy(MJ)]]*AHP!$P$3/TOPSIS!$B$4</f>
        <v>8.1263763823623374E-3</v>
      </c>
      <c r="V287">
        <f>Pro_Economic_Table[[#This Row],[Total Cost(LKR Million)]]*AHP!$P$4/TOPSIS!$C$4</f>
        <v>3.1511681189461148E-2</v>
      </c>
      <c r="W287">
        <f>Pro_Economic_Table[[#This Row],[Total Carbon (Metric T)]]*AHP!$P$5/TOPSIS!$D$4</f>
        <v>3.4892801687839347E-3</v>
      </c>
      <c r="X287">
        <f>((Pro_Economic_Table[[#This Row],[Weighted Energy]]-TOPSIS!$B$5)^2+(Pro_Economic_Table[[#This Row],[Weighted Cost]]-TOPSIS!$C$5)^2+(Pro_Economic_Table[[#This Row],[Weighted Co2]]-TOPSIS!$D$5)^2)^0.5</f>
        <v>3.6003971783705444E-3</v>
      </c>
      <c r="Y287">
        <f>((Pro_Economic_Table[[#This Row],[Weighted Energy]]-TOPSIS!$B$6)^2+(Pro_Economic_Table[[#This Row],[Weighted Cost]]-TOPSIS!$C$6)^2+(Pro_Economic_Table[[#This Row],[Weighted Co2]]-TOPSIS!$D$6)^2)^0.5</f>
        <v>3.3915640250030254E-3</v>
      </c>
      <c r="Z287">
        <f>Pro_Economic_Table[[#This Row],[S- Worst-Euclidean Distance]]/(Pro_Economic_Table[[#This Row],[S+ Best-Euclidean Distance]]+Pro_Economic_Table[[#This Row],[S- Worst-Euclidean Distance]])</f>
        <v>0.48506619621496483</v>
      </c>
      <c r="AA287">
        <v>286</v>
      </c>
    </row>
    <row r="288" spans="1:27" x14ac:dyDescent="0.3">
      <c r="A288">
        <v>305</v>
      </c>
      <c r="B288" t="s">
        <v>141</v>
      </c>
      <c r="C288" t="s">
        <v>151</v>
      </c>
      <c r="D288" t="s">
        <v>154</v>
      </c>
      <c r="E288" t="s">
        <v>157</v>
      </c>
      <c r="F288" t="s">
        <v>161</v>
      </c>
      <c r="G288" t="s">
        <v>226</v>
      </c>
      <c r="H288">
        <v>366.56497297280407</v>
      </c>
      <c r="I288">
        <v>27</v>
      </c>
      <c r="J288">
        <v>1328224.546651518</v>
      </c>
      <c r="K288">
        <v>43744.102909090907</v>
      </c>
      <c r="L288">
        <v>239080418.39727324</v>
      </c>
      <c r="M288">
        <v>4608936.9731818177</v>
      </c>
      <c r="N288">
        <v>1992336819.977277</v>
      </c>
      <c r="O288">
        <v>105300000</v>
      </c>
      <c r="P288">
        <v>22.268007322727268</v>
      </c>
      <c r="Q288">
        <v>19856.956972440195</v>
      </c>
      <c r="R288">
        <v>239124162.50018233</v>
      </c>
      <c r="S288">
        <v>2102.2457569504586</v>
      </c>
      <c r="T288">
        <v>19879.224979762923</v>
      </c>
      <c r="U288">
        <f>Pro_Economic_Table[[#This Row],[Total Energy(MJ)]]*AHP!$P$3/TOPSIS!$B$4</f>
        <v>8.1263388329117711E-3</v>
      </c>
      <c r="V288">
        <f>Pro_Economic_Table[[#This Row],[Total Cost(LKR Million)]]*AHP!$P$4/TOPSIS!$C$4</f>
        <v>3.1573922905104718E-2</v>
      </c>
      <c r="W288">
        <f>Pro_Economic_Table[[#This Row],[Total Carbon (Metric T)]]*AHP!$P$5/TOPSIS!$D$4</f>
        <v>3.4892662173709498E-3</v>
      </c>
      <c r="X288">
        <f>((Pro_Economic_Table[[#This Row],[Weighted Energy]]-TOPSIS!$B$5)^2+(Pro_Economic_Table[[#This Row],[Weighted Cost]]-TOPSIS!$C$5)^2+(Pro_Economic_Table[[#This Row],[Weighted Co2]]-TOPSIS!$D$5)^2)^0.5</f>
        <v>3.6604087386161045E-3</v>
      </c>
      <c r="Y288">
        <f>((Pro_Economic_Table[[#This Row],[Weighted Energy]]-TOPSIS!$B$6)^2+(Pro_Economic_Table[[#This Row],[Weighted Cost]]-TOPSIS!$C$6)^2+(Pro_Economic_Table[[#This Row],[Weighted Co2]]-TOPSIS!$D$6)^2)^0.5</f>
        <v>3.3315785771122438E-3</v>
      </c>
      <c r="Z288">
        <f>Pro_Economic_Table[[#This Row],[S- Worst-Euclidean Distance]]/(Pro_Economic_Table[[#This Row],[S+ Best-Euclidean Distance]]+Pro_Economic_Table[[#This Row],[S- Worst-Euclidean Distance]])</f>
        <v>0.47648521467107335</v>
      </c>
      <c r="AA288">
        <v>287</v>
      </c>
    </row>
    <row r="289" spans="1:27" x14ac:dyDescent="0.3">
      <c r="A289">
        <v>323</v>
      </c>
      <c r="B289" t="s">
        <v>141</v>
      </c>
      <c r="C289" t="s">
        <v>151</v>
      </c>
      <c r="D289" t="s">
        <v>155</v>
      </c>
      <c r="E289" t="s">
        <v>157</v>
      </c>
      <c r="F289" t="s">
        <v>161</v>
      </c>
      <c r="G289" t="s">
        <v>226</v>
      </c>
      <c r="H289">
        <v>366.57142007780413</v>
      </c>
      <c r="I289">
        <v>27</v>
      </c>
      <c r="J289">
        <v>1328230.787449158</v>
      </c>
      <c r="K289">
        <v>43725.682609090902</v>
      </c>
      <c r="L289">
        <v>239081541.74084845</v>
      </c>
      <c r="M289">
        <v>4608015.958181818</v>
      </c>
      <c r="N289">
        <v>1992346181.173737</v>
      </c>
      <c r="O289">
        <v>105300000</v>
      </c>
      <c r="P289">
        <v>22.25419209772727</v>
      </c>
      <c r="Q289">
        <v>19857.050272364912</v>
      </c>
      <c r="R289">
        <v>239125267.42345753</v>
      </c>
      <c r="S289">
        <v>2102.2541971319188</v>
      </c>
      <c r="T289">
        <v>19879.304464462639</v>
      </c>
      <c r="U289">
        <f>Pro_Economic_Table[[#This Row],[Total Energy(MJ)]]*AHP!$P$3/TOPSIS!$B$4</f>
        <v>8.1263763823623374E-3</v>
      </c>
      <c r="V289">
        <f>Pro_Economic_Table[[#This Row],[Total Cost(LKR Million)]]*AHP!$P$4/TOPSIS!$C$4</f>
        <v>3.1574049669369948E-2</v>
      </c>
      <c r="W289">
        <f>Pro_Economic_Table[[#This Row],[Total Carbon (Metric T)]]*AHP!$P$5/TOPSIS!$D$4</f>
        <v>3.4892801687839347E-3</v>
      </c>
      <c r="X289">
        <f>((Pro_Economic_Table[[#This Row],[Weighted Energy]]-TOPSIS!$B$5)^2+(Pro_Economic_Table[[#This Row],[Weighted Cost]]-TOPSIS!$C$5)^2+(Pro_Economic_Table[[#This Row],[Weighted Co2]]-TOPSIS!$D$5)^2)^0.5</f>
        <v>3.6605415597415454E-3</v>
      </c>
      <c r="Y289">
        <f>((Pro_Economic_Table[[#This Row],[Weighted Energy]]-TOPSIS!$B$6)^2+(Pro_Economic_Table[[#This Row],[Weighted Cost]]-TOPSIS!$C$6)^2+(Pro_Economic_Table[[#This Row],[Weighted Co2]]-TOPSIS!$D$6)^2)^0.5</f>
        <v>3.3314457252465396E-3</v>
      </c>
      <c r="Z289">
        <f>Pro_Economic_Table[[#This Row],[S- Worst-Euclidean Distance]]/(Pro_Economic_Table[[#This Row],[S+ Best-Euclidean Distance]]+Pro_Economic_Table[[#This Row],[S- Worst-Euclidean Distance]])</f>
        <v>0.47646621617851193</v>
      </c>
      <c r="AA289">
        <v>288</v>
      </c>
    </row>
    <row r="290" spans="1:27" x14ac:dyDescent="0.3">
      <c r="A290">
        <v>505</v>
      </c>
      <c r="B290" t="s">
        <v>143</v>
      </c>
      <c r="C290" t="s">
        <v>151</v>
      </c>
      <c r="D290" t="s">
        <v>154</v>
      </c>
      <c r="E290" t="s">
        <v>156</v>
      </c>
      <c r="F290" t="s">
        <v>159</v>
      </c>
      <c r="G290" t="s">
        <v>225</v>
      </c>
      <c r="H290">
        <v>381.59774874870942</v>
      </c>
      <c r="I290">
        <v>55</v>
      </c>
      <c r="J290">
        <v>1348188.7866876426</v>
      </c>
      <c r="K290">
        <v>32443.949363636362</v>
      </c>
      <c r="L290">
        <v>242673981.60377568</v>
      </c>
      <c r="M290">
        <v>5122167.9822727265</v>
      </c>
      <c r="N290">
        <v>2022283180.0314639</v>
      </c>
      <c r="O290">
        <v>102520000</v>
      </c>
      <c r="P290">
        <v>21.755103868181813</v>
      </c>
      <c r="Q290">
        <v>20155.422360980258</v>
      </c>
      <c r="R290">
        <v>242706425.55313933</v>
      </c>
      <c r="S290">
        <v>2129.9253480137363</v>
      </c>
      <c r="T290">
        <v>20177.177464848439</v>
      </c>
      <c r="U290">
        <f>Pro_Economic_Table[[#This Row],[Total Energy(MJ)]]*AHP!$P$3/TOPSIS!$B$4</f>
        <v>8.2480776110117372E-3</v>
      </c>
      <c r="V290">
        <f>Pro_Economic_Table[[#This Row],[Total Cost(LKR Million)]]*AHP!$P$4/TOPSIS!$C$4</f>
        <v>3.1989646552726451E-2</v>
      </c>
      <c r="W290">
        <f>Pro_Economic_Table[[#This Row],[Total Carbon (Metric T)]]*AHP!$P$5/TOPSIS!$D$4</f>
        <v>3.541563806519871E-3</v>
      </c>
      <c r="X290">
        <f>((Pro_Economic_Table[[#This Row],[Weighted Energy]]-TOPSIS!$B$5)^2+(Pro_Economic_Table[[#This Row],[Weighted Cost]]-TOPSIS!$C$5)^2+(Pro_Economic_Table[[#This Row],[Weighted Co2]]-TOPSIS!$D$5)^2)^0.5</f>
        <v>4.0963766533754298E-3</v>
      </c>
      <c r="Y290">
        <f>((Pro_Economic_Table[[#This Row],[Weighted Energy]]-TOPSIS!$B$6)^2+(Pro_Economic_Table[[#This Row],[Weighted Cost]]-TOPSIS!$C$6)^2+(Pro_Economic_Table[[#This Row],[Weighted Co2]]-TOPSIS!$D$6)^2)^0.5</f>
        <v>2.8955878210956036E-3</v>
      </c>
      <c r="Z290">
        <f>Pro_Economic_Table[[#This Row],[S- Worst-Euclidean Distance]]/(Pro_Economic_Table[[#This Row],[S+ Best-Euclidean Distance]]+Pro_Economic_Table[[#This Row],[S- Worst-Euclidean Distance]])</f>
        <v>0.41413079709828832</v>
      </c>
      <c r="AA290">
        <v>289</v>
      </c>
    </row>
    <row r="291" spans="1:27" x14ac:dyDescent="0.3">
      <c r="A291">
        <v>523</v>
      </c>
      <c r="B291" t="s">
        <v>143</v>
      </c>
      <c r="C291" t="s">
        <v>151</v>
      </c>
      <c r="D291" t="s">
        <v>155</v>
      </c>
      <c r="E291" t="s">
        <v>156</v>
      </c>
      <c r="F291" t="s">
        <v>159</v>
      </c>
      <c r="G291" t="s">
        <v>225</v>
      </c>
      <c r="H291">
        <v>381.60419585370948</v>
      </c>
      <c r="I291">
        <v>55</v>
      </c>
      <c r="J291">
        <v>1348195.0274852824</v>
      </c>
      <c r="K291">
        <v>32425.529063636361</v>
      </c>
      <c r="L291">
        <v>242675104.94735083</v>
      </c>
      <c r="M291">
        <v>5121246.9672727268</v>
      </c>
      <c r="N291">
        <v>2022292541.2279236</v>
      </c>
      <c r="O291">
        <v>102520000</v>
      </c>
      <c r="P291">
        <v>21.741288643181814</v>
      </c>
      <c r="Q291">
        <v>20155.51566090497</v>
      </c>
      <c r="R291">
        <v>242707530.47641447</v>
      </c>
      <c r="S291">
        <v>2129.9337881951965</v>
      </c>
      <c r="T291">
        <v>20177.256949548151</v>
      </c>
      <c r="U291">
        <f>Pro_Economic_Table[[#This Row],[Total Energy(MJ)]]*AHP!$P$3/TOPSIS!$B$4</f>
        <v>8.2481151604623E-3</v>
      </c>
      <c r="V291">
        <f>Pro_Economic_Table[[#This Row],[Total Cost(LKR Million)]]*AHP!$P$4/TOPSIS!$C$4</f>
        <v>3.1989773316991689E-2</v>
      </c>
      <c r="W291">
        <f>Pro_Economic_Table[[#This Row],[Total Carbon (Metric T)]]*AHP!$P$5/TOPSIS!$D$4</f>
        <v>3.5415777579328555E-3</v>
      </c>
      <c r="X291">
        <f>((Pro_Economic_Table[[#This Row],[Weighted Energy]]-TOPSIS!$B$5)^2+(Pro_Economic_Table[[#This Row],[Weighted Cost]]-TOPSIS!$C$5)^2+(Pro_Economic_Table[[#This Row],[Weighted Co2]]-TOPSIS!$D$5)^2)^0.5</f>
        <v>4.0965094974480046E-3</v>
      </c>
      <c r="Y291">
        <f>((Pro_Economic_Table[[#This Row],[Weighted Energy]]-TOPSIS!$B$6)^2+(Pro_Economic_Table[[#This Row],[Weighted Cost]]-TOPSIS!$C$6)^2+(Pro_Economic_Table[[#This Row],[Weighted Co2]]-TOPSIS!$D$6)^2)^0.5</f>
        <v>2.8954549960190719E-3</v>
      </c>
      <c r="Z291">
        <f>Pro_Economic_Table[[#This Row],[S- Worst-Euclidean Distance]]/(Pro_Economic_Table[[#This Row],[S+ Best-Euclidean Distance]]+Pro_Economic_Table[[#This Row],[S- Worst-Euclidean Distance]])</f>
        <v>0.41411179915522067</v>
      </c>
      <c r="AA291">
        <v>290</v>
      </c>
    </row>
    <row r="292" spans="1:27" x14ac:dyDescent="0.3">
      <c r="A292">
        <v>508</v>
      </c>
      <c r="B292" t="s">
        <v>143</v>
      </c>
      <c r="C292" t="s">
        <v>151</v>
      </c>
      <c r="D292" t="s">
        <v>154</v>
      </c>
      <c r="E292" t="s">
        <v>156</v>
      </c>
      <c r="F292" t="s">
        <v>160</v>
      </c>
      <c r="G292" t="s">
        <v>225</v>
      </c>
      <c r="H292">
        <v>381.55917690487138</v>
      </c>
      <c r="I292">
        <v>55</v>
      </c>
      <c r="J292">
        <v>1349229.9661113264</v>
      </c>
      <c r="K292">
        <v>33262.729136363632</v>
      </c>
      <c r="L292">
        <v>242861393.90003872</v>
      </c>
      <c r="M292">
        <v>5149460.6413636357</v>
      </c>
      <c r="N292">
        <v>2023844949.1669893</v>
      </c>
      <c r="O292">
        <v>102520000</v>
      </c>
      <c r="P292">
        <v>21.482177277272722</v>
      </c>
      <c r="Q292">
        <v>20170.987993364328</v>
      </c>
      <c r="R292">
        <v>242894656.6291751</v>
      </c>
      <c r="S292">
        <v>2131.5144098083529</v>
      </c>
      <c r="T292">
        <v>20192.470170641602</v>
      </c>
      <c r="U292">
        <f>Pro_Economic_Table[[#This Row],[Total Energy(MJ)]]*AHP!$P$3/TOPSIS!$B$4</f>
        <v>8.2544744112629416E-3</v>
      </c>
      <c r="V292">
        <f>Pro_Economic_Table[[#This Row],[Total Cost(LKR Million)]]*AHP!$P$4/TOPSIS!$C$4</f>
        <v>3.2013512893961191E-2</v>
      </c>
      <c r="W292">
        <f>Pro_Economic_Table[[#This Row],[Total Carbon (Metric T)]]*AHP!$P$5/TOPSIS!$D$4</f>
        <v>3.5442480319738613E-3</v>
      </c>
      <c r="X292">
        <f>((Pro_Economic_Table[[#This Row],[Weighted Energy]]-TOPSIS!$B$5)^2+(Pro_Economic_Table[[#This Row],[Weighted Cost]]-TOPSIS!$C$5)^2+(Pro_Economic_Table[[#This Row],[Weighted Co2]]-TOPSIS!$D$5)^2)^0.5</f>
        <v>4.1212287047849381E-3</v>
      </c>
      <c r="Y292">
        <f>((Pro_Economic_Table[[#This Row],[Weighted Energy]]-TOPSIS!$B$6)^2+(Pro_Economic_Table[[#This Row],[Weighted Cost]]-TOPSIS!$C$6)^2+(Pro_Economic_Table[[#This Row],[Weighted Co2]]-TOPSIS!$D$6)^2)^0.5</f>
        <v>2.8707371835903161E-3</v>
      </c>
      <c r="Z292">
        <f>Pro_Economic_Table[[#This Row],[S- Worst-Euclidean Distance]]/(Pro_Economic_Table[[#This Row],[S+ Best-Euclidean Distance]]+Pro_Economic_Table[[#This Row],[S- Worst-Euclidean Distance]])</f>
        <v>0.41057654305252889</v>
      </c>
      <c r="AA292">
        <v>291</v>
      </c>
    </row>
    <row r="293" spans="1:27" x14ac:dyDescent="0.3">
      <c r="A293">
        <v>526</v>
      </c>
      <c r="B293" t="s">
        <v>143</v>
      </c>
      <c r="C293" t="s">
        <v>151</v>
      </c>
      <c r="D293" t="s">
        <v>155</v>
      </c>
      <c r="E293" t="s">
        <v>156</v>
      </c>
      <c r="F293" t="s">
        <v>160</v>
      </c>
      <c r="G293" t="s">
        <v>225</v>
      </c>
      <c r="H293">
        <v>381.56562400987127</v>
      </c>
      <c r="I293">
        <v>55</v>
      </c>
      <c r="J293">
        <v>1349236.2069089664</v>
      </c>
      <c r="K293">
        <v>33244.308836363634</v>
      </c>
      <c r="L293">
        <v>242862517.24361393</v>
      </c>
      <c r="M293">
        <v>5148539.626363636</v>
      </c>
      <c r="N293">
        <v>2023854310.3634496</v>
      </c>
      <c r="O293">
        <v>102520000</v>
      </c>
      <c r="P293">
        <v>21.468362052272724</v>
      </c>
      <c r="Q293">
        <v>20171.081293289048</v>
      </c>
      <c r="R293">
        <v>242895761.5524503</v>
      </c>
      <c r="S293">
        <v>2131.5228499898135</v>
      </c>
      <c r="T293">
        <v>20192.549655341321</v>
      </c>
      <c r="U293">
        <f>Pro_Economic_Table[[#This Row],[Total Energy(MJ)]]*AHP!$P$3/TOPSIS!$B$4</f>
        <v>8.2545119607135061E-3</v>
      </c>
      <c r="V293">
        <f>Pro_Economic_Table[[#This Row],[Total Cost(LKR Million)]]*AHP!$P$4/TOPSIS!$C$4</f>
        <v>3.2013639658226435E-2</v>
      </c>
      <c r="W293">
        <f>Pro_Economic_Table[[#This Row],[Total Carbon (Metric T)]]*AHP!$P$5/TOPSIS!$D$4</f>
        <v>3.5442619833868467E-3</v>
      </c>
      <c r="X293">
        <f>((Pro_Economic_Table[[#This Row],[Weighted Energy]]-TOPSIS!$B$5)^2+(Pro_Economic_Table[[#This Row],[Weighted Cost]]-TOPSIS!$C$5)^2+(Pro_Economic_Table[[#This Row],[Weighted Co2]]-TOPSIS!$D$5)^2)^0.5</f>
        <v>4.1213615492449078E-3</v>
      </c>
      <c r="Y293">
        <f>((Pro_Economic_Table[[#This Row],[Weighted Energy]]-TOPSIS!$B$6)^2+(Pro_Economic_Table[[#This Row],[Weighted Cost]]-TOPSIS!$C$6)^2+(Pro_Economic_Table[[#This Row],[Weighted Co2]]-TOPSIS!$D$6)^2)^0.5</f>
        <v>2.8706043592998322E-3</v>
      </c>
      <c r="Z293">
        <f>Pro_Economic_Table[[#This Row],[S- Worst-Euclidean Distance]]/(Pro_Economic_Table[[#This Row],[S+ Best-Euclidean Distance]]+Pro_Economic_Table[[#This Row],[S- Worst-Euclidean Distance]])</f>
        <v>0.41055754516647808</v>
      </c>
      <c r="AA293">
        <v>292</v>
      </c>
    </row>
    <row r="294" spans="1:27" x14ac:dyDescent="0.3">
      <c r="A294">
        <v>507</v>
      </c>
      <c r="B294" t="s">
        <v>143</v>
      </c>
      <c r="C294" t="s">
        <v>151</v>
      </c>
      <c r="D294" t="s">
        <v>154</v>
      </c>
      <c r="E294" t="s">
        <v>156</v>
      </c>
      <c r="F294" t="s">
        <v>159</v>
      </c>
      <c r="G294" t="s">
        <v>224</v>
      </c>
      <c r="H294">
        <v>381.59774874870942</v>
      </c>
      <c r="I294">
        <v>28</v>
      </c>
      <c r="J294">
        <v>1348188.7866876426</v>
      </c>
      <c r="K294">
        <v>32443.949363636362</v>
      </c>
      <c r="L294">
        <v>242673981.60377568</v>
      </c>
      <c r="M294">
        <v>5122167.9822727265</v>
      </c>
      <c r="N294">
        <v>2022283180.0314639</v>
      </c>
      <c r="O294">
        <v>104893600</v>
      </c>
      <c r="P294">
        <v>21.755103868181813</v>
      </c>
      <c r="Q294">
        <v>20155.422360980258</v>
      </c>
      <c r="R294">
        <v>242706425.55313933</v>
      </c>
      <c r="S294">
        <v>2132.2989480137367</v>
      </c>
      <c r="T294">
        <v>20177.177464848439</v>
      </c>
      <c r="U294">
        <f>Pro_Economic_Table[[#This Row],[Total Energy(MJ)]]*AHP!$P$3/TOPSIS!$B$4</f>
        <v>8.2480776110117372E-3</v>
      </c>
      <c r="V294">
        <f>Pro_Economic_Table[[#This Row],[Total Cost(LKR Million)]]*AHP!$P$4/TOPSIS!$C$4</f>
        <v>3.2025295982941626E-2</v>
      </c>
      <c r="W294">
        <f>Pro_Economic_Table[[#This Row],[Total Carbon (Metric T)]]*AHP!$P$5/TOPSIS!$D$4</f>
        <v>3.541563806519871E-3</v>
      </c>
      <c r="X294">
        <f>((Pro_Economic_Table[[#This Row],[Weighted Energy]]-TOPSIS!$B$5)^2+(Pro_Economic_Table[[#This Row],[Weighted Cost]]-TOPSIS!$C$5)^2+(Pro_Economic_Table[[#This Row],[Weighted Co2]]-TOPSIS!$D$5)^2)^0.5</f>
        <v>4.1307439028111939E-3</v>
      </c>
      <c r="Y294">
        <f>((Pro_Economic_Table[[#This Row],[Weighted Energy]]-TOPSIS!$B$6)^2+(Pro_Economic_Table[[#This Row],[Weighted Cost]]-TOPSIS!$C$6)^2+(Pro_Economic_Table[[#This Row],[Weighted Co2]]-TOPSIS!$D$6)^2)^0.5</f>
        <v>2.8612113325336757E-3</v>
      </c>
      <c r="Z294">
        <f>Pro_Economic_Table[[#This Row],[S- Worst-Euclidean Distance]]/(Pro_Economic_Table[[#This Row],[S+ Best-Euclidean Distance]]+Pro_Economic_Table[[#This Row],[S- Worst-Euclidean Distance]])</f>
        <v>0.40921476700394666</v>
      </c>
      <c r="AA294">
        <v>293</v>
      </c>
    </row>
    <row r="295" spans="1:27" x14ac:dyDescent="0.3">
      <c r="A295">
        <v>525</v>
      </c>
      <c r="B295" t="s">
        <v>143</v>
      </c>
      <c r="C295" t="s">
        <v>151</v>
      </c>
      <c r="D295" t="s">
        <v>155</v>
      </c>
      <c r="E295" t="s">
        <v>156</v>
      </c>
      <c r="F295" t="s">
        <v>159</v>
      </c>
      <c r="G295" t="s">
        <v>224</v>
      </c>
      <c r="H295">
        <v>381.60419585370948</v>
      </c>
      <c r="I295">
        <v>28</v>
      </c>
      <c r="J295">
        <v>1348195.0274852824</v>
      </c>
      <c r="K295">
        <v>32425.529063636361</v>
      </c>
      <c r="L295">
        <v>242675104.94735083</v>
      </c>
      <c r="M295">
        <v>5121246.9672727268</v>
      </c>
      <c r="N295">
        <v>2022292541.2279236</v>
      </c>
      <c r="O295">
        <v>104893600</v>
      </c>
      <c r="P295">
        <v>21.741288643181814</v>
      </c>
      <c r="Q295">
        <v>20155.51566090497</v>
      </c>
      <c r="R295">
        <v>242707530.47641447</v>
      </c>
      <c r="S295">
        <v>2132.3073881951964</v>
      </c>
      <c r="T295">
        <v>20177.256949548151</v>
      </c>
      <c r="U295">
        <f>Pro_Economic_Table[[#This Row],[Total Energy(MJ)]]*AHP!$P$3/TOPSIS!$B$4</f>
        <v>8.2481151604623E-3</v>
      </c>
      <c r="V295">
        <f>Pro_Economic_Table[[#This Row],[Total Cost(LKR Million)]]*AHP!$P$4/TOPSIS!$C$4</f>
        <v>3.2025422747206864E-2</v>
      </c>
      <c r="W295">
        <f>Pro_Economic_Table[[#This Row],[Total Carbon (Metric T)]]*AHP!$P$5/TOPSIS!$D$4</f>
        <v>3.5415777579328555E-3</v>
      </c>
      <c r="X295">
        <f>((Pro_Economic_Table[[#This Row],[Weighted Energy]]-TOPSIS!$B$5)^2+(Pro_Economic_Table[[#This Row],[Weighted Cost]]-TOPSIS!$C$5)^2+(Pro_Economic_Table[[#This Row],[Weighted Co2]]-TOPSIS!$D$5)^2)^0.5</f>
        <v>4.1308767356484912E-3</v>
      </c>
      <c r="Y295">
        <f>((Pro_Economic_Table[[#This Row],[Weighted Energy]]-TOPSIS!$B$6)^2+(Pro_Economic_Table[[#This Row],[Weighted Cost]]-TOPSIS!$C$6)^2+(Pro_Economic_Table[[#This Row],[Weighted Co2]]-TOPSIS!$D$6)^2)^0.5</f>
        <v>2.8610784910347012E-3</v>
      </c>
      <c r="Z295">
        <f>Pro_Economic_Table[[#This Row],[S- Worst-Euclidean Distance]]/(Pro_Economic_Table[[#This Row],[S+ Best-Euclidean Distance]]+Pro_Economic_Table[[#This Row],[S- Worst-Euclidean Distance]])</f>
        <v>0.40919576831900351</v>
      </c>
      <c r="AA295">
        <v>294</v>
      </c>
    </row>
    <row r="296" spans="1:27" x14ac:dyDescent="0.3">
      <c r="A296">
        <v>510</v>
      </c>
      <c r="B296" t="s">
        <v>143</v>
      </c>
      <c r="C296" t="s">
        <v>151</v>
      </c>
      <c r="D296" t="s">
        <v>154</v>
      </c>
      <c r="E296" t="s">
        <v>156</v>
      </c>
      <c r="F296" t="s">
        <v>160</v>
      </c>
      <c r="G296" t="s">
        <v>224</v>
      </c>
      <c r="H296">
        <v>381.55917690487138</v>
      </c>
      <c r="I296">
        <v>28</v>
      </c>
      <c r="J296">
        <v>1349229.9661113264</v>
      </c>
      <c r="K296">
        <v>33262.729136363632</v>
      </c>
      <c r="L296">
        <v>242861393.90003872</v>
      </c>
      <c r="M296">
        <v>5149460.6413636357</v>
      </c>
      <c r="N296">
        <v>2023844949.1669893</v>
      </c>
      <c r="O296">
        <v>104893600</v>
      </c>
      <c r="P296">
        <v>21.482177277272722</v>
      </c>
      <c r="Q296">
        <v>20170.987993364328</v>
      </c>
      <c r="R296">
        <v>242894656.6291751</v>
      </c>
      <c r="S296">
        <v>2133.8880098083528</v>
      </c>
      <c r="T296">
        <v>20192.470170641602</v>
      </c>
      <c r="U296">
        <f>Pro_Economic_Table[[#This Row],[Total Energy(MJ)]]*AHP!$P$3/TOPSIS!$B$4</f>
        <v>8.2544744112629416E-3</v>
      </c>
      <c r="V296">
        <f>Pro_Economic_Table[[#This Row],[Total Cost(LKR Million)]]*AHP!$P$4/TOPSIS!$C$4</f>
        <v>3.2049162324176365E-2</v>
      </c>
      <c r="W296">
        <f>Pro_Economic_Table[[#This Row],[Total Carbon (Metric T)]]*AHP!$P$5/TOPSIS!$D$4</f>
        <v>3.5442480319738613E-3</v>
      </c>
      <c r="X296">
        <f>((Pro_Economic_Table[[#This Row],[Weighted Energy]]-TOPSIS!$B$5)^2+(Pro_Economic_Table[[#This Row],[Weighted Cost]]-TOPSIS!$C$5)^2+(Pro_Economic_Table[[#This Row],[Weighted Co2]]-TOPSIS!$D$5)^2)^0.5</f>
        <v>4.1555951660825416E-3</v>
      </c>
      <c r="Y296">
        <f>((Pro_Economic_Table[[#This Row],[Weighted Energy]]-TOPSIS!$B$6)^2+(Pro_Economic_Table[[#This Row],[Weighted Cost]]-TOPSIS!$C$6)^2+(Pro_Economic_Table[[#This Row],[Weighted Co2]]-TOPSIS!$D$6)^2)^0.5</f>
        <v>2.8363594764984723E-3</v>
      </c>
      <c r="Z296">
        <f>Pro_Economic_Table[[#This Row],[S- Worst-Euclidean Distance]]/(Pro_Economic_Table[[#This Row],[S+ Best-Euclidean Distance]]+Pro_Economic_Table[[#This Row],[S- Worst-Euclidean Distance]])</f>
        <v>0.40566045140296519</v>
      </c>
      <c r="AA296">
        <v>295</v>
      </c>
    </row>
    <row r="297" spans="1:27" x14ac:dyDescent="0.3">
      <c r="A297">
        <v>528</v>
      </c>
      <c r="B297" t="s">
        <v>143</v>
      </c>
      <c r="C297" t="s">
        <v>151</v>
      </c>
      <c r="D297" t="s">
        <v>155</v>
      </c>
      <c r="E297" t="s">
        <v>156</v>
      </c>
      <c r="F297" t="s">
        <v>160</v>
      </c>
      <c r="G297" t="s">
        <v>224</v>
      </c>
      <c r="H297">
        <v>381.56562400987127</v>
      </c>
      <c r="I297">
        <v>28</v>
      </c>
      <c r="J297">
        <v>1349236.2069089664</v>
      </c>
      <c r="K297">
        <v>33244.308836363634</v>
      </c>
      <c r="L297">
        <v>242862517.24361393</v>
      </c>
      <c r="M297">
        <v>5148539.626363636</v>
      </c>
      <c r="N297">
        <v>2023854310.3634496</v>
      </c>
      <c r="O297">
        <v>104893600</v>
      </c>
      <c r="P297">
        <v>21.468362052272724</v>
      </c>
      <c r="Q297">
        <v>20171.081293289048</v>
      </c>
      <c r="R297">
        <v>242895761.5524503</v>
      </c>
      <c r="S297">
        <v>2133.8964499898134</v>
      </c>
      <c r="T297">
        <v>20192.549655341321</v>
      </c>
      <c r="U297">
        <f>Pro_Economic_Table[[#This Row],[Total Energy(MJ)]]*AHP!$P$3/TOPSIS!$B$4</f>
        <v>8.2545119607135061E-3</v>
      </c>
      <c r="V297">
        <f>Pro_Economic_Table[[#This Row],[Total Cost(LKR Million)]]*AHP!$P$4/TOPSIS!$C$4</f>
        <v>3.204928908844161E-2</v>
      </c>
      <c r="W297">
        <f>Pro_Economic_Table[[#This Row],[Total Carbon (Metric T)]]*AHP!$P$5/TOPSIS!$D$4</f>
        <v>3.5442619833868467E-3</v>
      </c>
      <c r="X297">
        <f>((Pro_Economic_Table[[#This Row],[Weighted Energy]]-TOPSIS!$B$5)^2+(Pro_Economic_Table[[#This Row],[Weighted Cost]]-TOPSIS!$C$5)^2+(Pro_Economic_Table[[#This Row],[Weighted Co2]]-TOPSIS!$D$5)^2)^0.5</f>
        <v>4.1557279993964099E-3</v>
      </c>
      <c r="Y297">
        <f>((Pro_Economic_Table[[#This Row],[Weighted Energy]]-TOPSIS!$B$6)^2+(Pro_Economic_Table[[#This Row],[Weighted Cost]]-TOPSIS!$C$6)^2+(Pro_Economic_Table[[#This Row],[Weighted Co2]]-TOPSIS!$D$6)^2)^0.5</f>
        <v>2.8362266355941097E-3</v>
      </c>
      <c r="Z297">
        <f>Pro_Economic_Table[[#This Row],[S- Worst-Euclidean Distance]]/(Pro_Economic_Table[[#This Row],[S+ Best-Euclidean Distance]]+Pro_Economic_Table[[#This Row],[S- Worst-Euclidean Distance]])</f>
        <v>0.40564145273490537</v>
      </c>
      <c r="AA297">
        <v>296</v>
      </c>
    </row>
    <row r="298" spans="1:27" x14ac:dyDescent="0.3">
      <c r="A298">
        <v>514</v>
      </c>
      <c r="B298" t="s">
        <v>143</v>
      </c>
      <c r="C298" t="s">
        <v>151</v>
      </c>
      <c r="D298" t="s">
        <v>154</v>
      </c>
      <c r="E298" t="s">
        <v>157</v>
      </c>
      <c r="F298" t="s">
        <v>159</v>
      </c>
      <c r="G298" t="s">
        <v>225</v>
      </c>
      <c r="H298">
        <v>384.65452656689121</v>
      </c>
      <c r="I298">
        <v>55</v>
      </c>
      <c r="J298">
        <v>1351147.7476156424</v>
      </c>
      <c r="K298">
        <v>35173.21527272727</v>
      </c>
      <c r="L298">
        <v>243206594.57081562</v>
      </c>
      <c r="M298">
        <v>4576314.8004545448</v>
      </c>
      <c r="N298">
        <v>2026721621.4234633</v>
      </c>
      <c r="O298">
        <v>102520000</v>
      </c>
      <c r="P298">
        <v>24.484369777272725</v>
      </c>
      <c r="Q298">
        <v>20199.658826853851</v>
      </c>
      <c r="R298">
        <v>243241767.78608835</v>
      </c>
      <c r="S298">
        <v>2133.817936223918</v>
      </c>
      <c r="T298">
        <v>20224.143196631125</v>
      </c>
      <c r="U298">
        <f>Pro_Economic_Table[[#This Row],[Total Energy(MJ)]]*AHP!$P$3/TOPSIS!$B$4</f>
        <v>8.2662705545061364E-3</v>
      </c>
      <c r="V298">
        <f>Pro_Economic_Table[[#This Row],[Total Cost(LKR Million)]]*AHP!$P$4/TOPSIS!$C$4</f>
        <v>3.2048109879215872E-2</v>
      </c>
      <c r="W298">
        <f>Pro_Economic_Table[[#This Row],[Total Carbon (Metric T)]]*AHP!$P$5/TOPSIS!$D$4</f>
        <v>3.5498073844989044E-3</v>
      </c>
      <c r="X298">
        <f>((Pro_Economic_Table[[#This Row],[Weighted Energy]]-TOPSIS!$B$5)^2+(Pro_Economic_Table[[#This Row],[Weighted Cost]]-TOPSIS!$C$5)^2+(Pro_Economic_Table[[#This Row],[Weighted Co2]]-TOPSIS!$D$5)^2)^0.5</f>
        <v>4.1580505849473587E-3</v>
      </c>
      <c r="Y298">
        <f>((Pro_Economic_Table[[#This Row],[Weighted Energy]]-TOPSIS!$B$6)^2+(Pro_Economic_Table[[#This Row],[Weighted Cost]]-TOPSIS!$C$6)^2+(Pro_Economic_Table[[#This Row],[Weighted Co2]]-TOPSIS!$D$6)^2)^0.5</f>
        <v>2.833932280651201E-3</v>
      </c>
      <c r="Z298">
        <f>Pro_Economic_Table[[#This Row],[S- Worst-Euclidean Distance]]/(Pro_Economic_Table[[#This Row],[S+ Best-Euclidean Distance]]+Pro_Economic_Table[[#This Row],[S- Worst-Euclidean Distance]])</f>
        <v>0.40531167411672392</v>
      </c>
      <c r="AA298">
        <v>297</v>
      </c>
    </row>
    <row r="299" spans="1:27" x14ac:dyDescent="0.3">
      <c r="A299">
        <v>532</v>
      </c>
      <c r="B299" t="s">
        <v>143</v>
      </c>
      <c r="C299" t="s">
        <v>151</v>
      </c>
      <c r="D299" t="s">
        <v>155</v>
      </c>
      <c r="E299" t="s">
        <v>157</v>
      </c>
      <c r="F299" t="s">
        <v>159</v>
      </c>
      <c r="G299" t="s">
        <v>225</v>
      </c>
      <c r="H299">
        <v>384.66097367189127</v>
      </c>
      <c r="I299">
        <v>55</v>
      </c>
      <c r="J299">
        <v>1351153.9884132824</v>
      </c>
      <c r="K299">
        <v>35154.794972727264</v>
      </c>
      <c r="L299">
        <v>243207717.91439083</v>
      </c>
      <c r="M299">
        <v>4575393.7854545442</v>
      </c>
      <c r="N299">
        <v>2026730982.6199236</v>
      </c>
      <c r="O299">
        <v>102520000</v>
      </c>
      <c r="P299">
        <v>24.470554552272727</v>
      </c>
      <c r="Q299">
        <v>20199.752126778571</v>
      </c>
      <c r="R299">
        <v>243242872.70936355</v>
      </c>
      <c r="S299">
        <v>2133.8263764053781</v>
      </c>
      <c r="T299">
        <v>20224.222681330844</v>
      </c>
      <c r="U299">
        <f>Pro_Economic_Table[[#This Row],[Total Energy(MJ)]]*AHP!$P$3/TOPSIS!$B$4</f>
        <v>8.2663081039567009E-3</v>
      </c>
      <c r="V299">
        <f>Pro_Economic_Table[[#This Row],[Total Cost(LKR Million)]]*AHP!$P$4/TOPSIS!$C$4</f>
        <v>3.2048236643481109E-2</v>
      </c>
      <c r="W299">
        <f>Pro_Economic_Table[[#This Row],[Total Carbon (Metric T)]]*AHP!$P$5/TOPSIS!$D$4</f>
        <v>3.5498213359118902E-3</v>
      </c>
      <c r="X299">
        <f>((Pro_Economic_Table[[#This Row],[Weighted Energy]]-TOPSIS!$B$5)^2+(Pro_Economic_Table[[#This Row],[Weighted Cost]]-TOPSIS!$C$5)^2+(Pro_Economic_Table[[#This Row],[Weighted Co2]]-TOPSIS!$D$5)^2)^0.5</f>
        <v>4.1581834329132159E-3</v>
      </c>
      <c r="Y299">
        <f>((Pro_Economic_Table[[#This Row],[Weighted Energy]]-TOPSIS!$B$6)^2+(Pro_Economic_Table[[#This Row],[Weighted Cost]]-TOPSIS!$C$6)^2+(Pro_Economic_Table[[#This Row],[Weighted Co2]]-TOPSIS!$D$6)^2)^0.5</f>
        <v>2.833799462562933E-3</v>
      </c>
      <c r="Z299">
        <f>Pro_Economic_Table[[#This Row],[S- Worst-Euclidean Distance]]/(Pro_Economic_Table[[#This Row],[S+ Best-Euclidean Distance]]+Pro_Economic_Table[[#This Row],[S- Worst-Euclidean Distance]])</f>
        <v>0.40529267661630247</v>
      </c>
      <c r="AA299">
        <v>298</v>
      </c>
    </row>
    <row r="300" spans="1:27" x14ac:dyDescent="0.3">
      <c r="A300">
        <v>517</v>
      </c>
      <c r="B300" t="s">
        <v>143</v>
      </c>
      <c r="C300" t="s">
        <v>151</v>
      </c>
      <c r="D300" t="s">
        <v>154</v>
      </c>
      <c r="E300" t="s">
        <v>157</v>
      </c>
      <c r="F300" t="s">
        <v>160</v>
      </c>
      <c r="G300" t="s">
        <v>225</v>
      </c>
      <c r="H300">
        <v>384.61595472305316</v>
      </c>
      <c r="I300">
        <v>55</v>
      </c>
      <c r="J300">
        <v>1352188.9270393264</v>
      </c>
      <c r="K300">
        <v>35991.99504545454</v>
      </c>
      <c r="L300">
        <v>243394006.86707875</v>
      </c>
      <c r="M300">
        <v>4603607.459545454</v>
      </c>
      <c r="N300">
        <v>2028283390.5589895</v>
      </c>
      <c r="O300">
        <v>102520000</v>
      </c>
      <c r="P300">
        <v>24.211443186363635</v>
      </c>
      <c r="Q300">
        <v>20215.224459237928</v>
      </c>
      <c r="R300">
        <v>243429998.8621242</v>
      </c>
      <c r="S300">
        <v>2135.406998018535</v>
      </c>
      <c r="T300">
        <v>20239.435902424291</v>
      </c>
      <c r="U300">
        <f>Pro_Economic_Table[[#This Row],[Total Energy(MJ)]]*AHP!$P$3/TOPSIS!$B$4</f>
        <v>8.2726673547573442E-3</v>
      </c>
      <c r="V300">
        <f>Pro_Economic_Table[[#This Row],[Total Cost(LKR Million)]]*AHP!$P$4/TOPSIS!$C$4</f>
        <v>3.2071976220450618E-2</v>
      </c>
      <c r="W300">
        <f>Pro_Economic_Table[[#This Row],[Total Carbon (Metric T)]]*AHP!$P$5/TOPSIS!$D$4</f>
        <v>3.5524916099528956E-3</v>
      </c>
      <c r="X300">
        <f>((Pro_Economic_Table[[#This Row],[Weighted Energy]]-TOPSIS!$B$5)^2+(Pro_Economic_Table[[#This Row],[Weighted Cost]]-TOPSIS!$C$5)^2+(Pro_Economic_Table[[#This Row],[Weighted Co2]]-TOPSIS!$D$5)^2)^0.5</f>
        <v>4.1829028960399415E-3</v>
      </c>
      <c r="Y300">
        <f>((Pro_Economic_Table[[#This Row],[Weighted Energy]]-TOPSIS!$B$6)^2+(Pro_Economic_Table[[#This Row],[Weighted Cost]]-TOPSIS!$C$6)^2+(Pro_Economic_Table[[#This Row],[Weighted Co2]]-TOPSIS!$D$6)^2)^0.5</f>
        <v>2.8090822235708759E-3</v>
      </c>
      <c r="Z300">
        <f>Pro_Economic_Table[[#This Row],[S- Worst-Euclidean Distance]]/(Pro_Economic_Table[[#This Row],[S+ Best-Euclidean Distance]]+Pro_Economic_Table[[#This Row],[S- Worst-Euclidean Distance]])</f>
        <v>0.40175746594369655</v>
      </c>
      <c r="AA300">
        <v>299</v>
      </c>
    </row>
    <row r="301" spans="1:27" x14ac:dyDescent="0.3">
      <c r="A301">
        <v>535</v>
      </c>
      <c r="B301" t="s">
        <v>143</v>
      </c>
      <c r="C301" t="s">
        <v>151</v>
      </c>
      <c r="D301" t="s">
        <v>155</v>
      </c>
      <c r="E301" t="s">
        <v>157</v>
      </c>
      <c r="F301" t="s">
        <v>160</v>
      </c>
      <c r="G301" t="s">
        <v>225</v>
      </c>
      <c r="H301">
        <v>384.62240182805317</v>
      </c>
      <c r="I301">
        <v>55</v>
      </c>
      <c r="J301">
        <v>1352195.1678369665</v>
      </c>
      <c r="K301">
        <v>35973.574745454542</v>
      </c>
      <c r="L301">
        <v>243395130.21065399</v>
      </c>
      <c r="M301">
        <v>4602686.4445454534</v>
      </c>
      <c r="N301">
        <v>2028292751.7554498</v>
      </c>
      <c r="O301">
        <v>102520000</v>
      </c>
      <c r="P301">
        <v>24.197627961363636</v>
      </c>
      <c r="Q301">
        <v>20215.317759162648</v>
      </c>
      <c r="R301">
        <v>243431103.78539944</v>
      </c>
      <c r="S301">
        <v>2135.4154381999952</v>
      </c>
      <c r="T301">
        <v>20239.515387124011</v>
      </c>
      <c r="U301">
        <f>Pro_Economic_Table[[#This Row],[Total Energy(MJ)]]*AHP!$P$3/TOPSIS!$B$4</f>
        <v>8.2727049042079087E-3</v>
      </c>
      <c r="V301">
        <f>Pro_Economic_Table[[#This Row],[Total Cost(LKR Million)]]*AHP!$P$4/TOPSIS!$C$4</f>
        <v>3.2072102984715856E-2</v>
      </c>
      <c r="W301">
        <f>Pro_Economic_Table[[#This Row],[Total Carbon (Metric T)]]*AHP!$P$5/TOPSIS!$D$4</f>
        <v>3.5525055613658809E-3</v>
      </c>
      <c r="X301">
        <f>((Pro_Economic_Table[[#This Row],[Weighted Energy]]-TOPSIS!$B$5)^2+(Pro_Economic_Table[[#This Row],[Weighted Cost]]-TOPSIS!$C$5)^2+(Pro_Economic_Table[[#This Row],[Weighted Co2]]-TOPSIS!$D$5)^2)^0.5</f>
        <v>4.1830357443560966E-3</v>
      </c>
      <c r="Y301">
        <f>((Pro_Economic_Table[[#This Row],[Weighted Energy]]-TOPSIS!$B$6)^2+(Pro_Economic_Table[[#This Row],[Weighted Cost]]-TOPSIS!$C$6)^2+(Pro_Economic_Table[[#This Row],[Weighted Co2]]-TOPSIS!$D$6)^2)^0.5</f>
        <v>2.8089494063751868E-3</v>
      </c>
      <c r="Z301">
        <f>Pro_Economic_Table[[#This Row],[S- Worst-Euclidean Distance]]/(Pro_Economic_Table[[#This Row],[S+ Best-Euclidean Distance]]+Pro_Economic_Table[[#This Row],[S- Worst-Euclidean Distance]])</f>
        <v>0.40173846852083234</v>
      </c>
      <c r="AA301">
        <v>300</v>
      </c>
    </row>
    <row r="302" spans="1:27" x14ac:dyDescent="0.3">
      <c r="A302">
        <v>516</v>
      </c>
      <c r="B302" t="s">
        <v>143</v>
      </c>
      <c r="C302" t="s">
        <v>151</v>
      </c>
      <c r="D302" t="s">
        <v>154</v>
      </c>
      <c r="E302" t="s">
        <v>157</v>
      </c>
      <c r="F302" t="s">
        <v>159</v>
      </c>
      <c r="G302" t="s">
        <v>224</v>
      </c>
      <c r="H302">
        <v>384.65452656689121</v>
      </c>
      <c r="I302">
        <v>28</v>
      </c>
      <c r="J302">
        <v>1351147.7476156424</v>
      </c>
      <c r="K302">
        <v>35173.21527272727</v>
      </c>
      <c r="L302">
        <v>243206594.57081562</v>
      </c>
      <c r="M302">
        <v>4576314.8004545448</v>
      </c>
      <c r="N302">
        <v>2026721621.4234633</v>
      </c>
      <c r="O302">
        <v>104893600</v>
      </c>
      <c r="P302">
        <v>24.484369777272725</v>
      </c>
      <c r="Q302">
        <v>20199.658826853851</v>
      </c>
      <c r="R302">
        <v>243241767.78608835</v>
      </c>
      <c r="S302">
        <v>2136.1915362239179</v>
      </c>
      <c r="T302">
        <v>20224.143196631125</v>
      </c>
      <c r="U302">
        <f>Pro_Economic_Table[[#This Row],[Total Energy(MJ)]]*AHP!$P$3/TOPSIS!$B$4</f>
        <v>8.2662705545061364E-3</v>
      </c>
      <c r="V302">
        <f>Pro_Economic_Table[[#This Row],[Total Cost(LKR Million)]]*AHP!$P$4/TOPSIS!$C$4</f>
        <v>3.2083759309431047E-2</v>
      </c>
      <c r="W302">
        <f>Pro_Economic_Table[[#This Row],[Total Carbon (Metric T)]]*AHP!$P$5/TOPSIS!$D$4</f>
        <v>3.5498073844989044E-3</v>
      </c>
      <c r="X302">
        <f>((Pro_Economic_Table[[#This Row],[Weighted Energy]]-TOPSIS!$B$5)^2+(Pro_Economic_Table[[#This Row],[Weighted Cost]]-TOPSIS!$C$5)^2+(Pro_Economic_Table[[#This Row],[Weighted Co2]]-TOPSIS!$D$5)^2)^0.5</f>
        <v>4.1924093955420559E-3</v>
      </c>
      <c r="Y302">
        <f>((Pro_Economic_Table[[#This Row],[Weighted Energy]]-TOPSIS!$B$6)^2+(Pro_Economic_Table[[#This Row],[Weighted Cost]]-TOPSIS!$C$6)^2+(Pro_Economic_Table[[#This Row],[Weighted Co2]]-TOPSIS!$D$6)^2)^0.5</f>
        <v>2.7995431769512911E-3</v>
      </c>
      <c r="Z302">
        <f>Pro_Economic_Table[[#This Row],[S- Worst-Euclidean Distance]]/(Pro_Economic_Table[[#This Row],[S+ Best-Euclidean Distance]]+Pro_Economic_Table[[#This Row],[S- Worst-Euclidean Distance]])</f>
        <v>0.40039504672340293</v>
      </c>
      <c r="AA302">
        <v>301</v>
      </c>
    </row>
    <row r="303" spans="1:27" x14ac:dyDescent="0.3">
      <c r="A303">
        <v>534</v>
      </c>
      <c r="B303" t="s">
        <v>143</v>
      </c>
      <c r="C303" t="s">
        <v>151</v>
      </c>
      <c r="D303" t="s">
        <v>155</v>
      </c>
      <c r="E303" t="s">
        <v>157</v>
      </c>
      <c r="F303" t="s">
        <v>159</v>
      </c>
      <c r="G303" t="s">
        <v>224</v>
      </c>
      <c r="H303">
        <v>384.66097367189127</v>
      </c>
      <c r="I303">
        <v>28</v>
      </c>
      <c r="J303">
        <v>1351153.9884132824</v>
      </c>
      <c r="K303">
        <v>35154.794972727264</v>
      </c>
      <c r="L303">
        <v>243207717.91439083</v>
      </c>
      <c r="M303">
        <v>4575393.7854545442</v>
      </c>
      <c r="N303">
        <v>2026730982.6199236</v>
      </c>
      <c r="O303">
        <v>104893600</v>
      </c>
      <c r="P303">
        <v>24.470554552272727</v>
      </c>
      <c r="Q303">
        <v>20199.752126778571</v>
      </c>
      <c r="R303">
        <v>243242872.70936355</v>
      </c>
      <c r="S303">
        <v>2136.199976405378</v>
      </c>
      <c r="T303">
        <v>20224.222681330844</v>
      </c>
      <c r="U303">
        <f>Pro_Economic_Table[[#This Row],[Total Energy(MJ)]]*AHP!$P$3/TOPSIS!$B$4</f>
        <v>8.2663081039567009E-3</v>
      </c>
      <c r="V303">
        <f>Pro_Economic_Table[[#This Row],[Total Cost(LKR Million)]]*AHP!$P$4/TOPSIS!$C$4</f>
        <v>3.2083886073696284E-2</v>
      </c>
      <c r="W303">
        <f>Pro_Economic_Table[[#This Row],[Total Carbon (Metric T)]]*AHP!$P$5/TOPSIS!$D$4</f>
        <v>3.5498213359118902E-3</v>
      </c>
      <c r="X303">
        <f>((Pro_Economic_Table[[#This Row],[Weighted Energy]]-TOPSIS!$B$5)^2+(Pro_Economic_Table[[#This Row],[Weighted Cost]]-TOPSIS!$C$5)^2+(Pro_Economic_Table[[#This Row],[Weighted Co2]]-TOPSIS!$D$5)^2)^0.5</f>
        <v>4.1925422326733724E-3</v>
      </c>
      <c r="Y303">
        <f>((Pro_Economic_Table[[#This Row],[Weighted Energy]]-TOPSIS!$B$6)^2+(Pro_Economic_Table[[#This Row],[Weighted Cost]]-TOPSIS!$C$6)^2+(Pro_Economic_Table[[#This Row],[Weighted Co2]]-TOPSIS!$D$6)^2)^0.5</f>
        <v>2.7994103415661009E-3</v>
      </c>
      <c r="Z303">
        <f>Pro_Economic_Table[[#This Row],[S- Worst-Euclidean Distance]]/(Pro_Economic_Table[[#This Row],[S+ Best-Euclidean Distance]]+Pro_Economic_Table[[#This Row],[S- Worst-Euclidean Distance]])</f>
        <v>0.40037604829872547</v>
      </c>
      <c r="AA303">
        <v>302</v>
      </c>
    </row>
    <row r="304" spans="1:27" x14ac:dyDescent="0.3">
      <c r="A304">
        <v>506</v>
      </c>
      <c r="B304" t="s">
        <v>143</v>
      </c>
      <c r="C304" t="s">
        <v>151</v>
      </c>
      <c r="D304" t="s">
        <v>154</v>
      </c>
      <c r="E304" t="s">
        <v>156</v>
      </c>
      <c r="F304" t="s">
        <v>159</v>
      </c>
      <c r="G304" t="s">
        <v>226</v>
      </c>
      <c r="H304">
        <v>381.59774874870942</v>
      </c>
      <c r="I304">
        <v>28</v>
      </c>
      <c r="J304">
        <v>1348188.7866876426</v>
      </c>
      <c r="K304">
        <v>32443.949363636362</v>
      </c>
      <c r="L304">
        <v>242673981.60377568</v>
      </c>
      <c r="M304">
        <v>5122167.9822727265</v>
      </c>
      <c r="N304">
        <v>2022283180.0314639</v>
      </c>
      <c r="O304">
        <v>109200000</v>
      </c>
      <c r="P304">
        <v>21.755103868181813</v>
      </c>
      <c r="Q304">
        <v>20155.422360980258</v>
      </c>
      <c r="R304">
        <v>242706425.55313933</v>
      </c>
      <c r="S304">
        <v>2136.6053480137366</v>
      </c>
      <c r="T304">
        <v>20177.177464848439</v>
      </c>
      <c r="U304">
        <f>Pro_Economic_Table[[#This Row],[Total Energy(MJ)]]*AHP!$P$3/TOPSIS!$B$4</f>
        <v>8.2480776110117372E-3</v>
      </c>
      <c r="V304">
        <f>Pro_Economic_Table[[#This Row],[Total Cost(LKR Million)]]*AHP!$P$4/TOPSIS!$C$4</f>
        <v>3.2089974406550759E-2</v>
      </c>
      <c r="W304">
        <f>Pro_Economic_Table[[#This Row],[Total Carbon (Metric T)]]*AHP!$P$5/TOPSIS!$D$4</f>
        <v>3.541563806519871E-3</v>
      </c>
      <c r="X304">
        <f>((Pro_Economic_Table[[#This Row],[Weighted Energy]]-TOPSIS!$B$5)^2+(Pro_Economic_Table[[#This Row],[Weighted Cost]]-TOPSIS!$C$5)^2+(Pro_Economic_Table[[#This Row],[Weighted Co2]]-TOPSIS!$D$5)^2)^0.5</f>
        <v>4.1931507366250453E-3</v>
      </c>
      <c r="Y304">
        <f>((Pro_Economic_Table[[#This Row],[Weighted Energy]]-TOPSIS!$B$6)^2+(Pro_Economic_Table[[#This Row],[Weighted Cost]]-TOPSIS!$C$6)^2+(Pro_Economic_Table[[#This Row],[Weighted Co2]]-TOPSIS!$D$6)^2)^0.5</f>
        <v>2.79892370198349E-3</v>
      </c>
      <c r="Z304">
        <f>Pro_Economic_Table[[#This Row],[S- Worst-Euclidean Distance]]/(Pro_Economic_Table[[#This Row],[S+ Best-Euclidean Distance]]+Pro_Economic_Table[[#This Row],[S- Worst-Euclidean Distance]])</f>
        <v>0.4002994714313271</v>
      </c>
      <c r="AA304">
        <v>303</v>
      </c>
    </row>
    <row r="305" spans="1:27" x14ac:dyDescent="0.3">
      <c r="A305">
        <v>524</v>
      </c>
      <c r="B305" t="s">
        <v>143</v>
      </c>
      <c r="C305" t="s">
        <v>151</v>
      </c>
      <c r="D305" t="s">
        <v>155</v>
      </c>
      <c r="E305" t="s">
        <v>156</v>
      </c>
      <c r="F305" t="s">
        <v>159</v>
      </c>
      <c r="G305" t="s">
        <v>226</v>
      </c>
      <c r="H305">
        <v>381.60419585370948</v>
      </c>
      <c r="I305">
        <v>28</v>
      </c>
      <c r="J305">
        <v>1348195.0274852824</v>
      </c>
      <c r="K305">
        <v>32425.529063636361</v>
      </c>
      <c r="L305">
        <v>242675104.94735083</v>
      </c>
      <c r="M305">
        <v>5121246.9672727268</v>
      </c>
      <c r="N305">
        <v>2022292541.2279236</v>
      </c>
      <c r="O305">
        <v>109200000</v>
      </c>
      <c r="P305">
        <v>21.741288643181814</v>
      </c>
      <c r="Q305">
        <v>20155.51566090497</v>
      </c>
      <c r="R305">
        <v>242707530.47641447</v>
      </c>
      <c r="S305">
        <v>2136.6137881951963</v>
      </c>
      <c r="T305">
        <v>20177.256949548151</v>
      </c>
      <c r="U305">
        <f>Pro_Economic_Table[[#This Row],[Total Energy(MJ)]]*AHP!$P$3/TOPSIS!$B$4</f>
        <v>8.2481151604623E-3</v>
      </c>
      <c r="V305">
        <f>Pro_Economic_Table[[#This Row],[Total Cost(LKR Million)]]*AHP!$P$4/TOPSIS!$C$4</f>
        <v>3.2090101170815989E-2</v>
      </c>
      <c r="W305">
        <f>Pro_Economic_Table[[#This Row],[Total Carbon (Metric T)]]*AHP!$P$5/TOPSIS!$D$4</f>
        <v>3.5415777579328555E-3</v>
      </c>
      <c r="X305">
        <f>((Pro_Economic_Table[[#This Row],[Weighted Energy]]-TOPSIS!$B$5)^2+(Pro_Economic_Table[[#This Row],[Weighted Cost]]-TOPSIS!$C$5)^2+(Pro_Economic_Table[[#This Row],[Weighted Co2]]-TOPSIS!$D$5)^2)^0.5</f>
        <v>4.1932835478172559E-3</v>
      </c>
      <c r="Y305">
        <f>((Pro_Economic_Table[[#This Row],[Weighted Energy]]-TOPSIS!$B$6)^2+(Pro_Economic_Table[[#This Row],[Weighted Cost]]-TOPSIS!$C$6)^2+(Pro_Economic_Table[[#This Row],[Weighted Co2]]-TOPSIS!$D$6)^2)^0.5</f>
        <v>2.7987908335195336E-3</v>
      </c>
      <c r="Z305">
        <f>Pro_Economic_Table[[#This Row],[S- Worst-Euclidean Distance]]/(Pro_Economic_Table[[#This Row],[S+ Best-Euclidean Distance]]+Pro_Economic_Table[[#This Row],[S- Worst-Euclidean Distance]])</f>
        <v>0.40028047198554584</v>
      </c>
      <c r="AA305">
        <v>304</v>
      </c>
    </row>
    <row r="306" spans="1:27" x14ac:dyDescent="0.3">
      <c r="A306">
        <v>519</v>
      </c>
      <c r="B306" t="s">
        <v>143</v>
      </c>
      <c r="C306" t="s">
        <v>151</v>
      </c>
      <c r="D306" t="s">
        <v>154</v>
      </c>
      <c r="E306" t="s">
        <v>157</v>
      </c>
      <c r="F306" t="s">
        <v>160</v>
      </c>
      <c r="G306" t="s">
        <v>224</v>
      </c>
      <c r="H306">
        <v>384.61595472305316</v>
      </c>
      <c r="I306">
        <v>28</v>
      </c>
      <c r="J306">
        <v>1352188.9270393264</v>
      </c>
      <c r="K306">
        <v>35991.99504545454</v>
      </c>
      <c r="L306">
        <v>243394006.86707875</v>
      </c>
      <c r="M306">
        <v>4603607.459545454</v>
      </c>
      <c r="N306">
        <v>2028283390.5589895</v>
      </c>
      <c r="O306">
        <v>104893600</v>
      </c>
      <c r="P306">
        <v>24.211443186363635</v>
      </c>
      <c r="Q306">
        <v>20215.224459237928</v>
      </c>
      <c r="R306">
        <v>243429998.8621242</v>
      </c>
      <c r="S306">
        <v>2137.7805980185349</v>
      </c>
      <c r="T306">
        <v>20239.435902424291</v>
      </c>
      <c r="U306">
        <f>Pro_Economic_Table[[#This Row],[Total Energy(MJ)]]*AHP!$P$3/TOPSIS!$B$4</f>
        <v>8.2726673547573442E-3</v>
      </c>
      <c r="V306">
        <f>Pro_Economic_Table[[#This Row],[Total Cost(LKR Million)]]*AHP!$P$4/TOPSIS!$C$4</f>
        <v>3.2107625650665793E-2</v>
      </c>
      <c r="W306">
        <f>Pro_Economic_Table[[#This Row],[Total Carbon (Metric T)]]*AHP!$P$5/TOPSIS!$D$4</f>
        <v>3.5524916099528956E-3</v>
      </c>
      <c r="X306">
        <f>((Pro_Economic_Table[[#This Row],[Weighted Energy]]-TOPSIS!$B$5)^2+(Pro_Economic_Table[[#This Row],[Weighted Cost]]-TOPSIS!$C$5)^2+(Pro_Economic_Table[[#This Row],[Weighted Co2]]-TOPSIS!$D$5)^2)^0.5</f>
        <v>4.2172609776346837E-3</v>
      </c>
      <c r="Y306">
        <f>((Pro_Economic_Table[[#This Row],[Weighted Energy]]-TOPSIS!$B$6)^2+(Pro_Economic_Table[[#This Row],[Weighted Cost]]-TOPSIS!$C$6)^2+(Pro_Economic_Table[[#This Row],[Weighted Co2]]-TOPSIS!$D$6)^2)^0.5</f>
        <v>2.7746917684694609E-3</v>
      </c>
      <c r="Z306">
        <f>Pro_Economic_Table[[#This Row],[S- Worst-Euclidean Distance]]/(Pro_Economic_Table[[#This Row],[S+ Best-Euclidean Distance]]+Pro_Economic_Table[[#This Row],[S- Worst-Euclidean Distance]])</f>
        <v>0.3968407495338831</v>
      </c>
      <c r="AA306">
        <v>305</v>
      </c>
    </row>
    <row r="307" spans="1:27" x14ac:dyDescent="0.3">
      <c r="A307">
        <v>537</v>
      </c>
      <c r="B307" t="s">
        <v>143</v>
      </c>
      <c r="C307" t="s">
        <v>151</v>
      </c>
      <c r="D307" t="s">
        <v>155</v>
      </c>
      <c r="E307" t="s">
        <v>157</v>
      </c>
      <c r="F307" t="s">
        <v>160</v>
      </c>
      <c r="G307" t="s">
        <v>224</v>
      </c>
      <c r="H307">
        <v>384.62240182805317</v>
      </c>
      <c r="I307">
        <v>28</v>
      </c>
      <c r="J307">
        <v>1352195.1678369665</v>
      </c>
      <c r="K307">
        <v>35973.574745454542</v>
      </c>
      <c r="L307">
        <v>243395130.21065399</v>
      </c>
      <c r="M307">
        <v>4602686.4445454534</v>
      </c>
      <c r="N307">
        <v>2028292751.7554498</v>
      </c>
      <c r="O307">
        <v>104893600</v>
      </c>
      <c r="P307">
        <v>24.197627961363636</v>
      </c>
      <c r="Q307">
        <v>20215.317759162648</v>
      </c>
      <c r="R307">
        <v>243431103.78539944</v>
      </c>
      <c r="S307">
        <v>2137.7890381999955</v>
      </c>
      <c r="T307">
        <v>20239.515387124011</v>
      </c>
      <c r="U307">
        <f>Pro_Economic_Table[[#This Row],[Total Energy(MJ)]]*AHP!$P$3/TOPSIS!$B$4</f>
        <v>8.2727049042079087E-3</v>
      </c>
      <c r="V307">
        <f>Pro_Economic_Table[[#This Row],[Total Cost(LKR Million)]]*AHP!$P$4/TOPSIS!$C$4</f>
        <v>3.2107752414931037E-2</v>
      </c>
      <c r="W307">
        <f>Pro_Economic_Table[[#This Row],[Total Carbon (Metric T)]]*AHP!$P$5/TOPSIS!$D$4</f>
        <v>3.5525055613658809E-3</v>
      </c>
      <c r="X307">
        <f>((Pro_Economic_Table[[#This Row],[Weighted Energy]]-TOPSIS!$B$5)^2+(Pro_Economic_Table[[#This Row],[Weighted Cost]]-TOPSIS!$C$5)^2+(Pro_Economic_Table[[#This Row],[Weighted Co2]]-TOPSIS!$D$5)^2)^0.5</f>
        <v>4.2173938152002578E-3</v>
      </c>
      <c r="Y307">
        <f>((Pro_Economic_Table[[#This Row],[Weighted Energy]]-TOPSIS!$B$6)^2+(Pro_Economic_Table[[#This Row],[Weighted Cost]]-TOPSIS!$C$6)^2+(Pro_Economic_Table[[#This Row],[Weighted Co2]]-TOPSIS!$D$6)^2)^0.5</f>
        <v>2.7745589337682883E-3</v>
      </c>
      <c r="Z307">
        <f>Pro_Economic_Table[[#This Row],[S- Worst-Euclidean Distance]]/(Pro_Economic_Table[[#This Row],[S+ Best-Euclidean Distance]]+Pro_Economic_Table[[#This Row],[S- Worst-Euclidean Distance]])</f>
        <v>0.39682175114492751</v>
      </c>
      <c r="AA307">
        <v>306</v>
      </c>
    </row>
    <row r="308" spans="1:27" x14ac:dyDescent="0.3">
      <c r="A308">
        <v>509</v>
      </c>
      <c r="B308" t="s">
        <v>143</v>
      </c>
      <c r="C308" t="s">
        <v>151</v>
      </c>
      <c r="D308" t="s">
        <v>154</v>
      </c>
      <c r="E308" t="s">
        <v>156</v>
      </c>
      <c r="F308" t="s">
        <v>160</v>
      </c>
      <c r="G308" t="s">
        <v>226</v>
      </c>
      <c r="H308">
        <v>381.55917690487138</v>
      </c>
      <c r="I308">
        <v>28</v>
      </c>
      <c r="J308">
        <v>1349229.9661113264</v>
      </c>
      <c r="K308">
        <v>33262.729136363632</v>
      </c>
      <c r="L308">
        <v>242861393.90003872</v>
      </c>
      <c r="M308">
        <v>5149460.6413636357</v>
      </c>
      <c r="N308">
        <v>2023844949.1669893</v>
      </c>
      <c r="O308">
        <v>109200000</v>
      </c>
      <c r="P308">
        <v>21.482177277272722</v>
      </c>
      <c r="Q308">
        <v>20170.987993364328</v>
      </c>
      <c r="R308">
        <v>242894656.6291751</v>
      </c>
      <c r="S308">
        <v>2138.1944098083532</v>
      </c>
      <c r="T308">
        <v>20192.470170641602</v>
      </c>
      <c r="U308">
        <f>Pro_Economic_Table[[#This Row],[Total Energy(MJ)]]*AHP!$P$3/TOPSIS!$B$4</f>
        <v>8.2544744112629416E-3</v>
      </c>
      <c r="V308">
        <f>Pro_Economic_Table[[#This Row],[Total Cost(LKR Million)]]*AHP!$P$4/TOPSIS!$C$4</f>
        <v>3.2113840747785505E-2</v>
      </c>
      <c r="W308">
        <f>Pro_Economic_Table[[#This Row],[Total Carbon (Metric T)]]*AHP!$P$5/TOPSIS!$D$4</f>
        <v>3.5442480319738613E-3</v>
      </c>
      <c r="X308">
        <f>((Pro_Economic_Table[[#This Row],[Weighted Energy]]-TOPSIS!$B$5)^2+(Pro_Economic_Table[[#This Row],[Weighted Cost]]-TOPSIS!$C$5)^2+(Pro_Economic_Table[[#This Row],[Weighted Co2]]-TOPSIS!$D$5)^2)^0.5</f>
        <v>4.2180002807577794E-3</v>
      </c>
      <c r="Y308">
        <f>((Pro_Economic_Table[[#This Row],[Weighted Energy]]-TOPSIS!$B$6)^2+(Pro_Economic_Table[[#This Row],[Weighted Cost]]-TOPSIS!$C$6)^2+(Pro_Economic_Table[[#This Row],[Weighted Co2]]-TOPSIS!$D$6)^2)^0.5</f>
        <v>2.7740702865438074E-3</v>
      </c>
      <c r="Z308">
        <f>Pro_Economic_Table[[#This Row],[S- Worst-Euclidean Distance]]/(Pro_Economic_Table[[#This Row],[S+ Best-Euclidean Distance]]+Pro_Economic_Table[[#This Row],[S- Worst-Euclidean Distance]])</f>
        <v>0.3967451786766491</v>
      </c>
      <c r="AA308">
        <v>307</v>
      </c>
    </row>
    <row r="309" spans="1:27" x14ac:dyDescent="0.3">
      <c r="A309">
        <v>527</v>
      </c>
      <c r="B309" t="s">
        <v>143</v>
      </c>
      <c r="C309" t="s">
        <v>151</v>
      </c>
      <c r="D309" t="s">
        <v>155</v>
      </c>
      <c r="E309" t="s">
        <v>156</v>
      </c>
      <c r="F309" t="s">
        <v>160</v>
      </c>
      <c r="G309" t="s">
        <v>226</v>
      </c>
      <c r="H309">
        <v>381.56562400987127</v>
      </c>
      <c r="I309">
        <v>28</v>
      </c>
      <c r="J309">
        <v>1349236.2069089664</v>
      </c>
      <c r="K309">
        <v>33244.308836363634</v>
      </c>
      <c r="L309">
        <v>242862517.24361393</v>
      </c>
      <c r="M309">
        <v>5148539.626363636</v>
      </c>
      <c r="N309">
        <v>2023854310.3634496</v>
      </c>
      <c r="O309">
        <v>109200000</v>
      </c>
      <c r="P309">
        <v>21.468362052272724</v>
      </c>
      <c r="Q309">
        <v>20171.081293289048</v>
      </c>
      <c r="R309">
        <v>242895761.5524503</v>
      </c>
      <c r="S309">
        <v>2138.2028499898133</v>
      </c>
      <c r="T309">
        <v>20192.549655341321</v>
      </c>
      <c r="U309">
        <f>Pro_Economic_Table[[#This Row],[Total Energy(MJ)]]*AHP!$P$3/TOPSIS!$B$4</f>
        <v>8.2545119607135061E-3</v>
      </c>
      <c r="V309">
        <f>Pro_Economic_Table[[#This Row],[Total Cost(LKR Million)]]*AHP!$P$4/TOPSIS!$C$4</f>
        <v>3.2113967512050742E-2</v>
      </c>
      <c r="W309">
        <f>Pro_Economic_Table[[#This Row],[Total Carbon (Metric T)]]*AHP!$P$5/TOPSIS!$D$4</f>
        <v>3.5442619833868467E-3</v>
      </c>
      <c r="X309">
        <f>((Pro_Economic_Table[[#This Row],[Weighted Energy]]-TOPSIS!$B$5)^2+(Pro_Economic_Table[[#This Row],[Weighted Cost]]-TOPSIS!$C$5)^2+(Pro_Economic_Table[[#This Row],[Weighted Co2]]-TOPSIS!$D$5)^2)^0.5</f>
        <v>4.2181330926011626E-3</v>
      </c>
      <c r="Y309">
        <f>((Pro_Economic_Table[[#This Row],[Weighted Energy]]-TOPSIS!$B$6)^2+(Pro_Economic_Table[[#This Row],[Weighted Cost]]-TOPSIS!$C$6)^2+(Pro_Economic_Table[[#This Row],[Weighted Co2]]-TOPSIS!$D$6)^2)^0.5</f>
        <v>2.7739374183715407E-3</v>
      </c>
      <c r="Z309">
        <f>Pro_Economic_Table[[#This Row],[S- Worst-Euclidean Distance]]/(Pro_Economic_Table[[#This Row],[S+ Best-Euclidean Distance]]+Pro_Economic_Table[[#This Row],[S- Worst-Euclidean Distance]])</f>
        <v>0.39672617917945507</v>
      </c>
      <c r="AA309">
        <v>308</v>
      </c>
    </row>
    <row r="310" spans="1:27" x14ac:dyDescent="0.3">
      <c r="A310">
        <v>515</v>
      </c>
      <c r="B310" t="s">
        <v>143</v>
      </c>
      <c r="C310" t="s">
        <v>151</v>
      </c>
      <c r="D310" t="s">
        <v>154</v>
      </c>
      <c r="E310" t="s">
        <v>157</v>
      </c>
      <c r="F310" t="s">
        <v>159</v>
      </c>
      <c r="G310" t="s">
        <v>226</v>
      </c>
      <c r="H310">
        <v>384.65452656689121</v>
      </c>
      <c r="I310">
        <v>28</v>
      </c>
      <c r="J310">
        <v>1351147.7476156424</v>
      </c>
      <c r="K310">
        <v>35173.21527272727</v>
      </c>
      <c r="L310">
        <v>243206594.57081562</v>
      </c>
      <c r="M310">
        <v>4576314.8004545448</v>
      </c>
      <c r="N310">
        <v>2026721621.4234633</v>
      </c>
      <c r="O310">
        <v>109200000</v>
      </c>
      <c r="P310">
        <v>24.484369777272725</v>
      </c>
      <c r="Q310">
        <v>20199.658826853851</v>
      </c>
      <c r="R310">
        <v>243241767.78608835</v>
      </c>
      <c r="S310">
        <v>2140.4979362239178</v>
      </c>
      <c r="T310">
        <v>20224.143196631125</v>
      </c>
      <c r="U310">
        <f>Pro_Economic_Table[[#This Row],[Total Energy(MJ)]]*AHP!$P$3/TOPSIS!$B$4</f>
        <v>8.2662705545061364E-3</v>
      </c>
      <c r="V310">
        <f>Pro_Economic_Table[[#This Row],[Total Cost(LKR Million)]]*AHP!$P$4/TOPSIS!$C$4</f>
        <v>3.2148437733040172E-2</v>
      </c>
      <c r="W310">
        <f>Pro_Economic_Table[[#This Row],[Total Carbon (Metric T)]]*AHP!$P$5/TOPSIS!$D$4</f>
        <v>3.5498073844989044E-3</v>
      </c>
      <c r="X310">
        <f>((Pro_Economic_Table[[#This Row],[Weighted Energy]]-TOPSIS!$B$5)^2+(Pro_Economic_Table[[#This Row],[Weighted Cost]]-TOPSIS!$C$5)^2+(Pro_Economic_Table[[#This Row],[Weighted Co2]]-TOPSIS!$D$5)^2)^0.5</f>
        <v>4.2548004748600276E-3</v>
      </c>
      <c r="Y310">
        <f>((Pro_Economic_Table[[#This Row],[Weighted Energy]]-TOPSIS!$B$6)^2+(Pro_Economic_Table[[#This Row],[Weighted Cost]]-TOPSIS!$C$6)^2+(Pro_Economic_Table[[#This Row],[Weighted Co2]]-TOPSIS!$D$6)^2)^0.5</f>
        <v>2.7372336822626161E-3</v>
      </c>
      <c r="Z310">
        <f>Pro_Economic_Table[[#This Row],[S- Worst-Euclidean Distance]]/(Pro_Economic_Table[[#This Row],[S+ Best-Euclidean Distance]]+Pro_Economic_Table[[#This Row],[S- Worst-Euclidean Distance]])</f>
        <v>0.39147887735563353</v>
      </c>
      <c r="AA310">
        <v>309</v>
      </c>
    </row>
    <row r="311" spans="1:27" x14ac:dyDescent="0.3">
      <c r="A311">
        <v>533</v>
      </c>
      <c r="B311" t="s">
        <v>143</v>
      </c>
      <c r="C311" t="s">
        <v>151</v>
      </c>
      <c r="D311" t="s">
        <v>155</v>
      </c>
      <c r="E311" t="s">
        <v>157</v>
      </c>
      <c r="F311" t="s">
        <v>159</v>
      </c>
      <c r="G311" t="s">
        <v>226</v>
      </c>
      <c r="H311">
        <v>384.66097367189127</v>
      </c>
      <c r="I311">
        <v>28</v>
      </c>
      <c r="J311">
        <v>1351153.9884132824</v>
      </c>
      <c r="K311">
        <v>35154.794972727264</v>
      </c>
      <c r="L311">
        <v>243207717.91439083</v>
      </c>
      <c r="M311">
        <v>4575393.7854545442</v>
      </c>
      <c r="N311">
        <v>2026730982.6199236</v>
      </c>
      <c r="O311">
        <v>109200000</v>
      </c>
      <c r="P311">
        <v>24.470554552272727</v>
      </c>
      <c r="Q311">
        <v>20199.752126778571</v>
      </c>
      <c r="R311">
        <v>243242872.70936355</v>
      </c>
      <c r="S311">
        <v>2140.506376405378</v>
      </c>
      <c r="T311">
        <v>20224.222681330844</v>
      </c>
      <c r="U311">
        <f>Pro_Economic_Table[[#This Row],[Total Energy(MJ)]]*AHP!$P$3/TOPSIS!$B$4</f>
        <v>8.2663081039567009E-3</v>
      </c>
      <c r="V311">
        <f>Pro_Economic_Table[[#This Row],[Total Cost(LKR Million)]]*AHP!$P$4/TOPSIS!$C$4</f>
        <v>3.2148564497305417E-2</v>
      </c>
      <c r="W311">
        <f>Pro_Economic_Table[[#This Row],[Total Carbon (Metric T)]]*AHP!$P$5/TOPSIS!$D$4</f>
        <v>3.5498213359118902E-3</v>
      </c>
      <c r="X311">
        <f>((Pro_Economic_Table[[#This Row],[Weighted Energy]]-TOPSIS!$B$5)^2+(Pro_Economic_Table[[#This Row],[Weighted Cost]]-TOPSIS!$C$5)^2+(Pro_Economic_Table[[#This Row],[Weighted Co2]]-TOPSIS!$D$5)^2)^0.5</f>
        <v>4.2549332910887545E-3</v>
      </c>
      <c r="Y311">
        <f>((Pro_Economic_Table[[#This Row],[Weighted Energy]]-TOPSIS!$B$6)^2+(Pro_Economic_Table[[#This Row],[Weighted Cost]]-TOPSIS!$C$6)^2+(Pro_Economic_Table[[#This Row],[Weighted Co2]]-TOPSIS!$D$6)^2)^0.5</f>
        <v>2.7371008183827137E-3</v>
      </c>
      <c r="Z311">
        <f>Pro_Economic_Table[[#This Row],[S- Worst-Euclidean Distance]]/(Pro_Economic_Table[[#This Row],[S+ Best-Euclidean Distance]]+Pro_Economic_Table[[#This Row],[S- Worst-Euclidean Distance]])</f>
        <v>0.39145987784513436</v>
      </c>
      <c r="AA311">
        <v>310</v>
      </c>
    </row>
    <row r="312" spans="1:27" x14ac:dyDescent="0.3">
      <c r="A312">
        <v>518</v>
      </c>
      <c r="B312" t="s">
        <v>143</v>
      </c>
      <c r="C312" t="s">
        <v>151</v>
      </c>
      <c r="D312" t="s">
        <v>154</v>
      </c>
      <c r="E312" t="s">
        <v>157</v>
      </c>
      <c r="F312" t="s">
        <v>160</v>
      </c>
      <c r="G312" t="s">
        <v>226</v>
      </c>
      <c r="H312">
        <v>384.61595472305316</v>
      </c>
      <c r="I312">
        <v>28</v>
      </c>
      <c r="J312">
        <v>1352188.9270393264</v>
      </c>
      <c r="K312">
        <v>35991.99504545454</v>
      </c>
      <c r="L312">
        <v>243394006.86707875</v>
      </c>
      <c r="M312">
        <v>4603607.459545454</v>
      </c>
      <c r="N312">
        <v>2028283390.5589895</v>
      </c>
      <c r="O312">
        <v>109200000</v>
      </c>
      <c r="P312">
        <v>24.211443186363635</v>
      </c>
      <c r="Q312">
        <v>20215.224459237928</v>
      </c>
      <c r="R312">
        <v>243429998.8621242</v>
      </c>
      <c r="S312">
        <v>2142.0869980185348</v>
      </c>
      <c r="T312">
        <v>20239.435902424291</v>
      </c>
      <c r="U312">
        <f>Pro_Economic_Table[[#This Row],[Total Energy(MJ)]]*AHP!$P$3/TOPSIS!$B$4</f>
        <v>8.2726673547573442E-3</v>
      </c>
      <c r="V312">
        <f>Pro_Economic_Table[[#This Row],[Total Cost(LKR Million)]]*AHP!$P$4/TOPSIS!$C$4</f>
        <v>3.2172304074274925E-2</v>
      </c>
      <c r="W312">
        <f>Pro_Economic_Table[[#This Row],[Total Carbon (Metric T)]]*AHP!$P$5/TOPSIS!$D$4</f>
        <v>3.5524916099528956E-3</v>
      </c>
      <c r="X312">
        <f>((Pro_Economic_Table[[#This Row],[Weighted Energy]]-TOPSIS!$B$5)^2+(Pro_Economic_Table[[#This Row],[Weighted Cost]]-TOPSIS!$C$5)^2+(Pro_Economic_Table[[#This Row],[Weighted Co2]]-TOPSIS!$D$5)^2)^0.5</f>
        <v>4.2796504494148667E-3</v>
      </c>
      <c r="Y312">
        <f>((Pro_Economic_Table[[#This Row],[Weighted Energy]]-TOPSIS!$B$6)^2+(Pro_Economic_Table[[#This Row],[Weighted Cost]]-TOPSIS!$C$6)^2+(Pro_Economic_Table[[#This Row],[Weighted Co2]]-TOPSIS!$D$6)^2)^0.5</f>
        <v>2.7123804888634895E-3</v>
      </c>
      <c r="Z312">
        <f>Pro_Economic_Table[[#This Row],[S- Worst-Euclidean Distance]]/(Pro_Economic_Table[[#This Row],[S+ Best-Euclidean Distance]]+Pro_Economic_Table[[#This Row],[S- Worst-Euclidean Distance]])</f>
        <v>0.38792455479771626</v>
      </c>
      <c r="AA312">
        <v>311</v>
      </c>
    </row>
    <row r="313" spans="1:27" x14ac:dyDescent="0.3">
      <c r="A313">
        <v>536</v>
      </c>
      <c r="B313" t="s">
        <v>143</v>
      </c>
      <c r="C313" t="s">
        <v>151</v>
      </c>
      <c r="D313" t="s">
        <v>155</v>
      </c>
      <c r="E313" t="s">
        <v>157</v>
      </c>
      <c r="F313" t="s">
        <v>160</v>
      </c>
      <c r="G313" t="s">
        <v>226</v>
      </c>
      <c r="H313">
        <v>384.62240182805317</v>
      </c>
      <c r="I313">
        <v>28</v>
      </c>
      <c r="J313">
        <v>1352195.1678369665</v>
      </c>
      <c r="K313">
        <v>35973.574745454542</v>
      </c>
      <c r="L313">
        <v>243395130.21065399</v>
      </c>
      <c r="M313">
        <v>4602686.4445454534</v>
      </c>
      <c r="N313">
        <v>2028292751.7554498</v>
      </c>
      <c r="O313">
        <v>109200000</v>
      </c>
      <c r="P313">
        <v>24.197627961363636</v>
      </c>
      <c r="Q313">
        <v>20215.317759162648</v>
      </c>
      <c r="R313">
        <v>243431103.78539944</v>
      </c>
      <c r="S313">
        <v>2142.0954381999954</v>
      </c>
      <c r="T313">
        <v>20239.515387124011</v>
      </c>
      <c r="U313">
        <f>Pro_Economic_Table[[#This Row],[Total Energy(MJ)]]*AHP!$P$3/TOPSIS!$B$4</f>
        <v>8.2727049042079087E-3</v>
      </c>
      <c r="V313">
        <f>Pro_Economic_Table[[#This Row],[Total Cost(LKR Million)]]*AHP!$P$4/TOPSIS!$C$4</f>
        <v>3.217243083854017E-2</v>
      </c>
      <c r="W313">
        <f>Pro_Economic_Table[[#This Row],[Total Carbon (Metric T)]]*AHP!$P$5/TOPSIS!$D$4</f>
        <v>3.5525055613658809E-3</v>
      </c>
      <c r="X313">
        <f>((Pro_Economic_Table[[#This Row],[Weighted Energy]]-TOPSIS!$B$5)^2+(Pro_Economic_Table[[#This Row],[Weighted Cost]]-TOPSIS!$C$5)^2+(Pro_Economic_Table[[#This Row],[Weighted Co2]]-TOPSIS!$D$5)^2)^0.5</f>
        <v>4.2797832662427792E-3</v>
      </c>
      <c r="Y313">
        <f>((Pro_Economic_Table[[#This Row],[Weighted Energy]]-TOPSIS!$B$6)^2+(Pro_Economic_Table[[#This Row],[Weighted Cost]]-TOPSIS!$C$6)^2+(Pro_Economic_Table[[#This Row],[Weighted Co2]]-TOPSIS!$D$6)^2)^0.5</f>
        <v>2.7122476253348018E-3</v>
      </c>
      <c r="Z313">
        <f>Pro_Economic_Table[[#This Row],[S- Worst-Euclidean Distance]]/(Pro_Economic_Table[[#This Row],[S+ Best-Euclidean Distance]]+Pro_Economic_Table[[#This Row],[S- Worst-Euclidean Distance]])</f>
        <v>0.38790555525175169</v>
      </c>
      <c r="AA313">
        <v>312</v>
      </c>
    </row>
    <row r="314" spans="1:27" x14ac:dyDescent="0.3">
      <c r="A314">
        <v>511</v>
      </c>
      <c r="B314" t="s">
        <v>143</v>
      </c>
      <c r="C314" t="s">
        <v>151</v>
      </c>
      <c r="D314" t="s">
        <v>154</v>
      </c>
      <c r="E314" t="s">
        <v>156</v>
      </c>
      <c r="F314" t="s">
        <v>161</v>
      </c>
      <c r="G314" t="s">
        <v>225</v>
      </c>
      <c r="H314">
        <v>381.29468426140977</v>
      </c>
      <c r="I314">
        <v>55</v>
      </c>
      <c r="J314">
        <v>1356369.4821594448</v>
      </c>
      <c r="K314">
        <v>33753.996999999996</v>
      </c>
      <c r="L314">
        <v>244146506.78870004</v>
      </c>
      <c r="M314">
        <v>5100333.8549999995</v>
      </c>
      <c r="N314">
        <v>2034554223.239167</v>
      </c>
      <c r="O314">
        <v>102520000</v>
      </c>
      <c r="P314">
        <v>20.990909413636359</v>
      </c>
      <c r="Q314">
        <v>20277.723758283697</v>
      </c>
      <c r="R314">
        <v>244180260.78570005</v>
      </c>
      <c r="S314">
        <v>2142.1745570941671</v>
      </c>
      <c r="T314">
        <v>20298.714667697332</v>
      </c>
      <c r="U314">
        <f>Pro_Economic_Table[[#This Row],[Total Energy(MJ)]]*AHP!$P$3/TOPSIS!$B$4</f>
        <v>8.2981640780523166E-3</v>
      </c>
      <c r="V314">
        <f>Pro_Economic_Table[[#This Row],[Total Cost(LKR Million)]]*AHP!$P$4/TOPSIS!$C$4</f>
        <v>3.2173619136272084E-2</v>
      </c>
      <c r="W314">
        <f>Pro_Economic_Table[[#This Row],[Total Carbon (Metric T)]]*AHP!$P$5/TOPSIS!$D$4</f>
        <v>3.5628964116131839E-3</v>
      </c>
      <c r="X314">
        <f>((Pro_Economic_Table[[#This Row],[Weighted Energy]]-TOPSIS!$B$5)^2+(Pro_Economic_Table[[#This Row],[Weighted Cost]]-TOPSIS!$C$5)^2+(Pro_Economic_Table[[#This Row],[Weighted Co2]]-TOPSIS!$D$5)^2)^0.5</f>
        <v>4.2882068279308898E-3</v>
      </c>
      <c r="Y314">
        <f>((Pro_Economic_Table[[#This Row],[Weighted Energy]]-TOPSIS!$B$6)^2+(Pro_Economic_Table[[#This Row],[Weighted Cost]]-TOPSIS!$C$6)^2+(Pro_Economic_Table[[#This Row],[Weighted Co2]]-TOPSIS!$D$6)^2)^0.5</f>
        <v>2.7037761111644637E-3</v>
      </c>
      <c r="Z314">
        <f>Pro_Economic_Table[[#This Row],[S- Worst-Euclidean Distance]]/(Pro_Economic_Table[[#This Row],[S+ Best-Euclidean Distance]]+Pro_Economic_Table[[#This Row],[S- Worst-Euclidean Distance]])</f>
        <v>0.38669661163593849</v>
      </c>
      <c r="AA314">
        <v>313</v>
      </c>
    </row>
    <row r="315" spans="1:27" x14ac:dyDescent="0.3">
      <c r="A315">
        <v>529</v>
      </c>
      <c r="B315" t="s">
        <v>143</v>
      </c>
      <c r="C315" t="s">
        <v>151</v>
      </c>
      <c r="D315" t="s">
        <v>155</v>
      </c>
      <c r="E315" t="s">
        <v>156</v>
      </c>
      <c r="F315" t="s">
        <v>161</v>
      </c>
      <c r="G315" t="s">
        <v>225</v>
      </c>
      <c r="H315">
        <v>381.30113136640983</v>
      </c>
      <c r="I315">
        <v>55</v>
      </c>
      <c r="J315">
        <v>1356375.7229570847</v>
      </c>
      <c r="K315">
        <v>33735.576699999998</v>
      </c>
      <c r="L315">
        <v>244147630.13227525</v>
      </c>
      <c r="M315">
        <v>5099412.84</v>
      </c>
      <c r="N315">
        <v>2034563584.4356272</v>
      </c>
      <c r="O315">
        <v>102520000</v>
      </c>
      <c r="P315">
        <v>20.977094188636361</v>
      </c>
      <c r="Q315">
        <v>20277.817058208417</v>
      </c>
      <c r="R315">
        <v>244181365.70897526</v>
      </c>
      <c r="S315">
        <v>2142.1829972756273</v>
      </c>
      <c r="T315">
        <v>20298.794152397055</v>
      </c>
      <c r="U315">
        <f>Pro_Economic_Table[[#This Row],[Total Energy(MJ)]]*AHP!$P$3/TOPSIS!$B$4</f>
        <v>8.2982016275028811E-3</v>
      </c>
      <c r="V315">
        <f>Pro_Economic_Table[[#This Row],[Total Cost(LKR Million)]]*AHP!$P$4/TOPSIS!$C$4</f>
        <v>3.2173745900537322E-2</v>
      </c>
      <c r="W315">
        <f>Pro_Economic_Table[[#This Row],[Total Carbon (Metric T)]]*AHP!$P$5/TOPSIS!$D$4</f>
        <v>3.5629103630261702E-3</v>
      </c>
      <c r="X315">
        <f>((Pro_Economic_Table[[#This Row],[Weighted Energy]]-TOPSIS!$B$5)^2+(Pro_Economic_Table[[#This Row],[Weighted Cost]]-TOPSIS!$C$5)^2+(Pro_Economic_Table[[#This Row],[Weighted Co2]]-TOPSIS!$D$5)^2)^0.5</f>
        <v>4.2883396757314937E-3</v>
      </c>
      <c r="Y315">
        <f>((Pro_Economic_Table[[#This Row],[Weighted Energy]]-TOPSIS!$B$6)^2+(Pro_Economic_Table[[#This Row],[Weighted Cost]]-TOPSIS!$C$6)^2+(Pro_Economic_Table[[#This Row],[Weighted Co2]]-TOPSIS!$D$6)^2)^0.5</f>
        <v>2.7036432942560305E-3</v>
      </c>
      <c r="Z315">
        <f>Pro_Economic_Table[[#This Row],[S- Worst-Euclidean Distance]]/(Pro_Economic_Table[[#This Row],[S+ Best-Euclidean Distance]]+Pro_Economic_Table[[#This Row],[S- Worst-Euclidean Distance]])</f>
        <v>0.38667761432789283</v>
      </c>
      <c r="AA315">
        <v>314</v>
      </c>
    </row>
    <row r="316" spans="1:27" x14ac:dyDescent="0.3">
      <c r="A316">
        <v>513</v>
      </c>
      <c r="B316" t="s">
        <v>143</v>
      </c>
      <c r="C316" t="s">
        <v>151</v>
      </c>
      <c r="D316" t="s">
        <v>154</v>
      </c>
      <c r="E316" t="s">
        <v>156</v>
      </c>
      <c r="F316" t="s">
        <v>161</v>
      </c>
      <c r="G316" t="s">
        <v>224</v>
      </c>
      <c r="H316">
        <v>381.29468426140977</v>
      </c>
      <c r="I316">
        <v>28</v>
      </c>
      <c r="J316">
        <v>1356369.4821594448</v>
      </c>
      <c r="K316">
        <v>33753.996999999996</v>
      </c>
      <c r="L316">
        <v>244146506.78870004</v>
      </c>
      <c r="M316">
        <v>5100333.8549999995</v>
      </c>
      <c r="N316">
        <v>2034554223.239167</v>
      </c>
      <c r="O316">
        <v>104893600</v>
      </c>
      <c r="P316">
        <v>20.990909413636359</v>
      </c>
      <c r="Q316">
        <v>20277.723758283697</v>
      </c>
      <c r="R316">
        <v>244180260.78570005</v>
      </c>
      <c r="S316">
        <v>2144.548157094167</v>
      </c>
      <c r="T316">
        <v>20298.714667697332</v>
      </c>
      <c r="U316">
        <f>Pro_Economic_Table[[#This Row],[Total Energy(MJ)]]*AHP!$P$3/TOPSIS!$B$4</f>
        <v>8.2981640780523166E-3</v>
      </c>
      <c r="V316">
        <f>Pro_Economic_Table[[#This Row],[Total Cost(LKR Million)]]*AHP!$P$4/TOPSIS!$C$4</f>
        <v>3.2209268566487259E-2</v>
      </c>
      <c r="W316">
        <f>Pro_Economic_Table[[#This Row],[Total Carbon (Metric T)]]*AHP!$P$5/TOPSIS!$D$4</f>
        <v>3.5628964116131839E-3</v>
      </c>
      <c r="X316">
        <f>((Pro_Economic_Table[[#This Row],[Weighted Energy]]-TOPSIS!$B$5)^2+(Pro_Economic_Table[[#This Row],[Weighted Cost]]-TOPSIS!$C$5)^2+(Pro_Economic_Table[[#This Row],[Weighted Co2]]-TOPSIS!$D$5)^2)^0.5</f>
        <v>4.3225661751976575E-3</v>
      </c>
      <c r="Y316">
        <f>((Pro_Economic_Table[[#This Row],[Weighted Energy]]-TOPSIS!$B$6)^2+(Pro_Economic_Table[[#This Row],[Weighted Cost]]-TOPSIS!$C$6)^2+(Pro_Economic_Table[[#This Row],[Weighted Co2]]-TOPSIS!$D$6)^2)^0.5</f>
        <v>2.6693864003929459E-3</v>
      </c>
      <c r="Z316">
        <f>Pro_Economic_Table[[#This Row],[S- Worst-Euclidean Distance]]/(Pro_Economic_Table[[#This Row],[S+ Best-Euclidean Distance]]+Pro_Economic_Table[[#This Row],[S- Worst-Euclidean Distance]])</f>
        <v>0.38177982066296628</v>
      </c>
      <c r="AA316">
        <v>315</v>
      </c>
    </row>
    <row r="317" spans="1:27" x14ac:dyDescent="0.3">
      <c r="A317">
        <v>531</v>
      </c>
      <c r="B317" t="s">
        <v>143</v>
      </c>
      <c r="C317" t="s">
        <v>151</v>
      </c>
      <c r="D317" t="s">
        <v>155</v>
      </c>
      <c r="E317" t="s">
        <v>156</v>
      </c>
      <c r="F317" t="s">
        <v>161</v>
      </c>
      <c r="G317" t="s">
        <v>224</v>
      </c>
      <c r="H317">
        <v>381.30113136640983</v>
      </c>
      <c r="I317">
        <v>28</v>
      </c>
      <c r="J317">
        <v>1356375.7229570847</v>
      </c>
      <c r="K317">
        <v>33735.576699999998</v>
      </c>
      <c r="L317">
        <v>244147630.13227525</v>
      </c>
      <c r="M317">
        <v>5099412.84</v>
      </c>
      <c r="N317">
        <v>2034563584.4356272</v>
      </c>
      <c r="O317">
        <v>104893600</v>
      </c>
      <c r="P317">
        <v>20.977094188636361</v>
      </c>
      <c r="Q317">
        <v>20277.817058208417</v>
      </c>
      <c r="R317">
        <v>244181365.70897526</v>
      </c>
      <c r="S317">
        <v>2144.5565972756272</v>
      </c>
      <c r="T317">
        <v>20298.794152397055</v>
      </c>
      <c r="U317">
        <f>Pro_Economic_Table[[#This Row],[Total Energy(MJ)]]*AHP!$P$3/TOPSIS!$B$4</f>
        <v>8.2982016275028811E-3</v>
      </c>
      <c r="V317">
        <f>Pro_Economic_Table[[#This Row],[Total Cost(LKR Million)]]*AHP!$P$4/TOPSIS!$C$4</f>
        <v>3.2209395330752497E-2</v>
      </c>
      <c r="W317">
        <f>Pro_Economic_Table[[#This Row],[Total Carbon (Metric T)]]*AHP!$P$5/TOPSIS!$D$4</f>
        <v>3.5629103630261702E-3</v>
      </c>
      <c r="X317">
        <f>((Pro_Economic_Table[[#This Row],[Weighted Energy]]-TOPSIS!$B$5)^2+(Pro_Economic_Table[[#This Row],[Weighted Cost]]-TOPSIS!$C$5)^2+(Pro_Economic_Table[[#This Row],[Weighted Co2]]-TOPSIS!$D$5)^2)^0.5</f>
        <v>4.3226990124747696E-3</v>
      </c>
      <c r="Y317">
        <f>((Pro_Economic_Table[[#This Row],[Weighted Energy]]-TOPSIS!$B$6)^2+(Pro_Economic_Table[[#This Row],[Weighted Cost]]-TOPSIS!$C$6)^2+(Pro_Economic_Table[[#This Row],[Weighted Co2]]-TOPSIS!$D$6)^2)^0.5</f>
        <v>2.6692535653291606E-3</v>
      </c>
      <c r="Z317">
        <f>Pro_Economic_Table[[#This Row],[S- Worst-Euclidean Distance]]/(Pro_Economic_Table[[#This Row],[S+ Best-Euclidean Distance]]+Pro_Economic_Table[[#This Row],[S- Worst-Euclidean Distance]])</f>
        <v>0.38176082226340469</v>
      </c>
      <c r="AA317">
        <v>316</v>
      </c>
    </row>
    <row r="318" spans="1:27" x14ac:dyDescent="0.3">
      <c r="A318">
        <v>520</v>
      </c>
      <c r="B318" t="s">
        <v>143</v>
      </c>
      <c r="C318" t="s">
        <v>151</v>
      </c>
      <c r="D318" t="s">
        <v>154</v>
      </c>
      <c r="E318" t="s">
        <v>157</v>
      </c>
      <c r="F318" t="s">
        <v>161</v>
      </c>
      <c r="G318" t="s">
        <v>225</v>
      </c>
      <c r="H318">
        <v>384.35146207959156</v>
      </c>
      <c r="I318">
        <v>55</v>
      </c>
      <c r="J318">
        <v>1359328.4430874446</v>
      </c>
      <c r="K318">
        <v>36483.262909090903</v>
      </c>
      <c r="L318">
        <v>244679119.75574005</v>
      </c>
      <c r="M318">
        <v>4554480.6731818179</v>
      </c>
      <c r="N318">
        <v>2038992664.6311669</v>
      </c>
      <c r="O318">
        <v>102520000</v>
      </c>
      <c r="P318">
        <v>23.720175322727272</v>
      </c>
      <c r="Q318">
        <v>20321.960224157297</v>
      </c>
      <c r="R318">
        <v>244715603.01864913</v>
      </c>
      <c r="S318">
        <v>2146.0671453043487</v>
      </c>
      <c r="T318">
        <v>20345.680399480025</v>
      </c>
      <c r="U318">
        <f>Pro_Economic_Table[[#This Row],[Total Energy(MJ)]]*AHP!$P$3/TOPSIS!$B$4</f>
        <v>8.3163570215467192E-3</v>
      </c>
      <c r="V318">
        <f>Pro_Economic_Table[[#This Row],[Total Cost(LKR Million)]]*AHP!$P$4/TOPSIS!$C$4</f>
        <v>3.2232082462761505E-2</v>
      </c>
      <c r="W318">
        <f>Pro_Economic_Table[[#This Row],[Total Carbon (Metric T)]]*AHP!$P$5/TOPSIS!$D$4</f>
        <v>3.5711399895922186E-3</v>
      </c>
      <c r="X318">
        <f>((Pro_Economic_Table[[#This Row],[Weighted Energy]]-TOPSIS!$B$5)^2+(Pro_Economic_Table[[#This Row],[Weighted Cost]]-TOPSIS!$C$5)^2+(Pro_Economic_Table[[#This Row],[Weighted Co2]]-TOPSIS!$D$5)^2)^0.5</f>
        <v>4.3498834734651609E-3</v>
      </c>
      <c r="Y318">
        <f>((Pro_Economic_Table[[#This Row],[Weighted Energy]]-TOPSIS!$B$6)^2+(Pro_Economic_Table[[#This Row],[Weighted Cost]]-TOPSIS!$C$6)^2+(Pro_Economic_Table[[#This Row],[Weighted Co2]]-TOPSIS!$D$6)^2)^0.5</f>
        <v>2.6421268050367667E-3</v>
      </c>
      <c r="Z318">
        <f>Pro_Economic_Table[[#This Row],[S- Worst-Euclidean Distance]]/(Pro_Economic_Table[[#This Row],[S+ Best-Euclidean Distance]]+Pro_Economic_Table[[#This Row],[S- Worst-Euclidean Distance]])</f>
        <v>0.37787799213631235</v>
      </c>
      <c r="AA318">
        <v>317</v>
      </c>
    </row>
    <row r="319" spans="1:27" x14ac:dyDescent="0.3">
      <c r="A319">
        <v>538</v>
      </c>
      <c r="B319" t="s">
        <v>143</v>
      </c>
      <c r="C319" t="s">
        <v>151</v>
      </c>
      <c r="D319" t="s">
        <v>155</v>
      </c>
      <c r="E319" t="s">
        <v>157</v>
      </c>
      <c r="F319" t="s">
        <v>161</v>
      </c>
      <c r="G319" t="s">
        <v>225</v>
      </c>
      <c r="H319">
        <v>384.35790918459162</v>
      </c>
      <c r="I319">
        <v>55</v>
      </c>
      <c r="J319">
        <v>1359334.6838850847</v>
      </c>
      <c r="K319">
        <v>36464.842609090905</v>
      </c>
      <c r="L319">
        <v>244680243.09931526</v>
      </c>
      <c r="M319">
        <v>4553559.6581818173</v>
      </c>
      <c r="N319">
        <v>2039002025.8276269</v>
      </c>
      <c r="O319">
        <v>102520000</v>
      </c>
      <c r="P319">
        <v>23.706360097727273</v>
      </c>
      <c r="Q319">
        <v>20322.053524082017</v>
      </c>
      <c r="R319">
        <v>244716707.94192433</v>
      </c>
      <c r="S319">
        <v>2146.0755854858089</v>
      </c>
      <c r="T319">
        <v>20345.759884179744</v>
      </c>
      <c r="U319">
        <f>Pro_Economic_Table[[#This Row],[Total Energy(MJ)]]*AHP!$P$3/TOPSIS!$B$4</f>
        <v>8.3163945709972837E-3</v>
      </c>
      <c r="V319">
        <f>Pro_Economic_Table[[#This Row],[Total Cost(LKR Million)]]*AHP!$P$4/TOPSIS!$C$4</f>
        <v>3.2232209227026742E-2</v>
      </c>
      <c r="W319">
        <f>Pro_Economic_Table[[#This Row],[Total Carbon (Metric T)]]*AHP!$P$5/TOPSIS!$D$4</f>
        <v>3.5711539410052048E-3</v>
      </c>
      <c r="X319">
        <f>((Pro_Economic_Table[[#This Row],[Weighted Energy]]-TOPSIS!$B$5)^2+(Pro_Economic_Table[[#This Row],[Weighted Cost]]-TOPSIS!$C$5)^2+(Pro_Economic_Table[[#This Row],[Weighted Co2]]-TOPSIS!$D$5)^2)^0.5</f>
        <v>4.350016324851616E-3</v>
      </c>
      <c r="Y319">
        <f>((Pro_Economic_Table[[#This Row],[Weighted Energy]]-TOPSIS!$B$6)^2+(Pro_Economic_Table[[#This Row],[Weighted Cost]]-TOPSIS!$C$6)^2+(Pro_Economic_Table[[#This Row],[Weighted Co2]]-TOPSIS!$D$6)^2)^0.5</f>
        <v>2.6419939961279627E-3</v>
      </c>
      <c r="Z319">
        <f>Pro_Economic_Table[[#This Row],[S- Worst-Euclidean Distance]]/(Pro_Economic_Table[[#This Row],[S+ Best-Euclidean Distance]]+Pro_Economic_Table[[#This Row],[S- Worst-Euclidean Distance]])</f>
        <v>0.37785899545952328</v>
      </c>
      <c r="AA319">
        <v>318</v>
      </c>
    </row>
    <row r="320" spans="1:27" x14ac:dyDescent="0.3">
      <c r="A320">
        <v>37</v>
      </c>
      <c r="B320" t="s">
        <v>139</v>
      </c>
      <c r="C320" t="s">
        <v>150</v>
      </c>
      <c r="D320" t="s">
        <v>154</v>
      </c>
      <c r="E320" t="s">
        <v>156</v>
      </c>
      <c r="F320" t="s">
        <v>159</v>
      </c>
      <c r="G320" t="s">
        <v>225</v>
      </c>
      <c r="H320">
        <v>371.75852859880405</v>
      </c>
      <c r="I320">
        <v>53</v>
      </c>
      <c r="J320">
        <v>1362596.4253298084</v>
      </c>
      <c r="K320">
        <v>47576.869763636365</v>
      </c>
      <c r="L320">
        <v>245267356.55936551</v>
      </c>
      <c r="M320">
        <v>5330359.9422727264</v>
      </c>
      <c r="N320">
        <v>2043894637.9947124</v>
      </c>
      <c r="O320">
        <v>98792000</v>
      </c>
      <c r="P320">
        <v>22.614542668181812</v>
      </c>
      <c r="Q320">
        <v>20370.816558680635</v>
      </c>
      <c r="R320">
        <v>245314933.42912915</v>
      </c>
      <c r="S320">
        <v>2148.0169979369848</v>
      </c>
      <c r="T320">
        <v>20393.431101348819</v>
      </c>
      <c r="U320">
        <f>Pro_Economic_Table[[#This Row],[Total Energy(MJ)]]*AHP!$P$3/TOPSIS!$B$4</f>
        <v>8.3367245240922837E-3</v>
      </c>
      <c r="V320">
        <f>Pro_Economic_Table[[#This Row],[Total Cost(LKR Million)]]*AHP!$P$4/TOPSIS!$C$4</f>
        <v>3.2261367572028875E-2</v>
      </c>
      <c r="W320">
        <f>Pro_Economic_Table[[#This Row],[Total Carbon (Metric T)]]*AHP!$P$5/TOPSIS!$D$4</f>
        <v>3.5795213480735552E-3</v>
      </c>
      <c r="X320">
        <f>((Pro_Economic_Table[[#This Row],[Weighted Energy]]-TOPSIS!$B$5)^2+(Pro_Economic_Table[[#This Row],[Weighted Cost]]-TOPSIS!$C$5)^2+(Pro_Economic_Table[[#This Row],[Weighted Co2]]-TOPSIS!$D$5)^2)^0.5</f>
        <v>4.3840257397624229E-3</v>
      </c>
      <c r="Y320">
        <f>((Pro_Economic_Table[[#This Row],[Weighted Energy]]-TOPSIS!$B$6)^2+(Pro_Economic_Table[[#This Row],[Weighted Cost]]-TOPSIS!$C$6)^2+(Pro_Economic_Table[[#This Row],[Weighted Co2]]-TOPSIS!$D$6)^2)^0.5</f>
        <v>2.608153776441201E-3</v>
      </c>
      <c r="Z320">
        <f>Pro_Economic_Table[[#This Row],[S- Worst-Euclidean Distance]]/(Pro_Economic_Table[[#This Row],[S+ Best-Euclidean Distance]]+Pro_Economic_Table[[#This Row],[S- Worst-Euclidean Distance]])</f>
        <v>0.37301012801474631</v>
      </c>
      <c r="AA320">
        <v>319</v>
      </c>
    </row>
    <row r="321" spans="1:27" x14ac:dyDescent="0.3">
      <c r="A321">
        <v>55</v>
      </c>
      <c r="B321" t="s">
        <v>139</v>
      </c>
      <c r="C321" t="s">
        <v>150</v>
      </c>
      <c r="D321" t="s">
        <v>155</v>
      </c>
      <c r="E321" t="s">
        <v>156</v>
      </c>
      <c r="F321" t="s">
        <v>159</v>
      </c>
      <c r="G321" t="s">
        <v>225</v>
      </c>
      <c r="H321">
        <v>371.76497570380394</v>
      </c>
      <c r="I321">
        <v>53</v>
      </c>
      <c r="J321">
        <v>1362602.6661274487</v>
      </c>
      <c r="K321">
        <v>47558.449463636367</v>
      </c>
      <c r="L321">
        <v>245268479.90294078</v>
      </c>
      <c r="M321">
        <v>5329438.9272727268</v>
      </c>
      <c r="N321">
        <v>2043903999.1911731</v>
      </c>
      <c r="O321">
        <v>98792000</v>
      </c>
      <c r="P321">
        <v>22.600727443181814</v>
      </c>
      <c r="Q321">
        <v>20370.909858605359</v>
      </c>
      <c r="R321">
        <v>245316038.35240442</v>
      </c>
      <c r="S321">
        <v>2148.0254381184459</v>
      </c>
      <c r="T321">
        <v>20393.510586048542</v>
      </c>
      <c r="U321">
        <f>Pro_Economic_Table[[#This Row],[Total Energy(MJ)]]*AHP!$P$3/TOPSIS!$B$4</f>
        <v>8.3367620735428499E-3</v>
      </c>
      <c r="V321">
        <f>Pro_Economic_Table[[#This Row],[Total Cost(LKR Million)]]*AHP!$P$4/TOPSIS!$C$4</f>
        <v>3.2261494336294126E-2</v>
      </c>
      <c r="W321">
        <f>Pro_Economic_Table[[#This Row],[Total Carbon (Metric T)]]*AHP!$P$5/TOPSIS!$D$4</f>
        <v>3.5795352994865415E-3</v>
      </c>
      <c r="X321">
        <f>((Pro_Economic_Table[[#This Row],[Weighted Energy]]-TOPSIS!$B$5)^2+(Pro_Economic_Table[[#This Row],[Weighted Cost]]-TOPSIS!$C$5)^2+(Pro_Economic_Table[[#This Row],[Weighted Co2]]-TOPSIS!$D$5)^2)^0.5</f>
        <v>4.3841586044190009E-3</v>
      </c>
      <c r="Y321">
        <f>((Pro_Economic_Table[[#This Row],[Weighted Energy]]-TOPSIS!$B$6)^2+(Pro_Economic_Table[[#This Row],[Weighted Cost]]-TOPSIS!$C$6)^2+(Pro_Economic_Table[[#This Row],[Weighted Co2]]-TOPSIS!$D$6)^2)^0.5</f>
        <v>2.6080209990140416E-3</v>
      </c>
      <c r="Z321">
        <f>Pro_Economic_Table[[#This Row],[S- Worst-Euclidean Distance]]/(Pro_Economic_Table[[#This Row],[S+ Best-Euclidean Distance]]+Pro_Economic_Table[[#This Row],[S- Worst-Euclidean Distance]])</f>
        <v>0.37299113394249017</v>
      </c>
      <c r="AA321">
        <v>320</v>
      </c>
    </row>
    <row r="322" spans="1:27" x14ac:dyDescent="0.3">
      <c r="A322">
        <v>522</v>
      </c>
      <c r="B322" t="s">
        <v>143</v>
      </c>
      <c r="C322" t="s">
        <v>151</v>
      </c>
      <c r="D322" t="s">
        <v>154</v>
      </c>
      <c r="E322" t="s">
        <v>157</v>
      </c>
      <c r="F322" t="s">
        <v>161</v>
      </c>
      <c r="G322" t="s">
        <v>224</v>
      </c>
      <c r="H322">
        <v>384.35146207959156</v>
      </c>
      <c r="I322">
        <v>28</v>
      </c>
      <c r="J322">
        <v>1359328.4430874446</v>
      </c>
      <c r="K322">
        <v>36483.262909090903</v>
      </c>
      <c r="L322">
        <v>244679119.75574005</v>
      </c>
      <c r="M322">
        <v>4554480.6731818179</v>
      </c>
      <c r="N322">
        <v>2038992664.6311669</v>
      </c>
      <c r="O322">
        <v>104893600</v>
      </c>
      <c r="P322">
        <v>23.720175322727272</v>
      </c>
      <c r="Q322">
        <v>20321.960224157297</v>
      </c>
      <c r="R322">
        <v>244715603.01864913</v>
      </c>
      <c r="S322">
        <v>2148.4407453043491</v>
      </c>
      <c r="T322">
        <v>20345.680399480025</v>
      </c>
      <c r="U322">
        <f>Pro_Economic_Table[[#This Row],[Total Energy(MJ)]]*AHP!$P$3/TOPSIS!$B$4</f>
        <v>8.3163570215467192E-3</v>
      </c>
      <c r="V322">
        <f>Pro_Economic_Table[[#This Row],[Total Cost(LKR Million)]]*AHP!$P$4/TOPSIS!$C$4</f>
        <v>3.2267731892976687E-2</v>
      </c>
      <c r="W322">
        <f>Pro_Economic_Table[[#This Row],[Total Carbon (Metric T)]]*AHP!$P$5/TOPSIS!$D$4</f>
        <v>3.5711399895922186E-3</v>
      </c>
      <c r="X322">
        <f>((Pro_Economic_Table[[#This Row],[Weighted Energy]]-TOPSIS!$B$5)^2+(Pro_Economic_Table[[#This Row],[Weighted Cost]]-TOPSIS!$C$5)^2+(Pro_Economic_Table[[#This Row],[Weighted Co2]]-TOPSIS!$D$5)^2)^0.5</f>
        <v>4.3842348410105562E-3</v>
      </c>
      <c r="Y322">
        <f>((Pro_Economic_Table[[#This Row],[Weighted Energy]]-TOPSIS!$B$6)^2+(Pro_Economic_Table[[#This Row],[Weighted Cost]]-TOPSIS!$C$6)^2+(Pro_Economic_Table[[#This Row],[Weighted Co2]]-TOPSIS!$D$6)^2)^0.5</f>
        <v>2.6077233207816731E-3</v>
      </c>
      <c r="Z322">
        <f>Pro_Economic_Table[[#This Row],[S- Worst-Euclidean Distance]]/(Pro_Economic_Table[[#This Row],[S+ Best-Euclidean Distance]]+Pro_Economic_Table[[#This Row],[S- Worst-Euclidean Distance]])</f>
        <v>0.37296037253650305</v>
      </c>
      <c r="AA322">
        <v>321</v>
      </c>
    </row>
    <row r="323" spans="1:27" x14ac:dyDescent="0.3">
      <c r="A323">
        <v>540</v>
      </c>
      <c r="B323" t="s">
        <v>143</v>
      </c>
      <c r="C323" t="s">
        <v>151</v>
      </c>
      <c r="D323" t="s">
        <v>155</v>
      </c>
      <c r="E323" t="s">
        <v>157</v>
      </c>
      <c r="F323" t="s">
        <v>161</v>
      </c>
      <c r="G323" t="s">
        <v>224</v>
      </c>
      <c r="H323">
        <v>384.35790918459162</v>
      </c>
      <c r="I323">
        <v>28</v>
      </c>
      <c r="J323">
        <v>1359334.6838850847</v>
      </c>
      <c r="K323">
        <v>36464.842609090905</v>
      </c>
      <c r="L323">
        <v>244680243.09931526</v>
      </c>
      <c r="M323">
        <v>4553559.6581818173</v>
      </c>
      <c r="N323">
        <v>2039002025.8276269</v>
      </c>
      <c r="O323">
        <v>104893600</v>
      </c>
      <c r="P323">
        <v>23.706360097727273</v>
      </c>
      <c r="Q323">
        <v>20322.053524082017</v>
      </c>
      <c r="R323">
        <v>244716707.94192433</v>
      </c>
      <c r="S323">
        <v>2148.4491854858088</v>
      </c>
      <c r="T323">
        <v>20345.759884179744</v>
      </c>
      <c r="U323">
        <f>Pro_Economic_Table[[#This Row],[Total Energy(MJ)]]*AHP!$P$3/TOPSIS!$B$4</f>
        <v>8.3163945709972837E-3</v>
      </c>
      <c r="V323">
        <f>Pro_Economic_Table[[#This Row],[Total Cost(LKR Million)]]*AHP!$P$4/TOPSIS!$C$4</f>
        <v>3.2267858657241917E-2</v>
      </c>
      <c r="W323">
        <f>Pro_Economic_Table[[#This Row],[Total Carbon (Metric T)]]*AHP!$P$5/TOPSIS!$D$4</f>
        <v>3.5711539410052048E-3</v>
      </c>
      <c r="X323">
        <f>((Pro_Economic_Table[[#This Row],[Weighted Energy]]-TOPSIS!$B$5)^2+(Pro_Economic_Table[[#This Row],[Weighted Cost]]-TOPSIS!$C$5)^2+(Pro_Economic_Table[[#This Row],[Weighted Co2]]-TOPSIS!$D$5)^2)^0.5</f>
        <v>4.384367682235225E-3</v>
      </c>
      <c r="Y323">
        <f>((Pro_Economic_Table[[#This Row],[Weighted Energy]]-TOPSIS!$B$6)^2+(Pro_Economic_Table[[#This Row],[Weighted Cost]]-TOPSIS!$C$6)^2+(Pro_Economic_Table[[#This Row],[Weighted Co2]]-TOPSIS!$D$6)^2)^0.5</f>
        <v>2.6075904926921895E-3</v>
      </c>
      <c r="Z323">
        <f>Pro_Economic_Table[[#This Row],[S- Worst-Euclidean Distance]]/(Pro_Economic_Table[[#This Row],[S+ Best-Euclidean Distance]]+Pro_Economic_Table[[#This Row],[S- Worst-Euclidean Distance]])</f>
        <v>0.37294137456982995</v>
      </c>
      <c r="AA323">
        <v>322</v>
      </c>
    </row>
    <row r="324" spans="1:27" x14ac:dyDescent="0.3">
      <c r="A324">
        <v>512</v>
      </c>
      <c r="B324" t="s">
        <v>143</v>
      </c>
      <c r="C324" t="s">
        <v>151</v>
      </c>
      <c r="D324" t="s">
        <v>154</v>
      </c>
      <c r="E324" t="s">
        <v>156</v>
      </c>
      <c r="F324" t="s">
        <v>161</v>
      </c>
      <c r="G324" t="s">
        <v>226</v>
      </c>
      <c r="H324">
        <v>381.29468426140977</v>
      </c>
      <c r="I324">
        <v>28</v>
      </c>
      <c r="J324">
        <v>1356369.4821594448</v>
      </c>
      <c r="K324">
        <v>33753.996999999996</v>
      </c>
      <c r="L324">
        <v>244146506.78870004</v>
      </c>
      <c r="M324">
        <v>5100333.8549999995</v>
      </c>
      <c r="N324">
        <v>2034554223.239167</v>
      </c>
      <c r="O324">
        <v>109200000</v>
      </c>
      <c r="P324">
        <v>20.990909413636359</v>
      </c>
      <c r="Q324">
        <v>20277.723758283697</v>
      </c>
      <c r="R324">
        <v>244180260.78570005</v>
      </c>
      <c r="S324">
        <v>2148.8545570941669</v>
      </c>
      <c r="T324">
        <v>20298.714667697332</v>
      </c>
      <c r="U324">
        <f>Pro_Economic_Table[[#This Row],[Total Energy(MJ)]]*AHP!$P$3/TOPSIS!$B$4</f>
        <v>8.2981640780523166E-3</v>
      </c>
      <c r="V324">
        <f>Pro_Economic_Table[[#This Row],[Total Cost(LKR Million)]]*AHP!$P$4/TOPSIS!$C$4</f>
        <v>3.2273946990096392E-2</v>
      </c>
      <c r="W324">
        <f>Pro_Economic_Table[[#This Row],[Total Carbon (Metric T)]]*AHP!$P$5/TOPSIS!$D$4</f>
        <v>3.5628964116131839E-3</v>
      </c>
      <c r="X324">
        <f>((Pro_Economic_Table[[#This Row],[Weighted Energy]]-TOPSIS!$B$5)^2+(Pro_Economic_Table[[#This Row],[Weighted Cost]]-TOPSIS!$C$5)^2+(Pro_Economic_Table[[#This Row],[Weighted Co2]]-TOPSIS!$D$5)^2)^0.5</f>
        <v>4.3849565974810141E-3</v>
      </c>
      <c r="Y324">
        <f>((Pro_Economic_Table[[#This Row],[Weighted Energy]]-TOPSIS!$B$6)^2+(Pro_Economic_Table[[#This Row],[Weighted Cost]]-TOPSIS!$C$6)^2+(Pro_Economic_Table[[#This Row],[Weighted Co2]]-TOPSIS!$D$6)^2)^0.5</f>
        <v>2.6070798737458547E-3</v>
      </c>
      <c r="Z324">
        <f>Pro_Economic_Table[[#This Row],[S- Worst-Euclidean Distance]]/(Pro_Economic_Table[[#This Row],[S+ Best-Euclidean Distance]]+Pro_Economic_Table[[#This Row],[S- Worst-Euclidean Distance]])</f>
        <v>0.37286416975573922</v>
      </c>
      <c r="AA324">
        <v>323</v>
      </c>
    </row>
    <row r="325" spans="1:27" x14ac:dyDescent="0.3">
      <c r="A325">
        <v>530</v>
      </c>
      <c r="B325" t="s">
        <v>143</v>
      </c>
      <c r="C325" t="s">
        <v>151</v>
      </c>
      <c r="D325" t="s">
        <v>155</v>
      </c>
      <c r="E325" t="s">
        <v>156</v>
      </c>
      <c r="F325" t="s">
        <v>161</v>
      </c>
      <c r="G325" t="s">
        <v>226</v>
      </c>
      <c r="H325">
        <v>381.30113136640983</v>
      </c>
      <c r="I325">
        <v>28</v>
      </c>
      <c r="J325">
        <v>1356375.7229570847</v>
      </c>
      <c r="K325">
        <v>33735.576699999998</v>
      </c>
      <c r="L325">
        <v>244147630.13227525</v>
      </c>
      <c r="M325">
        <v>5099412.84</v>
      </c>
      <c r="N325">
        <v>2034563584.4356272</v>
      </c>
      <c r="O325">
        <v>109200000</v>
      </c>
      <c r="P325">
        <v>20.977094188636361</v>
      </c>
      <c r="Q325">
        <v>20277.817058208417</v>
      </c>
      <c r="R325">
        <v>244181365.70897526</v>
      </c>
      <c r="S325">
        <v>2148.8629972756271</v>
      </c>
      <c r="T325">
        <v>20298.794152397055</v>
      </c>
      <c r="U325">
        <f>Pro_Economic_Table[[#This Row],[Total Energy(MJ)]]*AHP!$P$3/TOPSIS!$B$4</f>
        <v>8.2982016275028811E-3</v>
      </c>
      <c r="V325">
        <f>Pro_Economic_Table[[#This Row],[Total Cost(LKR Million)]]*AHP!$P$4/TOPSIS!$C$4</f>
        <v>3.2274073754361629E-2</v>
      </c>
      <c r="W325">
        <f>Pro_Economic_Table[[#This Row],[Total Carbon (Metric T)]]*AHP!$P$5/TOPSIS!$D$4</f>
        <v>3.5629103630261702E-3</v>
      </c>
      <c r="X325">
        <f>((Pro_Economic_Table[[#This Row],[Weighted Energy]]-TOPSIS!$B$5)^2+(Pro_Economic_Table[[#This Row],[Weighted Cost]]-TOPSIS!$C$5)^2+(Pro_Economic_Table[[#This Row],[Weighted Co2]]-TOPSIS!$D$5)^2)^0.5</f>
        <v>4.3850894144937804E-3</v>
      </c>
      <c r="Y325">
        <f>((Pro_Economic_Table[[#This Row],[Weighted Energy]]-TOPSIS!$B$6)^2+(Pro_Economic_Table[[#This Row],[Weighted Cost]]-TOPSIS!$C$6)^2+(Pro_Economic_Table[[#This Row],[Weighted Co2]]-TOPSIS!$D$6)^2)^0.5</f>
        <v>2.6069470089236605E-3</v>
      </c>
      <c r="Z325">
        <f>Pro_Economic_Table[[#This Row],[S- Worst-Euclidean Distance]]/(Pro_Economic_Table[[#This Row],[S+ Best-Euclidean Distance]]+Pro_Economic_Table[[#This Row],[S- Worst-Euclidean Distance]])</f>
        <v>0.37284516999833994</v>
      </c>
      <c r="AA325">
        <v>324</v>
      </c>
    </row>
    <row r="326" spans="1:27" x14ac:dyDescent="0.3">
      <c r="A326">
        <v>40</v>
      </c>
      <c r="B326" t="s">
        <v>139</v>
      </c>
      <c r="C326" t="s">
        <v>150</v>
      </c>
      <c r="D326" t="s">
        <v>154</v>
      </c>
      <c r="E326" t="s">
        <v>156</v>
      </c>
      <c r="F326" t="s">
        <v>160</v>
      </c>
      <c r="G326" t="s">
        <v>225</v>
      </c>
      <c r="H326">
        <v>371.71995675496584</v>
      </c>
      <c r="I326">
        <v>53</v>
      </c>
      <c r="J326">
        <v>1363637.6047534924</v>
      </c>
      <c r="K326">
        <v>48395.649536363635</v>
      </c>
      <c r="L326">
        <v>245454768.85562864</v>
      </c>
      <c r="M326">
        <v>5357652.6013636356</v>
      </c>
      <c r="N326">
        <v>2045456407.1302388</v>
      </c>
      <c r="O326">
        <v>98792000</v>
      </c>
      <c r="P326">
        <v>22.341616077272725</v>
      </c>
      <c r="Q326">
        <v>20386.382191064713</v>
      </c>
      <c r="R326">
        <v>245503164.50516501</v>
      </c>
      <c r="S326">
        <v>2149.6060597316027</v>
      </c>
      <c r="T326">
        <v>20408.723807141985</v>
      </c>
      <c r="U326">
        <f>Pro_Economic_Table[[#This Row],[Total Energy(MJ)]]*AHP!$P$3/TOPSIS!$B$4</f>
        <v>8.3431213243434915E-3</v>
      </c>
      <c r="V326">
        <f>Pro_Economic_Table[[#This Row],[Total Cost(LKR Million)]]*AHP!$P$4/TOPSIS!$C$4</f>
        <v>3.2285233913263642E-2</v>
      </c>
      <c r="W326">
        <f>Pro_Economic_Table[[#This Row],[Total Carbon (Metric T)]]*AHP!$P$5/TOPSIS!$D$4</f>
        <v>3.582205573527546E-3</v>
      </c>
      <c r="X326">
        <f>((Pro_Economic_Table[[#This Row],[Weighted Energy]]-TOPSIS!$B$5)^2+(Pro_Economic_Table[[#This Row],[Weighted Cost]]-TOPSIS!$C$5)^2+(Pro_Economic_Table[[#This Row],[Weighted Co2]]-TOPSIS!$D$5)^2)^0.5</f>
        <v>4.4088789841918476E-3</v>
      </c>
      <c r="Y326">
        <f>((Pro_Economic_Table[[#This Row],[Weighted Energy]]-TOPSIS!$B$6)^2+(Pro_Economic_Table[[#This Row],[Weighted Cost]]-TOPSIS!$C$6)^2+(Pro_Economic_Table[[#This Row],[Weighted Co2]]-TOPSIS!$D$6)^2)^0.5</f>
        <v>2.5833074011158679E-3</v>
      </c>
      <c r="Z326">
        <f>Pro_Economic_Table[[#This Row],[S- Worst-Euclidean Distance]]/(Pro_Economic_Table[[#This Row],[S+ Best-Euclidean Distance]]+Pro_Economic_Table[[#This Row],[S- Worst-Euclidean Distance]])</f>
        <v>0.36945631291294312</v>
      </c>
      <c r="AA326">
        <v>325</v>
      </c>
    </row>
    <row r="327" spans="1:27" x14ac:dyDescent="0.3">
      <c r="A327">
        <v>58</v>
      </c>
      <c r="B327" t="s">
        <v>139</v>
      </c>
      <c r="C327" t="s">
        <v>150</v>
      </c>
      <c r="D327" t="s">
        <v>155</v>
      </c>
      <c r="E327" t="s">
        <v>156</v>
      </c>
      <c r="F327" t="s">
        <v>160</v>
      </c>
      <c r="G327" t="s">
        <v>225</v>
      </c>
      <c r="H327">
        <v>371.72640385996584</v>
      </c>
      <c r="I327">
        <v>53</v>
      </c>
      <c r="J327">
        <v>1363643.8455511325</v>
      </c>
      <c r="K327">
        <v>48377.229236363637</v>
      </c>
      <c r="L327">
        <v>245455892.19920388</v>
      </c>
      <c r="M327">
        <v>5356731.586363636</v>
      </c>
      <c r="N327">
        <v>2045465768.3266988</v>
      </c>
      <c r="O327">
        <v>98792000</v>
      </c>
      <c r="P327">
        <v>22.327800852272723</v>
      </c>
      <c r="Q327">
        <v>20386.475490989433</v>
      </c>
      <c r="R327">
        <v>245504269.42844024</v>
      </c>
      <c r="S327">
        <v>2149.614499913062</v>
      </c>
      <c r="T327">
        <v>20408.803291841705</v>
      </c>
      <c r="U327">
        <f>Pro_Economic_Table[[#This Row],[Total Energy(MJ)]]*AHP!$P$3/TOPSIS!$B$4</f>
        <v>8.3431588737940578E-3</v>
      </c>
      <c r="V327">
        <f>Pro_Economic_Table[[#This Row],[Total Cost(LKR Million)]]*AHP!$P$4/TOPSIS!$C$4</f>
        <v>3.2285360677528865E-2</v>
      </c>
      <c r="W327">
        <f>Pro_Economic_Table[[#This Row],[Total Carbon (Metric T)]]*AHP!$P$5/TOPSIS!$D$4</f>
        <v>3.5822195249405318E-3</v>
      </c>
      <c r="X327">
        <f>((Pro_Economic_Table[[#This Row],[Weighted Energy]]-TOPSIS!$B$5)^2+(Pro_Economic_Table[[#This Row],[Weighted Cost]]-TOPSIS!$C$5)^2+(Pro_Economic_Table[[#This Row],[Weighted Co2]]-TOPSIS!$D$5)^2)^0.5</f>
        <v>4.409011849058537E-3</v>
      </c>
      <c r="Y327">
        <f>((Pro_Economic_Table[[#This Row],[Weighted Energy]]-TOPSIS!$B$6)^2+(Pro_Economic_Table[[#This Row],[Weighted Cost]]-TOPSIS!$C$6)^2+(Pro_Economic_Table[[#This Row],[Weighted Co2]]-TOPSIS!$D$6)^2)^0.5</f>
        <v>2.5831746252397312E-3</v>
      </c>
      <c r="Z327">
        <f>Pro_Economic_Table[[#This Row],[S- Worst-Euclidean Distance]]/(Pro_Economic_Table[[#This Row],[S+ Best-Euclidean Distance]]+Pro_Economic_Table[[#This Row],[S- Worst-Euclidean Distance]])</f>
        <v>0.36943731903245286</v>
      </c>
      <c r="AA327">
        <v>326</v>
      </c>
    </row>
    <row r="328" spans="1:27" x14ac:dyDescent="0.3">
      <c r="A328">
        <v>39</v>
      </c>
      <c r="B328" t="s">
        <v>139</v>
      </c>
      <c r="C328" t="s">
        <v>150</v>
      </c>
      <c r="D328" t="s">
        <v>154</v>
      </c>
      <c r="E328" t="s">
        <v>156</v>
      </c>
      <c r="F328" t="s">
        <v>159</v>
      </c>
      <c r="G328" t="s">
        <v>224</v>
      </c>
      <c r="H328">
        <v>371.75852859880405</v>
      </c>
      <c r="I328">
        <v>27</v>
      </c>
      <c r="J328">
        <v>1362596.4253298084</v>
      </c>
      <c r="K328">
        <v>47576.869763636365</v>
      </c>
      <c r="L328">
        <v>245267356.55936551</v>
      </c>
      <c r="M328">
        <v>5330359.9422727264</v>
      </c>
      <c r="N328">
        <v>2043894637.9947124</v>
      </c>
      <c r="O328">
        <v>101147400</v>
      </c>
      <c r="P328">
        <v>22.614542668181812</v>
      </c>
      <c r="Q328">
        <v>20370.816558680635</v>
      </c>
      <c r="R328">
        <v>245314933.42912915</v>
      </c>
      <c r="S328">
        <v>2150.3723979369852</v>
      </c>
      <c r="T328">
        <v>20393.431101348819</v>
      </c>
      <c r="U328">
        <f>Pro_Economic_Table[[#This Row],[Total Energy(MJ)]]*AHP!$P$3/TOPSIS!$B$4</f>
        <v>8.3367245240922837E-3</v>
      </c>
      <c r="V328">
        <f>Pro_Economic_Table[[#This Row],[Total Cost(LKR Million)]]*AHP!$P$4/TOPSIS!$C$4</f>
        <v>3.2296743653899812E-2</v>
      </c>
      <c r="W328">
        <f>Pro_Economic_Table[[#This Row],[Total Carbon (Metric T)]]*AHP!$P$5/TOPSIS!$D$4</f>
        <v>3.5795213480735552E-3</v>
      </c>
      <c r="X328">
        <f>((Pro_Economic_Table[[#This Row],[Weighted Energy]]-TOPSIS!$B$5)^2+(Pro_Economic_Table[[#This Row],[Weighted Cost]]-TOPSIS!$C$5)^2+(Pro_Economic_Table[[#This Row],[Weighted Co2]]-TOPSIS!$D$5)^2)^0.5</f>
        <v>4.41808469646754E-3</v>
      </c>
      <c r="Y328">
        <f>((Pro_Economic_Table[[#This Row],[Weighted Energy]]-TOPSIS!$B$6)^2+(Pro_Economic_Table[[#This Row],[Weighted Cost]]-TOPSIS!$C$6)^2+(Pro_Economic_Table[[#This Row],[Weighted Co2]]-TOPSIS!$D$6)^2)^0.5</f>
        <v>2.5739658474044232E-3</v>
      </c>
      <c r="Z328">
        <f>Pro_Economic_Table[[#This Row],[S- Worst-Euclidean Distance]]/(Pro_Economic_Table[[#This Row],[S+ Best-Euclidean Distance]]+Pro_Economic_Table[[#This Row],[S- Worst-Euclidean Distance]])</f>
        <v>0.36812746579189448</v>
      </c>
      <c r="AA328">
        <v>327</v>
      </c>
    </row>
    <row r="329" spans="1:27" x14ac:dyDescent="0.3">
      <c r="A329">
        <v>57</v>
      </c>
      <c r="B329" t="s">
        <v>139</v>
      </c>
      <c r="C329" t="s">
        <v>150</v>
      </c>
      <c r="D329" t="s">
        <v>155</v>
      </c>
      <c r="E329" t="s">
        <v>156</v>
      </c>
      <c r="F329" t="s">
        <v>159</v>
      </c>
      <c r="G329" t="s">
        <v>224</v>
      </c>
      <c r="H329">
        <v>371.76497570380394</v>
      </c>
      <c r="I329">
        <v>27</v>
      </c>
      <c r="J329">
        <v>1362602.6661274487</v>
      </c>
      <c r="K329">
        <v>47558.449463636367</v>
      </c>
      <c r="L329">
        <v>245268479.90294078</v>
      </c>
      <c r="M329">
        <v>5329438.9272727268</v>
      </c>
      <c r="N329">
        <v>2043903999.1911731</v>
      </c>
      <c r="O329">
        <v>101147400</v>
      </c>
      <c r="P329">
        <v>22.600727443181814</v>
      </c>
      <c r="Q329">
        <v>20370.909858605359</v>
      </c>
      <c r="R329">
        <v>245316038.35240442</v>
      </c>
      <c r="S329">
        <v>2150.3808381184458</v>
      </c>
      <c r="T329">
        <v>20393.510586048542</v>
      </c>
      <c r="U329">
        <f>Pro_Economic_Table[[#This Row],[Total Energy(MJ)]]*AHP!$P$3/TOPSIS!$B$4</f>
        <v>8.3367620735428499E-3</v>
      </c>
      <c r="V329">
        <f>Pro_Economic_Table[[#This Row],[Total Cost(LKR Million)]]*AHP!$P$4/TOPSIS!$C$4</f>
        <v>3.229687041816505E-2</v>
      </c>
      <c r="W329">
        <f>Pro_Economic_Table[[#This Row],[Total Carbon (Metric T)]]*AHP!$P$5/TOPSIS!$D$4</f>
        <v>3.5795352994865415E-3</v>
      </c>
      <c r="X329">
        <f>((Pro_Economic_Table[[#This Row],[Weighted Energy]]-TOPSIS!$B$5)^2+(Pro_Economic_Table[[#This Row],[Weighted Cost]]-TOPSIS!$C$5)^2+(Pro_Economic_Table[[#This Row],[Weighted Co2]]-TOPSIS!$D$5)^2)^0.5</f>
        <v>4.4182175518876748E-3</v>
      </c>
      <c r="Y329">
        <f>((Pro_Economic_Table[[#This Row],[Weighted Energy]]-TOPSIS!$B$6)^2+(Pro_Economic_Table[[#This Row],[Weighted Cost]]-TOPSIS!$C$6)^2+(Pro_Economic_Table[[#This Row],[Weighted Co2]]-TOPSIS!$D$6)^2)^0.5</f>
        <v>2.5738330486230437E-3</v>
      </c>
      <c r="Z329">
        <f>Pro_Economic_Table[[#This Row],[S- Worst-Euclidean Distance]]/(Pro_Economic_Table[[#This Row],[S+ Best-Euclidean Distance]]+Pro_Economic_Table[[#This Row],[S- Worst-Euclidean Distance]])</f>
        <v>0.36810846998662222</v>
      </c>
      <c r="AA329">
        <v>328</v>
      </c>
    </row>
    <row r="330" spans="1:27" x14ac:dyDescent="0.3">
      <c r="A330">
        <v>42</v>
      </c>
      <c r="B330" t="s">
        <v>139</v>
      </c>
      <c r="C330" t="s">
        <v>150</v>
      </c>
      <c r="D330" t="s">
        <v>154</v>
      </c>
      <c r="E330" t="s">
        <v>156</v>
      </c>
      <c r="F330" t="s">
        <v>160</v>
      </c>
      <c r="G330" t="s">
        <v>224</v>
      </c>
      <c r="H330">
        <v>371.71995675496584</v>
      </c>
      <c r="I330">
        <v>27</v>
      </c>
      <c r="J330">
        <v>1363637.6047534924</v>
      </c>
      <c r="K330">
        <v>48395.649536363635</v>
      </c>
      <c r="L330">
        <v>245454768.85562864</v>
      </c>
      <c r="M330">
        <v>5357652.6013636356</v>
      </c>
      <c r="N330">
        <v>2045456407.1302388</v>
      </c>
      <c r="O330">
        <v>101147400</v>
      </c>
      <c r="P330">
        <v>22.341616077272725</v>
      </c>
      <c r="Q330">
        <v>20386.382191064713</v>
      </c>
      <c r="R330">
        <v>245503164.50516501</v>
      </c>
      <c r="S330">
        <v>2151.9614597316026</v>
      </c>
      <c r="T330">
        <v>20408.723807141985</v>
      </c>
      <c r="U330">
        <f>Pro_Economic_Table[[#This Row],[Total Energy(MJ)]]*AHP!$P$3/TOPSIS!$B$4</f>
        <v>8.3431213243434915E-3</v>
      </c>
      <c r="V330">
        <f>Pro_Economic_Table[[#This Row],[Total Cost(LKR Million)]]*AHP!$P$4/TOPSIS!$C$4</f>
        <v>3.2320609995134565E-2</v>
      </c>
      <c r="W330">
        <f>Pro_Economic_Table[[#This Row],[Total Carbon (Metric T)]]*AHP!$P$5/TOPSIS!$D$4</f>
        <v>3.582205573527546E-3</v>
      </c>
      <c r="X330">
        <f>((Pro_Economic_Table[[#This Row],[Weighted Energy]]-TOPSIS!$B$5)^2+(Pro_Economic_Table[[#This Row],[Weighted Cost]]-TOPSIS!$C$5)^2+(Pro_Economic_Table[[#This Row],[Weighted Co2]]-TOPSIS!$D$5)^2)^0.5</f>
        <v>4.4429374506954975E-3</v>
      </c>
      <c r="Y330">
        <f>((Pro_Economic_Table[[#This Row],[Weighted Energy]]-TOPSIS!$B$6)^2+(Pro_Economic_Table[[#This Row],[Weighted Cost]]-TOPSIS!$C$6)^2+(Pro_Economic_Table[[#This Row],[Weighted Co2]]-TOPSIS!$D$6)^2)^0.5</f>
        <v>2.549117452371099E-3</v>
      </c>
      <c r="Z330">
        <f>Pro_Economic_Table[[#This Row],[S- Worst-Euclidean Distance]]/(Pro_Economic_Table[[#This Row],[S+ Best-Euclidean Distance]]+Pro_Economic_Table[[#This Row],[S- Worst-Euclidean Distance]])</f>
        <v>0.36457343194675135</v>
      </c>
      <c r="AA330">
        <v>329</v>
      </c>
    </row>
    <row r="331" spans="1:27" x14ac:dyDescent="0.3">
      <c r="A331">
        <v>60</v>
      </c>
      <c r="B331" t="s">
        <v>139</v>
      </c>
      <c r="C331" t="s">
        <v>150</v>
      </c>
      <c r="D331" t="s">
        <v>155</v>
      </c>
      <c r="E331" t="s">
        <v>156</v>
      </c>
      <c r="F331" t="s">
        <v>160</v>
      </c>
      <c r="G331" t="s">
        <v>224</v>
      </c>
      <c r="H331">
        <v>371.72640385996584</v>
      </c>
      <c r="I331">
        <v>27</v>
      </c>
      <c r="J331">
        <v>1363643.8455511325</v>
      </c>
      <c r="K331">
        <v>48377.229236363637</v>
      </c>
      <c r="L331">
        <v>245455892.19920388</v>
      </c>
      <c r="M331">
        <v>5356731.586363636</v>
      </c>
      <c r="N331">
        <v>2045465768.3266988</v>
      </c>
      <c r="O331">
        <v>101147400</v>
      </c>
      <c r="P331">
        <v>22.327800852272723</v>
      </c>
      <c r="Q331">
        <v>20386.475490989433</v>
      </c>
      <c r="R331">
        <v>245504269.42844024</v>
      </c>
      <c r="S331">
        <v>2151.9698999130619</v>
      </c>
      <c r="T331">
        <v>20408.803291841705</v>
      </c>
      <c r="U331">
        <f>Pro_Economic_Table[[#This Row],[Total Energy(MJ)]]*AHP!$P$3/TOPSIS!$B$4</f>
        <v>8.3431588737940578E-3</v>
      </c>
      <c r="V331">
        <f>Pro_Economic_Table[[#This Row],[Total Cost(LKR Million)]]*AHP!$P$4/TOPSIS!$C$4</f>
        <v>3.2320736759399789E-2</v>
      </c>
      <c r="W331">
        <f>Pro_Economic_Table[[#This Row],[Total Carbon (Metric T)]]*AHP!$P$5/TOPSIS!$D$4</f>
        <v>3.5822195249405318E-3</v>
      </c>
      <c r="X331">
        <f>((Pro_Economic_Table[[#This Row],[Weighted Energy]]-TOPSIS!$B$5)^2+(Pro_Economic_Table[[#This Row],[Weighted Cost]]-TOPSIS!$C$5)^2+(Pro_Economic_Table[[#This Row],[Weighted Co2]]-TOPSIS!$D$5)^2)^0.5</f>
        <v>4.4430703063904689E-3</v>
      </c>
      <c r="Y331">
        <f>((Pro_Economic_Table[[#This Row],[Weighted Energy]]-TOPSIS!$B$6)^2+(Pro_Economic_Table[[#This Row],[Weighted Cost]]-TOPSIS!$C$6)^2+(Pro_Economic_Table[[#This Row],[Weighted Co2]]-TOPSIS!$D$6)^2)^0.5</f>
        <v>2.5489846548481568E-3</v>
      </c>
      <c r="Z331">
        <f>Pro_Economic_Table[[#This Row],[S- Worst-Euclidean Distance]]/(Pro_Economic_Table[[#This Row],[S+ Best-Euclidean Distance]]+Pro_Economic_Table[[#This Row],[S- Worst-Euclidean Distance]])</f>
        <v>0.3645544362821499</v>
      </c>
      <c r="AA331">
        <v>330</v>
      </c>
    </row>
    <row r="332" spans="1:27" x14ac:dyDescent="0.3">
      <c r="A332">
        <v>521</v>
      </c>
      <c r="B332" t="s">
        <v>143</v>
      </c>
      <c r="C332" t="s">
        <v>151</v>
      </c>
      <c r="D332" t="s">
        <v>154</v>
      </c>
      <c r="E332" t="s">
        <v>157</v>
      </c>
      <c r="F332" t="s">
        <v>161</v>
      </c>
      <c r="G332" t="s">
        <v>226</v>
      </c>
      <c r="H332">
        <v>384.35146207959156</v>
      </c>
      <c r="I332">
        <v>28</v>
      </c>
      <c r="J332">
        <v>1359328.4430874446</v>
      </c>
      <c r="K332">
        <v>36483.262909090903</v>
      </c>
      <c r="L332">
        <v>244679119.75574005</v>
      </c>
      <c r="M332">
        <v>4554480.6731818179</v>
      </c>
      <c r="N332">
        <v>2038992664.6311669</v>
      </c>
      <c r="O332">
        <v>109200000</v>
      </c>
      <c r="P332">
        <v>23.720175322727272</v>
      </c>
      <c r="Q332">
        <v>20321.960224157297</v>
      </c>
      <c r="R332">
        <v>244715603.01864913</v>
      </c>
      <c r="S332">
        <v>2152.747145304349</v>
      </c>
      <c r="T332">
        <v>20345.680399480025</v>
      </c>
      <c r="U332">
        <f>Pro_Economic_Table[[#This Row],[Total Energy(MJ)]]*AHP!$P$3/TOPSIS!$B$4</f>
        <v>8.3163570215467192E-3</v>
      </c>
      <c r="V332">
        <f>Pro_Economic_Table[[#This Row],[Total Cost(LKR Million)]]*AHP!$P$4/TOPSIS!$C$4</f>
        <v>3.2332410316585819E-2</v>
      </c>
      <c r="W332">
        <f>Pro_Economic_Table[[#This Row],[Total Carbon (Metric T)]]*AHP!$P$5/TOPSIS!$D$4</f>
        <v>3.5711399895922186E-3</v>
      </c>
      <c r="X332">
        <f>((Pro_Economic_Table[[#This Row],[Weighted Energy]]-TOPSIS!$B$5)^2+(Pro_Economic_Table[[#This Row],[Weighted Cost]]-TOPSIS!$C$5)^2+(Pro_Economic_Table[[#This Row],[Weighted Co2]]-TOPSIS!$D$5)^2)^0.5</f>
        <v>4.4466103714574301E-3</v>
      </c>
      <c r="Y332">
        <f>((Pro_Economic_Table[[#This Row],[Weighted Energy]]-TOPSIS!$B$6)^2+(Pro_Economic_Table[[#This Row],[Weighted Cost]]-TOPSIS!$C$6)^2+(Pro_Economic_Table[[#This Row],[Weighted Co2]]-TOPSIS!$D$6)^2)^0.5</f>
        <v>2.5453929486091249E-3</v>
      </c>
      <c r="Z332">
        <f>Pro_Economic_Table[[#This Row],[S- Worst-Euclidean Distance]]/(Pro_Economic_Table[[#This Row],[S+ Best-Euclidean Distance]]+Pro_Economic_Table[[#This Row],[S- Worst-Euclidean Distance]])</f>
        <v>0.36404344106989012</v>
      </c>
      <c r="AA332">
        <v>331</v>
      </c>
    </row>
    <row r="333" spans="1:27" x14ac:dyDescent="0.3">
      <c r="A333">
        <v>539</v>
      </c>
      <c r="B333" t="s">
        <v>143</v>
      </c>
      <c r="C333" t="s">
        <v>151</v>
      </c>
      <c r="D333" t="s">
        <v>155</v>
      </c>
      <c r="E333" t="s">
        <v>157</v>
      </c>
      <c r="F333" t="s">
        <v>161</v>
      </c>
      <c r="G333" t="s">
        <v>226</v>
      </c>
      <c r="H333">
        <v>384.35790918459162</v>
      </c>
      <c r="I333">
        <v>28</v>
      </c>
      <c r="J333">
        <v>1359334.6838850847</v>
      </c>
      <c r="K333">
        <v>36464.842609090905</v>
      </c>
      <c r="L333">
        <v>244680243.09931526</v>
      </c>
      <c r="M333">
        <v>4553559.6581818173</v>
      </c>
      <c r="N333">
        <v>2039002025.8276269</v>
      </c>
      <c r="O333">
        <v>109200000</v>
      </c>
      <c r="P333">
        <v>23.706360097727273</v>
      </c>
      <c r="Q333">
        <v>20322.053524082017</v>
      </c>
      <c r="R333">
        <v>244716707.94192433</v>
      </c>
      <c r="S333">
        <v>2152.7555854858088</v>
      </c>
      <c r="T333">
        <v>20345.759884179744</v>
      </c>
      <c r="U333">
        <f>Pro_Economic_Table[[#This Row],[Total Energy(MJ)]]*AHP!$P$3/TOPSIS!$B$4</f>
        <v>8.3163945709972837E-3</v>
      </c>
      <c r="V333">
        <f>Pro_Economic_Table[[#This Row],[Total Cost(LKR Million)]]*AHP!$P$4/TOPSIS!$C$4</f>
        <v>3.233253708085105E-2</v>
      </c>
      <c r="W333">
        <f>Pro_Economic_Table[[#This Row],[Total Carbon (Metric T)]]*AHP!$P$5/TOPSIS!$D$4</f>
        <v>3.5711539410052048E-3</v>
      </c>
      <c r="X333">
        <f>((Pro_Economic_Table[[#This Row],[Weighted Energy]]-TOPSIS!$B$5)^2+(Pro_Economic_Table[[#This Row],[Weighted Cost]]-TOPSIS!$C$5)^2+(Pro_Economic_Table[[#This Row],[Weighted Co2]]-TOPSIS!$D$5)^2)^0.5</f>
        <v>4.4467431930882064E-3</v>
      </c>
      <c r="Y333">
        <f>((Pro_Economic_Table[[#This Row],[Weighted Energy]]-TOPSIS!$B$6)^2+(Pro_Economic_Table[[#This Row],[Weighted Cost]]-TOPSIS!$C$6)^2+(Pro_Economic_Table[[#This Row],[Weighted Co2]]-TOPSIS!$D$6)^2)^0.5</f>
        <v>2.545260088966321E-3</v>
      </c>
      <c r="Z333">
        <f>Pro_Economic_Table[[#This Row],[S- Worst-Euclidean Distance]]/(Pro_Economic_Table[[#This Row],[S+ Best-Euclidean Distance]]+Pro_Economic_Table[[#This Row],[S- Worst-Euclidean Distance]])</f>
        <v>0.36402444139277101</v>
      </c>
      <c r="AA333">
        <v>332</v>
      </c>
    </row>
    <row r="334" spans="1:27" x14ac:dyDescent="0.3">
      <c r="A334">
        <v>46</v>
      </c>
      <c r="B334" t="s">
        <v>139</v>
      </c>
      <c r="C334" t="s">
        <v>150</v>
      </c>
      <c r="D334" t="s">
        <v>154</v>
      </c>
      <c r="E334" t="s">
        <v>157</v>
      </c>
      <c r="F334" t="s">
        <v>159</v>
      </c>
      <c r="G334" t="s">
        <v>225</v>
      </c>
      <c r="H334">
        <v>374.81530641698583</v>
      </c>
      <c r="I334">
        <v>54</v>
      </c>
      <c r="J334">
        <v>1365555.3862578082</v>
      </c>
      <c r="K334">
        <v>50306.135672727265</v>
      </c>
      <c r="L334">
        <v>245799969.52640548</v>
      </c>
      <c r="M334">
        <v>4784506.7604545439</v>
      </c>
      <c r="N334">
        <v>2048333079.3867123</v>
      </c>
      <c r="O334">
        <v>100656000</v>
      </c>
      <c r="P334">
        <v>25.343808577272721</v>
      </c>
      <c r="Q334">
        <v>20415.053024554229</v>
      </c>
      <c r="R334">
        <v>245850275.6620782</v>
      </c>
      <c r="S334">
        <v>2153.7735861471674</v>
      </c>
      <c r="T334">
        <v>20440.396833131501</v>
      </c>
      <c r="U334">
        <f>Pro_Economic_Table[[#This Row],[Total Energy(MJ)]]*AHP!$P$3/TOPSIS!$B$4</f>
        <v>8.3549174675866845E-3</v>
      </c>
      <c r="V334">
        <f>Pro_Economic_Table[[#This Row],[Total Cost(LKR Million)]]*AHP!$P$4/TOPSIS!$C$4</f>
        <v>3.234782657509444E-2</v>
      </c>
      <c r="W334">
        <f>Pro_Economic_Table[[#This Row],[Total Carbon (Metric T)]]*AHP!$P$5/TOPSIS!$D$4</f>
        <v>3.5877649260525886E-3</v>
      </c>
      <c r="X334">
        <f>((Pro_Economic_Table[[#This Row],[Weighted Energy]]-TOPSIS!$B$5)^2+(Pro_Economic_Table[[#This Row],[Weighted Cost]]-TOPSIS!$C$5)^2+(Pro_Economic_Table[[#This Row],[Weighted Co2]]-TOPSIS!$D$5)^2)^0.5</f>
        <v>4.4726614554974906E-3</v>
      </c>
      <c r="Y334">
        <f>((Pro_Economic_Table[[#This Row],[Weighted Energy]]-TOPSIS!$B$6)^2+(Pro_Economic_Table[[#This Row],[Weighted Cost]]-TOPSIS!$C$6)^2+(Pro_Economic_Table[[#This Row],[Weighted Co2]]-TOPSIS!$D$6)^2)^0.5</f>
        <v>2.5194631729418171E-3</v>
      </c>
      <c r="Z334">
        <f>Pro_Economic_Table[[#This Row],[S- Worst-Euclidean Distance]]/(Pro_Economic_Table[[#This Row],[S+ Best-Euclidean Distance]]+Pro_Economic_Table[[#This Row],[S- Worst-Euclidean Distance]])</f>
        <v>0.36032869933329253</v>
      </c>
      <c r="AA334">
        <v>333</v>
      </c>
    </row>
    <row r="335" spans="1:27" x14ac:dyDescent="0.3">
      <c r="A335">
        <v>64</v>
      </c>
      <c r="B335" t="s">
        <v>139</v>
      </c>
      <c r="C335" t="s">
        <v>150</v>
      </c>
      <c r="D335" t="s">
        <v>155</v>
      </c>
      <c r="E335" t="s">
        <v>157</v>
      </c>
      <c r="F335" t="s">
        <v>159</v>
      </c>
      <c r="G335" t="s">
        <v>225</v>
      </c>
      <c r="H335">
        <v>374.82175352198584</v>
      </c>
      <c r="I335">
        <v>54</v>
      </c>
      <c r="J335">
        <v>1365561.6270554485</v>
      </c>
      <c r="K335">
        <v>50287.715372727267</v>
      </c>
      <c r="L335">
        <v>245801092.86998075</v>
      </c>
      <c r="M335">
        <v>4783585.7454545442</v>
      </c>
      <c r="N335">
        <v>2048342440.5831728</v>
      </c>
      <c r="O335">
        <v>100656000</v>
      </c>
      <c r="P335">
        <v>25.329993352272723</v>
      </c>
      <c r="Q335">
        <v>20415.146324478956</v>
      </c>
      <c r="R335">
        <v>245851380.58535349</v>
      </c>
      <c r="S335">
        <v>2153.7820263286276</v>
      </c>
      <c r="T335">
        <v>20440.476317831228</v>
      </c>
      <c r="U335">
        <f>Pro_Economic_Table[[#This Row],[Total Energy(MJ)]]*AHP!$P$3/TOPSIS!$B$4</f>
        <v>8.3549550170372525E-3</v>
      </c>
      <c r="V335">
        <f>Pro_Economic_Table[[#This Row],[Total Cost(LKR Million)]]*AHP!$P$4/TOPSIS!$C$4</f>
        <v>3.2347953339359678E-2</v>
      </c>
      <c r="W335">
        <f>Pro_Economic_Table[[#This Row],[Total Carbon (Metric T)]]*AHP!$P$5/TOPSIS!$D$4</f>
        <v>3.5877788774655757E-3</v>
      </c>
      <c r="X335">
        <f>((Pro_Economic_Table[[#This Row],[Weighted Energy]]-TOPSIS!$B$5)^2+(Pro_Economic_Table[[#This Row],[Weighted Cost]]-TOPSIS!$C$5)^2+(Pro_Economic_Table[[#This Row],[Weighted Co2]]-TOPSIS!$D$5)^2)^0.5</f>
        <v>4.4727943160185338E-3</v>
      </c>
      <c r="Y335">
        <f>((Pro_Economic_Table[[#This Row],[Weighted Energy]]-TOPSIS!$B$6)^2+(Pro_Economic_Table[[#This Row],[Weighted Cost]]-TOPSIS!$C$6)^2+(Pro_Economic_Table[[#This Row],[Weighted Co2]]-TOPSIS!$D$6)^2)^0.5</f>
        <v>2.5193303883486572E-3</v>
      </c>
      <c r="Z335">
        <f>Pro_Economic_Table[[#This Row],[S- Worst-Euclidean Distance]]/(Pro_Economic_Table[[#This Row],[S+ Best-Euclidean Distance]]+Pro_Economic_Table[[#This Row],[S- Worst-Euclidean Distance]])</f>
        <v>0.36030970482764929</v>
      </c>
      <c r="AA335">
        <v>334</v>
      </c>
    </row>
    <row r="336" spans="1:27" x14ac:dyDescent="0.3">
      <c r="A336">
        <v>38</v>
      </c>
      <c r="B336" t="s">
        <v>139</v>
      </c>
      <c r="C336" t="s">
        <v>150</v>
      </c>
      <c r="D336" t="s">
        <v>154</v>
      </c>
      <c r="E336" t="s">
        <v>156</v>
      </c>
      <c r="F336" t="s">
        <v>159</v>
      </c>
      <c r="G336" t="s">
        <v>226</v>
      </c>
      <c r="H336">
        <v>371.75852859880405</v>
      </c>
      <c r="I336">
        <v>27</v>
      </c>
      <c r="J336">
        <v>1362596.4253298084</v>
      </c>
      <c r="K336">
        <v>47576.869763636365</v>
      </c>
      <c r="L336">
        <v>245267356.55936551</v>
      </c>
      <c r="M336">
        <v>5330359.9422727264</v>
      </c>
      <c r="N336">
        <v>2043894637.9947124</v>
      </c>
      <c r="O336">
        <v>105300000</v>
      </c>
      <c r="P336">
        <v>22.614542668181812</v>
      </c>
      <c r="Q336">
        <v>20370.816558680635</v>
      </c>
      <c r="R336">
        <v>245314933.42912915</v>
      </c>
      <c r="S336">
        <v>2154.5249979369851</v>
      </c>
      <c r="T336">
        <v>20393.431101348819</v>
      </c>
      <c r="U336">
        <f>Pro_Economic_Table[[#This Row],[Total Energy(MJ)]]*AHP!$P$3/TOPSIS!$B$4</f>
        <v>8.3367245240922837E-3</v>
      </c>
      <c r="V336">
        <f>Pro_Economic_Table[[#This Row],[Total Cost(LKR Million)]]*AHP!$P$4/TOPSIS!$C$4</f>
        <v>3.2359112133808612E-2</v>
      </c>
      <c r="W336">
        <f>Pro_Economic_Table[[#This Row],[Total Carbon (Metric T)]]*AHP!$P$5/TOPSIS!$D$4</f>
        <v>3.5795213480735552E-3</v>
      </c>
      <c r="X336">
        <f>((Pro_Economic_Table[[#This Row],[Weighted Energy]]-TOPSIS!$B$5)^2+(Pro_Economic_Table[[#This Row],[Weighted Cost]]-TOPSIS!$C$5)^2+(Pro_Economic_Table[[#This Row],[Weighted Co2]]-TOPSIS!$D$5)^2)^0.5</f>
        <v>4.4781808090806428E-3</v>
      </c>
      <c r="Y336">
        <f>((Pro_Economic_Table[[#This Row],[Weighted Energy]]-TOPSIS!$B$6)^2+(Pro_Economic_Table[[#This Row],[Weighted Cost]]-TOPSIS!$C$6)^2+(Pro_Economic_Table[[#This Row],[Weighted Co2]]-TOPSIS!$D$6)^2)^0.5</f>
        <v>2.5137721800620838E-3</v>
      </c>
      <c r="Z336">
        <f>Pro_Economic_Table[[#This Row],[S- Worst-Euclidean Distance]]/(Pro_Economic_Table[[#This Row],[S+ Best-Euclidean Distance]]+Pro_Economic_Table[[#This Row],[S- Worst-Euclidean Distance]])</f>
        <v>0.35952361006510336</v>
      </c>
      <c r="AA336">
        <v>335</v>
      </c>
    </row>
    <row r="337" spans="1:27" x14ac:dyDescent="0.3">
      <c r="A337">
        <v>56</v>
      </c>
      <c r="B337" t="s">
        <v>139</v>
      </c>
      <c r="C337" t="s">
        <v>150</v>
      </c>
      <c r="D337" t="s">
        <v>155</v>
      </c>
      <c r="E337" t="s">
        <v>156</v>
      </c>
      <c r="F337" t="s">
        <v>159</v>
      </c>
      <c r="G337" t="s">
        <v>226</v>
      </c>
      <c r="H337">
        <v>371.76497570380394</v>
      </c>
      <c r="I337">
        <v>27</v>
      </c>
      <c r="J337">
        <v>1362602.6661274487</v>
      </c>
      <c r="K337">
        <v>47558.449463636367</v>
      </c>
      <c r="L337">
        <v>245268479.90294078</v>
      </c>
      <c r="M337">
        <v>5329438.9272727268</v>
      </c>
      <c r="N337">
        <v>2043903999.1911731</v>
      </c>
      <c r="O337">
        <v>105300000</v>
      </c>
      <c r="P337">
        <v>22.600727443181814</v>
      </c>
      <c r="Q337">
        <v>20370.909858605359</v>
      </c>
      <c r="R337">
        <v>245316038.35240442</v>
      </c>
      <c r="S337">
        <v>2154.5334381184457</v>
      </c>
      <c r="T337">
        <v>20393.510586048542</v>
      </c>
      <c r="U337">
        <f>Pro_Economic_Table[[#This Row],[Total Energy(MJ)]]*AHP!$P$3/TOPSIS!$B$4</f>
        <v>8.3367620735428499E-3</v>
      </c>
      <c r="V337">
        <f>Pro_Economic_Table[[#This Row],[Total Cost(LKR Million)]]*AHP!$P$4/TOPSIS!$C$4</f>
        <v>3.2359238898073857E-2</v>
      </c>
      <c r="W337">
        <f>Pro_Economic_Table[[#This Row],[Total Carbon (Metric T)]]*AHP!$P$5/TOPSIS!$D$4</f>
        <v>3.5795352994865415E-3</v>
      </c>
      <c r="X337">
        <f>((Pro_Economic_Table[[#This Row],[Weighted Energy]]-TOPSIS!$B$5)^2+(Pro_Economic_Table[[#This Row],[Weighted Cost]]-TOPSIS!$C$5)^2+(Pro_Economic_Table[[#This Row],[Weighted Co2]]-TOPSIS!$D$5)^2)^0.5</f>
        <v>4.4783136470835667E-3</v>
      </c>
      <c r="Y337">
        <f>((Pro_Economic_Table[[#This Row],[Weighted Energy]]-TOPSIS!$B$6)^2+(Pro_Economic_Table[[#This Row],[Weighted Cost]]-TOPSIS!$C$6)^2+(Pro_Economic_Table[[#This Row],[Weighted Co2]]-TOPSIS!$D$6)^2)^0.5</f>
        <v>2.5136393464502676E-3</v>
      </c>
      <c r="Z337">
        <f>Pro_Economic_Table[[#This Row],[S- Worst-Euclidean Distance]]/(Pro_Economic_Table[[#This Row],[S+ Best-Euclidean Distance]]+Pro_Economic_Table[[#This Row],[S- Worst-Euclidean Distance]])</f>
        <v>0.35950461176939891</v>
      </c>
      <c r="AA337">
        <v>336</v>
      </c>
    </row>
    <row r="338" spans="1:27" x14ac:dyDescent="0.3">
      <c r="A338">
        <v>48</v>
      </c>
      <c r="B338" t="s">
        <v>139</v>
      </c>
      <c r="C338" t="s">
        <v>150</v>
      </c>
      <c r="D338" t="s">
        <v>154</v>
      </c>
      <c r="E338" t="s">
        <v>157</v>
      </c>
      <c r="F338" t="s">
        <v>159</v>
      </c>
      <c r="G338" t="s">
        <v>224</v>
      </c>
      <c r="H338">
        <v>374.81530641698583</v>
      </c>
      <c r="I338">
        <v>27</v>
      </c>
      <c r="J338">
        <v>1365555.3862578082</v>
      </c>
      <c r="K338">
        <v>50306.135672727265</v>
      </c>
      <c r="L338">
        <v>245799969.52640548</v>
      </c>
      <c r="M338">
        <v>4784506.7604545439</v>
      </c>
      <c r="N338">
        <v>2048333079.3867123</v>
      </c>
      <c r="O338">
        <v>101147400</v>
      </c>
      <c r="P338">
        <v>25.343808577272721</v>
      </c>
      <c r="Q338">
        <v>20415.053024554229</v>
      </c>
      <c r="R338">
        <v>245850275.6620782</v>
      </c>
      <c r="S338">
        <v>2154.2649861471673</v>
      </c>
      <c r="T338">
        <v>20440.396833131501</v>
      </c>
      <c r="U338">
        <f>Pro_Economic_Table[[#This Row],[Total Energy(MJ)]]*AHP!$P$3/TOPSIS!$B$4</f>
        <v>8.3549174675866845E-3</v>
      </c>
      <c r="V338">
        <f>Pro_Economic_Table[[#This Row],[Total Cost(LKR Million)]]*AHP!$P$4/TOPSIS!$C$4</f>
        <v>3.2355206980389239E-2</v>
      </c>
      <c r="W338">
        <f>Pro_Economic_Table[[#This Row],[Total Carbon (Metric T)]]*AHP!$P$5/TOPSIS!$D$4</f>
        <v>3.5877649260525886E-3</v>
      </c>
      <c r="X338">
        <f>((Pro_Economic_Table[[#This Row],[Weighted Energy]]-TOPSIS!$B$5)^2+(Pro_Economic_Table[[#This Row],[Weighted Cost]]-TOPSIS!$C$5)^2+(Pro_Economic_Table[[#This Row],[Weighted Co2]]-TOPSIS!$D$5)^2)^0.5</f>
        <v>4.4797672384255484E-3</v>
      </c>
      <c r="Y338">
        <f>((Pro_Economic_Table[[#This Row],[Weighted Energy]]-TOPSIS!$B$6)^2+(Pro_Economic_Table[[#This Row],[Weighted Cost]]-TOPSIS!$C$6)^2+(Pro_Economic_Table[[#This Row],[Weighted Co2]]-TOPSIS!$D$6)^2)^0.5</f>
        <v>2.5123301275693064E-3</v>
      </c>
      <c r="Z338">
        <f>Pro_Economic_Table[[#This Row],[S- Worst-Euclidean Distance]]/(Pro_Economic_Table[[#This Row],[S+ Best-Euclidean Distance]]+Pro_Economic_Table[[#This Row],[S- Worst-Euclidean Distance]])</f>
        <v>0.3593099460810848</v>
      </c>
      <c r="AA338">
        <v>337</v>
      </c>
    </row>
    <row r="339" spans="1:27" x14ac:dyDescent="0.3">
      <c r="A339">
        <v>66</v>
      </c>
      <c r="B339" t="s">
        <v>139</v>
      </c>
      <c r="C339" t="s">
        <v>150</v>
      </c>
      <c r="D339" t="s">
        <v>155</v>
      </c>
      <c r="E339" t="s">
        <v>157</v>
      </c>
      <c r="F339" t="s">
        <v>159</v>
      </c>
      <c r="G339" t="s">
        <v>224</v>
      </c>
      <c r="H339">
        <v>374.82175352198584</v>
      </c>
      <c r="I339">
        <v>27</v>
      </c>
      <c r="J339">
        <v>1365561.6270554485</v>
      </c>
      <c r="K339">
        <v>50287.715372727267</v>
      </c>
      <c r="L339">
        <v>245801092.86998075</v>
      </c>
      <c r="M339">
        <v>4783585.7454545442</v>
      </c>
      <c r="N339">
        <v>2048342440.5831728</v>
      </c>
      <c r="O339">
        <v>101147400</v>
      </c>
      <c r="P339">
        <v>25.329993352272723</v>
      </c>
      <c r="Q339">
        <v>20415.146324478956</v>
      </c>
      <c r="R339">
        <v>245851380.58535349</v>
      </c>
      <c r="S339">
        <v>2154.2734263286275</v>
      </c>
      <c r="T339">
        <v>20440.476317831228</v>
      </c>
      <c r="U339">
        <f>Pro_Economic_Table[[#This Row],[Total Energy(MJ)]]*AHP!$P$3/TOPSIS!$B$4</f>
        <v>8.3549550170372525E-3</v>
      </c>
      <c r="V339">
        <f>Pro_Economic_Table[[#This Row],[Total Cost(LKR Million)]]*AHP!$P$4/TOPSIS!$C$4</f>
        <v>3.2355333744654477E-2</v>
      </c>
      <c r="W339">
        <f>Pro_Economic_Table[[#This Row],[Total Carbon (Metric T)]]*AHP!$P$5/TOPSIS!$D$4</f>
        <v>3.5877788774655757E-3</v>
      </c>
      <c r="X339">
        <f>((Pro_Economic_Table[[#This Row],[Weighted Energy]]-TOPSIS!$B$5)^2+(Pro_Economic_Table[[#This Row],[Weighted Cost]]-TOPSIS!$C$5)^2+(Pro_Economic_Table[[#This Row],[Weighted Co2]]-TOPSIS!$D$5)^2)^0.5</f>
        <v>4.4799000970478075E-3</v>
      </c>
      <c r="Y339">
        <f>((Pro_Economic_Table[[#This Row],[Weighted Energy]]-TOPSIS!$B$6)^2+(Pro_Economic_Table[[#This Row],[Weighted Cost]]-TOPSIS!$C$6)^2+(Pro_Economic_Table[[#This Row],[Weighted Co2]]-TOPSIS!$D$6)^2)^0.5</f>
        <v>2.5121973383639001E-3</v>
      </c>
      <c r="Z339">
        <f>Pro_Economic_Table[[#This Row],[S- Worst-Euclidean Distance]]/(Pro_Economic_Table[[#This Row],[S+ Best-Euclidean Distance]]+Pro_Economic_Table[[#This Row],[S- Worst-Euclidean Distance]])</f>
        <v>0.35929095118737819</v>
      </c>
      <c r="AA339">
        <v>338</v>
      </c>
    </row>
    <row r="340" spans="1:27" x14ac:dyDescent="0.3">
      <c r="A340">
        <v>397</v>
      </c>
      <c r="B340" t="s">
        <v>142</v>
      </c>
      <c r="C340" t="s">
        <v>151</v>
      </c>
      <c r="D340" t="s">
        <v>154</v>
      </c>
      <c r="E340" t="s">
        <v>156</v>
      </c>
      <c r="F340" t="s">
        <v>159</v>
      </c>
      <c r="G340" t="s">
        <v>225</v>
      </c>
      <c r="H340">
        <v>384.45582936228067</v>
      </c>
      <c r="I340">
        <v>55</v>
      </c>
      <c r="J340">
        <v>1364609.2707684822</v>
      </c>
      <c r="K340">
        <v>36074.369363636361</v>
      </c>
      <c r="L340">
        <v>245629668.73832679</v>
      </c>
      <c r="M340">
        <v>5267384.7822727263</v>
      </c>
      <c r="N340">
        <v>2046913906.1527231</v>
      </c>
      <c r="O340">
        <v>102520000</v>
      </c>
      <c r="P340">
        <v>21.029019868181816</v>
      </c>
      <c r="Q340">
        <v>20400.908597988808</v>
      </c>
      <c r="R340">
        <v>245665743.10769042</v>
      </c>
      <c r="S340">
        <v>2154.7012909349955</v>
      </c>
      <c r="T340">
        <v>20421.937617856991</v>
      </c>
      <c r="U340">
        <f>Pro_Economic_Table[[#This Row],[Total Energy(MJ)]]*AHP!$P$3/TOPSIS!$B$4</f>
        <v>8.3486463570181038E-3</v>
      </c>
      <c r="V340">
        <f>Pro_Economic_Table[[#This Row],[Total Cost(LKR Million)]]*AHP!$P$4/TOPSIS!$C$4</f>
        <v>3.2361759902990443E-2</v>
      </c>
      <c r="W340">
        <f>Pro_Economic_Table[[#This Row],[Total Carbon (Metric T)]]*AHP!$P$5/TOPSIS!$D$4</f>
        <v>3.5845249045566752E-3</v>
      </c>
      <c r="X340">
        <f>((Pro_Economic_Table[[#This Row],[Weighted Energy]]-TOPSIS!$B$5)^2+(Pro_Economic_Table[[#This Row],[Weighted Cost]]-TOPSIS!$C$5)^2+(Pro_Economic_Table[[#This Row],[Weighted Co2]]-TOPSIS!$D$5)^2)^0.5</f>
        <v>4.4841836826965478E-3</v>
      </c>
      <c r="Y340">
        <f>((Pro_Economic_Table[[#This Row],[Weighted Energy]]-TOPSIS!$B$6)^2+(Pro_Economic_Table[[#This Row],[Weighted Cost]]-TOPSIS!$C$6)^2+(Pro_Economic_Table[[#This Row],[Weighted Co2]]-TOPSIS!$D$6)^2)^0.5</f>
        <v>2.5078219249262848E-3</v>
      </c>
      <c r="Z340">
        <f>Pro_Economic_Table[[#This Row],[S- Worst-Euclidean Distance]]/(Pro_Economic_Table[[#This Row],[S+ Best-Euclidean Distance]]+Pro_Economic_Table[[#This Row],[S- Worst-Euclidean Distance]])</f>
        <v>0.35866989611567301</v>
      </c>
      <c r="AA340">
        <v>339</v>
      </c>
    </row>
    <row r="341" spans="1:27" x14ac:dyDescent="0.3">
      <c r="A341">
        <v>415</v>
      </c>
      <c r="B341" t="s">
        <v>142</v>
      </c>
      <c r="C341" t="s">
        <v>151</v>
      </c>
      <c r="D341" t="s">
        <v>155</v>
      </c>
      <c r="E341" t="s">
        <v>156</v>
      </c>
      <c r="F341" t="s">
        <v>159</v>
      </c>
      <c r="G341" t="s">
        <v>225</v>
      </c>
      <c r="H341">
        <v>384.46227646728067</v>
      </c>
      <c r="I341">
        <v>55</v>
      </c>
      <c r="J341">
        <v>1364615.5115661218</v>
      </c>
      <c r="K341">
        <v>36055.949063636363</v>
      </c>
      <c r="L341">
        <v>245630792.08190194</v>
      </c>
      <c r="M341">
        <v>5266463.7672727266</v>
      </c>
      <c r="N341">
        <v>2046923267.3491828</v>
      </c>
      <c r="O341">
        <v>102520000</v>
      </c>
      <c r="P341">
        <v>21.015204643181818</v>
      </c>
      <c r="Q341">
        <v>20401.001897913524</v>
      </c>
      <c r="R341">
        <v>245666848.03096557</v>
      </c>
      <c r="S341">
        <v>2154.7097311164557</v>
      </c>
      <c r="T341">
        <v>20422.017102556707</v>
      </c>
      <c r="U341">
        <f>Pro_Economic_Table[[#This Row],[Total Energy(MJ)]]*AHP!$P$3/TOPSIS!$B$4</f>
        <v>8.3486839064686666E-3</v>
      </c>
      <c r="V341">
        <f>Pro_Economic_Table[[#This Row],[Total Cost(LKR Million)]]*AHP!$P$4/TOPSIS!$C$4</f>
        <v>3.2361886667255681E-2</v>
      </c>
      <c r="W341">
        <f>Pro_Economic_Table[[#This Row],[Total Carbon (Metric T)]]*AHP!$P$5/TOPSIS!$D$4</f>
        <v>3.5845388559696606E-3</v>
      </c>
      <c r="X341">
        <f>((Pro_Economic_Table[[#This Row],[Weighted Energy]]-TOPSIS!$B$5)^2+(Pro_Economic_Table[[#This Row],[Weighted Cost]]-TOPSIS!$C$5)^2+(Pro_Economic_Table[[#This Row],[Weighted Co2]]-TOPSIS!$D$5)^2)^0.5</f>
        <v>4.4843165331200259E-3</v>
      </c>
      <c r="Y341">
        <f>((Pro_Economic_Table[[#This Row],[Weighted Energy]]-TOPSIS!$B$6)^2+(Pro_Economic_Table[[#This Row],[Weighted Cost]]-TOPSIS!$C$6)^2+(Pro_Economic_Table[[#This Row],[Weighted Co2]]-TOPSIS!$D$6)^2)^0.5</f>
        <v>2.5076891163229964E-3</v>
      </c>
      <c r="Z341">
        <f>Pro_Economic_Table[[#This Row],[S- Worst-Euclidean Distance]]/(Pro_Economic_Table[[#This Row],[S+ Best-Euclidean Distance]]+Pro_Economic_Table[[#This Row],[S- Worst-Euclidean Distance]])</f>
        <v>0.35865089962030522</v>
      </c>
      <c r="AA341">
        <v>340</v>
      </c>
    </row>
    <row r="342" spans="1:27" x14ac:dyDescent="0.3">
      <c r="A342">
        <v>49</v>
      </c>
      <c r="B342" t="s">
        <v>139</v>
      </c>
      <c r="C342" t="s">
        <v>150</v>
      </c>
      <c r="D342" t="s">
        <v>154</v>
      </c>
      <c r="E342" t="s">
        <v>157</v>
      </c>
      <c r="F342" t="s">
        <v>160</v>
      </c>
      <c r="G342" t="s">
        <v>225</v>
      </c>
      <c r="H342">
        <v>374.77673457314773</v>
      </c>
      <c r="I342">
        <v>54</v>
      </c>
      <c r="J342">
        <v>1366596.5656814924</v>
      </c>
      <c r="K342">
        <v>51124.915445454535</v>
      </c>
      <c r="L342">
        <v>245987381.82266864</v>
      </c>
      <c r="M342">
        <v>4811799.419545453</v>
      </c>
      <c r="N342">
        <v>2049894848.5222385</v>
      </c>
      <c r="O342">
        <v>100656000</v>
      </c>
      <c r="P342">
        <v>25.070881986363631</v>
      </c>
      <c r="Q342">
        <v>20430.61865693831</v>
      </c>
      <c r="R342">
        <v>246038506.73811409</v>
      </c>
      <c r="S342">
        <v>2155.362647941784</v>
      </c>
      <c r="T342">
        <v>20455.689538924675</v>
      </c>
      <c r="U342">
        <f>Pro_Economic_Table[[#This Row],[Total Energy(MJ)]]*AHP!$P$3/TOPSIS!$B$4</f>
        <v>8.3613142678378924E-3</v>
      </c>
      <c r="V342">
        <f>Pro_Economic_Table[[#This Row],[Total Cost(LKR Million)]]*AHP!$P$4/TOPSIS!$C$4</f>
        <v>3.237169291632918E-2</v>
      </c>
      <c r="W342">
        <f>Pro_Economic_Table[[#This Row],[Total Carbon (Metric T)]]*AHP!$P$5/TOPSIS!$D$4</f>
        <v>3.5904491515065802E-3</v>
      </c>
      <c r="X342">
        <f>((Pro_Economic_Table[[#This Row],[Weighted Energy]]-TOPSIS!$B$5)^2+(Pro_Economic_Table[[#This Row],[Weighted Cost]]-TOPSIS!$C$5)^2+(Pro_Economic_Table[[#This Row],[Weighted Co2]]-TOPSIS!$D$5)^2)^0.5</f>
        <v>4.4975144951935895E-3</v>
      </c>
      <c r="Y342">
        <f>((Pro_Economic_Table[[#This Row],[Weighted Energy]]-TOPSIS!$B$6)^2+(Pro_Economic_Table[[#This Row],[Weighted Cost]]-TOPSIS!$C$6)^2+(Pro_Economic_Table[[#This Row],[Weighted Co2]]-TOPSIS!$D$6)^2)^0.5</f>
        <v>2.4946161258879852E-3</v>
      </c>
      <c r="Z342">
        <f>Pro_Economic_Table[[#This Row],[S- Worst-Euclidean Distance]]/(Pro_Economic_Table[[#This Row],[S+ Best-Euclidean Distance]]+Pro_Economic_Table[[#This Row],[S- Worst-Euclidean Distance]])</f>
        <v>0.35677481744500172</v>
      </c>
      <c r="AA342">
        <v>341</v>
      </c>
    </row>
    <row r="343" spans="1:27" x14ac:dyDescent="0.3">
      <c r="A343">
        <v>67</v>
      </c>
      <c r="B343" t="s">
        <v>139</v>
      </c>
      <c r="C343" t="s">
        <v>150</v>
      </c>
      <c r="D343" t="s">
        <v>155</v>
      </c>
      <c r="E343" t="s">
        <v>157</v>
      </c>
      <c r="F343" t="s">
        <v>160</v>
      </c>
      <c r="G343" t="s">
        <v>225</v>
      </c>
      <c r="H343">
        <v>374.78318167814763</v>
      </c>
      <c r="I343">
        <v>54</v>
      </c>
      <c r="J343">
        <v>1366602.8064791323</v>
      </c>
      <c r="K343">
        <v>51106.495145454537</v>
      </c>
      <c r="L343">
        <v>245988505.16624379</v>
      </c>
      <c r="M343">
        <v>4810878.4045454534</v>
      </c>
      <c r="N343">
        <v>2049904209.7186983</v>
      </c>
      <c r="O343">
        <v>100656000</v>
      </c>
      <c r="P343">
        <v>25.057066761363632</v>
      </c>
      <c r="Q343">
        <v>20430.711956863022</v>
      </c>
      <c r="R343">
        <v>246039611.66138923</v>
      </c>
      <c r="S343">
        <v>2155.3710881232437</v>
      </c>
      <c r="T343">
        <v>20455.769023624387</v>
      </c>
      <c r="U343">
        <f>Pro_Economic_Table[[#This Row],[Total Energy(MJ)]]*AHP!$P$3/TOPSIS!$B$4</f>
        <v>8.3613518172884552E-3</v>
      </c>
      <c r="V343">
        <f>Pro_Economic_Table[[#This Row],[Total Cost(LKR Million)]]*AHP!$P$4/TOPSIS!$C$4</f>
        <v>3.237181968059441E-2</v>
      </c>
      <c r="W343">
        <f>Pro_Economic_Table[[#This Row],[Total Carbon (Metric T)]]*AHP!$P$5/TOPSIS!$D$4</f>
        <v>3.5904631029195647E-3</v>
      </c>
      <c r="X343">
        <f>((Pro_Economic_Table[[#This Row],[Weighted Energy]]-TOPSIS!$B$5)^2+(Pro_Economic_Table[[#This Row],[Weighted Cost]]-TOPSIS!$C$5)^2+(Pro_Economic_Table[[#This Row],[Weighted Co2]]-TOPSIS!$D$5)^2)^0.5</f>
        <v>4.4976473559495212E-3</v>
      </c>
      <c r="Y343">
        <f>((Pro_Economic_Table[[#This Row],[Weighted Energy]]-TOPSIS!$B$6)^2+(Pro_Economic_Table[[#This Row],[Weighted Cost]]-TOPSIS!$C$6)^2+(Pro_Economic_Table[[#This Row],[Weighted Co2]]-TOPSIS!$D$6)^2)^0.5</f>
        <v>2.4944833427938411E-3</v>
      </c>
      <c r="Z343">
        <f>Pro_Economic_Table[[#This Row],[S- Worst-Euclidean Distance]]/(Pro_Economic_Table[[#This Row],[S+ Best-Euclidean Distance]]+Pro_Economic_Table[[#This Row],[S- Worst-Euclidean Distance]])</f>
        <v>0.35675582312014759</v>
      </c>
      <c r="AA343">
        <v>342</v>
      </c>
    </row>
    <row r="344" spans="1:27" x14ac:dyDescent="0.3">
      <c r="A344">
        <v>41</v>
      </c>
      <c r="B344" t="s">
        <v>139</v>
      </c>
      <c r="C344" t="s">
        <v>150</v>
      </c>
      <c r="D344" t="s">
        <v>154</v>
      </c>
      <c r="E344" t="s">
        <v>156</v>
      </c>
      <c r="F344" t="s">
        <v>160</v>
      </c>
      <c r="G344" t="s">
        <v>226</v>
      </c>
      <c r="H344">
        <v>371.71995675496584</v>
      </c>
      <c r="I344">
        <v>27</v>
      </c>
      <c r="J344">
        <v>1363637.6047534924</v>
      </c>
      <c r="K344">
        <v>48395.649536363635</v>
      </c>
      <c r="L344">
        <v>245454768.85562864</v>
      </c>
      <c r="M344">
        <v>5357652.6013636356</v>
      </c>
      <c r="N344">
        <v>2045456407.1302388</v>
      </c>
      <c r="O344">
        <v>105300000</v>
      </c>
      <c r="P344">
        <v>22.341616077272725</v>
      </c>
      <c r="Q344">
        <v>20386.382191064713</v>
      </c>
      <c r="R344">
        <v>245503164.50516501</v>
      </c>
      <c r="S344">
        <v>2156.1140597316025</v>
      </c>
      <c r="T344">
        <v>20408.723807141985</v>
      </c>
      <c r="U344">
        <f>Pro_Economic_Table[[#This Row],[Total Energy(MJ)]]*AHP!$P$3/TOPSIS!$B$4</f>
        <v>8.3431213243434915E-3</v>
      </c>
      <c r="V344">
        <f>Pro_Economic_Table[[#This Row],[Total Cost(LKR Million)]]*AHP!$P$4/TOPSIS!$C$4</f>
        <v>3.2382978475043366E-2</v>
      </c>
      <c r="W344">
        <f>Pro_Economic_Table[[#This Row],[Total Carbon (Metric T)]]*AHP!$P$5/TOPSIS!$D$4</f>
        <v>3.582205573527546E-3</v>
      </c>
      <c r="X344">
        <f>((Pro_Economic_Table[[#This Row],[Weighted Energy]]-TOPSIS!$B$5)^2+(Pro_Economic_Table[[#This Row],[Weighted Cost]]-TOPSIS!$C$5)^2+(Pro_Economic_Table[[#This Row],[Weighted Co2]]-TOPSIS!$D$5)^2)^0.5</f>
        <v>4.5030324426210471E-3</v>
      </c>
      <c r="Y344">
        <f>((Pro_Economic_Table[[#This Row],[Weighted Energy]]-TOPSIS!$B$6)^2+(Pro_Economic_Table[[#This Row],[Weighted Cost]]-TOPSIS!$C$6)^2+(Pro_Economic_Table[[#This Row],[Weighted Co2]]-TOPSIS!$D$6)^2)^0.5</f>
        <v>2.4889208887548487E-3</v>
      </c>
      <c r="Z344">
        <f>Pro_Economic_Table[[#This Row],[S- Worst-Euclidean Distance]]/(Pro_Economic_Table[[#This Row],[S+ Best-Euclidean Distance]]+Pro_Economic_Table[[#This Row],[S- Worst-Euclidean Distance]])</f>
        <v>0.35596932227593575</v>
      </c>
      <c r="AA344">
        <v>343</v>
      </c>
    </row>
    <row r="345" spans="1:27" x14ac:dyDescent="0.3">
      <c r="A345">
        <v>59</v>
      </c>
      <c r="B345" t="s">
        <v>139</v>
      </c>
      <c r="C345" t="s">
        <v>150</v>
      </c>
      <c r="D345" t="s">
        <v>155</v>
      </c>
      <c r="E345" t="s">
        <v>156</v>
      </c>
      <c r="F345" t="s">
        <v>160</v>
      </c>
      <c r="G345" t="s">
        <v>226</v>
      </c>
      <c r="H345">
        <v>371.72640385996584</v>
      </c>
      <c r="I345">
        <v>27</v>
      </c>
      <c r="J345">
        <v>1363643.8455511325</v>
      </c>
      <c r="K345">
        <v>48377.229236363637</v>
      </c>
      <c r="L345">
        <v>245455892.19920388</v>
      </c>
      <c r="M345">
        <v>5356731.586363636</v>
      </c>
      <c r="N345">
        <v>2045465768.3266988</v>
      </c>
      <c r="O345">
        <v>105300000</v>
      </c>
      <c r="P345">
        <v>22.327800852272723</v>
      </c>
      <c r="Q345">
        <v>20386.475490989433</v>
      </c>
      <c r="R345">
        <v>245504269.42844024</v>
      </c>
      <c r="S345">
        <v>2156.1224999130623</v>
      </c>
      <c r="T345">
        <v>20408.803291841705</v>
      </c>
      <c r="U345">
        <f>Pro_Economic_Table[[#This Row],[Total Energy(MJ)]]*AHP!$P$3/TOPSIS!$B$4</f>
        <v>8.3431588737940578E-3</v>
      </c>
      <c r="V345">
        <f>Pro_Economic_Table[[#This Row],[Total Cost(LKR Million)]]*AHP!$P$4/TOPSIS!$C$4</f>
        <v>3.2383105239308603E-2</v>
      </c>
      <c r="W345">
        <f>Pro_Economic_Table[[#This Row],[Total Carbon (Metric T)]]*AHP!$P$5/TOPSIS!$D$4</f>
        <v>3.5822195249405318E-3</v>
      </c>
      <c r="X345">
        <f>((Pro_Economic_Table[[#This Row],[Weighted Energy]]-TOPSIS!$B$5)^2+(Pro_Economic_Table[[#This Row],[Weighted Cost]]-TOPSIS!$C$5)^2+(Pro_Economic_Table[[#This Row],[Weighted Co2]]-TOPSIS!$D$5)^2)^0.5</f>
        <v>4.5031652810243305E-3</v>
      </c>
      <c r="Y345">
        <f>((Pro_Economic_Table[[#This Row],[Weighted Energy]]-TOPSIS!$B$6)^2+(Pro_Economic_Table[[#This Row],[Weighted Cost]]-TOPSIS!$C$6)^2+(Pro_Economic_Table[[#This Row],[Weighted Co2]]-TOPSIS!$D$6)^2)^0.5</f>
        <v>2.488788055929567E-3</v>
      </c>
      <c r="Z345">
        <f>Pro_Economic_Table[[#This Row],[S- Worst-Euclidean Distance]]/(Pro_Economic_Table[[#This Row],[S+ Best-Euclidean Distance]]+Pro_Economic_Table[[#This Row],[S- Worst-Euclidean Distance]])</f>
        <v>0.35595032403546162</v>
      </c>
      <c r="AA345">
        <v>344</v>
      </c>
    </row>
    <row r="346" spans="1:27" x14ac:dyDescent="0.3">
      <c r="A346">
        <v>51</v>
      </c>
      <c r="B346" t="s">
        <v>139</v>
      </c>
      <c r="C346" t="s">
        <v>150</v>
      </c>
      <c r="D346" t="s">
        <v>154</v>
      </c>
      <c r="E346" t="s">
        <v>157</v>
      </c>
      <c r="F346" t="s">
        <v>160</v>
      </c>
      <c r="G346" t="s">
        <v>224</v>
      </c>
      <c r="H346">
        <v>374.77673457314773</v>
      </c>
      <c r="I346">
        <v>27</v>
      </c>
      <c r="J346">
        <v>1366596.5656814924</v>
      </c>
      <c r="K346">
        <v>51124.915445454535</v>
      </c>
      <c r="L346">
        <v>245987381.82266864</v>
      </c>
      <c r="M346">
        <v>4811799.419545453</v>
      </c>
      <c r="N346">
        <v>2049894848.5222385</v>
      </c>
      <c r="O346">
        <v>101147400</v>
      </c>
      <c r="P346">
        <v>25.070881986363631</v>
      </c>
      <c r="Q346">
        <v>20430.61865693831</v>
      </c>
      <c r="R346">
        <v>246038506.73811409</v>
      </c>
      <c r="S346">
        <v>2155.8540479417838</v>
      </c>
      <c r="T346">
        <v>20455.689538924675</v>
      </c>
      <c r="U346">
        <f>Pro_Economic_Table[[#This Row],[Total Energy(MJ)]]*AHP!$P$3/TOPSIS!$B$4</f>
        <v>8.3613142678378924E-3</v>
      </c>
      <c r="V346">
        <f>Pro_Economic_Table[[#This Row],[Total Cost(LKR Million)]]*AHP!$P$4/TOPSIS!$C$4</f>
        <v>3.2379073321623986E-2</v>
      </c>
      <c r="W346">
        <f>Pro_Economic_Table[[#This Row],[Total Carbon (Metric T)]]*AHP!$P$5/TOPSIS!$D$4</f>
        <v>3.5904491515065802E-3</v>
      </c>
      <c r="X346">
        <f>((Pro_Economic_Table[[#This Row],[Weighted Energy]]-TOPSIS!$B$5)^2+(Pro_Economic_Table[[#This Row],[Weighted Cost]]-TOPSIS!$C$5)^2+(Pro_Economic_Table[[#This Row],[Weighted Co2]]-TOPSIS!$D$5)^2)^0.5</f>
        <v>4.50462017666272E-3</v>
      </c>
      <c r="Y346">
        <f>((Pro_Economic_Table[[#This Row],[Weighted Energy]]-TOPSIS!$B$6)^2+(Pro_Economic_Table[[#This Row],[Weighted Cost]]-TOPSIS!$C$6)^2+(Pro_Economic_Table[[#This Row],[Weighted Co2]]-TOPSIS!$D$6)^2)^0.5</f>
        <v>2.487482641580668E-3</v>
      </c>
      <c r="Z346">
        <f>Pro_Economic_Table[[#This Row],[S- Worst-Euclidean Distance]]/(Pro_Economic_Table[[#This Row],[S+ Best-Euclidean Distance]]+Pro_Economic_Table[[#This Row],[S- Worst-Euclidean Distance]])</f>
        <v>0.35575601592849476</v>
      </c>
      <c r="AA346">
        <v>345</v>
      </c>
    </row>
    <row r="347" spans="1:27" x14ac:dyDescent="0.3">
      <c r="A347">
        <v>69</v>
      </c>
      <c r="B347" t="s">
        <v>139</v>
      </c>
      <c r="C347" t="s">
        <v>150</v>
      </c>
      <c r="D347" t="s">
        <v>155</v>
      </c>
      <c r="E347" t="s">
        <v>157</v>
      </c>
      <c r="F347" t="s">
        <v>160</v>
      </c>
      <c r="G347" t="s">
        <v>224</v>
      </c>
      <c r="H347">
        <v>374.78318167814763</v>
      </c>
      <c r="I347">
        <v>27</v>
      </c>
      <c r="J347">
        <v>1366602.8064791323</v>
      </c>
      <c r="K347">
        <v>51106.495145454537</v>
      </c>
      <c r="L347">
        <v>245988505.16624379</v>
      </c>
      <c r="M347">
        <v>4810878.4045454534</v>
      </c>
      <c r="N347">
        <v>2049904209.7186983</v>
      </c>
      <c r="O347">
        <v>101147400</v>
      </c>
      <c r="P347">
        <v>25.057066761363632</v>
      </c>
      <c r="Q347">
        <v>20430.711956863022</v>
      </c>
      <c r="R347">
        <v>246039611.66138923</v>
      </c>
      <c r="S347">
        <v>2155.862488123244</v>
      </c>
      <c r="T347">
        <v>20455.769023624387</v>
      </c>
      <c r="U347">
        <f>Pro_Economic_Table[[#This Row],[Total Energy(MJ)]]*AHP!$P$3/TOPSIS!$B$4</f>
        <v>8.3613518172884552E-3</v>
      </c>
      <c r="V347">
        <f>Pro_Economic_Table[[#This Row],[Total Cost(LKR Million)]]*AHP!$P$4/TOPSIS!$C$4</f>
        <v>3.2379200085889223E-2</v>
      </c>
      <c r="W347">
        <f>Pro_Economic_Table[[#This Row],[Total Carbon (Metric T)]]*AHP!$P$5/TOPSIS!$D$4</f>
        <v>3.5904631029195647E-3</v>
      </c>
      <c r="X347">
        <f>((Pro_Economic_Table[[#This Row],[Weighted Energy]]-TOPSIS!$B$5)^2+(Pro_Economic_Table[[#This Row],[Weighted Cost]]-TOPSIS!$C$5)^2+(Pro_Economic_Table[[#This Row],[Weighted Co2]]-TOPSIS!$D$5)^2)^0.5</f>
        <v>4.5047530355329709E-3</v>
      </c>
      <c r="Y347">
        <f>((Pro_Economic_Table[[#This Row],[Weighted Energy]]-TOPSIS!$B$6)^2+(Pro_Economic_Table[[#This Row],[Weighted Cost]]-TOPSIS!$C$6)^2+(Pro_Economic_Table[[#This Row],[Weighted Co2]]-TOPSIS!$D$6)^2)^0.5</f>
        <v>2.4873498538090636E-3</v>
      </c>
      <c r="Z347">
        <f>Pro_Economic_Table[[#This Row],[S- Worst-Euclidean Distance]]/(Pro_Economic_Table[[#This Row],[S+ Best-Euclidean Distance]]+Pro_Economic_Table[[#This Row],[S- Worst-Euclidean Distance]])</f>
        <v>0.35573702120437856</v>
      </c>
      <c r="AA347">
        <v>346</v>
      </c>
    </row>
    <row r="348" spans="1:27" x14ac:dyDescent="0.3">
      <c r="A348">
        <v>400</v>
      </c>
      <c r="B348" t="s">
        <v>142</v>
      </c>
      <c r="C348" t="s">
        <v>151</v>
      </c>
      <c r="D348" t="s">
        <v>154</v>
      </c>
      <c r="E348" t="s">
        <v>156</v>
      </c>
      <c r="F348" t="s">
        <v>160</v>
      </c>
      <c r="G348" t="s">
        <v>225</v>
      </c>
      <c r="H348">
        <v>384.41725751844257</v>
      </c>
      <c r="I348">
        <v>55</v>
      </c>
      <c r="J348">
        <v>1365650.450192166</v>
      </c>
      <c r="K348">
        <v>36893.149136363631</v>
      </c>
      <c r="L348">
        <v>245817081.03458989</v>
      </c>
      <c r="M348">
        <v>5294677.4413636355</v>
      </c>
      <c r="N348">
        <v>2048475675.288249</v>
      </c>
      <c r="O348">
        <v>102520000</v>
      </c>
      <c r="P348">
        <v>20.756093277272726</v>
      </c>
      <c r="Q348">
        <v>20416.474230372878</v>
      </c>
      <c r="R348">
        <v>245853974.18372625</v>
      </c>
      <c r="S348">
        <v>2156.2903527296126</v>
      </c>
      <c r="T348">
        <v>20437.23032365015</v>
      </c>
      <c r="U348">
        <f>Pro_Economic_Table[[#This Row],[Total Energy(MJ)]]*AHP!$P$3/TOPSIS!$B$4</f>
        <v>8.3550431572693099E-3</v>
      </c>
      <c r="V348">
        <f>Pro_Economic_Table[[#This Row],[Total Cost(LKR Million)]]*AHP!$P$4/TOPSIS!$C$4</f>
        <v>3.2385626244225196E-2</v>
      </c>
      <c r="W348">
        <f>Pro_Economic_Table[[#This Row],[Total Carbon (Metric T)]]*AHP!$P$5/TOPSIS!$D$4</f>
        <v>3.5872091300106651E-3</v>
      </c>
      <c r="X348">
        <f>((Pro_Economic_Table[[#This Row],[Weighted Energy]]-TOPSIS!$B$5)^2+(Pro_Economic_Table[[#This Row],[Weighted Cost]]-TOPSIS!$C$5)^2+(Pro_Economic_Table[[#This Row],[Weighted Co2]]-TOPSIS!$D$5)^2)^0.5</f>
        <v>4.5090361376110243E-3</v>
      </c>
      <c r="Y348">
        <f>((Pro_Economic_Table[[#This Row],[Weighted Energy]]-TOPSIS!$B$6)^2+(Pro_Economic_Table[[#This Row],[Weighted Cost]]-TOPSIS!$C$6)^2+(Pro_Economic_Table[[#This Row],[Weighted Co2]]-TOPSIS!$D$6)^2)^0.5</f>
        <v>2.4829726526902759E-3</v>
      </c>
      <c r="Z348">
        <f>Pro_Economic_Table[[#This Row],[S- Worst-Euclidean Distance]]/(Pro_Economic_Table[[#This Row],[S+ Best-Euclidean Distance]]+Pro_Economic_Table[[#This Row],[S- Worst-Euclidean Distance]])</f>
        <v>0.35511577962179297</v>
      </c>
      <c r="AA348">
        <v>347</v>
      </c>
    </row>
    <row r="349" spans="1:27" x14ac:dyDescent="0.3">
      <c r="A349">
        <v>418</v>
      </c>
      <c r="B349" t="s">
        <v>142</v>
      </c>
      <c r="C349" t="s">
        <v>151</v>
      </c>
      <c r="D349" t="s">
        <v>155</v>
      </c>
      <c r="E349" t="s">
        <v>156</v>
      </c>
      <c r="F349" t="s">
        <v>160</v>
      </c>
      <c r="G349" t="s">
        <v>225</v>
      </c>
      <c r="H349">
        <v>384.42370462344252</v>
      </c>
      <c r="I349">
        <v>55</v>
      </c>
      <c r="J349">
        <v>1365656.6909898059</v>
      </c>
      <c r="K349">
        <v>36874.728836363633</v>
      </c>
      <c r="L349">
        <v>245818204.37816504</v>
      </c>
      <c r="M349">
        <v>5293756.4263636358</v>
      </c>
      <c r="N349">
        <v>2048485036.4847085</v>
      </c>
      <c r="O349">
        <v>102520000</v>
      </c>
      <c r="P349">
        <v>20.742278052272727</v>
      </c>
      <c r="Q349">
        <v>20416.567530297594</v>
      </c>
      <c r="R349">
        <v>245855079.10700139</v>
      </c>
      <c r="S349">
        <v>2156.2987929110723</v>
      </c>
      <c r="T349">
        <v>20437.309808349866</v>
      </c>
      <c r="U349">
        <f>Pro_Economic_Table[[#This Row],[Total Energy(MJ)]]*AHP!$P$3/TOPSIS!$B$4</f>
        <v>8.3550807067198727E-3</v>
      </c>
      <c r="V349">
        <f>Pro_Economic_Table[[#This Row],[Total Cost(LKR Million)]]*AHP!$P$4/TOPSIS!$C$4</f>
        <v>3.2385753008490427E-2</v>
      </c>
      <c r="W349">
        <f>Pro_Economic_Table[[#This Row],[Total Carbon (Metric T)]]*AHP!$P$5/TOPSIS!$D$4</f>
        <v>3.58722308142365E-3</v>
      </c>
      <c r="X349">
        <f>((Pro_Economic_Table[[#This Row],[Weighted Energy]]-TOPSIS!$B$5)^2+(Pro_Economic_Table[[#This Row],[Weighted Cost]]-TOPSIS!$C$5)^2+(Pro_Economic_Table[[#This Row],[Weighted Co2]]-TOPSIS!$D$5)^2)^0.5</f>
        <v>4.5091689883416759E-3</v>
      </c>
      <c r="Y349">
        <f>((Pro_Economic_Table[[#This Row],[Weighted Energy]]-TOPSIS!$B$6)^2+(Pro_Economic_Table[[#This Row],[Weighted Cost]]-TOPSIS!$C$6)^2+(Pro_Economic_Table[[#This Row],[Weighted Co2]]-TOPSIS!$D$6)^2)^0.5</f>
        <v>2.482839845233723E-3</v>
      </c>
      <c r="Z349">
        <f>Pro_Economic_Table[[#This Row],[S- Worst-Euclidean Distance]]/(Pro_Economic_Table[[#This Row],[S+ Best-Euclidean Distance]]+Pro_Economic_Table[[#This Row],[S- Worst-Euclidean Distance]])</f>
        <v>0.35509678324649802</v>
      </c>
      <c r="AA349">
        <v>348</v>
      </c>
    </row>
    <row r="350" spans="1:27" x14ac:dyDescent="0.3">
      <c r="A350">
        <v>399</v>
      </c>
      <c r="B350" t="s">
        <v>142</v>
      </c>
      <c r="C350" t="s">
        <v>151</v>
      </c>
      <c r="D350" t="s">
        <v>154</v>
      </c>
      <c r="E350" t="s">
        <v>156</v>
      </c>
      <c r="F350" t="s">
        <v>159</v>
      </c>
      <c r="G350" t="s">
        <v>224</v>
      </c>
      <c r="H350">
        <v>384.45582936228067</v>
      </c>
      <c r="I350">
        <v>28</v>
      </c>
      <c r="J350">
        <v>1364609.2707684822</v>
      </c>
      <c r="K350">
        <v>36074.369363636361</v>
      </c>
      <c r="L350">
        <v>245629668.73832679</v>
      </c>
      <c r="M350">
        <v>5267384.7822727263</v>
      </c>
      <c r="N350">
        <v>2046913906.1527231</v>
      </c>
      <c r="O350">
        <v>104893600</v>
      </c>
      <c r="P350">
        <v>21.029019868181816</v>
      </c>
      <c r="Q350">
        <v>20400.908597988808</v>
      </c>
      <c r="R350">
        <v>245665743.10769042</v>
      </c>
      <c r="S350">
        <v>2157.0748909349954</v>
      </c>
      <c r="T350">
        <v>20421.937617856991</v>
      </c>
      <c r="U350">
        <f>Pro_Economic_Table[[#This Row],[Total Energy(MJ)]]*AHP!$P$3/TOPSIS!$B$4</f>
        <v>8.3486463570181038E-3</v>
      </c>
      <c r="V350">
        <f>Pro_Economic_Table[[#This Row],[Total Cost(LKR Million)]]*AHP!$P$4/TOPSIS!$C$4</f>
        <v>3.2397409333205618E-2</v>
      </c>
      <c r="W350">
        <f>Pro_Economic_Table[[#This Row],[Total Carbon (Metric T)]]*AHP!$P$5/TOPSIS!$D$4</f>
        <v>3.5845249045566752E-3</v>
      </c>
      <c r="X350">
        <f>((Pro_Economic_Table[[#This Row],[Weighted Energy]]-TOPSIS!$B$5)^2+(Pro_Economic_Table[[#This Row],[Weighted Cost]]-TOPSIS!$C$5)^2+(Pro_Economic_Table[[#This Row],[Weighted Co2]]-TOPSIS!$D$5)^2)^0.5</f>
        <v>4.5185371595549912E-3</v>
      </c>
      <c r="Y350">
        <f>((Pro_Economic_Table[[#This Row],[Weighted Energy]]-TOPSIS!$B$6)^2+(Pro_Economic_Table[[#This Row],[Weighted Cost]]-TOPSIS!$C$6)^2+(Pro_Economic_Table[[#This Row],[Weighted Co2]]-TOPSIS!$D$6)^2)^0.5</f>
        <v>2.473419399274548E-3</v>
      </c>
      <c r="Z350">
        <f>Pro_Economic_Table[[#This Row],[S- Worst-Euclidean Distance]]/(Pro_Economic_Table[[#This Row],[S+ Best-Euclidean Distance]]+Pro_Economic_Table[[#This Row],[S- Worst-Euclidean Distance]])</f>
        <v>0.35375211193940842</v>
      </c>
      <c r="AA350">
        <v>349</v>
      </c>
    </row>
    <row r="351" spans="1:27" x14ac:dyDescent="0.3">
      <c r="A351">
        <v>417</v>
      </c>
      <c r="B351" t="s">
        <v>142</v>
      </c>
      <c r="C351" t="s">
        <v>151</v>
      </c>
      <c r="D351" t="s">
        <v>155</v>
      </c>
      <c r="E351" t="s">
        <v>156</v>
      </c>
      <c r="F351" t="s">
        <v>159</v>
      </c>
      <c r="G351" t="s">
        <v>224</v>
      </c>
      <c r="H351">
        <v>384.46227646728067</v>
      </c>
      <c r="I351">
        <v>28</v>
      </c>
      <c r="J351">
        <v>1364615.5115661218</v>
      </c>
      <c r="K351">
        <v>36055.949063636363</v>
      </c>
      <c r="L351">
        <v>245630792.08190194</v>
      </c>
      <c r="M351">
        <v>5266463.7672727266</v>
      </c>
      <c r="N351">
        <v>2046923267.3491828</v>
      </c>
      <c r="O351">
        <v>104893600</v>
      </c>
      <c r="P351">
        <v>21.015204643181818</v>
      </c>
      <c r="Q351">
        <v>20401.001897913524</v>
      </c>
      <c r="R351">
        <v>245666848.03096557</v>
      </c>
      <c r="S351">
        <v>2157.0833311164556</v>
      </c>
      <c r="T351">
        <v>20422.017102556707</v>
      </c>
      <c r="U351">
        <f>Pro_Economic_Table[[#This Row],[Total Energy(MJ)]]*AHP!$P$3/TOPSIS!$B$4</f>
        <v>8.3486839064686666E-3</v>
      </c>
      <c r="V351">
        <f>Pro_Economic_Table[[#This Row],[Total Cost(LKR Million)]]*AHP!$P$4/TOPSIS!$C$4</f>
        <v>3.2397536097470855E-2</v>
      </c>
      <c r="W351">
        <f>Pro_Economic_Table[[#This Row],[Total Carbon (Metric T)]]*AHP!$P$5/TOPSIS!$D$4</f>
        <v>3.5845388559696606E-3</v>
      </c>
      <c r="X351">
        <f>((Pro_Economic_Table[[#This Row],[Weighted Energy]]-TOPSIS!$B$5)^2+(Pro_Economic_Table[[#This Row],[Weighted Cost]]-TOPSIS!$C$5)^2+(Pro_Economic_Table[[#This Row],[Weighted Co2]]-TOPSIS!$D$5)^2)^0.5</f>
        <v>4.5186700000640215E-3</v>
      </c>
      <c r="Y351">
        <f>((Pro_Economic_Table[[#This Row],[Weighted Energy]]-TOPSIS!$B$6)^2+(Pro_Economic_Table[[#This Row],[Weighted Cost]]-TOPSIS!$C$6)^2+(Pro_Economic_Table[[#This Row],[Weighted Co2]]-TOPSIS!$D$6)^2)^0.5</f>
        <v>2.473286570504751E-3</v>
      </c>
      <c r="Z351">
        <f>Pro_Economic_Table[[#This Row],[S- Worst-Euclidean Distance]]/(Pro_Economic_Table[[#This Row],[S+ Best-Euclidean Distance]]+Pro_Economic_Table[[#This Row],[S- Worst-Euclidean Distance]])</f>
        <v>0.3537331139777885</v>
      </c>
      <c r="AA351">
        <v>350</v>
      </c>
    </row>
    <row r="352" spans="1:27" x14ac:dyDescent="0.3">
      <c r="A352">
        <v>47</v>
      </c>
      <c r="B352" t="s">
        <v>139</v>
      </c>
      <c r="C352" t="s">
        <v>150</v>
      </c>
      <c r="D352" t="s">
        <v>154</v>
      </c>
      <c r="E352" t="s">
        <v>157</v>
      </c>
      <c r="F352" t="s">
        <v>159</v>
      </c>
      <c r="G352" t="s">
        <v>226</v>
      </c>
      <c r="H352">
        <v>374.81530641698583</v>
      </c>
      <c r="I352">
        <v>27</v>
      </c>
      <c r="J352">
        <v>1365555.3862578082</v>
      </c>
      <c r="K352">
        <v>50306.135672727265</v>
      </c>
      <c r="L352">
        <v>245799969.52640548</v>
      </c>
      <c r="M352">
        <v>4784506.7604545439</v>
      </c>
      <c r="N352">
        <v>2048333079.3867123</v>
      </c>
      <c r="O352">
        <v>105300000</v>
      </c>
      <c r="P352">
        <v>25.343808577272721</v>
      </c>
      <c r="Q352">
        <v>20415.053024554229</v>
      </c>
      <c r="R352">
        <v>245850275.6620782</v>
      </c>
      <c r="S352">
        <v>2158.4175861471672</v>
      </c>
      <c r="T352">
        <v>20440.396833131501</v>
      </c>
      <c r="U352">
        <f>Pro_Economic_Table[[#This Row],[Total Energy(MJ)]]*AHP!$P$3/TOPSIS!$B$4</f>
        <v>8.3549174675866845E-3</v>
      </c>
      <c r="V352">
        <f>Pro_Economic_Table[[#This Row],[Total Cost(LKR Million)]]*AHP!$P$4/TOPSIS!$C$4</f>
        <v>3.241757546029804E-2</v>
      </c>
      <c r="W352">
        <f>Pro_Economic_Table[[#This Row],[Total Carbon (Metric T)]]*AHP!$P$5/TOPSIS!$D$4</f>
        <v>3.5877649260525886E-3</v>
      </c>
      <c r="X352">
        <f>((Pro_Economic_Table[[#This Row],[Weighted Energy]]-TOPSIS!$B$5)^2+(Pro_Economic_Table[[#This Row],[Weighted Cost]]-TOPSIS!$C$5)^2+(Pro_Economic_Table[[#This Row],[Weighted Co2]]-TOPSIS!$D$5)^2)^0.5</f>
        <v>4.5398499999157972E-3</v>
      </c>
      <c r="Y352">
        <f>((Pro_Economic_Table[[#This Row],[Weighted Energy]]-TOPSIS!$B$6)^2+(Pro_Economic_Table[[#This Row],[Weighted Cost]]-TOPSIS!$C$6)^2+(Pro_Economic_Table[[#This Row],[Weighted Co2]]-TOPSIS!$D$6)^2)^0.5</f>
        <v>2.4521104373884215E-3</v>
      </c>
      <c r="Z352">
        <f>Pro_Economic_Table[[#This Row],[S- Worst-Euclidean Distance]]/(Pro_Economic_Table[[#This Row],[S+ Best-Euclidean Distance]]+Pro_Economic_Table[[#This Row],[S- Worst-Euclidean Distance]])</f>
        <v>0.35070427805993754</v>
      </c>
      <c r="AA352">
        <v>351</v>
      </c>
    </row>
    <row r="353" spans="1:27" x14ac:dyDescent="0.3">
      <c r="A353">
        <v>65</v>
      </c>
      <c r="B353" t="s">
        <v>139</v>
      </c>
      <c r="C353" t="s">
        <v>150</v>
      </c>
      <c r="D353" t="s">
        <v>155</v>
      </c>
      <c r="E353" t="s">
        <v>157</v>
      </c>
      <c r="F353" t="s">
        <v>159</v>
      </c>
      <c r="G353" t="s">
        <v>226</v>
      </c>
      <c r="H353">
        <v>374.82175352198584</v>
      </c>
      <c r="I353">
        <v>27</v>
      </c>
      <c r="J353">
        <v>1365561.6270554485</v>
      </c>
      <c r="K353">
        <v>50287.715372727267</v>
      </c>
      <c r="L353">
        <v>245801092.86998075</v>
      </c>
      <c r="M353">
        <v>4783585.7454545442</v>
      </c>
      <c r="N353">
        <v>2048342440.5831728</v>
      </c>
      <c r="O353">
        <v>105300000</v>
      </c>
      <c r="P353">
        <v>25.329993352272723</v>
      </c>
      <c r="Q353">
        <v>20415.146324478956</v>
      </c>
      <c r="R353">
        <v>245851380.58535349</v>
      </c>
      <c r="S353">
        <v>2158.4260263286278</v>
      </c>
      <c r="T353">
        <v>20440.476317831228</v>
      </c>
      <c r="U353">
        <f>Pro_Economic_Table[[#This Row],[Total Energy(MJ)]]*AHP!$P$3/TOPSIS!$B$4</f>
        <v>8.3549550170372525E-3</v>
      </c>
      <c r="V353">
        <f>Pro_Economic_Table[[#This Row],[Total Cost(LKR Million)]]*AHP!$P$4/TOPSIS!$C$4</f>
        <v>3.2417702224563284E-2</v>
      </c>
      <c r="W353">
        <f>Pro_Economic_Table[[#This Row],[Total Carbon (Metric T)]]*AHP!$P$5/TOPSIS!$D$4</f>
        <v>3.5877788774655757E-3</v>
      </c>
      <c r="X353">
        <f>((Pro_Economic_Table[[#This Row],[Weighted Energy]]-TOPSIS!$B$5)^2+(Pro_Economic_Table[[#This Row],[Weighted Cost]]-TOPSIS!$C$5)^2+(Pro_Economic_Table[[#This Row],[Weighted Co2]]-TOPSIS!$D$5)^2)^0.5</f>
        <v>4.5399828417057551E-3</v>
      </c>
      <c r="Y353">
        <f>((Pro_Economic_Table[[#This Row],[Weighted Energy]]-TOPSIS!$B$6)^2+(Pro_Economic_Table[[#This Row],[Weighted Cost]]-TOPSIS!$C$6)^2+(Pro_Economic_Table[[#This Row],[Weighted Co2]]-TOPSIS!$D$6)^2)^0.5</f>
        <v>2.4519776113024602E-3</v>
      </c>
      <c r="Z353">
        <f>Pro_Economic_Table[[#This Row],[S- Worst-Euclidean Distance]]/(Pro_Economic_Table[[#This Row],[S+ Best-Euclidean Distance]]+Pro_Economic_Table[[#This Row],[S- Worst-Euclidean Distance]])</f>
        <v>0.3506852802989644</v>
      </c>
      <c r="AA353">
        <v>352</v>
      </c>
    </row>
    <row r="354" spans="1:27" x14ac:dyDescent="0.3">
      <c r="A354">
        <v>402</v>
      </c>
      <c r="B354" t="s">
        <v>142</v>
      </c>
      <c r="C354" t="s">
        <v>151</v>
      </c>
      <c r="D354" t="s">
        <v>154</v>
      </c>
      <c r="E354" t="s">
        <v>156</v>
      </c>
      <c r="F354" t="s">
        <v>160</v>
      </c>
      <c r="G354" t="s">
        <v>224</v>
      </c>
      <c r="H354">
        <v>384.41725751844257</v>
      </c>
      <c r="I354">
        <v>28</v>
      </c>
      <c r="J354">
        <v>1365650.450192166</v>
      </c>
      <c r="K354">
        <v>36893.149136363631</v>
      </c>
      <c r="L354">
        <v>245817081.03458989</v>
      </c>
      <c r="M354">
        <v>5294677.4413636355</v>
      </c>
      <c r="N354">
        <v>2048475675.288249</v>
      </c>
      <c r="O354">
        <v>104893600</v>
      </c>
      <c r="P354">
        <v>20.756093277272726</v>
      </c>
      <c r="Q354">
        <v>20416.474230372878</v>
      </c>
      <c r="R354">
        <v>245853974.18372625</v>
      </c>
      <c r="S354">
        <v>2158.6639527296124</v>
      </c>
      <c r="T354">
        <v>20437.23032365015</v>
      </c>
      <c r="U354">
        <f>Pro_Economic_Table[[#This Row],[Total Energy(MJ)]]*AHP!$P$3/TOPSIS!$B$4</f>
        <v>8.3550431572693099E-3</v>
      </c>
      <c r="V354">
        <f>Pro_Economic_Table[[#This Row],[Total Cost(LKR Million)]]*AHP!$P$4/TOPSIS!$C$4</f>
        <v>3.2421275674440371E-2</v>
      </c>
      <c r="W354">
        <f>Pro_Economic_Table[[#This Row],[Total Carbon (Metric T)]]*AHP!$P$5/TOPSIS!$D$4</f>
        <v>3.5872091300106651E-3</v>
      </c>
      <c r="X354">
        <f>((Pro_Economic_Table[[#This Row],[Weighted Energy]]-TOPSIS!$B$5)^2+(Pro_Economic_Table[[#This Row],[Weighted Cost]]-TOPSIS!$C$5)^2+(Pro_Economic_Table[[#This Row],[Weighted Co2]]-TOPSIS!$D$5)^2)^0.5</f>
        <v>4.5433889658857227E-3</v>
      </c>
      <c r="Y354">
        <f>((Pro_Economic_Table[[#This Row],[Weighted Energy]]-TOPSIS!$B$6)^2+(Pro_Economic_Table[[#This Row],[Weighted Cost]]-TOPSIS!$C$6)^2+(Pro_Economic_Table[[#This Row],[Weighted Co2]]-TOPSIS!$D$6)^2)^0.5</f>
        <v>2.4485684704551665E-3</v>
      </c>
      <c r="Z354">
        <f>Pro_Economic_Table[[#This Row],[S- Worst-Euclidean Distance]]/(Pro_Economic_Table[[#This Row],[S+ Best-Euclidean Distance]]+Pro_Economic_Table[[#This Row],[S- Worst-Euclidean Distance]])</f>
        <v>0.35019785128105407</v>
      </c>
      <c r="AA354">
        <v>353</v>
      </c>
    </row>
    <row r="355" spans="1:27" x14ac:dyDescent="0.3">
      <c r="A355">
        <v>420</v>
      </c>
      <c r="B355" t="s">
        <v>142</v>
      </c>
      <c r="C355" t="s">
        <v>151</v>
      </c>
      <c r="D355" t="s">
        <v>155</v>
      </c>
      <c r="E355" t="s">
        <v>156</v>
      </c>
      <c r="F355" t="s">
        <v>160</v>
      </c>
      <c r="G355" t="s">
        <v>224</v>
      </c>
      <c r="H355">
        <v>384.42370462344252</v>
      </c>
      <c r="I355">
        <v>28</v>
      </c>
      <c r="J355">
        <v>1365656.6909898059</v>
      </c>
      <c r="K355">
        <v>36874.728836363633</v>
      </c>
      <c r="L355">
        <v>245818204.37816504</v>
      </c>
      <c r="M355">
        <v>5293756.4263636358</v>
      </c>
      <c r="N355">
        <v>2048485036.4847085</v>
      </c>
      <c r="O355">
        <v>104893600</v>
      </c>
      <c r="P355">
        <v>20.742278052272727</v>
      </c>
      <c r="Q355">
        <v>20416.567530297594</v>
      </c>
      <c r="R355">
        <v>245855079.10700139</v>
      </c>
      <c r="S355">
        <v>2158.6723929110722</v>
      </c>
      <c r="T355">
        <v>20437.309808349866</v>
      </c>
      <c r="U355">
        <f>Pro_Economic_Table[[#This Row],[Total Energy(MJ)]]*AHP!$P$3/TOPSIS!$B$4</f>
        <v>8.3550807067198727E-3</v>
      </c>
      <c r="V355">
        <f>Pro_Economic_Table[[#This Row],[Total Cost(LKR Million)]]*AHP!$P$4/TOPSIS!$C$4</f>
        <v>3.2421402438705602E-2</v>
      </c>
      <c r="W355">
        <f>Pro_Economic_Table[[#This Row],[Total Carbon (Metric T)]]*AHP!$P$5/TOPSIS!$D$4</f>
        <v>3.58722308142365E-3</v>
      </c>
      <c r="X355">
        <f>((Pro_Economic_Table[[#This Row],[Weighted Energy]]-TOPSIS!$B$5)^2+(Pro_Economic_Table[[#This Row],[Weighted Cost]]-TOPSIS!$C$5)^2+(Pro_Economic_Table[[#This Row],[Weighted Co2]]-TOPSIS!$D$5)^2)^0.5</f>
        <v>4.543521806772797E-3</v>
      </c>
      <c r="Y355">
        <f>((Pro_Economic_Table[[#This Row],[Weighted Energy]]-TOPSIS!$B$6)^2+(Pro_Economic_Table[[#This Row],[Weighted Cost]]-TOPSIS!$C$6)^2+(Pro_Economic_Table[[#This Row],[Weighted Co2]]-TOPSIS!$D$6)^2)^0.5</f>
        <v>2.4484356425536779E-3</v>
      </c>
      <c r="Z355">
        <f>Pro_Economic_Table[[#This Row],[S- Worst-Euclidean Distance]]/(Pro_Economic_Table[[#This Row],[S+ Best-Euclidean Distance]]+Pro_Economic_Table[[#This Row],[S- Worst-Euclidean Distance]])</f>
        <v>0.35017885338955146</v>
      </c>
      <c r="AA355">
        <v>354</v>
      </c>
    </row>
    <row r="356" spans="1:27" x14ac:dyDescent="0.3">
      <c r="A356">
        <v>50</v>
      </c>
      <c r="B356" t="s">
        <v>139</v>
      </c>
      <c r="C356" t="s">
        <v>150</v>
      </c>
      <c r="D356" t="s">
        <v>154</v>
      </c>
      <c r="E356" t="s">
        <v>157</v>
      </c>
      <c r="F356" t="s">
        <v>160</v>
      </c>
      <c r="G356" t="s">
        <v>226</v>
      </c>
      <c r="H356">
        <v>374.77673457314773</v>
      </c>
      <c r="I356">
        <v>27</v>
      </c>
      <c r="J356">
        <v>1366596.5656814924</v>
      </c>
      <c r="K356">
        <v>51124.915445454535</v>
      </c>
      <c r="L356">
        <v>245987381.82266864</v>
      </c>
      <c r="M356">
        <v>4811799.419545453</v>
      </c>
      <c r="N356">
        <v>2049894848.5222385</v>
      </c>
      <c r="O356">
        <v>105300000</v>
      </c>
      <c r="P356">
        <v>25.070881986363631</v>
      </c>
      <c r="Q356">
        <v>20430.61865693831</v>
      </c>
      <c r="R356">
        <v>246038506.73811409</v>
      </c>
      <c r="S356">
        <v>2160.0066479417837</v>
      </c>
      <c r="T356">
        <v>20455.689538924675</v>
      </c>
      <c r="U356">
        <f>Pro_Economic_Table[[#This Row],[Total Energy(MJ)]]*AHP!$P$3/TOPSIS!$B$4</f>
        <v>8.3613142678378924E-3</v>
      </c>
      <c r="V356">
        <f>Pro_Economic_Table[[#This Row],[Total Cost(LKR Million)]]*AHP!$P$4/TOPSIS!$C$4</f>
        <v>3.2441441801532786E-2</v>
      </c>
      <c r="W356">
        <f>Pro_Economic_Table[[#This Row],[Total Carbon (Metric T)]]*AHP!$P$5/TOPSIS!$D$4</f>
        <v>3.5904491515065802E-3</v>
      </c>
      <c r="X356">
        <f>((Pro_Economic_Table[[#This Row],[Weighted Energy]]-TOPSIS!$B$5)^2+(Pro_Economic_Table[[#This Row],[Weighted Cost]]-TOPSIS!$C$5)^2+(Pro_Economic_Table[[#This Row],[Weighted Co2]]-TOPSIS!$D$5)^2)^0.5</f>
        <v>4.564701902874827E-3</v>
      </c>
      <c r="Y356">
        <f>((Pro_Economic_Table[[#This Row],[Weighted Energy]]-TOPSIS!$B$6)^2+(Pro_Economic_Table[[#This Row],[Weighted Cost]]-TOPSIS!$C$6)^2+(Pro_Economic_Table[[#This Row],[Weighted Co2]]-TOPSIS!$D$6)^2)^0.5</f>
        <v>2.4272597377020776E-3</v>
      </c>
      <c r="Z356">
        <f>Pro_Economic_Table[[#This Row],[S- Worst-Euclidean Distance]]/(Pro_Economic_Table[[#This Row],[S+ Best-Euclidean Distance]]+Pro_Economic_Table[[#This Row],[S- Worst-Euclidean Distance]])</f>
        <v>0.3471500363525743</v>
      </c>
      <c r="AA356">
        <v>355</v>
      </c>
    </row>
    <row r="357" spans="1:27" x14ac:dyDescent="0.3">
      <c r="A357">
        <v>68</v>
      </c>
      <c r="B357" t="s">
        <v>139</v>
      </c>
      <c r="C357" t="s">
        <v>150</v>
      </c>
      <c r="D357" t="s">
        <v>155</v>
      </c>
      <c r="E357" t="s">
        <v>157</v>
      </c>
      <c r="F357" t="s">
        <v>160</v>
      </c>
      <c r="G357" t="s">
        <v>226</v>
      </c>
      <c r="H357">
        <v>374.78318167814763</v>
      </c>
      <c r="I357">
        <v>27</v>
      </c>
      <c r="J357">
        <v>1366602.8064791323</v>
      </c>
      <c r="K357">
        <v>51106.495145454537</v>
      </c>
      <c r="L357">
        <v>245988505.16624379</v>
      </c>
      <c r="M357">
        <v>4810878.4045454534</v>
      </c>
      <c r="N357">
        <v>2049904209.7186983</v>
      </c>
      <c r="O357">
        <v>105300000</v>
      </c>
      <c r="P357">
        <v>25.057066761363632</v>
      </c>
      <c r="Q357">
        <v>20430.711956863022</v>
      </c>
      <c r="R357">
        <v>246039611.66138923</v>
      </c>
      <c r="S357">
        <v>2160.0150881232439</v>
      </c>
      <c r="T357">
        <v>20455.769023624387</v>
      </c>
      <c r="U357">
        <f>Pro_Economic_Table[[#This Row],[Total Energy(MJ)]]*AHP!$P$3/TOPSIS!$B$4</f>
        <v>8.3613518172884552E-3</v>
      </c>
      <c r="V357">
        <f>Pro_Economic_Table[[#This Row],[Total Cost(LKR Million)]]*AHP!$P$4/TOPSIS!$C$4</f>
        <v>3.2441568565798024E-2</v>
      </c>
      <c r="W357">
        <f>Pro_Economic_Table[[#This Row],[Total Carbon (Metric T)]]*AHP!$P$5/TOPSIS!$D$4</f>
        <v>3.5904631029195647E-3</v>
      </c>
      <c r="X357">
        <f>((Pro_Economic_Table[[#This Row],[Weighted Energy]]-TOPSIS!$B$5)^2+(Pro_Economic_Table[[#This Row],[Weighted Cost]]-TOPSIS!$C$5)^2+(Pro_Economic_Table[[#This Row],[Weighted Co2]]-TOPSIS!$D$5)^2)^0.5</f>
        <v>4.5648347450312774E-3</v>
      </c>
      <c r="Y357">
        <f>((Pro_Economic_Table[[#This Row],[Weighted Energy]]-TOPSIS!$B$6)^2+(Pro_Economic_Table[[#This Row],[Weighted Cost]]-TOPSIS!$C$6)^2+(Pro_Economic_Table[[#This Row],[Weighted Co2]]-TOPSIS!$D$6)^2)^0.5</f>
        <v>2.4271269125320676E-3</v>
      </c>
      <c r="Z357">
        <f>Pro_Economic_Table[[#This Row],[S- Worst-Euclidean Distance]]/(Pro_Economic_Table[[#This Row],[S+ Best-Euclidean Distance]]+Pro_Economic_Table[[#This Row],[S- Worst-Euclidean Distance]])</f>
        <v>0.3471310386701843</v>
      </c>
      <c r="AA357">
        <v>356</v>
      </c>
    </row>
    <row r="358" spans="1:27" x14ac:dyDescent="0.3">
      <c r="A358">
        <v>406</v>
      </c>
      <c r="B358" t="s">
        <v>142</v>
      </c>
      <c r="C358" t="s">
        <v>151</v>
      </c>
      <c r="D358" t="s">
        <v>154</v>
      </c>
      <c r="E358" t="s">
        <v>157</v>
      </c>
      <c r="F358" t="s">
        <v>159</v>
      </c>
      <c r="G358" t="s">
        <v>225</v>
      </c>
      <c r="H358">
        <v>387.51260718046245</v>
      </c>
      <c r="I358">
        <v>56</v>
      </c>
      <c r="J358">
        <v>1367568.2316964823</v>
      </c>
      <c r="K358">
        <v>38803.635272727275</v>
      </c>
      <c r="L358">
        <v>246162281.70536682</v>
      </c>
      <c r="M358">
        <v>4721531.6004545446</v>
      </c>
      <c r="N358">
        <v>2051352347.5447235</v>
      </c>
      <c r="O358">
        <v>104384000</v>
      </c>
      <c r="P358">
        <v>23.758285777272725</v>
      </c>
      <c r="Q358">
        <v>20445.145063862408</v>
      </c>
      <c r="R358">
        <v>246201085.34063956</v>
      </c>
      <c r="S358">
        <v>2160.4578791451777</v>
      </c>
      <c r="T358">
        <v>20468.903349639681</v>
      </c>
      <c r="U358">
        <f>Pro_Economic_Table[[#This Row],[Total Energy(MJ)]]*AHP!$P$3/TOPSIS!$B$4</f>
        <v>8.3668393005125064E-3</v>
      </c>
      <c r="V358">
        <f>Pro_Economic_Table[[#This Row],[Total Cost(LKR Million)]]*AHP!$P$4/TOPSIS!$C$4</f>
        <v>3.2448218906055995E-2</v>
      </c>
      <c r="W358">
        <f>Pro_Economic_Table[[#This Row],[Total Carbon (Metric T)]]*AHP!$P$5/TOPSIS!$D$4</f>
        <v>3.5927684825357098E-3</v>
      </c>
      <c r="X358">
        <f>((Pro_Economic_Table[[#This Row],[Weighted Energy]]-TOPSIS!$B$5)^2+(Pro_Economic_Table[[#This Row],[Weighted Cost]]-TOPSIS!$C$5)^2+(Pro_Economic_Table[[#This Row],[Weighted Co2]]-TOPSIS!$D$5)^2)^0.5</f>
        <v>4.572832604779851E-3</v>
      </c>
      <c r="Y358">
        <f>((Pro_Economic_Table[[#This Row],[Weighted Energy]]-TOPSIS!$B$6)^2+(Pro_Economic_Table[[#This Row],[Weighted Cost]]-TOPSIS!$C$6)^2+(Pro_Economic_Table[[#This Row],[Weighted Co2]]-TOPSIS!$D$6)^2)^0.5</f>
        <v>2.4191476366623305E-3</v>
      </c>
      <c r="Z358">
        <f>Pro_Economic_Table[[#This Row],[S- Worst-Euclidean Distance]]/(Pro_Economic_Table[[#This Row],[S+ Best-Euclidean Distance]]+Pro_Economic_Table[[#This Row],[S- Worst-Euclidean Distance]])</f>
        <v>0.34598891202864035</v>
      </c>
      <c r="AA358">
        <v>357</v>
      </c>
    </row>
    <row r="359" spans="1:27" x14ac:dyDescent="0.3">
      <c r="A359">
        <v>424</v>
      </c>
      <c r="B359" t="s">
        <v>142</v>
      </c>
      <c r="C359" t="s">
        <v>151</v>
      </c>
      <c r="D359" t="s">
        <v>155</v>
      </c>
      <c r="E359" t="s">
        <v>157</v>
      </c>
      <c r="F359" t="s">
        <v>159</v>
      </c>
      <c r="G359" t="s">
        <v>225</v>
      </c>
      <c r="H359">
        <v>387.51905428546246</v>
      </c>
      <c r="I359">
        <v>56</v>
      </c>
      <c r="J359">
        <v>1367574.4724941221</v>
      </c>
      <c r="K359">
        <v>38785.214972727263</v>
      </c>
      <c r="L359">
        <v>246163405.04894197</v>
      </c>
      <c r="M359">
        <v>4720610.585454545</v>
      </c>
      <c r="N359">
        <v>2051361708.741183</v>
      </c>
      <c r="O359">
        <v>104384000</v>
      </c>
      <c r="P359">
        <v>23.744470552272723</v>
      </c>
      <c r="Q359">
        <v>20445.238363787124</v>
      </c>
      <c r="R359">
        <v>246202190.2639147</v>
      </c>
      <c r="S359">
        <v>2160.4663193266374</v>
      </c>
      <c r="T359">
        <v>20468.982834339397</v>
      </c>
      <c r="U359">
        <f>Pro_Economic_Table[[#This Row],[Total Energy(MJ)]]*AHP!$P$3/TOPSIS!$B$4</f>
        <v>8.3668768499630692E-3</v>
      </c>
      <c r="V359">
        <f>Pro_Economic_Table[[#This Row],[Total Cost(LKR Million)]]*AHP!$P$4/TOPSIS!$C$4</f>
        <v>3.2448345670321233E-2</v>
      </c>
      <c r="W359">
        <f>Pro_Economic_Table[[#This Row],[Total Carbon (Metric T)]]*AHP!$P$5/TOPSIS!$D$4</f>
        <v>3.5927824339486943E-3</v>
      </c>
      <c r="X359">
        <f>((Pro_Economic_Table[[#This Row],[Weighted Energy]]-TOPSIS!$B$5)^2+(Pro_Economic_Table[[#This Row],[Weighted Cost]]-TOPSIS!$C$5)^2+(Pro_Economic_Table[[#This Row],[Weighted Co2]]-TOPSIS!$D$5)^2)^0.5</f>
        <v>4.5729654510506092E-3</v>
      </c>
      <c r="Y359">
        <f>((Pro_Economic_Table[[#This Row],[Weighted Energy]]-TOPSIS!$B$6)^2+(Pro_Economic_Table[[#This Row],[Weighted Cost]]-TOPSIS!$C$6)^2+(Pro_Economic_Table[[#This Row],[Weighted Co2]]-TOPSIS!$D$6)^2)^0.5</f>
        <v>2.4190148203485553E-3</v>
      </c>
      <c r="Z359">
        <f>Pro_Economic_Table[[#This Row],[S- Worst-Euclidean Distance]]/(Pro_Economic_Table[[#This Row],[S+ Best-Euclidean Distance]]+Pro_Economic_Table[[#This Row],[S- Worst-Euclidean Distance]])</f>
        <v>0.34596991502444363</v>
      </c>
      <c r="AA359">
        <v>358</v>
      </c>
    </row>
    <row r="360" spans="1:27" x14ac:dyDescent="0.3">
      <c r="A360">
        <v>43</v>
      </c>
      <c r="B360" t="s">
        <v>139</v>
      </c>
      <c r="C360" t="s">
        <v>150</v>
      </c>
      <c r="D360" t="s">
        <v>154</v>
      </c>
      <c r="E360" t="s">
        <v>156</v>
      </c>
      <c r="F360" t="s">
        <v>161</v>
      </c>
      <c r="G360" t="s">
        <v>225</v>
      </c>
      <c r="H360">
        <v>371.45546411150428</v>
      </c>
      <c r="I360">
        <v>53</v>
      </c>
      <c r="J360">
        <v>1370777.1208016106</v>
      </c>
      <c r="K360">
        <v>48886.917399999998</v>
      </c>
      <c r="L360">
        <v>246739881.74428993</v>
      </c>
      <c r="M360">
        <v>5308525.8149999995</v>
      </c>
      <c r="N360">
        <v>2056165681.2024159</v>
      </c>
      <c r="O360">
        <v>98792000</v>
      </c>
      <c r="P360">
        <v>21.850348213636359</v>
      </c>
      <c r="Q360">
        <v>20493.117955984078</v>
      </c>
      <c r="R360">
        <v>246788768.66168994</v>
      </c>
      <c r="S360">
        <v>2160.266207017416</v>
      </c>
      <c r="T360">
        <v>20514.968304197715</v>
      </c>
      <c r="U360">
        <f>Pro_Economic_Table[[#This Row],[Total Energy(MJ)]]*AHP!$P$3/TOPSIS!$B$4</f>
        <v>8.3868109911328665E-3</v>
      </c>
      <c r="V360">
        <f>Pro_Economic_Table[[#This Row],[Total Cost(LKR Million)]]*AHP!$P$4/TOPSIS!$C$4</f>
        <v>3.2445340155574522E-2</v>
      </c>
      <c r="W360">
        <f>Pro_Economic_Table[[#This Row],[Total Carbon (Metric T)]]*AHP!$P$5/TOPSIS!$D$4</f>
        <v>3.600853953166869E-3</v>
      </c>
      <c r="X360">
        <f>((Pro_Economic_Table[[#This Row],[Weighted Energy]]-TOPSIS!$B$5)^2+(Pro_Economic_Table[[#This Row],[Weighted Cost]]-TOPSIS!$C$5)^2+(Pro_Economic_Table[[#This Row],[Weighted Co2]]-TOPSIS!$D$5)^2)^0.5</f>
        <v>4.5758688490178468E-3</v>
      </c>
      <c r="Y360">
        <f>((Pro_Economic_Table[[#This Row],[Weighted Energy]]-TOPSIS!$B$6)^2+(Pro_Economic_Table[[#This Row],[Weighted Cost]]-TOPSIS!$C$6)^2+(Pro_Economic_Table[[#This Row],[Weighted Co2]]-TOPSIS!$D$6)^2)^0.5</f>
        <v>2.4163858290656703E-3</v>
      </c>
      <c r="Z360">
        <f>Pro_Economic_Table[[#This Row],[S- Worst-Euclidean Distance]]/(Pro_Economic_Table[[#This Row],[S+ Best-Euclidean Distance]]+Pro_Economic_Table[[#This Row],[S- Worst-Euclidean Distance]])</f>
        <v>0.34558035144794941</v>
      </c>
      <c r="AA360">
        <v>359</v>
      </c>
    </row>
    <row r="361" spans="1:27" x14ac:dyDescent="0.3">
      <c r="A361">
        <v>61</v>
      </c>
      <c r="B361" t="s">
        <v>139</v>
      </c>
      <c r="C361" t="s">
        <v>150</v>
      </c>
      <c r="D361" t="s">
        <v>155</v>
      </c>
      <c r="E361" t="s">
        <v>156</v>
      </c>
      <c r="F361" t="s">
        <v>161</v>
      </c>
      <c r="G361" t="s">
        <v>225</v>
      </c>
      <c r="H361">
        <v>371.46191121650429</v>
      </c>
      <c r="I361">
        <v>53</v>
      </c>
      <c r="J361">
        <v>1370783.3615992505</v>
      </c>
      <c r="K361">
        <v>48868.497100000001</v>
      </c>
      <c r="L361">
        <v>246741005.08786508</v>
      </c>
      <c r="M361">
        <v>5307604.8</v>
      </c>
      <c r="N361">
        <v>2056175042.3988757</v>
      </c>
      <c r="O361">
        <v>98792000</v>
      </c>
      <c r="P361">
        <v>21.83653298863636</v>
      </c>
      <c r="Q361">
        <v>20493.211255908795</v>
      </c>
      <c r="R361">
        <v>246789873.58496508</v>
      </c>
      <c r="S361">
        <v>2160.2746471988753</v>
      </c>
      <c r="T361">
        <v>20515.047788897431</v>
      </c>
      <c r="U361">
        <f>Pro_Economic_Table[[#This Row],[Total Energy(MJ)]]*AHP!$P$3/TOPSIS!$B$4</f>
        <v>8.3868485405834293E-3</v>
      </c>
      <c r="V361">
        <f>Pro_Economic_Table[[#This Row],[Total Cost(LKR Million)]]*AHP!$P$4/TOPSIS!$C$4</f>
        <v>3.2445466919839752E-2</v>
      </c>
      <c r="W361">
        <f>Pro_Economic_Table[[#This Row],[Total Carbon (Metric T)]]*AHP!$P$5/TOPSIS!$D$4</f>
        <v>3.6008679045798539E-3</v>
      </c>
      <c r="X361">
        <f>((Pro_Economic_Table[[#This Row],[Weighted Energy]]-TOPSIS!$B$5)^2+(Pro_Economic_Table[[#This Row],[Weighted Cost]]-TOPSIS!$C$5)^2+(Pro_Economic_Table[[#This Row],[Weighted Co2]]-TOPSIS!$D$5)^2)^0.5</f>
        <v>4.5760017159296165E-3</v>
      </c>
      <c r="Y361">
        <f>((Pro_Economic_Table[[#This Row],[Weighted Energy]]-TOPSIS!$B$6)^2+(Pro_Economic_Table[[#This Row],[Weighted Cost]]-TOPSIS!$C$6)^2+(Pro_Economic_Table[[#This Row],[Weighted Co2]]-TOPSIS!$D$6)^2)^0.5</f>
        <v>2.4162530669655756E-3</v>
      </c>
      <c r="Z361">
        <f>Pro_Economic_Table[[#This Row],[S- Worst-Euclidean Distance]]/(Pro_Economic_Table[[#This Row],[S+ Best-Euclidean Distance]]+Pro_Economic_Table[[#This Row],[S- Worst-Euclidean Distance]])</f>
        <v>0.34556135924513737</v>
      </c>
      <c r="AA361">
        <v>360</v>
      </c>
    </row>
    <row r="362" spans="1:27" x14ac:dyDescent="0.3">
      <c r="A362">
        <v>408</v>
      </c>
      <c r="B362" t="s">
        <v>142</v>
      </c>
      <c r="C362" t="s">
        <v>151</v>
      </c>
      <c r="D362" t="s">
        <v>154</v>
      </c>
      <c r="E362" t="s">
        <v>157</v>
      </c>
      <c r="F362" t="s">
        <v>159</v>
      </c>
      <c r="G362" t="s">
        <v>224</v>
      </c>
      <c r="H362">
        <v>387.51260718046245</v>
      </c>
      <c r="I362">
        <v>28</v>
      </c>
      <c r="J362">
        <v>1367568.2316964823</v>
      </c>
      <c r="K362">
        <v>38803.635272727275</v>
      </c>
      <c r="L362">
        <v>246162281.70536682</v>
      </c>
      <c r="M362">
        <v>4721531.6004545446</v>
      </c>
      <c r="N362">
        <v>2051352347.5447235</v>
      </c>
      <c r="O362">
        <v>104893600</v>
      </c>
      <c r="P362">
        <v>23.758285777272725</v>
      </c>
      <c r="Q362">
        <v>20445.145063862408</v>
      </c>
      <c r="R362">
        <v>246201085.34063956</v>
      </c>
      <c r="S362">
        <v>2160.967479145178</v>
      </c>
      <c r="T362">
        <v>20468.903349639681</v>
      </c>
      <c r="U362">
        <f>Pro_Economic_Table[[#This Row],[Total Energy(MJ)]]*AHP!$P$3/TOPSIS!$B$4</f>
        <v>8.3668393005125064E-3</v>
      </c>
      <c r="V362">
        <f>Pro_Economic_Table[[#This Row],[Total Cost(LKR Million)]]*AHP!$P$4/TOPSIS!$C$4</f>
        <v>3.2455872659695059E-2</v>
      </c>
      <c r="W362">
        <f>Pro_Economic_Table[[#This Row],[Total Carbon (Metric T)]]*AHP!$P$5/TOPSIS!$D$4</f>
        <v>3.5927684825357098E-3</v>
      </c>
      <c r="X362">
        <f>((Pro_Economic_Table[[#This Row],[Weighted Energy]]-TOPSIS!$B$5)^2+(Pro_Economic_Table[[#This Row],[Weighted Cost]]-TOPSIS!$C$5)^2+(Pro_Economic_Table[[#This Row],[Weighted Co2]]-TOPSIS!$D$5)^2)^0.5</f>
        <v>4.5802081797034393E-3</v>
      </c>
      <c r="Y362">
        <f>((Pro_Economic_Table[[#This Row],[Weighted Energy]]-TOPSIS!$B$6)^2+(Pro_Economic_Table[[#This Row],[Weighted Cost]]-TOPSIS!$C$6)^2+(Pro_Economic_Table[[#This Row],[Weighted Co2]]-TOPSIS!$D$6)^2)^0.5</f>
        <v>2.411761346573978E-3</v>
      </c>
      <c r="Z362">
        <f>Pro_Economic_Table[[#This Row],[S- Worst-Euclidean Distance]]/(Pro_Economic_Table[[#This Row],[S+ Best-Euclidean Distance]]+Pro_Economic_Table[[#This Row],[S- Worst-Euclidean Distance]])</f>
        <v>0.34493304604804531</v>
      </c>
      <c r="AA362">
        <v>361</v>
      </c>
    </row>
    <row r="363" spans="1:27" x14ac:dyDescent="0.3">
      <c r="A363">
        <v>426</v>
      </c>
      <c r="B363" t="s">
        <v>142</v>
      </c>
      <c r="C363" t="s">
        <v>151</v>
      </c>
      <c r="D363" t="s">
        <v>155</v>
      </c>
      <c r="E363" t="s">
        <v>157</v>
      </c>
      <c r="F363" t="s">
        <v>159</v>
      </c>
      <c r="G363" t="s">
        <v>224</v>
      </c>
      <c r="H363">
        <v>387.51905428546246</v>
      </c>
      <c r="I363">
        <v>28</v>
      </c>
      <c r="J363">
        <v>1367574.4724941221</v>
      </c>
      <c r="K363">
        <v>38785.214972727263</v>
      </c>
      <c r="L363">
        <v>246163405.04894197</v>
      </c>
      <c r="M363">
        <v>4720610.585454545</v>
      </c>
      <c r="N363">
        <v>2051361708.741183</v>
      </c>
      <c r="O363">
        <v>104893600</v>
      </c>
      <c r="P363">
        <v>23.744470552272723</v>
      </c>
      <c r="Q363">
        <v>20445.238363787124</v>
      </c>
      <c r="R363">
        <v>246202190.2639147</v>
      </c>
      <c r="S363">
        <v>2160.9759193266373</v>
      </c>
      <c r="T363">
        <v>20468.982834339397</v>
      </c>
      <c r="U363">
        <f>Pro_Economic_Table[[#This Row],[Total Energy(MJ)]]*AHP!$P$3/TOPSIS!$B$4</f>
        <v>8.3668768499630692E-3</v>
      </c>
      <c r="V363">
        <f>Pro_Economic_Table[[#This Row],[Total Cost(LKR Million)]]*AHP!$P$4/TOPSIS!$C$4</f>
        <v>3.2455999423960283E-2</v>
      </c>
      <c r="W363">
        <f>Pro_Economic_Table[[#This Row],[Total Carbon (Metric T)]]*AHP!$P$5/TOPSIS!$D$4</f>
        <v>3.5927824339486943E-3</v>
      </c>
      <c r="X363">
        <f>((Pro_Economic_Table[[#This Row],[Weighted Energy]]-TOPSIS!$B$5)^2+(Pro_Economic_Table[[#This Row],[Weighted Cost]]-TOPSIS!$C$5)^2+(Pro_Economic_Table[[#This Row],[Weighted Co2]]-TOPSIS!$D$5)^2)^0.5</f>
        <v>4.5803410238793255E-3</v>
      </c>
      <c r="Y363">
        <f>((Pro_Economic_Table[[#This Row],[Weighted Energy]]-TOPSIS!$B$6)^2+(Pro_Economic_Table[[#This Row],[Weighted Cost]]-TOPSIS!$C$6)^2+(Pro_Economic_Table[[#This Row],[Weighted Co2]]-TOPSIS!$D$6)^2)^0.5</f>
        <v>2.4116285257830068E-3</v>
      </c>
      <c r="Z363">
        <f>Pro_Economic_Table[[#This Row],[S- Worst-Euclidean Distance]]/(Pro_Economic_Table[[#This Row],[S+ Best-Euclidean Distance]]+Pro_Economic_Table[[#This Row],[S- Worst-Euclidean Distance]])</f>
        <v>0.34491404870312592</v>
      </c>
      <c r="AA363">
        <v>362</v>
      </c>
    </row>
    <row r="364" spans="1:27" x14ac:dyDescent="0.3">
      <c r="A364">
        <v>398</v>
      </c>
      <c r="B364" t="s">
        <v>142</v>
      </c>
      <c r="C364" t="s">
        <v>151</v>
      </c>
      <c r="D364" t="s">
        <v>154</v>
      </c>
      <c r="E364" t="s">
        <v>156</v>
      </c>
      <c r="F364" t="s">
        <v>159</v>
      </c>
      <c r="G364" t="s">
        <v>226</v>
      </c>
      <c r="H364">
        <v>384.45582936228067</v>
      </c>
      <c r="I364">
        <v>28</v>
      </c>
      <c r="J364">
        <v>1364609.2707684822</v>
      </c>
      <c r="K364">
        <v>36074.369363636361</v>
      </c>
      <c r="L364">
        <v>245629668.73832679</v>
      </c>
      <c r="M364">
        <v>5267384.7822727263</v>
      </c>
      <c r="N364">
        <v>2046913906.1527231</v>
      </c>
      <c r="O364">
        <v>109200000</v>
      </c>
      <c r="P364">
        <v>21.029019868181816</v>
      </c>
      <c r="Q364">
        <v>20400.908597988808</v>
      </c>
      <c r="R364">
        <v>245665743.10769042</v>
      </c>
      <c r="S364">
        <v>2161.3812909349958</v>
      </c>
      <c r="T364">
        <v>20421.937617856991</v>
      </c>
      <c r="U364">
        <f>Pro_Economic_Table[[#This Row],[Total Energy(MJ)]]*AHP!$P$3/TOPSIS!$B$4</f>
        <v>8.3486463570181038E-3</v>
      </c>
      <c r="V364">
        <f>Pro_Economic_Table[[#This Row],[Total Cost(LKR Million)]]*AHP!$P$4/TOPSIS!$C$4</f>
        <v>3.2462087756814764E-2</v>
      </c>
      <c r="W364">
        <f>Pro_Economic_Table[[#This Row],[Total Carbon (Metric T)]]*AHP!$P$5/TOPSIS!$D$4</f>
        <v>3.5845249045566752E-3</v>
      </c>
      <c r="X364">
        <f>((Pro_Economic_Table[[#This Row],[Weighted Energy]]-TOPSIS!$B$5)^2+(Pro_Economic_Table[[#This Row],[Weighted Cost]]-TOPSIS!$C$5)^2+(Pro_Economic_Table[[#This Row],[Weighted Co2]]-TOPSIS!$D$5)^2)^0.5</f>
        <v>4.5809149066015934E-3</v>
      </c>
      <c r="Y364">
        <f>((Pro_Economic_Table[[#This Row],[Weighted Energy]]-TOPSIS!$B$6)^2+(Pro_Economic_Table[[#This Row],[Weighted Cost]]-TOPSIS!$C$6)^2+(Pro_Economic_Table[[#This Row],[Weighted Co2]]-TOPSIS!$D$6)^2)^0.5</f>
        <v>2.4110957124534498E-3</v>
      </c>
      <c r="Z364">
        <f>Pro_Economic_Table[[#This Row],[S- Worst-Euclidean Distance]]/(Pro_Economic_Table[[#This Row],[S+ Best-Euclidean Distance]]+Pro_Economic_Table[[#This Row],[S- Worst-Euclidean Distance]])</f>
        <v>0.34483581959709675</v>
      </c>
      <c r="AA364">
        <v>363</v>
      </c>
    </row>
    <row r="365" spans="1:27" x14ac:dyDescent="0.3">
      <c r="A365">
        <v>416</v>
      </c>
      <c r="B365" t="s">
        <v>142</v>
      </c>
      <c r="C365" t="s">
        <v>151</v>
      </c>
      <c r="D365" t="s">
        <v>155</v>
      </c>
      <c r="E365" t="s">
        <v>156</v>
      </c>
      <c r="F365" t="s">
        <v>159</v>
      </c>
      <c r="G365" t="s">
        <v>226</v>
      </c>
      <c r="H365">
        <v>384.46227646728067</v>
      </c>
      <c r="I365">
        <v>28</v>
      </c>
      <c r="J365">
        <v>1364615.5115661218</v>
      </c>
      <c r="K365">
        <v>36055.949063636363</v>
      </c>
      <c r="L365">
        <v>245630792.08190194</v>
      </c>
      <c r="M365">
        <v>5266463.7672727266</v>
      </c>
      <c r="N365">
        <v>2046923267.3491828</v>
      </c>
      <c r="O365">
        <v>109200000</v>
      </c>
      <c r="P365">
        <v>21.015204643181818</v>
      </c>
      <c r="Q365">
        <v>20401.001897913524</v>
      </c>
      <c r="R365">
        <v>245666848.03096557</v>
      </c>
      <c r="S365">
        <v>2161.3897311164556</v>
      </c>
      <c r="T365">
        <v>20422.017102556707</v>
      </c>
      <c r="U365">
        <f>Pro_Economic_Table[[#This Row],[Total Energy(MJ)]]*AHP!$P$3/TOPSIS!$B$4</f>
        <v>8.3486839064686666E-3</v>
      </c>
      <c r="V365">
        <f>Pro_Economic_Table[[#This Row],[Total Cost(LKR Million)]]*AHP!$P$4/TOPSIS!$C$4</f>
        <v>3.2462214521079988E-2</v>
      </c>
      <c r="W365">
        <f>Pro_Economic_Table[[#This Row],[Total Carbon (Metric T)]]*AHP!$P$5/TOPSIS!$D$4</f>
        <v>3.5845388559696606E-3</v>
      </c>
      <c r="X365">
        <f>((Pro_Economic_Table[[#This Row],[Weighted Energy]]-TOPSIS!$B$5)^2+(Pro_Economic_Table[[#This Row],[Weighted Cost]]-TOPSIS!$C$5)^2+(Pro_Economic_Table[[#This Row],[Weighted Co2]]-TOPSIS!$D$5)^2)^0.5</f>
        <v>4.5810477280366279E-3</v>
      </c>
      <c r="Y365">
        <f>((Pro_Economic_Table[[#This Row],[Weighted Energy]]-TOPSIS!$B$6)^2+(Pro_Economic_Table[[#This Row],[Weighted Cost]]-TOPSIS!$C$6)^2+(Pro_Economic_Table[[#This Row],[Weighted Co2]]-TOPSIS!$D$6)^2)^0.5</f>
        <v>2.4109628507234721E-3</v>
      </c>
      <c r="Z365">
        <f>Pro_Economic_Table[[#This Row],[S- Worst-Euclidean Distance]]/(Pro_Economic_Table[[#This Row],[S+ Best-Euclidean Distance]]+Pro_Economic_Table[[#This Row],[S- Worst-Euclidean Distance]])</f>
        <v>0.34481681964946487</v>
      </c>
      <c r="AA365">
        <v>364</v>
      </c>
    </row>
    <row r="366" spans="1:27" x14ac:dyDescent="0.3">
      <c r="A366">
        <v>409</v>
      </c>
      <c r="B366" t="s">
        <v>142</v>
      </c>
      <c r="C366" t="s">
        <v>151</v>
      </c>
      <c r="D366" t="s">
        <v>154</v>
      </c>
      <c r="E366" t="s">
        <v>157</v>
      </c>
      <c r="F366" t="s">
        <v>160</v>
      </c>
      <c r="G366" t="s">
        <v>225</v>
      </c>
      <c r="H366">
        <v>387.47403533662435</v>
      </c>
      <c r="I366">
        <v>56</v>
      </c>
      <c r="J366">
        <v>1368609.4111201663</v>
      </c>
      <c r="K366">
        <v>39622.415045454545</v>
      </c>
      <c r="L366">
        <v>246349694.00162992</v>
      </c>
      <c r="M366">
        <v>4748824.2595454538</v>
      </c>
      <c r="N366">
        <v>2052914116.6802492</v>
      </c>
      <c r="O366">
        <v>104384000</v>
      </c>
      <c r="P366">
        <v>23.485359186363635</v>
      </c>
      <c r="Q366">
        <v>20460.710696246482</v>
      </c>
      <c r="R366">
        <v>246389316.41667536</v>
      </c>
      <c r="S366">
        <v>2162.0469409397947</v>
      </c>
      <c r="T366">
        <v>20484.196055432847</v>
      </c>
      <c r="U366">
        <f>Pro_Economic_Table[[#This Row],[Total Energy(MJ)]]*AHP!$P$3/TOPSIS!$B$4</f>
        <v>8.3732361007637125E-3</v>
      </c>
      <c r="V366">
        <f>Pro_Economic_Table[[#This Row],[Total Cost(LKR Million)]]*AHP!$P$4/TOPSIS!$C$4</f>
        <v>3.2472085247290748E-2</v>
      </c>
      <c r="W366">
        <f>Pro_Economic_Table[[#This Row],[Total Carbon (Metric T)]]*AHP!$P$5/TOPSIS!$D$4</f>
        <v>3.5954527079897001E-3</v>
      </c>
      <c r="X366">
        <f>((Pro_Economic_Table[[#This Row],[Weighted Energy]]-TOPSIS!$B$5)^2+(Pro_Economic_Table[[#This Row],[Weighted Cost]]-TOPSIS!$C$5)^2+(Pro_Economic_Table[[#This Row],[Weighted Co2]]-TOPSIS!$D$5)^2)^0.5</f>
        <v>4.5976848032561494E-3</v>
      </c>
      <c r="Y366">
        <f>((Pro_Economic_Table[[#This Row],[Weighted Energy]]-TOPSIS!$B$6)^2+(Pro_Economic_Table[[#This Row],[Weighted Cost]]-TOPSIS!$C$6)^2+(Pro_Economic_Table[[#This Row],[Weighted Co2]]-TOPSIS!$D$6)^2)^0.5</f>
        <v>2.3942977265725379E-3</v>
      </c>
      <c r="Z366">
        <f>Pro_Economic_Table[[#This Row],[S- Worst-Euclidean Distance]]/(Pro_Economic_Table[[#This Row],[S+ Best-Euclidean Distance]]+Pro_Economic_Table[[#This Row],[S- Worst-Euclidean Distance]])</f>
        <v>0.34243474098485793</v>
      </c>
      <c r="AA366">
        <v>365</v>
      </c>
    </row>
    <row r="367" spans="1:27" x14ac:dyDescent="0.3">
      <c r="A367">
        <v>427</v>
      </c>
      <c r="B367" t="s">
        <v>142</v>
      </c>
      <c r="C367" t="s">
        <v>151</v>
      </c>
      <c r="D367" t="s">
        <v>155</v>
      </c>
      <c r="E367" t="s">
        <v>157</v>
      </c>
      <c r="F367" t="s">
        <v>160</v>
      </c>
      <c r="G367" t="s">
        <v>225</v>
      </c>
      <c r="H367">
        <v>387.48048244162442</v>
      </c>
      <c r="I367">
        <v>56</v>
      </c>
      <c r="J367">
        <v>1368615.6519178061</v>
      </c>
      <c r="K367">
        <v>39603.99474545454</v>
      </c>
      <c r="L367">
        <v>246350817.34520513</v>
      </c>
      <c r="M367">
        <v>4747903.2445454542</v>
      </c>
      <c r="N367">
        <v>2052923477.8767095</v>
      </c>
      <c r="O367">
        <v>104384000</v>
      </c>
      <c r="P367">
        <v>23.471543961363633</v>
      </c>
      <c r="Q367">
        <v>20460.803996171202</v>
      </c>
      <c r="R367">
        <v>246390421.33995059</v>
      </c>
      <c r="S367">
        <v>2162.0553811212549</v>
      </c>
      <c r="T367">
        <v>20484.275540132567</v>
      </c>
      <c r="U367">
        <f>Pro_Economic_Table[[#This Row],[Total Energy(MJ)]]*AHP!$P$3/TOPSIS!$B$4</f>
        <v>8.3732736502142788E-3</v>
      </c>
      <c r="V367">
        <f>Pro_Economic_Table[[#This Row],[Total Cost(LKR Million)]]*AHP!$P$4/TOPSIS!$C$4</f>
        <v>3.2472212011555986E-2</v>
      </c>
      <c r="W367">
        <f>Pro_Economic_Table[[#This Row],[Total Carbon (Metric T)]]*AHP!$P$5/TOPSIS!$D$4</f>
        <v>3.5954666594026864E-3</v>
      </c>
      <c r="X367">
        <f>((Pro_Economic_Table[[#This Row],[Weighted Energy]]-TOPSIS!$B$5)^2+(Pro_Economic_Table[[#This Row],[Weighted Cost]]-TOPSIS!$C$5)^2+(Pro_Economic_Table[[#This Row],[Weighted Co2]]-TOPSIS!$D$5)^2)^0.5</f>
        <v>4.5978176498580204E-3</v>
      </c>
      <c r="Y367">
        <f>((Pro_Economic_Table[[#This Row],[Weighted Energy]]-TOPSIS!$B$6)^2+(Pro_Economic_Table[[#This Row],[Weighted Cost]]-TOPSIS!$C$6)^2+(Pro_Economic_Table[[#This Row],[Weighted Co2]]-TOPSIS!$D$6)^2)^0.5</f>
        <v>2.3941649113325501E-3</v>
      </c>
      <c r="Z367">
        <f>Pro_Economic_Table[[#This Row],[S- Worst-Euclidean Distance]]/(Pro_Economic_Table[[#This Row],[S+ Best-Euclidean Distance]]+Pro_Economic_Table[[#This Row],[S- Worst-Euclidean Distance]])</f>
        <v>0.34241574408687886</v>
      </c>
      <c r="AA367">
        <v>366</v>
      </c>
    </row>
    <row r="368" spans="1:27" x14ac:dyDescent="0.3">
      <c r="A368">
        <v>411</v>
      </c>
      <c r="B368" t="s">
        <v>142</v>
      </c>
      <c r="C368" t="s">
        <v>151</v>
      </c>
      <c r="D368" t="s">
        <v>154</v>
      </c>
      <c r="E368" t="s">
        <v>157</v>
      </c>
      <c r="F368" t="s">
        <v>160</v>
      </c>
      <c r="G368" t="s">
        <v>224</v>
      </c>
      <c r="H368">
        <v>387.47403533662435</v>
      </c>
      <c r="I368">
        <v>28</v>
      </c>
      <c r="J368">
        <v>1368609.4111201663</v>
      </c>
      <c r="K368">
        <v>39622.415045454545</v>
      </c>
      <c r="L368">
        <v>246349694.00162992</v>
      </c>
      <c r="M368">
        <v>4748824.2595454538</v>
      </c>
      <c r="N368">
        <v>2052914116.6802492</v>
      </c>
      <c r="O368">
        <v>104893600</v>
      </c>
      <c r="P368">
        <v>23.485359186363635</v>
      </c>
      <c r="Q368">
        <v>20460.710696246482</v>
      </c>
      <c r="R368">
        <v>246389316.41667536</v>
      </c>
      <c r="S368">
        <v>2162.5565409397946</v>
      </c>
      <c r="T368">
        <v>20484.196055432847</v>
      </c>
      <c r="U368">
        <f>Pro_Economic_Table[[#This Row],[Total Energy(MJ)]]*AHP!$P$3/TOPSIS!$B$4</f>
        <v>8.3732361007637125E-3</v>
      </c>
      <c r="V368">
        <f>Pro_Economic_Table[[#This Row],[Total Cost(LKR Million)]]*AHP!$P$4/TOPSIS!$C$4</f>
        <v>3.2479739000929798E-2</v>
      </c>
      <c r="W368">
        <f>Pro_Economic_Table[[#This Row],[Total Carbon (Metric T)]]*AHP!$P$5/TOPSIS!$D$4</f>
        <v>3.5954527079897001E-3</v>
      </c>
      <c r="X368">
        <f>((Pro_Economic_Table[[#This Row],[Weighted Energy]]-TOPSIS!$B$5)^2+(Pro_Economic_Table[[#This Row],[Weighted Cost]]-TOPSIS!$C$5)^2+(Pro_Economic_Table[[#This Row],[Weighted Co2]]-TOPSIS!$D$5)^2)^0.5</f>
        <v>4.6050602409055605E-3</v>
      </c>
      <c r="Y368">
        <f>((Pro_Economic_Table[[#This Row],[Weighted Energy]]-TOPSIS!$B$6)^2+(Pro_Economic_Table[[#This Row],[Weighted Cost]]-TOPSIS!$C$6)^2+(Pro_Economic_Table[[#This Row],[Weighted Co2]]-TOPSIS!$D$6)^2)^0.5</f>
        <v>2.3869110671581439E-3</v>
      </c>
      <c r="Z368">
        <f>Pro_Economic_Table[[#This Row],[S- Worst-Euclidean Distance]]/(Pro_Economic_Table[[#This Row],[S+ Best-Euclidean Distance]]+Pro_Economic_Table[[#This Row],[S- Worst-Euclidean Distance]])</f>
        <v>0.34137884181609351</v>
      </c>
      <c r="AA368">
        <v>367</v>
      </c>
    </row>
    <row r="369" spans="1:27" x14ac:dyDescent="0.3">
      <c r="A369">
        <v>429</v>
      </c>
      <c r="B369" t="s">
        <v>142</v>
      </c>
      <c r="C369" t="s">
        <v>151</v>
      </c>
      <c r="D369" t="s">
        <v>155</v>
      </c>
      <c r="E369" t="s">
        <v>157</v>
      </c>
      <c r="F369" t="s">
        <v>160</v>
      </c>
      <c r="G369" t="s">
        <v>224</v>
      </c>
      <c r="H369">
        <v>387.48048244162442</v>
      </c>
      <c r="I369">
        <v>28</v>
      </c>
      <c r="J369">
        <v>1368615.6519178061</v>
      </c>
      <c r="K369">
        <v>39603.99474545454</v>
      </c>
      <c r="L369">
        <v>246350817.34520513</v>
      </c>
      <c r="M369">
        <v>4747903.2445454542</v>
      </c>
      <c r="N369">
        <v>2052923477.8767095</v>
      </c>
      <c r="O369">
        <v>104893600</v>
      </c>
      <c r="P369">
        <v>23.471543961363633</v>
      </c>
      <c r="Q369">
        <v>20460.803996171202</v>
      </c>
      <c r="R369">
        <v>246390421.33995059</v>
      </c>
      <c r="S369">
        <v>2162.5649811212547</v>
      </c>
      <c r="T369">
        <v>20484.275540132567</v>
      </c>
      <c r="U369">
        <f>Pro_Economic_Table[[#This Row],[Total Energy(MJ)]]*AHP!$P$3/TOPSIS!$B$4</f>
        <v>8.3732736502142788E-3</v>
      </c>
      <c r="V369">
        <f>Pro_Economic_Table[[#This Row],[Total Cost(LKR Million)]]*AHP!$P$4/TOPSIS!$C$4</f>
        <v>3.2479865765195036E-2</v>
      </c>
      <c r="W369">
        <f>Pro_Economic_Table[[#This Row],[Total Carbon (Metric T)]]*AHP!$P$5/TOPSIS!$D$4</f>
        <v>3.5954666594026864E-3</v>
      </c>
      <c r="X369">
        <f>((Pro_Economic_Table[[#This Row],[Weighted Energy]]-TOPSIS!$B$5)^2+(Pro_Economic_Table[[#This Row],[Weighted Cost]]-TOPSIS!$C$5)^2+(Pro_Economic_Table[[#This Row],[Weighted Co2]]-TOPSIS!$D$5)^2)^0.5</f>
        <v>4.6051930854273072E-3</v>
      </c>
      <c r="Y369">
        <f>((Pro_Economic_Table[[#This Row],[Weighted Energy]]-TOPSIS!$B$6)^2+(Pro_Economic_Table[[#This Row],[Weighted Cost]]-TOPSIS!$C$6)^2+(Pro_Economic_Table[[#This Row],[Weighted Co2]]-TOPSIS!$D$6)^2)^0.5</f>
        <v>2.3867782473771032E-3</v>
      </c>
      <c r="Z369">
        <f>Pro_Economic_Table[[#This Row],[S- Worst-Euclidean Distance]]/(Pro_Economic_Table[[#This Row],[S+ Best-Euclidean Distance]]+Pro_Economic_Table[[#This Row],[S- Worst-Euclidean Distance]])</f>
        <v>0.34135984456615187</v>
      </c>
      <c r="AA369">
        <v>368</v>
      </c>
    </row>
    <row r="370" spans="1:27" x14ac:dyDescent="0.3">
      <c r="A370">
        <v>401</v>
      </c>
      <c r="B370" t="s">
        <v>142</v>
      </c>
      <c r="C370" t="s">
        <v>151</v>
      </c>
      <c r="D370" t="s">
        <v>154</v>
      </c>
      <c r="E370" t="s">
        <v>156</v>
      </c>
      <c r="F370" t="s">
        <v>160</v>
      </c>
      <c r="G370" t="s">
        <v>226</v>
      </c>
      <c r="H370">
        <v>384.41725751844257</v>
      </c>
      <c r="I370">
        <v>28</v>
      </c>
      <c r="J370">
        <v>1365650.450192166</v>
      </c>
      <c r="K370">
        <v>36893.149136363631</v>
      </c>
      <c r="L370">
        <v>245817081.03458989</v>
      </c>
      <c r="M370">
        <v>5294677.4413636355</v>
      </c>
      <c r="N370">
        <v>2048475675.288249</v>
      </c>
      <c r="O370">
        <v>109200000</v>
      </c>
      <c r="P370">
        <v>20.756093277272726</v>
      </c>
      <c r="Q370">
        <v>20416.474230372878</v>
      </c>
      <c r="R370">
        <v>245853974.18372625</v>
      </c>
      <c r="S370">
        <v>2162.9703527296124</v>
      </c>
      <c r="T370">
        <v>20437.23032365015</v>
      </c>
      <c r="U370">
        <f>Pro_Economic_Table[[#This Row],[Total Energy(MJ)]]*AHP!$P$3/TOPSIS!$B$4</f>
        <v>8.3550431572693099E-3</v>
      </c>
      <c r="V370">
        <f>Pro_Economic_Table[[#This Row],[Total Cost(LKR Million)]]*AHP!$P$4/TOPSIS!$C$4</f>
        <v>3.2485954098049503E-2</v>
      </c>
      <c r="W370">
        <f>Pro_Economic_Table[[#This Row],[Total Carbon (Metric T)]]*AHP!$P$5/TOPSIS!$D$4</f>
        <v>3.5872091300106651E-3</v>
      </c>
      <c r="X370">
        <f>((Pro_Economic_Table[[#This Row],[Weighted Energy]]-TOPSIS!$B$5)^2+(Pro_Economic_Table[[#This Row],[Weighted Cost]]-TOPSIS!$C$5)^2+(Pro_Economic_Table[[#This Row],[Weighted Co2]]-TOPSIS!$D$5)^2)^0.5</f>
        <v>4.6057652881181625E-3</v>
      </c>
      <c r="Y370">
        <f>((Pro_Economic_Table[[#This Row],[Weighted Energy]]-TOPSIS!$B$6)^2+(Pro_Economic_Table[[#This Row],[Weighted Cost]]-TOPSIS!$C$6)^2+(Pro_Economic_Table[[#This Row],[Weighted Co2]]-TOPSIS!$D$6)^2)^0.5</f>
        <v>2.3862426194894192E-3</v>
      </c>
      <c r="Z370">
        <f>Pro_Economic_Table[[#This Row],[S- Worst-Euclidean Distance]]/(Pro_Economic_Table[[#This Row],[S+ Best-Euclidean Distance]]+Pro_Economic_Table[[#This Row],[S- Worst-Euclidean Distance]])</f>
        <v>0.34128145319931524</v>
      </c>
      <c r="AA370">
        <v>369</v>
      </c>
    </row>
    <row r="371" spans="1:27" x14ac:dyDescent="0.3">
      <c r="A371">
        <v>419</v>
      </c>
      <c r="B371" t="s">
        <v>142</v>
      </c>
      <c r="C371" t="s">
        <v>151</v>
      </c>
      <c r="D371" t="s">
        <v>155</v>
      </c>
      <c r="E371" t="s">
        <v>156</v>
      </c>
      <c r="F371" t="s">
        <v>160</v>
      </c>
      <c r="G371" t="s">
        <v>226</v>
      </c>
      <c r="H371">
        <v>384.42370462344252</v>
      </c>
      <c r="I371">
        <v>28</v>
      </c>
      <c r="J371">
        <v>1365656.6909898059</v>
      </c>
      <c r="K371">
        <v>36874.728836363633</v>
      </c>
      <c r="L371">
        <v>245818204.37816504</v>
      </c>
      <c r="M371">
        <v>5293756.4263636358</v>
      </c>
      <c r="N371">
        <v>2048485036.4847085</v>
      </c>
      <c r="O371">
        <v>109200000</v>
      </c>
      <c r="P371">
        <v>20.742278052272727</v>
      </c>
      <c r="Q371">
        <v>20416.567530297594</v>
      </c>
      <c r="R371">
        <v>245855079.10700139</v>
      </c>
      <c r="S371">
        <v>2162.9787929110721</v>
      </c>
      <c r="T371">
        <v>20437.309808349866</v>
      </c>
      <c r="U371">
        <f>Pro_Economic_Table[[#This Row],[Total Energy(MJ)]]*AHP!$P$3/TOPSIS!$B$4</f>
        <v>8.3550807067198727E-3</v>
      </c>
      <c r="V371">
        <f>Pro_Economic_Table[[#This Row],[Total Cost(LKR Million)]]*AHP!$P$4/TOPSIS!$C$4</f>
        <v>3.2486080862314734E-2</v>
      </c>
      <c r="W371">
        <f>Pro_Economic_Table[[#This Row],[Total Carbon (Metric T)]]*AHP!$P$5/TOPSIS!$D$4</f>
        <v>3.58722308142365E-3</v>
      </c>
      <c r="X371">
        <f>((Pro_Economic_Table[[#This Row],[Weighted Energy]]-TOPSIS!$B$5)^2+(Pro_Economic_Table[[#This Row],[Weighted Cost]]-TOPSIS!$C$5)^2+(Pro_Economic_Table[[#This Row],[Weighted Co2]]-TOPSIS!$D$5)^2)^0.5</f>
        <v>4.6058981100701385E-3</v>
      </c>
      <c r="Y371">
        <f>((Pro_Economic_Table[[#This Row],[Weighted Energy]]-TOPSIS!$B$6)^2+(Pro_Economic_Table[[#This Row],[Weighted Cost]]-TOPSIS!$C$6)^2+(Pro_Economic_Table[[#This Row],[Weighted Co2]]-TOPSIS!$D$6)^2)^0.5</f>
        <v>2.3861097581866393E-3</v>
      </c>
      <c r="Z371">
        <f>Pro_Economic_Table[[#This Row],[S- Worst-Euclidean Distance]]/(Pro_Economic_Table[[#This Row],[S+ Best-Euclidean Distance]]+Pro_Economic_Table[[#This Row],[S- Worst-Euclidean Distance]])</f>
        <v>0.34126245323884846</v>
      </c>
      <c r="AA371">
        <v>370</v>
      </c>
    </row>
    <row r="372" spans="1:27" x14ac:dyDescent="0.3">
      <c r="A372">
        <v>45</v>
      </c>
      <c r="B372" t="s">
        <v>139</v>
      </c>
      <c r="C372" t="s">
        <v>150</v>
      </c>
      <c r="D372" t="s">
        <v>154</v>
      </c>
      <c r="E372" t="s">
        <v>156</v>
      </c>
      <c r="F372" t="s">
        <v>161</v>
      </c>
      <c r="G372" t="s">
        <v>224</v>
      </c>
      <c r="H372">
        <v>371.45546411150428</v>
      </c>
      <c r="I372">
        <v>27</v>
      </c>
      <c r="J372">
        <v>1370777.1208016106</v>
      </c>
      <c r="K372">
        <v>48886.917399999998</v>
      </c>
      <c r="L372">
        <v>246739881.74428993</v>
      </c>
      <c r="M372">
        <v>5308525.8149999995</v>
      </c>
      <c r="N372">
        <v>2056165681.2024159</v>
      </c>
      <c r="O372">
        <v>101147400</v>
      </c>
      <c r="P372">
        <v>21.850348213636359</v>
      </c>
      <c r="Q372">
        <v>20493.117955984078</v>
      </c>
      <c r="R372">
        <v>246788768.66168994</v>
      </c>
      <c r="S372">
        <v>2162.621607017416</v>
      </c>
      <c r="T372">
        <v>20514.968304197715</v>
      </c>
      <c r="U372">
        <f>Pro_Economic_Table[[#This Row],[Total Energy(MJ)]]*AHP!$P$3/TOPSIS!$B$4</f>
        <v>8.3868109911328665E-3</v>
      </c>
      <c r="V372">
        <f>Pro_Economic_Table[[#This Row],[Total Cost(LKR Million)]]*AHP!$P$4/TOPSIS!$C$4</f>
        <v>3.2480716237445445E-2</v>
      </c>
      <c r="W372">
        <f>Pro_Economic_Table[[#This Row],[Total Carbon (Metric T)]]*AHP!$P$5/TOPSIS!$D$4</f>
        <v>3.600853953166869E-3</v>
      </c>
      <c r="X372">
        <f>((Pro_Economic_Table[[#This Row],[Weighted Energy]]-TOPSIS!$B$5)^2+(Pro_Economic_Table[[#This Row],[Weighted Cost]]-TOPSIS!$C$5)^2+(Pro_Economic_Table[[#This Row],[Weighted Co2]]-TOPSIS!$D$5)^2)^0.5</f>
        <v>4.6099222206050349E-3</v>
      </c>
      <c r="Y372">
        <f>((Pro_Economic_Table[[#This Row],[Weighted Energy]]-TOPSIS!$B$6)^2+(Pro_Economic_Table[[#This Row],[Weighted Cost]]-TOPSIS!$C$6)^2+(Pro_Economic_Table[[#This Row],[Weighted Co2]]-TOPSIS!$D$6)^2)^0.5</f>
        <v>2.3821777841513754E-3</v>
      </c>
      <c r="Z372">
        <f>Pro_Economic_Table[[#This Row],[S- Worst-Euclidean Distance]]/(Pro_Economic_Table[[#This Row],[S+ Best-Euclidean Distance]]+Pro_Economic_Table[[#This Row],[S- Worst-Euclidean Distance]])</f>
        <v>0.34069561112267954</v>
      </c>
      <c r="AA372">
        <v>371</v>
      </c>
    </row>
    <row r="373" spans="1:27" x14ac:dyDescent="0.3">
      <c r="A373">
        <v>63</v>
      </c>
      <c r="B373" t="s">
        <v>139</v>
      </c>
      <c r="C373" t="s">
        <v>150</v>
      </c>
      <c r="D373" t="s">
        <v>155</v>
      </c>
      <c r="E373" t="s">
        <v>156</v>
      </c>
      <c r="F373" t="s">
        <v>161</v>
      </c>
      <c r="G373" t="s">
        <v>224</v>
      </c>
      <c r="H373">
        <v>371.46191121650429</v>
      </c>
      <c r="I373">
        <v>27</v>
      </c>
      <c r="J373">
        <v>1370783.3615992505</v>
      </c>
      <c r="K373">
        <v>48868.497100000001</v>
      </c>
      <c r="L373">
        <v>246741005.08786508</v>
      </c>
      <c r="M373">
        <v>5307604.8</v>
      </c>
      <c r="N373">
        <v>2056175042.3988757</v>
      </c>
      <c r="O373">
        <v>101147400</v>
      </c>
      <c r="P373">
        <v>21.83653298863636</v>
      </c>
      <c r="Q373">
        <v>20493.211255908795</v>
      </c>
      <c r="R373">
        <v>246789873.58496508</v>
      </c>
      <c r="S373">
        <v>2162.6300471988752</v>
      </c>
      <c r="T373">
        <v>20515.047788897431</v>
      </c>
      <c r="U373">
        <f>Pro_Economic_Table[[#This Row],[Total Energy(MJ)]]*AHP!$P$3/TOPSIS!$B$4</f>
        <v>8.3868485405834293E-3</v>
      </c>
      <c r="V373">
        <f>Pro_Economic_Table[[#This Row],[Total Cost(LKR Million)]]*AHP!$P$4/TOPSIS!$C$4</f>
        <v>3.2480843001710669E-2</v>
      </c>
      <c r="W373">
        <f>Pro_Economic_Table[[#This Row],[Total Carbon (Metric T)]]*AHP!$P$5/TOPSIS!$D$4</f>
        <v>3.6008679045798539E-3</v>
      </c>
      <c r="X373">
        <f>((Pro_Economic_Table[[#This Row],[Weighted Energy]]-TOPSIS!$B$5)^2+(Pro_Economic_Table[[#This Row],[Weighted Cost]]-TOPSIS!$C$5)^2+(Pro_Economic_Table[[#This Row],[Weighted Co2]]-TOPSIS!$D$5)^2)^0.5</f>
        <v>4.6100550788090288E-3</v>
      </c>
      <c r="Y373">
        <f>((Pro_Economic_Table[[#This Row],[Weighted Energy]]-TOPSIS!$B$6)^2+(Pro_Economic_Table[[#This Row],[Weighted Cost]]-TOPSIS!$C$6)^2+(Pro_Economic_Table[[#This Row],[Weighted Co2]]-TOPSIS!$D$6)^2)^0.5</f>
        <v>2.38204499807657E-3</v>
      </c>
      <c r="Z373">
        <f>Pro_Economic_Table[[#This Row],[S- Worst-Euclidean Distance]]/(Pro_Economic_Table[[#This Row],[S+ Best-Euclidean Distance]]+Pro_Economic_Table[[#This Row],[S- Worst-Euclidean Distance]])</f>
        <v>0.34067661673652327</v>
      </c>
      <c r="AA373">
        <v>372</v>
      </c>
    </row>
    <row r="374" spans="1:27" x14ac:dyDescent="0.3">
      <c r="A374">
        <v>407</v>
      </c>
      <c r="B374" t="s">
        <v>142</v>
      </c>
      <c r="C374" t="s">
        <v>151</v>
      </c>
      <c r="D374" t="s">
        <v>154</v>
      </c>
      <c r="E374" t="s">
        <v>157</v>
      </c>
      <c r="F374" t="s">
        <v>159</v>
      </c>
      <c r="G374" t="s">
        <v>226</v>
      </c>
      <c r="H374">
        <v>387.51260718046245</v>
      </c>
      <c r="I374">
        <v>28</v>
      </c>
      <c r="J374">
        <v>1367568.2316964823</v>
      </c>
      <c r="K374">
        <v>38803.635272727275</v>
      </c>
      <c r="L374">
        <v>246162281.70536682</v>
      </c>
      <c r="M374">
        <v>4721531.6004545446</v>
      </c>
      <c r="N374">
        <v>2051352347.5447235</v>
      </c>
      <c r="O374">
        <v>109200000</v>
      </c>
      <c r="P374">
        <v>23.758285777272725</v>
      </c>
      <c r="Q374">
        <v>20445.145063862408</v>
      </c>
      <c r="R374">
        <v>246201085.34063956</v>
      </c>
      <c r="S374">
        <v>2165.2738791451779</v>
      </c>
      <c r="T374">
        <v>20468.903349639681</v>
      </c>
      <c r="U374">
        <f>Pro_Economic_Table[[#This Row],[Total Energy(MJ)]]*AHP!$P$3/TOPSIS!$B$4</f>
        <v>8.3668393005125064E-3</v>
      </c>
      <c r="V374">
        <f>Pro_Economic_Table[[#This Row],[Total Cost(LKR Million)]]*AHP!$P$4/TOPSIS!$C$4</f>
        <v>3.2520551083304192E-2</v>
      </c>
      <c r="W374">
        <f>Pro_Economic_Table[[#This Row],[Total Carbon (Metric T)]]*AHP!$P$5/TOPSIS!$D$4</f>
        <v>3.5927684825357098E-3</v>
      </c>
      <c r="X374">
        <f>((Pro_Economic_Table[[#This Row],[Weighted Energy]]-TOPSIS!$B$5)^2+(Pro_Economic_Table[[#This Row],[Weighted Cost]]-TOPSIS!$C$5)^2+(Pro_Economic_Table[[#This Row],[Weighted Co2]]-TOPSIS!$D$5)^2)^0.5</f>
        <v>4.6425718002266955E-3</v>
      </c>
      <c r="Y374">
        <f>((Pro_Economic_Table[[#This Row],[Weighted Energy]]-TOPSIS!$B$6)^2+(Pro_Economic_Table[[#This Row],[Weighted Cost]]-TOPSIS!$C$6)^2+(Pro_Economic_Table[[#This Row],[Weighted Co2]]-TOPSIS!$D$6)^2)^0.5</f>
        <v>2.3494115080855251E-3</v>
      </c>
      <c r="Z374">
        <f>Pro_Economic_Table[[#This Row],[S- Worst-Euclidean Distance]]/(Pro_Economic_Table[[#This Row],[S+ Best-Euclidean Distance]]+Pro_Economic_Table[[#This Row],[S- Worst-Euclidean Distance]])</f>
        <v>0.33601503385920473</v>
      </c>
      <c r="AA374">
        <v>373</v>
      </c>
    </row>
    <row r="375" spans="1:27" x14ac:dyDescent="0.3">
      <c r="A375">
        <v>425</v>
      </c>
      <c r="B375" t="s">
        <v>142</v>
      </c>
      <c r="C375" t="s">
        <v>151</v>
      </c>
      <c r="D375" t="s">
        <v>155</v>
      </c>
      <c r="E375" t="s">
        <v>157</v>
      </c>
      <c r="F375" t="s">
        <v>159</v>
      </c>
      <c r="G375" t="s">
        <v>226</v>
      </c>
      <c r="H375">
        <v>387.51905428546246</v>
      </c>
      <c r="I375">
        <v>28</v>
      </c>
      <c r="J375">
        <v>1367574.4724941221</v>
      </c>
      <c r="K375">
        <v>38785.214972727263</v>
      </c>
      <c r="L375">
        <v>246163405.04894197</v>
      </c>
      <c r="M375">
        <v>4720610.585454545</v>
      </c>
      <c r="N375">
        <v>2051361708.741183</v>
      </c>
      <c r="O375">
        <v>109200000</v>
      </c>
      <c r="P375">
        <v>23.744470552272723</v>
      </c>
      <c r="Q375">
        <v>20445.238363787124</v>
      </c>
      <c r="R375">
        <v>246202190.2639147</v>
      </c>
      <c r="S375">
        <v>2165.2823193266372</v>
      </c>
      <c r="T375">
        <v>20468.982834339397</v>
      </c>
      <c r="U375">
        <f>Pro_Economic_Table[[#This Row],[Total Energy(MJ)]]*AHP!$P$3/TOPSIS!$B$4</f>
        <v>8.3668768499630692E-3</v>
      </c>
      <c r="V375">
        <f>Pro_Economic_Table[[#This Row],[Total Cost(LKR Million)]]*AHP!$P$4/TOPSIS!$C$4</f>
        <v>3.2520677847569415E-2</v>
      </c>
      <c r="W375">
        <f>Pro_Economic_Table[[#This Row],[Total Carbon (Metric T)]]*AHP!$P$5/TOPSIS!$D$4</f>
        <v>3.5927824339486943E-3</v>
      </c>
      <c r="X375">
        <f>((Pro_Economic_Table[[#This Row],[Weighted Energy]]-TOPSIS!$B$5)^2+(Pro_Economic_Table[[#This Row],[Weighted Cost]]-TOPSIS!$C$5)^2+(Pro_Economic_Table[[#This Row],[Weighted Co2]]-TOPSIS!$D$5)^2)^0.5</f>
        <v>4.6427046259368511E-3</v>
      </c>
      <c r="Y375">
        <f>((Pro_Economic_Table[[#This Row],[Weighted Energy]]-TOPSIS!$B$6)^2+(Pro_Economic_Table[[#This Row],[Weighted Cost]]-TOPSIS!$C$6)^2+(Pro_Economic_Table[[#This Row],[Weighted Co2]]-TOPSIS!$D$6)^2)^0.5</f>
        <v>2.3492786522020712E-3</v>
      </c>
      <c r="Z375">
        <f>Pro_Economic_Table[[#This Row],[S- Worst-Euclidean Distance]]/(Pro_Economic_Table[[#This Row],[S+ Best-Euclidean Distance]]+Pro_Economic_Table[[#This Row],[S- Worst-Euclidean Distance]])</f>
        <v>0.33599603413630963</v>
      </c>
      <c r="AA375">
        <v>374</v>
      </c>
    </row>
    <row r="376" spans="1:27" x14ac:dyDescent="0.3">
      <c r="A376">
        <v>52</v>
      </c>
      <c r="B376" t="s">
        <v>139</v>
      </c>
      <c r="C376" t="s">
        <v>150</v>
      </c>
      <c r="D376" t="s">
        <v>154</v>
      </c>
      <c r="E376" t="s">
        <v>157</v>
      </c>
      <c r="F376" t="s">
        <v>161</v>
      </c>
      <c r="G376" t="s">
        <v>225</v>
      </c>
      <c r="H376">
        <v>374.51224192968618</v>
      </c>
      <c r="I376">
        <v>54</v>
      </c>
      <c r="J376">
        <v>1373736.0817296105</v>
      </c>
      <c r="K376">
        <v>51616.183309090899</v>
      </c>
      <c r="L376">
        <v>247272494.71132991</v>
      </c>
      <c r="M376">
        <v>4762672.6331818169</v>
      </c>
      <c r="N376">
        <v>2060604122.5944159</v>
      </c>
      <c r="O376">
        <v>100656000</v>
      </c>
      <c r="P376">
        <v>24.579614122727268</v>
      </c>
      <c r="Q376">
        <v>20537.354421857679</v>
      </c>
      <c r="R376">
        <v>247324110.89463899</v>
      </c>
      <c r="S376">
        <v>2166.0227952275977</v>
      </c>
      <c r="T376">
        <v>20561.934035980405</v>
      </c>
      <c r="U376">
        <f>Pro_Economic_Table[[#This Row],[Total Energy(MJ)]]*AHP!$P$3/TOPSIS!$B$4</f>
        <v>8.4050039346272656E-3</v>
      </c>
      <c r="V376">
        <f>Pro_Economic_Table[[#This Row],[Total Cost(LKR Million)]]*AHP!$P$4/TOPSIS!$C$4</f>
        <v>3.2531799158640066E-2</v>
      </c>
      <c r="W376">
        <f>Pro_Economic_Table[[#This Row],[Total Carbon (Metric T)]]*AHP!$P$5/TOPSIS!$D$4</f>
        <v>3.6090975311459028E-3</v>
      </c>
      <c r="X376">
        <f>((Pro_Economic_Table[[#This Row],[Weighted Energy]]-TOPSIS!$B$5)^2+(Pro_Economic_Table[[#This Row],[Weighted Cost]]-TOPSIS!$C$5)^2+(Pro_Economic_Table[[#This Row],[Weighted Co2]]-TOPSIS!$D$5)^2)^0.5</f>
        <v>4.6645022091163467E-3</v>
      </c>
      <c r="Y376">
        <f>((Pro_Economic_Table[[#This Row],[Weighted Energy]]-TOPSIS!$B$6)^2+(Pro_Economic_Table[[#This Row],[Weighted Cost]]-TOPSIS!$C$6)^2+(Pro_Economic_Table[[#This Row],[Weighted Co2]]-TOPSIS!$D$6)^2)^0.5</f>
        <v>2.3276888451855219E-3</v>
      </c>
      <c r="Z376">
        <f>Pro_Economic_Table[[#This Row],[S- Worst-Euclidean Distance]]/(Pro_Economic_Table[[#This Row],[S+ Best-Euclidean Distance]]+Pro_Economic_Table[[#This Row],[S- Worst-Euclidean Distance]])</f>
        <v>0.3328983471859564</v>
      </c>
      <c r="AA376">
        <v>375</v>
      </c>
    </row>
    <row r="377" spans="1:27" x14ac:dyDescent="0.3">
      <c r="A377">
        <v>70</v>
      </c>
      <c r="B377" t="s">
        <v>139</v>
      </c>
      <c r="C377" t="s">
        <v>150</v>
      </c>
      <c r="D377" t="s">
        <v>155</v>
      </c>
      <c r="E377" t="s">
        <v>157</v>
      </c>
      <c r="F377" t="s">
        <v>161</v>
      </c>
      <c r="G377" t="s">
        <v>225</v>
      </c>
      <c r="H377">
        <v>374.51868903468619</v>
      </c>
      <c r="I377">
        <v>54</v>
      </c>
      <c r="J377">
        <v>1373742.3225272503</v>
      </c>
      <c r="K377">
        <v>51597.763009090901</v>
      </c>
      <c r="L377">
        <v>247273618.05490506</v>
      </c>
      <c r="M377">
        <v>4761751.6181818172</v>
      </c>
      <c r="N377">
        <v>2060613483.7908754</v>
      </c>
      <c r="O377">
        <v>100656000</v>
      </c>
      <c r="P377">
        <v>24.565798897727269</v>
      </c>
      <c r="Q377">
        <v>20537.447721782395</v>
      </c>
      <c r="R377">
        <v>247325215.81791416</v>
      </c>
      <c r="S377">
        <v>2166.031235409057</v>
      </c>
      <c r="T377">
        <v>20562.013520680121</v>
      </c>
      <c r="U377">
        <f>Pro_Economic_Table[[#This Row],[Total Energy(MJ)]]*AHP!$P$3/TOPSIS!$B$4</f>
        <v>8.4050414840778302E-3</v>
      </c>
      <c r="V377">
        <f>Pro_Economic_Table[[#This Row],[Total Cost(LKR Million)]]*AHP!$P$4/TOPSIS!$C$4</f>
        <v>3.253192592290529E-2</v>
      </c>
      <c r="W377">
        <f>Pro_Economic_Table[[#This Row],[Total Carbon (Metric T)]]*AHP!$P$5/TOPSIS!$D$4</f>
        <v>3.6091114825588882E-3</v>
      </c>
      <c r="X377">
        <f>((Pro_Economic_Table[[#This Row],[Weighted Energy]]-TOPSIS!$B$5)^2+(Pro_Economic_Table[[#This Row],[Weighted Cost]]-TOPSIS!$C$5)^2+(Pro_Economic_Table[[#This Row],[Weighted Co2]]-TOPSIS!$D$5)^2)^0.5</f>
        <v>4.6646350720869131E-3</v>
      </c>
      <c r="Y377">
        <f>((Pro_Economic_Table[[#This Row],[Weighted Energy]]-TOPSIS!$B$6)^2+(Pro_Economic_Table[[#This Row],[Weighted Cost]]-TOPSIS!$C$6)^2+(Pro_Economic_Table[[#This Row],[Weighted Co2]]-TOPSIS!$D$6)^2)^0.5</f>
        <v>2.3275560755490901E-3</v>
      </c>
      <c r="Z377">
        <f>Pro_Economic_Table[[#This Row],[S- Worst-Euclidean Distance]]/(Pro_Economic_Table[[#This Row],[S+ Best-Euclidean Distance]]+Pro_Economic_Table[[#This Row],[S- Worst-Euclidean Distance]])</f>
        <v>0.33287935446902306</v>
      </c>
      <c r="AA377">
        <v>376</v>
      </c>
    </row>
    <row r="378" spans="1:27" x14ac:dyDescent="0.3">
      <c r="A378">
        <v>410</v>
      </c>
      <c r="B378" t="s">
        <v>142</v>
      </c>
      <c r="C378" t="s">
        <v>151</v>
      </c>
      <c r="D378" t="s">
        <v>154</v>
      </c>
      <c r="E378" t="s">
        <v>157</v>
      </c>
      <c r="F378" t="s">
        <v>160</v>
      </c>
      <c r="G378" t="s">
        <v>226</v>
      </c>
      <c r="H378">
        <v>387.47403533662435</v>
      </c>
      <c r="I378">
        <v>28</v>
      </c>
      <c r="J378">
        <v>1368609.4111201663</v>
      </c>
      <c r="K378">
        <v>39622.415045454545</v>
      </c>
      <c r="L378">
        <v>246349694.00162992</v>
      </c>
      <c r="M378">
        <v>4748824.2595454538</v>
      </c>
      <c r="N378">
        <v>2052914116.6802492</v>
      </c>
      <c r="O378">
        <v>109200000</v>
      </c>
      <c r="P378">
        <v>23.485359186363635</v>
      </c>
      <c r="Q378">
        <v>20460.710696246482</v>
      </c>
      <c r="R378">
        <v>246389316.41667536</v>
      </c>
      <c r="S378">
        <v>2166.8629409397945</v>
      </c>
      <c r="T378">
        <v>20484.196055432847</v>
      </c>
      <c r="U378">
        <f>Pro_Economic_Table[[#This Row],[Total Energy(MJ)]]*AHP!$P$3/TOPSIS!$B$4</f>
        <v>8.3732361007637125E-3</v>
      </c>
      <c r="V378">
        <f>Pro_Economic_Table[[#This Row],[Total Cost(LKR Million)]]*AHP!$P$4/TOPSIS!$C$4</f>
        <v>3.2544417424538931E-2</v>
      </c>
      <c r="W378">
        <f>Pro_Economic_Table[[#This Row],[Total Carbon (Metric T)]]*AHP!$P$5/TOPSIS!$D$4</f>
        <v>3.5954527079897001E-3</v>
      </c>
      <c r="X378">
        <f>((Pro_Economic_Table[[#This Row],[Weighted Energy]]-TOPSIS!$B$5)^2+(Pro_Economic_Table[[#This Row],[Weighted Cost]]-TOPSIS!$C$5)^2+(Pro_Economic_Table[[#This Row],[Weighted Co2]]-TOPSIS!$D$5)^2)^0.5</f>
        <v>4.6674225272481792E-3</v>
      </c>
      <c r="Y378">
        <f>((Pro_Economic_Table[[#This Row],[Weighted Energy]]-TOPSIS!$B$6)^2+(Pro_Economic_Table[[#This Row],[Weighted Cost]]-TOPSIS!$C$6)^2+(Pro_Economic_Table[[#This Row],[Weighted Co2]]-TOPSIS!$D$6)^2)^0.5</f>
        <v>2.3245587449395992E-3</v>
      </c>
      <c r="Z378">
        <f>Pro_Economic_Table[[#This Row],[S- Worst-Euclidean Distance]]/(Pro_Economic_Table[[#This Row],[S+ Best-Euclidean Distance]]+Pro_Economic_Table[[#This Row],[S- Worst-Euclidean Distance]])</f>
        <v>0.33246066521746398</v>
      </c>
      <c r="AA378">
        <v>377</v>
      </c>
    </row>
    <row r="379" spans="1:27" x14ac:dyDescent="0.3">
      <c r="A379">
        <v>428</v>
      </c>
      <c r="B379" t="s">
        <v>142</v>
      </c>
      <c r="C379" t="s">
        <v>151</v>
      </c>
      <c r="D379" t="s">
        <v>155</v>
      </c>
      <c r="E379" t="s">
        <v>157</v>
      </c>
      <c r="F379" t="s">
        <v>160</v>
      </c>
      <c r="G379" t="s">
        <v>226</v>
      </c>
      <c r="H379">
        <v>387.48048244162442</v>
      </c>
      <c r="I379">
        <v>28</v>
      </c>
      <c r="J379">
        <v>1368615.6519178061</v>
      </c>
      <c r="K379">
        <v>39603.99474545454</v>
      </c>
      <c r="L379">
        <v>246350817.34520513</v>
      </c>
      <c r="M379">
        <v>4747903.2445454542</v>
      </c>
      <c r="N379">
        <v>2052923477.8767095</v>
      </c>
      <c r="O379">
        <v>109200000</v>
      </c>
      <c r="P379">
        <v>23.471543961363633</v>
      </c>
      <c r="Q379">
        <v>20460.803996171202</v>
      </c>
      <c r="R379">
        <v>246390421.33995059</v>
      </c>
      <c r="S379">
        <v>2166.8713811212551</v>
      </c>
      <c r="T379">
        <v>20484.275540132567</v>
      </c>
      <c r="U379">
        <f>Pro_Economic_Table[[#This Row],[Total Energy(MJ)]]*AHP!$P$3/TOPSIS!$B$4</f>
        <v>8.3732736502142788E-3</v>
      </c>
      <c r="V379">
        <f>Pro_Economic_Table[[#This Row],[Total Cost(LKR Million)]]*AHP!$P$4/TOPSIS!$C$4</f>
        <v>3.2544544188804175E-2</v>
      </c>
      <c r="W379">
        <f>Pro_Economic_Table[[#This Row],[Total Carbon (Metric T)]]*AHP!$P$5/TOPSIS!$D$4</f>
        <v>3.5954666594026864E-3</v>
      </c>
      <c r="X379">
        <f>((Pro_Economic_Table[[#This Row],[Weighted Energy]]-TOPSIS!$B$5)^2+(Pro_Economic_Table[[#This Row],[Weighted Cost]]-TOPSIS!$C$5)^2+(Pro_Economic_Table[[#This Row],[Weighted Co2]]-TOPSIS!$D$5)^2)^0.5</f>
        <v>4.6675553534358694E-3</v>
      </c>
      <c r="Y379">
        <f>((Pro_Economic_Table[[#This Row],[Weighted Energy]]-TOPSIS!$B$6)^2+(Pro_Economic_Table[[#This Row],[Weighted Cost]]-TOPSIS!$C$6)^2+(Pro_Economic_Table[[#This Row],[Weighted Co2]]-TOPSIS!$D$6)^2)^0.5</f>
        <v>2.324425889576028E-3</v>
      </c>
      <c r="Z379">
        <f>Pro_Economic_Table[[#This Row],[S- Worst-Euclidean Distance]]/(Pro_Economic_Table[[#This Row],[S+ Best-Euclidean Distance]]+Pro_Economic_Table[[#This Row],[S- Worst-Euclidean Distance]])</f>
        <v>0.33244166550062826</v>
      </c>
      <c r="AA379">
        <v>378</v>
      </c>
    </row>
    <row r="380" spans="1:27" x14ac:dyDescent="0.3">
      <c r="A380">
        <v>44</v>
      </c>
      <c r="B380" t="s">
        <v>139</v>
      </c>
      <c r="C380" t="s">
        <v>150</v>
      </c>
      <c r="D380" t="s">
        <v>154</v>
      </c>
      <c r="E380" t="s">
        <v>156</v>
      </c>
      <c r="F380" t="s">
        <v>161</v>
      </c>
      <c r="G380" t="s">
        <v>226</v>
      </c>
      <c r="H380">
        <v>371.45546411150428</v>
      </c>
      <c r="I380">
        <v>27</v>
      </c>
      <c r="J380">
        <v>1370777.1208016106</v>
      </c>
      <c r="K380">
        <v>48886.917399999998</v>
      </c>
      <c r="L380">
        <v>246739881.74428993</v>
      </c>
      <c r="M380">
        <v>5308525.8149999995</v>
      </c>
      <c r="N380">
        <v>2056165681.2024159</v>
      </c>
      <c r="O380">
        <v>105300000</v>
      </c>
      <c r="P380">
        <v>21.850348213636359</v>
      </c>
      <c r="Q380">
        <v>20493.117955984078</v>
      </c>
      <c r="R380">
        <v>246788768.66168994</v>
      </c>
      <c r="S380">
        <v>2166.7742070174158</v>
      </c>
      <c r="T380">
        <v>20514.968304197715</v>
      </c>
      <c r="U380">
        <f>Pro_Economic_Table[[#This Row],[Total Energy(MJ)]]*AHP!$P$3/TOPSIS!$B$4</f>
        <v>8.3868109911328665E-3</v>
      </c>
      <c r="V380">
        <f>Pro_Economic_Table[[#This Row],[Total Cost(LKR Million)]]*AHP!$P$4/TOPSIS!$C$4</f>
        <v>3.2543084717354252E-2</v>
      </c>
      <c r="W380">
        <f>Pro_Economic_Table[[#This Row],[Total Carbon (Metric T)]]*AHP!$P$5/TOPSIS!$D$4</f>
        <v>3.600853953166869E-3</v>
      </c>
      <c r="X380">
        <f>((Pro_Economic_Table[[#This Row],[Weighted Energy]]-TOPSIS!$B$5)^2+(Pro_Economic_Table[[#This Row],[Weighted Cost]]-TOPSIS!$C$5)^2+(Pro_Economic_Table[[#This Row],[Weighted Co2]]-TOPSIS!$D$5)^2)^0.5</f>
        <v>4.6700066417990098E-3</v>
      </c>
      <c r="Y380">
        <f>((Pro_Economic_Table[[#This Row],[Weighted Energy]]-TOPSIS!$B$6)^2+(Pro_Economic_Table[[#This Row],[Weighted Cost]]-TOPSIS!$C$6)^2+(Pro_Economic_Table[[#This Row],[Weighted Co2]]-TOPSIS!$D$6)^2)^0.5</f>
        <v>2.3219538250609786E-3</v>
      </c>
      <c r="Z380">
        <f>Pro_Economic_Table[[#This Row],[S- Worst-Euclidean Distance]]/(Pro_Economic_Table[[#This Row],[S+ Best-Euclidean Distance]]+Pro_Economic_Table[[#This Row],[S- Worst-Euclidean Distance]])</f>
        <v>0.33208909519245927</v>
      </c>
      <c r="AA380">
        <v>379</v>
      </c>
    </row>
    <row r="381" spans="1:27" x14ac:dyDescent="0.3">
      <c r="A381">
        <v>62</v>
      </c>
      <c r="B381" t="s">
        <v>139</v>
      </c>
      <c r="C381" t="s">
        <v>150</v>
      </c>
      <c r="D381" t="s">
        <v>155</v>
      </c>
      <c r="E381" t="s">
        <v>156</v>
      </c>
      <c r="F381" t="s">
        <v>161</v>
      </c>
      <c r="G381" t="s">
        <v>226</v>
      </c>
      <c r="H381">
        <v>371.46191121650429</v>
      </c>
      <c r="I381">
        <v>27</v>
      </c>
      <c r="J381">
        <v>1370783.3615992505</v>
      </c>
      <c r="K381">
        <v>48868.497100000001</v>
      </c>
      <c r="L381">
        <v>246741005.08786508</v>
      </c>
      <c r="M381">
        <v>5307604.8</v>
      </c>
      <c r="N381">
        <v>2056175042.3988757</v>
      </c>
      <c r="O381">
        <v>105300000</v>
      </c>
      <c r="P381">
        <v>21.83653298863636</v>
      </c>
      <c r="Q381">
        <v>20493.211255908795</v>
      </c>
      <c r="R381">
        <v>246789873.58496508</v>
      </c>
      <c r="S381">
        <v>2166.7826471988756</v>
      </c>
      <c r="T381">
        <v>20515.047788897431</v>
      </c>
      <c r="U381">
        <f>Pro_Economic_Table[[#This Row],[Total Energy(MJ)]]*AHP!$P$3/TOPSIS!$B$4</f>
        <v>8.3868485405834293E-3</v>
      </c>
      <c r="V381">
        <f>Pro_Economic_Table[[#This Row],[Total Cost(LKR Million)]]*AHP!$P$4/TOPSIS!$C$4</f>
        <v>3.2543211481619483E-2</v>
      </c>
      <c r="W381">
        <f>Pro_Economic_Table[[#This Row],[Total Carbon (Metric T)]]*AHP!$P$5/TOPSIS!$D$4</f>
        <v>3.6008679045798539E-3</v>
      </c>
      <c r="X381">
        <f>((Pro_Economic_Table[[#This Row],[Weighted Energy]]-TOPSIS!$B$5)^2+(Pro_Economic_Table[[#This Row],[Weighted Cost]]-TOPSIS!$C$5)^2+(Pro_Economic_Table[[#This Row],[Weighted Co2]]-TOPSIS!$D$5)^2)^0.5</f>
        <v>4.6701394835979848E-3</v>
      </c>
      <c r="Y381">
        <f>((Pro_Economic_Table[[#This Row],[Weighted Energy]]-TOPSIS!$B$6)^2+(Pro_Economic_Table[[#This Row],[Weighted Cost]]-TOPSIS!$C$6)^2+(Pro_Economic_Table[[#This Row],[Weighted Co2]]-TOPSIS!$D$6)^2)^0.5</f>
        <v>2.3218209998752239E-3</v>
      </c>
      <c r="Z381">
        <f>Pro_Economic_Table[[#This Row],[S- Worst-Euclidean Distance]]/(Pro_Economic_Table[[#This Row],[S+ Best-Euclidean Distance]]+Pro_Economic_Table[[#This Row],[S- Worst-Euclidean Distance]])</f>
        <v>0.33207009755894318</v>
      </c>
      <c r="AA381">
        <v>380</v>
      </c>
    </row>
    <row r="382" spans="1:27" x14ac:dyDescent="0.3">
      <c r="A382">
        <v>54</v>
      </c>
      <c r="B382" t="s">
        <v>139</v>
      </c>
      <c r="C382" t="s">
        <v>150</v>
      </c>
      <c r="D382" t="s">
        <v>154</v>
      </c>
      <c r="E382" t="s">
        <v>157</v>
      </c>
      <c r="F382" t="s">
        <v>161</v>
      </c>
      <c r="G382" t="s">
        <v>224</v>
      </c>
      <c r="H382">
        <v>374.51224192968618</v>
      </c>
      <c r="I382">
        <v>27</v>
      </c>
      <c r="J382">
        <v>1373736.0817296105</v>
      </c>
      <c r="K382">
        <v>51616.183309090899</v>
      </c>
      <c r="L382">
        <v>247272494.71132991</v>
      </c>
      <c r="M382">
        <v>4762672.6331818169</v>
      </c>
      <c r="N382">
        <v>2060604122.5944159</v>
      </c>
      <c r="O382">
        <v>101147400</v>
      </c>
      <c r="P382">
        <v>24.579614122727268</v>
      </c>
      <c r="Q382">
        <v>20537.354421857679</v>
      </c>
      <c r="R382">
        <v>247324110.89463899</v>
      </c>
      <c r="S382">
        <v>2166.5141952275976</v>
      </c>
      <c r="T382">
        <v>20561.934035980405</v>
      </c>
      <c r="U382">
        <f>Pro_Economic_Table[[#This Row],[Total Energy(MJ)]]*AHP!$P$3/TOPSIS!$B$4</f>
        <v>8.4050039346272656E-3</v>
      </c>
      <c r="V382">
        <f>Pro_Economic_Table[[#This Row],[Total Cost(LKR Million)]]*AHP!$P$4/TOPSIS!$C$4</f>
        <v>3.2539179563934865E-2</v>
      </c>
      <c r="W382">
        <f>Pro_Economic_Table[[#This Row],[Total Carbon (Metric T)]]*AHP!$P$5/TOPSIS!$D$4</f>
        <v>3.6090975311459028E-3</v>
      </c>
      <c r="X382">
        <f>((Pro_Economic_Table[[#This Row],[Weighted Energy]]-TOPSIS!$B$5)^2+(Pro_Economic_Table[[#This Row],[Weighted Cost]]-TOPSIS!$C$5)^2+(Pro_Economic_Table[[#This Row],[Weighted Co2]]-TOPSIS!$D$5)^2)^0.5</f>
        <v>4.6716068390103864E-3</v>
      </c>
      <c r="Y382">
        <f>((Pro_Economic_Table[[#This Row],[Weighted Energy]]-TOPSIS!$B$6)^2+(Pro_Economic_Table[[#This Row],[Weighted Cost]]-TOPSIS!$C$6)^2+(Pro_Economic_Table[[#This Row],[Weighted Co2]]-TOPSIS!$D$6)^2)^0.5</f>
        <v>2.3205514289803761E-3</v>
      </c>
      <c r="Z382">
        <f>Pro_Economic_Table[[#This Row],[S- Worst-Euclidean Distance]]/(Pro_Economic_Table[[#This Row],[S+ Best-Euclidean Distance]]+Pro_Economic_Table[[#This Row],[S- Worst-Euclidean Distance]])</f>
        <v>0.33187913374380756</v>
      </c>
      <c r="AA382">
        <v>381</v>
      </c>
    </row>
    <row r="383" spans="1:27" x14ac:dyDescent="0.3">
      <c r="A383">
        <v>72</v>
      </c>
      <c r="B383" t="s">
        <v>139</v>
      </c>
      <c r="C383" t="s">
        <v>150</v>
      </c>
      <c r="D383" t="s">
        <v>155</v>
      </c>
      <c r="E383" t="s">
        <v>157</v>
      </c>
      <c r="F383" t="s">
        <v>161</v>
      </c>
      <c r="G383" t="s">
        <v>224</v>
      </c>
      <c r="H383">
        <v>374.51868903468619</v>
      </c>
      <c r="I383">
        <v>27</v>
      </c>
      <c r="J383">
        <v>1373742.3225272503</v>
      </c>
      <c r="K383">
        <v>51597.763009090901</v>
      </c>
      <c r="L383">
        <v>247273618.05490506</v>
      </c>
      <c r="M383">
        <v>4761751.6181818172</v>
      </c>
      <c r="N383">
        <v>2060613483.7908754</v>
      </c>
      <c r="O383">
        <v>101147400</v>
      </c>
      <c r="P383">
        <v>24.565798897727269</v>
      </c>
      <c r="Q383">
        <v>20537.447721782395</v>
      </c>
      <c r="R383">
        <v>247325215.81791416</v>
      </c>
      <c r="S383">
        <v>2166.5226354090573</v>
      </c>
      <c r="T383">
        <v>20562.013520680121</v>
      </c>
      <c r="U383">
        <f>Pro_Economic_Table[[#This Row],[Total Energy(MJ)]]*AHP!$P$3/TOPSIS!$B$4</f>
        <v>8.4050414840778302E-3</v>
      </c>
      <c r="V383">
        <f>Pro_Economic_Table[[#This Row],[Total Cost(LKR Million)]]*AHP!$P$4/TOPSIS!$C$4</f>
        <v>3.2539306328200096E-2</v>
      </c>
      <c r="W383">
        <f>Pro_Economic_Table[[#This Row],[Total Carbon (Metric T)]]*AHP!$P$5/TOPSIS!$D$4</f>
        <v>3.6091114825588882E-3</v>
      </c>
      <c r="X383">
        <f>((Pro_Economic_Table[[#This Row],[Weighted Energy]]-TOPSIS!$B$5)^2+(Pro_Economic_Table[[#This Row],[Weighted Cost]]-TOPSIS!$C$5)^2+(Pro_Economic_Table[[#This Row],[Weighted Co2]]-TOPSIS!$D$5)^2)^0.5</f>
        <v>4.6717397001892116E-3</v>
      </c>
      <c r="Y383">
        <f>((Pro_Economic_Table[[#This Row],[Weighted Energy]]-TOPSIS!$B$6)^2+(Pro_Economic_Table[[#This Row],[Weighted Cost]]-TOPSIS!$C$6)^2+(Pro_Economic_Table[[#This Row],[Weighted Co2]]-TOPSIS!$D$6)^2)^0.5</f>
        <v>2.3204186541463836E-3</v>
      </c>
      <c r="Z383">
        <f>Pro_Economic_Table[[#This Row],[S- Worst-Euclidean Distance]]/(Pro_Economic_Table[[#This Row],[S+ Best-Euclidean Distance]]+Pro_Economic_Table[[#This Row],[S- Worst-Euclidean Distance]])</f>
        <v>0.33186014053980517</v>
      </c>
      <c r="AA383">
        <v>382</v>
      </c>
    </row>
    <row r="384" spans="1:27" x14ac:dyDescent="0.3">
      <c r="A384">
        <v>403</v>
      </c>
      <c r="B384" t="s">
        <v>142</v>
      </c>
      <c r="C384" t="s">
        <v>151</v>
      </c>
      <c r="D384" t="s">
        <v>154</v>
      </c>
      <c r="E384" t="s">
        <v>156</v>
      </c>
      <c r="F384" t="s">
        <v>161</v>
      </c>
      <c r="G384" t="s">
        <v>225</v>
      </c>
      <c r="H384">
        <v>384.15276487498102</v>
      </c>
      <c r="I384">
        <v>55</v>
      </c>
      <c r="J384">
        <v>1372789.9662402838</v>
      </c>
      <c r="K384">
        <v>37384.416999999994</v>
      </c>
      <c r="L384">
        <v>247102193.92325109</v>
      </c>
      <c r="M384">
        <v>5245550.6549999993</v>
      </c>
      <c r="N384">
        <v>2059184949.3604257</v>
      </c>
      <c r="O384">
        <v>102520000</v>
      </c>
      <c r="P384">
        <v>20.264825413636363</v>
      </c>
      <c r="Q384">
        <v>20523.209995292244</v>
      </c>
      <c r="R384">
        <v>247139578.34025109</v>
      </c>
      <c r="S384">
        <v>2166.9505000154259</v>
      </c>
      <c r="T384">
        <v>20543.47482070588</v>
      </c>
      <c r="U384">
        <f>Pro_Economic_Table[[#This Row],[Total Energy(MJ)]]*AHP!$P$3/TOPSIS!$B$4</f>
        <v>8.3987328240586814E-3</v>
      </c>
      <c r="V384">
        <f>Pro_Economic_Table[[#This Row],[Total Cost(LKR Million)]]*AHP!$P$4/TOPSIS!$C$4</f>
        <v>3.2545732486536076E-2</v>
      </c>
      <c r="W384">
        <f>Pro_Economic_Table[[#This Row],[Total Carbon (Metric T)]]*AHP!$P$5/TOPSIS!$D$4</f>
        <v>3.6058575096499876E-3</v>
      </c>
      <c r="X384">
        <f>((Pro_Economic_Table[[#This Row],[Weighted Energy]]-TOPSIS!$B$5)^2+(Pro_Economic_Table[[#This Row],[Weighted Cost]]-TOPSIS!$C$5)^2+(Pro_Economic_Table[[#This Row],[Weighted Co2]]-TOPSIS!$D$5)^2)^0.5</f>
        <v>4.6760179568129841E-3</v>
      </c>
      <c r="Y384">
        <f>((Pro_Economic_Table[[#This Row],[Weighted Energy]]-TOPSIS!$B$6)^2+(Pro_Economic_Table[[#This Row],[Weighted Cost]]-TOPSIS!$C$6)^2+(Pro_Economic_Table[[#This Row],[Weighted Co2]]-TOPSIS!$D$6)^2)^0.5</f>
        <v>2.3160249904198159E-3</v>
      </c>
      <c r="Z384">
        <f>Pro_Economic_Table[[#This Row],[S- Worst-Euclidean Distance]]/(Pro_Economic_Table[[#This Row],[S+ Best-Euclidean Distance]]+Pro_Economic_Table[[#This Row],[S- Worst-Euclidean Distance]])</f>
        <v>0.33123723751388223</v>
      </c>
      <c r="AA384">
        <v>383</v>
      </c>
    </row>
    <row r="385" spans="1:27" x14ac:dyDescent="0.3">
      <c r="A385">
        <v>421</v>
      </c>
      <c r="B385" t="s">
        <v>142</v>
      </c>
      <c r="C385" t="s">
        <v>151</v>
      </c>
      <c r="D385" t="s">
        <v>155</v>
      </c>
      <c r="E385" t="s">
        <v>156</v>
      </c>
      <c r="F385" t="s">
        <v>161</v>
      </c>
      <c r="G385" t="s">
        <v>225</v>
      </c>
      <c r="H385">
        <v>384.15921197998102</v>
      </c>
      <c r="I385">
        <v>55</v>
      </c>
      <c r="J385">
        <v>1372796.2070379241</v>
      </c>
      <c r="K385">
        <v>37365.996699999996</v>
      </c>
      <c r="L385">
        <v>247103317.26682636</v>
      </c>
      <c r="M385">
        <v>5244629.6399999997</v>
      </c>
      <c r="N385">
        <v>2059194310.5568864</v>
      </c>
      <c r="O385">
        <v>102520000</v>
      </c>
      <c r="P385">
        <v>20.251010188636364</v>
      </c>
      <c r="Q385">
        <v>20523.303295216967</v>
      </c>
      <c r="R385">
        <v>247140683.26352635</v>
      </c>
      <c r="S385">
        <v>2166.9589401968865</v>
      </c>
      <c r="T385">
        <v>20543.554305405603</v>
      </c>
      <c r="U385">
        <f>Pro_Economic_Table[[#This Row],[Total Energy(MJ)]]*AHP!$P$3/TOPSIS!$B$4</f>
        <v>8.3987703735092477E-3</v>
      </c>
      <c r="V385">
        <f>Pro_Economic_Table[[#This Row],[Total Cost(LKR Million)]]*AHP!$P$4/TOPSIS!$C$4</f>
        <v>3.2545859250801321E-2</v>
      </c>
      <c r="W385">
        <f>Pro_Economic_Table[[#This Row],[Total Carbon (Metric T)]]*AHP!$P$5/TOPSIS!$D$4</f>
        <v>3.6058714610629739E-3</v>
      </c>
      <c r="X385">
        <f>((Pro_Economic_Table[[#This Row],[Weighted Energy]]-TOPSIS!$B$5)^2+(Pro_Economic_Table[[#This Row],[Weighted Cost]]-TOPSIS!$C$5)^2+(Pro_Economic_Table[[#This Row],[Weighted Co2]]-TOPSIS!$D$5)^2)^0.5</f>
        <v>4.6761508102783154E-3</v>
      </c>
      <c r="Y385">
        <f>((Pro_Economic_Table[[#This Row],[Weighted Energy]]-TOPSIS!$B$6)^2+(Pro_Economic_Table[[#This Row],[Weighted Cost]]-TOPSIS!$C$6)^2+(Pro_Economic_Table[[#This Row],[Weighted Co2]]-TOPSIS!$D$6)^2)^0.5</f>
        <v>2.3158921935639109E-3</v>
      </c>
      <c r="Z385">
        <f>Pro_Economic_Table[[#This Row],[S- Worst-Euclidean Distance]]/(Pro_Economic_Table[[#This Row],[S+ Best-Euclidean Distance]]+Pro_Economic_Table[[#This Row],[S- Worst-Euclidean Distance]])</f>
        <v>0.3312182422635695</v>
      </c>
      <c r="AA385">
        <v>384</v>
      </c>
    </row>
    <row r="386" spans="1:27" x14ac:dyDescent="0.3">
      <c r="A386">
        <v>405</v>
      </c>
      <c r="B386" t="s">
        <v>142</v>
      </c>
      <c r="C386" t="s">
        <v>151</v>
      </c>
      <c r="D386" t="s">
        <v>154</v>
      </c>
      <c r="E386" t="s">
        <v>156</v>
      </c>
      <c r="F386" t="s">
        <v>161</v>
      </c>
      <c r="G386" t="s">
        <v>224</v>
      </c>
      <c r="H386">
        <v>384.15276487498102</v>
      </c>
      <c r="I386">
        <v>28</v>
      </c>
      <c r="J386">
        <v>1372789.9662402838</v>
      </c>
      <c r="K386">
        <v>37384.416999999994</v>
      </c>
      <c r="L386">
        <v>247102193.92325109</v>
      </c>
      <c r="M386">
        <v>5245550.6549999993</v>
      </c>
      <c r="N386">
        <v>2059184949.3604257</v>
      </c>
      <c r="O386">
        <v>104893600</v>
      </c>
      <c r="P386">
        <v>20.264825413636363</v>
      </c>
      <c r="Q386">
        <v>20523.209995292244</v>
      </c>
      <c r="R386">
        <v>247139578.34025109</v>
      </c>
      <c r="S386">
        <v>2169.3241000154258</v>
      </c>
      <c r="T386">
        <v>20543.47482070588</v>
      </c>
      <c r="U386">
        <f>Pro_Economic_Table[[#This Row],[Total Energy(MJ)]]*AHP!$P$3/TOPSIS!$B$4</f>
        <v>8.3987328240586814E-3</v>
      </c>
      <c r="V386">
        <f>Pro_Economic_Table[[#This Row],[Total Cost(LKR Million)]]*AHP!$P$4/TOPSIS!$C$4</f>
        <v>3.2581381916751251E-2</v>
      </c>
      <c r="W386">
        <f>Pro_Economic_Table[[#This Row],[Total Carbon (Metric T)]]*AHP!$P$5/TOPSIS!$D$4</f>
        <v>3.6058575096499876E-3</v>
      </c>
      <c r="X386">
        <f>((Pro_Economic_Table[[#This Row],[Weighted Energy]]-TOPSIS!$B$5)^2+(Pro_Economic_Table[[#This Row],[Weighted Cost]]-TOPSIS!$C$5)^2+(Pro_Economic_Table[[#This Row],[Weighted Co2]]-TOPSIS!$D$5)^2)^0.5</f>
        <v>4.710364713067558E-3</v>
      </c>
      <c r="Y386">
        <f>((Pro_Economic_Table[[#This Row],[Weighted Energy]]-TOPSIS!$B$6)^2+(Pro_Economic_Table[[#This Row],[Weighted Cost]]-TOPSIS!$C$6)^2+(Pro_Economic_Table[[#This Row],[Weighted Co2]]-TOPSIS!$D$6)^2)^0.5</f>
        <v>2.2816050292224174E-3</v>
      </c>
      <c r="Z386">
        <f>Pro_Economic_Table[[#This Row],[S- Worst-Euclidean Distance]]/(Pro_Economic_Table[[#This Row],[S+ Best-Euclidean Distance]]+Pro_Economic_Table[[#This Row],[S- Worst-Euclidean Distance]])</f>
        <v>0.32631792088893646</v>
      </c>
      <c r="AA386">
        <v>385</v>
      </c>
    </row>
    <row r="387" spans="1:27" x14ac:dyDescent="0.3">
      <c r="A387">
        <v>423</v>
      </c>
      <c r="B387" t="s">
        <v>142</v>
      </c>
      <c r="C387" t="s">
        <v>151</v>
      </c>
      <c r="D387" t="s">
        <v>155</v>
      </c>
      <c r="E387" t="s">
        <v>156</v>
      </c>
      <c r="F387" t="s">
        <v>161</v>
      </c>
      <c r="G387" t="s">
        <v>224</v>
      </c>
      <c r="H387">
        <v>384.15921197998102</v>
      </c>
      <c r="I387">
        <v>28</v>
      </c>
      <c r="J387">
        <v>1372796.2070379241</v>
      </c>
      <c r="K387">
        <v>37365.996699999996</v>
      </c>
      <c r="L387">
        <v>247103317.26682636</v>
      </c>
      <c r="M387">
        <v>5244629.6399999997</v>
      </c>
      <c r="N387">
        <v>2059194310.5568864</v>
      </c>
      <c r="O387">
        <v>104893600</v>
      </c>
      <c r="P387">
        <v>20.251010188636364</v>
      </c>
      <c r="Q387">
        <v>20523.303295216967</v>
      </c>
      <c r="R387">
        <v>247140683.26352635</v>
      </c>
      <c r="S387">
        <v>2169.3325401968864</v>
      </c>
      <c r="T387">
        <v>20543.554305405603</v>
      </c>
      <c r="U387">
        <f>Pro_Economic_Table[[#This Row],[Total Energy(MJ)]]*AHP!$P$3/TOPSIS!$B$4</f>
        <v>8.3987703735092477E-3</v>
      </c>
      <c r="V387">
        <f>Pro_Economic_Table[[#This Row],[Total Cost(LKR Million)]]*AHP!$P$4/TOPSIS!$C$4</f>
        <v>3.2581508681016495E-2</v>
      </c>
      <c r="W387">
        <f>Pro_Economic_Table[[#This Row],[Total Carbon (Metric T)]]*AHP!$P$5/TOPSIS!$D$4</f>
        <v>3.6058714610629739E-3</v>
      </c>
      <c r="X387">
        <f>((Pro_Economic_Table[[#This Row],[Weighted Energy]]-TOPSIS!$B$5)^2+(Pro_Economic_Table[[#This Row],[Weighted Cost]]-TOPSIS!$C$5)^2+(Pro_Economic_Table[[#This Row],[Weighted Co2]]-TOPSIS!$D$5)^2)^0.5</f>
        <v>4.7104975571895524E-3</v>
      </c>
      <c r="Y387">
        <f>((Pro_Economic_Table[[#This Row],[Weighted Energy]]-TOPSIS!$B$6)^2+(Pro_Economic_Table[[#This Row],[Weighted Cost]]-TOPSIS!$C$6)^2+(Pro_Economic_Table[[#This Row],[Weighted Co2]]-TOPSIS!$D$6)^2)^0.5</f>
        <v>2.2814722096667845E-3</v>
      </c>
      <c r="Z387">
        <f>Pro_Economic_Table[[#This Row],[S- Worst-Euclidean Distance]]/(Pro_Economic_Table[[#This Row],[S+ Best-Euclidean Distance]]+Pro_Economic_Table[[#This Row],[S- Worst-Euclidean Distance]])</f>
        <v>0.32629892372840713</v>
      </c>
      <c r="AA387">
        <v>386</v>
      </c>
    </row>
    <row r="388" spans="1:27" x14ac:dyDescent="0.3">
      <c r="A388">
        <v>53</v>
      </c>
      <c r="B388" t="s">
        <v>139</v>
      </c>
      <c r="C388" t="s">
        <v>150</v>
      </c>
      <c r="D388" t="s">
        <v>154</v>
      </c>
      <c r="E388" t="s">
        <v>157</v>
      </c>
      <c r="F388" t="s">
        <v>161</v>
      </c>
      <c r="G388" t="s">
        <v>226</v>
      </c>
      <c r="H388">
        <v>374.51224192968618</v>
      </c>
      <c r="I388">
        <v>27</v>
      </c>
      <c r="J388">
        <v>1373736.0817296105</v>
      </c>
      <c r="K388">
        <v>51616.183309090899</v>
      </c>
      <c r="L388">
        <v>247272494.71132991</v>
      </c>
      <c r="M388">
        <v>4762672.6331818169</v>
      </c>
      <c r="N388">
        <v>2060604122.5944159</v>
      </c>
      <c r="O388">
        <v>105300000</v>
      </c>
      <c r="P388">
        <v>24.579614122727268</v>
      </c>
      <c r="Q388">
        <v>20537.354421857679</v>
      </c>
      <c r="R388">
        <v>247324110.89463899</v>
      </c>
      <c r="S388">
        <v>2170.6667952275975</v>
      </c>
      <c r="T388">
        <v>20561.934035980405</v>
      </c>
      <c r="U388">
        <f>Pro_Economic_Table[[#This Row],[Total Energy(MJ)]]*AHP!$P$3/TOPSIS!$B$4</f>
        <v>8.4050039346272656E-3</v>
      </c>
      <c r="V388">
        <f>Pro_Economic_Table[[#This Row],[Total Cost(LKR Million)]]*AHP!$P$4/TOPSIS!$C$4</f>
        <v>3.2601548043843673E-2</v>
      </c>
      <c r="W388">
        <f>Pro_Economic_Table[[#This Row],[Total Carbon (Metric T)]]*AHP!$P$5/TOPSIS!$D$4</f>
        <v>3.6090975311459028E-3</v>
      </c>
      <c r="X388">
        <f>((Pro_Economic_Table[[#This Row],[Weighted Energy]]-TOPSIS!$B$5)^2+(Pro_Economic_Table[[#This Row],[Weighted Cost]]-TOPSIS!$C$5)^2+(Pro_Economic_Table[[#This Row],[Weighted Co2]]-TOPSIS!$D$5)^2)^0.5</f>
        <v>4.7316785763949079E-3</v>
      </c>
      <c r="Y388">
        <f>((Pro_Economic_Table[[#This Row],[Weighted Energy]]-TOPSIS!$B$6)^2+(Pro_Economic_Table[[#This Row],[Weighted Cost]]-TOPSIS!$C$6)^2+(Pro_Economic_Table[[#This Row],[Weighted Co2]]-TOPSIS!$D$6)^2)^0.5</f>
        <v>2.2602986622481847E-3</v>
      </c>
      <c r="Z388">
        <f>Pro_Economic_Table[[#This Row],[S- Worst-Euclidean Distance]]/(Pro_Economic_Table[[#This Row],[S+ Best-Euclidean Distance]]+Pro_Economic_Table[[#This Row],[S- Worst-Euclidean Distance]])</f>
        <v>0.32327031183053911</v>
      </c>
      <c r="AA388">
        <v>387</v>
      </c>
    </row>
    <row r="389" spans="1:27" x14ac:dyDescent="0.3">
      <c r="A389">
        <v>71</v>
      </c>
      <c r="B389" t="s">
        <v>139</v>
      </c>
      <c r="C389" t="s">
        <v>150</v>
      </c>
      <c r="D389" t="s">
        <v>155</v>
      </c>
      <c r="E389" t="s">
        <v>157</v>
      </c>
      <c r="F389" t="s">
        <v>161</v>
      </c>
      <c r="G389" t="s">
        <v>226</v>
      </c>
      <c r="H389">
        <v>374.51868903468619</v>
      </c>
      <c r="I389">
        <v>27</v>
      </c>
      <c r="J389">
        <v>1373742.3225272503</v>
      </c>
      <c r="K389">
        <v>51597.763009090901</v>
      </c>
      <c r="L389">
        <v>247273618.05490506</v>
      </c>
      <c r="M389">
        <v>4761751.6181818172</v>
      </c>
      <c r="N389">
        <v>2060613483.7908754</v>
      </c>
      <c r="O389">
        <v>105300000</v>
      </c>
      <c r="P389">
        <v>24.565798897727269</v>
      </c>
      <c r="Q389">
        <v>20537.447721782395</v>
      </c>
      <c r="R389">
        <v>247325215.81791416</v>
      </c>
      <c r="S389">
        <v>2170.6752354090572</v>
      </c>
      <c r="T389">
        <v>20562.013520680121</v>
      </c>
      <c r="U389">
        <f>Pro_Economic_Table[[#This Row],[Total Energy(MJ)]]*AHP!$P$3/TOPSIS!$B$4</f>
        <v>8.4050414840778302E-3</v>
      </c>
      <c r="V389">
        <f>Pro_Economic_Table[[#This Row],[Total Cost(LKR Million)]]*AHP!$P$4/TOPSIS!$C$4</f>
        <v>3.2601674808108903E-2</v>
      </c>
      <c r="W389">
        <f>Pro_Economic_Table[[#This Row],[Total Carbon (Metric T)]]*AHP!$P$5/TOPSIS!$D$4</f>
        <v>3.6091114825588882E-3</v>
      </c>
      <c r="X389">
        <f>((Pro_Economic_Table[[#This Row],[Weighted Energy]]-TOPSIS!$B$5)^2+(Pro_Economic_Table[[#This Row],[Weighted Cost]]-TOPSIS!$C$5)^2+(Pro_Economic_Table[[#This Row],[Weighted Co2]]-TOPSIS!$D$5)^2)^0.5</f>
        <v>4.7318114217008876E-3</v>
      </c>
      <c r="Y389">
        <f>((Pro_Economic_Table[[#This Row],[Weighted Energy]]-TOPSIS!$B$6)^2+(Pro_Economic_Table[[#This Row],[Weighted Cost]]-TOPSIS!$C$6)^2+(Pro_Economic_Table[[#This Row],[Weighted Co2]]-TOPSIS!$D$6)^2)^0.5</f>
        <v>2.2601658458435391E-3</v>
      </c>
      <c r="Z389">
        <f>Pro_Economic_Table[[#This Row],[S- Worst-Euclidean Distance]]/(Pro_Economic_Table[[#This Row],[S+ Best-Euclidean Distance]]+Pro_Economic_Table[[#This Row],[S- Worst-Euclidean Distance]])</f>
        <v>0.32325131495132942</v>
      </c>
      <c r="AA389">
        <v>388</v>
      </c>
    </row>
    <row r="390" spans="1:27" x14ac:dyDescent="0.3">
      <c r="A390">
        <v>412</v>
      </c>
      <c r="B390" t="s">
        <v>142</v>
      </c>
      <c r="C390" t="s">
        <v>151</v>
      </c>
      <c r="D390" t="s">
        <v>154</v>
      </c>
      <c r="E390" t="s">
        <v>157</v>
      </c>
      <c r="F390" t="s">
        <v>161</v>
      </c>
      <c r="G390" t="s">
        <v>225</v>
      </c>
      <c r="H390">
        <v>387.2095426931628</v>
      </c>
      <c r="I390">
        <v>56</v>
      </c>
      <c r="J390">
        <v>1375748.9271682843</v>
      </c>
      <c r="K390">
        <v>40113.682909090909</v>
      </c>
      <c r="L390">
        <v>247634806.89029118</v>
      </c>
      <c r="M390">
        <v>4699697.4731818177</v>
      </c>
      <c r="N390">
        <v>2063623390.7524266</v>
      </c>
      <c r="O390">
        <v>104384000</v>
      </c>
      <c r="P390">
        <v>22.994091322727272</v>
      </c>
      <c r="Q390">
        <v>20567.446461165848</v>
      </c>
      <c r="R390">
        <v>247674920.57320029</v>
      </c>
      <c r="S390">
        <v>2172.7070882256085</v>
      </c>
      <c r="T390">
        <v>20590.440552488573</v>
      </c>
      <c r="U390">
        <f>Pro_Economic_Table[[#This Row],[Total Energy(MJ)]]*AHP!$P$3/TOPSIS!$B$4</f>
        <v>8.4169257675530875E-3</v>
      </c>
      <c r="V390">
        <f>Pro_Economic_Table[[#This Row],[Total Cost(LKR Million)]]*AHP!$P$4/TOPSIS!$C$4</f>
        <v>3.2632191489601635E-2</v>
      </c>
      <c r="W390">
        <f>Pro_Economic_Table[[#This Row],[Total Carbon (Metric T)]]*AHP!$P$5/TOPSIS!$D$4</f>
        <v>3.6141010876290223E-3</v>
      </c>
      <c r="X390">
        <f>((Pro_Economic_Table[[#This Row],[Weighted Energy]]-TOPSIS!$B$5)^2+(Pro_Economic_Table[[#This Row],[Weighted Cost]]-TOPSIS!$C$5)^2+(Pro_Economic_Table[[#This Row],[Weighted Co2]]-TOPSIS!$D$5)^2)^0.5</f>
        <v>4.7646642054251127E-3</v>
      </c>
      <c r="Y390">
        <f>((Pro_Economic_Table[[#This Row],[Weighted Energy]]-TOPSIS!$B$6)^2+(Pro_Economic_Table[[#This Row],[Weighted Cost]]-TOPSIS!$C$6)^2+(Pro_Economic_Table[[#This Row],[Weighted Co2]]-TOPSIS!$D$6)^2)^0.5</f>
        <v>2.2273442850002127E-3</v>
      </c>
      <c r="Z390">
        <f>Pro_Economic_Table[[#This Row],[S- Worst-Euclidean Distance]]/(Pro_Economic_Table[[#This Row],[S+ Best-Euclidean Distance]]+Pro_Economic_Table[[#This Row],[S- Worst-Euclidean Distance]])</f>
        <v>0.31855571801010824</v>
      </c>
      <c r="AA390">
        <v>389</v>
      </c>
    </row>
    <row r="391" spans="1:27" x14ac:dyDescent="0.3">
      <c r="A391">
        <v>430</v>
      </c>
      <c r="B391" t="s">
        <v>142</v>
      </c>
      <c r="C391" t="s">
        <v>151</v>
      </c>
      <c r="D391" t="s">
        <v>155</v>
      </c>
      <c r="E391" t="s">
        <v>157</v>
      </c>
      <c r="F391" t="s">
        <v>161</v>
      </c>
      <c r="G391" t="s">
        <v>225</v>
      </c>
      <c r="H391">
        <v>387.21598979816281</v>
      </c>
      <c r="I391">
        <v>56</v>
      </c>
      <c r="J391">
        <v>1375755.1679659244</v>
      </c>
      <c r="K391">
        <v>40095.262609090903</v>
      </c>
      <c r="L391">
        <v>247635930.23386639</v>
      </c>
      <c r="M391">
        <v>4698776.458181818</v>
      </c>
      <c r="N391">
        <v>2063632751.9488866</v>
      </c>
      <c r="O391">
        <v>104384000</v>
      </c>
      <c r="P391">
        <v>22.98027609772727</v>
      </c>
      <c r="Q391">
        <v>20567.539761090567</v>
      </c>
      <c r="R391">
        <v>247676025.49647549</v>
      </c>
      <c r="S391">
        <v>2172.7155284070682</v>
      </c>
      <c r="T391">
        <v>20590.520037188297</v>
      </c>
      <c r="U391">
        <f>Pro_Economic_Table[[#This Row],[Total Energy(MJ)]]*AHP!$P$3/TOPSIS!$B$4</f>
        <v>8.416963317003652E-3</v>
      </c>
      <c r="V391">
        <f>Pro_Economic_Table[[#This Row],[Total Cost(LKR Million)]]*AHP!$P$4/TOPSIS!$C$4</f>
        <v>3.2632318253866865E-2</v>
      </c>
      <c r="W391">
        <f>Pro_Economic_Table[[#This Row],[Total Carbon (Metric T)]]*AHP!$P$5/TOPSIS!$D$4</f>
        <v>3.614115039042009E-3</v>
      </c>
      <c r="X391">
        <f>((Pro_Economic_Table[[#This Row],[Weighted Energy]]-TOPSIS!$B$5)^2+(Pro_Economic_Table[[#This Row],[Weighted Cost]]-TOPSIS!$C$5)^2+(Pro_Economic_Table[[#This Row],[Weighted Co2]]-TOPSIS!$D$5)^2)^0.5</f>
        <v>4.7647970549228478E-3</v>
      </c>
      <c r="Y391">
        <f>((Pro_Economic_Table[[#This Row],[Weighted Energy]]-TOPSIS!$B$6)^2+(Pro_Economic_Table[[#This Row],[Weighted Cost]]-TOPSIS!$C$6)^2+(Pro_Economic_Table[[#This Row],[Weighted Co2]]-TOPSIS!$D$6)^2)^0.5</f>
        <v>2.2272114798549117E-3</v>
      </c>
      <c r="Z391">
        <f>Pro_Economic_Table[[#This Row],[S- Worst-Euclidean Distance]]/(Pro_Economic_Table[[#This Row],[S+ Best-Euclidean Distance]]+Pro_Economic_Table[[#This Row],[S- Worst-Euclidean Distance]])</f>
        <v>0.31853672214170192</v>
      </c>
      <c r="AA391">
        <v>390</v>
      </c>
    </row>
    <row r="392" spans="1:27" x14ac:dyDescent="0.3">
      <c r="A392">
        <v>414</v>
      </c>
      <c r="B392" t="s">
        <v>142</v>
      </c>
      <c r="C392" t="s">
        <v>151</v>
      </c>
      <c r="D392" t="s">
        <v>154</v>
      </c>
      <c r="E392" t="s">
        <v>157</v>
      </c>
      <c r="F392" t="s">
        <v>161</v>
      </c>
      <c r="G392" t="s">
        <v>224</v>
      </c>
      <c r="H392">
        <v>387.2095426931628</v>
      </c>
      <c r="I392">
        <v>28</v>
      </c>
      <c r="J392">
        <v>1375748.9271682843</v>
      </c>
      <c r="K392">
        <v>40113.682909090909</v>
      </c>
      <c r="L392">
        <v>247634806.89029118</v>
      </c>
      <c r="M392">
        <v>4699697.4731818177</v>
      </c>
      <c r="N392">
        <v>2063623390.7524266</v>
      </c>
      <c r="O392">
        <v>104893600</v>
      </c>
      <c r="P392">
        <v>22.994091322727272</v>
      </c>
      <c r="Q392">
        <v>20567.446461165848</v>
      </c>
      <c r="R392">
        <v>247674920.57320029</v>
      </c>
      <c r="S392">
        <v>2173.2166882256083</v>
      </c>
      <c r="T392">
        <v>20590.440552488573</v>
      </c>
      <c r="U392">
        <f>Pro_Economic_Table[[#This Row],[Total Energy(MJ)]]*AHP!$P$3/TOPSIS!$B$4</f>
        <v>8.4169257675530875E-3</v>
      </c>
      <c r="V392">
        <f>Pro_Economic_Table[[#This Row],[Total Cost(LKR Million)]]*AHP!$P$4/TOPSIS!$C$4</f>
        <v>3.2639845243240692E-2</v>
      </c>
      <c r="W392">
        <f>Pro_Economic_Table[[#This Row],[Total Carbon (Metric T)]]*AHP!$P$5/TOPSIS!$D$4</f>
        <v>3.6141010876290223E-3</v>
      </c>
      <c r="X392">
        <f>((Pro_Economic_Table[[#This Row],[Weighted Energy]]-TOPSIS!$B$5)^2+(Pro_Economic_Table[[#This Row],[Weighted Cost]]-TOPSIS!$C$5)^2+(Pro_Economic_Table[[#This Row],[Weighted Co2]]-TOPSIS!$D$5)^2)^0.5</f>
        <v>4.7720383579981287E-3</v>
      </c>
      <c r="Y392">
        <f>((Pro_Economic_Table[[#This Row],[Weighted Energy]]-TOPSIS!$B$6)^2+(Pro_Economic_Table[[#This Row],[Weighted Cost]]-TOPSIS!$C$6)^2+(Pro_Economic_Table[[#This Row],[Weighted Co2]]-TOPSIS!$D$6)^2)^0.5</f>
        <v>2.2199541054814908E-3</v>
      </c>
      <c r="Z392">
        <f>Pro_Economic_Table[[#This Row],[S- Worst-Euclidean Distance]]/(Pro_Economic_Table[[#This Row],[S+ Best-Euclidean Distance]]+Pro_Economic_Table[[#This Row],[S- Worst-Euclidean Distance]])</f>
        <v>0.31749949918806308</v>
      </c>
      <c r="AA392">
        <v>391</v>
      </c>
    </row>
    <row r="393" spans="1:27" x14ac:dyDescent="0.3">
      <c r="A393">
        <v>432</v>
      </c>
      <c r="B393" t="s">
        <v>142</v>
      </c>
      <c r="C393" t="s">
        <v>151</v>
      </c>
      <c r="D393" t="s">
        <v>155</v>
      </c>
      <c r="E393" t="s">
        <v>157</v>
      </c>
      <c r="F393" t="s">
        <v>161</v>
      </c>
      <c r="G393" t="s">
        <v>224</v>
      </c>
      <c r="H393">
        <v>387.21598979816281</v>
      </c>
      <c r="I393">
        <v>28</v>
      </c>
      <c r="J393">
        <v>1375755.1679659244</v>
      </c>
      <c r="K393">
        <v>40095.262609090903</v>
      </c>
      <c r="L393">
        <v>247635930.23386639</v>
      </c>
      <c r="M393">
        <v>4698776.458181818</v>
      </c>
      <c r="N393">
        <v>2063632751.9488866</v>
      </c>
      <c r="O393">
        <v>104893600</v>
      </c>
      <c r="P393">
        <v>22.98027609772727</v>
      </c>
      <c r="Q393">
        <v>20567.539761090567</v>
      </c>
      <c r="R393">
        <v>247676025.49647549</v>
      </c>
      <c r="S393">
        <v>2173.225128407068</v>
      </c>
      <c r="T393">
        <v>20590.520037188297</v>
      </c>
      <c r="U393">
        <f>Pro_Economic_Table[[#This Row],[Total Energy(MJ)]]*AHP!$P$3/TOPSIS!$B$4</f>
        <v>8.416963317003652E-3</v>
      </c>
      <c r="V393">
        <f>Pro_Economic_Table[[#This Row],[Total Cost(LKR Million)]]*AHP!$P$4/TOPSIS!$C$4</f>
        <v>3.2639972007505916E-2</v>
      </c>
      <c r="W393">
        <f>Pro_Economic_Table[[#This Row],[Total Carbon (Metric T)]]*AHP!$P$5/TOPSIS!$D$4</f>
        <v>3.614115039042009E-3</v>
      </c>
      <c r="X393">
        <f>((Pro_Economic_Table[[#This Row],[Weighted Energy]]-TOPSIS!$B$5)^2+(Pro_Economic_Table[[#This Row],[Weighted Cost]]-TOPSIS!$C$5)^2+(Pro_Economic_Table[[#This Row],[Weighted Co2]]-TOPSIS!$D$5)^2)^0.5</f>
        <v>4.7721712055198151E-3</v>
      </c>
      <c r="Y393">
        <f>((Pro_Economic_Table[[#This Row],[Weighted Energy]]-TOPSIS!$B$6)^2+(Pro_Economic_Table[[#This Row],[Weighted Cost]]-TOPSIS!$C$6)^2+(Pro_Economic_Table[[#This Row],[Weighted Co2]]-TOPSIS!$D$6)^2)^0.5</f>
        <v>2.2198212952765964E-3</v>
      </c>
      <c r="Z393">
        <f>Pro_Economic_Table[[#This Row],[S- Worst-Euclidean Distance]]/(Pro_Economic_Table[[#This Row],[S+ Best-Euclidean Distance]]+Pro_Economic_Table[[#This Row],[S- Worst-Euclidean Distance]])</f>
        <v>0.31748050287865026</v>
      </c>
      <c r="AA393">
        <v>392</v>
      </c>
    </row>
    <row r="394" spans="1:27" x14ac:dyDescent="0.3">
      <c r="A394">
        <v>404</v>
      </c>
      <c r="B394" t="s">
        <v>142</v>
      </c>
      <c r="C394" t="s">
        <v>151</v>
      </c>
      <c r="D394" t="s">
        <v>154</v>
      </c>
      <c r="E394" t="s">
        <v>156</v>
      </c>
      <c r="F394" t="s">
        <v>161</v>
      </c>
      <c r="G394" t="s">
        <v>226</v>
      </c>
      <c r="H394">
        <v>384.15276487498102</v>
      </c>
      <c r="I394">
        <v>28</v>
      </c>
      <c r="J394">
        <v>1372789.9662402838</v>
      </c>
      <c r="K394">
        <v>37384.416999999994</v>
      </c>
      <c r="L394">
        <v>247102193.92325109</v>
      </c>
      <c r="M394">
        <v>5245550.6549999993</v>
      </c>
      <c r="N394">
        <v>2059184949.3604257</v>
      </c>
      <c r="O394">
        <v>109200000</v>
      </c>
      <c r="P394">
        <v>20.264825413636363</v>
      </c>
      <c r="Q394">
        <v>20523.209995292244</v>
      </c>
      <c r="R394">
        <v>247139578.34025109</v>
      </c>
      <c r="S394">
        <v>2173.6305000154257</v>
      </c>
      <c r="T394">
        <v>20543.47482070588</v>
      </c>
      <c r="U394">
        <f>Pro_Economic_Table[[#This Row],[Total Energy(MJ)]]*AHP!$P$3/TOPSIS!$B$4</f>
        <v>8.3987328240586814E-3</v>
      </c>
      <c r="V394">
        <f>Pro_Economic_Table[[#This Row],[Total Cost(LKR Million)]]*AHP!$P$4/TOPSIS!$C$4</f>
        <v>3.2646060340360383E-2</v>
      </c>
      <c r="W394">
        <f>Pro_Economic_Table[[#This Row],[Total Carbon (Metric T)]]*AHP!$P$5/TOPSIS!$D$4</f>
        <v>3.6058575096499876E-3</v>
      </c>
      <c r="X394">
        <f>((Pro_Economic_Table[[#This Row],[Weighted Energy]]-TOPSIS!$B$5)^2+(Pro_Economic_Table[[#This Row],[Weighted Cost]]-TOPSIS!$C$5)^2+(Pro_Economic_Table[[#This Row],[Weighted Co2]]-TOPSIS!$D$5)^2)^0.5</f>
        <v>4.772728481983797E-3</v>
      </c>
      <c r="Y394">
        <f>((Pro_Economic_Table[[#This Row],[Weighted Energy]]-TOPSIS!$B$6)^2+(Pro_Economic_Table[[#This Row],[Weighted Cost]]-TOPSIS!$C$6)^2+(Pro_Economic_Table[[#This Row],[Weighted Co2]]-TOPSIS!$D$6)^2)^0.5</f>
        <v>2.2192563242354178E-3</v>
      </c>
      <c r="Z394">
        <f>Pro_Economic_Table[[#This Row],[S- Worst-Euclidean Distance]]/(Pro_Economic_Table[[#This Row],[S+ Best-Euclidean Distance]]+Pro_Economic_Table[[#This Row],[S- Worst-Euclidean Distance]])</f>
        <v>0.31740004959127471</v>
      </c>
      <c r="AA394">
        <v>393</v>
      </c>
    </row>
    <row r="395" spans="1:27" x14ac:dyDescent="0.3">
      <c r="A395">
        <v>422</v>
      </c>
      <c r="B395" t="s">
        <v>142</v>
      </c>
      <c r="C395" t="s">
        <v>151</v>
      </c>
      <c r="D395" t="s">
        <v>155</v>
      </c>
      <c r="E395" t="s">
        <v>156</v>
      </c>
      <c r="F395" t="s">
        <v>161</v>
      </c>
      <c r="G395" t="s">
        <v>226</v>
      </c>
      <c r="H395">
        <v>384.15921197998102</v>
      </c>
      <c r="I395">
        <v>28</v>
      </c>
      <c r="J395">
        <v>1372796.2070379241</v>
      </c>
      <c r="K395">
        <v>37365.996699999996</v>
      </c>
      <c r="L395">
        <v>247103317.26682636</v>
      </c>
      <c r="M395">
        <v>5244629.6399999997</v>
      </c>
      <c r="N395">
        <v>2059194310.5568864</v>
      </c>
      <c r="O395">
        <v>109200000</v>
      </c>
      <c r="P395">
        <v>20.251010188636364</v>
      </c>
      <c r="Q395">
        <v>20523.303295216967</v>
      </c>
      <c r="R395">
        <v>247140683.26352635</v>
      </c>
      <c r="S395">
        <v>2173.6389401968863</v>
      </c>
      <c r="T395">
        <v>20543.554305405603</v>
      </c>
      <c r="U395">
        <f>Pro_Economic_Table[[#This Row],[Total Energy(MJ)]]*AHP!$P$3/TOPSIS!$B$4</f>
        <v>8.3987703735092477E-3</v>
      </c>
      <c r="V395">
        <f>Pro_Economic_Table[[#This Row],[Total Cost(LKR Million)]]*AHP!$P$4/TOPSIS!$C$4</f>
        <v>3.2646187104625628E-2</v>
      </c>
      <c r="W395">
        <f>Pro_Economic_Table[[#This Row],[Total Carbon (Metric T)]]*AHP!$P$5/TOPSIS!$D$4</f>
        <v>3.6058714610629739E-3</v>
      </c>
      <c r="X395">
        <f>((Pro_Economic_Table[[#This Row],[Weighted Energy]]-TOPSIS!$B$5)^2+(Pro_Economic_Table[[#This Row],[Weighted Cost]]-TOPSIS!$C$5)^2+(Pro_Economic_Table[[#This Row],[Weighted Co2]]-TOPSIS!$D$5)^2)^0.5</f>
        <v>4.7728613081401998E-3</v>
      </c>
      <c r="Y395">
        <f>((Pro_Economic_Table[[#This Row],[Weighted Energy]]-TOPSIS!$B$6)^2+(Pro_Economic_Table[[#This Row],[Weighted Cost]]-TOPSIS!$C$6)^2+(Pro_Economic_Table[[#This Row],[Weighted Co2]]-TOPSIS!$D$6)^2)^0.5</f>
        <v>2.2191234676316235E-3</v>
      </c>
      <c r="Z395">
        <f>Pro_Economic_Table[[#This Row],[S- Worst-Euclidean Distance]]/(Pro_Economic_Table[[#This Row],[S+ Best-Euclidean Distance]]+Pro_Economic_Table[[#This Row],[S- Worst-Euclidean Distance]])</f>
        <v>0.31738104970153647</v>
      </c>
      <c r="AA395">
        <v>394</v>
      </c>
    </row>
    <row r="396" spans="1:27" x14ac:dyDescent="0.3">
      <c r="A396">
        <v>145</v>
      </c>
      <c r="B396" t="s">
        <v>140</v>
      </c>
      <c r="C396" t="s">
        <v>150</v>
      </c>
      <c r="D396" t="s">
        <v>154</v>
      </c>
      <c r="E396" t="s">
        <v>156</v>
      </c>
      <c r="F396" t="s">
        <v>159</v>
      </c>
      <c r="G396" t="s">
        <v>225</v>
      </c>
      <c r="H396">
        <v>377.78108079298306</v>
      </c>
      <c r="I396">
        <v>54</v>
      </c>
      <c r="J396">
        <v>1380377.9978418781</v>
      </c>
      <c r="K396">
        <v>43946.449763636367</v>
      </c>
      <c r="L396">
        <v>248468039.61153808</v>
      </c>
      <c r="M396">
        <v>5693401.9422727264</v>
      </c>
      <c r="N396">
        <v>2070566996.7628174</v>
      </c>
      <c r="O396">
        <v>100656000</v>
      </c>
      <c r="P396">
        <v>22.977584668181816</v>
      </c>
      <c r="Q396">
        <v>20636.651067736078</v>
      </c>
      <c r="R396">
        <v>248511986.06130171</v>
      </c>
      <c r="S396">
        <v>2176.9163987050902</v>
      </c>
      <c r="T396">
        <v>20659.628652404259</v>
      </c>
      <c r="U396">
        <f>Pro_Economic_Table[[#This Row],[Total Energy(MJ)]]*AHP!$P$3/TOPSIS!$B$4</f>
        <v>8.4453724026004491E-3</v>
      </c>
      <c r="V396">
        <f>Pro_Economic_Table[[#This Row],[Total Cost(LKR Million)]]*AHP!$P$4/TOPSIS!$C$4</f>
        <v>3.2695411712129571E-2</v>
      </c>
      <c r="W396">
        <f>Pro_Economic_Table[[#This Row],[Total Carbon (Metric T)]]*AHP!$P$5/TOPSIS!$D$4</f>
        <v>3.6262452079317831E-3</v>
      </c>
      <c r="X396">
        <f>((Pro_Economic_Table[[#This Row],[Weighted Energy]]-TOPSIS!$B$5)^2+(Pro_Economic_Table[[#This Row],[Weighted Cost]]-TOPSIS!$C$5)^2+(Pro_Economic_Table[[#This Row],[Weighted Co2]]-TOPSIS!$D$5)^2)^0.5</f>
        <v>4.8338785651871668E-3</v>
      </c>
      <c r="Y396">
        <f>((Pro_Economic_Table[[#This Row],[Weighted Energy]]-TOPSIS!$B$6)^2+(Pro_Economic_Table[[#This Row],[Weighted Cost]]-TOPSIS!$C$6)^2+(Pro_Economic_Table[[#This Row],[Weighted Co2]]-TOPSIS!$D$6)^2)^0.5</f>
        <v>2.158301943091244E-3</v>
      </c>
      <c r="Z396">
        <f>Pro_Economic_Table[[#This Row],[S- Worst-Euclidean Distance]]/(Pro_Economic_Table[[#This Row],[S+ Best-Euclidean Distance]]+Pro_Economic_Table[[#This Row],[S- Worst-Euclidean Distance]])</f>
        <v>0.30867365917340328</v>
      </c>
      <c r="AA396">
        <v>395</v>
      </c>
    </row>
    <row r="397" spans="1:27" x14ac:dyDescent="0.3">
      <c r="A397">
        <v>163</v>
      </c>
      <c r="B397" t="s">
        <v>140</v>
      </c>
      <c r="C397" t="s">
        <v>150</v>
      </c>
      <c r="D397" t="s">
        <v>155</v>
      </c>
      <c r="E397" t="s">
        <v>156</v>
      </c>
      <c r="F397" t="s">
        <v>159</v>
      </c>
      <c r="G397" t="s">
        <v>225</v>
      </c>
      <c r="H397">
        <v>377.78752789798307</v>
      </c>
      <c r="I397">
        <v>54</v>
      </c>
      <c r="J397">
        <v>1380384.2386395182</v>
      </c>
      <c r="K397">
        <v>43928.029463636369</v>
      </c>
      <c r="L397">
        <v>248469162.95511326</v>
      </c>
      <c r="M397">
        <v>5692480.9272727268</v>
      </c>
      <c r="N397">
        <v>2070576357.9592772</v>
      </c>
      <c r="O397">
        <v>100656000</v>
      </c>
      <c r="P397">
        <v>22.963769443181818</v>
      </c>
      <c r="Q397">
        <v>20636.744367660795</v>
      </c>
      <c r="R397">
        <v>248513090.98457691</v>
      </c>
      <c r="S397">
        <v>2176.9248388865499</v>
      </c>
      <c r="T397">
        <v>20659.708137103975</v>
      </c>
      <c r="U397">
        <f>Pro_Economic_Table[[#This Row],[Total Energy(MJ)]]*AHP!$P$3/TOPSIS!$B$4</f>
        <v>8.4454099520510136E-3</v>
      </c>
      <c r="V397">
        <f>Pro_Economic_Table[[#This Row],[Total Cost(LKR Million)]]*AHP!$P$4/TOPSIS!$C$4</f>
        <v>3.2695538476394795E-2</v>
      </c>
      <c r="W397">
        <f>Pro_Economic_Table[[#This Row],[Total Carbon (Metric T)]]*AHP!$P$5/TOPSIS!$D$4</f>
        <v>3.6262591593447684E-3</v>
      </c>
      <c r="X397">
        <f>((Pro_Economic_Table[[#This Row],[Weighted Energy]]-TOPSIS!$B$5)^2+(Pro_Economic_Table[[#This Row],[Weighted Cost]]-TOPSIS!$C$5)^2+(Pro_Economic_Table[[#This Row],[Weighted Co2]]-TOPSIS!$D$5)^2)^0.5</f>
        <v>4.8340114263843454E-3</v>
      </c>
      <c r="Y397">
        <f>((Pro_Economic_Table[[#This Row],[Weighted Energy]]-TOPSIS!$B$6)^2+(Pro_Economic_Table[[#This Row],[Weighted Cost]]-TOPSIS!$C$6)^2+(Pro_Economic_Table[[#This Row],[Weighted Co2]]-TOPSIS!$D$6)^2)^0.5</f>
        <v>2.1581691761588776E-3</v>
      </c>
      <c r="Z397">
        <f>Pro_Economic_Table[[#This Row],[S- Worst-Euclidean Distance]]/(Pro_Economic_Table[[#This Row],[S+ Best-Euclidean Distance]]+Pro_Economic_Table[[#This Row],[S- Worst-Euclidean Distance]])</f>
        <v>0.30865466709682815</v>
      </c>
      <c r="AA397">
        <v>396</v>
      </c>
    </row>
    <row r="398" spans="1:27" x14ac:dyDescent="0.3">
      <c r="A398">
        <v>413</v>
      </c>
      <c r="B398" t="s">
        <v>142</v>
      </c>
      <c r="C398" t="s">
        <v>151</v>
      </c>
      <c r="D398" t="s">
        <v>154</v>
      </c>
      <c r="E398" t="s">
        <v>157</v>
      </c>
      <c r="F398" t="s">
        <v>161</v>
      </c>
      <c r="G398" t="s">
        <v>226</v>
      </c>
      <c r="H398">
        <v>387.2095426931628</v>
      </c>
      <c r="I398">
        <v>28</v>
      </c>
      <c r="J398">
        <v>1375748.9271682843</v>
      </c>
      <c r="K398">
        <v>40113.682909090909</v>
      </c>
      <c r="L398">
        <v>247634806.89029118</v>
      </c>
      <c r="M398">
        <v>4699697.4731818177</v>
      </c>
      <c r="N398">
        <v>2063623390.7524266</v>
      </c>
      <c r="O398">
        <v>109200000</v>
      </c>
      <c r="P398">
        <v>22.994091322727272</v>
      </c>
      <c r="Q398">
        <v>20567.446461165848</v>
      </c>
      <c r="R398">
        <v>247674920.57320029</v>
      </c>
      <c r="S398">
        <v>2177.5230882256083</v>
      </c>
      <c r="T398">
        <v>20590.440552488573</v>
      </c>
      <c r="U398">
        <f>Pro_Economic_Table[[#This Row],[Total Energy(MJ)]]*AHP!$P$3/TOPSIS!$B$4</f>
        <v>8.4169257675530875E-3</v>
      </c>
      <c r="V398">
        <f>Pro_Economic_Table[[#This Row],[Total Cost(LKR Million)]]*AHP!$P$4/TOPSIS!$C$4</f>
        <v>3.2704523666849818E-2</v>
      </c>
      <c r="W398">
        <f>Pro_Economic_Table[[#This Row],[Total Carbon (Metric T)]]*AHP!$P$5/TOPSIS!$D$4</f>
        <v>3.6141010876290223E-3</v>
      </c>
      <c r="X398">
        <f>((Pro_Economic_Table[[#This Row],[Weighted Energy]]-TOPSIS!$B$5)^2+(Pro_Economic_Table[[#This Row],[Weighted Cost]]-TOPSIS!$C$5)^2+(Pro_Economic_Table[[#This Row],[Weighted Co2]]-TOPSIS!$D$5)^2)^0.5</f>
        <v>4.8343887053510001E-3</v>
      </c>
      <c r="Y398">
        <f>((Pro_Economic_Table[[#This Row],[Weighted Energy]]-TOPSIS!$B$6)^2+(Pro_Economic_Table[[#This Row],[Weighted Cost]]-TOPSIS!$C$6)^2+(Pro_Economic_Table[[#This Row],[Weighted Co2]]-TOPSIS!$D$6)^2)^0.5</f>
        <v>2.1575764147122554E-3</v>
      </c>
      <c r="Z398">
        <f>Pro_Economic_Table[[#This Row],[S- Worst-Euclidean Distance]]/(Pro_Economic_Table[[#This Row],[S+ Best-Euclidean Distance]]+Pro_Economic_Table[[#This Row],[S- Worst-Euclidean Distance]])</f>
        <v>0.3085794018796158</v>
      </c>
      <c r="AA398">
        <v>397</v>
      </c>
    </row>
    <row r="399" spans="1:27" x14ac:dyDescent="0.3">
      <c r="A399">
        <v>431</v>
      </c>
      <c r="B399" t="s">
        <v>142</v>
      </c>
      <c r="C399" t="s">
        <v>151</v>
      </c>
      <c r="D399" t="s">
        <v>155</v>
      </c>
      <c r="E399" t="s">
        <v>157</v>
      </c>
      <c r="F399" t="s">
        <v>161</v>
      </c>
      <c r="G399" t="s">
        <v>226</v>
      </c>
      <c r="H399">
        <v>387.21598979816281</v>
      </c>
      <c r="I399">
        <v>28</v>
      </c>
      <c r="J399">
        <v>1375755.1679659244</v>
      </c>
      <c r="K399">
        <v>40095.262609090903</v>
      </c>
      <c r="L399">
        <v>247635930.23386639</v>
      </c>
      <c r="M399">
        <v>4698776.458181818</v>
      </c>
      <c r="N399">
        <v>2063632751.9488866</v>
      </c>
      <c r="O399">
        <v>109200000</v>
      </c>
      <c r="P399">
        <v>22.98027609772727</v>
      </c>
      <c r="Q399">
        <v>20567.539761090567</v>
      </c>
      <c r="R399">
        <v>247676025.49647549</v>
      </c>
      <c r="S399">
        <v>2177.5315284070684</v>
      </c>
      <c r="T399">
        <v>20590.520037188297</v>
      </c>
      <c r="U399">
        <f>Pro_Economic_Table[[#This Row],[Total Energy(MJ)]]*AHP!$P$3/TOPSIS!$B$4</f>
        <v>8.416963317003652E-3</v>
      </c>
      <c r="V399">
        <f>Pro_Economic_Table[[#This Row],[Total Cost(LKR Million)]]*AHP!$P$4/TOPSIS!$C$4</f>
        <v>3.2704650431115055E-2</v>
      </c>
      <c r="W399">
        <f>Pro_Economic_Table[[#This Row],[Total Carbon (Metric T)]]*AHP!$P$5/TOPSIS!$D$4</f>
        <v>3.614115039042009E-3</v>
      </c>
      <c r="X399">
        <f>((Pro_Economic_Table[[#This Row],[Weighted Energy]]-TOPSIS!$B$5)^2+(Pro_Economic_Table[[#This Row],[Weighted Cost]]-TOPSIS!$C$5)^2+(Pro_Economic_Table[[#This Row],[Weighted Co2]]-TOPSIS!$D$5)^2)^0.5</f>
        <v>4.8345215354611984E-3</v>
      </c>
      <c r="Y399">
        <f>((Pro_Economic_Table[[#This Row],[Weighted Energy]]-TOPSIS!$B$6)^2+(Pro_Economic_Table[[#This Row],[Weighted Cost]]-TOPSIS!$C$6)^2+(Pro_Economic_Table[[#This Row],[Weighted Co2]]-TOPSIS!$D$6)^2)^0.5</f>
        <v>2.1574435648858961E-3</v>
      </c>
      <c r="Z399">
        <f>Pro_Economic_Table[[#This Row],[S- Worst-Euclidean Distance]]/(Pro_Economic_Table[[#This Row],[S+ Best-Euclidean Distance]]+Pro_Economic_Table[[#This Row],[S- Worst-Euclidean Distance]])</f>
        <v>0.3085604023937128</v>
      </c>
      <c r="AA399">
        <v>398</v>
      </c>
    </row>
    <row r="400" spans="1:27" x14ac:dyDescent="0.3">
      <c r="A400">
        <v>147</v>
      </c>
      <c r="B400" t="s">
        <v>140</v>
      </c>
      <c r="C400" t="s">
        <v>150</v>
      </c>
      <c r="D400" t="s">
        <v>154</v>
      </c>
      <c r="E400" t="s">
        <v>156</v>
      </c>
      <c r="F400" t="s">
        <v>159</v>
      </c>
      <c r="G400" t="s">
        <v>224</v>
      </c>
      <c r="H400">
        <v>377.78108079298306</v>
      </c>
      <c r="I400">
        <v>27</v>
      </c>
      <c r="J400">
        <v>1380377.9978418781</v>
      </c>
      <c r="K400">
        <v>43946.449763636367</v>
      </c>
      <c r="L400">
        <v>248468039.61153808</v>
      </c>
      <c r="M400">
        <v>5693401.9422727264</v>
      </c>
      <c r="N400">
        <v>2070566996.7628174</v>
      </c>
      <c r="O400">
        <v>101147400</v>
      </c>
      <c r="P400">
        <v>22.977584668181816</v>
      </c>
      <c r="Q400">
        <v>20636.651067736078</v>
      </c>
      <c r="R400">
        <v>248511986.06130171</v>
      </c>
      <c r="S400">
        <v>2177.40779870509</v>
      </c>
      <c r="T400">
        <v>20659.628652404259</v>
      </c>
      <c r="U400">
        <f>Pro_Economic_Table[[#This Row],[Total Energy(MJ)]]*AHP!$P$3/TOPSIS!$B$4</f>
        <v>8.4453724026004491E-3</v>
      </c>
      <c r="V400">
        <f>Pro_Economic_Table[[#This Row],[Total Cost(LKR Million)]]*AHP!$P$4/TOPSIS!$C$4</f>
        <v>3.2702792117424363E-2</v>
      </c>
      <c r="W400">
        <f>Pro_Economic_Table[[#This Row],[Total Carbon (Metric T)]]*AHP!$P$5/TOPSIS!$D$4</f>
        <v>3.6262452079317831E-3</v>
      </c>
      <c r="X400">
        <f>((Pro_Economic_Table[[#This Row],[Weighted Energy]]-TOPSIS!$B$5)^2+(Pro_Economic_Table[[#This Row],[Weighted Cost]]-TOPSIS!$C$5)^2+(Pro_Economic_Table[[#This Row],[Weighted Co2]]-TOPSIS!$D$5)^2)^0.5</f>
        <v>4.8409840566072263E-3</v>
      </c>
      <c r="Y400">
        <f>((Pro_Economic_Table[[#This Row],[Weighted Energy]]-TOPSIS!$B$6)^2+(Pro_Economic_Table[[#This Row],[Weighted Cost]]-TOPSIS!$C$6)^2+(Pro_Economic_Table[[#This Row],[Weighted Co2]]-TOPSIS!$D$6)^2)^0.5</f>
        <v>2.1511638491768506E-3</v>
      </c>
      <c r="Z400">
        <f>Pro_Economic_Table[[#This Row],[S- Worst-Euclidean Distance]]/(Pro_Economic_Table[[#This Row],[S+ Best-Euclidean Distance]]+Pro_Economic_Table[[#This Row],[S- Worst-Euclidean Distance]])</f>
        <v>0.30765422559173194</v>
      </c>
      <c r="AA400">
        <v>399</v>
      </c>
    </row>
    <row r="401" spans="1:27" x14ac:dyDescent="0.3">
      <c r="A401">
        <v>165</v>
      </c>
      <c r="B401" t="s">
        <v>140</v>
      </c>
      <c r="C401" t="s">
        <v>150</v>
      </c>
      <c r="D401" t="s">
        <v>155</v>
      </c>
      <c r="E401" t="s">
        <v>156</v>
      </c>
      <c r="F401" t="s">
        <v>159</v>
      </c>
      <c r="G401" t="s">
        <v>224</v>
      </c>
      <c r="H401">
        <v>377.78752789798307</v>
      </c>
      <c r="I401">
        <v>27</v>
      </c>
      <c r="J401">
        <v>1380384.2386395182</v>
      </c>
      <c r="K401">
        <v>43928.029463636369</v>
      </c>
      <c r="L401">
        <v>248469162.95511326</v>
      </c>
      <c r="M401">
        <v>5692480.9272727268</v>
      </c>
      <c r="N401">
        <v>2070576357.9592772</v>
      </c>
      <c r="O401">
        <v>101147400</v>
      </c>
      <c r="P401">
        <v>22.963769443181818</v>
      </c>
      <c r="Q401">
        <v>20636.744367660795</v>
      </c>
      <c r="R401">
        <v>248513090.98457691</v>
      </c>
      <c r="S401">
        <v>2177.4162388865498</v>
      </c>
      <c r="T401">
        <v>20659.708137103975</v>
      </c>
      <c r="U401">
        <f>Pro_Economic_Table[[#This Row],[Total Energy(MJ)]]*AHP!$P$3/TOPSIS!$B$4</f>
        <v>8.4454099520510136E-3</v>
      </c>
      <c r="V401">
        <f>Pro_Economic_Table[[#This Row],[Total Cost(LKR Million)]]*AHP!$P$4/TOPSIS!$C$4</f>
        <v>3.2702918881689594E-2</v>
      </c>
      <c r="W401">
        <f>Pro_Economic_Table[[#This Row],[Total Carbon (Metric T)]]*AHP!$P$5/TOPSIS!$D$4</f>
        <v>3.6262591593447684E-3</v>
      </c>
      <c r="X401">
        <f>((Pro_Economic_Table[[#This Row],[Weighted Energy]]-TOPSIS!$B$5)^2+(Pro_Economic_Table[[#This Row],[Weighted Cost]]-TOPSIS!$C$5)^2+(Pro_Economic_Table[[#This Row],[Weighted Co2]]-TOPSIS!$D$5)^2)^0.5</f>
        <v>4.8411169160543109E-3</v>
      </c>
      <c r="Y401">
        <f>((Pro_Economic_Table[[#This Row],[Weighted Energy]]-TOPSIS!$B$6)^2+(Pro_Economic_Table[[#This Row],[Weighted Cost]]-TOPSIS!$C$6)^2+(Pro_Economic_Table[[#This Row],[Weighted Co2]]-TOPSIS!$D$6)^2)^0.5</f>
        <v>2.1510310766047736E-3</v>
      </c>
      <c r="Z401">
        <f>Pro_Economic_Table[[#This Row],[S- Worst-Euclidean Distance]]/(Pro_Economic_Table[[#This Row],[S+ Best-Euclidean Distance]]+Pro_Economic_Table[[#This Row],[S- Worst-Euclidean Distance]])</f>
        <v>0.30763523295889877</v>
      </c>
      <c r="AA401">
        <v>400</v>
      </c>
    </row>
    <row r="402" spans="1:27" x14ac:dyDescent="0.3">
      <c r="A402">
        <v>148</v>
      </c>
      <c r="B402" t="s">
        <v>140</v>
      </c>
      <c r="C402" t="s">
        <v>150</v>
      </c>
      <c r="D402" t="s">
        <v>154</v>
      </c>
      <c r="E402" t="s">
        <v>156</v>
      </c>
      <c r="F402" t="s">
        <v>160</v>
      </c>
      <c r="G402" t="s">
        <v>225</v>
      </c>
      <c r="H402">
        <v>377.74250894914496</v>
      </c>
      <c r="I402">
        <v>54</v>
      </c>
      <c r="J402">
        <v>1381419.1772655621</v>
      </c>
      <c r="K402">
        <v>44765.229536363637</v>
      </c>
      <c r="L402">
        <v>248655451.90780118</v>
      </c>
      <c r="M402">
        <v>5720694.6013636356</v>
      </c>
      <c r="N402">
        <v>2072128765.8983431</v>
      </c>
      <c r="O402">
        <v>100656000</v>
      </c>
      <c r="P402">
        <v>22.704658077272725</v>
      </c>
      <c r="Q402">
        <v>20652.216700120152</v>
      </c>
      <c r="R402">
        <v>248700217.13733754</v>
      </c>
      <c r="S402">
        <v>2178.5054604997067</v>
      </c>
      <c r="T402">
        <v>20674.921358197425</v>
      </c>
      <c r="U402">
        <f>Pro_Economic_Table[[#This Row],[Total Energy(MJ)]]*AHP!$P$3/TOPSIS!$B$4</f>
        <v>8.4517692028516569E-3</v>
      </c>
      <c r="V402">
        <f>Pro_Economic_Table[[#This Row],[Total Cost(LKR Million)]]*AHP!$P$4/TOPSIS!$C$4</f>
        <v>3.271927805336431E-2</v>
      </c>
      <c r="W402">
        <f>Pro_Economic_Table[[#This Row],[Total Carbon (Metric T)]]*AHP!$P$5/TOPSIS!$D$4</f>
        <v>3.6289294333857742E-3</v>
      </c>
      <c r="X402">
        <f>((Pro_Economic_Table[[#This Row],[Weighted Energy]]-TOPSIS!$B$5)^2+(Pro_Economic_Table[[#This Row],[Weighted Cost]]-TOPSIS!$C$5)^2+(Pro_Economic_Table[[#This Row],[Weighted Co2]]-TOPSIS!$D$5)^2)^0.5</f>
        <v>4.8587316366252315E-3</v>
      </c>
      <c r="Y402">
        <f>((Pro_Economic_Table[[#This Row],[Weighted Energy]]-TOPSIS!$B$6)^2+(Pro_Economic_Table[[#This Row],[Weighted Cost]]-TOPSIS!$C$6)^2+(Pro_Economic_Table[[#This Row],[Weighted Co2]]-TOPSIS!$D$6)^2)^0.5</f>
        <v>2.1334566337437499E-3</v>
      </c>
      <c r="Z402">
        <f>Pro_Economic_Table[[#This Row],[S- Worst-Euclidean Distance]]/(Pro_Economic_Table[[#This Row],[S+ Best-Euclidean Distance]]+Pro_Economic_Table[[#This Row],[S- Worst-Euclidean Distance]])</f>
        <v>0.30512002126498322</v>
      </c>
      <c r="AA402">
        <v>401</v>
      </c>
    </row>
    <row r="403" spans="1:27" x14ac:dyDescent="0.3">
      <c r="A403">
        <v>166</v>
      </c>
      <c r="B403" t="s">
        <v>140</v>
      </c>
      <c r="C403" t="s">
        <v>150</v>
      </c>
      <c r="D403" t="s">
        <v>155</v>
      </c>
      <c r="E403" t="s">
        <v>156</v>
      </c>
      <c r="F403" t="s">
        <v>160</v>
      </c>
      <c r="G403" t="s">
        <v>225</v>
      </c>
      <c r="H403">
        <v>377.74895605414503</v>
      </c>
      <c r="I403">
        <v>54</v>
      </c>
      <c r="J403">
        <v>1381425.4180632022</v>
      </c>
      <c r="K403">
        <v>44746.809236363639</v>
      </c>
      <c r="L403">
        <v>248656575.25137639</v>
      </c>
      <c r="M403">
        <v>5719773.586363636</v>
      </c>
      <c r="N403">
        <v>2072138127.0948033</v>
      </c>
      <c r="O403">
        <v>100656000</v>
      </c>
      <c r="P403">
        <v>22.690842852272727</v>
      </c>
      <c r="Q403">
        <v>20652.310000044872</v>
      </c>
      <c r="R403">
        <v>248701322.06061277</v>
      </c>
      <c r="S403">
        <v>2178.5139006811664</v>
      </c>
      <c r="T403">
        <v>20675.000842897145</v>
      </c>
      <c r="U403">
        <f>Pro_Economic_Table[[#This Row],[Total Energy(MJ)]]*AHP!$P$3/TOPSIS!$B$4</f>
        <v>8.4518067523022215E-3</v>
      </c>
      <c r="V403">
        <f>Pro_Economic_Table[[#This Row],[Total Cost(LKR Million)]]*AHP!$P$4/TOPSIS!$C$4</f>
        <v>3.2719404817629541E-2</v>
      </c>
      <c r="W403">
        <f>Pro_Economic_Table[[#This Row],[Total Carbon (Metric T)]]*AHP!$P$5/TOPSIS!$D$4</f>
        <v>3.6289433847987596E-3</v>
      </c>
      <c r="X403">
        <f>((Pro_Economic_Table[[#This Row],[Weighted Energy]]-TOPSIS!$B$5)^2+(Pro_Economic_Table[[#This Row],[Weighted Cost]]-TOPSIS!$C$5)^2+(Pro_Economic_Table[[#This Row],[Weighted Co2]]-TOPSIS!$D$5)^2)^0.5</f>
        <v>4.8588644980355243E-3</v>
      </c>
      <c r="Y403">
        <f>((Pro_Economic_Table[[#This Row],[Weighted Energy]]-TOPSIS!$B$6)^2+(Pro_Economic_Table[[#This Row],[Weighted Cost]]-TOPSIS!$C$6)^2+(Pro_Economic_Table[[#This Row],[Weighted Co2]]-TOPSIS!$D$6)^2)^0.5</f>
        <v>2.1333238688780003E-3</v>
      </c>
      <c r="Z403">
        <f>Pro_Economic_Table[[#This Row],[S- Worst-Euclidean Distance]]/(Pro_Economic_Table[[#This Row],[S+ Best-Euclidean Distance]]+Pro_Economic_Table[[#This Row],[S- Worst-Euclidean Distance]])</f>
        <v>0.30510102945348527</v>
      </c>
      <c r="AA403">
        <v>402</v>
      </c>
    </row>
    <row r="404" spans="1:27" x14ac:dyDescent="0.3">
      <c r="A404">
        <v>150</v>
      </c>
      <c r="B404" t="s">
        <v>140</v>
      </c>
      <c r="C404" t="s">
        <v>150</v>
      </c>
      <c r="D404" t="s">
        <v>154</v>
      </c>
      <c r="E404" t="s">
        <v>156</v>
      </c>
      <c r="F404" t="s">
        <v>160</v>
      </c>
      <c r="G404" t="s">
        <v>224</v>
      </c>
      <c r="H404">
        <v>377.74250894914496</v>
      </c>
      <c r="I404">
        <v>27</v>
      </c>
      <c r="J404">
        <v>1381419.1772655621</v>
      </c>
      <c r="K404">
        <v>44765.229536363637</v>
      </c>
      <c r="L404">
        <v>248655451.90780118</v>
      </c>
      <c r="M404">
        <v>5720694.6013636356</v>
      </c>
      <c r="N404">
        <v>2072128765.8983431</v>
      </c>
      <c r="O404">
        <v>101147400</v>
      </c>
      <c r="P404">
        <v>22.704658077272725</v>
      </c>
      <c r="Q404">
        <v>20652.216700120152</v>
      </c>
      <c r="R404">
        <v>248700217.13733754</v>
      </c>
      <c r="S404">
        <v>2178.9968604997066</v>
      </c>
      <c r="T404">
        <v>20674.921358197425</v>
      </c>
      <c r="U404">
        <f>Pro_Economic_Table[[#This Row],[Total Energy(MJ)]]*AHP!$P$3/TOPSIS!$B$4</f>
        <v>8.4517692028516569E-3</v>
      </c>
      <c r="V404">
        <f>Pro_Economic_Table[[#This Row],[Total Cost(LKR Million)]]*AHP!$P$4/TOPSIS!$C$4</f>
        <v>3.2726658458659109E-2</v>
      </c>
      <c r="W404">
        <f>Pro_Economic_Table[[#This Row],[Total Carbon (Metric T)]]*AHP!$P$5/TOPSIS!$D$4</f>
        <v>3.6289294333857742E-3</v>
      </c>
      <c r="X404">
        <f>((Pro_Economic_Table[[#This Row],[Weighted Energy]]-TOPSIS!$B$5)^2+(Pro_Economic_Table[[#This Row],[Weighted Cost]]-TOPSIS!$C$5)^2+(Pro_Economic_Table[[#This Row],[Weighted Co2]]-TOPSIS!$D$5)^2)^0.5</f>
        <v>4.8658370355607683E-3</v>
      </c>
      <c r="Y404">
        <f>((Pro_Economic_Table[[#This Row],[Weighted Energy]]-TOPSIS!$B$6)^2+(Pro_Economic_Table[[#This Row],[Weighted Cost]]-TOPSIS!$C$6)^2+(Pro_Economic_Table[[#This Row],[Weighted Co2]]-TOPSIS!$D$6)^2)^0.5</f>
        <v>2.1263179731784098E-3</v>
      </c>
      <c r="Z404">
        <f>Pro_Economic_Table[[#This Row],[S- Worst-Euclidean Distance]]/(Pro_Economic_Table[[#This Row],[S+ Best-Euclidean Distance]]+Pro_Economic_Table[[#This Row],[S- Worst-Euclidean Distance]])</f>
        <v>0.30410051987131598</v>
      </c>
      <c r="AA404">
        <v>403</v>
      </c>
    </row>
    <row r="405" spans="1:27" x14ac:dyDescent="0.3">
      <c r="A405">
        <v>168</v>
      </c>
      <c r="B405" t="s">
        <v>140</v>
      </c>
      <c r="C405" t="s">
        <v>150</v>
      </c>
      <c r="D405" t="s">
        <v>155</v>
      </c>
      <c r="E405" t="s">
        <v>156</v>
      </c>
      <c r="F405" t="s">
        <v>160</v>
      </c>
      <c r="G405" t="s">
        <v>224</v>
      </c>
      <c r="H405">
        <v>377.74895605414503</v>
      </c>
      <c r="I405">
        <v>27</v>
      </c>
      <c r="J405">
        <v>1381425.4180632022</v>
      </c>
      <c r="K405">
        <v>44746.809236363639</v>
      </c>
      <c r="L405">
        <v>248656575.25137639</v>
      </c>
      <c r="M405">
        <v>5719773.586363636</v>
      </c>
      <c r="N405">
        <v>2072138127.0948033</v>
      </c>
      <c r="O405">
        <v>101147400</v>
      </c>
      <c r="P405">
        <v>22.690842852272727</v>
      </c>
      <c r="Q405">
        <v>20652.310000044872</v>
      </c>
      <c r="R405">
        <v>248701322.06061277</v>
      </c>
      <c r="S405">
        <v>2179.0053006811668</v>
      </c>
      <c r="T405">
        <v>20675.000842897145</v>
      </c>
      <c r="U405">
        <f>Pro_Economic_Table[[#This Row],[Total Energy(MJ)]]*AHP!$P$3/TOPSIS!$B$4</f>
        <v>8.4518067523022215E-3</v>
      </c>
      <c r="V405">
        <f>Pro_Economic_Table[[#This Row],[Total Cost(LKR Million)]]*AHP!$P$4/TOPSIS!$C$4</f>
        <v>3.2726785222924347E-2</v>
      </c>
      <c r="W405">
        <f>Pro_Economic_Table[[#This Row],[Total Carbon (Metric T)]]*AHP!$P$5/TOPSIS!$D$4</f>
        <v>3.6289433847987596E-3</v>
      </c>
      <c r="X405">
        <f>((Pro_Economic_Table[[#This Row],[Weighted Energy]]-TOPSIS!$B$5)^2+(Pro_Economic_Table[[#This Row],[Weighted Cost]]-TOPSIS!$C$5)^2+(Pro_Economic_Table[[#This Row],[Weighted Co2]]-TOPSIS!$D$5)^2)^0.5</f>
        <v>4.8659698952321197E-3</v>
      </c>
      <c r="Y405">
        <f>((Pro_Economic_Table[[#This Row],[Weighted Energy]]-TOPSIS!$B$6)^2+(Pro_Economic_Table[[#This Row],[Weighted Cost]]-TOPSIS!$C$6)^2+(Pro_Economic_Table[[#This Row],[Weighted Co2]]-TOPSIS!$D$6)^2)^0.5</f>
        <v>2.1261852025786011E-3</v>
      </c>
      <c r="Z405">
        <f>Pro_Economic_Table[[#This Row],[S- Worst-Euclidean Distance]]/(Pro_Economic_Table[[#This Row],[S+ Best-Euclidean Distance]]+Pro_Economic_Table[[#This Row],[S- Worst-Euclidean Distance]])</f>
        <v>0.3040815274884735</v>
      </c>
      <c r="AA405">
        <v>404</v>
      </c>
    </row>
    <row r="406" spans="1:27" x14ac:dyDescent="0.3">
      <c r="A406">
        <v>146</v>
      </c>
      <c r="B406" t="s">
        <v>140</v>
      </c>
      <c r="C406" t="s">
        <v>150</v>
      </c>
      <c r="D406" t="s">
        <v>154</v>
      </c>
      <c r="E406" t="s">
        <v>156</v>
      </c>
      <c r="F406" t="s">
        <v>159</v>
      </c>
      <c r="G406" t="s">
        <v>226</v>
      </c>
      <c r="H406">
        <v>377.78108079298306</v>
      </c>
      <c r="I406">
        <v>27</v>
      </c>
      <c r="J406">
        <v>1380377.9978418781</v>
      </c>
      <c r="K406">
        <v>43946.449763636367</v>
      </c>
      <c r="L406">
        <v>248468039.61153808</v>
      </c>
      <c r="M406">
        <v>5693401.9422727264</v>
      </c>
      <c r="N406">
        <v>2070566996.7628174</v>
      </c>
      <c r="O406">
        <v>105300000</v>
      </c>
      <c r="P406">
        <v>22.977584668181816</v>
      </c>
      <c r="Q406">
        <v>20636.651067736078</v>
      </c>
      <c r="R406">
        <v>248511986.06130171</v>
      </c>
      <c r="S406">
        <v>2181.5603987050899</v>
      </c>
      <c r="T406">
        <v>20659.628652404259</v>
      </c>
      <c r="U406">
        <f>Pro_Economic_Table[[#This Row],[Total Energy(MJ)]]*AHP!$P$3/TOPSIS!$B$4</f>
        <v>8.4453724026004491E-3</v>
      </c>
      <c r="V406">
        <f>Pro_Economic_Table[[#This Row],[Total Cost(LKR Million)]]*AHP!$P$4/TOPSIS!$C$4</f>
        <v>3.2765160597333171E-2</v>
      </c>
      <c r="W406">
        <f>Pro_Economic_Table[[#This Row],[Total Carbon (Metric T)]]*AHP!$P$5/TOPSIS!$D$4</f>
        <v>3.6262452079317831E-3</v>
      </c>
      <c r="X406">
        <f>((Pro_Economic_Table[[#This Row],[Weighted Energy]]-TOPSIS!$B$5)^2+(Pro_Economic_Table[[#This Row],[Weighted Cost]]-TOPSIS!$C$5)^2+(Pro_Economic_Table[[#This Row],[Weighted Co2]]-TOPSIS!$D$5)^2)^0.5</f>
        <v>4.9010618095328643E-3</v>
      </c>
      <c r="Y406">
        <f>((Pro_Economic_Table[[#This Row],[Weighted Energy]]-TOPSIS!$B$6)^2+(Pro_Economic_Table[[#This Row],[Weighted Cost]]-TOPSIS!$C$6)^2+(Pro_Economic_Table[[#This Row],[Weighted Co2]]-TOPSIS!$D$6)^2)^0.5</f>
        <v>2.0909102196253449E-3</v>
      </c>
      <c r="Z406">
        <f>Pro_Economic_Table[[#This Row],[S- Worst-Euclidean Distance]]/(Pro_Economic_Table[[#This Row],[S+ Best-Euclidean Distance]]+Pro_Economic_Table[[#This Row],[S- Worst-Euclidean Distance]])</f>
        <v>0.29904441992984881</v>
      </c>
      <c r="AA406">
        <v>405</v>
      </c>
    </row>
    <row r="407" spans="1:27" x14ac:dyDescent="0.3">
      <c r="A407">
        <v>164</v>
      </c>
      <c r="B407" t="s">
        <v>140</v>
      </c>
      <c r="C407" t="s">
        <v>150</v>
      </c>
      <c r="D407" t="s">
        <v>155</v>
      </c>
      <c r="E407" t="s">
        <v>156</v>
      </c>
      <c r="F407" t="s">
        <v>159</v>
      </c>
      <c r="G407" t="s">
        <v>226</v>
      </c>
      <c r="H407">
        <v>377.78752789798307</v>
      </c>
      <c r="I407">
        <v>27</v>
      </c>
      <c r="J407">
        <v>1380384.2386395182</v>
      </c>
      <c r="K407">
        <v>43928.029463636369</v>
      </c>
      <c r="L407">
        <v>248469162.95511326</v>
      </c>
      <c r="M407">
        <v>5692480.9272727268</v>
      </c>
      <c r="N407">
        <v>2070576357.9592772</v>
      </c>
      <c r="O407">
        <v>105300000</v>
      </c>
      <c r="P407">
        <v>22.963769443181818</v>
      </c>
      <c r="Q407">
        <v>20636.744367660795</v>
      </c>
      <c r="R407">
        <v>248513090.98457691</v>
      </c>
      <c r="S407">
        <v>2181.5688388865501</v>
      </c>
      <c r="T407">
        <v>20659.708137103975</v>
      </c>
      <c r="U407">
        <f>Pro_Economic_Table[[#This Row],[Total Energy(MJ)]]*AHP!$P$3/TOPSIS!$B$4</f>
        <v>8.4454099520510136E-3</v>
      </c>
      <c r="V407">
        <f>Pro_Economic_Table[[#This Row],[Total Cost(LKR Million)]]*AHP!$P$4/TOPSIS!$C$4</f>
        <v>3.2765287361598408E-2</v>
      </c>
      <c r="W407">
        <f>Pro_Economic_Table[[#This Row],[Total Carbon (Metric T)]]*AHP!$P$5/TOPSIS!$D$4</f>
        <v>3.6262591593447684E-3</v>
      </c>
      <c r="X407">
        <f>((Pro_Economic_Table[[#This Row],[Weighted Energy]]-TOPSIS!$B$5)^2+(Pro_Economic_Table[[#This Row],[Weighted Cost]]-TOPSIS!$C$5)^2+(Pro_Economic_Table[[#This Row],[Weighted Co2]]-TOPSIS!$D$5)^2)^0.5</f>
        <v>4.9011946535138275E-3</v>
      </c>
      <c r="Y407">
        <f>((Pro_Economic_Table[[#This Row],[Weighted Energy]]-TOPSIS!$B$6)^2+(Pro_Economic_Table[[#This Row],[Weighted Cost]]-TOPSIS!$C$6)^2+(Pro_Economic_Table[[#This Row],[Weighted Co2]]-TOPSIS!$D$6)^2)^0.5</f>
        <v>2.0907774021250727E-3</v>
      </c>
      <c r="Z407">
        <f>Pro_Economic_Table[[#This Row],[S- Worst-Euclidean Distance]]/(Pro_Economic_Table[[#This Row],[S+ Best-Euclidean Distance]]+Pro_Economic_Table[[#This Row],[S- Worst-Euclidean Distance]])</f>
        <v>0.2990254230834487</v>
      </c>
      <c r="AA407">
        <v>406</v>
      </c>
    </row>
    <row r="408" spans="1:27" x14ac:dyDescent="0.3">
      <c r="A408">
        <v>154</v>
      </c>
      <c r="B408" t="s">
        <v>140</v>
      </c>
      <c r="C408" t="s">
        <v>150</v>
      </c>
      <c r="D408" t="s">
        <v>154</v>
      </c>
      <c r="E408" t="s">
        <v>157</v>
      </c>
      <c r="F408" t="s">
        <v>159</v>
      </c>
      <c r="G408" t="s">
        <v>225</v>
      </c>
      <c r="H408">
        <v>380.83785861116496</v>
      </c>
      <c r="I408">
        <v>55</v>
      </c>
      <c r="J408">
        <v>1383336.9587698781</v>
      </c>
      <c r="K408">
        <v>46675.715672727267</v>
      </c>
      <c r="L408">
        <v>249000652.57857808</v>
      </c>
      <c r="M408">
        <v>5147548.7604545439</v>
      </c>
      <c r="N408">
        <v>2075005438.1548171</v>
      </c>
      <c r="O408">
        <v>102520000</v>
      </c>
      <c r="P408">
        <v>25.706850577272721</v>
      </c>
      <c r="Q408">
        <v>20680.887533609675</v>
      </c>
      <c r="R408">
        <v>249047328.29425082</v>
      </c>
      <c r="S408">
        <v>2182.6729869152718</v>
      </c>
      <c r="T408">
        <v>20706.594384186948</v>
      </c>
      <c r="U408">
        <f>Pro_Economic_Table[[#This Row],[Total Energy(MJ)]]*AHP!$P$3/TOPSIS!$B$4</f>
        <v>8.4635653460948517E-3</v>
      </c>
      <c r="V408">
        <f>Pro_Economic_Table[[#This Row],[Total Cost(LKR Million)]]*AHP!$P$4/TOPSIS!$C$4</f>
        <v>3.2781870715195116E-2</v>
      </c>
      <c r="W408">
        <f>Pro_Economic_Table[[#This Row],[Total Carbon (Metric T)]]*AHP!$P$5/TOPSIS!$D$4</f>
        <v>3.6344887859108177E-3</v>
      </c>
      <c r="X408">
        <f>((Pro_Economic_Table[[#This Row],[Weighted Energy]]-TOPSIS!$B$5)^2+(Pro_Economic_Table[[#This Row],[Weighted Cost]]-TOPSIS!$C$5)^2+(Pro_Economic_Table[[#This Row],[Weighted Co2]]-TOPSIS!$D$5)^2)^0.5</f>
        <v>4.9225174892367574E-3</v>
      </c>
      <c r="Y408">
        <f>((Pro_Economic_Table[[#This Row],[Weighted Energy]]-TOPSIS!$B$6)^2+(Pro_Economic_Table[[#This Row],[Weighted Cost]]-TOPSIS!$C$6)^2+(Pro_Economic_Table[[#This Row],[Weighted Co2]]-TOPSIS!$D$6)^2)^0.5</f>
        <v>2.0696070825327209E-3</v>
      </c>
      <c r="Z408">
        <f>Pro_Economic_Table[[#This Row],[S- Worst-Euclidean Distance]]/(Pro_Economic_Table[[#This Row],[S+ Best-Euclidean Distance]]+Pro_Economic_Table[[#This Row],[S- Worst-Euclidean Distance]])</f>
        <v>0.29599116281318927</v>
      </c>
      <c r="AA408">
        <v>407</v>
      </c>
    </row>
    <row r="409" spans="1:27" x14ac:dyDescent="0.3">
      <c r="A409">
        <v>172</v>
      </c>
      <c r="B409" t="s">
        <v>140</v>
      </c>
      <c r="C409" t="s">
        <v>150</v>
      </c>
      <c r="D409" t="s">
        <v>155</v>
      </c>
      <c r="E409" t="s">
        <v>157</v>
      </c>
      <c r="F409" t="s">
        <v>159</v>
      </c>
      <c r="G409" t="s">
        <v>225</v>
      </c>
      <c r="H409">
        <v>380.84430571616485</v>
      </c>
      <c r="I409">
        <v>55</v>
      </c>
      <c r="J409">
        <v>1383343.1995675182</v>
      </c>
      <c r="K409">
        <v>46657.295372727269</v>
      </c>
      <c r="L409">
        <v>249001775.92215329</v>
      </c>
      <c r="M409">
        <v>5146627.7454545442</v>
      </c>
      <c r="N409">
        <v>2075014799.3512774</v>
      </c>
      <c r="O409">
        <v>102520000</v>
      </c>
      <c r="P409">
        <v>25.693035352272723</v>
      </c>
      <c r="Q409">
        <v>20680.980833534399</v>
      </c>
      <c r="R409">
        <v>249048433.21752602</v>
      </c>
      <c r="S409">
        <v>2182.681427096732</v>
      </c>
      <c r="T409">
        <v>20706.673868886672</v>
      </c>
      <c r="U409">
        <f>Pro_Economic_Table[[#This Row],[Total Energy(MJ)]]*AHP!$P$3/TOPSIS!$B$4</f>
        <v>8.4636028955454162E-3</v>
      </c>
      <c r="V409">
        <f>Pro_Economic_Table[[#This Row],[Total Cost(LKR Million)]]*AHP!$P$4/TOPSIS!$C$4</f>
        <v>3.2781997479460354E-2</v>
      </c>
      <c r="W409">
        <f>Pro_Economic_Table[[#This Row],[Total Carbon (Metric T)]]*AHP!$P$5/TOPSIS!$D$4</f>
        <v>3.634502737323804E-3</v>
      </c>
      <c r="X409">
        <f>((Pro_Economic_Table[[#This Row],[Weighted Energy]]-TOPSIS!$B$5)^2+(Pro_Economic_Table[[#This Row],[Weighted Cost]]-TOPSIS!$C$5)^2+(Pro_Economic_Table[[#This Row],[Weighted Co2]]-TOPSIS!$D$5)^2)^0.5</f>
        <v>4.9226503466520488E-3</v>
      </c>
      <c r="Y409">
        <f>((Pro_Economic_Table[[#This Row],[Weighted Energy]]-TOPSIS!$B$6)^2+(Pro_Economic_Table[[#This Row],[Weighted Cost]]-TOPSIS!$C$6)^2+(Pro_Economic_Table[[#This Row],[Weighted Co2]]-TOPSIS!$D$6)^2)^0.5</f>
        <v>2.0694743070532604E-3</v>
      </c>
      <c r="Z409">
        <f>Pro_Economic_Table[[#This Row],[S- Worst-Euclidean Distance]]/(Pro_Economic_Table[[#This Row],[S+ Best-Euclidean Distance]]+Pro_Economic_Table[[#This Row],[S- Worst-Euclidean Distance]])</f>
        <v>0.29597217005514798</v>
      </c>
      <c r="AA409">
        <v>408</v>
      </c>
    </row>
    <row r="410" spans="1:27" x14ac:dyDescent="0.3">
      <c r="A410">
        <v>149</v>
      </c>
      <c r="B410" t="s">
        <v>140</v>
      </c>
      <c r="C410" t="s">
        <v>150</v>
      </c>
      <c r="D410" t="s">
        <v>154</v>
      </c>
      <c r="E410" t="s">
        <v>156</v>
      </c>
      <c r="F410" t="s">
        <v>160</v>
      </c>
      <c r="G410" t="s">
        <v>226</v>
      </c>
      <c r="H410">
        <v>377.74250894914496</v>
      </c>
      <c r="I410">
        <v>27</v>
      </c>
      <c r="J410">
        <v>1381419.1772655621</v>
      </c>
      <c r="K410">
        <v>44765.229536363637</v>
      </c>
      <c r="L410">
        <v>248655451.90780118</v>
      </c>
      <c r="M410">
        <v>5720694.6013636356</v>
      </c>
      <c r="N410">
        <v>2072128765.8983431</v>
      </c>
      <c r="O410">
        <v>105300000</v>
      </c>
      <c r="P410">
        <v>22.704658077272725</v>
      </c>
      <c r="Q410">
        <v>20652.216700120152</v>
      </c>
      <c r="R410">
        <v>248700217.13733754</v>
      </c>
      <c r="S410">
        <v>2183.1494604997069</v>
      </c>
      <c r="T410">
        <v>20674.921358197425</v>
      </c>
      <c r="U410">
        <f>Pro_Economic_Table[[#This Row],[Total Energy(MJ)]]*AHP!$P$3/TOPSIS!$B$4</f>
        <v>8.4517692028516569E-3</v>
      </c>
      <c r="V410">
        <f>Pro_Economic_Table[[#This Row],[Total Cost(LKR Million)]]*AHP!$P$4/TOPSIS!$C$4</f>
        <v>3.2789026938567917E-2</v>
      </c>
      <c r="W410">
        <f>Pro_Economic_Table[[#This Row],[Total Carbon (Metric T)]]*AHP!$P$5/TOPSIS!$D$4</f>
        <v>3.6289294333857742E-3</v>
      </c>
      <c r="X410">
        <f>((Pro_Economic_Table[[#This Row],[Weighted Energy]]-TOPSIS!$B$5)^2+(Pro_Economic_Table[[#This Row],[Weighted Cost]]-TOPSIS!$C$5)^2+(Pro_Economic_Table[[#This Row],[Weighted Co2]]-TOPSIS!$D$5)^2)^0.5</f>
        <v>4.9259138538974272E-3</v>
      </c>
      <c r="Y410">
        <f>((Pro_Economic_Table[[#This Row],[Weighted Energy]]-TOPSIS!$B$6)^2+(Pro_Economic_Table[[#This Row],[Weighted Cost]]-TOPSIS!$C$6)^2+(Pro_Economic_Table[[#This Row],[Weighted Co2]]-TOPSIS!$D$6)^2)^0.5</f>
        <v>2.0660602068762364E-3</v>
      </c>
      <c r="Z410">
        <f>Pro_Economic_Table[[#This Row],[S- Worst-Euclidean Distance]]/(Pro_Economic_Table[[#This Row],[S+ Best-Euclidean Distance]]+Pro_Economic_Table[[#This Row],[S- Worst-Euclidean Distance]])</f>
        <v>0.29549025624497616</v>
      </c>
      <c r="AA410">
        <v>409</v>
      </c>
    </row>
    <row r="411" spans="1:27" x14ac:dyDescent="0.3">
      <c r="A411">
        <v>167</v>
      </c>
      <c r="B411" t="s">
        <v>140</v>
      </c>
      <c r="C411" t="s">
        <v>150</v>
      </c>
      <c r="D411" t="s">
        <v>155</v>
      </c>
      <c r="E411" t="s">
        <v>156</v>
      </c>
      <c r="F411" t="s">
        <v>160</v>
      </c>
      <c r="G411" t="s">
        <v>226</v>
      </c>
      <c r="H411">
        <v>377.74895605414503</v>
      </c>
      <c r="I411">
        <v>27</v>
      </c>
      <c r="J411">
        <v>1381425.4180632022</v>
      </c>
      <c r="K411">
        <v>44746.809236363639</v>
      </c>
      <c r="L411">
        <v>248656575.25137639</v>
      </c>
      <c r="M411">
        <v>5719773.586363636</v>
      </c>
      <c r="N411">
        <v>2072138127.0948033</v>
      </c>
      <c r="O411">
        <v>105300000</v>
      </c>
      <c r="P411">
        <v>22.690842852272727</v>
      </c>
      <c r="Q411">
        <v>20652.310000044872</v>
      </c>
      <c r="R411">
        <v>248701322.06061277</v>
      </c>
      <c r="S411">
        <v>2183.1579006811667</v>
      </c>
      <c r="T411">
        <v>20675.000842897145</v>
      </c>
      <c r="U411">
        <f>Pro_Economic_Table[[#This Row],[Total Energy(MJ)]]*AHP!$P$3/TOPSIS!$B$4</f>
        <v>8.4518067523022215E-3</v>
      </c>
      <c r="V411">
        <f>Pro_Economic_Table[[#This Row],[Total Cost(LKR Million)]]*AHP!$P$4/TOPSIS!$C$4</f>
        <v>3.2789153702833154E-2</v>
      </c>
      <c r="W411">
        <f>Pro_Economic_Table[[#This Row],[Total Carbon (Metric T)]]*AHP!$P$5/TOPSIS!$D$4</f>
        <v>3.6289433847987596E-3</v>
      </c>
      <c r="X411">
        <f>((Pro_Economic_Table[[#This Row],[Weighted Energy]]-TOPSIS!$B$5)^2+(Pro_Economic_Table[[#This Row],[Weighted Cost]]-TOPSIS!$C$5)^2+(Pro_Economic_Table[[#This Row],[Weighted Co2]]-TOPSIS!$D$5)^2)^0.5</f>
        <v>4.9260466982031488E-3</v>
      </c>
      <c r="Y411">
        <f>((Pro_Economic_Table[[#This Row],[Weighted Energy]]-TOPSIS!$B$6)^2+(Pro_Economic_Table[[#This Row],[Weighted Cost]]-TOPSIS!$C$6)^2+(Pro_Economic_Table[[#This Row],[Weighted Co2]]-TOPSIS!$D$6)^2)^0.5</f>
        <v>2.0659273905994863E-3</v>
      </c>
      <c r="Z411">
        <f>Pro_Economic_Table[[#This Row],[S- Worst-Euclidean Distance]]/(Pro_Economic_Table[[#This Row],[S+ Best-Euclidean Distance]]+Pro_Economic_Table[[#This Row],[S- Worst-Euclidean Distance]])</f>
        <v>0.29547125952711778</v>
      </c>
      <c r="AA411">
        <v>410</v>
      </c>
    </row>
    <row r="412" spans="1:27" x14ac:dyDescent="0.3">
      <c r="A412">
        <v>157</v>
      </c>
      <c r="B412" t="s">
        <v>140</v>
      </c>
      <c r="C412" t="s">
        <v>150</v>
      </c>
      <c r="D412" t="s">
        <v>154</v>
      </c>
      <c r="E412" t="s">
        <v>157</v>
      </c>
      <c r="F412" t="s">
        <v>160</v>
      </c>
      <c r="G412" t="s">
        <v>225</v>
      </c>
      <c r="H412">
        <v>380.79928676732675</v>
      </c>
      <c r="I412">
        <v>55</v>
      </c>
      <c r="J412">
        <v>1384378.1381935622</v>
      </c>
      <c r="K412">
        <v>47494.495445454537</v>
      </c>
      <c r="L412">
        <v>249188064.87484118</v>
      </c>
      <c r="M412">
        <v>5174841.419545453</v>
      </c>
      <c r="N412">
        <v>2076567207.290343</v>
      </c>
      <c r="O412">
        <v>102520000</v>
      </c>
      <c r="P412">
        <v>25.433923986363631</v>
      </c>
      <c r="Q412">
        <v>20696.453165993749</v>
      </c>
      <c r="R412">
        <v>249235559.37028664</v>
      </c>
      <c r="S412">
        <v>2184.2620487098884</v>
      </c>
      <c r="T412">
        <v>20721.887089980111</v>
      </c>
      <c r="U412">
        <f>Pro_Economic_Table[[#This Row],[Total Energy(MJ)]]*AHP!$P$3/TOPSIS!$B$4</f>
        <v>8.4699621463460578E-3</v>
      </c>
      <c r="V412">
        <f>Pro_Economic_Table[[#This Row],[Total Cost(LKR Million)]]*AHP!$P$4/TOPSIS!$C$4</f>
        <v>3.2805737056429855E-2</v>
      </c>
      <c r="W412">
        <f>Pro_Economic_Table[[#This Row],[Total Carbon (Metric T)]]*AHP!$P$5/TOPSIS!$D$4</f>
        <v>3.6371730113648076E-3</v>
      </c>
      <c r="X412">
        <f>((Pro_Economic_Table[[#This Row],[Weighted Energy]]-TOPSIS!$B$5)^2+(Pro_Economic_Table[[#This Row],[Weighted Cost]]-TOPSIS!$C$5)^2+(Pro_Economic_Table[[#This Row],[Weighted Co2]]-TOPSIS!$D$5)^2)^0.5</f>
        <v>4.9473703615398939E-3</v>
      </c>
      <c r="Y412">
        <f>((Pro_Economic_Table[[#This Row],[Weighted Energy]]-TOPSIS!$B$6)^2+(Pro_Economic_Table[[#This Row],[Weighted Cost]]-TOPSIS!$C$6)^2+(Pro_Economic_Table[[#This Row],[Weighted Co2]]-TOPSIS!$D$6)^2)^0.5</f>
        <v>2.0447609481839307E-3</v>
      </c>
      <c r="Z412">
        <f>Pro_Economic_Table[[#This Row],[S- Worst-Euclidean Distance]]/(Pro_Economic_Table[[#This Row],[S+ Best-Euclidean Distance]]+Pro_Economic_Table[[#This Row],[S- Worst-Euclidean Distance]])</f>
        <v>0.29243743539831984</v>
      </c>
      <c r="AA412">
        <v>411</v>
      </c>
    </row>
    <row r="413" spans="1:27" x14ac:dyDescent="0.3">
      <c r="A413">
        <v>175</v>
      </c>
      <c r="B413" t="s">
        <v>140</v>
      </c>
      <c r="C413" t="s">
        <v>150</v>
      </c>
      <c r="D413" t="s">
        <v>155</v>
      </c>
      <c r="E413" t="s">
        <v>157</v>
      </c>
      <c r="F413" t="s">
        <v>160</v>
      </c>
      <c r="G413" t="s">
        <v>225</v>
      </c>
      <c r="H413">
        <v>380.80573387232681</v>
      </c>
      <c r="I413">
        <v>55</v>
      </c>
      <c r="J413">
        <v>1384384.3789912022</v>
      </c>
      <c r="K413">
        <v>47476.075145454539</v>
      </c>
      <c r="L413">
        <v>249189188.21841639</v>
      </c>
      <c r="M413">
        <v>5173920.4045454534</v>
      </c>
      <c r="N413">
        <v>2076576568.4868031</v>
      </c>
      <c r="O413">
        <v>102520000</v>
      </c>
      <c r="P413">
        <v>25.420108761363633</v>
      </c>
      <c r="Q413">
        <v>20696.546465918469</v>
      </c>
      <c r="R413">
        <v>249236664.29356185</v>
      </c>
      <c r="S413">
        <v>2184.270488891349</v>
      </c>
      <c r="T413">
        <v>20721.966574679831</v>
      </c>
      <c r="U413">
        <f>Pro_Economic_Table[[#This Row],[Total Energy(MJ)]]*AHP!$P$3/TOPSIS!$B$4</f>
        <v>8.4699996957966241E-3</v>
      </c>
      <c r="V413">
        <f>Pro_Economic_Table[[#This Row],[Total Cost(LKR Million)]]*AHP!$P$4/TOPSIS!$C$4</f>
        <v>3.28058638206951E-2</v>
      </c>
      <c r="W413">
        <f>Pro_Economic_Table[[#This Row],[Total Carbon (Metric T)]]*AHP!$P$5/TOPSIS!$D$4</f>
        <v>3.6371869627777938E-3</v>
      </c>
      <c r="X413">
        <f>((Pro_Economic_Table[[#This Row],[Weighted Energy]]-TOPSIS!$B$5)^2+(Pro_Economic_Table[[#This Row],[Weighted Cost]]-TOPSIS!$C$5)^2+(Pro_Economic_Table[[#This Row],[Weighted Co2]]-TOPSIS!$D$5)^2)^0.5</f>
        <v>4.9475032191888266E-3</v>
      </c>
      <c r="Y413">
        <f>((Pro_Economic_Table[[#This Row],[Weighted Energy]]-TOPSIS!$B$6)^2+(Pro_Economic_Table[[#This Row],[Weighted Cost]]-TOPSIS!$C$6)^2+(Pro_Economic_Table[[#This Row],[Weighted Co2]]-TOPSIS!$D$6)^2)^0.5</f>
        <v>2.0446281747033019E-3</v>
      </c>
      <c r="Z413">
        <f>Pro_Economic_Table[[#This Row],[S- Worst-Euclidean Distance]]/(Pro_Economic_Table[[#This Row],[S+ Best-Euclidean Distance]]+Pro_Economic_Table[[#This Row],[S- Worst-Euclidean Distance]])</f>
        <v>0.29241844289272884</v>
      </c>
      <c r="AA413">
        <v>412</v>
      </c>
    </row>
    <row r="414" spans="1:27" x14ac:dyDescent="0.3">
      <c r="A414">
        <v>156</v>
      </c>
      <c r="B414" t="s">
        <v>140</v>
      </c>
      <c r="C414" t="s">
        <v>150</v>
      </c>
      <c r="D414" t="s">
        <v>154</v>
      </c>
      <c r="E414" t="s">
        <v>157</v>
      </c>
      <c r="F414" t="s">
        <v>159</v>
      </c>
      <c r="G414" t="s">
        <v>224</v>
      </c>
      <c r="H414">
        <v>380.83785861116496</v>
      </c>
      <c r="I414">
        <v>28</v>
      </c>
      <c r="J414">
        <v>1383336.9587698781</v>
      </c>
      <c r="K414">
        <v>46675.715672727267</v>
      </c>
      <c r="L414">
        <v>249000652.57857808</v>
      </c>
      <c r="M414">
        <v>5147548.7604545439</v>
      </c>
      <c r="N414">
        <v>2075005438.1548171</v>
      </c>
      <c r="O414">
        <v>104893600</v>
      </c>
      <c r="P414">
        <v>25.706850577272721</v>
      </c>
      <c r="Q414">
        <v>20680.887533609675</v>
      </c>
      <c r="R414">
        <v>249047328.29425082</v>
      </c>
      <c r="S414">
        <v>2185.0465869152717</v>
      </c>
      <c r="T414">
        <v>20706.594384186948</v>
      </c>
      <c r="U414">
        <f>Pro_Economic_Table[[#This Row],[Total Energy(MJ)]]*AHP!$P$3/TOPSIS!$B$4</f>
        <v>8.4635653460948517E-3</v>
      </c>
      <c r="V414">
        <f>Pro_Economic_Table[[#This Row],[Total Cost(LKR Million)]]*AHP!$P$4/TOPSIS!$C$4</f>
        <v>3.2817520145410291E-2</v>
      </c>
      <c r="W414">
        <f>Pro_Economic_Table[[#This Row],[Total Carbon (Metric T)]]*AHP!$P$5/TOPSIS!$D$4</f>
        <v>3.6344887859108177E-3</v>
      </c>
      <c r="X414">
        <f>((Pro_Economic_Table[[#This Row],[Weighted Energy]]-TOPSIS!$B$5)^2+(Pro_Economic_Table[[#This Row],[Weighted Cost]]-TOPSIS!$C$5)^2+(Pro_Economic_Table[[#This Row],[Weighted Co2]]-TOPSIS!$D$5)^2)^0.5</f>
        <v>4.9568545082666815E-3</v>
      </c>
      <c r="Y414">
        <f>((Pro_Economic_Table[[#This Row],[Weighted Energy]]-TOPSIS!$B$6)^2+(Pro_Economic_Table[[#This Row],[Weighted Cost]]-TOPSIS!$C$6)^2+(Pro_Economic_Table[[#This Row],[Weighted Co2]]-TOPSIS!$D$6)^2)^0.5</f>
        <v>2.0351559192850438E-3</v>
      </c>
      <c r="Z414">
        <f>Pro_Economic_Table[[#This Row],[S- Worst-Euclidean Distance]]/(Pro_Economic_Table[[#This Row],[S+ Best-Euclidean Distance]]+Pro_Economic_Table[[#This Row],[S- Worst-Euclidean Distance]])</f>
        <v>0.29106877633728878</v>
      </c>
      <c r="AA414">
        <v>413</v>
      </c>
    </row>
    <row r="415" spans="1:27" x14ac:dyDescent="0.3">
      <c r="A415">
        <v>174</v>
      </c>
      <c r="B415" t="s">
        <v>140</v>
      </c>
      <c r="C415" t="s">
        <v>150</v>
      </c>
      <c r="D415" t="s">
        <v>155</v>
      </c>
      <c r="E415" t="s">
        <v>157</v>
      </c>
      <c r="F415" t="s">
        <v>159</v>
      </c>
      <c r="G415" t="s">
        <v>224</v>
      </c>
      <c r="H415">
        <v>380.84430571616485</v>
      </c>
      <c r="I415">
        <v>28</v>
      </c>
      <c r="J415">
        <v>1383343.1995675182</v>
      </c>
      <c r="K415">
        <v>46657.295372727269</v>
      </c>
      <c r="L415">
        <v>249001775.92215329</v>
      </c>
      <c r="M415">
        <v>5146627.7454545442</v>
      </c>
      <c r="N415">
        <v>2075014799.3512774</v>
      </c>
      <c r="O415">
        <v>104893600</v>
      </c>
      <c r="P415">
        <v>25.693035352272723</v>
      </c>
      <c r="Q415">
        <v>20680.980833534399</v>
      </c>
      <c r="R415">
        <v>249048433.21752602</v>
      </c>
      <c r="S415">
        <v>2185.0550270967319</v>
      </c>
      <c r="T415">
        <v>20706.673868886672</v>
      </c>
      <c r="U415">
        <f>Pro_Economic_Table[[#This Row],[Total Energy(MJ)]]*AHP!$P$3/TOPSIS!$B$4</f>
        <v>8.4636028955454162E-3</v>
      </c>
      <c r="V415">
        <f>Pro_Economic_Table[[#This Row],[Total Cost(LKR Million)]]*AHP!$P$4/TOPSIS!$C$4</f>
        <v>3.2817646909675528E-2</v>
      </c>
      <c r="W415">
        <f>Pro_Economic_Table[[#This Row],[Total Carbon (Metric T)]]*AHP!$P$5/TOPSIS!$D$4</f>
        <v>3.634502737323804E-3</v>
      </c>
      <c r="X415">
        <f>((Pro_Economic_Table[[#This Row],[Weighted Energy]]-TOPSIS!$B$5)^2+(Pro_Economic_Table[[#This Row],[Weighted Cost]]-TOPSIS!$C$5)^2+(Pro_Economic_Table[[#This Row],[Weighted Co2]]-TOPSIS!$D$5)^2)^0.5</f>
        <v>4.9569873570368492E-3</v>
      </c>
      <c r="Y415">
        <f>((Pro_Economic_Table[[#This Row],[Weighted Energy]]-TOPSIS!$B$6)^2+(Pro_Economic_Table[[#This Row],[Weighted Cost]]-TOPSIS!$C$6)^2+(Pro_Economic_Table[[#This Row],[Weighted Co2]]-TOPSIS!$D$6)^2)^0.5</f>
        <v>2.0350231166826036E-3</v>
      </c>
      <c r="Z415">
        <f>Pro_Economic_Table[[#This Row],[S- Worst-Euclidean Distance]]/(Pro_Economic_Table[[#This Row],[S+ Best-Euclidean Distance]]+Pro_Economic_Table[[#This Row],[S- Worst-Euclidean Distance]])</f>
        <v>0.29104978093662065</v>
      </c>
      <c r="AA415">
        <v>414</v>
      </c>
    </row>
    <row r="416" spans="1:27" x14ac:dyDescent="0.3">
      <c r="A416">
        <v>159</v>
      </c>
      <c r="B416" t="s">
        <v>140</v>
      </c>
      <c r="C416" t="s">
        <v>150</v>
      </c>
      <c r="D416" t="s">
        <v>154</v>
      </c>
      <c r="E416" t="s">
        <v>157</v>
      </c>
      <c r="F416" t="s">
        <v>160</v>
      </c>
      <c r="G416" t="s">
        <v>224</v>
      </c>
      <c r="H416">
        <v>380.79928676732675</v>
      </c>
      <c r="I416">
        <v>28</v>
      </c>
      <c r="J416">
        <v>1384378.1381935622</v>
      </c>
      <c r="K416">
        <v>47494.495445454537</v>
      </c>
      <c r="L416">
        <v>249188064.87484118</v>
      </c>
      <c r="M416">
        <v>5174841.419545453</v>
      </c>
      <c r="N416">
        <v>2076567207.290343</v>
      </c>
      <c r="O416">
        <v>104893600</v>
      </c>
      <c r="P416">
        <v>25.433923986363631</v>
      </c>
      <c r="Q416">
        <v>20696.453165993749</v>
      </c>
      <c r="R416">
        <v>249235559.37028664</v>
      </c>
      <c r="S416">
        <v>2186.6356487098883</v>
      </c>
      <c r="T416">
        <v>20721.887089980111</v>
      </c>
      <c r="U416">
        <f>Pro_Economic_Table[[#This Row],[Total Energy(MJ)]]*AHP!$P$3/TOPSIS!$B$4</f>
        <v>8.4699621463460578E-3</v>
      </c>
      <c r="V416">
        <f>Pro_Economic_Table[[#This Row],[Total Cost(LKR Million)]]*AHP!$P$4/TOPSIS!$C$4</f>
        <v>3.284138648664503E-2</v>
      </c>
      <c r="W416">
        <f>Pro_Economic_Table[[#This Row],[Total Carbon (Metric T)]]*AHP!$P$5/TOPSIS!$D$4</f>
        <v>3.6371730113648076E-3</v>
      </c>
      <c r="X416">
        <f>((Pro_Economic_Table[[#This Row],[Weighted Energy]]-TOPSIS!$B$5)^2+(Pro_Economic_Table[[#This Row],[Weighted Cost]]-TOPSIS!$C$5)^2+(Pro_Economic_Table[[#This Row],[Weighted Co2]]-TOPSIS!$D$5)^2)^0.5</f>
        <v>4.9817068682789867E-3</v>
      </c>
      <c r="Y416">
        <f>((Pro_Economic_Table[[#This Row],[Weighted Energy]]-TOPSIS!$B$6)^2+(Pro_Economic_Table[[#This Row],[Weighted Cost]]-TOPSIS!$C$6)^2+(Pro_Economic_Table[[#This Row],[Weighted Co2]]-TOPSIS!$D$6)^2)^0.5</f>
        <v>2.0103072197756437E-3</v>
      </c>
      <c r="Z416">
        <f>Pro_Economic_Table[[#This Row],[S- Worst-Euclidean Distance]]/(Pro_Economic_Table[[#This Row],[S+ Best-Euclidean Distance]]+Pro_Economic_Table[[#This Row],[S- Worst-Euclidean Distance]])</f>
        <v>0.28751475532781229</v>
      </c>
      <c r="AA416">
        <v>415</v>
      </c>
    </row>
    <row r="417" spans="1:27" x14ac:dyDescent="0.3">
      <c r="A417">
        <v>177</v>
      </c>
      <c r="B417" t="s">
        <v>140</v>
      </c>
      <c r="C417" t="s">
        <v>150</v>
      </c>
      <c r="D417" t="s">
        <v>155</v>
      </c>
      <c r="E417" t="s">
        <v>157</v>
      </c>
      <c r="F417" t="s">
        <v>160</v>
      </c>
      <c r="G417" t="s">
        <v>224</v>
      </c>
      <c r="H417">
        <v>380.80573387232681</v>
      </c>
      <c r="I417">
        <v>28</v>
      </c>
      <c r="J417">
        <v>1384384.3789912022</v>
      </c>
      <c r="K417">
        <v>47476.075145454539</v>
      </c>
      <c r="L417">
        <v>249189188.21841639</v>
      </c>
      <c r="M417">
        <v>5173920.4045454534</v>
      </c>
      <c r="N417">
        <v>2076576568.4868031</v>
      </c>
      <c r="O417">
        <v>104893600</v>
      </c>
      <c r="P417">
        <v>25.420108761363633</v>
      </c>
      <c r="Q417">
        <v>20696.546465918469</v>
      </c>
      <c r="R417">
        <v>249236664.29356185</v>
      </c>
      <c r="S417">
        <v>2186.6440888913489</v>
      </c>
      <c r="T417">
        <v>20721.966574679831</v>
      </c>
      <c r="U417">
        <f>Pro_Economic_Table[[#This Row],[Total Energy(MJ)]]*AHP!$P$3/TOPSIS!$B$4</f>
        <v>8.4699996957966241E-3</v>
      </c>
      <c r="V417">
        <f>Pro_Economic_Table[[#This Row],[Total Cost(LKR Million)]]*AHP!$P$4/TOPSIS!$C$4</f>
        <v>3.2841513250910274E-2</v>
      </c>
      <c r="W417">
        <f>Pro_Economic_Table[[#This Row],[Total Carbon (Metric T)]]*AHP!$P$5/TOPSIS!$D$4</f>
        <v>3.6371869627777938E-3</v>
      </c>
      <c r="X417">
        <f>((Pro_Economic_Table[[#This Row],[Weighted Energy]]-TOPSIS!$B$5)^2+(Pro_Economic_Table[[#This Row],[Weighted Cost]]-TOPSIS!$C$5)^2+(Pro_Economic_Table[[#This Row],[Weighted Co2]]-TOPSIS!$D$5)^2)^0.5</f>
        <v>4.9818397173379747E-3</v>
      </c>
      <c r="Y417">
        <f>((Pro_Economic_Table[[#This Row],[Weighted Energy]]-TOPSIS!$B$6)^2+(Pro_Economic_Table[[#This Row],[Weighted Cost]]-TOPSIS!$C$6)^2+(Pro_Economic_Table[[#This Row],[Weighted Co2]]-TOPSIS!$D$6)^2)^0.5</f>
        <v>2.0101744187015812E-3</v>
      </c>
      <c r="Z417">
        <f>Pro_Economic_Table[[#This Row],[S- Worst-Euclidean Distance]]/(Pro_Economic_Table[[#This Row],[S+ Best-Euclidean Distance]]+Pro_Economic_Table[[#This Row],[S- Worst-Euclidean Distance]])</f>
        <v>0.28749576010442568</v>
      </c>
      <c r="AA417">
        <v>416</v>
      </c>
    </row>
    <row r="418" spans="1:27" x14ac:dyDescent="0.3">
      <c r="A418">
        <v>155</v>
      </c>
      <c r="B418" t="s">
        <v>140</v>
      </c>
      <c r="C418" t="s">
        <v>150</v>
      </c>
      <c r="D418" t="s">
        <v>154</v>
      </c>
      <c r="E418" t="s">
        <v>157</v>
      </c>
      <c r="F418" t="s">
        <v>159</v>
      </c>
      <c r="G418" t="s">
        <v>226</v>
      </c>
      <c r="H418">
        <v>380.83785861116496</v>
      </c>
      <c r="I418">
        <v>28</v>
      </c>
      <c r="J418">
        <v>1383336.9587698781</v>
      </c>
      <c r="K418">
        <v>46675.715672727267</v>
      </c>
      <c r="L418">
        <v>249000652.57857808</v>
      </c>
      <c r="M418">
        <v>5147548.7604545439</v>
      </c>
      <c r="N418">
        <v>2075005438.1548171</v>
      </c>
      <c r="O418">
        <v>109200000</v>
      </c>
      <c r="P418">
        <v>25.706850577272721</v>
      </c>
      <c r="Q418">
        <v>20680.887533609675</v>
      </c>
      <c r="R418">
        <v>249047328.29425082</v>
      </c>
      <c r="S418">
        <v>2189.3529869152717</v>
      </c>
      <c r="T418">
        <v>20706.594384186948</v>
      </c>
      <c r="U418">
        <f>Pro_Economic_Table[[#This Row],[Total Energy(MJ)]]*AHP!$P$3/TOPSIS!$B$4</f>
        <v>8.4635653460948517E-3</v>
      </c>
      <c r="V418">
        <f>Pro_Economic_Table[[#This Row],[Total Cost(LKR Million)]]*AHP!$P$4/TOPSIS!$C$4</f>
        <v>3.2882198569019423E-2</v>
      </c>
      <c r="W418">
        <f>Pro_Economic_Table[[#This Row],[Total Carbon (Metric T)]]*AHP!$P$5/TOPSIS!$D$4</f>
        <v>3.6344887859108177E-3</v>
      </c>
      <c r="X418">
        <f>((Pro_Economic_Table[[#This Row],[Weighted Energy]]-TOPSIS!$B$5)^2+(Pro_Economic_Table[[#This Row],[Weighted Cost]]-TOPSIS!$C$5)^2+(Pro_Economic_Table[[#This Row],[Weighted Co2]]-TOPSIS!$D$5)^2)^0.5</f>
        <v>5.0191985560961933E-3</v>
      </c>
      <c r="Y418">
        <f>((Pro_Economic_Table[[#This Row],[Weighted Energy]]-TOPSIS!$B$6)^2+(Pro_Economic_Table[[#This Row],[Weighted Cost]]-TOPSIS!$C$6)^2+(Pro_Economic_Table[[#This Row],[Weighted Co2]]-TOPSIS!$D$6)^2)^0.5</f>
        <v>1.9727602073880799E-3</v>
      </c>
      <c r="Z418">
        <f>Pro_Economic_Table[[#This Row],[S- Worst-Euclidean Distance]]/(Pro_Economic_Table[[#This Row],[S+ Best-Euclidean Distance]]+Pro_Economic_Table[[#This Row],[S- Worst-Euclidean Distance]])</f>
        <v>0.28214700259545045</v>
      </c>
      <c r="AA418">
        <v>417</v>
      </c>
    </row>
    <row r="419" spans="1:27" x14ac:dyDescent="0.3">
      <c r="A419">
        <v>173</v>
      </c>
      <c r="B419" t="s">
        <v>140</v>
      </c>
      <c r="C419" t="s">
        <v>150</v>
      </c>
      <c r="D419" t="s">
        <v>155</v>
      </c>
      <c r="E419" t="s">
        <v>157</v>
      </c>
      <c r="F419" t="s">
        <v>159</v>
      </c>
      <c r="G419" t="s">
        <v>226</v>
      </c>
      <c r="H419">
        <v>380.84430571616485</v>
      </c>
      <c r="I419">
        <v>28</v>
      </c>
      <c r="J419">
        <v>1383343.1995675182</v>
      </c>
      <c r="K419">
        <v>46657.295372727269</v>
      </c>
      <c r="L419">
        <v>249001775.92215329</v>
      </c>
      <c r="M419">
        <v>5146627.7454545442</v>
      </c>
      <c r="N419">
        <v>2075014799.3512774</v>
      </c>
      <c r="O419">
        <v>109200000</v>
      </c>
      <c r="P419">
        <v>25.693035352272723</v>
      </c>
      <c r="Q419">
        <v>20680.980833534399</v>
      </c>
      <c r="R419">
        <v>249048433.21752602</v>
      </c>
      <c r="S419">
        <v>2189.3614270967323</v>
      </c>
      <c r="T419">
        <v>20706.673868886672</v>
      </c>
      <c r="U419">
        <f>Pro_Economic_Table[[#This Row],[Total Energy(MJ)]]*AHP!$P$3/TOPSIS!$B$4</f>
        <v>8.4636028955454162E-3</v>
      </c>
      <c r="V419">
        <f>Pro_Economic_Table[[#This Row],[Total Cost(LKR Million)]]*AHP!$P$4/TOPSIS!$C$4</f>
        <v>3.2882325333284661E-2</v>
      </c>
      <c r="W419">
        <f>Pro_Economic_Table[[#This Row],[Total Carbon (Metric T)]]*AHP!$P$5/TOPSIS!$D$4</f>
        <v>3.634502737323804E-3</v>
      </c>
      <c r="X419">
        <f>((Pro_Economic_Table[[#This Row],[Weighted Energy]]-TOPSIS!$B$5)^2+(Pro_Economic_Table[[#This Row],[Weighted Cost]]-TOPSIS!$C$5)^2+(Pro_Economic_Table[[#This Row],[Weighted Co2]]-TOPSIS!$D$5)^2)^0.5</f>
        <v>5.0193313882471672E-3</v>
      </c>
      <c r="Y419">
        <f>((Pro_Economic_Table[[#This Row],[Weighted Energy]]-TOPSIS!$B$6)^2+(Pro_Economic_Table[[#This Row],[Weighted Cost]]-TOPSIS!$C$6)^2+(Pro_Economic_Table[[#This Row],[Weighted Co2]]-TOPSIS!$D$6)^2)^0.5</f>
        <v>1.9726273604792105E-3</v>
      </c>
      <c r="Z419">
        <f>Pro_Economic_Table[[#This Row],[S- Worst-Euclidean Distance]]/(Pro_Economic_Table[[#This Row],[S+ Best-Euclidean Distance]]+Pro_Economic_Table[[#This Row],[S- Worst-Euclidean Distance]])</f>
        <v>0.28212800323493542</v>
      </c>
      <c r="AA419">
        <v>418</v>
      </c>
    </row>
    <row r="420" spans="1:27" x14ac:dyDescent="0.3">
      <c r="A420">
        <v>151</v>
      </c>
      <c r="B420" t="s">
        <v>140</v>
      </c>
      <c r="C420" t="s">
        <v>150</v>
      </c>
      <c r="D420" t="s">
        <v>154</v>
      </c>
      <c r="E420" t="s">
        <v>156</v>
      </c>
      <c r="F420" t="s">
        <v>161</v>
      </c>
      <c r="G420" t="s">
        <v>225</v>
      </c>
      <c r="H420">
        <v>377.47801630568341</v>
      </c>
      <c r="I420">
        <v>54</v>
      </c>
      <c r="J420">
        <v>1388558.6933136804</v>
      </c>
      <c r="K420">
        <v>45256.4974</v>
      </c>
      <c r="L420">
        <v>249940564.79646245</v>
      </c>
      <c r="M420">
        <v>5671567.8149999995</v>
      </c>
      <c r="N420">
        <v>2082838039.9705205</v>
      </c>
      <c r="O420">
        <v>100656000</v>
      </c>
      <c r="P420">
        <v>22.213390213636362</v>
      </c>
      <c r="Q420">
        <v>20758.952465039518</v>
      </c>
      <c r="R420">
        <v>249985821.29386243</v>
      </c>
      <c r="S420">
        <v>2189.1656077855205</v>
      </c>
      <c r="T420">
        <v>20781.165855253155</v>
      </c>
      <c r="U420">
        <f>Pro_Economic_Table[[#This Row],[Total Energy(MJ)]]*AHP!$P$3/TOPSIS!$B$4</f>
        <v>8.4954588696410302E-3</v>
      </c>
      <c r="V420">
        <f>Pro_Economic_Table[[#This Row],[Total Cost(LKR Million)]]*AHP!$P$4/TOPSIS!$C$4</f>
        <v>3.2879384295675197E-2</v>
      </c>
      <c r="W420">
        <f>Pro_Economic_Table[[#This Row],[Total Carbon (Metric T)]]*AHP!$P$5/TOPSIS!$D$4</f>
        <v>3.6475778130250968E-3</v>
      </c>
      <c r="X420">
        <f>((Pro_Economic_Table[[#This Row],[Weighted Energy]]-TOPSIS!$B$5)^2+(Pro_Economic_Table[[#This Row],[Weighted Cost]]-TOPSIS!$C$5)^2+(Pro_Economic_Table[[#This Row],[Weighted Co2]]-TOPSIS!$D$5)^2)^0.5</f>
        <v>5.0257196025261883E-3</v>
      </c>
      <c r="Y420">
        <f>((Pro_Economic_Table[[#This Row],[Weighted Energy]]-TOPSIS!$B$6)^2+(Pro_Economic_Table[[#This Row],[Weighted Cost]]-TOPSIS!$C$6)^2+(Pro_Economic_Table[[#This Row],[Weighted Co2]]-TOPSIS!$D$6)^2)^0.5</f>
        <v>1.966545990976106E-3</v>
      </c>
      <c r="Z420">
        <f>Pro_Economic_Table[[#This Row],[S- Worst-Euclidean Distance]]/(Pro_Economic_Table[[#This Row],[S+ Best-Euclidean Distance]]+Pro_Economic_Table[[#This Row],[S- Worst-Euclidean Distance]])</f>
        <v>0.2812458944356403</v>
      </c>
      <c r="AA420">
        <v>419</v>
      </c>
    </row>
    <row r="421" spans="1:27" x14ac:dyDescent="0.3">
      <c r="A421">
        <v>169</v>
      </c>
      <c r="B421" t="s">
        <v>140</v>
      </c>
      <c r="C421" t="s">
        <v>150</v>
      </c>
      <c r="D421" t="s">
        <v>155</v>
      </c>
      <c r="E421" t="s">
        <v>156</v>
      </c>
      <c r="F421" t="s">
        <v>161</v>
      </c>
      <c r="G421" t="s">
        <v>225</v>
      </c>
      <c r="H421">
        <v>377.48446341068342</v>
      </c>
      <c r="I421">
        <v>54</v>
      </c>
      <c r="J421">
        <v>1388564.9341113204</v>
      </c>
      <c r="K421">
        <v>45238.077100000002</v>
      </c>
      <c r="L421">
        <v>249941688.14003769</v>
      </c>
      <c r="M421">
        <v>5670646.7999999998</v>
      </c>
      <c r="N421">
        <v>2082847401.1669805</v>
      </c>
      <c r="O421">
        <v>100656000</v>
      </c>
      <c r="P421">
        <v>22.199574988636364</v>
      </c>
      <c r="Q421">
        <v>20759.045764964238</v>
      </c>
      <c r="R421">
        <v>249986926.21713769</v>
      </c>
      <c r="S421">
        <v>2189.1740479669807</v>
      </c>
      <c r="T421">
        <v>20781.245339952875</v>
      </c>
      <c r="U421">
        <f>Pro_Economic_Table[[#This Row],[Total Energy(MJ)]]*AHP!$P$3/TOPSIS!$B$4</f>
        <v>8.4954964190915964E-3</v>
      </c>
      <c r="V421">
        <f>Pro_Economic_Table[[#This Row],[Total Cost(LKR Million)]]*AHP!$P$4/TOPSIS!$C$4</f>
        <v>3.2879511059940435E-2</v>
      </c>
      <c r="W421">
        <f>Pro_Economic_Table[[#This Row],[Total Carbon (Metric T)]]*AHP!$P$5/TOPSIS!$D$4</f>
        <v>3.6475917644380822E-3</v>
      </c>
      <c r="X421">
        <f>((Pro_Economic_Table[[#This Row],[Weighted Energy]]-TOPSIS!$B$5)^2+(Pro_Economic_Table[[#This Row],[Weighted Cost]]-TOPSIS!$C$5)^2+(Pro_Economic_Table[[#This Row],[Weighted Co2]]-TOPSIS!$D$5)^2)^0.5</f>
        <v>5.0258524659635559E-3</v>
      </c>
      <c r="Y421">
        <f>((Pro_Economic_Table[[#This Row],[Weighted Energy]]-TOPSIS!$B$6)^2+(Pro_Economic_Table[[#This Row],[Weighted Cost]]-TOPSIS!$C$6)^2+(Pro_Economic_Table[[#This Row],[Weighted Co2]]-TOPSIS!$D$6)^2)^0.5</f>
        <v>1.9664132447103637E-3</v>
      </c>
      <c r="Z421">
        <f>Pro_Economic_Table[[#This Row],[S- Worst-Euclidean Distance]]/(Pro_Economic_Table[[#This Row],[S+ Best-Euclidean Distance]]+Pro_Economic_Table[[#This Row],[S- Worst-Euclidean Distance]])</f>
        <v>0.28122690499426678</v>
      </c>
      <c r="AA421">
        <v>420</v>
      </c>
    </row>
    <row r="422" spans="1:27" x14ac:dyDescent="0.3">
      <c r="A422">
        <v>153</v>
      </c>
      <c r="B422" t="s">
        <v>140</v>
      </c>
      <c r="C422" t="s">
        <v>150</v>
      </c>
      <c r="D422" t="s">
        <v>154</v>
      </c>
      <c r="E422" t="s">
        <v>156</v>
      </c>
      <c r="F422" t="s">
        <v>161</v>
      </c>
      <c r="G422" t="s">
        <v>224</v>
      </c>
      <c r="H422">
        <v>377.47801630568341</v>
      </c>
      <c r="I422">
        <v>27</v>
      </c>
      <c r="J422">
        <v>1388558.6933136804</v>
      </c>
      <c r="K422">
        <v>45256.4974</v>
      </c>
      <c r="L422">
        <v>249940564.79646245</v>
      </c>
      <c r="M422">
        <v>5671567.8149999995</v>
      </c>
      <c r="N422">
        <v>2082838039.9705205</v>
      </c>
      <c r="O422">
        <v>101147400</v>
      </c>
      <c r="P422">
        <v>22.213390213636362</v>
      </c>
      <c r="Q422">
        <v>20758.952465039518</v>
      </c>
      <c r="R422">
        <v>249985821.29386243</v>
      </c>
      <c r="S422">
        <v>2189.6570077855204</v>
      </c>
      <c r="T422">
        <v>20781.165855253155</v>
      </c>
      <c r="U422">
        <f>Pro_Economic_Table[[#This Row],[Total Energy(MJ)]]*AHP!$P$3/TOPSIS!$B$4</f>
        <v>8.4954588696410302E-3</v>
      </c>
      <c r="V422">
        <f>Pro_Economic_Table[[#This Row],[Total Cost(LKR Million)]]*AHP!$P$4/TOPSIS!$C$4</f>
        <v>3.2886764700969996E-2</v>
      </c>
      <c r="W422">
        <f>Pro_Economic_Table[[#This Row],[Total Carbon (Metric T)]]*AHP!$P$5/TOPSIS!$D$4</f>
        <v>3.6475778130250968E-3</v>
      </c>
      <c r="X422">
        <f>((Pro_Economic_Table[[#This Row],[Weighted Energy]]-TOPSIS!$B$5)^2+(Pro_Economic_Table[[#This Row],[Weighted Cost]]-TOPSIS!$C$5)^2+(Pro_Economic_Table[[#This Row],[Weighted Co2]]-TOPSIS!$D$5)^2)^0.5</f>
        <v>5.032824034379193E-3</v>
      </c>
      <c r="Y422">
        <f>((Pro_Economic_Table[[#This Row],[Weighted Energy]]-TOPSIS!$B$6)^2+(Pro_Economic_Table[[#This Row],[Weighted Cost]]-TOPSIS!$C$6)^2+(Pro_Economic_Table[[#This Row],[Weighted Co2]]-TOPSIS!$D$6)^2)^0.5</f>
        <v>1.959402293439886E-3</v>
      </c>
      <c r="Z422">
        <f>Pro_Economic_Table[[#This Row],[S- Worst-Euclidean Distance]]/(Pro_Economic_Table[[#This Row],[S+ Best-Euclidean Distance]]+Pro_Economic_Table[[#This Row],[S- Worst-Euclidean Distance]])</f>
        <v>0.28022581100446675</v>
      </c>
      <c r="AA422">
        <v>421</v>
      </c>
    </row>
    <row r="423" spans="1:27" x14ac:dyDescent="0.3">
      <c r="A423">
        <v>171</v>
      </c>
      <c r="B423" t="s">
        <v>140</v>
      </c>
      <c r="C423" t="s">
        <v>150</v>
      </c>
      <c r="D423" t="s">
        <v>155</v>
      </c>
      <c r="E423" t="s">
        <v>156</v>
      </c>
      <c r="F423" t="s">
        <v>161</v>
      </c>
      <c r="G423" t="s">
        <v>224</v>
      </c>
      <c r="H423">
        <v>377.48446341068342</v>
      </c>
      <c r="I423">
        <v>27</v>
      </c>
      <c r="J423">
        <v>1388564.9341113204</v>
      </c>
      <c r="K423">
        <v>45238.077100000002</v>
      </c>
      <c r="L423">
        <v>249941688.14003769</v>
      </c>
      <c r="M423">
        <v>5670646.7999999998</v>
      </c>
      <c r="N423">
        <v>2082847401.1669805</v>
      </c>
      <c r="O423">
        <v>101147400</v>
      </c>
      <c r="P423">
        <v>22.199574988636364</v>
      </c>
      <c r="Q423">
        <v>20759.045764964238</v>
      </c>
      <c r="R423">
        <v>249986926.21713769</v>
      </c>
      <c r="S423">
        <v>2189.6654479669805</v>
      </c>
      <c r="T423">
        <v>20781.245339952875</v>
      </c>
      <c r="U423">
        <f>Pro_Economic_Table[[#This Row],[Total Energy(MJ)]]*AHP!$P$3/TOPSIS!$B$4</f>
        <v>8.4954964190915964E-3</v>
      </c>
      <c r="V423">
        <f>Pro_Economic_Table[[#This Row],[Total Cost(LKR Million)]]*AHP!$P$4/TOPSIS!$C$4</f>
        <v>3.2886891465235234E-2</v>
      </c>
      <c r="W423">
        <f>Pro_Economic_Table[[#This Row],[Total Carbon (Metric T)]]*AHP!$P$5/TOPSIS!$D$4</f>
        <v>3.6475917644380822E-3</v>
      </c>
      <c r="X423">
        <f>((Pro_Economic_Table[[#This Row],[Weighted Energy]]-TOPSIS!$B$5)^2+(Pro_Economic_Table[[#This Row],[Weighted Cost]]-TOPSIS!$C$5)^2+(Pro_Economic_Table[[#This Row],[Weighted Co2]]-TOPSIS!$D$5)^2)^0.5</f>
        <v>5.0329568961579767E-3</v>
      </c>
      <c r="Y423">
        <f>((Pro_Economic_Table[[#This Row],[Weighted Energy]]-TOPSIS!$B$6)^2+(Pro_Economic_Table[[#This Row],[Weighted Cost]]-TOPSIS!$C$6)^2+(Pro_Economic_Table[[#This Row],[Weighted Co2]]-TOPSIS!$D$6)^2)^0.5</f>
        <v>1.9592695406780917E-3</v>
      </c>
      <c r="Z423">
        <f>Pro_Economic_Table[[#This Row],[S- Worst-Euclidean Distance]]/(Pro_Economic_Table[[#This Row],[S+ Best-Euclidean Distance]]+Pro_Economic_Table[[#This Row],[S- Worst-Euclidean Distance]])</f>
        <v>0.28020682087129989</v>
      </c>
      <c r="AA423">
        <v>422</v>
      </c>
    </row>
    <row r="424" spans="1:27" x14ac:dyDescent="0.3">
      <c r="A424">
        <v>158</v>
      </c>
      <c r="B424" t="s">
        <v>140</v>
      </c>
      <c r="C424" t="s">
        <v>150</v>
      </c>
      <c r="D424" t="s">
        <v>154</v>
      </c>
      <c r="E424" t="s">
        <v>157</v>
      </c>
      <c r="F424" t="s">
        <v>160</v>
      </c>
      <c r="G424" t="s">
        <v>226</v>
      </c>
      <c r="H424">
        <v>380.79928676732675</v>
      </c>
      <c r="I424">
        <v>28</v>
      </c>
      <c r="J424">
        <v>1384378.1381935622</v>
      </c>
      <c r="K424">
        <v>47494.495445454537</v>
      </c>
      <c r="L424">
        <v>249188064.87484118</v>
      </c>
      <c r="M424">
        <v>5174841.419545453</v>
      </c>
      <c r="N424">
        <v>2076567207.290343</v>
      </c>
      <c r="O424">
        <v>109200000</v>
      </c>
      <c r="P424">
        <v>25.433923986363631</v>
      </c>
      <c r="Q424">
        <v>20696.453165993749</v>
      </c>
      <c r="R424">
        <v>249235559.37028664</v>
      </c>
      <c r="S424">
        <v>2190.9420487098882</v>
      </c>
      <c r="T424">
        <v>20721.887089980111</v>
      </c>
      <c r="U424">
        <f>Pro_Economic_Table[[#This Row],[Total Energy(MJ)]]*AHP!$P$3/TOPSIS!$B$4</f>
        <v>8.4699621463460578E-3</v>
      </c>
      <c r="V424">
        <f>Pro_Economic_Table[[#This Row],[Total Cost(LKR Million)]]*AHP!$P$4/TOPSIS!$C$4</f>
        <v>3.2906064910254162E-2</v>
      </c>
      <c r="W424">
        <f>Pro_Economic_Table[[#This Row],[Total Carbon (Metric T)]]*AHP!$P$5/TOPSIS!$D$4</f>
        <v>3.6371730113648076E-3</v>
      </c>
      <c r="X424">
        <f>((Pro_Economic_Table[[#This Row],[Weighted Energy]]-TOPSIS!$B$5)^2+(Pro_Economic_Table[[#This Row],[Weighted Cost]]-TOPSIS!$C$5)^2+(Pro_Economic_Table[[#This Row],[Weighted Co2]]-TOPSIS!$D$5)^2)^0.5</f>
        <v>5.0440497742894226E-3</v>
      </c>
      <c r="Y424">
        <f>((Pro_Economic_Table[[#This Row],[Weighted Energy]]-TOPSIS!$B$6)^2+(Pro_Economic_Table[[#This Row],[Weighted Cost]]-TOPSIS!$C$6)^2+(Pro_Economic_Table[[#This Row],[Weighted Co2]]-TOPSIS!$D$6)^2)^0.5</f>
        <v>1.9479080092734736E-3</v>
      </c>
      <c r="Z424">
        <f>Pro_Economic_Table[[#This Row],[S- Worst-Euclidean Distance]]/(Pro_Economic_Table[[#This Row],[S+ Best-Euclidean Distance]]+Pro_Economic_Table[[#This Row],[S- Worst-Euclidean Distance]])</f>
        <v>0.27859264451692339</v>
      </c>
      <c r="AA424">
        <v>423</v>
      </c>
    </row>
    <row r="425" spans="1:27" x14ac:dyDescent="0.3">
      <c r="A425">
        <v>176</v>
      </c>
      <c r="B425" t="s">
        <v>140</v>
      </c>
      <c r="C425" t="s">
        <v>150</v>
      </c>
      <c r="D425" t="s">
        <v>155</v>
      </c>
      <c r="E425" t="s">
        <v>157</v>
      </c>
      <c r="F425" t="s">
        <v>160</v>
      </c>
      <c r="G425" t="s">
        <v>226</v>
      </c>
      <c r="H425">
        <v>380.80573387232681</v>
      </c>
      <c r="I425">
        <v>28</v>
      </c>
      <c r="J425">
        <v>1384384.3789912022</v>
      </c>
      <c r="K425">
        <v>47476.075145454539</v>
      </c>
      <c r="L425">
        <v>249189188.21841639</v>
      </c>
      <c r="M425">
        <v>5173920.4045454534</v>
      </c>
      <c r="N425">
        <v>2076576568.4868031</v>
      </c>
      <c r="O425">
        <v>109200000</v>
      </c>
      <c r="P425">
        <v>25.420108761363633</v>
      </c>
      <c r="Q425">
        <v>20696.546465918469</v>
      </c>
      <c r="R425">
        <v>249236664.29356185</v>
      </c>
      <c r="S425">
        <v>2190.9504888913489</v>
      </c>
      <c r="T425">
        <v>20721.966574679831</v>
      </c>
      <c r="U425">
        <f>Pro_Economic_Table[[#This Row],[Total Energy(MJ)]]*AHP!$P$3/TOPSIS!$B$4</f>
        <v>8.4699996957966241E-3</v>
      </c>
      <c r="V425">
        <f>Pro_Economic_Table[[#This Row],[Total Cost(LKR Million)]]*AHP!$P$4/TOPSIS!$C$4</f>
        <v>3.2906191674519407E-2</v>
      </c>
      <c r="W425">
        <f>Pro_Economic_Table[[#This Row],[Total Carbon (Metric T)]]*AHP!$P$5/TOPSIS!$D$4</f>
        <v>3.6371869627777938E-3</v>
      </c>
      <c r="X425">
        <f>((Pro_Economic_Table[[#This Row],[Weighted Energy]]-TOPSIS!$B$5)^2+(Pro_Economic_Table[[#This Row],[Weighted Cost]]-TOPSIS!$C$5)^2+(Pro_Economic_Table[[#This Row],[Weighted Co2]]-TOPSIS!$D$5)^2)^0.5</f>
        <v>5.0441826068375979E-3</v>
      </c>
      <c r="Y425">
        <f>((Pro_Economic_Table[[#This Row],[Weighted Energy]]-TOPSIS!$B$6)^2+(Pro_Economic_Table[[#This Row],[Weighted Cost]]-TOPSIS!$C$6)^2+(Pro_Economic_Table[[#This Row],[Weighted Co2]]-TOPSIS!$D$6)^2)^0.5</f>
        <v>1.9477751631380871E-3</v>
      </c>
      <c r="Z425">
        <f>Pro_Economic_Table[[#This Row],[S- Worst-Euclidean Distance]]/(Pro_Economic_Table[[#This Row],[S+ Best-Euclidean Distance]]+Pro_Economic_Table[[#This Row],[S- Worst-Euclidean Distance]])</f>
        <v>0.27857364521022565</v>
      </c>
      <c r="AA425">
        <v>424</v>
      </c>
    </row>
    <row r="426" spans="1:27" x14ac:dyDescent="0.3">
      <c r="A426">
        <v>152</v>
      </c>
      <c r="B426" t="s">
        <v>140</v>
      </c>
      <c r="C426" t="s">
        <v>150</v>
      </c>
      <c r="D426" t="s">
        <v>154</v>
      </c>
      <c r="E426" t="s">
        <v>156</v>
      </c>
      <c r="F426" t="s">
        <v>161</v>
      </c>
      <c r="G426" t="s">
        <v>226</v>
      </c>
      <c r="H426">
        <v>377.47801630568341</v>
      </c>
      <c r="I426">
        <v>27</v>
      </c>
      <c r="J426">
        <v>1388558.6933136804</v>
      </c>
      <c r="K426">
        <v>45256.4974</v>
      </c>
      <c r="L426">
        <v>249940564.79646245</v>
      </c>
      <c r="M426">
        <v>5671567.8149999995</v>
      </c>
      <c r="N426">
        <v>2082838039.9705205</v>
      </c>
      <c r="O426">
        <v>105300000</v>
      </c>
      <c r="P426">
        <v>22.213390213636362</v>
      </c>
      <c r="Q426">
        <v>20758.952465039518</v>
      </c>
      <c r="R426">
        <v>249985821.29386243</v>
      </c>
      <c r="S426">
        <v>2193.8096077855207</v>
      </c>
      <c r="T426">
        <v>20781.165855253155</v>
      </c>
      <c r="U426">
        <f>Pro_Economic_Table[[#This Row],[Total Energy(MJ)]]*AHP!$P$3/TOPSIS!$B$4</f>
        <v>8.4954588696410302E-3</v>
      </c>
      <c r="V426">
        <f>Pro_Economic_Table[[#This Row],[Total Cost(LKR Million)]]*AHP!$P$4/TOPSIS!$C$4</f>
        <v>3.294913318087881E-2</v>
      </c>
      <c r="W426">
        <f>Pro_Economic_Table[[#This Row],[Total Carbon (Metric T)]]*AHP!$P$5/TOPSIS!$D$4</f>
        <v>3.6475778130250968E-3</v>
      </c>
      <c r="X426">
        <f>((Pro_Economic_Table[[#This Row],[Weighted Energy]]-TOPSIS!$B$5)^2+(Pro_Economic_Table[[#This Row],[Weighted Cost]]-TOPSIS!$C$5)^2+(Pro_Economic_Table[[#This Row],[Weighted Co2]]-TOPSIS!$D$5)^2)^0.5</f>
        <v>5.092891729295097E-3</v>
      </c>
      <c r="Y426">
        <f>((Pro_Economic_Table[[#This Row],[Weighted Energy]]-TOPSIS!$B$6)^2+(Pro_Economic_Table[[#This Row],[Weighted Cost]]-TOPSIS!$C$6)^2+(Pro_Economic_Table[[#This Row],[Weighted Co2]]-TOPSIS!$D$6)^2)^0.5</f>
        <v>1.8991064132446813E-3</v>
      </c>
      <c r="Z426">
        <f>Pro_Economic_Table[[#This Row],[S- Worst-Euclidean Distance]]/(Pro_Economic_Table[[#This Row],[S+ Best-Euclidean Distance]]+Pro_Economic_Table[[#This Row],[S- Worst-Euclidean Distance]])</f>
        <v>0.27161140128032824</v>
      </c>
      <c r="AA426">
        <v>425</v>
      </c>
    </row>
    <row r="427" spans="1:27" x14ac:dyDescent="0.3">
      <c r="A427">
        <v>170</v>
      </c>
      <c r="B427" t="s">
        <v>140</v>
      </c>
      <c r="C427" t="s">
        <v>150</v>
      </c>
      <c r="D427" t="s">
        <v>155</v>
      </c>
      <c r="E427" t="s">
        <v>156</v>
      </c>
      <c r="F427" t="s">
        <v>161</v>
      </c>
      <c r="G427" t="s">
        <v>226</v>
      </c>
      <c r="H427">
        <v>377.48446341068342</v>
      </c>
      <c r="I427">
        <v>27</v>
      </c>
      <c r="J427">
        <v>1388564.9341113204</v>
      </c>
      <c r="K427">
        <v>45238.077100000002</v>
      </c>
      <c r="L427">
        <v>249941688.14003769</v>
      </c>
      <c r="M427">
        <v>5670646.7999999998</v>
      </c>
      <c r="N427">
        <v>2082847401.1669805</v>
      </c>
      <c r="O427">
        <v>105300000</v>
      </c>
      <c r="P427">
        <v>22.199574988636364</v>
      </c>
      <c r="Q427">
        <v>20759.045764964238</v>
      </c>
      <c r="R427">
        <v>249986926.21713769</v>
      </c>
      <c r="S427">
        <v>2193.8180479669804</v>
      </c>
      <c r="T427">
        <v>20781.245339952875</v>
      </c>
      <c r="U427">
        <f>Pro_Economic_Table[[#This Row],[Total Energy(MJ)]]*AHP!$P$3/TOPSIS!$B$4</f>
        <v>8.4954964190915964E-3</v>
      </c>
      <c r="V427">
        <f>Pro_Economic_Table[[#This Row],[Total Cost(LKR Million)]]*AHP!$P$4/TOPSIS!$C$4</f>
        <v>3.2949259945144041E-2</v>
      </c>
      <c r="W427">
        <f>Pro_Economic_Table[[#This Row],[Total Carbon (Metric T)]]*AHP!$P$5/TOPSIS!$D$4</f>
        <v>3.6475917644380822E-3</v>
      </c>
      <c r="X427">
        <f>((Pro_Economic_Table[[#This Row],[Weighted Energy]]-TOPSIS!$B$5)^2+(Pro_Economic_Table[[#This Row],[Weighted Cost]]-TOPSIS!$C$5)^2+(Pro_Economic_Table[[#This Row],[Weighted Co2]]-TOPSIS!$D$5)^2)^0.5</f>
        <v>5.0930245764251592E-3</v>
      </c>
      <c r="Y427">
        <f>((Pro_Economic_Table[[#This Row],[Weighted Energy]]-TOPSIS!$B$6)^2+(Pro_Economic_Table[[#This Row],[Weighted Cost]]-TOPSIS!$C$6)^2+(Pro_Economic_Table[[#This Row],[Weighted Co2]]-TOPSIS!$D$6)^2)^0.5</f>
        <v>1.8989736086917105E-3</v>
      </c>
      <c r="Z427">
        <f>Pro_Economic_Table[[#This Row],[S- Worst-Euclidean Distance]]/(Pro_Economic_Table[[#This Row],[S+ Best-Euclidean Distance]]+Pro_Economic_Table[[#This Row],[S- Worst-Euclidean Distance]])</f>
        <v>0.27159240583526689</v>
      </c>
      <c r="AA427">
        <v>426</v>
      </c>
    </row>
    <row r="428" spans="1:27" x14ac:dyDescent="0.3">
      <c r="A428">
        <v>160</v>
      </c>
      <c r="B428" t="s">
        <v>140</v>
      </c>
      <c r="C428" t="s">
        <v>150</v>
      </c>
      <c r="D428" t="s">
        <v>154</v>
      </c>
      <c r="E428" t="s">
        <v>157</v>
      </c>
      <c r="F428" t="s">
        <v>161</v>
      </c>
      <c r="G428" t="s">
        <v>225</v>
      </c>
      <c r="H428">
        <v>380.5347941238652</v>
      </c>
      <c r="I428">
        <v>55</v>
      </c>
      <c r="J428">
        <v>1391517.6542416806</v>
      </c>
      <c r="K428">
        <v>47985.7633090909</v>
      </c>
      <c r="L428">
        <v>250473177.76350251</v>
      </c>
      <c r="M428">
        <v>5125714.6331818169</v>
      </c>
      <c r="N428">
        <v>2087276481.3625207</v>
      </c>
      <c r="O428">
        <v>102520000</v>
      </c>
      <c r="P428">
        <v>24.942656122727268</v>
      </c>
      <c r="Q428">
        <v>20803.188930913126</v>
      </c>
      <c r="R428">
        <v>250521163.5268116</v>
      </c>
      <c r="S428">
        <v>2194.9221959957026</v>
      </c>
      <c r="T428">
        <v>20828.131587035852</v>
      </c>
      <c r="U428">
        <f>Pro_Economic_Table[[#This Row],[Total Energy(MJ)]]*AHP!$P$3/TOPSIS!$B$4</f>
        <v>8.5136518131354345E-3</v>
      </c>
      <c r="V428">
        <f>Pro_Economic_Table[[#This Row],[Total Cost(LKR Million)]]*AHP!$P$4/TOPSIS!$C$4</f>
        <v>3.2965843298740756E-2</v>
      </c>
      <c r="W428">
        <f>Pro_Economic_Table[[#This Row],[Total Carbon (Metric T)]]*AHP!$P$5/TOPSIS!$D$4</f>
        <v>3.6558213910041324E-3</v>
      </c>
      <c r="X428">
        <f>((Pro_Economic_Table[[#This Row],[Weighted Energy]]-TOPSIS!$B$5)^2+(Pro_Economic_Table[[#This Row],[Weighted Cost]]-TOPSIS!$C$5)^2+(Pro_Economic_Table[[#This Row],[Weighted Co2]]-TOPSIS!$D$5)^2)^0.5</f>
        <v>5.1143562937018775E-3</v>
      </c>
      <c r="Y428">
        <f>((Pro_Economic_Table[[#This Row],[Weighted Energy]]-TOPSIS!$B$6)^2+(Pro_Economic_Table[[#This Row],[Weighted Cost]]-TOPSIS!$C$6)^2+(Pro_Economic_Table[[#This Row],[Weighted Co2]]-TOPSIS!$D$6)^2)^0.5</f>
        <v>1.8778433534212512E-3</v>
      </c>
      <c r="Z428">
        <f>Pro_Economic_Table[[#This Row],[S- Worst-Euclidean Distance]]/(Pro_Economic_Table[[#This Row],[S+ Best-Euclidean Distance]]+Pro_Economic_Table[[#This Row],[S- Worst-Euclidean Distance]])</f>
        <v>0.2685626052159239</v>
      </c>
      <c r="AA428">
        <v>427</v>
      </c>
    </row>
    <row r="429" spans="1:27" x14ac:dyDescent="0.3">
      <c r="A429">
        <v>178</v>
      </c>
      <c r="B429" t="s">
        <v>140</v>
      </c>
      <c r="C429" t="s">
        <v>150</v>
      </c>
      <c r="D429" t="s">
        <v>155</v>
      </c>
      <c r="E429" t="s">
        <v>157</v>
      </c>
      <c r="F429" t="s">
        <v>161</v>
      </c>
      <c r="G429" t="s">
        <v>225</v>
      </c>
      <c r="H429">
        <v>380.5412412288652</v>
      </c>
      <c r="I429">
        <v>55</v>
      </c>
      <c r="J429">
        <v>1391523.8950393202</v>
      </c>
      <c r="K429">
        <v>47967.343009090902</v>
      </c>
      <c r="L429">
        <v>250474301.10707766</v>
      </c>
      <c r="M429">
        <v>5124793.6181818172</v>
      </c>
      <c r="N429">
        <v>2087285842.5589805</v>
      </c>
      <c r="O429">
        <v>102520000</v>
      </c>
      <c r="P429">
        <v>24.92884089772727</v>
      </c>
      <c r="Q429">
        <v>20803.282230837838</v>
      </c>
      <c r="R429">
        <v>250522268.45008674</v>
      </c>
      <c r="S429">
        <v>2194.9306361771623</v>
      </c>
      <c r="T429">
        <v>20828.211071735564</v>
      </c>
      <c r="U429">
        <f>Pro_Economic_Table[[#This Row],[Total Energy(MJ)]]*AHP!$P$3/TOPSIS!$B$4</f>
        <v>8.5136893625859973E-3</v>
      </c>
      <c r="V429">
        <f>Pro_Economic_Table[[#This Row],[Total Cost(LKR Million)]]*AHP!$P$4/TOPSIS!$C$4</f>
        <v>3.296597006300598E-2</v>
      </c>
      <c r="W429">
        <f>Pro_Economic_Table[[#This Row],[Total Carbon (Metric T)]]*AHP!$P$5/TOPSIS!$D$4</f>
        <v>3.6558353424171169E-3</v>
      </c>
      <c r="X429">
        <f>((Pro_Economic_Table[[#This Row],[Weighted Energy]]-TOPSIS!$B$5)^2+(Pro_Economic_Table[[#This Row],[Weighted Cost]]-TOPSIS!$C$5)^2+(Pro_Economic_Table[[#This Row],[Weighted Co2]]-TOPSIS!$D$5)^2)^0.5</f>
        <v>5.1144891535183654E-3</v>
      </c>
      <c r="Y429">
        <f>((Pro_Economic_Table[[#This Row],[Weighted Energy]]-TOPSIS!$B$6)^2+(Pro_Economic_Table[[#This Row],[Weighted Cost]]-TOPSIS!$C$6)^2+(Pro_Economic_Table[[#This Row],[Weighted Co2]]-TOPSIS!$D$6)^2)^0.5</f>
        <v>1.8777105981619613E-3</v>
      </c>
      <c r="Z429">
        <f>Pro_Economic_Table[[#This Row],[S- Worst-Euclidean Distance]]/(Pro_Economic_Table[[#This Row],[S+ Best-Euclidean Distance]]+Pro_Economic_Table[[#This Row],[S- Worst-Euclidean Distance]])</f>
        <v>0.26854361500623897</v>
      </c>
      <c r="AA429">
        <v>428</v>
      </c>
    </row>
    <row r="430" spans="1:27" x14ac:dyDescent="0.3">
      <c r="A430">
        <v>162</v>
      </c>
      <c r="B430" t="s">
        <v>140</v>
      </c>
      <c r="C430" t="s">
        <v>150</v>
      </c>
      <c r="D430" t="s">
        <v>154</v>
      </c>
      <c r="E430" t="s">
        <v>157</v>
      </c>
      <c r="F430" t="s">
        <v>161</v>
      </c>
      <c r="G430" t="s">
        <v>224</v>
      </c>
      <c r="H430">
        <v>380.5347941238652</v>
      </c>
      <c r="I430">
        <v>28</v>
      </c>
      <c r="J430">
        <v>1391517.6542416806</v>
      </c>
      <c r="K430">
        <v>47985.7633090909</v>
      </c>
      <c r="L430">
        <v>250473177.76350251</v>
      </c>
      <c r="M430">
        <v>5125714.6331818169</v>
      </c>
      <c r="N430">
        <v>2087276481.3625207</v>
      </c>
      <c r="O430">
        <v>104893600</v>
      </c>
      <c r="P430">
        <v>24.942656122727268</v>
      </c>
      <c r="Q430">
        <v>20803.188930913126</v>
      </c>
      <c r="R430">
        <v>250521163.5268116</v>
      </c>
      <c r="S430">
        <v>2197.2957959957025</v>
      </c>
      <c r="T430">
        <v>20828.131587035852</v>
      </c>
      <c r="U430">
        <f>Pro_Economic_Table[[#This Row],[Total Energy(MJ)]]*AHP!$P$3/TOPSIS!$B$4</f>
        <v>8.5136518131354345E-3</v>
      </c>
      <c r="V430">
        <f>Pro_Economic_Table[[#This Row],[Total Cost(LKR Million)]]*AHP!$P$4/TOPSIS!$C$4</f>
        <v>3.3001492728955931E-2</v>
      </c>
      <c r="W430">
        <f>Pro_Economic_Table[[#This Row],[Total Carbon (Metric T)]]*AHP!$P$5/TOPSIS!$D$4</f>
        <v>3.6558213910041324E-3</v>
      </c>
      <c r="X430">
        <f>((Pro_Economic_Table[[#This Row],[Weighted Energy]]-TOPSIS!$B$5)^2+(Pro_Economic_Table[[#This Row],[Weighted Cost]]-TOPSIS!$C$5)^2+(Pro_Economic_Table[[#This Row],[Weighted Co2]]-TOPSIS!$D$5)^2)^0.5</f>
        <v>5.1486877472582482E-3</v>
      </c>
      <c r="Y430">
        <f>((Pro_Economic_Table[[#This Row],[Weighted Energy]]-TOPSIS!$B$6)^2+(Pro_Economic_Table[[#This Row],[Weighted Cost]]-TOPSIS!$C$6)^2+(Pro_Economic_Table[[#This Row],[Weighted Co2]]-TOPSIS!$D$6)^2)^0.5</f>
        <v>1.8433661696138812E-3</v>
      </c>
      <c r="Z430">
        <f>Pro_Economic_Table[[#This Row],[S- Worst-Euclidean Distance]]/(Pro_Economic_Table[[#This Row],[S+ Best-Euclidean Distance]]+Pro_Economic_Table[[#This Row],[S- Worst-Euclidean Distance]])</f>
        <v>0.26363729335178021</v>
      </c>
      <c r="AA430">
        <v>429</v>
      </c>
    </row>
    <row r="431" spans="1:27" x14ac:dyDescent="0.3">
      <c r="A431">
        <v>180</v>
      </c>
      <c r="B431" t="s">
        <v>140</v>
      </c>
      <c r="C431" t="s">
        <v>150</v>
      </c>
      <c r="D431" t="s">
        <v>155</v>
      </c>
      <c r="E431" t="s">
        <v>157</v>
      </c>
      <c r="F431" t="s">
        <v>161</v>
      </c>
      <c r="G431" t="s">
        <v>224</v>
      </c>
      <c r="H431">
        <v>380.5412412288652</v>
      </c>
      <c r="I431">
        <v>28</v>
      </c>
      <c r="J431">
        <v>1391523.8950393202</v>
      </c>
      <c r="K431">
        <v>47967.343009090902</v>
      </c>
      <c r="L431">
        <v>250474301.10707766</v>
      </c>
      <c r="M431">
        <v>5124793.6181818172</v>
      </c>
      <c r="N431">
        <v>2087285842.5589805</v>
      </c>
      <c r="O431">
        <v>104893600</v>
      </c>
      <c r="P431">
        <v>24.92884089772727</v>
      </c>
      <c r="Q431">
        <v>20803.282230837838</v>
      </c>
      <c r="R431">
        <v>250522268.45008674</v>
      </c>
      <c r="S431">
        <v>2197.3042361771622</v>
      </c>
      <c r="T431">
        <v>20828.211071735564</v>
      </c>
      <c r="U431">
        <f>Pro_Economic_Table[[#This Row],[Total Energy(MJ)]]*AHP!$P$3/TOPSIS!$B$4</f>
        <v>8.5136893625859973E-3</v>
      </c>
      <c r="V431">
        <f>Pro_Economic_Table[[#This Row],[Total Cost(LKR Million)]]*AHP!$P$4/TOPSIS!$C$4</f>
        <v>3.3001619493221154E-2</v>
      </c>
      <c r="W431">
        <f>Pro_Economic_Table[[#This Row],[Total Carbon (Metric T)]]*AHP!$P$5/TOPSIS!$D$4</f>
        <v>3.6558353424171169E-3</v>
      </c>
      <c r="X431">
        <f>((Pro_Economic_Table[[#This Row],[Weighted Energy]]-TOPSIS!$B$5)^2+(Pro_Economic_Table[[#This Row],[Weighted Cost]]-TOPSIS!$C$5)^2+(Pro_Economic_Table[[#This Row],[Weighted Co2]]-TOPSIS!$D$5)^2)^0.5</f>
        <v>5.1488205988793065E-3</v>
      </c>
      <c r="Y431">
        <f>((Pro_Economic_Table[[#This Row],[Weighted Energy]]-TOPSIS!$B$6)^2+(Pro_Economic_Table[[#This Row],[Weighted Cost]]-TOPSIS!$C$6)^2+(Pro_Economic_Table[[#This Row],[Weighted Co2]]-TOPSIS!$D$6)^2)^0.5</f>
        <v>1.8432333829132941E-3</v>
      </c>
      <c r="Z431">
        <f>Pro_Economic_Table[[#This Row],[S- Worst-Euclidean Distance]]/(Pro_Economic_Table[[#This Row],[S+ Best-Euclidean Distance]]+Pro_Economic_Table[[#This Row],[S- Worst-Euclidean Distance]])</f>
        <v>0.26361829981763552</v>
      </c>
      <c r="AA431">
        <v>430</v>
      </c>
    </row>
    <row r="432" spans="1:27" x14ac:dyDescent="0.3">
      <c r="A432">
        <v>161</v>
      </c>
      <c r="B432" t="s">
        <v>140</v>
      </c>
      <c r="C432" t="s">
        <v>150</v>
      </c>
      <c r="D432" t="s">
        <v>154</v>
      </c>
      <c r="E432" t="s">
        <v>157</v>
      </c>
      <c r="F432" t="s">
        <v>161</v>
      </c>
      <c r="G432" t="s">
        <v>226</v>
      </c>
      <c r="H432">
        <v>380.5347941238652</v>
      </c>
      <c r="I432">
        <v>28</v>
      </c>
      <c r="J432">
        <v>1391517.6542416806</v>
      </c>
      <c r="K432">
        <v>47985.7633090909</v>
      </c>
      <c r="L432">
        <v>250473177.76350251</v>
      </c>
      <c r="M432">
        <v>5125714.6331818169</v>
      </c>
      <c r="N432">
        <v>2087276481.3625207</v>
      </c>
      <c r="O432">
        <v>109200000</v>
      </c>
      <c r="P432">
        <v>24.942656122727268</v>
      </c>
      <c r="Q432">
        <v>20803.188930913126</v>
      </c>
      <c r="R432">
        <v>250521163.5268116</v>
      </c>
      <c r="S432">
        <v>2201.6021959957029</v>
      </c>
      <c r="T432">
        <v>20828.131587035852</v>
      </c>
      <c r="U432">
        <f>Pro_Economic_Table[[#This Row],[Total Energy(MJ)]]*AHP!$P$3/TOPSIS!$B$4</f>
        <v>8.5136518131354345E-3</v>
      </c>
      <c r="V432">
        <f>Pro_Economic_Table[[#This Row],[Total Cost(LKR Million)]]*AHP!$P$4/TOPSIS!$C$4</f>
        <v>3.3066171152565063E-2</v>
      </c>
      <c r="W432">
        <f>Pro_Economic_Table[[#This Row],[Total Carbon (Metric T)]]*AHP!$P$5/TOPSIS!$D$4</f>
        <v>3.6558213910041324E-3</v>
      </c>
      <c r="X432">
        <f>((Pro_Economic_Table[[#This Row],[Weighted Energy]]-TOPSIS!$B$5)^2+(Pro_Economic_Table[[#This Row],[Weighted Cost]]-TOPSIS!$C$5)^2+(Pro_Economic_Table[[#This Row],[Weighted Co2]]-TOPSIS!$D$5)^2)^0.5</f>
        <v>5.2110201651445996E-3</v>
      </c>
      <c r="Y432">
        <f>((Pro_Economic_Table[[#This Row],[Weighted Energy]]-TOPSIS!$B$6)^2+(Pro_Economic_Table[[#This Row],[Weighted Cost]]-TOPSIS!$C$6)^2+(Pro_Economic_Table[[#This Row],[Weighted Co2]]-TOPSIS!$D$6)^2)^0.5</f>
        <v>1.7809323874622316E-3</v>
      </c>
      <c r="Z432">
        <f>Pro_Economic_Table[[#This Row],[S- Worst-Euclidean Distance]]/(Pro_Economic_Table[[#This Row],[S+ Best-Euclidean Distance]]+Pro_Economic_Table[[#This Row],[S- Worst-Euclidean Distance]])</f>
        <v>0.25471173811072861</v>
      </c>
      <c r="AA432">
        <v>431</v>
      </c>
    </row>
    <row r="433" spans="1:27" x14ac:dyDescent="0.3">
      <c r="A433">
        <v>179</v>
      </c>
      <c r="B433" t="s">
        <v>140</v>
      </c>
      <c r="C433" t="s">
        <v>150</v>
      </c>
      <c r="D433" t="s">
        <v>155</v>
      </c>
      <c r="E433" t="s">
        <v>157</v>
      </c>
      <c r="F433" t="s">
        <v>161</v>
      </c>
      <c r="G433" t="s">
        <v>226</v>
      </c>
      <c r="H433">
        <v>380.5412412288652</v>
      </c>
      <c r="I433">
        <v>28</v>
      </c>
      <c r="J433">
        <v>1391523.8950393202</v>
      </c>
      <c r="K433">
        <v>47967.343009090902</v>
      </c>
      <c r="L433">
        <v>250474301.10707766</v>
      </c>
      <c r="M433">
        <v>5124793.6181818172</v>
      </c>
      <c r="N433">
        <v>2087285842.5589805</v>
      </c>
      <c r="O433">
        <v>109200000</v>
      </c>
      <c r="P433">
        <v>24.92884089772727</v>
      </c>
      <c r="Q433">
        <v>20803.282230837838</v>
      </c>
      <c r="R433">
        <v>250522268.45008674</v>
      </c>
      <c r="S433">
        <v>2201.6106361771622</v>
      </c>
      <c r="T433">
        <v>20828.211071735564</v>
      </c>
      <c r="U433">
        <f>Pro_Economic_Table[[#This Row],[Total Energy(MJ)]]*AHP!$P$3/TOPSIS!$B$4</f>
        <v>8.5136893625859973E-3</v>
      </c>
      <c r="V433">
        <f>Pro_Economic_Table[[#This Row],[Total Cost(LKR Million)]]*AHP!$P$4/TOPSIS!$C$4</f>
        <v>3.3066297916830287E-2</v>
      </c>
      <c r="W433">
        <f>Pro_Economic_Table[[#This Row],[Total Carbon (Metric T)]]*AHP!$P$5/TOPSIS!$D$4</f>
        <v>3.6558353424171169E-3</v>
      </c>
      <c r="X433">
        <f>((Pro_Economic_Table[[#This Row],[Weighted Energy]]-TOPSIS!$B$5)^2+(Pro_Economic_Table[[#This Row],[Weighted Cost]]-TOPSIS!$C$5)^2+(Pro_Economic_Table[[#This Row],[Weighted Co2]]-TOPSIS!$D$5)^2)^0.5</f>
        <v>5.211153001020599E-3</v>
      </c>
      <c r="Y433">
        <f>((Pro_Economic_Table[[#This Row],[Weighted Energy]]-TOPSIS!$B$6)^2+(Pro_Economic_Table[[#This Row],[Weighted Cost]]-TOPSIS!$C$6)^2+(Pro_Economic_Table[[#This Row],[Weighted Co2]]-TOPSIS!$D$6)^2)^0.5</f>
        <v>1.7807995494009557E-3</v>
      </c>
      <c r="Z433">
        <f>Pro_Economic_Table[[#This Row],[S- Worst-Euclidean Distance]]/(Pro_Economic_Table[[#This Row],[S+ Best-Euclidean Distance]]+Pro_Economic_Table[[#This Row],[S- Worst-Euclidean Distance]])</f>
        <v>0.2546927394828486</v>
      </c>
      <c r="AA433">
        <v>432</v>
      </c>
    </row>
    <row r="434" spans="1:27" x14ac:dyDescent="0.3">
      <c r="A434">
        <v>253</v>
      </c>
      <c r="B434" t="s">
        <v>141</v>
      </c>
      <c r="C434" t="s">
        <v>150</v>
      </c>
      <c r="D434" t="s">
        <v>154</v>
      </c>
      <c r="E434" t="s">
        <v>156</v>
      </c>
      <c r="F434" t="s">
        <v>159</v>
      </c>
      <c r="G434" t="s">
        <v>225</v>
      </c>
      <c r="H434">
        <v>385.43990871021083</v>
      </c>
      <c r="I434">
        <v>55</v>
      </c>
      <c r="J434">
        <v>1403979.320198108</v>
      </c>
      <c r="K434">
        <v>40316.029763636354</v>
      </c>
      <c r="L434">
        <v>252716277.63565943</v>
      </c>
      <c r="M434">
        <v>5421120.4422727264</v>
      </c>
      <c r="N434">
        <v>2105968980.2971621</v>
      </c>
      <c r="O434">
        <v>102520000</v>
      </c>
      <c r="P434">
        <v>21.525416668181812</v>
      </c>
      <c r="Q434">
        <v>20989.490836961711</v>
      </c>
      <c r="R434">
        <v>252756593.66542307</v>
      </c>
      <c r="S434">
        <v>2213.9101007394347</v>
      </c>
      <c r="T434">
        <v>21011.016253629892</v>
      </c>
      <c r="U434">
        <f>Pro_Economic_Table[[#This Row],[Total Energy(MJ)]]*AHP!$P$3/TOPSIS!$B$4</f>
        <v>8.5896201408599306E-3</v>
      </c>
      <c r="V434">
        <f>Pro_Economic_Table[[#This Row],[Total Cost(LKR Million)]]*AHP!$P$4/TOPSIS!$C$4</f>
        <v>3.3251025294483122E-2</v>
      </c>
      <c r="W434">
        <f>Pro_Economic_Table[[#This Row],[Total Carbon (Metric T)]]*AHP!$P$5/TOPSIS!$D$4</f>
        <v>3.6879219024411399E-3</v>
      </c>
      <c r="X434">
        <f>((Pro_Economic_Table[[#This Row],[Weighted Energy]]-TOPSIS!$B$5)^2+(Pro_Economic_Table[[#This Row],[Weighted Cost]]-TOPSIS!$C$5)^2+(Pro_Economic_Table[[#This Row],[Weighted Co2]]-TOPSIS!$D$5)^2)^0.5</f>
        <v>5.4112150619328222E-3</v>
      </c>
      <c r="Y434">
        <f>((Pro_Economic_Table[[#This Row],[Weighted Energy]]-TOPSIS!$B$6)^2+(Pro_Economic_Table[[#This Row],[Weighted Cost]]-TOPSIS!$C$6)^2+(Pro_Economic_Table[[#This Row],[Weighted Co2]]-TOPSIS!$D$6)^2)^0.5</f>
        <v>1.5811025004912214E-3</v>
      </c>
      <c r="Z434">
        <f>Pro_Economic_Table[[#This Row],[S- Worst-Euclidean Distance]]/(Pro_Economic_Table[[#This Row],[S+ Best-Euclidean Distance]]+Pro_Economic_Table[[#This Row],[S- Worst-Euclidean Distance]])</f>
        <v>0.22611995041356456</v>
      </c>
      <c r="AA434">
        <v>433</v>
      </c>
    </row>
    <row r="435" spans="1:27" x14ac:dyDescent="0.3">
      <c r="A435">
        <v>271</v>
      </c>
      <c r="B435" t="s">
        <v>141</v>
      </c>
      <c r="C435" t="s">
        <v>150</v>
      </c>
      <c r="D435" t="s">
        <v>155</v>
      </c>
      <c r="E435" t="s">
        <v>156</v>
      </c>
      <c r="F435" t="s">
        <v>159</v>
      </c>
      <c r="G435" t="s">
        <v>225</v>
      </c>
      <c r="H435">
        <v>385.44635581521084</v>
      </c>
      <c r="I435">
        <v>55</v>
      </c>
      <c r="J435">
        <v>1403985.560995748</v>
      </c>
      <c r="K435">
        <v>40297.609463636356</v>
      </c>
      <c r="L435">
        <v>252717400.97923467</v>
      </c>
      <c r="M435">
        <v>5420199.4272727268</v>
      </c>
      <c r="N435">
        <v>2105978341.4936221</v>
      </c>
      <c r="O435">
        <v>102520000</v>
      </c>
      <c r="P435">
        <v>21.511601443181814</v>
      </c>
      <c r="Q435">
        <v>20989.584136886431</v>
      </c>
      <c r="R435">
        <v>252757698.5886983</v>
      </c>
      <c r="S435">
        <v>2213.9185409208944</v>
      </c>
      <c r="T435">
        <v>21011.095738329612</v>
      </c>
      <c r="U435">
        <f>Pro_Economic_Table[[#This Row],[Total Energy(MJ)]]*AHP!$P$3/TOPSIS!$B$4</f>
        <v>8.5896576903104968E-3</v>
      </c>
      <c r="V435">
        <f>Pro_Economic_Table[[#This Row],[Total Cost(LKR Million)]]*AHP!$P$4/TOPSIS!$C$4</f>
        <v>3.3251152058748359E-2</v>
      </c>
      <c r="W435">
        <f>Pro_Economic_Table[[#This Row],[Total Carbon (Metric T)]]*AHP!$P$5/TOPSIS!$D$4</f>
        <v>3.6879358538541261E-3</v>
      </c>
      <c r="X435">
        <f>((Pro_Economic_Table[[#This Row],[Weighted Energy]]-TOPSIS!$B$5)^2+(Pro_Economic_Table[[#This Row],[Weighted Cost]]-TOPSIS!$C$5)^2+(Pro_Economic_Table[[#This Row],[Weighted Co2]]-TOPSIS!$D$5)^2)^0.5</f>
        <v>5.4113479237268601E-3</v>
      </c>
      <c r="Y435">
        <f>((Pro_Economic_Table[[#This Row],[Weighted Energy]]-TOPSIS!$B$6)^2+(Pro_Economic_Table[[#This Row],[Weighted Cost]]-TOPSIS!$C$6)^2+(Pro_Economic_Table[[#This Row],[Weighted Co2]]-TOPSIS!$D$6)^2)^0.5</f>
        <v>1.5809697815347815E-3</v>
      </c>
      <c r="Z435">
        <f>Pro_Economic_Table[[#This Row],[S- Worst-Euclidean Distance]]/(Pro_Economic_Table[[#This Row],[S+ Best-Euclidean Distance]]+Pro_Economic_Table[[#This Row],[S- Worst-Euclidean Distance]])</f>
        <v>0.22610096511277214</v>
      </c>
      <c r="AA435">
        <v>434</v>
      </c>
    </row>
    <row r="436" spans="1:27" x14ac:dyDescent="0.3">
      <c r="A436">
        <v>256</v>
      </c>
      <c r="B436" t="s">
        <v>141</v>
      </c>
      <c r="C436" t="s">
        <v>150</v>
      </c>
      <c r="D436" t="s">
        <v>154</v>
      </c>
      <c r="E436" t="s">
        <v>156</v>
      </c>
      <c r="F436" t="s">
        <v>160</v>
      </c>
      <c r="G436" t="s">
        <v>225</v>
      </c>
      <c r="H436">
        <v>385.40133686637273</v>
      </c>
      <c r="I436">
        <v>55</v>
      </c>
      <c r="J436">
        <v>1405020.4996217922</v>
      </c>
      <c r="K436">
        <v>41134.809536363631</v>
      </c>
      <c r="L436">
        <v>252903689.93192258</v>
      </c>
      <c r="M436">
        <v>5448413.1013636356</v>
      </c>
      <c r="N436">
        <v>2107530749.4326882</v>
      </c>
      <c r="O436">
        <v>102520000</v>
      </c>
      <c r="P436">
        <v>21.252490077272725</v>
      </c>
      <c r="Q436">
        <v>21005.056469345793</v>
      </c>
      <c r="R436">
        <v>252944824.74145895</v>
      </c>
      <c r="S436">
        <v>2215.4991625340517</v>
      </c>
      <c r="T436">
        <v>21026.308959423066</v>
      </c>
      <c r="U436">
        <f>Pro_Economic_Table[[#This Row],[Total Energy(MJ)]]*AHP!$P$3/TOPSIS!$B$4</f>
        <v>8.5960169411111401E-3</v>
      </c>
      <c r="V436">
        <f>Pro_Economic_Table[[#This Row],[Total Cost(LKR Million)]]*AHP!$P$4/TOPSIS!$C$4</f>
        <v>3.3274891635717875E-2</v>
      </c>
      <c r="W436">
        <f>Pro_Economic_Table[[#This Row],[Total Carbon (Metric T)]]*AHP!$P$5/TOPSIS!$D$4</f>
        <v>3.6906061278951323E-3</v>
      </c>
      <c r="X436">
        <f>((Pro_Economic_Table[[#This Row],[Weighted Energy]]-TOPSIS!$B$5)^2+(Pro_Economic_Table[[#This Row],[Weighted Cost]]-TOPSIS!$C$5)^2+(Pro_Economic_Table[[#This Row],[Weighted Co2]]-TOPSIS!$D$5)^2)^0.5</f>
        <v>5.4360681621187634E-3</v>
      </c>
      <c r="Y436">
        <f>((Pro_Economic_Table[[#This Row],[Weighted Energy]]-TOPSIS!$B$6)^2+(Pro_Economic_Table[[#This Row],[Weighted Cost]]-TOPSIS!$C$6)^2+(Pro_Economic_Table[[#This Row],[Weighted Co2]]-TOPSIS!$D$6)^2)^0.5</f>
        <v>1.5562623591537648E-3</v>
      </c>
      <c r="Z436">
        <f>Pro_Economic_Table[[#This Row],[S- Worst-Euclidean Distance]]/(Pro_Economic_Table[[#This Row],[S+ Best-Euclidean Distance]]+Pro_Economic_Table[[#This Row],[S- Worst-Euclidean Distance]])</f>
        <v>0.22256704748426878</v>
      </c>
      <c r="AA436">
        <v>435</v>
      </c>
    </row>
    <row r="437" spans="1:27" x14ac:dyDescent="0.3">
      <c r="A437">
        <v>274</v>
      </c>
      <c r="B437" t="s">
        <v>141</v>
      </c>
      <c r="C437" t="s">
        <v>150</v>
      </c>
      <c r="D437" t="s">
        <v>155</v>
      </c>
      <c r="E437" t="s">
        <v>156</v>
      </c>
      <c r="F437" t="s">
        <v>160</v>
      </c>
      <c r="G437" t="s">
        <v>225</v>
      </c>
      <c r="H437">
        <v>385.40778397137274</v>
      </c>
      <c r="I437">
        <v>55</v>
      </c>
      <c r="J437">
        <v>1405026.7404194321</v>
      </c>
      <c r="K437">
        <v>41116.389236363633</v>
      </c>
      <c r="L437">
        <v>252904813.27549776</v>
      </c>
      <c r="M437">
        <v>5447492.086363636</v>
      </c>
      <c r="N437">
        <v>2107540110.629148</v>
      </c>
      <c r="O437">
        <v>102520000</v>
      </c>
      <c r="P437">
        <v>21.238674852272723</v>
      </c>
      <c r="Q437">
        <v>21005.149769270505</v>
      </c>
      <c r="R437">
        <v>252945929.66473413</v>
      </c>
      <c r="S437">
        <v>2215.5076027155114</v>
      </c>
      <c r="T437">
        <v>21026.388444122778</v>
      </c>
      <c r="U437">
        <f>Pro_Economic_Table[[#This Row],[Total Energy(MJ)]]*AHP!$P$3/TOPSIS!$B$4</f>
        <v>8.5960544905617029E-3</v>
      </c>
      <c r="V437">
        <f>Pro_Economic_Table[[#This Row],[Total Cost(LKR Million)]]*AHP!$P$4/TOPSIS!$C$4</f>
        <v>3.3275018399983106E-2</v>
      </c>
      <c r="W437">
        <f>Pro_Economic_Table[[#This Row],[Total Carbon (Metric T)]]*AHP!$P$5/TOPSIS!$D$4</f>
        <v>3.6906200793081169E-3</v>
      </c>
      <c r="X437">
        <f>((Pro_Economic_Table[[#This Row],[Weighted Energy]]-TOPSIS!$B$5)^2+(Pro_Economic_Table[[#This Row],[Weighted Cost]]-TOPSIS!$C$5)^2+(Pro_Economic_Table[[#This Row],[Weighted Co2]]-TOPSIS!$D$5)^2)^0.5</f>
        <v>5.4362010240998366E-3</v>
      </c>
      <c r="Y437">
        <f>((Pro_Economic_Table[[#This Row],[Weighted Energy]]-TOPSIS!$B$6)^2+(Pro_Economic_Table[[#This Row],[Weighted Cost]]-TOPSIS!$C$6)^2+(Pro_Economic_Table[[#This Row],[Weighted Co2]]-TOPSIS!$D$6)^2)^0.5</f>
        <v>1.5561296442372578E-3</v>
      </c>
      <c r="Z437">
        <f>Pro_Economic_Table[[#This Row],[S- Worst-Euclidean Distance]]/(Pro_Economic_Table[[#This Row],[S+ Best-Euclidean Distance]]+Pro_Economic_Table[[#This Row],[S- Worst-Euclidean Distance]])</f>
        <v>0.22254806273447222</v>
      </c>
      <c r="AA437">
        <v>436</v>
      </c>
    </row>
    <row r="438" spans="1:27" x14ac:dyDescent="0.3">
      <c r="A438">
        <v>255</v>
      </c>
      <c r="B438" t="s">
        <v>141</v>
      </c>
      <c r="C438" t="s">
        <v>150</v>
      </c>
      <c r="D438" t="s">
        <v>154</v>
      </c>
      <c r="E438" t="s">
        <v>156</v>
      </c>
      <c r="F438" t="s">
        <v>159</v>
      </c>
      <c r="G438" t="s">
        <v>224</v>
      </c>
      <c r="H438">
        <v>385.43990871021083</v>
      </c>
      <c r="I438">
        <v>28</v>
      </c>
      <c r="J438">
        <v>1403979.320198108</v>
      </c>
      <c r="K438">
        <v>40316.029763636354</v>
      </c>
      <c r="L438">
        <v>252716277.63565943</v>
      </c>
      <c r="M438">
        <v>5421120.4422727264</v>
      </c>
      <c r="N438">
        <v>2105968980.2971621</v>
      </c>
      <c r="O438">
        <v>104893600</v>
      </c>
      <c r="P438">
        <v>21.525416668181812</v>
      </c>
      <c r="Q438">
        <v>20989.490836961711</v>
      </c>
      <c r="R438">
        <v>252756593.66542307</v>
      </c>
      <c r="S438">
        <v>2216.2837007394346</v>
      </c>
      <c r="T438">
        <v>21011.016253629892</v>
      </c>
      <c r="U438">
        <f>Pro_Economic_Table[[#This Row],[Total Energy(MJ)]]*AHP!$P$3/TOPSIS!$B$4</f>
        <v>8.5896201408599306E-3</v>
      </c>
      <c r="V438">
        <f>Pro_Economic_Table[[#This Row],[Total Cost(LKR Million)]]*AHP!$P$4/TOPSIS!$C$4</f>
        <v>3.3286674724698297E-2</v>
      </c>
      <c r="W438">
        <f>Pro_Economic_Table[[#This Row],[Total Carbon (Metric T)]]*AHP!$P$5/TOPSIS!$D$4</f>
        <v>3.6879219024411399E-3</v>
      </c>
      <c r="X438">
        <f>((Pro_Economic_Table[[#This Row],[Weighted Energy]]-TOPSIS!$B$5)^2+(Pro_Economic_Table[[#This Row],[Weighted Cost]]-TOPSIS!$C$5)^2+(Pro_Economic_Table[[#This Row],[Weighted Co2]]-TOPSIS!$D$5)^2)^0.5</f>
        <v>5.4455419213921699E-3</v>
      </c>
      <c r="Y438">
        <f>((Pro_Economic_Table[[#This Row],[Weighted Energy]]-TOPSIS!$B$6)^2+(Pro_Economic_Table[[#This Row],[Weighted Cost]]-TOPSIS!$C$6)^2+(Pro_Economic_Table[[#This Row],[Weighted Co2]]-TOPSIS!$D$6)^2)^0.5</f>
        <v>1.5465837978137036E-3</v>
      </c>
      <c r="Z438">
        <f>Pro_Economic_Table[[#This Row],[S- Worst-Euclidean Distance]]/(Pro_Economic_Table[[#This Row],[S+ Best-Euclidean Distance]]+Pro_Economic_Table[[#This Row],[S- Worst-Euclidean Distance]])</f>
        <v>0.22118935784658</v>
      </c>
      <c r="AA438">
        <v>437</v>
      </c>
    </row>
    <row r="439" spans="1:27" x14ac:dyDescent="0.3">
      <c r="A439">
        <v>273</v>
      </c>
      <c r="B439" t="s">
        <v>141</v>
      </c>
      <c r="C439" t="s">
        <v>150</v>
      </c>
      <c r="D439" t="s">
        <v>155</v>
      </c>
      <c r="E439" t="s">
        <v>156</v>
      </c>
      <c r="F439" t="s">
        <v>159</v>
      </c>
      <c r="G439" t="s">
        <v>224</v>
      </c>
      <c r="H439">
        <v>385.44635581521084</v>
      </c>
      <c r="I439">
        <v>28</v>
      </c>
      <c r="J439">
        <v>1403985.560995748</v>
      </c>
      <c r="K439">
        <v>40297.609463636356</v>
      </c>
      <c r="L439">
        <v>252717400.97923467</v>
      </c>
      <c r="M439">
        <v>5420199.4272727268</v>
      </c>
      <c r="N439">
        <v>2105978341.4936221</v>
      </c>
      <c r="O439">
        <v>104893600</v>
      </c>
      <c r="P439">
        <v>21.511601443181814</v>
      </c>
      <c r="Q439">
        <v>20989.584136886431</v>
      </c>
      <c r="R439">
        <v>252757698.5886983</v>
      </c>
      <c r="S439">
        <v>2216.2921409208948</v>
      </c>
      <c r="T439">
        <v>21011.095738329612</v>
      </c>
      <c r="U439">
        <f>Pro_Economic_Table[[#This Row],[Total Energy(MJ)]]*AHP!$P$3/TOPSIS!$B$4</f>
        <v>8.5896576903104968E-3</v>
      </c>
      <c r="V439">
        <f>Pro_Economic_Table[[#This Row],[Total Cost(LKR Million)]]*AHP!$P$4/TOPSIS!$C$4</f>
        <v>3.3286801488963534E-2</v>
      </c>
      <c r="W439">
        <f>Pro_Economic_Table[[#This Row],[Total Carbon (Metric T)]]*AHP!$P$5/TOPSIS!$D$4</f>
        <v>3.6879358538541261E-3</v>
      </c>
      <c r="X439">
        <f>((Pro_Economic_Table[[#This Row],[Weighted Energy]]-TOPSIS!$B$5)^2+(Pro_Economic_Table[[#This Row],[Weighted Cost]]-TOPSIS!$C$5)^2+(Pro_Economic_Table[[#This Row],[Weighted Co2]]-TOPSIS!$D$5)^2)^0.5</f>
        <v>5.445674775537146E-3</v>
      </c>
      <c r="Y439">
        <f>((Pro_Economic_Table[[#This Row],[Weighted Energy]]-TOPSIS!$B$6)^2+(Pro_Economic_Table[[#This Row],[Weighted Cost]]-TOPSIS!$C$6)^2+(Pro_Economic_Table[[#This Row],[Weighted Co2]]-TOPSIS!$D$6)^2)^0.5</f>
        <v>1.5464510386281407E-3</v>
      </c>
      <c r="Z439">
        <f>Pro_Economic_Table[[#This Row],[S- Worst-Euclidean Distance]]/(Pro_Economic_Table[[#This Row],[S+ Best-Euclidean Distance]]+Pro_Economic_Table[[#This Row],[S- Worst-Euclidean Distance]])</f>
        <v>0.22117036788657307</v>
      </c>
      <c r="AA439">
        <v>438</v>
      </c>
    </row>
    <row r="440" spans="1:27" x14ac:dyDescent="0.3">
      <c r="A440">
        <v>258</v>
      </c>
      <c r="B440" t="s">
        <v>141</v>
      </c>
      <c r="C440" t="s">
        <v>150</v>
      </c>
      <c r="D440" t="s">
        <v>154</v>
      </c>
      <c r="E440" t="s">
        <v>156</v>
      </c>
      <c r="F440" t="s">
        <v>160</v>
      </c>
      <c r="G440" t="s">
        <v>224</v>
      </c>
      <c r="H440">
        <v>385.40133686637273</v>
      </c>
      <c r="I440">
        <v>28</v>
      </c>
      <c r="J440">
        <v>1405020.4996217922</v>
      </c>
      <c r="K440">
        <v>41134.809536363631</v>
      </c>
      <c r="L440">
        <v>252903689.93192258</v>
      </c>
      <c r="M440">
        <v>5448413.1013636356</v>
      </c>
      <c r="N440">
        <v>2107530749.4326882</v>
      </c>
      <c r="O440">
        <v>104893600</v>
      </c>
      <c r="P440">
        <v>21.252490077272725</v>
      </c>
      <c r="Q440">
        <v>21005.056469345793</v>
      </c>
      <c r="R440">
        <v>252944824.74145895</v>
      </c>
      <c r="S440">
        <v>2217.8727625340521</v>
      </c>
      <c r="T440">
        <v>21026.308959423066</v>
      </c>
      <c r="U440">
        <f>Pro_Economic_Table[[#This Row],[Total Energy(MJ)]]*AHP!$P$3/TOPSIS!$B$4</f>
        <v>8.5960169411111401E-3</v>
      </c>
      <c r="V440">
        <f>Pro_Economic_Table[[#This Row],[Total Cost(LKR Million)]]*AHP!$P$4/TOPSIS!$C$4</f>
        <v>3.3310541065933057E-2</v>
      </c>
      <c r="W440">
        <f>Pro_Economic_Table[[#This Row],[Total Carbon (Metric T)]]*AHP!$P$5/TOPSIS!$D$4</f>
        <v>3.6906061278951323E-3</v>
      </c>
      <c r="X440">
        <f>((Pro_Economic_Table[[#This Row],[Weighted Energy]]-TOPSIS!$B$5)^2+(Pro_Economic_Table[[#This Row],[Weighted Cost]]-TOPSIS!$C$5)^2+(Pro_Economic_Table[[#This Row],[Weighted Co2]]-TOPSIS!$D$5)^2)^0.5</f>
        <v>5.4703945997784213E-3</v>
      </c>
      <c r="Y440">
        <f>((Pro_Economic_Table[[#This Row],[Weighted Energy]]-TOPSIS!$B$6)^2+(Pro_Economic_Table[[#This Row],[Weighted Cost]]-TOPSIS!$C$6)^2+(Pro_Economic_Table[[#This Row],[Weighted Co2]]-TOPSIS!$D$6)^2)^0.5</f>
        <v>1.5217393009486766E-3</v>
      </c>
      <c r="Z440">
        <f>Pro_Economic_Table[[#This Row],[S- Worst-Euclidean Distance]]/(Pro_Economic_Table[[#This Row],[S+ Best-Euclidean Distance]]+Pro_Economic_Table[[#This Row],[S- Worst-Euclidean Distance]])</f>
        <v>0.21763589235475511</v>
      </c>
      <c r="AA440">
        <v>439</v>
      </c>
    </row>
    <row r="441" spans="1:27" x14ac:dyDescent="0.3">
      <c r="A441">
        <v>276</v>
      </c>
      <c r="B441" t="s">
        <v>141</v>
      </c>
      <c r="C441" t="s">
        <v>150</v>
      </c>
      <c r="D441" t="s">
        <v>155</v>
      </c>
      <c r="E441" t="s">
        <v>156</v>
      </c>
      <c r="F441" t="s">
        <v>160</v>
      </c>
      <c r="G441" t="s">
        <v>224</v>
      </c>
      <c r="H441">
        <v>385.40778397137274</v>
      </c>
      <c r="I441">
        <v>28</v>
      </c>
      <c r="J441">
        <v>1405026.7404194321</v>
      </c>
      <c r="K441">
        <v>41116.389236363633</v>
      </c>
      <c r="L441">
        <v>252904813.27549776</v>
      </c>
      <c r="M441">
        <v>5447492.086363636</v>
      </c>
      <c r="N441">
        <v>2107540110.629148</v>
      </c>
      <c r="O441">
        <v>104893600</v>
      </c>
      <c r="P441">
        <v>21.238674852272723</v>
      </c>
      <c r="Q441">
        <v>21005.149769270505</v>
      </c>
      <c r="R441">
        <v>252945929.66473413</v>
      </c>
      <c r="S441">
        <v>2217.8812027155113</v>
      </c>
      <c r="T441">
        <v>21026.388444122778</v>
      </c>
      <c r="U441">
        <f>Pro_Economic_Table[[#This Row],[Total Energy(MJ)]]*AHP!$P$3/TOPSIS!$B$4</f>
        <v>8.5960544905617029E-3</v>
      </c>
      <c r="V441">
        <f>Pro_Economic_Table[[#This Row],[Total Cost(LKR Million)]]*AHP!$P$4/TOPSIS!$C$4</f>
        <v>3.331066783019828E-2</v>
      </c>
      <c r="W441">
        <f>Pro_Economic_Table[[#This Row],[Total Carbon (Metric T)]]*AHP!$P$5/TOPSIS!$D$4</f>
        <v>3.6906200793081169E-3</v>
      </c>
      <c r="X441">
        <f>((Pro_Economic_Table[[#This Row],[Weighted Energy]]-TOPSIS!$B$5)^2+(Pro_Economic_Table[[#This Row],[Weighted Cost]]-TOPSIS!$C$5)^2+(Pro_Economic_Table[[#This Row],[Weighted Co2]]-TOPSIS!$D$5)^2)^0.5</f>
        <v>5.4705274541542465E-3</v>
      </c>
      <c r="Y441">
        <f>((Pro_Economic_Table[[#This Row],[Weighted Energy]]-TOPSIS!$B$6)^2+(Pro_Economic_Table[[#This Row],[Weighted Cost]]-TOPSIS!$C$6)^2+(Pro_Economic_Table[[#This Row],[Weighted Co2]]-TOPSIS!$D$6)^2)^0.5</f>
        <v>1.5216065448579582E-3</v>
      </c>
      <c r="Z441">
        <f>Pro_Economic_Table[[#This Row],[S- Worst-Euclidean Distance]]/(Pro_Economic_Table[[#This Row],[S+ Best-Euclidean Distance]]+Pro_Economic_Table[[#This Row],[S- Worst-Euclidean Distance]])</f>
        <v>0.21761690280433973</v>
      </c>
      <c r="AA441">
        <v>440</v>
      </c>
    </row>
    <row r="442" spans="1:27" x14ac:dyDescent="0.3">
      <c r="A442">
        <v>262</v>
      </c>
      <c r="B442" t="s">
        <v>141</v>
      </c>
      <c r="C442" t="s">
        <v>150</v>
      </c>
      <c r="D442" t="s">
        <v>154</v>
      </c>
      <c r="E442" t="s">
        <v>157</v>
      </c>
      <c r="F442" t="s">
        <v>159</v>
      </c>
      <c r="G442" t="s">
        <v>225</v>
      </c>
      <c r="H442">
        <v>388.49668652839273</v>
      </c>
      <c r="I442">
        <v>56</v>
      </c>
      <c r="J442">
        <v>1406938.281126108</v>
      </c>
      <c r="K442">
        <v>43045.295672727269</v>
      </c>
      <c r="L442">
        <v>253248890.60269949</v>
      </c>
      <c r="M442">
        <v>4875267.2604545439</v>
      </c>
      <c r="N442">
        <v>2110407421.6891623</v>
      </c>
      <c r="O442">
        <v>104384000</v>
      </c>
      <c r="P442">
        <v>24.254682577272725</v>
      </c>
      <c r="Q442">
        <v>21033.727302835316</v>
      </c>
      <c r="R442">
        <v>253291935.8983722</v>
      </c>
      <c r="S442">
        <v>2219.6666889496169</v>
      </c>
      <c r="T442">
        <v>21057.981985412589</v>
      </c>
      <c r="U442">
        <f>Pro_Economic_Table[[#This Row],[Total Energy(MJ)]]*AHP!$P$3/TOPSIS!$B$4</f>
        <v>8.6078130843543332E-3</v>
      </c>
      <c r="V442">
        <f>Pro_Economic_Table[[#This Row],[Total Cost(LKR Million)]]*AHP!$P$4/TOPSIS!$C$4</f>
        <v>3.3337484297548674E-2</v>
      </c>
      <c r="W442">
        <f>Pro_Economic_Table[[#This Row],[Total Carbon (Metric T)]]*AHP!$P$5/TOPSIS!$D$4</f>
        <v>3.6961654804201758E-3</v>
      </c>
      <c r="X442">
        <f>((Pro_Economic_Table[[#This Row],[Weighted Energy]]-TOPSIS!$B$5)^2+(Pro_Economic_Table[[#This Row],[Weighted Cost]]-TOPSIS!$C$5)^2+(Pro_Economic_Table[[#This Row],[Weighted Co2]]-TOPSIS!$D$5)^2)^0.5</f>
        <v>5.4998532656225022E-3</v>
      </c>
      <c r="Y442">
        <f>((Pro_Economic_Table[[#This Row],[Weighted Energy]]-TOPSIS!$B$6)^2+(Pro_Economic_Table[[#This Row],[Weighted Cost]]-TOPSIS!$C$6)^2+(Pro_Economic_Table[[#This Row],[Weighted Co2]]-TOPSIS!$D$6)^2)^0.5</f>
        <v>1.4923914913995305E-3</v>
      </c>
      <c r="Z442">
        <f>Pro_Economic_Table[[#This Row],[S- Worst-Euclidean Distance]]/(Pro_Economic_Table[[#This Row],[S+ Best-Euclidean Distance]]+Pro_Economic_Table[[#This Row],[S- Worst-Euclidean Distance]])</f>
        <v>0.21343524765788285</v>
      </c>
      <c r="AA442">
        <v>441</v>
      </c>
    </row>
    <row r="443" spans="1:27" x14ac:dyDescent="0.3">
      <c r="A443">
        <v>280</v>
      </c>
      <c r="B443" t="s">
        <v>141</v>
      </c>
      <c r="C443" t="s">
        <v>150</v>
      </c>
      <c r="D443" t="s">
        <v>155</v>
      </c>
      <c r="E443" t="s">
        <v>157</v>
      </c>
      <c r="F443" t="s">
        <v>159</v>
      </c>
      <c r="G443" t="s">
        <v>225</v>
      </c>
      <c r="H443">
        <v>388.50313363339262</v>
      </c>
      <c r="I443">
        <v>56</v>
      </c>
      <c r="J443">
        <v>1406944.5219237478</v>
      </c>
      <c r="K443">
        <v>43026.875372727271</v>
      </c>
      <c r="L443">
        <v>253250013.94627464</v>
      </c>
      <c r="M443">
        <v>4874346.2454545442</v>
      </c>
      <c r="N443">
        <v>2110416782.885622</v>
      </c>
      <c r="O443">
        <v>104384000</v>
      </c>
      <c r="P443">
        <v>24.240867352272723</v>
      </c>
      <c r="Q443">
        <v>21033.820602760032</v>
      </c>
      <c r="R443">
        <v>253293040.82164738</v>
      </c>
      <c r="S443">
        <v>2219.675129131077</v>
      </c>
      <c r="T443">
        <v>21058.061470112305</v>
      </c>
      <c r="U443">
        <f>Pro_Economic_Table[[#This Row],[Total Energy(MJ)]]*AHP!$P$3/TOPSIS!$B$4</f>
        <v>8.6078506338048977E-3</v>
      </c>
      <c r="V443">
        <f>Pro_Economic_Table[[#This Row],[Total Cost(LKR Million)]]*AHP!$P$4/TOPSIS!$C$4</f>
        <v>3.3337611061813918E-2</v>
      </c>
      <c r="W443">
        <f>Pro_Economic_Table[[#This Row],[Total Carbon (Metric T)]]*AHP!$P$5/TOPSIS!$D$4</f>
        <v>3.6961794318331608E-3</v>
      </c>
      <c r="X443">
        <f>((Pro_Economic_Table[[#This Row],[Weighted Energy]]-TOPSIS!$B$5)^2+(Pro_Economic_Table[[#This Row],[Weighted Cost]]-TOPSIS!$C$5)^2+(Pro_Economic_Table[[#This Row],[Weighted Co2]]-TOPSIS!$D$5)^2)^0.5</f>
        <v>5.499986124039416E-3</v>
      </c>
      <c r="Y443">
        <f>((Pro_Economic_Table[[#This Row],[Weighted Energy]]-TOPSIS!$B$6)^2+(Pro_Economic_Table[[#This Row],[Weighted Cost]]-TOPSIS!$C$6)^2+(Pro_Economic_Table[[#This Row],[Weighted Co2]]-TOPSIS!$D$6)^2)^0.5</f>
        <v>1.4922587620052423E-3</v>
      </c>
      <c r="Z443">
        <f>Pro_Economic_Table[[#This Row],[S- Worst-Euclidean Distance]]/(Pro_Economic_Table[[#This Row],[S+ Best-Euclidean Distance]]+Pro_Economic_Table[[#This Row],[S- Worst-Euclidean Distance]])</f>
        <v>0.21341626134741634</v>
      </c>
      <c r="AA443">
        <v>442</v>
      </c>
    </row>
    <row r="444" spans="1:27" x14ac:dyDescent="0.3">
      <c r="A444">
        <v>264</v>
      </c>
      <c r="B444" t="s">
        <v>141</v>
      </c>
      <c r="C444" t="s">
        <v>150</v>
      </c>
      <c r="D444" t="s">
        <v>154</v>
      </c>
      <c r="E444" t="s">
        <v>157</v>
      </c>
      <c r="F444" t="s">
        <v>159</v>
      </c>
      <c r="G444" t="s">
        <v>224</v>
      </c>
      <c r="H444">
        <v>388.49668652839273</v>
      </c>
      <c r="I444">
        <v>28</v>
      </c>
      <c r="J444">
        <v>1406938.281126108</v>
      </c>
      <c r="K444">
        <v>43045.295672727269</v>
      </c>
      <c r="L444">
        <v>253248890.60269949</v>
      </c>
      <c r="M444">
        <v>4875267.2604545439</v>
      </c>
      <c r="N444">
        <v>2110407421.6891623</v>
      </c>
      <c r="O444">
        <v>104893600</v>
      </c>
      <c r="P444">
        <v>24.254682577272725</v>
      </c>
      <c r="Q444">
        <v>21033.727302835316</v>
      </c>
      <c r="R444">
        <v>253291935.8983722</v>
      </c>
      <c r="S444">
        <v>2220.1762889496167</v>
      </c>
      <c r="T444">
        <v>21057.981985412589</v>
      </c>
      <c r="U444">
        <f>Pro_Economic_Table[[#This Row],[Total Energy(MJ)]]*AHP!$P$3/TOPSIS!$B$4</f>
        <v>8.6078130843543332E-3</v>
      </c>
      <c r="V444">
        <f>Pro_Economic_Table[[#This Row],[Total Cost(LKR Million)]]*AHP!$P$4/TOPSIS!$C$4</f>
        <v>3.3345138051187731E-2</v>
      </c>
      <c r="W444">
        <f>Pro_Economic_Table[[#This Row],[Total Carbon (Metric T)]]*AHP!$P$5/TOPSIS!$D$4</f>
        <v>3.6961654804201758E-3</v>
      </c>
      <c r="X444">
        <f>((Pro_Economic_Table[[#This Row],[Weighted Energy]]-TOPSIS!$B$5)^2+(Pro_Economic_Table[[#This Row],[Weighted Cost]]-TOPSIS!$C$5)^2+(Pro_Economic_Table[[#This Row],[Weighted Co2]]-TOPSIS!$D$5)^2)^0.5</f>
        <v>5.5072231948519674E-3</v>
      </c>
      <c r="Y444">
        <f>((Pro_Economic_Table[[#This Row],[Weighted Energy]]-TOPSIS!$B$6)^2+(Pro_Economic_Table[[#This Row],[Weighted Cost]]-TOPSIS!$C$6)^2+(Pro_Economic_Table[[#This Row],[Weighted Co2]]-TOPSIS!$D$6)^2)^0.5</f>
        <v>1.4849788903932557E-3</v>
      </c>
      <c r="Z444">
        <f>Pro_Economic_Table[[#This Row],[S- Worst-Euclidean Distance]]/(Pro_Economic_Table[[#This Row],[S+ Best-Euclidean Distance]]+Pro_Economic_Table[[#This Row],[S- Worst-Euclidean Distance]])</f>
        <v>0.21237642623728259</v>
      </c>
      <c r="AA444">
        <v>443</v>
      </c>
    </row>
    <row r="445" spans="1:27" x14ac:dyDescent="0.3">
      <c r="A445">
        <v>282</v>
      </c>
      <c r="B445" t="s">
        <v>141</v>
      </c>
      <c r="C445" t="s">
        <v>150</v>
      </c>
      <c r="D445" t="s">
        <v>155</v>
      </c>
      <c r="E445" t="s">
        <v>157</v>
      </c>
      <c r="F445" t="s">
        <v>159</v>
      </c>
      <c r="G445" t="s">
        <v>224</v>
      </c>
      <c r="H445">
        <v>388.50313363339262</v>
      </c>
      <c r="I445">
        <v>28</v>
      </c>
      <c r="J445">
        <v>1406944.5219237478</v>
      </c>
      <c r="K445">
        <v>43026.875372727271</v>
      </c>
      <c r="L445">
        <v>253250013.94627464</v>
      </c>
      <c r="M445">
        <v>4874346.2454545442</v>
      </c>
      <c r="N445">
        <v>2110416782.885622</v>
      </c>
      <c r="O445">
        <v>104893600</v>
      </c>
      <c r="P445">
        <v>24.240867352272723</v>
      </c>
      <c r="Q445">
        <v>21033.820602760032</v>
      </c>
      <c r="R445">
        <v>253293040.82164738</v>
      </c>
      <c r="S445">
        <v>2220.1847291310769</v>
      </c>
      <c r="T445">
        <v>21058.061470112305</v>
      </c>
      <c r="U445">
        <f>Pro_Economic_Table[[#This Row],[Total Energy(MJ)]]*AHP!$P$3/TOPSIS!$B$4</f>
        <v>8.6078506338048977E-3</v>
      </c>
      <c r="V445">
        <f>Pro_Economic_Table[[#This Row],[Total Cost(LKR Million)]]*AHP!$P$4/TOPSIS!$C$4</f>
        <v>3.3345264815452968E-2</v>
      </c>
      <c r="W445">
        <f>Pro_Economic_Table[[#This Row],[Total Carbon (Metric T)]]*AHP!$P$5/TOPSIS!$D$4</f>
        <v>3.6961794318331608E-3</v>
      </c>
      <c r="X445">
        <f>((Pro_Economic_Table[[#This Row],[Weighted Energy]]-TOPSIS!$B$5)^2+(Pro_Economic_Table[[#This Row],[Weighted Cost]]-TOPSIS!$C$5)^2+(Pro_Economic_Table[[#This Row],[Weighted Co2]]-TOPSIS!$D$5)^2)^0.5</f>
        <v>5.5073560516465574E-3</v>
      </c>
      <c r="Y445">
        <f>((Pro_Economic_Table[[#This Row],[Weighted Energy]]-TOPSIS!$B$6)^2+(Pro_Economic_Table[[#This Row],[Weighted Cost]]-TOPSIS!$C$6)^2+(Pro_Economic_Table[[#This Row],[Weighted Co2]]-TOPSIS!$D$6)^2)^0.5</f>
        <v>1.4848461518077289E-3</v>
      </c>
      <c r="Z445">
        <f>Pro_Economic_Table[[#This Row],[S- Worst-Euclidean Distance]]/(Pro_Economic_Table[[#This Row],[S+ Best-Euclidean Distance]]+Pro_Economic_Table[[#This Row],[S- Worst-Euclidean Distance]])</f>
        <v>0.21235743884440092</v>
      </c>
      <c r="AA445">
        <v>444</v>
      </c>
    </row>
    <row r="446" spans="1:27" x14ac:dyDescent="0.3">
      <c r="A446">
        <v>254</v>
      </c>
      <c r="B446" t="s">
        <v>141</v>
      </c>
      <c r="C446" t="s">
        <v>150</v>
      </c>
      <c r="D446" t="s">
        <v>154</v>
      </c>
      <c r="E446" t="s">
        <v>156</v>
      </c>
      <c r="F446" t="s">
        <v>159</v>
      </c>
      <c r="G446" t="s">
        <v>226</v>
      </c>
      <c r="H446">
        <v>385.43990871021083</v>
      </c>
      <c r="I446">
        <v>28</v>
      </c>
      <c r="J446">
        <v>1403979.320198108</v>
      </c>
      <c r="K446">
        <v>40316.029763636354</v>
      </c>
      <c r="L446">
        <v>252716277.63565943</v>
      </c>
      <c r="M446">
        <v>5421120.4422727264</v>
      </c>
      <c r="N446">
        <v>2105968980.2971621</v>
      </c>
      <c r="O446">
        <v>109200000</v>
      </c>
      <c r="P446">
        <v>21.525416668181812</v>
      </c>
      <c r="Q446">
        <v>20989.490836961711</v>
      </c>
      <c r="R446">
        <v>252756593.66542307</v>
      </c>
      <c r="S446">
        <v>2220.5901007394345</v>
      </c>
      <c r="T446">
        <v>21011.016253629892</v>
      </c>
      <c r="U446">
        <f>Pro_Economic_Table[[#This Row],[Total Energy(MJ)]]*AHP!$P$3/TOPSIS!$B$4</f>
        <v>8.5896201408599306E-3</v>
      </c>
      <c r="V446">
        <f>Pro_Economic_Table[[#This Row],[Total Cost(LKR Million)]]*AHP!$P$4/TOPSIS!$C$4</f>
        <v>3.3351353148307429E-2</v>
      </c>
      <c r="W446">
        <f>Pro_Economic_Table[[#This Row],[Total Carbon (Metric T)]]*AHP!$P$5/TOPSIS!$D$4</f>
        <v>3.6879219024411399E-3</v>
      </c>
      <c r="X446">
        <f>((Pro_Economic_Table[[#This Row],[Weighted Energy]]-TOPSIS!$B$5)^2+(Pro_Economic_Table[[#This Row],[Weighted Cost]]-TOPSIS!$C$5)^2+(Pro_Economic_Table[[#This Row],[Weighted Co2]]-TOPSIS!$D$5)^2)^0.5</f>
        <v>5.507863715113929E-3</v>
      </c>
      <c r="Y446">
        <f>((Pro_Economic_Table[[#This Row],[Weighted Energy]]-TOPSIS!$B$6)^2+(Pro_Economic_Table[[#This Row],[Weighted Cost]]-TOPSIS!$C$6)^2+(Pro_Economic_Table[[#This Row],[Weighted Co2]]-TOPSIS!$D$6)^2)^0.5</f>
        <v>1.4840933329637576E-3</v>
      </c>
      <c r="Z446">
        <f>Pro_Economic_Table[[#This Row],[S- Worst-Euclidean Distance]]/(Pro_Economic_Table[[#This Row],[S+ Best-Euclidean Distance]]+Pro_Economic_Table[[#This Row],[S- Worst-Euclidean Distance]])</f>
        <v>0.21225721536315537</v>
      </c>
      <c r="AA446">
        <v>445</v>
      </c>
    </row>
    <row r="447" spans="1:27" x14ac:dyDescent="0.3">
      <c r="A447">
        <v>272</v>
      </c>
      <c r="B447" t="s">
        <v>141</v>
      </c>
      <c r="C447" t="s">
        <v>150</v>
      </c>
      <c r="D447" t="s">
        <v>155</v>
      </c>
      <c r="E447" t="s">
        <v>156</v>
      </c>
      <c r="F447" t="s">
        <v>159</v>
      </c>
      <c r="G447" t="s">
        <v>226</v>
      </c>
      <c r="H447">
        <v>385.44635581521084</v>
      </c>
      <c r="I447">
        <v>28</v>
      </c>
      <c r="J447">
        <v>1403985.560995748</v>
      </c>
      <c r="K447">
        <v>40297.609463636356</v>
      </c>
      <c r="L447">
        <v>252717400.97923467</v>
      </c>
      <c r="M447">
        <v>5420199.4272727268</v>
      </c>
      <c r="N447">
        <v>2105978341.4936221</v>
      </c>
      <c r="O447">
        <v>109200000</v>
      </c>
      <c r="P447">
        <v>21.511601443181814</v>
      </c>
      <c r="Q447">
        <v>20989.584136886431</v>
      </c>
      <c r="R447">
        <v>252757698.5886983</v>
      </c>
      <c r="S447">
        <v>2220.5985409208947</v>
      </c>
      <c r="T447">
        <v>21011.095738329612</v>
      </c>
      <c r="U447">
        <f>Pro_Economic_Table[[#This Row],[Total Energy(MJ)]]*AHP!$P$3/TOPSIS!$B$4</f>
        <v>8.5896576903104968E-3</v>
      </c>
      <c r="V447">
        <f>Pro_Economic_Table[[#This Row],[Total Cost(LKR Million)]]*AHP!$P$4/TOPSIS!$C$4</f>
        <v>3.3351479912572667E-2</v>
      </c>
      <c r="W447">
        <f>Pro_Economic_Table[[#This Row],[Total Carbon (Metric T)]]*AHP!$P$5/TOPSIS!$D$4</f>
        <v>3.6879358538541261E-3</v>
      </c>
      <c r="X447">
        <f>((Pro_Economic_Table[[#This Row],[Weighted Energy]]-TOPSIS!$B$5)^2+(Pro_Economic_Table[[#This Row],[Weighted Cost]]-TOPSIS!$C$5)^2+(Pro_Economic_Table[[#This Row],[Weighted Co2]]-TOPSIS!$D$5)^2)^0.5</f>
        <v>5.507996554590092E-3</v>
      </c>
      <c r="Y447">
        <f>((Pro_Economic_Table[[#This Row],[Weighted Energy]]-TOPSIS!$B$6)^2+(Pro_Economic_Table[[#This Row],[Weighted Cost]]-TOPSIS!$C$6)^2+(Pro_Economic_Table[[#This Row],[Weighted Co2]]-TOPSIS!$D$6)^2)^0.5</f>
        <v>1.4839605082303782E-3</v>
      </c>
      <c r="Z447">
        <f>Pro_Economic_Table[[#This Row],[S- Worst-Euclidean Distance]]/(Pro_Economic_Table[[#This Row],[S+ Best-Euclidean Distance]]+Pro_Economic_Table[[#This Row],[S- Worst-Euclidean Distance]])</f>
        <v>0.21223821812655219</v>
      </c>
      <c r="AA447">
        <v>446</v>
      </c>
    </row>
    <row r="448" spans="1:27" x14ac:dyDescent="0.3">
      <c r="A448">
        <v>265</v>
      </c>
      <c r="B448" t="s">
        <v>141</v>
      </c>
      <c r="C448" t="s">
        <v>150</v>
      </c>
      <c r="D448" t="s">
        <v>154</v>
      </c>
      <c r="E448" t="s">
        <v>157</v>
      </c>
      <c r="F448" t="s">
        <v>160</v>
      </c>
      <c r="G448" t="s">
        <v>225</v>
      </c>
      <c r="H448">
        <v>388.45811468455452</v>
      </c>
      <c r="I448">
        <v>56</v>
      </c>
      <c r="J448">
        <v>1407979.4605497918</v>
      </c>
      <c r="K448">
        <v>43864.075445454539</v>
      </c>
      <c r="L448">
        <v>253436302.89896253</v>
      </c>
      <c r="M448">
        <v>4902559.919545453</v>
      </c>
      <c r="N448">
        <v>2111969190.8246877</v>
      </c>
      <c r="O448">
        <v>104384000</v>
      </c>
      <c r="P448">
        <v>23.981755986363634</v>
      </c>
      <c r="Q448">
        <v>21049.292935219386</v>
      </c>
      <c r="R448">
        <v>253480166.97440797</v>
      </c>
      <c r="S448">
        <v>2221.255750744233</v>
      </c>
      <c r="T448">
        <v>21073.274691205748</v>
      </c>
      <c r="U448">
        <f>Pro_Economic_Table[[#This Row],[Total Energy(MJ)]]*AHP!$P$3/TOPSIS!$B$4</f>
        <v>8.6142098846055393E-3</v>
      </c>
      <c r="V448">
        <f>Pro_Economic_Table[[#This Row],[Total Cost(LKR Million)]]*AHP!$P$4/TOPSIS!$C$4</f>
        <v>3.3361350638783413E-2</v>
      </c>
      <c r="W448">
        <f>Pro_Economic_Table[[#This Row],[Total Carbon (Metric T)]]*AHP!$P$5/TOPSIS!$D$4</f>
        <v>3.6988497058741653E-3</v>
      </c>
      <c r="X448">
        <f>((Pro_Economic_Table[[#This Row],[Weighted Energy]]-TOPSIS!$B$5)^2+(Pro_Economic_Table[[#This Row],[Weighted Cost]]-TOPSIS!$C$5)^2+(Pro_Economic_Table[[#This Row],[Weighted Co2]]-TOPSIS!$D$5)^2)^0.5</f>
        <v>5.5247061902625781E-3</v>
      </c>
      <c r="Y448">
        <f>((Pro_Economic_Table[[#This Row],[Weighted Energy]]-TOPSIS!$B$6)^2+(Pro_Economic_Table[[#This Row],[Weighted Cost]]-TOPSIS!$C$6)^2+(Pro_Economic_Table[[#This Row],[Weighted Co2]]-TOPSIS!$D$6)^2)^0.5</f>
        <v>1.4675502395814874E-3</v>
      </c>
      <c r="Z448">
        <f>Pro_Economic_Table[[#This Row],[S- Worst-Euclidean Distance]]/(Pro_Economic_Table[[#This Row],[S+ Best-Euclidean Distance]]+Pro_Economic_Table[[#This Row],[S- Worst-Euclidean Distance]])</f>
        <v>0.20988221102958252</v>
      </c>
      <c r="AA448">
        <v>447</v>
      </c>
    </row>
    <row r="449" spans="1:27" x14ac:dyDescent="0.3">
      <c r="A449">
        <v>283</v>
      </c>
      <c r="B449" t="s">
        <v>141</v>
      </c>
      <c r="C449" t="s">
        <v>150</v>
      </c>
      <c r="D449" t="s">
        <v>155</v>
      </c>
      <c r="E449" t="s">
        <v>157</v>
      </c>
      <c r="F449" t="s">
        <v>160</v>
      </c>
      <c r="G449" t="s">
        <v>225</v>
      </c>
      <c r="H449">
        <v>388.46456178955452</v>
      </c>
      <c r="I449">
        <v>56</v>
      </c>
      <c r="J449">
        <v>1407985.7013474321</v>
      </c>
      <c r="K449">
        <v>43845.655145454541</v>
      </c>
      <c r="L449">
        <v>253437426.2425378</v>
      </c>
      <c r="M449">
        <v>4901638.9045454534</v>
      </c>
      <c r="N449">
        <v>2111978552.0211482</v>
      </c>
      <c r="O449">
        <v>104384000</v>
      </c>
      <c r="P449">
        <v>23.967940761363632</v>
      </c>
      <c r="Q449">
        <v>21049.386235144109</v>
      </c>
      <c r="R449">
        <v>253481271.89768326</v>
      </c>
      <c r="S449">
        <v>2221.2641909256936</v>
      </c>
      <c r="T449">
        <v>21073.354175905471</v>
      </c>
      <c r="U449">
        <f>Pro_Economic_Table[[#This Row],[Total Energy(MJ)]]*AHP!$P$3/TOPSIS!$B$4</f>
        <v>8.6142474340561073E-3</v>
      </c>
      <c r="V449">
        <f>Pro_Economic_Table[[#This Row],[Total Cost(LKR Million)]]*AHP!$P$4/TOPSIS!$C$4</f>
        <v>3.3361477403048657E-2</v>
      </c>
      <c r="W449">
        <f>Pro_Economic_Table[[#This Row],[Total Carbon (Metric T)]]*AHP!$P$5/TOPSIS!$D$4</f>
        <v>3.6988636572871515E-3</v>
      </c>
      <c r="X449">
        <f>((Pro_Economic_Table[[#This Row],[Weighted Energy]]-TOPSIS!$B$5)^2+(Pro_Economic_Table[[#This Row],[Weighted Cost]]-TOPSIS!$C$5)^2+(Pro_Economic_Table[[#This Row],[Weighted Co2]]-TOPSIS!$D$5)^2)^0.5</f>
        <v>5.5248390488829482E-3</v>
      </c>
      <c r="Y449">
        <f>((Pro_Economic_Table[[#This Row],[Weighted Energy]]-TOPSIS!$B$6)^2+(Pro_Economic_Table[[#This Row],[Weighted Cost]]-TOPSIS!$C$6)^2+(Pro_Economic_Table[[#This Row],[Weighted Co2]]-TOPSIS!$D$6)^2)^0.5</f>
        <v>1.4674175141942219E-3</v>
      </c>
      <c r="Z449">
        <f>Pro_Economic_Table[[#This Row],[S- Worst-Euclidean Distance]]/(Pro_Economic_Table[[#This Row],[S+ Best-Euclidean Distance]]+Pro_Economic_Table[[#This Row],[S- Worst-Euclidean Distance]])</f>
        <v>0.20986322526306686</v>
      </c>
      <c r="AA449">
        <v>448</v>
      </c>
    </row>
    <row r="450" spans="1:27" x14ac:dyDescent="0.3">
      <c r="A450">
        <v>267</v>
      </c>
      <c r="B450" t="s">
        <v>141</v>
      </c>
      <c r="C450" t="s">
        <v>150</v>
      </c>
      <c r="D450" t="s">
        <v>154</v>
      </c>
      <c r="E450" t="s">
        <v>157</v>
      </c>
      <c r="F450" t="s">
        <v>160</v>
      </c>
      <c r="G450" t="s">
        <v>224</v>
      </c>
      <c r="H450">
        <v>388.45811468455452</v>
      </c>
      <c r="I450">
        <v>28</v>
      </c>
      <c r="J450">
        <v>1407979.4605497918</v>
      </c>
      <c r="K450">
        <v>43864.075445454539</v>
      </c>
      <c r="L450">
        <v>253436302.89896253</v>
      </c>
      <c r="M450">
        <v>4902559.919545453</v>
      </c>
      <c r="N450">
        <v>2111969190.8246877</v>
      </c>
      <c r="O450">
        <v>104893600</v>
      </c>
      <c r="P450">
        <v>23.981755986363634</v>
      </c>
      <c r="Q450">
        <v>21049.292935219386</v>
      </c>
      <c r="R450">
        <v>253480166.97440797</v>
      </c>
      <c r="S450">
        <v>2221.7653507442333</v>
      </c>
      <c r="T450">
        <v>21073.274691205748</v>
      </c>
      <c r="U450">
        <f>Pro_Economic_Table[[#This Row],[Total Energy(MJ)]]*AHP!$P$3/TOPSIS!$B$4</f>
        <v>8.6142098846055393E-3</v>
      </c>
      <c r="V450">
        <f>Pro_Economic_Table[[#This Row],[Total Cost(LKR Million)]]*AHP!$P$4/TOPSIS!$C$4</f>
        <v>3.336900439242247E-2</v>
      </c>
      <c r="W450">
        <f>Pro_Economic_Table[[#This Row],[Total Carbon (Metric T)]]*AHP!$P$5/TOPSIS!$D$4</f>
        <v>3.6988497058741653E-3</v>
      </c>
      <c r="X450">
        <f>((Pro_Economic_Table[[#This Row],[Weighted Energy]]-TOPSIS!$B$5)^2+(Pro_Economic_Table[[#This Row],[Weighted Cost]]-TOPSIS!$C$5)^2+(Pro_Economic_Table[[#This Row],[Weighted Co2]]-TOPSIS!$D$5)^2)^0.5</f>
        <v>5.5320760296162603E-3</v>
      </c>
      <c r="Y450">
        <f>((Pro_Economic_Table[[#This Row],[Weighted Energy]]-TOPSIS!$B$6)^2+(Pro_Economic_Table[[#This Row],[Weighted Cost]]-TOPSIS!$C$6)^2+(Pro_Economic_Table[[#This Row],[Weighted Co2]]-TOPSIS!$D$6)^2)^0.5</f>
        <v>1.4601366310039974E-3</v>
      </c>
      <c r="Z450">
        <f>Pro_Economic_Table[[#This Row],[S- Worst-Euclidean Distance]]/(Pro_Economic_Table[[#This Row],[S+ Best-Euclidean Distance]]+Pro_Economic_Table[[#This Row],[S- Worst-Euclidean Distance]])</f>
        <v>0.20882325836961504</v>
      </c>
      <c r="AA450">
        <v>449</v>
      </c>
    </row>
    <row r="451" spans="1:27" x14ac:dyDescent="0.3">
      <c r="A451">
        <v>285</v>
      </c>
      <c r="B451" t="s">
        <v>141</v>
      </c>
      <c r="C451" t="s">
        <v>150</v>
      </c>
      <c r="D451" t="s">
        <v>155</v>
      </c>
      <c r="E451" t="s">
        <v>157</v>
      </c>
      <c r="F451" t="s">
        <v>160</v>
      </c>
      <c r="G451" t="s">
        <v>224</v>
      </c>
      <c r="H451">
        <v>388.46456178955452</v>
      </c>
      <c r="I451">
        <v>28</v>
      </c>
      <c r="J451">
        <v>1407985.7013474321</v>
      </c>
      <c r="K451">
        <v>43845.655145454541</v>
      </c>
      <c r="L451">
        <v>253437426.2425378</v>
      </c>
      <c r="M451">
        <v>4901638.9045454534</v>
      </c>
      <c r="N451">
        <v>2111978552.0211482</v>
      </c>
      <c r="O451">
        <v>104893600</v>
      </c>
      <c r="P451">
        <v>23.967940761363632</v>
      </c>
      <c r="Q451">
        <v>21049.386235144109</v>
      </c>
      <c r="R451">
        <v>253481271.89768326</v>
      </c>
      <c r="S451">
        <v>2221.7737909256934</v>
      </c>
      <c r="T451">
        <v>21073.354175905471</v>
      </c>
      <c r="U451">
        <f>Pro_Economic_Table[[#This Row],[Total Energy(MJ)]]*AHP!$P$3/TOPSIS!$B$4</f>
        <v>8.6142474340561073E-3</v>
      </c>
      <c r="V451">
        <f>Pro_Economic_Table[[#This Row],[Total Cost(LKR Million)]]*AHP!$P$4/TOPSIS!$C$4</f>
        <v>3.3369131156687708E-2</v>
      </c>
      <c r="W451">
        <f>Pro_Economic_Table[[#This Row],[Total Carbon (Metric T)]]*AHP!$P$5/TOPSIS!$D$4</f>
        <v>3.6988636572871515E-3</v>
      </c>
      <c r="X451">
        <f>((Pro_Economic_Table[[#This Row],[Weighted Energy]]-TOPSIS!$B$5)^2+(Pro_Economic_Table[[#This Row],[Weighted Cost]]-TOPSIS!$C$5)^2+(Pro_Economic_Table[[#This Row],[Weighted Co2]]-TOPSIS!$D$5)^2)^0.5</f>
        <v>5.5322088866234832E-3</v>
      </c>
      <c r="Y451">
        <f>((Pro_Economic_Table[[#This Row],[Weighted Energy]]-TOPSIS!$B$6)^2+(Pro_Economic_Table[[#This Row],[Weighted Cost]]-TOPSIS!$C$6)^2+(Pro_Economic_Table[[#This Row],[Weighted Co2]]-TOPSIS!$D$6)^2)^0.5</f>
        <v>1.4600038961978506E-3</v>
      </c>
      <c r="Z451">
        <f>Pro_Economic_Table[[#This Row],[S- Worst-Euclidean Distance]]/(Pro_Economic_Table[[#This Row],[S+ Best-Euclidean Distance]]+Pro_Economic_Table[[#This Row],[S- Worst-Euclidean Distance]])</f>
        <v>0.20880427148682165</v>
      </c>
      <c r="AA451">
        <v>450</v>
      </c>
    </row>
    <row r="452" spans="1:27" x14ac:dyDescent="0.3">
      <c r="A452">
        <v>257</v>
      </c>
      <c r="B452" t="s">
        <v>141</v>
      </c>
      <c r="C452" t="s">
        <v>150</v>
      </c>
      <c r="D452" t="s">
        <v>154</v>
      </c>
      <c r="E452" t="s">
        <v>156</v>
      </c>
      <c r="F452" t="s">
        <v>160</v>
      </c>
      <c r="G452" t="s">
        <v>226</v>
      </c>
      <c r="H452">
        <v>385.40133686637273</v>
      </c>
      <c r="I452">
        <v>28</v>
      </c>
      <c r="J452">
        <v>1405020.4996217922</v>
      </c>
      <c r="K452">
        <v>41134.809536363631</v>
      </c>
      <c r="L452">
        <v>252903689.93192258</v>
      </c>
      <c r="M452">
        <v>5448413.1013636356</v>
      </c>
      <c r="N452">
        <v>2107530749.4326882</v>
      </c>
      <c r="O452">
        <v>109200000</v>
      </c>
      <c r="P452">
        <v>21.252490077272725</v>
      </c>
      <c r="Q452">
        <v>21005.056469345793</v>
      </c>
      <c r="R452">
        <v>252944824.74145895</v>
      </c>
      <c r="S452">
        <v>2222.179162534052</v>
      </c>
      <c r="T452">
        <v>21026.308959423066</v>
      </c>
      <c r="U452">
        <f>Pro_Economic_Table[[#This Row],[Total Energy(MJ)]]*AHP!$P$3/TOPSIS!$B$4</f>
        <v>8.5960169411111401E-3</v>
      </c>
      <c r="V452">
        <f>Pro_Economic_Table[[#This Row],[Total Cost(LKR Million)]]*AHP!$P$4/TOPSIS!$C$4</f>
        <v>3.3375219489542189E-2</v>
      </c>
      <c r="W452">
        <f>Pro_Economic_Table[[#This Row],[Total Carbon (Metric T)]]*AHP!$P$5/TOPSIS!$D$4</f>
        <v>3.6906061278951323E-3</v>
      </c>
      <c r="X452">
        <f>((Pro_Economic_Table[[#This Row],[Weighted Energy]]-TOPSIS!$B$5)^2+(Pro_Economic_Table[[#This Row],[Weighted Cost]]-TOPSIS!$C$5)^2+(Pro_Economic_Table[[#This Row],[Weighted Co2]]-TOPSIS!$D$5)^2)^0.5</f>
        <v>5.532715448906691E-3</v>
      </c>
      <c r="Y452">
        <f>((Pro_Economic_Table[[#This Row],[Weighted Energy]]-TOPSIS!$B$6)^2+(Pro_Economic_Table[[#This Row],[Weighted Cost]]-TOPSIS!$C$6)^2+(Pro_Economic_Table[[#This Row],[Weighted Co2]]-TOPSIS!$D$6)^2)^0.5</f>
        <v>1.4592427323773614E-3</v>
      </c>
      <c r="Z452">
        <f>Pro_Economic_Table[[#This Row],[S- Worst-Euclidean Distance]]/(Pro_Economic_Table[[#This Row],[S+ Best-Euclidean Distance]]+Pro_Economic_Table[[#This Row],[S- Worst-Euclidean Distance]])</f>
        <v>0.20870301202364683</v>
      </c>
      <c r="AA452">
        <v>451</v>
      </c>
    </row>
    <row r="453" spans="1:27" x14ac:dyDescent="0.3">
      <c r="A453">
        <v>275</v>
      </c>
      <c r="B453" t="s">
        <v>141</v>
      </c>
      <c r="C453" t="s">
        <v>150</v>
      </c>
      <c r="D453" t="s">
        <v>155</v>
      </c>
      <c r="E453" t="s">
        <v>156</v>
      </c>
      <c r="F453" t="s">
        <v>160</v>
      </c>
      <c r="G453" t="s">
        <v>226</v>
      </c>
      <c r="H453">
        <v>385.40778397137274</v>
      </c>
      <c r="I453">
        <v>28</v>
      </c>
      <c r="J453">
        <v>1405026.7404194321</v>
      </c>
      <c r="K453">
        <v>41116.389236363633</v>
      </c>
      <c r="L453">
        <v>252904813.27549776</v>
      </c>
      <c r="M453">
        <v>5447492.086363636</v>
      </c>
      <c r="N453">
        <v>2107540110.629148</v>
      </c>
      <c r="O453">
        <v>109200000</v>
      </c>
      <c r="P453">
        <v>21.238674852272723</v>
      </c>
      <c r="Q453">
        <v>21005.149769270505</v>
      </c>
      <c r="R453">
        <v>252945929.66473413</v>
      </c>
      <c r="S453">
        <v>2222.1876027155113</v>
      </c>
      <c r="T453">
        <v>21026.388444122778</v>
      </c>
      <c r="U453">
        <f>Pro_Economic_Table[[#This Row],[Total Energy(MJ)]]*AHP!$P$3/TOPSIS!$B$4</f>
        <v>8.5960544905617029E-3</v>
      </c>
      <c r="V453">
        <f>Pro_Economic_Table[[#This Row],[Total Cost(LKR Million)]]*AHP!$P$4/TOPSIS!$C$4</f>
        <v>3.3375346253807413E-2</v>
      </c>
      <c r="W453">
        <f>Pro_Economic_Table[[#This Row],[Total Carbon (Metric T)]]*AHP!$P$5/TOPSIS!$D$4</f>
        <v>3.6906200793081169E-3</v>
      </c>
      <c r="X453">
        <f>((Pro_Economic_Table[[#This Row],[Weighted Energy]]-TOPSIS!$B$5)^2+(Pro_Economic_Table[[#This Row],[Weighted Cost]]-TOPSIS!$C$5)^2+(Pro_Economic_Table[[#This Row],[Weighted Co2]]-TOPSIS!$D$5)^2)^0.5</f>
        <v>5.5328482886996709E-3</v>
      </c>
      <c r="Y453">
        <f>((Pro_Economic_Table[[#This Row],[Weighted Energy]]-TOPSIS!$B$6)^2+(Pro_Economic_Table[[#This Row],[Weighted Cost]]-TOPSIS!$C$6)^2+(Pro_Economic_Table[[#This Row],[Weighted Co2]]-TOPSIS!$D$6)^2)^0.5</f>
        <v>1.4591099091996612E-3</v>
      </c>
      <c r="Z453">
        <f>Pro_Economic_Table[[#This Row],[S- Worst-Euclidean Distance]]/(Pro_Economic_Table[[#This Row],[S+ Best-Euclidean Distance]]+Pro_Economic_Table[[#This Row],[S- Worst-Euclidean Distance]])</f>
        <v>0.2086840149642252</v>
      </c>
      <c r="AA453">
        <v>452</v>
      </c>
    </row>
    <row r="454" spans="1:27" x14ac:dyDescent="0.3">
      <c r="A454">
        <v>263</v>
      </c>
      <c r="B454" t="s">
        <v>141</v>
      </c>
      <c r="C454" t="s">
        <v>150</v>
      </c>
      <c r="D454" t="s">
        <v>154</v>
      </c>
      <c r="E454" t="s">
        <v>157</v>
      </c>
      <c r="F454" t="s">
        <v>159</v>
      </c>
      <c r="G454" t="s">
        <v>226</v>
      </c>
      <c r="H454">
        <v>388.49668652839273</v>
      </c>
      <c r="I454">
        <v>28</v>
      </c>
      <c r="J454">
        <v>1406938.281126108</v>
      </c>
      <c r="K454">
        <v>43045.295672727269</v>
      </c>
      <c r="L454">
        <v>253248890.60269949</v>
      </c>
      <c r="M454">
        <v>4875267.2604545439</v>
      </c>
      <c r="N454">
        <v>2110407421.6891623</v>
      </c>
      <c r="O454">
        <v>109200000</v>
      </c>
      <c r="P454">
        <v>24.254682577272725</v>
      </c>
      <c r="Q454">
        <v>21033.727302835316</v>
      </c>
      <c r="R454">
        <v>253291935.8983722</v>
      </c>
      <c r="S454">
        <v>2224.4826889496171</v>
      </c>
      <c r="T454">
        <v>21057.981985412589</v>
      </c>
      <c r="U454">
        <f>Pro_Economic_Table[[#This Row],[Total Energy(MJ)]]*AHP!$P$3/TOPSIS!$B$4</f>
        <v>8.6078130843543332E-3</v>
      </c>
      <c r="V454">
        <f>Pro_Economic_Table[[#This Row],[Total Cost(LKR Million)]]*AHP!$P$4/TOPSIS!$C$4</f>
        <v>3.3409816474796863E-2</v>
      </c>
      <c r="W454">
        <f>Pro_Economic_Table[[#This Row],[Total Carbon (Metric T)]]*AHP!$P$5/TOPSIS!$D$4</f>
        <v>3.6961654804201758E-3</v>
      </c>
      <c r="X454">
        <f>((Pro_Economic_Table[[#This Row],[Weighted Energy]]-TOPSIS!$B$5)^2+(Pro_Economic_Table[[#This Row],[Weighted Cost]]-TOPSIS!$C$5)^2+(Pro_Economic_Table[[#This Row],[Weighted Co2]]-TOPSIS!$D$5)^2)^0.5</f>
        <v>5.5695337180177986E-3</v>
      </c>
      <c r="Y454">
        <f>((Pro_Economic_Table[[#This Row],[Weighted Energy]]-TOPSIS!$B$6)^2+(Pro_Economic_Table[[#This Row],[Weighted Cost]]-TOPSIS!$C$6)^2+(Pro_Economic_Table[[#This Row],[Weighted Co2]]-TOPSIS!$D$6)^2)^0.5</f>
        <v>1.4224403375163988E-3</v>
      </c>
      <c r="Z454">
        <f>Pro_Economic_Table[[#This Row],[S- Worst-Euclidean Distance]]/(Pro_Economic_Table[[#This Row],[S+ Best-Euclidean Distance]]+Pro_Economic_Table[[#This Row],[S- Worst-Euclidean Distance]])</f>
        <v>0.20343901825415486</v>
      </c>
      <c r="AA454">
        <v>453</v>
      </c>
    </row>
    <row r="455" spans="1:27" x14ac:dyDescent="0.3">
      <c r="A455">
        <v>281</v>
      </c>
      <c r="B455" t="s">
        <v>141</v>
      </c>
      <c r="C455" t="s">
        <v>150</v>
      </c>
      <c r="D455" t="s">
        <v>155</v>
      </c>
      <c r="E455" t="s">
        <v>157</v>
      </c>
      <c r="F455" t="s">
        <v>159</v>
      </c>
      <c r="G455" t="s">
        <v>226</v>
      </c>
      <c r="H455">
        <v>388.50313363339262</v>
      </c>
      <c r="I455">
        <v>28</v>
      </c>
      <c r="J455">
        <v>1406944.5219237478</v>
      </c>
      <c r="K455">
        <v>43026.875372727271</v>
      </c>
      <c r="L455">
        <v>253250013.94627464</v>
      </c>
      <c r="M455">
        <v>4874346.2454545442</v>
      </c>
      <c r="N455">
        <v>2110416782.885622</v>
      </c>
      <c r="O455">
        <v>109200000</v>
      </c>
      <c r="P455">
        <v>24.240867352272723</v>
      </c>
      <c r="Q455">
        <v>21033.820602760032</v>
      </c>
      <c r="R455">
        <v>253293040.82164738</v>
      </c>
      <c r="S455">
        <v>2224.4911291310768</v>
      </c>
      <c r="T455">
        <v>21058.061470112305</v>
      </c>
      <c r="U455">
        <f>Pro_Economic_Table[[#This Row],[Total Energy(MJ)]]*AHP!$P$3/TOPSIS!$B$4</f>
        <v>8.6078506338048977E-3</v>
      </c>
      <c r="V455">
        <f>Pro_Economic_Table[[#This Row],[Total Cost(LKR Million)]]*AHP!$P$4/TOPSIS!$C$4</f>
        <v>3.3409943239062101E-2</v>
      </c>
      <c r="W455">
        <f>Pro_Economic_Table[[#This Row],[Total Carbon (Metric T)]]*AHP!$P$5/TOPSIS!$D$4</f>
        <v>3.6961794318331608E-3</v>
      </c>
      <c r="X455">
        <f>((Pro_Economic_Table[[#This Row],[Weighted Energy]]-TOPSIS!$B$5)^2+(Pro_Economic_Table[[#This Row],[Weighted Cost]]-TOPSIS!$C$5)^2+(Pro_Economic_Table[[#This Row],[Weighted Co2]]-TOPSIS!$D$5)^2)^0.5</f>
        <v>5.5696665605451919E-3</v>
      </c>
      <c r="Y455">
        <f>((Pro_Economic_Table[[#This Row],[Weighted Energy]]-TOPSIS!$B$6)^2+(Pro_Economic_Table[[#This Row],[Weighted Cost]]-TOPSIS!$C$6)^2+(Pro_Economic_Table[[#This Row],[Weighted Co2]]-TOPSIS!$D$6)^2)^0.5</f>
        <v>1.4223075269589535E-3</v>
      </c>
      <c r="Z455">
        <f>Pro_Economic_Table[[#This Row],[S- Worst-Euclidean Distance]]/(Pro_Economic_Table[[#This Row],[S+ Best-Euclidean Distance]]+Pro_Economic_Table[[#This Row],[S- Worst-Euclidean Distance]])</f>
        <v>0.20342002260861644</v>
      </c>
      <c r="AA455">
        <v>454</v>
      </c>
    </row>
    <row r="456" spans="1:27" x14ac:dyDescent="0.3">
      <c r="A456">
        <v>266</v>
      </c>
      <c r="B456" t="s">
        <v>141</v>
      </c>
      <c r="C456" t="s">
        <v>150</v>
      </c>
      <c r="D456" t="s">
        <v>154</v>
      </c>
      <c r="E456" t="s">
        <v>157</v>
      </c>
      <c r="F456" t="s">
        <v>160</v>
      </c>
      <c r="G456" t="s">
        <v>226</v>
      </c>
      <c r="H456">
        <v>388.45811468455452</v>
      </c>
      <c r="I456">
        <v>28</v>
      </c>
      <c r="J456">
        <v>1407979.4605497918</v>
      </c>
      <c r="K456">
        <v>43864.075445454539</v>
      </c>
      <c r="L456">
        <v>253436302.89896253</v>
      </c>
      <c r="M456">
        <v>4902559.919545453</v>
      </c>
      <c r="N456">
        <v>2111969190.8246877</v>
      </c>
      <c r="O456">
        <v>109200000</v>
      </c>
      <c r="P456">
        <v>23.981755986363634</v>
      </c>
      <c r="Q456">
        <v>21049.292935219386</v>
      </c>
      <c r="R456">
        <v>253480166.97440797</v>
      </c>
      <c r="S456">
        <v>2226.0717507442332</v>
      </c>
      <c r="T456">
        <v>21073.274691205748</v>
      </c>
      <c r="U456">
        <f>Pro_Economic_Table[[#This Row],[Total Energy(MJ)]]*AHP!$P$3/TOPSIS!$B$4</f>
        <v>8.6142098846055393E-3</v>
      </c>
      <c r="V456">
        <f>Pro_Economic_Table[[#This Row],[Total Cost(LKR Million)]]*AHP!$P$4/TOPSIS!$C$4</f>
        <v>3.3433682816031603E-2</v>
      </c>
      <c r="W456">
        <f>Pro_Economic_Table[[#This Row],[Total Carbon (Metric T)]]*AHP!$P$5/TOPSIS!$D$4</f>
        <v>3.6988497058741653E-3</v>
      </c>
      <c r="X456">
        <f>((Pro_Economic_Table[[#This Row],[Weighted Energy]]-TOPSIS!$B$5)^2+(Pro_Economic_Table[[#This Row],[Weighted Cost]]-TOPSIS!$C$5)^2+(Pro_Economic_Table[[#This Row],[Weighted Co2]]-TOPSIS!$D$5)^2)^0.5</f>
        <v>5.5943856669283375E-3</v>
      </c>
      <c r="Y456">
        <f>((Pro_Economic_Table[[#This Row],[Weighted Energy]]-TOPSIS!$B$6)^2+(Pro_Economic_Table[[#This Row],[Weighted Cost]]-TOPSIS!$C$6)^2+(Pro_Economic_Table[[#This Row],[Weighted Co2]]-TOPSIS!$D$6)^2)^0.5</f>
        <v>1.3975909504345852E-3</v>
      </c>
      <c r="Z456">
        <f>Pro_Economic_Table[[#This Row],[S- Worst-Euclidean Distance]]/(Pro_Economic_Table[[#This Row],[S+ Best-Euclidean Distance]]+Pro_Economic_Table[[#This Row],[S- Worst-Euclidean Distance]])</f>
        <v>0.19988495770480669</v>
      </c>
      <c r="AA456">
        <v>455</v>
      </c>
    </row>
    <row r="457" spans="1:27" x14ac:dyDescent="0.3">
      <c r="A457">
        <v>284</v>
      </c>
      <c r="B457" t="s">
        <v>141</v>
      </c>
      <c r="C457" t="s">
        <v>150</v>
      </c>
      <c r="D457" t="s">
        <v>155</v>
      </c>
      <c r="E457" t="s">
        <v>157</v>
      </c>
      <c r="F457" t="s">
        <v>160</v>
      </c>
      <c r="G457" t="s">
        <v>226</v>
      </c>
      <c r="H457">
        <v>388.46456178955452</v>
      </c>
      <c r="I457">
        <v>28</v>
      </c>
      <c r="J457">
        <v>1407985.7013474321</v>
      </c>
      <c r="K457">
        <v>43845.655145454541</v>
      </c>
      <c r="L457">
        <v>253437426.2425378</v>
      </c>
      <c r="M457">
        <v>4901638.9045454534</v>
      </c>
      <c r="N457">
        <v>2111978552.0211482</v>
      </c>
      <c r="O457">
        <v>109200000</v>
      </c>
      <c r="P457">
        <v>23.967940761363632</v>
      </c>
      <c r="Q457">
        <v>21049.386235144109</v>
      </c>
      <c r="R457">
        <v>253481271.89768326</v>
      </c>
      <c r="S457">
        <v>2226.0801909256934</v>
      </c>
      <c r="T457">
        <v>21073.354175905471</v>
      </c>
      <c r="U457">
        <f>Pro_Economic_Table[[#This Row],[Total Energy(MJ)]]*AHP!$P$3/TOPSIS!$B$4</f>
        <v>8.6142474340561073E-3</v>
      </c>
      <c r="V457">
        <f>Pro_Economic_Table[[#This Row],[Total Cost(LKR Million)]]*AHP!$P$4/TOPSIS!$C$4</f>
        <v>3.343380958029684E-2</v>
      </c>
      <c r="W457">
        <f>Pro_Economic_Table[[#This Row],[Total Carbon (Metric T)]]*AHP!$P$5/TOPSIS!$D$4</f>
        <v>3.6988636572871515E-3</v>
      </c>
      <c r="X457">
        <f>((Pro_Economic_Table[[#This Row],[Weighted Energy]]-TOPSIS!$B$5)^2+(Pro_Economic_Table[[#This Row],[Weighted Cost]]-TOPSIS!$C$5)^2+(Pro_Economic_Table[[#This Row],[Weighted Co2]]-TOPSIS!$D$5)^2)^0.5</f>
        <v>5.5945185097504091E-3</v>
      </c>
      <c r="Y457">
        <f>((Pro_Economic_Table[[#This Row],[Weighted Energy]]-TOPSIS!$B$6)^2+(Pro_Economic_Table[[#This Row],[Weighted Cost]]-TOPSIS!$C$6)^2+(Pro_Economic_Table[[#This Row],[Weighted Co2]]-TOPSIS!$D$6)^2)^0.5</f>
        <v>1.3974581418688499E-3</v>
      </c>
      <c r="Z457">
        <f>Pro_Economic_Table[[#This Row],[S- Worst-Euclidean Distance]]/(Pro_Economic_Table[[#This Row],[S+ Best-Euclidean Distance]]+Pro_Economic_Table[[#This Row],[S- Worst-Euclidean Distance]])</f>
        <v>0.19986596230197867</v>
      </c>
      <c r="AA457">
        <v>456</v>
      </c>
    </row>
    <row r="458" spans="1:27" x14ac:dyDescent="0.3">
      <c r="A458">
        <v>259</v>
      </c>
      <c r="B458" t="s">
        <v>141</v>
      </c>
      <c r="C458" t="s">
        <v>150</v>
      </c>
      <c r="D458" t="s">
        <v>154</v>
      </c>
      <c r="E458" t="s">
        <v>156</v>
      </c>
      <c r="F458" t="s">
        <v>161</v>
      </c>
      <c r="G458" t="s">
        <v>225</v>
      </c>
      <c r="H458">
        <v>385.13684422291118</v>
      </c>
      <c r="I458">
        <v>55</v>
      </c>
      <c r="J458">
        <v>1412160.01566991</v>
      </c>
      <c r="K458">
        <v>41626.077399999995</v>
      </c>
      <c r="L458">
        <v>254188802.82058382</v>
      </c>
      <c r="M458">
        <v>5399286.3149999995</v>
      </c>
      <c r="N458">
        <v>2118240023.5048649</v>
      </c>
      <c r="O458">
        <v>102520000</v>
      </c>
      <c r="P458">
        <v>20.761222213636358</v>
      </c>
      <c r="Q458">
        <v>21111.792234265151</v>
      </c>
      <c r="R458">
        <v>254230428.89798382</v>
      </c>
      <c r="S458">
        <v>2226.159309819865</v>
      </c>
      <c r="T458">
        <v>21132.553456478789</v>
      </c>
      <c r="U458">
        <f>Pro_Economic_Table[[#This Row],[Total Energy(MJ)]]*AHP!$P$3/TOPSIS!$B$4</f>
        <v>8.6397066079005134E-3</v>
      </c>
      <c r="V458">
        <f>Pro_Economic_Table[[#This Row],[Total Cost(LKR Million)]]*AHP!$P$4/TOPSIS!$C$4</f>
        <v>3.3434997878028755E-2</v>
      </c>
      <c r="W458">
        <f>Pro_Economic_Table[[#This Row],[Total Carbon (Metric T)]]*AHP!$P$5/TOPSIS!$D$4</f>
        <v>3.7092545075344541E-3</v>
      </c>
      <c r="X458">
        <f>((Pro_Economic_Table[[#This Row],[Weighted Energy]]-TOPSIS!$B$5)^2+(Pro_Economic_Table[[#This Row],[Weighted Cost]]-TOPSIS!$C$5)^2+(Pro_Economic_Table[[#This Row],[Weighted Co2]]-TOPSIS!$D$5)^2)^0.5</f>
        <v>5.6030563523345803E-3</v>
      </c>
      <c r="Y458">
        <f>((Pro_Economic_Table[[#This Row],[Weighted Energy]]-TOPSIS!$B$6)^2+(Pro_Economic_Table[[#This Row],[Weighted Cost]]-TOPSIS!$C$6)^2+(Pro_Economic_Table[[#This Row],[Weighted Co2]]-TOPSIS!$D$6)^2)^0.5</f>
        <v>1.3894018406639796E-3</v>
      </c>
      <c r="Z458">
        <f>Pro_Economic_Table[[#This Row],[S- Worst-Euclidean Distance]]/(Pro_Economic_Table[[#This Row],[S+ Best-Euclidean Distance]]+Pro_Economic_Table[[#This Row],[S- Worst-Euclidean Distance]])</f>
        <v>0.19870005687773237</v>
      </c>
      <c r="AA458">
        <v>457</v>
      </c>
    </row>
    <row r="459" spans="1:27" x14ac:dyDescent="0.3">
      <c r="A459">
        <v>277</v>
      </c>
      <c r="B459" t="s">
        <v>141</v>
      </c>
      <c r="C459" t="s">
        <v>150</v>
      </c>
      <c r="D459" t="s">
        <v>155</v>
      </c>
      <c r="E459" t="s">
        <v>156</v>
      </c>
      <c r="F459" t="s">
        <v>161</v>
      </c>
      <c r="G459" t="s">
        <v>225</v>
      </c>
      <c r="H459">
        <v>385.14329132791119</v>
      </c>
      <c r="I459">
        <v>55</v>
      </c>
      <c r="J459">
        <v>1412166.2564675503</v>
      </c>
      <c r="K459">
        <v>41607.657099999997</v>
      </c>
      <c r="L459">
        <v>254189926.16415909</v>
      </c>
      <c r="M459">
        <v>5398365.2999999998</v>
      </c>
      <c r="N459">
        <v>2118249384.7013257</v>
      </c>
      <c r="O459">
        <v>102520000</v>
      </c>
      <c r="P459">
        <v>20.74740698863636</v>
      </c>
      <c r="Q459">
        <v>21111.885534189878</v>
      </c>
      <c r="R459">
        <v>254231533.82125908</v>
      </c>
      <c r="S459">
        <v>2226.1677500013257</v>
      </c>
      <c r="T459">
        <v>21132.632941178515</v>
      </c>
      <c r="U459">
        <f>Pro_Economic_Table[[#This Row],[Total Energy(MJ)]]*AHP!$P$3/TOPSIS!$B$4</f>
        <v>8.6397441573510796E-3</v>
      </c>
      <c r="V459">
        <f>Pro_Economic_Table[[#This Row],[Total Cost(LKR Million)]]*AHP!$P$4/TOPSIS!$C$4</f>
        <v>3.3435124642293999E-2</v>
      </c>
      <c r="W459">
        <f>Pro_Economic_Table[[#This Row],[Total Carbon (Metric T)]]*AHP!$P$5/TOPSIS!$D$4</f>
        <v>3.7092684589474408E-3</v>
      </c>
      <c r="X459">
        <f>((Pro_Economic_Table[[#This Row],[Weighted Energy]]-TOPSIS!$B$5)^2+(Pro_Economic_Table[[#This Row],[Weighted Cost]]-TOPSIS!$C$5)^2+(Pro_Economic_Table[[#This Row],[Weighted Co2]]-TOPSIS!$D$5)^2)^0.5</f>
        <v>5.6031892161115425E-3</v>
      </c>
      <c r="Y459">
        <f>((Pro_Economic_Table[[#This Row],[Weighted Energy]]-TOPSIS!$B$6)^2+(Pro_Economic_Table[[#This Row],[Weighted Cost]]-TOPSIS!$C$6)^2+(Pro_Economic_Table[[#This Row],[Weighted Co2]]-TOPSIS!$D$6)^2)^0.5</f>
        <v>1.3892691628638188E-3</v>
      </c>
      <c r="Z459">
        <f>Pro_Economic_Table[[#This Row],[S- Worst-Euclidean Distance]]/(Pro_Economic_Table[[#This Row],[S+ Best-Euclidean Distance]]+Pro_Economic_Table[[#This Row],[S- Worst-Euclidean Distance]])</f>
        <v>0.19868107717895278</v>
      </c>
      <c r="AA459">
        <v>458</v>
      </c>
    </row>
    <row r="460" spans="1:27" x14ac:dyDescent="0.3">
      <c r="A460">
        <v>261</v>
      </c>
      <c r="B460" t="s">
        <v>141</v>
      </c>
      <c r="C460" t="s">
        <v>150</v>
      </c>
      <c r="D460" t="s">
        <v>154</v>
      </c>
      <c r="E460" t="s">
        <v>156</v>
      </c>
      <c r="F460" t="s">
        <v>161</v>
      </c>
      <c r="G460" t="s">
        <v>224</v>
      </c>
      <c r="H460">
        <v>385.13684422291118</v>
      </c>
      <c r="I460">
        <v>28</v>
      </c>
      <c r="J460">
        <v>1412160.01566991</v>
      </c>
      <c r="K460">
        <v>41626.077399999995</v>
      </c>
      <c r="L460">
        <v>254188802.82058382</v>
      </c>
      <c r="M460">
        <v>5399286.3149999995</v>
      </c>
      <c r="N460">
        <v>2118240023.5048649</v>
      </c>
      <c r="O460">
        <v>104893600</v>
      </c>
      <c r="P460">
        <v>20.761222213636358</v>
      </c>
      <c r="Q460">
        <v>21111.792234265151</v>
      </c>
      <c r="R460">
        <v>254230428.89798382</v>
      </c>
      <c r="S460">
        <v>2228.5329098198654</v>
      </c>
      <c r="T460">
        <v>21132.553456478789</v>
      </c>
      <c r="U460">
        <f>Pro_Economic_Table[[#This Row],[Total Energy(MJ)]]*AHP!$P$3/TOPSIS!$B$4</f>
        <v>8.6397066079005134E-3</v>
      </c>
      <c r="V460">
        <f>Pro_Economic_Table[[#This Row],[Total Cost(LKR Million)]]*AHP!$P$4/TOPSIS!$C$4</f>
        <v>3.3470647308243937E-2</v>
      </c>
      <c r="W460">
        <f>Pro_Economic_Table[[#This Row],[Total Carbon (Metric T)]]*AHP!$P$5/TOPSIS!$D$4</f>
        <v>3.7092545075344541E-3</v>
      </c>
      <c r="X460">
        <f>((Pro_Economic_Table[[#This Row],[Weighted Energy]]-TOPSIS!$B$5)^2+(Pro_Economic_Table[[#This Row],[Weighted Cost]]-TOPSIS!$C$5)^2+(Pro_Economic_Table[[#This Row],[Weighted Co2]]-TOPSIS!$D$5)^2)^0.5</f>
        <v>5.6373784593678894E-3</v>
      </c>
      <c r="Y460">
        <f>((Pro_Economic_Table[[#This Row],[Weighted Energy]]-TOPSIS!$B$6)^2+(Pro_Economic_Table[[#This Row],[Weighted Cost]]-TOPSIS!$C$6)^2+(Pro_Economic_Table[[#This Row],[Weighted Co2]]-TOPSIS!$D$6)^2)^0.5</f>
        <v>1.3548397827779981E-3</v>
      </c>
      <c r="Z460">
        <f>Pro_Economic_Table[[#This Row],[S- Worst-Euclidean Distance]]/(Pro_Economic_Table[[#This Row],[S+ Best-Euclidean Distance]]+Pro_Economic_Table[[#This Row],[S- Worst-Euclidean Distance]])</f>
        <v>0.19376394383854392</v>
      </c>
      <c r="AA460">
        <v>459</v>
      </c>
    </row>
    <row r="461" spans="1:27" x14ac:dyDescent="0.3">
      <c r="A461">
        <v>279</v>
      </c>
      <c r="B461" t="s">
        <v>141</v>
      </c>
      <c r="C461" t="s">
        <v>150</v>
      </c>
      <c r="D461" t="s">
        <v>155</v>
      </c>
      <c r="E461" t="s">
        <v>156</v>
      </c>
      <c r="F461" t="s">
        <v>161</v>
      </c>
      <c r="G461" t="s">
        <v>224</v>
      </c>
      <c r="H461">
        <v>385.14329132791119</v>
      </c>
      <c r="I461">
        <v>28</v>
      </c>
      <c r="J461">
        <v>1412166.2564675503</v>
      </c>
      <c r="K461">
        <v>41607.657099999997</v>
      </c>
      <c r="L461">
        <v>254189926.16415909</v>
      </c>
      <c r="M461">
        <v>5398365.2999999998</v>
      </c>
      <c r="N461">
        <v>2118249384.7013257</v>
      </c>
      <c r="O461">
        <v>104893600</v>
      </c>
      <c r="P461">
        <v>20.74740698863636</v>
      </c>
      <c r="Q461">
        <v>21111.885534189878</v>
      </c>
      <c r="R461">
        <v>254231533.82125908</v>
      </c>
      <c r="S461">
        <v>2228.5413500013256</v>
      </c>
      <c r="T461">
        <v>21132.632941178515</v>
      </c>
      <c r="U461">
        <f>Pro_Economic_Table[[#This Row],[Total Energy(MJ)]]*AHP!$P$3/TOPSIS!$B$4</f>
        <v>8.6397441573510796E-3</v>
      </c>
      <c r="V461">
        <f>Pro_Economic_Table[[#This Row],[Total Cost(LKR Million)]]*AHP!$P$4/TOPSIS!$C$4</f>
        <v>3.3470774072509174E-2</v>
      </c>
      <c r="W461">
        <f>Pro_Economic_Table[[#This Row],[Total Carbon (Metric T)]]*AHP!$P$5/TOPSIS!$D$4</f>
        <v>3.7092684589474408E-3</v>
      </c>
      <c r="X461">
        <f>((Pro_Economic_Table[[#This Row],[Weighted Energy]]-TOPSIS!$B$5)^2+(Pro_Economic_Table[[#This Row],[Weighted Cost]]-TOPSIS!$C$5)^2+(Pro_Economic_Table[[#This Row],[Weighted Co2]]-TOPSIS!$D$5)^2)^0.5</f>
        <v>5.6375113158560015E-3</v>
      </c>
      <c r="Y461">
        <f>((Pro_Economic_Table[[#This Row],[Weighted Energy]]-TOPSIS!$B$6)^2+(Pro_Economic_Table[[#This Row],[Weighted Cost]]-TOPSIS!$C$6)^2+(Pro_Economic_Table[[#This Row],[Weighted Co2]]-TOPSIS!$D$6)^2)^0.5</f>
        <v>1.3547070558572755E-3</v>
      </c>
      <c r="Z461">
        <f>Pro_Economic_Table[[#This Row],[S- Worst-Euclidean Distance]]/(Pro_Economic_Table[[#This Row],[S+ Best-Euclidean Distance]]+Pro_Economic_Table[[#This Row],[S- Worst-Euclidean Distance]])</f>
        <v>0.19374495815772652</v>
      </c>
      <c r="AA461">
        <v>460</v>
      </c>
    </row>
    <row r="462" spans="1:27" x14ac:dyDescent="0.3">
      <c r="A462">
        <v>268</v>
      </c>
      <c r="B462" t="s">
        <v>141</v>
      </c>
      <c r="C462" t="s">
        <v>150</v>
      </c>
      <c r="D462" t="s">
        <v>154</v>
      </c>
      <c r="E462" t="s">
        <v>157</v>
      </c>
      <c r="F462" t="s">
        <v>161</v>
      </c>
      <c r="G462" t="s">
        <v>225</v>
      </c>
      <c r="H462">
        <v>388.19362204109296</v>
      </c>
      <c r="I462">
        <v>56</v>
      </c>
      <c r="J462">
        <v>1415118.9765979103</v>
      </c>
      <c r="K462">
        <v>44355.343309090902</v>
      </c>
      <c r="L462">
        <v>254721415.78762385</v>
      </c>
      <c r="M462">
        <v>4853433.1331818169</v>
      </c>
      <c r="N462">
        <v>2122678464.8968654</v>
      </c>
      <c r="O462">
        <v>104384000</v>
      </c>
      <c r="P462">
        <v>23.490488122727271</v>
      </c>
      <c r="Q462">
        <v>21156.028700138759</v>
      </c>
      <c r="R462">
        <v>254765771.13093296</v>
      </c>
      <c r="S462">
        <v>2231.9158980300476</v>
      </c>
      <c r="T462">
        <v>21179.519188261485</v>
      </c>
      <c r="U462">
        <f>Pro_Economic_Table[[#This Row],[Total Energy(MJ)]]*AHP!$P$3/TOPSIS!$B$4</f>
        <v>8.657899551394916E-3</v>
      </c>
      <c r="V462">
        <f>Pro_Economic_Table[[#This Row],[Total Cost(LKR Million)]]*AHP!$P$4/TOPSIS!$C$4</f>
        <v>3.3521456881094314E-2</v>
      </c>
      <c r="W462">
        <f>Pro_Economic_Table[[#This Row],[Total Carbon (Metric T)]]*AHP!$P$5/TOPSIS!$D$4</f>
        <v>3.7174980855134892E-3</v>
      </c>
      <c r="X462">
        <f>((Pro_Economic_Table[[#This Row],[Weighted Energy]]-TOPSIS!$B$5)^2+(Pro_Economic_Table[[#This Row],[Weighted Cost]]-TOPSIS!$C$5)^2+(Pro_Economic_Table[[#This Row],[Weighted Co2]]-TOPSIS!$D$5)^2)^0.5</f>
        <v>5.6916925699806468E-3</v>
      </c>
      <c r="Y462">
        <f>((Pro_Economic_Table[[#This Row],[Weighted Energy]]-TOPSIS!$B$6)^2+(Pro_Economic_Table[[#This Row],[Weighted Cost]]-TOPSIS!$C$6)^2+(Pro_Economic_Table[[#This Row],[Weighted Co2]]-TOPSIS!$D$6)^2)^0.5</f>
        <v>1.3006809940291396E-3</v>
      </c>
      <c r="Z462">
        <f>Pro_Economic_Table[[#This Row],[S- Worst-Euclidean Distance]]/(Pro_Economic_Table[[#This Row],[S+ Best-Euclidean Distance]]+Pro_Economic_Table[[#This Row],[S- Worst-Euclidean Distance]])</f>
        <v>0.18601423137971798</v>
      </c>
      <c r="AA462">
        <v>461</v>
      </c>
    </row>
    <row r="463" spans="1:27" x14ac:dyDescent="0.3">
      <c r="A463">
        <v>286</v>
      </c>
      <c r="B463" t="s">
        <v>141</v>
      </c>
      <c r="C463" t="s">
        <v>150</v>
      </c>
      <c r="D463" t="s">
        <v>155</v>
      </c>
      <c r="E463" t="s">
        <v>157</v>
      </c>
      <c r="F463" t="s">
        <v>161</v>
      </c>
      <c r="G463" t="s">
        <v>225</v>
      </c>
      <c r="H463">
        <v>388.20006914609297</v>
      </c>
      <c r="I463">
        <v>56</v>
      </c>
      <c r="J463">
        <v>1415125.2173955503</v>
      </c>
      <c r="K463">
        <v>44336.923009090904</v>
      </c>
      <c r="L463">
        <v>254722539.13119906</v>
      </c>
      <c r="M463">
        <v>4852512.1181818172</v>
      </c>
      <c r="N463">
        <v>2122687826.0933254</v>
      </c>
      <c r="O463">
        <v>104384000</v>
      </c>
      <c r="P463">
        <v>23.476672897727269</v>
      </c>
      <c r="Q463">
        <v>21156.122000063475</v>
      </c>
      <c r="R463">
        <v>254766876.05420816</v>
      </c>
      <c r="S463">
        <v>2231.9243382115069</v>
      </c>
      <c r="T463">
        <v>21179.598672961201</v>
      </c>
      <c r="U463">
        <f>Pro_Economic_Table[[#This Row],[Total Energy(MJ)]]*AHP!$P$3/TOPSIS!$B$4</f>
        <v>8.6579371008454788E-3</v>
      </c>
      <c r="V463">
        <f>Pro_Economic_Table[[#This Row],[Total Cost(LKR Million)]]*AHP!$P$4/TOPSIS!$C$4</f>
        <v>3.3521583645359537E-2</v>
      </c>
      <c r="W463">
        <f>Pro_Economic_Table[[#This Row],[Total Carbon (Metric T)]]*AHP!$P$5/TOPSIS!$D$4</f>
        <v>3.7175120369264741E-3</v>
      </c>
      <c r="X463">
        <f>((Pro_Economic_Table[[#This Row],[Weighted Energy]]-TOPSIS!$B$5)^2+(Pro_Economic_Table[[#This Row],[Weighted Cost]]-TOPSIS!$C$5)^2+(Pro_Economic_Table[[#This Row],[Weighted Co2]]-TOPSIS!$D$5)^2)^0.5</f>
        <v>5.6918254305097626E-3</v>
      </c>
      <c r="Y463">
        <f>((Pro_Economic_Table[[#This Row],[Weighted Energy]]-TOPSIS!$B$6)^2+(Pro_Economic_Table[[#This Row],[Weighted Cost]]-TOPSIS!$C$6)^2+(Pro_Economic_Table[[#This Row],[Weighted Co2]]-TOPSIS!$D$6)^2)^0.5</f>
        <v>1.3005483060562373E-3</v>
      </c>
      <c r="Z463">
        <f>Pro_Economic_Table[[#This Row],[S- Worst-Euclidean Distance]]/(Pro_Economic_Table[[#This Row],[S+ Best-Euclidean Distance]]+Pro_Economic_Table[[#This Row],[S- Worst-Euclidean Distance]])</f>
        <v>0.1859952506907826</v>
      </c>
      <c r="AA463">
        <v>462</v>
      </c>
    </row>
    <row r="464" spans="1:27" x14ac:dyDescent="0.3">
      <c r="A464">
        <v>270</v>
      </c>
      <c r="B464" t="s">
        <v>141</v>
      </c>
      <c r="C464" t="s">
        <v>150</v>
      </c>
      <c r="D464" t="s">
        <v>154</v>
      </c>
      <c r="E464" t="s">
        <v>157</v>
      </c>
      <c r="F464" t="s">
        <v>161</v>
      </c>
      <c r="G464" t="s">
        <v>224</v>
      </c>
      <c r="H464">
        <v>388.19362204109296</v>
      </c>
      <c r="I464">
        <v>28</v>
      </c>
      <c r="J464">
        <v>1415118.9765979103</v>
      </c>
      <c r="K464">
        <v>44355.343309090902</v>
      </c>
      <c r="L464">
        <v>254721415.78762385</v>
      </c>
      <c r="M464">
        <v>4853433.1331818169</v>
      </c>
      <c r="N464">
        <v>2122678464.8968654</v>
      </c>
      <c r="O464">
        <v>104893600</v>
      </c>
      <c r="P464">
        <v>23.490488122727271</v>
      </c>
      <c r="Q464">
        <v>21156.028700138759</v>
      </c>
      <c r="R464">
        <v>254765771.13093296</v>
      </c>
      <c r="S464">
        <v>2232.4254980300475</v>
      </c>
      <c r="T464">
        <v>21179.519188261485</v>
      </c>
      <c r="U464">
        <f>Pro_Economic_Table[[#This Row],[Total Energy(MJ)]]*AHP!$P$3/TOPSIS!$B$4</f>
        <v>8.657899551394916E-3</v>
      </c>
      <c r="V464">
        <f>Pro_Economic_Table[[#This Row],[Total Cost(LKR Million)]]*AHP!$P$4/TOPSIS!$C$4</f>
        <v>3.3529110634733364E-2</v>
      </c>
      <c r="W464">
        <f>Pro_Economic_Table[[#This Row],[Total Carbon (Metric T)]]*AHP!$P$5/TOPSIS!$D$4</f>
        <v>3.7174980855134892E-3</v>
      </c>
      <c r="X464">
        <f>((Pro_Economic_Table[[#This Row],[Weighted Energy]]-TOPSIS!$B$5)^2+(Pro_Economic_Table[[#This Row],[Weighted Cost]]-TOPSIS!$C$5)^2+(Pro_Economic_Table[[#This Row],[Weighted Co2]]-TOPSIS!$D$5)^2)^0.5</f>
        <v>5.6990614882953695E-3</v>
      </c>
      <c r="Y464">
        <f>((Pro_Economic_Table[[#This Row],[Weighted Energy]]-TOPSIS!$B$6)^2+(Pro_Economic_Table[[#This Row],[Weighted Cost]]-TOPSIS!$C$6)^2+(Pro_Economic_Table[[#This Row],[Weighted Co2]]-TOPSIS!$D$6)^2)^0.5</f>
        <v>1.2932583466585927E-3</v>
      </c>
      <c r="Z464">
        <f>Pro_Economic_Table[[#This Row],[S- Worst-Euclidean Distance]]/(Pro_Economic_Table[[#This Row],[S+ Best-Euclidean Distance]]+Pro_Economic_Table[[#This Row],[S- Worst-Euclidean Distance]])</f>
        <v>0.18495411782992441</v>
      </c>
      <c r="AA464">
        <v>463</v>
      </c>
    </row>
    <row r="465" spans="1:27" x14ac:dyDescent="0.3">
      <c r="A465">
        <v>288</v>
      </c>
      <c r="B465" t="s">
        <v>141</v>
      </c>
      <c r="C465" t="s">
        <v>150</v>
      </c>
      <c r="D465" t="s">
        <v>155</v>
      </c>
      <c r="E465" t="s">
        <v>157</v>
      </c>
      <c r="F465" t="s">
        <v>161</v>
      </c>
      <c r="G465" t="s">
        <v>224</v>
      </c>
      <c r="H465">
        <v>388.20006914609297</v>
      </c>
      <c r="I465">
        <v>28</v>
      </c>
      <c r="J465">
        <v>1415125.2173955503</v>
      </c>
      <c r="K465">
        <v>44336.923009090904</v>
      </c>
      <c r="L465">
        <v>254722539.13119906</v>
      </c>
      <c r="M465">
        <v>4852512.1181818172</v>
      </c>
      <c r="N465">
        <v>2122687826.0933254</v>
      </c>
      <c r="O465">
        <v>104893600</v>
      </c>
      <c r="P465">
        <v>23.476672897727269</v>
      </c>
      <c r="Q465">
        <v>21156.122000063475</v>
      </c>
      <c r="R465">
        <v>254766876.05420816</v>
      </c>
      <c r="S465">
        <v>2232.4339382115068</v>
      </c>
      <c r="T465">
        <v>21179.598672961201</v>
      </c>
      <c r="U465">
        <f>Pro_Economic_Table[[#This Row],[Total Energy(MJ)]]*AHP!$P$3/TOPSIS!$B$4</f>
        <v>8.6579371008454788E-3</v>
      </c>
      <c r="V465">
        <f>Pro_Economic_Table[[#This Row],[Total Cost(LKR Million)]]*AHP!$P$4/TOPSIS!$C$4</f>
        <v>3.3529237398998588E-2</v>
      </c>
      <c r="W465">
        <f>Pro_Economic_Table[[#This Row],[Total Carbon (Metric T)]]*AHP!$P$5/TOPSIS!$D$4</f>
        <v>3.7175120369264741E-3</v>
      </c>
      <c r="X465">
        <f>((Pro_Economic_Table[[#This Row],[Weighted Energy]]-TOPSIS!$B$5)^2+(Pro_Economic_Table[[#This Row],[Weighted Cost]]-TOPSIS!$C$5)^2+(Pro_Economic_Table[[#This Row],[Weighted Co2]]-TOPSIS!$D$5)^2)^0.5</f>
        <v>5.6991943472776115E-3</v>
      </c>
      <c r="Y465">
        <f>((Pro_Economic_Table[[#This Row],[Weighted Energy]]-TOPSIS!$B$6)^2+(Pro_Economic_Table[[#This Row],[Weighted Cost]]-TOPSIS!$C$6)^2+(Pro_Economic_Table[[#This Row],[Weighted Co2]]-TOPSIS!$D$6)^2)^0.5</f>
        <v>1.293125647338319E-3</v>
      </c>
      <c r="Z465">
        <f>Pro_Economic_Table[[#This Row],[S- Worst-Euclidean Distance]]/(Pro_Economic_Table[[#This Row],[S+ Best-Euclidean Distance]]+Pro_Economic_Table[[#This Row],[S- Worst-Euclidean Distance]])</f>
        <v>0.18493513573950027</v>
      </c>
      <c r="AA465">
        <v>464</v>
      </c>
    </row>
    <row r="466" spans="1:27" x14ac:dyDescent="0.3">
      <c r="A466">
        <v>260</v>
      </c>
      <c r="B466" t="s">
        <v>141</v>
      </c>
      <c r="C466" t="s">
        <v>150</v>
      </c>
      <c r="D466" t="s">
        <v>154</v>
      </c>
      <c r="E466" t="s">
        <v>156</v>
      </c>
      <c r="F466" t="s">
        <v>161</v>
      </c>
      <c r="G466" t="s">
        <v>226</v>
      </c>
      <c r="H466">
        <v>385.13684422291118</v>
      </c>
      <c r="I466">
        <v>28</v>
      </c>
      <c r="J466">
        <v>1412160.01566991</v>
      </c>
      <c r="K466">
        <v>41626.077399999995</v>
      </c>
      <c r="L466">
        <v>254188802.82058382</v>
      </c>
      <c r="M466">
        <v>5399286.3149999995</v>
      </c>
      <c r="N466">
        <v>2118240023.5048649</v>
      </c>
      <c r="O466">
        <v>109200000</v>
      </c>
      <c r="P466">
        <v>20.761222213636358</v>
      </c>
      <c r="Q466">
        <v>21111.792234265151</v>
      </c>
      <c r="R466">
        <v>254230428.89798382</v>
      </c>
      <c r="S466">
        <v>2232.8393098198653</v>
      </c>
      <c r="T466">
        <v>21132.553456478789</v>
      </c>
      <c r="U466">
        <f>Pro_Economic_Table[[#This Row],[Total Energy(MJ)]]*AHP!$P$3/TOPSIS!$B$4</f>
        <v>8.6397066079005134E-3</v>
      </c>
      <c r="V466">
        <f>Pro_Economic_Table[[#This Row],[Total Cost(LKR Million)]]*AHP!$P$4/TOPSIS!$C$4</f>
        <v>3.3535325731853069E-2</v>
      </c>
      <c r="W466">
        <f>Pro_Economic_Table[[#This Row],[Total Carbon (Metric T)]]*AHP!$P$5/TOPSIS!$D$4</f>
        <v>3.7092545075344541E-3</v>
      </c>
      <c r="X466">
        <f>((Pro_Economic_Table[[#This Row],[Weighted Energy]]-TOPSIS!$B$5)^2+(Pro_Economic_Table[[#This Row],[Weighted Cost]]-TOPSIS!$C$5)^2+(Pro_Economic_Table[[#This Row],[Weighted Co2]]-TOPSIS!$D$5)^2)^0.5</f>
        <v>5.699690333180938E-3</v>
      </c>
      <c r="Y466">
        <f>((Pro_Economic_Table[[#This Row],[Weighted Energy]]-TOPSIS!$B$6)^2+(Pro_Economic_Table[[#This Row],[Weighted Cost]]-TOPSIS!$C$6)^2+(Pro_Economic_Table[[#This Row],[Weighted Co2]]-TOPSIS!$D$6)^2)^0.5</f>
        <v>1.2922850024927213E-3</v>
      </c>
      <c r="Z466">
        <f>Pro_Economic_Table[[#This Row],[S- Worst-Euclidean Distance]]/(Pro_Economic_Table[[#This Row],[S+ Best-Euclidean Distance]]+Pro_Economic_Table[[#This Row],[S- Worst-Euclidean Distance]])</f>
        <v>0.18482402188969005</v>
      </c>
      <c r="AA466">
        <v>465</v>
      </c>
    </row>
    <row r="467" spans="1:27" x14ac:dyDescent="0.3">
      <c r="A467">
        <v>278</v>
      </c>
      <c r="B467" t="s">
        <v>141</v>
      </c>
      <c r="C467" t="s">
        <v>150</v>
      </c>
      <c r="D467" t="s">
        <v>155</v>
      </c>
      <c r="E467" t="s">
        <v>156</v>
      </c>
      <c r="F467" t="s">
        <v>161</v>
      </c>
      <c r="G467" t="s">
        <v>226</v>
      </c>
      <c r="H467">
        <v>385.14329132791119</v>
      </c>
      <c r="I467">
        <v>28</v>
      </c>
      <c r="J467">
        <v>1412166.2564675503</v>
      </c>
      <c r="K467">
        <v>41607.657099999997</v>
      </c>
      <c r="L467">
        <v>254189926.16415909</v>
      </c>
      <c r="M467">
        <v>5398365.2999999998</v>
      </c>
      <c r="N467">
        <v>2118249384.7013257</v>
      </c>
      <c r="O467">
        <v>109200000</v>
      </c>
      <c r="P467">
        <v>20.74740698863636</v>
      </c>
      <c r="Q467">
        <v>21111.885534189878</v>
      </c>
      <c r="R467">
        <v>254231533.82125908</v>
      </c>
      <c r="S467">
        <v>2232.8477500013255</v>
      </c>
      <c r="T467">
        <v>21132.632941178515</v>
      </c>
      <c r="U467">
        <f>Pro_Economic_Table[[#This Row],[Total Energy(MJ)]]*AHP!$P$3/TOPSIS!$B$4</f>
        <v>8.6397441573510796E-3</v>
      </c>
      <c r="V467">
        <f>Pro_Economic_Table[[#This Row],[Total Cost(LKR Million)]]*AHP!$P$4/TOPSIS!$C$4</f>
        <v>3.3535452496118306E-2</v>
      </c>
      <c r="W467">
        <f>Pro_Economic_Table[[#This Row],[Total Carbon (Metric T)]]*AHP!$P$5/TOPSIS!$D$4</f>
        <v>3.7092684589474408E-3</v>
      </c>
      <c r="X467">
        <f>((Pro_Economic_Table[[#This Row],[Weighted Energy]]-TOPSIS!$B$5)^2+(Pro_Economic_Table[[#This Row],[Weighted Cost]]-TOPSIS!$C$5)^2+(Pro_Economic_Table[[#This Row],[Weighted Co2]]-TOPSIS!$D$5)^2)^0.5</f>
        <v>5.6998231756995154E-3</v>
      </c>
      <c r="Y467">
        <f>((Pro_Economic_Table[[#This Row],[Weighted Energy]]-TOPSIS!$B$6)^2+(Pro_Economic_Table[[#This Row],[Weighted Cost]]-TOPSIS!$C$6)^2+(Pro_Economic_Table[[#This Row],[Weighted Co2]]-TOPSIS!$D$6)^2)^0.5</f>
        <v>1.2921521952482446E-3</v>
      </c>
      <c r="Z467">
        <f>Pro_Economic_Table[[#This Row],[S- Worst-Euclidean Distance]]/(Pro_Economic_Table[[#This Row],[S+ Best-Euclidean Distance]]+Pro_Economic_Table[[#This Row],[S- Worst-Euclidean Distance]])</f>
        <v>0.18480502671923654</v>
      </c>
      <c r="AA467">
        <v>466</v>
      </c>
    </row>
    <row r="468" spans="1:27" x14ac:dyDescent="0.3">
      <c r="A468">
        <v>269</v>
      </c>
      <c r="B468" t="s">
        <v>141</v>
      </c>
      <c r="C468" t="s">
        <v>150</v>
      </c>
      <c r="D468" t="s">
        <v>154</v>
      </c>
      <c r="E468" t="s">
        <v>157</v>
      </c>
      <c r="F468" t="s">
        <v>161</v>
      </c>
      <c r="G468" t="s">
        <v>226</v>
      </c>
      <c r="H468">
        <v>388.19362204109296</v>
      </c>
      <c r="I468">
        <v>28</v>
      </c>
      <c r="J468">
        <v>1415118.9765979103</v>
      </c>
      <c r="K468">
        <v>44355.343309090902</v>
      </c>
      <c r="L468">
        <v>254721415.78762385</v>
      </c>
      <c r="M468">
        <v>4853433.1331818169</v>
      </c>
      <c r="N468">
        <v>2122678464.8968654</v>
      </c>
      <c r="O468">
        <v>109200000</v>
      </c>
      <c r="P468">
        <v>23.490488122727271</v>
      </c>
      <c r="Q468">
        <v>21156.028700138759</v>
      </c>
      <c r="R468">
        <v>254765771.13093296</v>
      </c>
      <c r="S468">
        <v>2236.7318980300474</v>
      </c>
      <c r="T468">
        <v>21179.519188261485</v>
      </c>
      <c r="U468">
        <f>Pro_Economic_Table[[#This Row],[Total Energy(MJ)]]*AHP!$P$3/TOPSIS!$B$4</f>
        <v>8.657899551394916E-3</v>
      </c>
      <c r="V468">
        <f>Pro_Economic_Table[[#This Row],[Total Cost(LKR Million)]]*AHP!$P$4/TOPSIS!$C$4</f>
        <v>3.3593789058342496E-2</v>
      </c>
      <c r="W468">
        <f>Pro_Economic_Table[[#This Row],[Total Carbon (Metric T)]]*AHP!$P$5/TOPSIS!$D$4</f>
        <v>3.7174980855134892E-3</v>
      </c>
      <c r="X468">
        <f>((Pro_Economic_Table[[#This Row],[Weighted Energy]]-TOPSIS!$B$5)^2+(Pro_Economic_Table[[#This Row],[Weighted Cost]]-TOPSIS!$C$5)^2+(Pro_Economic_Table[[#This Row],[Weighted Co2]]-TOPSIS!$D$5)^2)^0.5</f>
        <v>5.761362554029658E-3</v>
      </c>
      <c r="Y468">
        <f>((Pro_Economic_Table[[#This Row],[Weighted Energy]]-TOPSIS!$B$6)^2+(Pro_Economic_Table[[#This Row],[Weighted Cost]]-TOPSIS!$C$6)^2+(Pro_Economic_Table[[#This Row],[Weighted Co2]]-TOPSIS!$D$6)^2)^0.5</f>
        <v>1.2306459578060459E-3</v>
      </c>
      <c r="Z468">
        <f>Pro_Economic_Table[[#This Row],[S- Worst-Euclidean Distance]]/(Pro_Economic_Table[[#This Row],[S+ Best-Euclidean Distance]]+Pro_Economic_Table[[#This Row],[S- Worst-Euclidean Distance]])</f>
        <v>0.17600750281165609</v>
      </c>
      <c r="AA468">
        <v>467</v>
      </c>
    </row>
    <row r="469" spans="1:27" x14ac:dyDescent="0.3">
      <c r="A469">
        <v>287</v>
      </c>
      <c r="B469" t="s">
        <v>141</v>
      </c>
      <c r="C469" t="s">
        <v>150</v>
      </c>
      <c r="D469" t="s">
        <v>155</v>
      </c>
      <c r="E469" t="s">
        <v>157</v>
      </c>
      <c r="F469" t="s">
        <v>161</v>
      </c>
      <c r="G469" t="s">
        <v>226</v>
      </c>
      <c r="H469">
        <v>388.20006914609297</v>
      </c>
      <c r="I469">
        <v>28</v>
      </c>
      <c r="J469">
        <v>1415125.2173955503</v>
      </c>
      <c r="K469">
        <v>44336.923009090904</v>
      </c>
      <c r="L469">
        <v>254722539.13119906</v>
      </c>
      <c r="M469">
        <v>4852512.1181818172</v>
      </c>
      <c r="N469">
        <v>2122687826.0933254</v>
      </c>
      <c r="O469">
        <v>109200000</v>
      </c>
      <c r="P469">
        <v>23.476672897727269</v>
      </c>
      <c r="Q469">
        <v>21156.122000063475</v>
      </c>
      <c r="R469">
        <v>254766876.05420816</v>
      </c>
      <c r="S469">
        <v>2236.7403382115067</v>
      </c>
      <c r="T469">
        <v>21179.598672961201</v>
      </c>
      <c r="U469">
        <f>Pro_Economic_Table[[#This Row],[Total Energy(MJ)]]*AHP!$P$3/TOPSIS!$B$4</f>
        <v>8.6579371008454788E-3</v>
      </c>
      <c r="V469">
        <f>Pro_Economic_Table[[#This Row],[Total Cost(LKR Million)]]*AHP!$P$4/TOPSIS!$C$4</f>
        <v>3.359391582260772E-2</v>
      </c>
      <c r="W469">
        <f>Pro_Economic_Table[[#This Row],[Total Carbon (Metric T)]]*AHP!$P$5/TOPSIS!$D$4</f>
        <v>3.7175120369264741E-3</v>
      </c>
      <c r="X469">
        <f>((Pro_Economic_Table[[#This Row],[Weighted Energy]]-TOPSIS!$B$5)^2+(Pro_Economic_Table[[#This Row],[Weighted Cost]]-TOPSIS!$C$5)^2+(Pro_Economic_Table[[#This Row],[Weighted Co2]]-TOPSIS!$D$5)^2)^0.5</f>
        <v>5.7614953994141564E-3</v>
      </c>
      <c r="Y469">
        <f>((Pro_Economic_Table[[#This Row],[Weighted Energy]]-TOPSIS!$B$6)^2+(Pro_Economic_Table[[#This Row],[Weighted Cost]]-TOPSIS!$C$6)^2+(Pro_Economic_Table[[#This Row],[Weighted Co2]]-TOPSIS!$D$6)^2)^0.5</f>
        <v>1.2305131693289915E-3</v>
      </c>
      <c r="Z469">
        <f>Pro_Economic_Table[[#This Row],[S- Worst-Euclidean Distance]]/(Pro_Economic_Table[[#This Row],[S+ Best-Euclidean Distance]]+Pro_Economic_Table[[#This Row],[S- Worst-Euclidean Distance]])</f>
        <v>0.1759885099154252</v>
      </c>
      <c r="AA469">
        <v>468</v>
      </c>
    </row>
    <row r="470" spans="1:27" x14ac:dyDescent="0.3">
      <c r="A470">
        <v>469</v>
      </c>
      <c r="B470" t="s">
        <v>143</v>
      </c>
      <c r="C470" t="s">
        <v>150</v>
      </c>
      <c r="D470" t="s">
        <v>154</v>
      </c>
      <c r="E470" t="s">
        <v>156</v>
      </c>
      <c r="F470" t="s">
        <v>159</v>
      </c>
      <c r="G470" t="s">
        <v>225</v>
      </c>
      <c r="H470">
        <v>403.22639781699831</v>
      </c>
      <c r="I470">
        <v>58</v>
      </c>
      <c r="J470">
        <v>1435083.2166340346</v>
      </c>
      <c r="K470">
        <v>33055.189763636357</v>
      </c>
      <c r="L470">
        <v>258314978.99412623</v>
      </c>
      <c r="M470">
        <v>5366664.1422727266</v>
      </c>
      <c r="N470">
        <v>2152624824.9510517</v>
      </c>
      <c r="O470">
        <v>108112000</v>
      </c>
      <c r="P470">
        <v>22.977584668181816</v>
      </c>
      <c r="Q470">
        <v>21454.494088678814</v>
      </c>
      <c r="R470">
        <v>258348034.18388987</v>
      </c>
      <c r="S470">
        <v>2266.1034890933247</v>
      </c>
      <c r="T470">
        <v>21477.471673346994</v>
      </c>
      <c r="U470">
        <f>Pro_Economic_Table[[#This Row],[Total Energy(MJ)]]*AHP!$P$3/TOPSIS!$B$4</f>
        <v>8.7796383294948769E-3</v>
      </c>
      <c r="V470">
        <f>Pro_Economic_Table[[#This Row],[Total Cost(LKR Million)]]*AHP!$P$4/TOPSIS!$C$4</f>
        <v>3.4034925090495771E-2</v>
      </c>
      <c r="W470">
        <f>Pro_Economic_Table[[#This Row],[Total Carbon (Metric T)]]*AHP!$P$5/TOPSIS!$D$4</f>
        <v>3.7697956746624095E-3</v>
      </c>
      <c r="X470">
        <f>((Pro_Economic_Table[[#This Row],[Weighted Energy]]-TOPSIS!$B$5)^2+(Pro_Economic_Table[[#This Row],[Weighted Cost]]-TOPSIS!$C$5)^2+(Pro_Economic_Table[[#This Row],[Weighted Co2]]-TOPSIS!$D$5)^2)^0.5</f>
        <v>6.2218699485128296E-3</v>
      </c>
      <c r="Y470">
        <f>((Pro_Economic_Table[[#This Row],[Weighted Energy]]-TOPSIS!$B$6)^2+(Pro_Economic_Table[[#This Row],[Weighted Cost]]-TOPSIS!$C$6)^2+(Pro_Economic_Table[[#This Row],[Weighted Co2]]-TOPSIS!$D$6)^2)^0.5</f>
        <v>7.7041458621683069E-4</v>
      </c>
      <c r="Z470">
        <f>Pro_Economic_Table[[#This Row],[S- Worst-Euclidean Distance]]/(Pro_Economic_Table[[#This Row],[S+ Best-Euclidean Distance]]+Pro_Economic_Table[[#This Row],[S- Worst-Euclidean Distance]])</f>
        <v>0.1101806687628762</v>
      </c>
      <c r="AA470">
        <v>469</v>
      </c>
    </row>
    <row r="471" spans="1:27" x14ac:dyDescent="0.3">
      <c r="A471">
        <v>487</v>
      </c>
      <c r="B471" t="s">
        <v>143</v>
      </c>
      <c r="C471" t="s">
        <v>150</v>
      </c>
      <c r="D471" t="s">
        <v>155</v>
      </c>
      <c r="E471" t="s">
        <v>156</v>
      </c>
      <c r="F471" t="s">
        <v>159</v>
      </c>
      <c r="G471" t="s">
        <v>225</v>
      </c>
      <c r="H471">
        <v>403.23284492199832</v>
      </c>
      <c r="I471">
        <v>58</v>
      </c>
      <c r="J471">
        <v>1435089.4574316745</v>
      </c>
      <c r="K471">
        <v>33036.769463636359</v>
      </c>
      <c r="L471">
        <v>258316102.33770144</v>
      </c>
      <c r="M471">
        <v>5365743.127272726</v>
      </c>
      <c r="N471">
        <v>2152634186.147512</v>
      </c>
      <c r="O471">
        <v>108112000</v>
      </c>
      <c r="P471">
        <v>22.963769443181818</v>
      </c>
      <c r="Q471">
        <v>21454.587388603533</v>
      </c>
      <c r="R471">
        <v>258349139.10716507</v>
      </c>
      <c r="S471">
        <v>2266.1119292747844</v>
      </c>
      <c r="T471">
        <v>21477.551158046714</v>
      </c>
      <c r="U471">
        <f>Pro_Economic_Table[[#This Row],[Total Energy(MJ)]]*AHP!$P$3/TOPSIS!$B$4</f>
        <v>8.7796758789454414E-3</v>
      </c>
      <c r="V471">
        <f>Pro_Economic_Table[[#This Row],[Total Cost(LKR Million)]]*AHP!$P$4/TOPSIS!$C$4</f>
        <v>3.4035051854760995E-2</v>
      </c>
      <c r="W471">
        <f>Pro_Economic_Table[[#This Row],[Total Carbon (Metric T)]]*AHP!$P$5/TOPSIS!$D$4</f>
        <v>3.7698096260753949E-3</v>
      </c>
      <c r="X471">
        <f>((Pro_Economic_Table[[#This Row],[Weighted Energy]]-TOPSIS!$B$5)^2+(Pro_Economic_Table[[#This Row],[Weighted Cost]]-TOPSIS!$C$5)^2+(Pro_Economic_Table[[#This Row],[Weighted Co2]]-TOPSIS!$D$5)^2)^0.5</f>
        <v>6.2220028011060339E-3</v>
      </c>
      <c r="Y471">
        <f>((Pro_Economic_Table[[#This Row],[Weighted Energy]]-TOPSIS!$B$6)^2+(Pro_Economic_Table[[#This Row],[Weighted Cost]]-TOPSIS!$C$6)^2+(Pro_Economic_Table[[#This Row],[Weighted Co2]]-TOPSIS!$D$6)^2)^0.5</f>
        <v>7.7028193757371489E-4</v>
      </c>
      <c r="Z471">
        <f>Pro_Economic_Table[[#This Row],[S- Worst-Euclidean Distance]]/(Pro_Economic_Table[[#This Row],[S+ Best-Euclidean Distance]]+Pro_Economic_Table[[#This Row],[S- Worst-Euclidean Distance]])</f>
        <v>0.11016169483383424</v>
      </c>
      <c r="AA471">
        <v>470</v>
      </c>
    </row>
    <row r="472" spans="1:27" x14ac:dyDescent="0.3">
      <c r="A472">
        <v>471</v>
      </c>
      <c r="B472" t="s">
        <v>143</v>
      </c>
      <c r="C472" t="s">
        <v>150</v>
      </c>
      <c r="D472" t="s">
        <v>154</v>
      </c>
      <c r="E472" t="s">
        <v>156</v>
      </c>
      <c r="F472" t="s">
        <v>159</v>
      </c>
      <c r="G472" t="s">
        <v>224</v>
      </c>
      <c r="H472">
        <v>403.22639781699831</v>
      </c>
      <c r="I472">
        <v>29</v>
      </c>
      <c r="J472">
        <v>1435083.2166340346</v>
      </c>
      <c r="K472">
        <v>33055.189763636357</v>
      </c>
      <c r="L472">
        <v>258314978.99412623</v>
      </c>
      <c r="M472">
        <v>5366664.1422727266</v>
      </c>
      <c r="N472">
        <v>2152624824.9510517</v>
      </c>
      <c r="O472">
        <v>108639800</v>
      </c>
      <c r="P472">
        <v>22.977584668181816</v>
      </c>
      <c r="Q472">
        <v>21454.494088678814</v>
      </c>
      <c r="R472">
        <v>258348034.18388987</v>
      </c>
      <c r="S472">
        <v>2266.6312890933245</v>
      </c>
      <c r="T472">
        <v>21477.471673346994</v>
      </c>
      <c r="U472">
        <f>Pro_Economic_Table[[#This Row],[Total Energy(MJ)]]*AHP!$P$3/TOPSIS!$B$4</f>
        <v>8.7796383294948769E-3</v>
      </c>
      <c r="V472">
        <f>Pro_Economic_Table[[#This Row],[Total Cost(LKR Million)]]*AHP!$P$4/TOPSIS!$C$4</f>
        <v>3.4042852192479073E-2</v>
      </c>
      <c r="W472">
        <f>Pro_Economic_Table[[#This Row],[Total Carbon (Metric T)]]*AHP!$P$5/TOPSIS!$D$4</f>
        <v>3.7697956746624095E-3</v>
      </c>
      <c r="X472">
        <f>((Pro_Economic_Table[[#This Row],[Weighted Energy]]-TOPSIS!$B$5)^2+(Pro_Economic_Table[[#This Row],[Weighted Cost]]-TOPSIS!$C$5)^2+(Pro_Economic_Table[[#This Row],[Weighted Co2]]-TOPSIS!$D$5)^2)^0.5</f>
        <v>6.2295059000002503E-3</v>
      </c>
      <c r="Y472">
        <f>((Pro_Economic_Table[[#This Row],[Weighted Energy]]-TOPSIS!$B$6)^2+(Pro_Economic_Table[[#This Row],[Weighted Cost]]-TOPSIS!$C$6)^2+(Pro_Economic_Table[[#This Row],[Weighted Co2]]-TOPSIS!$D$6)^2)^0.5</f>
        <v>7.6271875224884688E-4</v>
      </c>
      <c r="Z472">
        <f>Pro_Economic_Table[[#This Row],[S- Worst-Euclidean Distance]]/(Pro_Economic_Table[[#This Row],[S+ Best-Euclidean Distance]]+Pro_Economic_Table[[#This Row],[S- Worst-Euclidean Distance]])</f>
        <v>0.10908098497715076</v>
      </c>
      <c r="AA472">
        <v>471</v>
      </c>
    </row>
    <row r="473" spans="1:27" x14ac:dyDescent="0.3">
      <c r="A473">
        <v>489</v>
      </c>
      <c r="B473" t="s">
        <v>143</v>
      </c>
      <c r="C473" t="s">
        <v>150</v>
      </c>
      <c r="D473" t="s">
        <v>155</v>
      </c>
      <c r="E473" t="s">
        <v>156</v>
      </c>
      <c r="F473" t="s">
        <v>159</v>
      </c>
      <c r="G473" t="s">
        <v>224</v>
      </c>
      <c r="H473">
        <v>403.23284492199832</v>
      </c>
      <c r="I473">
        <v>29</v>
      </c>
      <c r="J473">
        <v>1435089.4574316745</v>
      </c>
      <c r="K473">
        <v>33036.769463636359</v>
      </c>
      <c r="L473">
        <v>258316102.33770144</v>
      </c>
      <c r="M473">
        <v>5365743.127272726</v>
      </c>
      <c r="N473">
        <v>2152634186.147512</v>
      </c>
      <c r="O473">
        <v>108639800</v>
      </c>
      <c r="P473">
        <v>22.963769443181818</v>
      </c>
      <c r="Q473">
        <v>21454.587388603533</v>
      </c>
      <c r="R473">
        <v>258349139.10716507</v>
      </c>
      <c r="S473">
        <v>2266.6397292747847</v>
      </c>
      <c r="T473">
        <v>21477.551158046714</v>
      </c>
      <c r="U473">
        <f>Pro_Economic_Table[[#This Row],[Total Energy(MJ)]]*AHP!$P$3/TOPSIS!$B$4</f>
        <v>8.7796758789454414E-3</v>
      </c>
      <c r="V473">
        <f>Pro_Economic_Table[[#This Row],[Total Cost(LKR Million)]]*AHP!$P$4/TOPSIS!$C$4</f>
        <v>3.404297895674431E-2</v>
      </c>
      <c r="W473">
        <f>Pro_Economic_Table[[#This Row],[Total Carbon (Metric T)]]*AHP!$P$5/TOPSIS!$D$4</f>
        <v>3.7698096260753949E-3</v>
      </c>
      <c r="X473">
        <f>((Pro_Economic_Table[[#This Row],[Weighted Energy]]-TOPSIS!$B$5)^2+(Pro_Economic_Table[[#This Row],[Weighted Cost]]-TOPSIS!$C$5)^2+(Pro_Economic_Table[[#This Row],[Weighted Co2]]-TOPSIS!$D$5)^2)^0.5</f>
        <v>6.229638751055225E-3</v>
      </c>
      <c r="Y473">
        <f>((Pro_Economic_Table[[#This Row],[Weighted Energy]]-TOPSIS!$B$6)^2+(Pro_Economic_Table[[#This Row],[Weighted Cost]]-TOPSIS!$C$6)^2+(Pro_Economic_Table[[#This Row],[Weighted Co2]]-TOPSIS!$D$6)^2)^0.5</f>
        <v>7.6258608266555712E-4</v>
      </c>
      <c r="Z473">
        <f>Pro_Economic_Table[[#This Row],[S- Worst-Euclidean Distance]]/(Pro_Economic_Table[[#This Row],[S+ Best-Euclidean Distance]]+Pro_Economic_Table[[#This Row],[S- Worst-Euclidean Distance]])</f>
        <v>0.10906200827351846</v>
      </c>
      <c r="AA473">
        <v>472</v>
      </c>
    </row>
    <row r="474" spans="1:27" x14ac:dyDescent="0.3">
      <c r="A474">
        <v>472</v>
      </c>
      <c r="B474" t="s">
        <v>143</v>
      </c>
      <c r="C474" t="s">
        <v>150</v>
      </c>
      <c r="D474" t="s">
        <v>154</v>
      </c>
      <c r="E474" t="s">
        <v>156</v>
      </c>
      <c r="F474" t="s">
        <v>160</v>
      </c>
      <c r="G474" t="s">
        <v>225</v>
      </c>
      <c r="H474">
        <v>403.1878259731601</v>
      </c>
      <c r="I474">
        <v>58</v>
      </c>
      <c r="J474">
        <v>1436124.3960577189</v>
      </c>
      <c r="K474">
        <v>33873.969536363635</v>
      </c>
      <c r="L474">
        <v>258502391.29038942</v>
      </c>
      <c r="M474">
        <v>5393956.8013636358</v>
      </c>
      <c r="N474">
        <v>2154186594.0865784</v>
      </c>
      <c r="O474">
        <v>108112000</v>
      </c>
      <c r="P474">
        <v>22.704658077272725</v>
      </c>
      <c r="Q474">
        <v>21470.059721062898</v>
      </c>
      <c r="R474">
        <v>258536265.25992578</v>
      </c>
      <c r="S474">
        <v>2267.6925508879417</v>
      </c>
      <c r="T474">
        <v>21492.764379140172</v>
      </c>
      <c r="U474">
        <f>Pro_Economic_Table[[#This Row],[Total Energy(MJ)]]*AHP!$P$3/TOPSIS!$B$4</f>
        <v>8.7860351297460865E-3</v>
      </c>
      <c r="V474">
        <f>Pro_Economic_Table[[#This Row],[Total Cost(LKR Million)]]*AHP!$P$4/TOPSIS!$C$4</f>
        <v>3.4058791431730517E-2</v>
      </c>
      <c r="W474">
        <f>Pro_Economic_Table[[#This Row],[Total Carbon (Metric T)]]*AHP!$P$5/TOPSIS!$D$4</f>
        <v>3.772479900116402E-3</v>
      </c>
      <c r="X474">
        <f>((Pro_Economic_Table[[#This Row],[Weighted Energy]]-TOPSIS!$B$5)^2+(Pro_Economic_Table[[#This Row],[Weighted Cost]]-TOPSIS!$C$5)^2+(Pro_Economic_Table[[#This Row],[Weighted Co2]]-TOPSIS!$D$5)^2)^0.5</f>
        <v>6.2467225378666355E-3</v>
      </c>
      <c r="Y474">
        <f>((Pro_Economic_Table[[#This Row],[Weighted Energy]]-TOPSIS!$B$6)^2+(Pro_Economic_Table[[#This Row],[Weighted Cost]]-TOPSIS!$C$6)^2+(Pro_Economic_Table[[#This Row],[Weighted Co2]]-TOPSIS!$D$6)^2)^0.5</f>
        <v>7.4558315450813553E-4</v>
      </c>
      <c r="Z474">
        <f>Pro_Economic_Table[[#This Row],[S- Worst-Euclidean Distance]]/(Pro_Economic_Table[[#This Row],[S+ Best-Euclidean Distance]]+Pro_Economic_Table[[#This Row],[S- Worst-Euclidean Distance]])</f>
        <v>0.10662908449800854</v>
      </c>
      <c r="AA474">
        <v>473</v>
      </c>
    </row>
    <row r="475" spans="1:27" x14ac:dyDescent="0.3">
      <c r="A475">
        <v>490</v>
      </c>
      <c r="B475" t="s">
        <v>143</v>
      </c>
      <c r="C475" t="s">
        <v>150</v>
      </c>
      <c r="D475" t="s">
        <v>155</v>
      </c>
      <c r="E475" t="s">
        <v>156</v>
      </c>
      <c r="F475" t="s">
        <v>160</v>
      </c>
      <c r="G475" t="s">
        <v>225</v>
      </c>
      <c r="H475">
        <v>403.19427307816011</v>
      </c>
      <c r="I475">
        <v>58</v>
      </c>
      <c r="J475">
        <v>1436130.6368553587</v>
      </c>
      <c r="K475">
        <v>33855.549236363629</v>
      </c>
      <c r="L475">
        <v>258503514.6339646</v>
      </c>
      <c r="M475">
        <v>5393035.7863636352</v>
      </c>
      <c r="N475">
        <v>2154195955.2830381</v>
      </c>
      <c r="O475">
        <v>108112000</v>
      </c>
      <c r="P475">
        <v>22.690842852272727</v>
      </c>
      <c r="Q475">
        <v>21470.153020987611</v>
      </c>
      <c r="R475">
        <v>258537370.18320096</v>
      </c>
      <c r="S475">
        <v>2267.7009910694019</v>
      </c>
      <c r="T475">
        <v>21492.843863839884</v>
      </c>
      <c r="U475">
        <f>Pro_Economic_Table[[#This Row],[Total Energy(MJ)]]*AHP!$P$3/TOPSIS!$B$4</f>
        <v>8.7860726791966492E-3</v>
      </c>
      <c r="V475">
        <f>Pro_Economic_Table[[#This Row],[Total Cost(LKR Million)]]*AHP!$P$4/TOPSIS!$C$4</f>
        <v>3.4058918195995755E-2</v>
      </c>
      <c r="W475">
        <f>Pro_Economic_Table[[#This Row],[Total Carbon (Metric T)]]*AHP!$P$5/TOPSIS!$D$4</f>
        <v>3.7724938515293865E-3</v>
      </c>
      <c r="X475">
        <f>((Pro_Economic_Table[[#This Row],[Weighted Energy]]-TOPSIS!$B$5)^2+(Pro_Economic_Table[[#This Row],[Weighted Cost]]-TOPSIS!$C$5)^2+(Pro_Economic_Table[[#This Row],[Weighted Co2]]-TOPSIS!$D$5)^2)^0.5</f>
        <v>6.2468553906700926E-3</v>
      </c>
      <c r="Y475">
        <f>((Pro_Economic_Table[[#This Row],[Weighted Energy]]-TOPSIS!$B$6)^2+(Pro_Economic_Table[[#This Row],[Weighted Cost]]-TOPSIS!$C$6)^2+(Pro_Economic_Table[[#This Row],[Weighted Co2]]-TOPSIS!$D$6)^2)^0.5</f>
        <v>7.4545051819119063E-4</v>
      </c>
      <c r="Z475">
        <f>Pro_Economic_Table[[#This Row],[S- Worst-Euclidean Distance]]/(Pro_Economic_Table[[#This Row],[S+ Best-Euclidean Distance]]+Pro_Economic_Table[[#This Row],[S- Worst-Euclidean Distance]])</f>
        <v>0.10661011230164977</v>
      </c>
      <c r="AA475">
        <v>474</v>
      </c>
    </row>
    <row r="476" spans="1:27" x14ac:dyDescent="0.3">
      <c r="A476">
        <v>474</v>
      </c>
      <c r="B476" t="s">
        <v>143</v>
      </c>
      <c r="C476" t="s">
        <v>150</v>
      </c>
      <c r="D476" t="s">
        <v>154</v>
      </c>
      <c r="E476" t="s">
        <v>156</v>
      </c>
      <c r="F476" t="s">
        <v>160</v>
      </c>
      <c r="G476" t="s">
        <v>224</v>
      </c>
      <c r="H476">
        <v>403.1878259731601</v>
      </c>
      <c r="I476">
        <v>29</v>
      </c>
      <c r="J476">
        <v>1436124.3960577189</v>
      </c>
      <c r="K476">
        <v>33873.969536363635</v>
      </c>
      <c r="L476">
        <v>258502391.29038942</v>
      </c>
      <c r="M476">
        <v>5393956.8013636358</v>
      </c>
      <c r="N476">
        <v>2154186594.0865784</v>
      </c>
      <c r="O476">
        <v>108639800</v>
      </c>
      <c r="P476">
        <v>22.704658077272725</v>
      </c>
      <c r="Q476">
        <v>21470.059721062898</v>
      </c>
      <c r="R476">
        <v>258536265.25992578</v>
      </c>
      <c r="S476">
        <v>2268.220350887942</v>
      </c>
      <c r="T476">
        <v>21492.764379140172</v>
      </c>
      <c r="U476">
        <f>Pro_Economic_Table[[#This Row],[Total Energy(MJ)]]*AHP!$P$3/TOPSIS!$B$4</f>
        <v>8.7860351297460865E-3</v>
      </c>
      <c r="V476">
        <f>Pro_Economic_Table[[#This Row],[Total Cost(LKR Million)]]*AHP!$P$4/TOPSIS!$C$4</f>
        <v>3.4066718533713833E-2</v>
      </c>
      <c r="W476">
        <f>Pro_Economic_Table[[#This Row],[Total Carbon (Metric T)]]*AHP!$P$5/TOPSIS!$D$4</f>
        <v>3.772479900116402E-3</v>
      </c>
      <c r="X476">
        <f>((Pro_Economic_Table[[#This Row],[Weighted Energy]]-TOPSIS!$B$5)^2+(Pro_Economic_Table[[#This Row],[Weighted Cost]]-TOPSIS!$C$5)^2+(Pro_Economic_Table[[#This Row],[Weighted Co2]]-TOPSIS!$D$5)^2)^0.5</f>
        <v>6.2543583962596759E-3</v>
      </c>
      <c r="Y476">
        <f>((Pro_Economic_Table[[#This Row],[Weighted Energy]]-TOPSIS!$B$6)^2+(Pro_Economic_Table[[#This Row],[Weighted Cost]]-TOPSIS!$C$6)^2+(Pro_Economic_Table[[#This Row],[Weighted Co2]]-TOPSIS!$D$6)^2)^0.5</f>
        <v>7.3788473524293897E-4</v>
      </c>
      <c r="Z476">
        <f>Pro_Economic_Table[[#This Row],[S- Worst-Euclidean Distance]]/(Pro_Economic_Table[[#This Row],[S+ Best-Euclidean Distance]]+Pro_Economic_Table[[#This Row],[S- Worst-Euclidean Distance]])</f>
        <v>0.10552904430889969</v>
      </c>
      <c r="AA476">
        <v>475</v>
      </c>
    </row>
    <row r="477" spans="1:27" x14ac:dyDescent="0.3">
      <c r="A477">
        <v>492</v>
      </c>
      <c r="B477" t="s">
        <v>143</v>
      </c>
      <c r="C477" t="s">
        <v>150</v>
      </c>
      <c r="D477" t="s">
        <v>155</v>
      </c>
      <c r="E477" t="s">
        <v>156</v>
      </c>
      <c r="F477" t="s">
        <v>160</v>
      </c>
      <c r="G477" t="s">
        <v>224</v>
      </c>
      <c r="H477">
        <v>403.19427307816011</v>
      </c>
      <c r="I477">
        <v>29</v>
      </c>
      <c r="J477">
        <v>1436130.6368553587</v>
      </c>
      <c r="K477">
        <v>33855.549236363629</v>
      </c>
      <c r="L477">
        <v>258503514.6339646</v>
      </c>
      <c r="M477">
        <v>5393035.7863636352</v>
      </c>
      <c r="N477">
        <v>2154195955.2830381</v>
      </c>
      <c r="O477">
        <v>108639800</v>
      </c>
      <c r="P477">
        <v>22.690842852272727</v>
      </c>
      <c r="Q477">
        <v>21470.153020987611</v>
      </c>
      <c r="R477">
        <v>258537370.18320096</v>
      </c>
      <c r="S477">
        <v>2268.2287910694017</v>
      </c>
      <c r="T477">
        <v>21492.843863839884</v>
      </c>
      <c r="U477">
        <f>Pro_Economic_Table[[#This Row],[Total Energy(MJ)]]*AHP!$P$3/TOPSIS!$B$4</f>
        <v>8.7860726791966492E-3</v>
      </c>
      <c r="V477">
        <f>Pro_Economic_Table[[#This Row],[Total Cost(LKR Million)]]*AHP!$P$4/TOPSIS!$C$4</f>
        <v>3.4066845297979056E-2</v>
      </c>
      <c r="W477">
        <f>Pro_Economic_Table[[#This Row],[Total Carbon (Metric T)]]*AHP!$P$5/TOPSIS!$D$4</f>
        <v>3.7724938515293865E-3</v>
      </c>
      <c r="X477">
        <f>((Pro_Economic_Table[[#This Row],[Weighted Energy]]-TOPSIS!$B$5)^2+(Pro_Economic_Table[[#This Row],[Weighted Cost]]-TOPSIS!$C$5)^2+(Pro_Economic_Table[[#This Row],[Weighted Co2]]-TOPSIS!$D$5)^2)^0.5</f>
        <v>6.2544912475327097E-3</v>
      </c>
      <c r="Y477">
        <f>((Pro_Economic_Table[[#This Row],[Weighted Energy]]-TOPSIS!$B$6)^2+(Pro_Economic_Table[[#This Row],[Weighted Cost]]-TOPSIS!$C$6)^2+(Pro_Economic_Table[[#This Row],[Weighted Co2]]-TOPSIS!$D$6)^2)^0.5</f>
        <v>7.3775207694474912E-4</v>
      </c>
      <c r="Z477">
        <f>Pro_Economic_Table[[#This Row],[S- Worst-Euclidean Distance]]/(Pro_Economic_Table[[#This Row],[S+ Best-Euclidean Distance]]+Pro_Economic_Table[[#This Row],[S- Worst-Euclidean Distance]])</f>
        <v>0.10551006918797158</v>
      </c>
      <c r="AA477">
        <v>476</v>
      </c>
    </row>
    <row r="478" spans="1:27" x14ac:dyDescent="0.3">
      <c r="A478">
        <v>478</v>
      </c>
      <c r="B478" t="s">
        <v>143</v>
      </c>
      <c r="C478" t="s">
        <v>150</v>
      </c>
      <c r="D478" t="s">
        <v>154</v>
      </c>
      <c r="E478" t="s">
        <v>157</v>
      </c>
      <c r="F478" t="s">
        <v>159</v>
      </c>
      <c r="G478" t="s">
        <v>225</v>
      </c>
      <c r="H478">
        <v>406.2831756351801</v>
      </c>
      <c r="I478">
        <v>58</v>
      </c>
      <c r="J478">
        <v>1438042.1775620349</v>
      </c>
      <c r="K478">
        <v>35784.455672727272</v>
      </c>
      <c r="L478">
        <v>258847591.96116632</v>
      </c>
      <c r="M478">
        <v>4820810.9604545441</v>
      </c>
      <c r="N478">
        <v>2157063266.3430524</v>
      </c>
      <c r="O478">
        <v>108112000</v>
      </c>
      <c r="P478">
        <v>25.706850577272721</v>
      </c>
      <c r="Q478">
        <v>21498.730554552421</v>
      </c>
      <c r="R478">
        <v>258883376.41683906</v>
      </c>
      <c r="S478">
        <v>2269.9960773035068</v>
      </c>
      <c r="T478">
        <v>21524.437405129695</v>
      </c>
      <c r="U478">
        <f>Pro_Economic_Table[[#This Row],[Total Energy(MJ)]]*AHP!$P$3/TOPSIS!$B$4</f>
        <v>8.7978312729892812E-3</v>
      </c>
      <c r="V478">
        <f>Pro_Economic_Table[[#This Row],[Total Cost(LKR Million)]]*AHP!$P$4/TOPSIS!$C$4</f>
        <v>3.4093388416985199E-2</v>
      </c>
      <c r="W478">
        <f>Pro_Economic_Table[[#This Row],[Total Carbon (Metric T)]]*AHP!$P$5/TOPSIS!$D$4</f>
        <v>3.7780392526414455E-3</v>
      </c>
      <c r="X478">
        <f>((Pro_Economic_Table[[#This Row],[Weighted Energy]]-TOPSIS!$B$5)^2+(Pro_Economic_Table[[#This Row],[Weighted Cost]]-TOPSIS!$C$5)^2+(Pro_Economic_Table[[#This Row],[Weighted Co2]]-TOPSIS!$D$5)^2)^0.5</f>
        <v>6.2835499849475873E-3</v>
      </c>
      <c r="Y478">
        <f>((Pro_Economic_Table[[#This Row],[Weighted Energy]]-TOPSIS!$B$6)^2+(Pro_Economic_Table[[#This Row],[Weighted Cost]]-TOPSIS!$C$6)^2+(Pro_Economic_Table[[#This Row],[Weighted Co2]]-TOPSIS!$D$6)^2)^0.5</f>
        <v>7.0889615090030981E-4</v>
      </c>
      <c r="Z478">
        <f>Pro_Economic_Table[[#This Row],[S- Worst-Euclidean Distance]]/(Pro_Economic_Table[[#This Row],[S+ Best-Euclidean Distance]]+Pro_Economic_Table[[#This Row],[S- Worst-Euclidean Distance]])</f>
        <v>0.10138028053817102</v>
      </c>
      <c r="AA478">
        <v>477</v>
      </c>
    </row>
    <row r="479" spans="1:27" x14ac:dyDescent="0.3">
      <c r="A479">
        <v>496</v>
      </c>
      <c r="B479" t="s">
        <v>143</v>
      </c>
      <c r="C479" t="s">
        <v>150</v>
      </c>
      <c r="D479" t="s">
        <v>155</v>
      </c>
      <c r="E479" t="s">
        <v>157</v>
      </c>
      <c r="F479" t="s">
        <v>159</v>
      </c>
      <c r="G479" t="s">
        <v>225</v>
      </c>
      <c r="H479">
        <v>406.28962274018011</v>
      </c>
      <c r="I479">
        <v>58</v>
      </c>
      <c r="J479">
        <v>1438048.4183596747</v>
      </c>
      <c r="K479">
        <v>35766.035372727267</v>
      </c>
      <c r="L479">
        <v>258848715.30474147</v>
      </c>
      <c r="M479">
        <v>4819889.9454545444</v>
      </c>
      <c r="N479">
        <v>2157072627.5395122</v>
      </c>
      <c r="O479">
        <v>108112000</v>
      </c>
      <c r="P479">
        <v>25.693035352272723</v>
      </c>
      <c r="Q479">
        <v>21498.823854477138</v>
      </c>
      <c r="R479">
        <v>258884481.34011421</v>
      </c>
      <c r="S479">
        <v>2270.004517484967</v>
      </c>
      <c r="T479">
        <v>21524.516889829411</v>
      </c>
      <c r="U479">
        <f>Pro_Economic_Table[[#This Row],[Total Energy(MJ)]]*AHP!$P$3/TOPSIS!$B$4</f>
        <v>8.797868822439844E-3</v>
      </c>
      <c r="V479">
        <f>Pro_Economic_Table[[#This Row],[Total Cost(LKR Million)]]*AHP!$P$4/TOPSIS!$C$4</f>
        <v>3.4093515181250436E-2</v>
      </c>
      <c r="W479">
        <f>Pro_Economic_Table[[#This Row],[Total Carbon (Metric T)]]*AHP!$P$5/TOPSIS!$D$4</f>
        <v>3.7780532040544309E-3</v>
      </c>
      <c r="X479">
        <f>((Pro_Economic_Table[[#This Row],[Weighted Energy]]-TOPSIS!$B$5)^2+(Pro_Economic_Table[[#This Row],[Weighted Cost]]-TOPSIS!$C$5)^2+(Pro_Economic_Table[[#This Row],[Weighted Co2]]-TOPSIS!$D$5)^2)^0.5</f>
        <v>6.2836828399044546E-3</v>
      </c>
      <c r="Y479">
        <f>((Pro_Economic_Table[[#This Row],[Weighted Energy]]-TOPSIS!$B$6)^2+(Pro_Economic_Table[[#This Row],[Weighted Cost]]-TOPSIS!$C$6)^2+(Pro_Economic_Table[[#This Row],[Weighted Co2]]-TOPSIS!$D$6)^2)^0.5</f>
        <v>7.0876357120577143E-4</v>
      </c>
      <c r="Z479">
        <f>Pro_Economic_Table[[#This Row],[S- Worst-Euclidean Distance]]/(Pro_Economic_Table[[#This Row],[S+ Best-Euclidean Distance]]+Pro_Economic_Table[[#This Row],[S- Worst-Euclidean Distance]])</f>
        <v>0.10136131613102166</v>
      </c>
      <c r="AA479">
        <v>478</v>
      </c>
    </row>
    <row r="480" spans="1:27" x14ac:dyDescent="0.3">
      <c r="A480">
        <v>480</v>
      </c>
      <c r="B480" t="s">
        <v>143</v>
      </c>
      <c r="C480" t="s">
        <v>150</v>
      </c>
      <c r="D480" t="s">
        <v>154</v>
      </c>
      <c r="E480" t="s">
        <v>157</v>
      </c>
      <c r="F480" t="s">
        <v>159</v>
      </c>
      <c r="G480" t="s">
        <v>224</v>
      </c>
      <c r="H480">
        <v>406.2831756351801</v>
      </c>
      <c r="I480">
        <v>29</v>
      </c>
      <c r="J480">
        <v>1438042.1775620349</v>
      </c>
      <c r="K480">
        <v>35784.455672727272</v>
      </c>
      <c r="L480">
        <v>258847591.96116632</v>
      </c>
      <c r="M480">
        <v>4820810.9604545441</v>
      </c>
      <c r="N480">
        <v>2157063266.3430524</v>
      </c>
      <c r="O480">
        <v>108639800</v>
      </c>
      <c r="P480">
        <v>25.706850577272721</v>
      </c>
      <c r="Q480">
        <v>21498.730554552421</v>
      </c>
      <c r="R480">
        <v>258883376.41683906</v>
      </c>
      <c r="S480">
        <v>2270.5238773035067</v>
      </c>
      <c r="T480">
        <v>21524.437405129695</v>
      </c>
      <c r="U480">
        <f>Pro_Economic_Table[[#This Row],[Total Energy(MJ)]]*AHP!$P$3/TOPSIS!$B$4</f>
        <v>8.7978312729892812E-3</v>
      </c>
      <c r="V480">
        <f>Pro_Economic_Table[[#This Row],[Total Cost(LKR Million)]]*AHP!$P$4/TOPSIS!$C$4</f>
        <v>3.4101315518968493E-2</v>
      </c>
      <c r="W480">
        <f>Pro_Economic_Table[[#This Row],[Total Carbon (Metric T)]]*AHP!$P$5/TOPSIS!$D$4</f>
        <v>3.7780392526414455E-3</v>
      </c>
      <c r="X480">
        <f>((Pro_Economic_Table[[#This Row],[Weighted Energy]]-TOPSIS!$B$5)^2+(Pro_Economic_Table[[#This Row],[Weighted Cost]]-TOPSIS!$C$5)^2+(Pro_Economic_Table[[#This Row],[Weighted Co2]]-TOPSIS!$D$5)^2)^0.5</f>
        <v>6.2911847377714446E-3</v>
      </c>
      <c r="Y480">
        <f>((Pro_Economic_Table[[#This Row],[Weighted Energy]]-TOPSIS!$B$6)^2+(Pro_Economic_Table[[#This Row],[Weighted Cost]]-TOPSIS!$C$6)^2+(Pro_Economic_Table[[#This Row],[Weighted Co2]]-TOPSIS!$D$6)^2)^0.5</f>
        <v>7.011860684871037E-4</v>
      </c>
      <c r="Z480">
        <f>Pro_Economic_Table[[#This Row],[S- Worst-Euclidean Distance]]/(Pro_Economic_Table[[#This Row],[S+ Best-Euclidean Distance]]+Pro_Economic_Table[[#This Row],[S- Worst-Euclidean Distance]])</f>
        <v>0.10027873062159467</v>
      </c>
      <c r="AA480">
        <v>479</v>
      </c>
    </row>
    <row r="481" spans="1:27" x14ac:dyDescent="0.3">
      <c r="A481">
        <v>498</v>
      </c>
      <c r="B481" t="s">
        <v>143</v>
      </c>
      <c r="C481" t="s">
        <v>150</v>
      </c>
      <c r="D481" t="s">
        <v>155</v>
      </c>
      <c r="E481" t="s">
        <v>157</v>
      </c>
      <c r="F481" t="s">
        <v>159</v>
      </c>
      <c r="G481" t="s">
        <v>224</v>
      </c>
      <c r="H481">
        <v>406.28962274018011</v>
      </c>
      <c r="I481">
        <v>29</v>
      </c>
      <c r="J481">
        <v>1438048.4183596747</v>
      </c>
      <c r="K481">
        <v>35766.035372727267</v>
      </c>
      <c r="L481">
        <v>258848715.30474147</v>
      </c>
      <c r="M481">
        <v>4819889.9454545444</v>
      </c>
      <c r="N481">
        <v>2157072627.5395122</v>
      </c>
      <c r="O481">
        <v>108639800</v>
      </c>
      <c r="P481">
        <v>25.693035352272723</v>
      </c>
      <c r="Q481">
        <v>21498.823854477138</v>
      </c>
      <c r="R481">
        <v>258884481.34011421</v>
      </c>
      <c r="S481">
        <v>2270.5323174849668</v>
      </c>
      <c r="T481">
        <v>21524.516889829411</v>
      </c>
      <c r="U481">
        <f>Pro_Economic_Table[[#This Row],[Total Energy(MJ)]]*AHP!$P$3/TOPSIS!$B$4</f>
        <v>8.797868822439844E-3</v>
      </c>
      <c r="V481">
        <f>Pro_Economic_Table[[#This Row],[Total Cost(LKR Million)]]*AHP!$P$4/TOPSIS!$C$4</f>
        <v>3.4101442283233738E-2</v>
      </c>
      <c r="W481">
        <f>Pro_Economic_Table[[#This Row],[Total Carbon (Metric T)]]*AHP!$P$5/TOPSIS!$D$4</f>
        <v>3.7780532040544309E-3</v>
      </c>
      <c r="X481">
        <f>((Pro_Economic_Table[[#This Row],[Weighted Energy]]-TOPSIS!$B$5)^2+(Pro_Economic_Table[[#This Row],[Weighted Cost]]-TOPSIS!$C$5)^2+(Pro_Economic_Table[[#This Row],[Weighted Co2]]-TOPSIS!$D$5)^2)^0.5</f>
        <v>6.2913175912276001E-3</v>
      </c>
      <c r="Y481">
        <f>((Pro_Economic_Table[[#This Row],[Weighted Energy]]-TOPSIS!$B$6)^2+(Pro_Economic_Table[[#This Row],[Weighted Cost]]-TOPSIS!$C$6)^2+(Pro_Economic_Table[[#This Row],[Weighted Co2]]-TOPSIS!$D$6)^2)^0.5</f>
        <v>7.0105346407673677E-4</v>
      </c>
      <c r="Z481">
        <f>Pro_Economic_Table[[#This Row],[S- Worst-Euclidean Distance]]/(Pro_Economic_Table[[#This Row],[S+ Best-Euclidean Distance]]+Pro_Economic_Table[[#This Row],[S- Worst-Euclidean Distance]])</f>
        <v>0.10025976289472299</v>
      </c>
      <c r="AA481">
        <v>480</v>
      </c>
    </row>
    <row r="482" spans="1:27" x14ac:dyDescent="0.3">
      <c r="A482">
        <v>470</v>
      </c>
      <c r="B482" t="s">
        <v>143</v>
      </c>
      <c r="C482" t="s">
        <v>150</v>
      </c>
      <c r="D482" t="s">
        <v>154</v>
      </c>
      <c r="E482" t="s">
        <v>156</v>
      </c>
      <c r="F482" t="s">
        <v>159</v>
      </c>
      <c r="G482" t="s">
        <v>226</v>
      </c>
      <c r="H482">
        <v>403.22639781699831</v>
      </c>
      <c r="I482">
        <v>29</v>
      </c>
      <c r="J482">
        <v>1435083.2166340346</v>
      </c>
      <c r="K482">
        <v>33055.189763636357</v>
      </c>
      <c r="L482">
        <v>258314978.99412623</v>
      </c>
      <c r="M482">
        <v>5366664.1422727266</v>
      </c>
      <c r="N482">
        <v>2152624824.9510517</v>
      </c>
      <c r="O482">
        <v>113100000</v>
      </c>
      <c r="P482">
        <v>22.977584668181816</v>
      </c>
      <c r="Q482">
        <v>21454.494088678814</v>
      </c>
      <c r="R482">
        <v>258348034.18388987</v>
      </c>
      <c r="S482">
        <v>2271.0914890933245</v>
      </c>
      <c r="T482">
        <v>21477.471673346994</v>
      </c>
      <c r="U482">
        <f>Pro_Economic_Table[[#This Row],[Total Energy(MJ)]]*AHP!$P$3/TOPSIS!$B$4</f>
        <v>8.7796383294948769E-3</v>
      </c>
      <c r="V482">
        <f>Pro_Economic_Table[[#This Row],[Total Cost(LKR Million)]]*AHP!$P$4/TOPSIS!$C$4</f>
        <v>3.410984055978853E-2</v>
      </c>
      <c r="W482">
        <f>Pro_Economic_Table[[#This Row],[Total Carbon (Metric T)]]*AHP!$P$5/TOPSIS!$D$4</f>
        <v>3.7697956746624095E-3</v>
      </c>
      <c r="X482">
        <f>((Pro_Economic_Table[[#This Row],[Weighted Energy]]-TOPSIS!$B$5)^2+(Pro_Economic_Table[[#This Row],[Weighted Cost]]-TOPSIS!$C$5)^2+(Pro_Economic_Table[[#This Row],[Weighted Co2]]-TOPSIS!$D$5)^2)^0.5</f>
        <v>6.29406263276301E-3</v>
      </c>
      <c r="Y482">
        <f>((Pro_Economic_Table[[#This Row],[Weighted Energy]]-TOPSIS!$B$6)^2+(Pro_Economic_Table[[#This Row],[Weighted Cost]]-TOPSIS!$C$6)^2+(Pro_Economic_Table[[#This Row],[Weighted Co2]]-TOPSIS!$D$6)^2)^0.5</f>
        <v>6.9789148681056372E-4</v>
      </c>
      <c r="Z482">
        <f>Pro_Economic_Table[[#This Row],[S- Worst-Euclidean Distance]]/(Pro_Economic_Table[[#This Row],[S+ Best-Euclidean Distance]]+Pro_Economic_Table[[#This Row],[S- Worst-Euclidean Distance]])</f>
        <v>9.9813510626000329E-2</v>
      </c>
      <c r="AA482">
        <v>481</v>
      </c>
    </row>
    <row r="483" spans="1:27" x14ac:dyDescent="0.3">
      <c r="A483">
        <v>488</v>
      </c>
      <c r="B483" t="s">
        <v>143</v>
      </c>
      <c r="C483" t="s">
        <v>150</v>
      </c>
      <c r="D483" t="s">
        <v>155</v>
      </c>
      <c r="E483" t="s">
        <v>156</v>
      </c>
      <c r="F483" t="s">
        <v>159</v>
      </c>
      <c r="G483" t="s">
        <v>226</v>
      </c>
      <c r="H483">
        <v>403.23284492199832</v>
      </c>
      <c r="I483">
        <v>29</v>
      </c>
      <c r="J483">
        <v>1435089.4574316745</v>
      </c>
      <c r="K483">
        <v>33036.769463636359</v>
      </c>
      <c r="L483">
        <v>258316102.33770144</v>
      </c>
      <c r="M483">
        <v>5365743.127272726</v>
      </c>
      <c r="N483">
        <v>2152634186.147512</v>
      </c>
      <c r="O483">
        <v>113100000</v>
      </c>
      <c r="P483">
        <v>22.963769443181818</v>
      </c>
      <c r="Q483">
        <v>21454.587388603533</v>
      </c>
      <c r="R483">
        <v>258349139.10716507</v>
      </c>
      <c r="S483">
        <v>2271.0999292747847</v>
      </c>
      <c r="T483">
        <v>21477.551158046714</v>
      </c>
      <c r="U483">
        <f>Pro_Economic_Table[[#This Row],[Total Energy(MJ)]]*AHP!$P$3/TOPSIS!$B$4</f>
        <v>8.7796758789454414E-3</v>
      </c>
      <c r="V483">
        <f>Pro_Economic_Table[[#This Row],[Total Cost(LKR Million)]]*AHP!$P$4/TOPSIS!$C$4</f>
        <v>3.4109967324053768E-2</v>
      </c>
      <c r="W483">
        <f>Pro_Economic_Table[[#This Row],[Total Carbon (Metric T)]]*AHP!$P$5/TOPSIS!$D$4</f>
        <v>3.7698096260753949E-3</v>
      </c>
      <c r="X483">
        <f>((Pro_Economic_Table[[#This Row],[Weighted Energy]]-TOPSIS!$B$5)^2+(Pro_Economic_Table[[#This Row],[Weighted Cost]]-TOPSIS!$C$5)^2+(Pro_Economic_Table[[#This Row],[Weighted Co2]]-TOPSIS!$D$5)^2)^0.5</f>
        <v>6.2941954703613174E-3</v>
      </c>
      <c r="Y483">
        <f>((Pro_Economic_Table[[#This Row],[Weighted Energy]]-TOPSIS!$B$6)^2+(Pro_Economic_Table[[#This Row],[Weighted Cost]]-TOPSIS!$C$6)^2+(Pro_Economic_Table[[#This Row],[Weighted Co2]]-TOPSIS!$D$6)^2)^0.5</f>
        <v>6.9775866119177921E-4</v>
      </c>
      <c r="Z483">
        <f>Pro_Economic_Table[[#This Row],[S- Worst-Euclidean Distance]]/(Pro_Economic_Table[[#This Row],[S+ Best-Euclidean Distance]]+Pro_Economic_Table[[#This Row],[S- Worst-Euclidean Distance]])</f>
        <v>9.9794513531339307E-2</v>
      </c>
      <c r="AA483">
        <v>482</v>
      </c>
    </row>
    <row r="484" spans="1:27" x14ac:dyDescent="0.3">
      <c r="A484">
        <v>481</v>
      </c>
      <c r="B484" t="s">
        <v>143</v>
      </c>
      <c r="C484" t="s">
        <v>150</v>
      </c>
      <c r="D484" t="s">
        <v>154</v>
      </c>
      <c r="E484" t="s">
        <v>157</v>
      </c>
      <c r="F484" t="s">
        <v>160</v>
      </c>
      <c r="G484" t="s">
        <v>225</v>
      </c>
      <c r="H484">
        <v>406.244603791342</v>
      </c>
      <c r="I484">
        <v>58</v>
      </c>
      <c r="J484">
        <v>1439083.3569857187</v>
      </c>
      <c r="K484">
        <v>36603.235445454542</v>
      </c>
      <c r="L484">
        <v>259035004.25742936</v>
      </c>
      <c r="M484">
        <v>4848103.6195454532</v>
      </c>
      <c r="N484">
        <v>2158625035.4785781</v>
      </c>
      <c r="O484">
        <v>108112000</v>
      </c>
      <c r="P484">
        <v>25.433923986363631</v>
      </c>
      <c r="Q484">
        <v>21514.296186936495</v>
      </c>
      <c r="R484">
        <v>259071607.4928748</v>
      </c>
      <c r="S484">
        <v>2271.5851390981234</v>
      </c>
      <c r="T484">
        <v>21539.730110922857</v>
      </c>
      <c r="U484">
        <f>Pro_Economic_Table[[#This Row],[Total Energy(MJ)]]*AHP!$P$3/TOPSIS!$B$4</f>
        <v>8.8042280732404856E-3</v>
      </c>
      <c r="V484">
        <f>Pro_Economic_Table[[#This Row],[Total Cost(LKR Million)]]*AHP!$P$4/TOPSIS!$C$4</f>
        <v>3.4117254758219945E-2</v>
      </c>
      <c r="W484">
        <f>Pro_Economic_Table[[#This Row],[Total Carbon (Metric T)]]*AHP!$P$5/TOPSIS!$D$4</f>
        <v>3.7807234780954358E-3</v>
      </c>
      <c r="X484">
        <f>((Pro_Economic_Table[[#This Row],[Weighted Energy]]-TOPSIS!$B$5)^2+(Pro_Economic_Table[[#This Row],[Weighted Cost]]-TOPSIS!$C$5)^2+(Pro_Economic_Table[[#This Row],[Weighted Co2]]-TOPSIS!$D$5)^2)^0.5</f>
        <v>6.3084027171791202E-3</v>
      </c>
      <c r="Y484">
        <f>((Pro_Economic_Table[[#This Row],[Weighted Energy]]-TOPSIS!$B$6)^2+(Pro_Economic_Table[[#This Row],[Weighted Cost]]-TOPSIS!$C$6)^2+(Pro_Economic_Table[[#This Row],[Weighted Co2]]-TOPSIS!$D$6)^2)^0.5</f>
        <v>6.8407381055415049E-4</v>
      </c>
      <c r="Z484">
        <f>Pro_Economic_Table[[#This Row],[S- Worst-Euclidean Distance]]/(Pro_Economic_Table[[#This Row],[S+ Best-Euclidean Distance]]+Pro_Economic_Table[[#This Row],[S- Worst-Euclidean Distance]])</f>
        <v>9.782997595215448E-2</v>
      </c>
      <c r="AA484">
        <v>483</v>
      </c>
    </row>
    <row r="485" spans="1:27" x14ac:dyDescent="0.3">
      <c r="A485">
        <v>499</v>
      </c>
      <c r="B485" t="s">
        <v>143</v>
      </c>
      <c r="C485" t="s">
        <v>150</v>
      </c>
      <c r="D485" t="s">
        <v>155</v>
      </c>
      <c r="E485" t="s">
        <v>157</v>
      </c>
      <c r="F485" t="s">
        <v>160</v>
      </c>
      <c r="G485" t="s">
        <v>225</v>
      </c>
      <c r="H485">
        <v>406.25105089634189</v>
      </c>
      <c r="I485">
        <v>58</v>
      </c>
      <c r="J485">
        <v>1439089.5977833585</v>
      </c>
      <c r="K485">
        <v>36584.815145454537</v>
      </c>
      <c r="L485">
        <v>259036127.60100451</v>
      </c>
      <c r="M485">
        <v>4847182.6045454536</v>
      </c>
      <c r="N485">
        <v>2158634396.6750374</v>
      </c>
      <c r="O485">
        <v>108112000</v>
      </c>
      <c r="P485">
        <v>25.420108761363633</v>
      </c>
      <c r="Q485">
        <v>21514.389486861208</v>
      </c>
      <c r="R485">
        <v>259072712.41614997</v>
      </c>
      <c r="S485">
        <v>2271.5935792795831</v>
      </c>
      <c r="T485">
        <v>21539.80959562257</v>
      </c>
      <c r="U485">
        <f>Pro_Economic_Table[[#This Row],[Total Energy(MJ)]]*AHP!$P$3/TOPSIS!$B$4</f>
        <v>8.8042656226910484E-3</v>
      </c>
      <c r="V485">
        <f>Pro_Economic_Table[[#This Row],[Total Cost(LKR Million)]]*AHP!$P$4/TOPSIS!$C$4</f>
        <v>3.4117381522485168E-2</v>
      </c>
      <c r="W485">
        <f>Pro_Economic_Table[[#This Row],[Total Carbon (Metric T)]]*AHP!$P$5/TOPSIS!$D$4</f>
        <v>3.7807374295084199E-3</v>
      </c>
      <c r="X485">
        <f>((Pro_Economic_Table[[#This Row],[Weighted Energy]]-TOPSIS!$B$5)^2+(Pro_Economic_Table[[#This Row],[Weighted Cost]]-TOPSIS!$C$5)^2+(Pro_Economic_Table[[#This Row],[Weighted Co2]]-TOPSIS!$D$5)^2)^0.5</f>
        <v>6.3085355723318378E-3</v>
      </c>
      <c r="Y485">
        <f>((Pro_Economic_Table[[#This Row],[Weighted Energy]]-TOPSIS!$B$6)^2+(Pro_Economic_Table[[#This Row],[Weighted Cost]]-TOPSIS!$C$6)^2+(Pro_Economic_Table[[#This Row],[Weighted Co2]]-TOPSIS!$D$6)^2)^0.5</f>
        <v>6.8394124855995092E-4</v>
      </c>
      <c r="Z485">
        <f>Pro_Economic_Table[[#This Row],[S- Worst-Euclidean Distance]]/(Pro_Economic_Table[[#This Row],[S+ Best-Euclidean Distance]]+Pro_Economic_Table[[#This Row],[S- Worst-Euclidean Distance]])</f>
        <v>9.7811014048198752E-2</v>
      </c>
      <c r="AA485">
        <v>484</v>
      </c>
    </row>
    <row r="486" spans="1:27" x14ac:dyDescent="0.3">
      <c r="A486">
        <v>483</v>
      </c>
      <c r="B486" t="s">
        <v>143</v>
      </c>
      <c r="C486" t="s">
        <v>150</v>
      </c>
      <c r="D486" t="s">
        <v>154</v>
      </c>
      <c r="E486" t="s">
        <v>157</v>
      </c>
      <c r="F486" t="s">
        <v>160</v>
      </c>
      <c r="G486" t="s">
        <v>224</v>
      </c>
      <c r="H486">
        <v>406.244603791342</v>
      </c>
      <c r="I486">
        <v>29</v>
      </c>
      <c r="J486">
        <v>1439083.3569857187</v>
      </c>
      <c r="K486">
        <v>36603.235445454542</v>
      </c>
      <c r="L486">
        <v>259035004.25742936</v>
      </c>
      <c r="M486">
        <v>4848103.6195454532</v>
      </c>
      <c r="N486">
        <v>2158625035.4785781</v>
      </c>
      <c r="O486">
        <v>108639800</v>
      </c>
      <c r="P486">
        <v>25.433923986363631</v>
      </c>
      <c r="Q486">
        <v>21514.296186936495</v>
      </c>
      <c r="R486">
        <v>259071607.4928748</v>
      </c>
      <c r="S486">
        <v>2272.1129390981237</v>
      </c>
      <c r="T486">
        <v>21539.730110922857</v>
      </c>
      <c r="U486">
        <f>Pro_Economic_Table[[#This Row],[Total Energy(MJ)]]*AHP!$P$3/TOPSIS!$B$4</f>
        <v>8.8042280732404856E-3</v>
      </c>
      <c r="V486">
        <f>Pro_Economic_Table[[#This Row],[Total Cost(LKR Million)]]*AHP!$P$4/TOPSIS!$C$4</f>
        <v>3.4125181860203246E-2</v>
      </c>
      <c r="W486">
        <f>Pro_Economic_Table[[#This Row],[Total Carbon (Metric T)]]*AHP!$P$5/TOPSIS!$D$4</f>
        <v>3.7807234780954358E-3</v>
      </c>
      <c r="X486">
        <f>((Pro_Economic_Table[[#This Row],[Weighted Energy]]-TOPSIS!$B$5)^2+(Pro_Economic_Table[[#This Row],[Weighted Cost]]-TOPSIS!$C$5)^2+(Pro_Economic_Table[[#This Row],[Weighted Co2]]-TOPSIS!$D$5)^2)^0.5</f>
        <v>6.3160373823615383E-3</v>
      </c>
      <c r="Y486">
        <f>((Pro_Economic_Table[[#This Row],[Weighted Energy]]-TOPSIS!$B$6)^2+(Pro_Economic_Table[[#This Row],[Weighted Cost]]-TOPSIS!$C$6)^2+(Pro_Economic_Table[[#This Row],[Weighted Co2]]-TOPSIS!$D$6)^2)^0.5</f>
        <v>6.7636048820659612E-4</v>
      </c>
      <c r="Z486">
        <f>Pro_Economic_Table[[#This Row],[S- Worst-Euclidean Distance]]/(Pro_Economic_Table[[#This Row],[S+ Best-Euclidean Distance]]+Pro_Economic_Table[[#This Row],[S- Worst-Euclidean Distance]])</f>
        <v>9.6727975256310994E-2</v>
      </c>
      <c r="AA486">
        <v>485</v>
      </c>
    </row>
    <row r="487" spans="1:27" x14ac:dyDescent="0.3">
      <c r="A487">
        <v>501</v>
      </c>
      <c r="B487" t="s">
        <v>143</v>
      </c>
      <c r="C487" t="s">
        <v>150</v>
      </c>
      <c r="D487" t="s">
        <v>155</v>
      </c>
      <c r="E487" t="s">
        <v>157</v>
      </c>
      <c r="F487" t="s">
        <v>160</v>
      </c>
      <c r="G487" t="s">
        <v>224</v>
      </c>
      <c r="H487">
        <v>406.25105089634189</v>
      </c>
      <c r="I487">
        <v>29</v>
      </c>
      <c r="J487">
        <v>1439089.5977833585</v>
      </c>
      <c r="K487">
        <v>36584.815145454537</v>
      </c>
      <c r="L487">
        <v>259036127.60100451</v>
      </c>
      <c r="M487">
        <v>4847182.6045454536</v>
      </c>
      <c r="N487">
        <v>2158634396.6750374</v>
      </c>
      <c r="O487">
        <v>108639800</v>
      </c>
      <c r="P487">
        <v>25.420108761363633</v>
      </c>
      <c r="Q487">
        <v>21514.389486861208</v>
      </c>
      <c r="R487">
        <v>259072712.41614997</v>
      </c>
      <c r="S487">
        <v>2272.1213792795829</v>
      </c>
      <c r="T487">
        <v>21539.80959562257</v>
      </c>
      <c r="U487">
        <f>Pro_Economic_Table[[#This Row],[Total Energy(MJ)]]*AHP!$P$3/TOPSIS!$B$4</f>
        <v>8.8042656226910484E-3</v>
      </c>
      <c r="V487">
        <f>Pro_Economic_Table[[#This Row],[Total Cost(LKR Million)]]*AHP!$P$4/TOPSIS!$C$4</f>
        <v>3.412530862446847E-2</v>
      </c>
      <c r="W487">
        <f>Pro_Economic_Table[[#This Row],[Total Carbon (Metric T)]]*AHP!$P$5/TOPSIS!$D$4</f>
        <v>3.7807374295084199E-3</v>
      </c>
      <c r="X487">
        <f>((Pro_Economic_Table[[#This Row],[Weighted Energy]]-TOPSIS!$B$5)^2+(Pro_Economic_Table[[#This Row],[Weighted Cost]]-TOPSIS!$C$5)^2+(Pro_Economic_Table[[#This Row],[Weighted Co2]]-TOPSIS!$D$5)^2)^0.5</f>
        <v>6.3161702360210494E-3</v>
      </c>
      <c r="Y487">
        <f>((Pro_Economic_Table[[#This Row],[Weighted Energy]]-TOPSIS!$B$6)^2+(Pro_Economic_Table[[#This Row],[Weighted Cost]]-TOPSIS!$C$6)^2+(Pro_Economic_Table[[#This Row],[Weighted Co2]]-TOPSIS!$D$6)^2)^0.5</f>
        <v>6.7622790015589443E-4</v>
      </c>
      <c r="Z487">
        <f>Pro_Economic_Table[[#This Row],[S- Worst-Euclidean Distance]]/(Pro_Economic_Table[[#This Row],[S+ Best-Euclidean Distance]]+Pro_Economic_Table[[#This Row],[S- Worst-Euclidean Distance]])</f>
        <v>9.6709009839879984E-2</v>
      </c>
      <c r="AA487">
        <v>486</v>
      </c>
    </row>
    <row r="488" spans="1:27" x14ac:dyDescent="0.3">
      <c r="A488">
        <v>473</v>
      </c>
      <c r="B488" t="s">
        <v>143</v>
      </c>
      <c r="C488" t="s">
        <v>150</v>
      </c>
      <c r="D488" t="s">
        <v>154</v>
      </c>
      <c r="E488" t="s">
        <v>156</v>
      </c>
      <c r="F488" t="s">
        <v>160</v>
      </c>
      <c r="G488" t="s">
        <v>226</v>
      </c>
      <c r="H488">
        <v>403.1878259731601</v>
      </c>
      <c r="I488">
        <v>29</v>
      </c>
      <c r="J488">
        <v>1436124.3960577189</v>
      </c>
      <c r="K488">
        <v>33873.969536363635</v>
      </c>
      <c r="L488">
        <v>258502391.29038942</v>
      </c>
      <c r="M488">
        <v>5393956.8013636358</v>
      </c>
      <c r="N488">
        <v>2154186594.0865784</v>
      </c>
      <c r="O488">
        <v>113100000</v>
      </c>
      <c r="P488">
        <v>22.704658077272725</v>
      </c>
      <c r="Q488">
        <v>21470.059721062898</v>
      </c>
      <c r="R488">
        <v>258536265.25992578</v>
      </c>
      <c r="S488">
        <v>2272.680550887942</v>
      </c>
      <c r="T488">
        <v>21492.764379140172</v>
      </c>
      <c r="U488">
        <f>Pro_Economic_Table[[#This Row],[Total Energy(MJ)]]*AHP!$P$3/TOPSIS!$B$4</f>
        <v>8.7860351297460865E-3</v>
      </c>
      <c r="V488">
        <f>Pro_Economic_Table[[#This Row],[Total Cost(LKR Million)]]*AHP!$P$4/TOPSIS!$C$4</f>
        <v>3.413370690102329E-2</v>
      </c>
      <c r="W488">
        <f>Pro_Economic_Table[[#This Row],[Total Carbon (Metric T)]]*AHP!$P$5/TOPSIS!$D$4</f>
        <v>3.772479900116402E-3</v>
      </c>
      <c r="X488">
        <f>((Pro_Economic_Table[[#This Row],[Weighted Energy]]-TOPSIS!$B$5)^2+(Pro_Economic_Table[[#This Row],[Weighted Cost]]-TOPSIS!$C$5)^2+(Pro_Economic_Table[[#This Row],[Weighted Co2]]-TOPSIS!$D$5)^2)^0.5</f>
        <v>6.3189142382481774E-3</v>
      </c>
      <c r="Y488">
        <f>((Pro_Economic_Table[[#This Row],[Weighted Energy]]-TOPSIS!$B$6)^2+(Pro_Economic_Table[[#This Row],[Weighted Cost]]-TOPSIS!$C$6)^2+(Pro_Economic_Table[[#This Row],[Weighted Co2]]-TOPSIS!$D$6)^2)^0.5</f>
        <v>6.7304089719800639E-4</v>
      </c>
      <c r="Z488">
        <f>Pro_Economic_Table[[#This Row],[S- Worst-Euclidean Distance]]/(Pro_Economic_Table[[#This Row],[S+ Best-Euclidean Distance]]+Pro_Economic_Table[[#This Row],[S- Worst-Euclidean Distance]])</f>
        <v>9.62593272067752E-2</v>
      </c>
      <c r="AA488">
        <v>487</v>
      </c>
    </row>
    <row r="489" spans="1:27" x14ac:dyDescent="0.3">
      <c r="A489">
        <v>491</v>
      </c>
      <c r="B489" t="s">
        <v>143</v>
      </c>
      <c r="C489" t="s">
        <v>150</v>
      </c>
      <c r="D489" t="s">
        <v>155</v>
      </c>
      <c r="E489" t="s">
        <v>156</v>
      </c>
      <c r="F489" t="s">
        <v>160</v>
      </c>
      <c r="G489" t="s">
        <v>226</v>
      </c>
      <c r="H489">
        <v>403.19427307816011</v>
      </c>
      <c r="I489">
        <v>29</v>
      </c>
      <c r="J489">
        <v>1436130.6368553587</v>
      </c>
      <c r="K489">
        <v>33855.549236363629</v>
      </c>
      <c r="L489">
        <v>258503514.6339646</v>
      </c>
      <c r="M489">
        <v>5393035.7863636352</v>
      </c>
      <c r="N489">
        <v>2154195955.2830381</v>
      </c>
      <c r="O489">
        <v>113100000</v>
      </c>
      <c r="P489">
        <v>22.690842852272727</v>
      </c>
      <c r="Q489">
        <v>21470.153020987611</v>
      </c>
      <c r="R489">
        <v>258537370.18320096</v>
      </c>
      <c r="S489">
        <v>2272.6889910694017</v>
      </c>
      <c r="T489">
        <v>21492.843863839884</v>
      </c>
      <c r="U489">
        <f>Pro_Economic_Table[[#This Row],[Total Energy(MJ)]]*AHP!$P$3/TOPSIS!$B$4</f>
        <v>8.7860726791966492E-3</v>
      </c>
      <c r="V489">
        <f>Pro_Economic_Table[[#This Row],[Total Cost(LKR Million)]]*AHP!$P$4/TOPSIS!$C$4</f>
        <v>3.4133833665288514E-2</v>
      </c>
      <c r="W489">
        <f>Pro_Economic_Table[[#This Row],[Total Carbon (Metric T)]]*AHP!$P$5/TOPSIS!$D$4</f>
        <v>3.7724938515293865E-3</v>
      </c>
      <c r="X489">
        <f>((Pro_Economic_Table[[#This Row],[Weighted Energy]]-TOPSIS!$B$5)^2+(Pro_Economic_Table[[#This Row],[Weighted Cost]]-TOPSIS!$C$5)^2+(Pro_Economic_Table[[#This Row],[Weighted Co2]]-TOPSIS!$D$5)^2)^0.5</f>
        <v>6.3190470761339667E-3</v>
      </c>
      <c r="Y489">
        <f>((Pro_Economic_Table[[#This Row],[Weighted Energy]]-TOPSIS!$B$6)^2+(Pro_Economic_Table[[#This Row],[Weighted Cost]]-TOPSIS!$C$6)^2+(Pro_Economic_Table[[#This Row],[Weighted Co2]]-TOPSIS!$D$6)^2)^0.5</f>
        <v>6.7290807492195205E-4</v>
      </c>
      <c r="Z489">
        <f>Pro_Economic_Table[[#This Row],[S- Worst-Euclidean Distance]]/(Pro_Economic_Table[[#This Row],[S+ Best-Euclidean Distance]]+Pro_Economic_Table[[#This Row],[S- Worst-Euclidean Distance]])</f>
        <v>9.6240330549078254E-2</v>
      </c>
      <c r="AA489">
        <v>488</v>
      </c>
    </row>
    <row r="490" spans="1:27" x14ac:dyDescent="0.3">
      <c r="A490">
        <v>479</v>
      </c>
      <c r="B490" t="s">
        <v>143</v>
      </c>
      <c r="C490" t="s">
        <v>150</v>
      </c>
      <c r="D490" t="s">
        <v>154</v>
      </c>
      <c r="E490" t="s">
        <v>157</v>
      </c>
      <c r="F490" t="s">
        <v>159</v>
      </c>
      <c r="G490" t="s">
        <v>226</v>
      </c>
      <c r="H490">
        <v>406.2831756351801</v>
      </c>
      <c r="I490">
        <v>29</v>
      </c>
      <c r="J490">
        <v>1438042.1775620349</v>
      </c>
      <c r="K490">
        <v>35784.455672727272</v>
      </c>
      <c r="L490">
        <v>258847591.96116632</v>
      </c>
      <c r="M490">
        <v>4820810.9604545441</v>
      </c>
      <c r="N490">
        <v>2157063266.3430524</v>
      </c>
      <c r="O490">
        <v>113100000</v>
      </c>
      <c r="P490">
        <v>25.706850577272721</v>
      </c>
      <c r="Q490">
        <v>21498.730554552421</v>
      </c>
      <c r="R490">
        <v>258883376.41683906</v>
      </c>
      <c r="S490">
        <v>2274.9840773035066</v>
      </c>
      <c r="T490">
        <v>21524.437405129695</v>
      </c>
      <c r="U490">
        <f>Pro_Economic_Table[[#This Row],[Total Energy(MJ)]]*AHP!$P$3/TOPSIS!$B$4</f>
        <v>8.7978312729892812E-3</v>
      </c>
      <c r="V490">
        <f>Pro_Economic_Table[[#This Row],[Total Cost(LKR Million)]]*AHP!$P$4/TOPSIS!$C$4</f>
        <v>3.4168303886277958E-2</v>
      </c>
      <c r="W490">
        <f>Pro_Economic_Table[[#This Row],[Total Carbon (Metric T)]]*AHP!$P$5/TOPSIS!$D$4</f>
        <v>3.7780392526414455E-3</v>
      </c>
      <c r="X490">
        <f>((Pro_Economic_Table[[#This Row],[Weighted Energy]]-TOPSIS!$B$5)^2+(Pro_Economic_Table[[#This Row],[Weighted Cost]]-TOPSIS!$C$5)^2+(Pro_Economic_Table[[#This Row],[Weighted Co2]]-TOPSIS!$D$5)^2)^0.5</f>
        <v>6.3557311772409128E-3</v>
      </c>
      <c r="Y490">
        <f>((Pro_Economic_Table[[#This Row],[Weighted Energy]]-TOPSIS!$B$6)^2+(Pro_Economic_Table[[#This Row],[Weighted Cost]]-TOPSIS!$C$6)^2+(Pro_Economic_Table[[#This Row],[Weighted Co2]]-TOPSIS!$D$6)^2)^0.5</f>
        <v>6.3624465463296925E-4</v>
      </c>
      <c r="Z490">
        <f>Pro_Economic_Table[[#This Row],[S- Worst-Euclidean Distance]]/(Pro_Economic_Table[[#This Row],[S+ Best-Euclidean Distance]]+Pro_Economic_Table[[#This Row],[S- Worst-Euclidean Distance]])</f>
        <v>9.0996403582026208E-2</v>
      </c>
      <c r="AA490">
        <v>489</v>
      </c>
    </row>
    <row r="491" spans="1:27" x14ac:dyDescent="0.3">
      <c r="A491">
        <v>497</v>
      </c>
      <c r="B491" t="s">
        <v>143</v>
      </c>
      <c r="C491" t="s">
        <v>150</v>
      </c>
      <c r="D491" t="s">
        <v>155</v>
      </c>
      <c r="E491" t="s">
        <v>157</v>
      </c>
      <c r="F491" t="s">
        <v>159</v>
      </c>
      <c r="G491" t="s">
        <v>226</v>
      </c>
      <c r="H491">
        <v>406.28962274018011</v>
      </c>
      <c r="I491">
        <v>29</v>
      </c>
      <c r="J491">
        <v>1438048.4183596747</v>
      </c>
      <c r="K491">
        <v>35766.035372727267</v>
      </c>
      <c r="L491">
        <v>258848715.30474147</v>
      </c>
      <c r="M491">
        <v>4819889.9454545444</v>
      </c>
      <c r="N491">
        <v>2157072627.5395122</v>
      </c>
      <c r="O491">
        <v>113100000</v>
      </c>
      <c r="P491">
        <v>25.693035352272723</v>
      </c>
      <c r="Q491">
        <v>21498.823854477138</v>
      </c>
      <c r="R491">
        <v>258884481.34011421</v>
      </c>
      <c r="S491">
        <v>2274.9925174849668</v>
      </c>
      <c r="T491">
        <v>21524.516889829411</v>
      </c>
      <c r="U491">
        <f>Pro_Economic_Table[[#This Row],[Total Energy(MJ)]]*AHP!$P$3/TOPSIS!$B$4</f>
        <v>8.797868822439844E-3</v>
      </c>
      <c r="V491">
        <f>Pro_Economic_Table[[#This Row],[Total Cost(LKR Million)]]*AHP!$P$4/TOPSIS!$C$4</f>
        <v>3.4168430650543195E-2</v>
      </c>
      <c r="W491">
        <f>Pro_Economic_Table[[#This Row],[Total Carbon (Metric T)]]*AHP!$P$5/TOPSIS!$D$4</f>
        <v>3.7780532040544309E-3</v>
      </c>
      <c r="X491">
        <f>((Pro_Economic_Table[[#This Row],[Weighted Energy]]-TOPSIS!$B$5)^2+(Pro_Economic_Table[[#This Row],[Weighted Cost]]-TOPSIS!$C$5)^2+(Pro_Economic_Table[[#This Row],[Weighted Co2]]-TOPSIS!$D$5)^2)^0.5</f>
        <v>6.3558640175617265E-3</v>
      </c>
      <c r="Y491">
        <f>((Pro_Economic_Table[[#This Row],[Weighted Energy]]-TOPSIS!$B$6)^2+(Pro_Economic_Table[[#This Row],[Weighted Cost]]-TOPSIS!$C$6)^2+(Pro_Economic_Table[[#This Row],[Weighted Co2]]-TOPSIS!$D$6)^2)^0.5</f>
        <v>6.3611186191184145E-4</v>
      </c>
      <c r="Z491">
        <f>Pro_Economic_Table[[#This Row],[S- Worst-Euclidean Distance]]/(Pro_Economic_Table[[#This Row],[S+ Best-Euclidean Distance]]+Pro_Economic_Table[[#This Row],[S- Worst-Euclidean Distance]])</f>
        <v>9.0977410803043973E-2</v>
      </c>
      <c r="AA491">
        <v>490</v>
      </c>
    </row>
    <row r="492" spans="1:27" x14ac:dyDescent="0.3">
      <c r="A492">
        <v>482</v>
      </c>
      <c r="B492" t="s">
        <v>143</v>
      </c>
      <c r="C492" t="s">
        <v>150</v>
      </c>
      <c r="D492" t="s">
        <v>154</v>
      </c>
      <c r="E492" t="s">
        <v>157</v>
      </c>
      <c r="F492" t="s">
        <v>160</v>
      </c>
      <c r="G492" t="s">
        <v>226</v>
      </c>
      <c r="H492">
        <v>406.244603791342</v>
      </c>
      <c r="I492">
        <v>29</v>
      </c>
      <c r="J492">
        <v>1439083.3569857187</v>
      </c>
      <c r="K492">
        <v>36603.235445454542</v>
      </c>
      <c r="L492">
        <v>259035004.25742936</v>
      </c>
      <c r="M492">
        <v>4848103.6195454532</v>
      </c>
      <c r="N492">
        <v>2158625035.4785781</v>
      </c>
      <c r="O492">
        <v>113100000</v>
      </c>
      <c r="P492">
        <v>25.433923986363631</v>
      </c>
      <c r="Q492">
        <v>21514.296186936495</v>
      </c>
      <c r="R492">
        <v>259071607.4928748</v>
      </c>
      <c r="S492">
        <v>2276.5731390981236</v>
      </c>
      <c r="T492">
        <v>21539.730110922857</v>
      </c>
      <c r="U492">
        <f>Pro_Economic_Table[[#This Row],[Total Energy(MJ)]]*AHP!$P$3/TOPSIS!$B$4</f>
        <v>8.8042280732404856E-3</v>
      </c>
      <c r="V492">
        <f>Pro_Economic_Table[[#This Row],[Total Cost(LKR Million)]]*AHP!$P$4/TOPSIS!$C$4</f>
        <v>3.4192170227512704E-2</v>
      </c>
      <c r="W492">
        <f>Pro_Economic_Table[[#This Row],[Total Carbon (Metric T)]]*AHP!$P$5/TOPSIS!$D$4</f>
        <v>3.7807234780954358E-3</v>
      </c>
      <c r="X492">
        <f>((Pro_Economic_Table[[#This Row],[Weighted Energy]]-TOPSIS!$B$5)^2+(Pro_Economic_Table[[#This Row],[Weighted Cost]]-TOPSIS!$C$5)^2+(Pro_Economic_Table[[#This Row],[Weighted Co2]]-TOPSIS!$D$5)^2)^0.5</f>
        <v>6.3805829782581812E-3</v>
      </c>
      <c r="Y492">
        <f>((Pro_Economic_Table[[#This Row],[Weighted Energy]]-TOPSIS!$B$6)^2+(Pro_Economic_Table[[#This Row],[Weighted Cost]]-TOPSIS!$C$6)^2+(Pro_Economic_Table[[#This Row],[Weighted Co2]]-TOPSIS!$D$6)^2)^0.5</f>
        <v>6.1139709058976677E-4</v>
      </c>
      <c r="Z492">
        <f>Pro_Economic_Table[[#This Row],[S- Worst-Euclidean Distance]]/(Pro_Economic_Table[[#This Row],[S+ Best-Euclidean Distance]]+Pro_Economic_Table[[#This Row],[S- Worst-Euclidean Distance]])</f>
        <v>8.7442624917336925E-2</v>
      </c>
      <c r="AA492">
        <v>491</v>
      </c>
    </row>
    <row r="493" spans="1:27" x14ac:dyDescent="0.3">
      <c r="A493">
        <v>500</v>
      </c>
      <c r="B493" t="s">
        <v>143</v>
      </c>
      <c r="C493" t="s">
        <v>150</v>
      </c>
      <c r="D493" t="s">
        <v>155</v>
      </c>
      <c r="E493" t="s">
        <v>157</v>
      </c>
      <c r="F493" t="s">
        <v>160</v>
      </c>
      <c r="G493" t="s">
        <v>226</v>
      </c>
      <c r="H493">
        <v>406.25105089634189</v>
      </c>
      <c r="I493">
        <v>29</v>
      </c>
      <c r="J493">
        <v>1439089.5977833585</v>
      </c>
      <c r="K493">
        <v>36584.815145454537</v>
      </c>
      <c r="L493">
        <v>259036127.60100451</v>
      </c>
      <c r="M493">
        <v>4847182.6045454536</v>
      </c>
      <c r="N493">
        <v>2158634396.6750374</v>
      </c>
      <c r="O493">
        <v>113100000</v>
      </c>
      <c r="P493">
        <v>25.420108761363633</v>
      </c>
      <c r="Q493">
        <v>21514.389486861208</v>
      </c>
      <c r="R493">
        <v>259072712.41614997</v>
      </c>
      <c r="S493">
        <v>2276.5815792795829</v>
      </c>
      <c r="T493">
        <v>21539.80959562257</v>
      </c>
      <c r="U493">
        <f>Pro_Economic_Table[[#This Row],[Total Energy(MJ)]]*AHP!$P$3/TOPSIS!$B$4</f>
        <v>8.8042656226910484E-3</v>
      </c>
      <c r="V493">
        <f>Pro_Economic_Table[[#This Row],[Total Cost(LKR Million)]]*AHP!$P$4/TOPSIS!$C$4</f>
        <v>3.4192296991777928E-2</v>
      </c>
      <c r="W493">
        <f>Pro_Economic_Table[[#This Row],[Total Carbon (Metric T)]]*AHP!$P$5/TOPSIS!$D$4</f>
        <v>3.7807374295084199E-3</v>
      </c>
      <c r="X493">
        <f>((Pro_Economic_Table[[#This Row],[Weighted Energy]]-TOPSIS!$B$5)^2+(Pro_Economic_Table[[#This Row],[Weighted Cost]]-TOPSIS!$C$5)^2+(Pro_Economic_Table[[#This Row],[Weighted Co2]]-TOPSIS!$D$5)^2)^0.5</f>
        <v>6.3807158188490237E-3</v>
      </c>
      <c r="Y493">
        <f>((Pro_Economic_Table[[#This Row],[Weighted Energy]]-TOPSIS!$B$6)^2+(Pro_Economic_Table[[#This Row],[Weighted Cost]]-TOPSIS!$C$6)^2+(Pro_Economic_Table[[#This Row],[Weighted Co2]]-TOPSIS!$D$6)^2)^0.5</f>
        <v>6.1126430354318726E-4</v>
      </c>
      <c r="Z493">
        <f>Pro_Economic_Table[[#This Row],[S- Worst-Euclidean Distance]]/(Pro_Economic_Table[[#This Row],[S+ Best-Euclidean Distance]]+Pro_Economic_Table[[#This Row],[S- Worst-Euclidean Distance]])</f>
        <v>8.7423632911309182E-2</v>
      </c>
      <c r="AA493">
        <v>492</v>
      </c>
    </row>
    <row r="494" spans="1:27" x14ac:dyDescent="0.3">
      <c r="A494">
        <v>475</v>
      </c>
      <c r="B494" t="s">
        <v>143</v>
      </c>
      <c r="C494" t="s">
        <v>150</v>
      </c>
      <c r="D494" t="s">
        <v>154</v>
      </c>
      <c r="E494" t="s">
        <v>156</v>
      </c>
      <c r="F494" t="s">
        <v>161</v>
      </c>
      <c r="G494" t="s">
        <v>225</v>
      </c>
      <c r="H494">
        <v>402.92333332969866</v>
      </c>
      <c r="I494">
        <v>58</v>
      </c>
      <c r="J494">
        <v>1443263.9121058369</v>
      </c>
      <c r="K494">
        <v>34365.237399999998</v>
      </c>
      <c r="L494">
        <v>259787504.17905065</v>
      </c>
      <c r="M494">
        <v>5344830.0149999997</v>
      </c>
      <c r="N494">
        <v>2164895868.1587553</v>
      </c>
      <c r="O494">
        <v>108112000</v>
      </c>
      <c r="P494">
        <v>22.213390213636362</v>
      </c>
      <c r="Q494">
        <v>21576.79548598226</v>
      </c>
      <c r="R494">
        <v>259821869.41645065</v>
      </c>
      <c r="S494">
        <v>2278.352698173755</v>
      </c>
      <c r="T494">
        <v>21599.008876195898</v>
      </c>
      <c r="U494">
        <f>Pro_Economic_Table[[#This Row],[Total Energy(MJ)]]*AHP!$P$3/TOPSIS!$B$4</f>
        <v>8.8297247965354597E-3</v>
      </c>
      <c r="V494">
        <f>Pro_Economic_Table[[#This Row],[Total Cost(LKR Million)]]*AHP!$P$4/TOPSIS!$C$4</f>
        <v>3.4218897674041397E-2</v>
      </c>
      <c r="W494">
        <f>Pro_Economic_Table[[#This Row],[Total Carbon (Metric T)]]*AHP!$P$5/TOPSIS!$D$4</f>
        <v>3.7911282797557242E-3</v>
      </c>
      <c r="X494">
        <f>((Pro_Economic_Table[[#This Row],[Weighted Energy]]-TOPSIS!$B$5)^2+(Pro_Economic_Table[[#This Row],[Weighted Cost]]-TOPSIS!$C$5)^2+(Pro_Economic_Table[[#This Row],[Weighted Co2]]-TOPSIS!$D$5)^2)^0.5</f>
        <v>6.4137054562683829E-3</v>
      </c>
      <c r="Y494">
        <f>((Pro_Economic_Table[[#This Row],[Weighted Energy]]-TOPSIS!$B$6)^2+(Pro_Economic_Table[[#This Row],[Weighted Cost]]-TOPSIS!$C$6)^2+(Pro_Economic_Table[[#This Row],[Weighted Co2]]-TOPSIS!$D$6)^2)^0.5</f>
        <v>5.7883587919905881E-4</v>
      </c>
      <c r="Z494">
        <f>Pro_Economic_Table[[#This Row],[S- Worst-Euclidean Distance]]/(Pro_Economic_Table[[#This Row],[S+ Best-Euclidean Distance]]+Pro_Economic_Table[[#This Row],[S- Worst-Euclidean Distance]])</f>
        <v>8.2779042901483885E-2</v>
      </c>
      <c r="AA494">
        <v>493</v>
      </c>
    </row>
    <row r="495" spans="1:27" x14ac:dyDescent="0.3">
      <c r="A495">
        <v>493</v>
      </c>
      <c r="B495" t="s">
        <v>143</v>
      </c>
      <c r="C495" t="s">
        <v>150</v>
      </c>
      <c r="D495" t="s">
        <v>155</v>
      </c>
      <c r="E495" t="s">
        <v>156</v>
      </c>
      <c r="F495" t="s">
        <v>161</v>
      </c>
      <c r="G495" t="s">
        <v>225</v>
      </c>
      <c r="H495">
        <v>402.92978043469856</v>
      </c>
      <c r="I495">
        <v>58</v>
      </c>
      <c r="J495">
        <v>1443270.1529034767</v>
      </c>
      <c r="K495">
        <v>34346.817099999993</v>
      </c>
      <c r="L495">
        <v>259788627.5226258</v>
      </c>
      <c r="M495">
        <v>5343908.9999999991</v>
      </c>
      <c r="N495">
        <v>2164905229.3552151</v>
      </c>
      <c r="O495">
        <v>108112000</v>
      </c>
      <c r="P495">
        <v>22.199574988636364</v>
      </c>
      <c r="Q495">
        <v>21576.888785906973</v>
      </c>
      <c r="R495">
        <v>259822974.33972579</v>
      </c>
      <c r="S495">
        <v>2278.3611383552152</v>
      </c>
      <c r="T495">
        <v>21599.08836089561</v>
      </c>
      <c r="U495">
        <f>Pro_Economic_Table[[#This Row],[Total Energy(MJ)]]*AHP!$P$3/TOPSIS!$B$4</f>
        <v>8.8297623459860225E-3</v>
      </c>
      <c r="V495">
        <f>Pro_Economic_Table[[#This Row],[Total Cost(LKR Million)]]*AHP!$P$4/TOPSIS!$C$4</f>
        <v>3.4219024438306635E-2</v>
      </c>
      <c r="W495">
        <f>Pro_Economic_Table[[#This Row],[Total Carbon (Metric T)]]*AHP!$P$5/TOPSIS!$D$4</f>
        <v>3.7911422311687087E-3</v>
      </c>
      <c r="X495">
        <f>((Pro_Economic_Table[[#This Row],[Weighted Energy]]-TOPSIS!$B$5)^2+(Pro_Economic_Table[[#This Row],[Weighted Cost]]-TOPSIS!$C$5)^2+(Pro_Economic_Table[[#This Row],[Weighted Co2]]-TOPSIS!$D$5)^2)^0.5</f>
        <v>6.4138383109888768E-3</v>
      </c>
      <c r="Y495">
        <f>((Pro_Economic_Table[[#This Row],[Weighted Energy]]-TOPSIS!$B$6)^2+(Pro_Economic_Table[[#This Row],[Weighted Cost]]-TOPSIS!$C$6)^2+(Pro_Economic_Table[[#This Row],[Weighted Co2]]-TOPSIS!$D$6)^2)^0.5</f>
        <v>5.7870338060369989E-4</v>
      </c>
      <c r="Z495">
        <f>Pro_Economic_Table[[#This Row],[S- Worst-Euclidean Distance]]/(Pro_Economic_Table[[#This Row],[S+ Best-Euclidean Distance]]+Pro_Economic_Table[[#This Row],[S- Worst-Euclidean Distance]])</f>
        <v>8.2760090125669039E-2</v>
      </c>
      <c r="AA495">
        <v>494</v>
      </c>
    </row>
    <row r="496" spans="1:27" x14ac:dyDescent="0.3">
      <c r="A496">
        <v>477</v>
      </c>
      <c r="B496" t="s">
        <v>143</v>
      </c>
      <c r="C496" t="s">
        <v>150</v>
      </c>
      <c r="D496" t="s">
        <v>154</v>
      </c>
      <c r="E496" t="s">
        <v>156</v>
      </c>
      <c r="F496" t="s">
        <v>161</v>
      </c>
      <c r="G496" t="s">
        <v>224</v>
      </c>
      <c r="H496">
        <v>402.92333332969866</v>
      </c>
      <c r="I496">
        <v>29</v>
      </c>
      <c r="J496">
        <v>1443263.9121058369</v>
      </c>
      <c r="K496">
        <v>34365.237399999998</v>
      </c>
      <c r="L496">
        <v>259787504.17905065</v>
      </c>
      <c r="M496">
        <v>5344830.0149999997</v>
      </c>
      <c r="N496">
        <v>2164895868.1587553</v>
      </c>
      <c r="O496">
        <v>108639800</v>
      </c>
      <c r="P496">
        <v>22.213390213636362</v>
      </c>
      <c r="Q496">
        <v>21576.79548598226</v>
      </c>
      <c r="R496">
        <v>259821869.41645065</v>
      </c>
      <c r="S496">
        <v>2278.8804981737553</v>
      </c>
      <c r="T496">
        <v>21599.008876195898</v>
      </c>
      <c r="U496">
        <f>Pro_Economic_Table[[#This Row],[Total Energy(MJ)]]*AHP!$P$3/TOPSIS!$B$4</f>
        <v>8.8297247965354597E-3</v>
      </c>
      <c r="V496">
        <f>Pro_Economic_Table[[#This Row],[Total Cost(LKR Million)]]*AHP!$P$4/TOPSIS!$C$4</f>
        <v>3.4226824776024706E-2</v>
      </c>
      <c r="W496">
        <f>Pro_Economic_Table[[#This Row],[Total Carbon (Metric T)]]*AHP!$P$5/TOPSIS!$D$4</f>
        <v>3.7911282797557242E-3</v>
      </c>
      <c r="X496">
        <f>((Pro_Economic_Table[[#This Row],[Weighted Energy]]-TOPSIS!$B$5)^2+(Pro_Economic_Table[[#This Row],[Weighted Cost]]-TOPSIS!$C$5)^2+(Pro_Economic_Table[[#This Row],[Weighted Co2]]-TOPSIS!$D$5)^2)^0.5</f>
        <v>6.4213403990570064E-3</v>
      </c>
      <c r="Y496">
        <f>((Pro_Economic_Table[[#This Row],[Weighted Energy]]-TOPSIS!$B$6)^2+(Pro_Economic_Table[[#This Row],[Weighted Cost]]-TOPSIS!$C$6)^2+(Pro_Economic_Table[[#This Row],[Weighted Co2]]-TOPSIS!$D$6)^2)^0.5</f>
        <v>5.7111205055428702E-4</v>
      </c>
      <c r="Z496">
        <f>Pro_Economic_Table[[#This Row],[S- Worst-Euclidean Distance]]/(Pro_Economic_Table[[#This Row],[S+ Best-Euclidean Distance]]+Pro_Economic_Table[[#This Row],[S- Worst-Euclidean Distance]])</f>
        <v>8.1675500072372301E-2</v>
      </c>
      <c r="AA496">
        <v>495</v>
      </c>
    </row>
    <row r="497" spans="1:27" x14ac:dyDescent="0.3">
      <c r="A497">
        <v>495</v>
      </c>
      <c r="B497" t="s">
        <v>143</v>
      </c>
      <c r="C497" t="s">
        <v>150</v>
      </c>
      <c r="D497" t="s">
        <v>155</v>
      </c>
      <c r="E497" t="s">
        <v>156</v>
      </c>
      <c r="F497" t="s">
        <v>161</v>
      </c>
      <c r="G497" t="s">
        <v>224</v>
      </c>
      <c r="H497">
        <v>402.92978043469856</v>
      </c>
      <c r="I497">
        <v>29</v>
      </c>
      <c r="J497">
        <v>1443270.1529034767</v>
      </c>
      <c r="K497">
        <v>34346.817099999993</v>
      </c>
      <c r="L497">
        <v>259788627.5226258</v>
      </c>
      <c r="M497">
        <v>5343908.9999999991</v>
      </c>
      <c r="N497">
        <v>2164905229.3552151</v>
      </c>
      <c r="O497">
        <v>108639800</v>
      </c>
      <c r="P497">
        <v>22.199574988636364</v>
      </c>
      <c r="Q497">
        <v>21576.888785906973</v>
      </c>
      <c r="R497">
        <v>259822974.33972579</v>
      </c>
      <c r="S497">
        <v>2278.888938355215</v>
      </c>
      <c r="T497">
        <v>21599.08836089561</v>
      </c>
      <c r="U497">
        <f>Pro_Economic_Table[[#This Row],[Total Energy(MJ)]]*AHP!$P$3/TOPSIS!$B$4</f>
        <v>8.8297623459860225E-3</v>
      </c>
      <c r="V497">
        <f>Pro_Economic_Table[[#This Row],[Total Cost(LKR Million)]]*AHP!$P$4/TOPSIS!$C$4</f>
        <v>3.4226951540289943E-2</v>
      </c>
      <c r="W497">
        <f>Pro_Economic_Table[[#This Row],[Total Carbon (Metric T)]]*AHP!$P$5/TOPSIS!$D$4</f>
        <v>3.7911422311687087E-3</v>
      </c>
      <c r="X497">
        <f>((Pro_Economic_Table[[#This Row],[Weighted Energy]]-TOPSIS!$B$5)^2+(Pro_Economic_Table[[#This Row],[Weighted Cost]]-TOPSIS!$C$5)^2+(Pro_Economic_Table[[#This Row],[Weighted Co2]]-TOPSIS!$D$5)^2)^0.5</f>
        <v>6.42147325230355E-3</v>
      </c>
      <c r="Y497">
        <f>((Pro_Economic_Table[[#This Row],[Weighted Energy]]-TOPSIS!$B$6)^2+(Pro_Economic_Table[[#This Row],[Weighted Cost]]-TOPSIS!$C$6)^2+(Pro_Economic_Table[[#This Row],[Weighted Co2]]-TOPSIS!$D$6)^2)^0.5</f>
        <v>5.7097951951785679E-4</v>
      </c>
      <c r="Z497">
        <f>Pro_Economic_Table[[#This Row],[S- Worst-Euclidean Distance]]/(Pro_Economic_Table[[#This Row],[S+ Best-Euclidean Distance]]+Pro_Economic_Table[[#This Row],[S- Worst-Euclidean Distance]])</f>
        <v>8.1656542868451434E-2</v>
      </c>
      <c r="AA497">
        <v>496</v>
      </c>
    </row>
    <row r="498" spans="1:27" x14ac:dyDescent="0.3">
      <c r="A498">
        <v>484</v>
      </c>
      <c r="B498" t="s">
        <v>143</v>
      </c>
      <c r="C498" t="s">
        <v>150</v>
      </c>
      <c r="D498" t="s">
        <v>154</v>
      </c>
      <c r="E498" t="s">
        <v>157</v>
      </c>
      <c r="F498" t="s">
        <v>161</v>
      </c>
      <c r="G498" t="s">
        <v>225</v>
      </c>
      <c r="H498">
        <v>405.98011114788045</v>
      </c>
      <c r="I498">
        <v>58</v>
      </c>
      <c r="J498">
        <v>1446222.8730338369</v>
      </c>
      <c r="K498">
        <v>37094.503309090906</v>
      </c>
      <c r="L498">
        <v>260320117.14609069</v>
      </c>
      <c r="M498">
        <v>4798976.8331818171</v>
      </c>
      <c r="N498">
        <v>2169334309.5507555</v>
      </c>
      <c r="O498">
        <v>108112000</v>
      </c>
      <c r="P498">
        <v>24.942656122727268</v>
      </c>
      <c r="Q498">
        <v>21621.031951855864</v>
      </c>
      <c r="R498">
        <v>260357211.64939979</v>
      </c>
      <c r="S498">
        <v>2282.2452863839376</v>
      </c>
      <c r="T498">
        <v>21645.974607978591</v>
      </c>
      <c r="U498">
        <f>Pro_Economic_Table[[#This Row],[Total Energy(MJ)]]*AHP!$P$3/TOPSIS!$B$4</f>
        <v>8.8479177400298623E-3</v>
      </c>
      <c r="V498">
        <f>Pro_Economic_Table[[#This Row],[Total Cost(LKR Million)]]*AHP!$P$4/TOPSIS!$C$4</f>
        <v>3.4277361000530832E-2</v>
      </c>
      <c r="W498">
        <f>Pro_Economic_Table[[#This Row],[Total Carbon (Metric T)]]*AHP!$P$5/TOPSIS!$D$4</f>
        <v>3.7993718577347593E-3</v>
      </c>
      <c r="X498">
        <f>((Pro_Economic_Table[[#This Row],[Weighted Energy]]-TOPSIS!$B$5)^2+(Pro_Economic_Table[[#This Row],[Weighted Cost]]-TOPSIS!$C$5)^2+(Pro_Economic_Table[[#This Row],[Weighted Co2]]-TOPSIS!$D$5)^2)^0.5</f>
        <v>6.475387084170732E-3</v>
      </c>
      <c r="Y498">
        <f>((Pro_Economic_Table[[#This Row],[Weighted Energy]]-TOPSIS!$B$6)^2+(Pro_Economic_Table[[#This Row],[Weighted Cost]]-TOPSIS!$C$6)^2+(Pro_Economic_Table[[#This Row],[Weighted Co2]]-TOPSIS!$D$6)^2)^0.5</f>
        <v>5.1742781728875077E-4</v>
      </c>
      <c r="Z498">
        <f>Pro_Economic_Table[[#This Row],[S- Worst-Euclidean Distance]]/(Pro_Economic_Table[[#This Row],[S+ Best-Euclidean Distance]]+Pro_Economic_Table[[#This Row],[S- Worst-Euclidean Distance]])</f>
        <v>7.3994210426012785E-2</v>
      </c>
      <c r="AA498">
        <v>497</v>
      </c>
    </row>
    <row r="499" spans="1:27" x14ac:dyDescent="0.3">
      <c r="A499">
        <v>502</v>
      </c>
      <c r="B499" t="s">
        <v>143</v>
      </c>
      <c r="C499" t="s">
        <v>150</v>
      </c>
      <c r="D499" t="s">
        <v>155</v>
      </c>
      <c r="E499" t="s">
        <v>157</v>
      </c>
      <c r="F499" t="s">
        <v>161</v>
      </c>
      <c r="G499" t="s">
        <v>225</v>
      </c>
      <c r="H499">
        <v>405.98655825288046</v>
      </c>
      <c r="I499">
        <v>58</v>
      </c>
      <c r="J499">
        <v>1446229.1138314772</v>
      </c>
      <c r="K499">
        <v>37076.0830090909</v>
      </c>
      <c r="L499">
        <v>260321240.4896659</v>
      </c>
      <c r="M499">
        <v>4798055.8181818174</v>
      </c>
      <c r="N499">
        <v>2169343670.7472157</v>
      </c>
      <c r="O499">
        <v>108112000</v>
      </c>
      <c r="P499">
        <v>24.92884089772727</v>
      </c>
      <c r="Q499">
        <v>21621.125251780584</v>
      </c>
      <c r="R499">
        <v>260358316.57267499</v>
      </c>
      <c r="S499">
        <v>2282.2537265653978</v>
      </c>
      <c r="T499">
        <v>21646.054092678311</v>
      </c>
      <c r="U499">
        <f>Pro_Economic_Table[[#This Row],[Total Energy(MJ)]]*AHP!$P$3/TOPSIS!$B$4</f>
        <v>8.8479552894804268E-3</v>
      </c>
      <c r="V499">
        <f>Pro_Economic_Table[[#This Row],[Total Cost(LKR Million)]]*AHP!$P$4/TOPSIS!$C$4</f>
        <v>3.4277487764796069E-2</v>
      </c>
      <c r="W499">
        <f>Pro_Economic_Table[[#This Row],[Total Carbon (Metric T)]]*AHP!$P$5/TOPSIS!$D$4</f>
        <v>3.7993858091477446E-3</v>
      </c>
      <c r="X499">
        <f>((Pro_Economic_Table[[#This Row],[Weighted Energy]]-TOPSIS!$B$5)^2+(Pro_Economic_Table[[#This Row],[Weighted Cost]]-TOPSIS!$C$5)^2+(Pro_Economic_Table[[#This Row],[Weighted Co2]]-TOPSIS!$D$5)^2)^0.5</f>
        <v>6.4755199411319396E-3</v>
      </c>
      <c r="Y499">
        <f>((Pro_Economic_Table[[#This Row],[Weighted Energy]]-TOPSIS!$B$6)^2+(Pro_Economic_Table[[#This Row],[Weighted Cost]]-TOPSIS!$C$6)^2+(Pro_Economic_Table[[#This Row],[Weighted Co2]]-TOPSIS!$D$6)^2)^0.5</f>
        <v>5.1729545927703803E-4</v>
      </c>
      <c r="Z499">
        <f>Pro_Economic_Table[[#This Row],[S- Worst-Euclidean Distance]]/(Pro_Economic_Table[[#This Row],[S+ Best-Euclidean Distance]]+Pro_Economic_Table[[#This Row],[S- Worst-Euclidean Distance]])</f>
        <v>7.3975277432146117E-2</v>
      </c>
      <c r="AA499">
        <v>498</v>
      </c>
    </row>
    <row r="500" spans="1:27" x14ac:dyDescent="0.3">
      <c r="A500">
        <v>486</v>
      </c>
      <c r="B500" t="s">
        <v>143</v>
      </c>
      <c r="C500" t="s">
        <v>150</v>
      </c>
      <c r="D500" t="s">
        <v>154</v>
      </c>
      <c r="E500" t="s">
        <v>157</v>
      </c>
      <c r="F500" t="s">
        <v>161</v>
      </c>
      <c r="G500" t="s">
        <v>224</v>
      </c>
      <c r="H500">
        <v>405.98011114788045</v>
      </c>
      <c r="I500">
        <v>29</v>
      </c>
      <c r="J500">
        <v>1446222.8730338369</v>
      </c>
      <c r="K500">
        <v>37094.503309090906</v>
      </c>
      <c r="L500">
        <v>260320117.14609069</v>
      </c>
      <c r="M500">
        <v>4798976.8331818171</v>
      </c>
      <c r="N500">
        <v>2169334309.5507555</v>
      </c>
      <c r="O500">
        <v>108639800</v>
      </c>
      <c r="P500">
        <v>24.942656122727268</v>
      </c>
      <c r="Q500">
        <v>21621.031951855864</v>
      </c>
      <c r="R500">
        <v>260357211.64939979</v>
      </c>
      <c r="S500">
        <v>2282.7730863839374</v>
      </c>
      <c r="T500">
        <v>21645.974607978591</v>
      </c>
      <c r="U500">
        <f>Pro_Economic_Table[[#This Row],[Total Energy(MJ)]]*AHP!$P$3/TOPSIS!$B$4</f>
        <v>8.8479177400298623E-3</v>
      </c>
      <c r="V500">
        <f>Pro_Economic_Table[[#This Row],[Total Cost(LKR Million)]]*AHP!$P$4/TOPSIS!$C$4</f>
        <v>3.4285288102514133E-2</v>
      </c>
      <c r="W500">
        <f>Pro_Economic_Table[[#This Row],[Total Carbon (Metric T)]]*AHP!$P$5/TOPSIS!$D$4</f>
        <v>3.7993718577347593E-3</v>
      </c>
      <c r="X500">
        <f>((Pro_Economic_Table[[#This Row],[Weighted Energy]]-TOPSIS!$B$5)^2+(Pro_Economic_Table[[#This Row],[Weighted Cost]]-TOPSIS!$C$5)^2+(Pro_Economic_Table[[#This Row],[Weighted Co2]]-TOPSIS!$D$5)^2)^0.5</f>
        <v>6.4830208714875001E-3</v>
      </c>
      <c r="Y500">
        <f>((Pro_Economic_Table[[#This Row],[Weighted Energy]]-TOPSIS!$B$6)^2+(Pro_Economic_Table[[#This Row],[Weighted Cost]]-TOPSIS!$C$6)^2+(Pro_Economic_Table[[#This Row],[Weighted Co2]]-TOPSIS!$D$6)^2)^0.5</f>
        <v>5.096826805445849E-4</v>
      </c>
      <c r="Z500">
        <f>Pro_Economic_Table[[#This Row],[S- Worst-Euclidean Distance]]/(Pro_Economic_Table[[#This Row],[S+ Best-Euclidean Distance]]+Pro_Economic_Table[[#This Row],[S- Worst-Euclidean Distance]])</f>
        <v>7.2887786069019148E-2</v>
      </c>
      <c r="AA500">
        <v>499</v>
      </c>
    </row>
    <row r="501" spans="1:27" x14ac:dyDescent="0.3">
      <c r="A501">
        <v>504</v>
      </c>
      <c r="B501" t="s">
        <v>143</v>
      </c>
      <c r="C501" t="s">
        <v>150</v>
      </c>
      <c r="D501" t="s">
        <v>155</v>
      </c>
      <c r="E501" t="s">
        <v>157</v>
      </c>
      <c r="F501" t="s">
        <v>161</v>
      </c>
      <c r="G501" t="s">
        <v>224</v>
      </c>
      <c r="H501">
        <v>405.98655825288046</v>
      </c>
      <c r="I501">
        <v>29</v>
      </c>
      <c r="J501">
        <v>1446229.1138314772</v>
      </c>
      <c r="K501">
        <v>37076.0830090909</v>
      </c>
      <c r="L501">
        <v>260321240.4896659</v>
      </c>
      <c r="M501">
        <v>4798055.8181818174</v>
      </c>
      <c r="N501">
        <v>2169343670.7472157</v>
      </c>
      <c r="O501">
        <v>108639800</v>
      </c>
      <c r="P501">
        <v>24.92884089772727</v>
      </c>
      <c r="Q501">
        <v>21621.125251780584</v>
      </c>
      <c r="R501">
        <v>260358316.57267499</v>
      </c>
      <c r="S501">
        <v>2282.7815265653976</v>
      </c>
      <c r="T501">
        <v>21646.054092678311</v>
      </c>
      <c r="U501">
        <f>Pro_Economic_Table[[#This Row],[Total Energy(MJ)]]*AHP!$P$3/TOPSIS!$B$4</f>
        <v>8.8479552894804268E-3</v>
      </c>
      <c r="V501">
        <f>Pro_Economic_Table[[#This Row],[Total Cost(LKR Million)]]*AHP!$P$4/TOPSIS!$C$4</f>
        <v>3.4285414866779371E-2</v>
      </c>
      <c r="W501">
        <f>Pro_Economic_Table[[#This Row],[Total Carbon (Metric T)]]*AHP!$P$5/TOPSIS!$D$4</f>
        <v>3.7993858091477446E-3</v>
      </c>
      <c r="X501">
        <f>((Pro_Economic_Table[[#This Row],[Weighted Energy]]-TOPSIS!$B$5)^2+(Pro_Economic_Table[[#This Row],[Weighted Cost]]-TOPSIS!$C$5)^2+(Pro_Economic_Table[[#This Row],[Weighted Co2]]-TOPSIS!$D$5)^2)^0.5</f>
        <v>6.4831537270098206E-3</v>
      </c>
      <c r="Y501">
        <f>((Pro_Economic_Table[[#This Row],[Weighted Energy]]-TOPSIS!$B$6)^2+(Pro_Economic_Table[[#This Row],[Weighted Cost]]-TOPSIS!$C$6)^2+(Pro_Economic_Table[[#This Row],[Weighted Co2]]-TOPSIS!$D$6)^2)^0.5</f>
        <v>5.0955028277695116E-4</v>
      </c>
      <c r="Z501">
        <f>Pro_Economic_Table[[#This Row],[S- Worst-Euclidean Distance]]/(Pro_Economic_Table[[#This Row],[S+ Best-Euclidean Distance]]+Pro_Economic_Table[[#This Row],[S- Worst-Euclidean Distance]])</f>
        <v>7.2868847596552114E-2</v>
      </c>
      <c r="AA501">
        <v>500</v>
      </c>
    </row>
    <row r="502" spans="1:27" x14ac:dyDescent="0.3">
      <c r="A502">
        <v>476</v>
      </c>
      <c r="B502" t="s">
        <v>143</v>
      </c>
      <c r="C502" t="s">
        <v>150</v>
      </c>
      <c r="D502" t="s">
        <v>154</v>
      </c>
      <c r="E502" t="s">
        <v>156</v>
      </c>
      <c r="F502" t="s">
        <v>161</v>
      </c>
      <c r="G502" t="s">
        <v>226</v>
      </c>
      <c r="H502">
        <v>402.92333332969866</v>
      </c>
      <c r="I502">
        <v>29</v>
      </c>
      <c r="J502">
        <v>1443263.9121058369</v>
      </c>
      <c r="K502">
        <v>34365.237399999998</v>
      </c>
      <c r="L502">
        <v>259787504.17905065</v>
      </c>
      <c r="M502">
        <v>5344830.0149999997</v>
      </c>
      <c r="N502">
        <v>2164895868.1587553</v>
      </c>
      <c r="O502">
        <v>113100000</v>
      </c>
      <c r="P502">
        <v>22.213390213636362</v>
      </c>
      <c r="Q502">
        <v>21576.79548598226</v>
      </c>
      <c r="R502">
        <v>259821869.41645065</v>
      </c>
      <c r="S502">
        <v>2283.3406981737553</v>
      </c>
      <c r="T502">
        <v>21599.008876195898</v>
      </c>
      <c r="U502">
        <f>Pro_Economic_Table[[#This Row],[Total Energy(MJ)]]*AHP!$P$3/TOPSIS!$B$4</f>
        <v>8.8297247965354597E-3</v>
      </c>
      <c r="V502">
        <f>Pro_Economic_Table[[#This Row],[Total Cost(LKR Million)]]*AHP!$P$4/TOPSIS!$C$4</f>
        <v>3.4293813143334163E-2</v>
      </c>
      <c r="W502">
        <f>Pro_Economic_Table[[#This Row],[Total Carbon (Metric T)]]*AHP!$P$5/TOPSIS!$D$4</f>
        <v>3.7911282797557242E-3</v>
      </c>
      <c r="X502">
        <f>((Pro_Economic_Table[[#This Row],[Weighted Energy]]-TOPSIS!$B$5)^2+(Pro_Economic_Table[[#This Row],[Weighted Cost]]-TOPSIS!$C$5)^2+(Pro_Economic_Table[[#This Row],[Weighted Co2]]-TOPSIS!$D$5)^2)^0.5</f>
        <v>6.4858878523738096E-3</v>
      </c>
      <c r="Y502">
        <f>((Pro_Economic_Table[[#This Row],[Weighted Energy]]-TOPSIS!$B$6)^2+(Pro_Economic_Table[[#This Row],[Weighted Cost]]-TOPSIS!$C$6)^2+(Pro_Economic_Table[[#This Row],[Weighted Co2]]-TOPSIS!$D$6)^2)^0.5</f>
        <v>5.0609253365545054E-4</v>
      </c>
      <c r="Z502">
        <f>Pro_Economic_Table[[#This Row],[S- Worst-Euclidean Distance]]/(Pro_Economic_Table[[#This Row],[S+ Best-Euclidean Distance]]+Pro_Economic_Table[[#This Row],[S- Worst-Euclidean Distance]])</f>
        <v>7.2381858316805159E-2</v>
      </c>
      <c r="AA502">
        <v>501</v>
      </c>
    </row>
    <row r="503" spans="1:27" x14ac:dyDescent="0.3">
      <c r="A503">
        <v>494</v>
      </c>
      <c r="B503" t="s">
        <v>143</v>
      </c>
      <c r="C503" t="s">
        <v>150</v>
      </c>
      <c r="D503" t="s">
        <v>155</v>
      </c>
      <c r="E503" t="s">
        <v>156</v>
      </c>
      <c r="F503" t="s">
        <v>161</v>
      </c>
      <c r="G503" t="s">
        <v>226</v>
      </c>
      <c r="H503">
        <v>402.92978043469856</v>
      </c>
      <c r="I503">
        <v>29</v>
      </c>
      <c r="J503">
        <v>1443270.1529034767</v>
      </c>
      <c r="K503">
        <v>34346.817099999993</v>
      </c>
      <c r="L503">
        <v>259788627.5226258</v>
      </c>
      <c r="M503">
        <v>5343908.9999999991</v>
      </c>
      <c r="N503">
        <v>2164905229.3552151</v>
      </c>
      <c r="O503">
        <v>113100000</v>
      </c>
      <c r="P503">
        <v>22.199574988636364</v>
      </c>
      <c r="Q503">
        <v>21576.888785906973</v>
      </c>
      <c r="R503">
        <v>259822974.33972579</v>
      </c>
      <c r="S503">
        <v>2283.349138355215</v>
      </c>
      <c r="T503">
        <v>21599.08836089561</v>
      </c>
      <c r="U503">
        <f>Pro_Economic_Table[[#This Row],[Total Energy(MJ)]]*AHP!$P$3/TOPSIS!$B$4</f>
        <v>8.8297623459860225E-3</v>
      </c>
      <c r="V503">
        <f>Pro_Economic_Table[[#This Row],[Total Cost(LKR Million)]]*AHP!$P$4/TOPSIS!$C$4</f>
        <v>3.4293939907599401E-2</v>
      </c>
      <c r="W503">
        <f>Pro_Economic_Table[[#This Row],[Total Carbon (Metric T)]]*AHP!$P$5/TOPSIS!$D$4</f>
        <v>3.7911422311687087E-3</v>
      </c>
      <c r="X503">
        <f>((Pro_Economic_Table[[#This Row],[Weighted Energy]]-TOPSIS!$B$5)^2+(Pro_Economic_Table[[#This Row],[Weighted Cost]]-TOPSIS!$C$5)^2+(Pro_Economic_Table[[#This Row],[Weighted Co2]]-TOPSIS!$D$5)^2)^0.5</f>
        <v>6.4860206927299276E-3</v>
      </c>
      <c r="Y503">
        <f>((Pro_Economic_Table[[#This Row],[Weighted Energy]]-TOPSIS!$B$6)^2+(Pro_Economic_Table[[#This Row],[Weighted Cost]]-TOPSIS!$C$6)^2+(Pro_Economic_Table[[#This Row],[Weighted Co2]]-TOPSIS!$D$6)^2)^0.5</f>
        <v>5.0595975482703784E-4</v>
      </c>
      <c r="Z503">
        <f>Pro_Economic_Table[[#This Row],[S- Worst-Euclidean Distance]]/(Pro_Economic_Table[[#This Row],[S+ Best-Euclidean Distance]]+Pro_Economic_Table[[#This Row],[S- Worst-Euclidean Distance]])</f>
        <v>7.2362867519720084E-2</v>
      </c>
      <c r="AA503">
        <v>502</v>
      </c>
    </row>
    <row r="504" spans="1:27" x14ac:dyDescent="0.3">
      <c r="A504">
        <v>485</v>
      </c>
      <c r="B504" t="s">
        <v>143</v>
      </c>
      <c r="C504" t="s">
        <v>150</v>
      </c>
      <c r="D504" t="s">
        <v>154</v>
      </c>
      <c r="E504" t="s">
        <v>157</v>
      </c>
      <c r="F504" t="s">
        <v>161</v>
      </c>
      <c r="G504" t="s">
        <v>226</v>
      </c>
      <c r="H504">
        <v>405.98011114788045</v>
      </c>
      <c r="I504">
        <v>29</v>
      </c>
      <c r="J504">
        <v>1446222.8730338369</v>
      </c>
      <c r="K504">
        <v>37094.503309090906</v>
      </c>
      <c r="L504">
        <v>260320117.14609069</v>
      </c>
      <c r="M504">
        <v>4798976.8331818171</v>
      </c>
      <c r="N504">
        <v>2169334309.5507555</v>
      </c>
      <c r="O504">
        <v>113100000</v>
      </c>
      <c r="P504">
        <v>24.942656122727268</v>
      </c>
      <c r="Q504">
        <v>21621.031951855864</v>
      </c>
      <c r="R504">
        <v>260357211.64939979</v>
      </c>
      <c r="S504">
        <v>2287.2332863839374</v>
      </c>
      <c r="T504">
        <v>21645.974607978591</v>
      </c>
      <c r="U504">
        <f>Pro_Economic_Table[[#This Row],[Total Energy(MJ)]]*AHP!$P$3/TOPSIS!$B$4</f>
        <v>8.8479177400298623E-3</v>
      </c>
      <c r="V504">
        <f>Pro_Economic_Table[[#This Row],[Total Cost(LKR Million)]]*AHP!$P$4/TOPSIS!$C$4</f>
        <v>3.4352276469823591E-2</v>
      </c>
      <c r="W504">
        <f>Pro_Economic_Table[[#This Row],[Total Carbon (Metric T)]]*AHP!$P$5/TOPSIS!$D$4</f>
        <v>3.7993718577347593E-3</v>
      </c>
      <c r="X504">
        <f>((Pro_Economic_Table[[#This Row],[Weighted Energy]]-TOPSIS!$B$5)^2+(Pro_Economic_Table[[#This Row],[Weighted Cost]]-TOPSIS!$C$5)^2+(Pro_Economic_Table[[#This Row],[Weighted Co2]]-TOPSIS!$D$5)^2)^0.5</f>
        <v>6.5475584043770936E-3</v>
      </c>
      <c r="Y504">
        <f>((Pro_Economic_Table[[#This Row],[Weighted Energy]]-TOPSIS!$B$6)^2+(Pro_Economic_Table[[#This Row],[Weighted Cost]]-TOPSIS!$C$6)^2+(Pro_Economic_Table[[#This Row],[Weighted Co2]]-TOPSIS!$D$6)^2)^0.5</f>
        <v>4.4448828866303915E-4</v>
      </c>
      <c r="Z504">
        <f>Pro_Economic_Table[[#This Row],[S- Worst-Euclidean Distance]]/(Pro_Economic_Table[[#This Row],[S+ Best-Euclidean Distance]]+Pro_Economic_Table[[#This Row],[S- Worst-Euclidean Distance]])</f>
        <v>6.3570554971476623E-2</v>
      </c>
      <c r="AA504">
        <v>503</v>
      </c>
    </row>
    <row r="505" spans="1:27" x14ac:dyDescent="0.3">
      <c r="A505">
        <v>503</v>
      </c>
      <c r="B505" t="s">
        <v>143</v>
      </c>
      <c r="C505" t="s">
        <v>150</v>
      </c>
      <c r="D505" t="s">
        <v>155</v>
      </c>
      <c r="E505" t="s">
        <v>157</v>
      </c>
      <c r="F505" t="s">
        <v>161</v>
      </c>
      <c r="G505" t="s">
        <v>226</v>
      </c>
      <c r="H505">
        <v>405.98655825288046</v>
      </c>
      <c r="I505">
        <v>29</v>
      </c>
      <c r="J505">
        <v>1446229.1138314772</v>
      </c>
      <c r="K505">
        <v>37076.0830090909</v>
      </c>
      <c r="L505">
        <v>260321240.4896659</v>
      </c>
      <c r="M505">
        <v>4798055.8181818174</v>
      </c>
      <c r="N505">
        <v>2169343670.7472157</v>
      </c>
      <c r="O505">
        <v>113100000</v>
      </c>
      <c r="P505">
        <v>24.92884089772727</v>
      </c>
      <c r="Q505">
        <v>21621.125251780584</v>
      </c>
      <c r="R505">
        <v>260358316.57267499</v>
      </c>
      <c r="S505">
        <v>2287.2417265653976</v>
      </c>
      <c r="T505">
        <v>21646.054092678311</v>
      </c>
      <c r="U505">
        <f>Pro_Economic_Table[[#This Row],[Total Energy(MJ)]]*AHP!$P$3/TOPSIS!$B$4</f>
        <v>8.8479552894804268E-3</v>
      </c>
      <c r="V505">
        <f>Pro_Economic_Table[[#This Row],[Total Cost(LKR Million)]]*AHP!$P$4/TOPSIS!$C$4</f>
        <v>3.4352403234088828E-2</v>
      </c>
      <c r="W505">
        <f>Pro_Economic_Table[[#This Row],[Total Carbon (Metric T)]]*AHP!$P$5/TOPSIS!$D$4</f>
        <v>3.7993858091477446E-3</v>
      </c>
      <c r="X505">
        <f>((Pro_Economic_Table[[#This Row],[Weighted Energy]]-TOPSIS!$B$5)^2+(Pro_Economic_Table[[#This Row],[Weighted Cost]]-TOPSIS!$C$5)^2+(Pro_Economic_Table[[#This Row],[Weighted Co2]]-TOPSIS!$D$5)^2)^0.5</f>
        <v>6.5476912473092543E-3</v>
      </c>
      <c r="Y505">
        <f>((Pro_Economic_Table[[#This Row],[Weighted Energy]]-TOPSIS!$B$6)^2+(Pro_Economic_Table[[#This Row],[Weighted Cost]]-TOPSIS!$C$6)^2+(Pro_Economic_Table[[#This Row],[Weighted Co2]]-TOPSIS!$D$6)^2)^0.5</f>
        <v>4.4435557614581325E-4</v>
      </c>
      <c r="Z505">
        <f>Pro_Economic_Table[[#This Row],[S- Worst-Euclidean Distance]]/(Pro_Economic_Table[[#This Row],[S+ Best-Euclidean Distance]]+Pro_Economic_Table[[#This Row],[S- Worst-Euclidean Distance]])</f>
        <v>6.3551573289699209E-2</v>
      </c>
      <c r="AA505">
        <v>504</v>
      </c>
    </row>
    <row r="506" spans="1:27" x14ac:dyDescent="0.3">
      <c r="A506">
        <v>361</v>
      </c>
      <c r="B506" t="s">
        <v>142</v>
      </c>
      <c r="C506" t="s">
        <v>150</v>
      </c>
      <c r="D506" t="s">
        <v>154</v>
      </c>
      <c r="E506" t="s">
        <v>156</v>
      </c>
      <c r="F506" t="s">
        <v>159</v>
      </c>
      <c r="G506" t="s">
        <v>225</v>
      </c>
      <c r="H506">
        <v>406.0844784305695</v>
      </c>
      <c r="I506">
        <v>58</v>
      </c>
      <c r="J506">
        <v>1451503.7007148743</v>
      </c>
      <c r="K506">
        <v>36685.609763636356</v>
      </c>
      <c r="L506">
        <v>261270666.12867737</v>
      </c>
      <c r="M506">
        <v>5511880.9422727264</v>
      </c>
      <c r="N506">
        <v>2177255551.0723114</v>
      </c>
      <c r="O506">
        <v>108112000</v>
      </c>
      <c r="P506">
        <v>22.251500668181812</v>
      </c>
      <c r="Q506">
        <v>21699.980325687371</v>
      </c>
      <c r="R506">
        <v>261307351.73844099</v>
      </c>
      <c r="S506">
        <v>2290.8794320145839</v>
      </c>
      <c r="T506">
        <v>21722.231826355553</v>
      </c>
      <c r="U506">
        <f>Pro_Economic_Table[[#This Row],[Total Energy(MJ)]]*AHP!$P$3/TOPSIS!$B$4</f>
        <v>8.8802070755012452E-3</v>
      </c>
      <c r="V506">
        <f>Pro_Economic_Table[[#This Row],[Total Cost(LKR Million)]]*AHP!$P$4/TOPSIS!$C$4</f>
        <v>3.440703844075977E-2</v>
      </c>
      <c r="W506">
        <f>Pro_Economic_Table[[#This Row],[Total Carbon (Metric T)]]*AHP!$P$5/TOPSIS!$D$4</f>
        <v>3.812756772699215E-3</v>
      </c>
      <c r="X506">
        <f>((Pro_Economic_Table[[#This Row],[Weighted Energy]]-TOPSIS!$B$5)^2+(Pro_Economic_Table[[#This Row],[Weighted Cost]]-TOPSIS!$C$5)^2+(Pro_Economic_Table[[#This Row],[Weighted Co2]]-TOPSIS!$D$5)^2)^0.5</f>
        <v>6.6096857066707459E-3</v>
      </c>
      <c r="Y506">
        <f>((Pro_Economic_Table[[#This Row],[Weighted Energy]]-TOPSIS!$B$6)^2+(Pro_Economic_Table[[#This Row],[Weighted Cost]]-TOPSIS!$C$6)^2+(Pro_Economic_Table[[#This Row],[Weighted Co2]]-TOPSIS!$D$6)^2)^0.5</f>
        <v>3.8335164410390859E-4</v>
      </c>
      <c r="Z506">
        <f>Pro_Economic_Table[[#This Row],[S- Worst-Euclidean Distance]]/(Pro_Economic_Table[[#This Row],[S+ Best-Euclidean Distance]]+Pro_Economic_Table[[#This Row],[S- Worst-Euclidean Distance]])</f>
        <v>5.4819047128561775E-2</v>
      </c>
      <c r="AA506">
        <v>505</v>
      </c>
    </row>
    <row r="507" spans="1:27" x14ac:dyDescent="0.3">
      <c r="A507">
        <v>379</v>
      </c>
      <c r="B507" t="s">
        <v>142</v>
      </c>
      <c r="C507" t="s">
        <v>150</v>
      </c>
      <c r="D507" t="s">
        <v>155</v>
      </c>
      <c r="E507" t="s">
        <v>156</v>
      </c>
      <c r="F507" t="s">
        <v>159</v>
      </c>
      <c r="G507" t="s">
        <v>225</v>
      </c>
      <c r="H507">
        <v>406.09092553556957</v>
      </c>
      <c r="I507">
        <v>58</v>
      </c>
      <c r="J507">
        <v>1451509.9415125141</v>
      </c>
      <c r="K507">
        <v>36667.189463636358</v>
      </c>
      <c r="L507">
        <v>261271789.47225255</v>
      </c>
      <c r="M507">
        <v>5510959.9272727268</v>
      </c>
      <c r="N507">
        <v>2177264912.2687712</v>
      </c>
      <c r="O507">
        <v>108112000</v>
      </c>
      <c r="P507">
        <v>22.237685443181814</v>
      </c>
      <c r="Q507">
        <v>21700.073625612084</v>
      </c>
      <c r="R507">
        <v>261308456.66171619</v>
      </c>
      <c r="S507">
        <v>2290.8878721960441</v>
      </c>
      <c r="T507">
        <v>21722.311311055266</v>
      </c>
      <c r="U507">
        <f>Pro_Economic_Table[[#This Row],[Total Energy(MJ)]]*AHP!$P$3/TOPSIS!$B$4</f>
        <v>8.8802446249518097E-3</v>
      </c>
      <c r="V507">
        <f>Pro_Economic_Table[[#This Row],[Total Cost(LKR Million)]]*AHP!$P$4/TOPSIS!$C$4</f>
        <v>3.4407165205025007E-2</v>
      </c>
      <c r="W507">
        <f>Pro_Economic_Table[[#This Row],[Total Carbon (Metric T)]]*AHP!$P$5/TOPSIS!$D$4</f>
        <v>3.8127707241121995E-3</v>
      </c>
      <c r="X507">
        <f>((Pro_Economic_Table[[#This Row],[Weighted Energy]]-TOPSIS!$B$5)^2+(Pro_Economic_Table[[#This Row],[Weighted Cost]]-TOPSIS!$C$5)^2+(Pro_Economic_Table[[#This Row],[Weighted Co2]]-TOPSIS!$D$5)^2)^0.5</f>
        <v>6.6098185628972626E-3</v>
      </c>
      <c r="Y507">
        <f>((Pro_Economic_Table[[#This Row],[Weighted Energy]]-TOPSIS!$B$6)^2+(Pro_Economic_Table[[#This Row],[Weighted Cost]]-TOPSIS!$C$6)^2+(Pro_Economic_Table[[#This Row],[Weighted Co2]]-TOPSIS!$D$6)^2)^0.5</f>
        <v>3.8321952510673643E-4</v>
      </c>
      <c r="Z507">
        <f>Pro_Economic_Table[[#This Row],[S- Worst-Euclidean Distance]]/(Pro_Economic_Table[[#This Row],[S+ Best-Euclidean Distance]]+Pro_Economic_Table[[#This Row],[S- Worst-Euclidean Distance]])</f>
        <v>5.4800148416768821E-2</v>
      </c>
      <c r="AA507">
        <v>506</v>
      </c>
    </row>
    <row r="508" spans="1:27" x14ac:dyDescent="0.3">
      <c r="A508">
        <v>363</v>
      </c>
      <c r="B508" t="s">
        <v>142</v>
      </c>
      <c r="C508" t="s">
        <v>150</v>
      </c>
      <c r="D508" t="s">
        <v>154</v>
      </c>
      <c r="E508" t="s">
        <v>156</v>
      </c>
      <c r="F508" t="s">
        <v>159</v>
      </c>
      <c r="G508" t="s">
        <v>224</v>
      </c>
      <c r="H508">
        <v>406.0844784305695</v>
      </c>
      <c r="I508">
        <v>29</v>
      </c>
      <c r="J508">
        <v>1451503.7007148743</v>
      </c>
      <c r="K508">
        <v>36685.609763636356</v>
      </c>
      <c r="L508">
        <v>261270666.12867737</v>
      </c>
      <c r="M508">
        <v>5511880.9422727264</v>
      </c>
      <c r="N508">
        <v>2177255551.0723114</v>
      </c>
      <c r="O508">
        <v>108639800</v>
      </c>
      <c r="P508">
        <v>22.251500668181812</v>
      </c>
      <c r="Q508">
        <v>21699.980325687371</v>
      </c>
      <c r="R508">
        <v>261307351.73844099</v>
      </c>
      <c r="S508">
        <v>2291.4072320145842</v>
      </c>
      <c r="T508">
        <v>21722.231826355553</v>
      </c>
      <c r="U508">
        <f>Pro_Economic_Table[[#This Row],[Total Energy(MJ)]]*AHP!$P$3/TOPSIS!$B$4</f>
        <v>8.8802070755012452E-3</v>
      </c>
      <c r="V508">
        <f>Pro_Economic_Table[[#This Row],[Total Cost(LKR Million)]]*AHP!$P$4/TOPSIS!$C$4</f>
        <v>3.4414965542743078E-2</v>
      </c>
      <c r="W508">
        <f>Pro_Economic_Table[[#This Row],[Total Carbon (Metric T)]]*AHP!$P$5/TOPSIS!$D$4</f>
        <v>3.812756772699215E-3</v>
      </c>
      <c r="X508">
        <f>((Pro_Economic_Table[[#This Row],[Weighted Energy]]-TOPSIS!$B$5)^2+(Pro_Economic_Table[[#This Row],[Weighted Cost]]-TOPSIS!$C$5)^2+(Pro_Economic_Table[[#This Row],[Weighted Co2]]-TOPSIS!$D$5)^2)^0.5</f>
        <v>6.6173199109497731E-3</v>
      </c>
      <c r="Y508">
        <f>((Pro_Economic_Table[[#This Row],[Weighted Energy]]-TOPSIS!$B$6)^2+(Pro_Economic_Table[[#This Row],[Weighted Cost]]-TOPSIS!$C$6)^2+(Pro_Economic_Table[[#This Row],[Weighted Co2]]-TOPSIS!$D$6)^2)^0.5</f>
        <v>3.7557862607892595E-4</v>
      </c>
      <c r="Z508">
        <f>Pro_Economic_Table[[#This Row],[S- Worst-Euclidean Distance]]/(Pro_Economic_Table[[#This Row],[S+ Best-Euclidean Distance]]+Pro_Economic_Table[[#This Row],[S- Worst-Euclidean Distance]])</f>
        <v>5.3708576506604128E-2</v>
      </c>
      <c r="AA508">
        <v>507</v>
      </c>
    </row>
    <row r="509" spans="1:27" x14ac:dyDescent="0.3">
      <c r="A509">
        <v>381</v>
      </c>
      <c r="B509" t="s">
        <v>142</v>
      </c>
      <c r="C509" t="s">
        <v>150</v>
      </c>
      <c r="D509" t="s">
        <v>155</v>
      </c>
      <c r="E509" t="s">
        <v>156</v>
      </c>
      <c r="F509" t="s">
        <v>159</v>
      </c>
      <c r="G509" t="s">
        <v>224</v>
      </c>
      <c r="H509">
        <v>406.09092553556957</v>
      </c>
      <c r="I509">
        <v>29</v>
      </c>
      <c r="J509">
        <v>1451509.9415125141</v>
      </c>
      <c r="K509">
        <v>36667.189463636358</v>
      </c>
      <c r="L509">
        <v>261271789.47225255</v>
      </c>
      <c r="M509">
        <v>5510959.9272727268</v>
      </c>
      <c r="N509">
        <v>2177264912.2687712</v>
      </c>
      <c r="O509">
        <v>108639800</v>
      </c>
      <c r="P509">
        <v>22.237685443181814</v>
      </c>
      <c r="Q509">
        <v>21700.073625612084</v>
      </c>
      <c r="R509">
        <v>261308456.66171619</v>
      </c>
      <c r="S509">
        <v>2291.4156721960439</v>
      </c>
      <c r="T509">
        <v>21722.311311055266</v>
      </c>
      <c r="U509">
        <f>Pro_Economic_Table[[#This Row],[Total Energy(MJ)]]*AHP!$P$3/TOPSIS!$B$4</f>
        <v>8.8802446249518097E-3</v>
      </c>
      <c r="V509">
        <f>Pro_Economic_Table[[#This Row],[Total Cost(LKR Million)]]*AHP!$P$4/TOPSIS!$C$4</f>
        <v>3.4415092307008309E-2</v>
      </c>
      <c r="W509">
        <f>Pro_Economic_Table[[#This Row],[Total Carbon (Metric T)]]*AHP!$P$5/TOPSIS!$D$4</f>
        <v>3.8127707241121995E-3</v>
      </c>
      <c r="X509">
        <f>((Pro_Economic_Table[[#This Row],[Weighted Energy]]-TOPSIS!$B$5)^2+(Pro_Economic_Table[[#This Row],[Weighted Cost]]-TOPSIS!$C$5)^2+(Pro_Economic_Table[[#This Row],[Weighted Co2]]-TOPSIS!$D$5)^2)^0.5</f>
        <v>6.6174527657590736E-3</v>
      </c>
      <c r="Y509">
        <f>((Pro_Economic_Table[[#This Row],[Weighted Energy]]-TOPSIS!$B$6)^2+(Pro_Economic_Table[[#This Row],[Weighted Cost]]-TOPSIS!$C$6)^2+(Pro_Economic_Table[[#This Row],[Weighted Co2]]-TOPSIS!$D$6)^2)^0.5</f>
        <v>3.7544644824491068E-4</v>
      </c>
      <c r="Z509">
        <f>Pro_Economic_Table[[#This Row],[S- Worst-Euclidean Distance]]/(Pro_Economic_Table[[#This Row],[S+ Best-Euclidean Distance]]+Pro_Economic_Table[[#This Row],[S- Worst-Euclidean Distance]])</f>
        <v>5.3689669585547779E-2</v>
      </c>
      <c r="AA509">
        <v>508</v>
      </c>
    </row>
    <row r="510" spans="1:27" x14ac:dyDescent="0.3">
      <c r="A510">
        <v>364</v>
      </c>
      <c r="B510" t="s">
        <v>142</v>
      </c>
      <c r="C510" t="s">
        <v>150</v>
      </c>
      <c r="D510" t="s">
        <v>154</v>
      </c>
      <c r="E510" t="s">
        <v>156</v>
      </c>
      <c r="F510" t="s">
        <v>160</v>
      </c>
      <c r="G510" t="s">
        <v>225</v>
      </c>
      <c r="H510">
        <v>406.04590658673129</v>
      </c>
      <c r="I510">
        <v>58</v>
      </c>
      <c r="J510">
        <v>1452544.8801385583</v>
      </c>
      <c r="K510">
        <v>37504.389536363633</v>
      </c>
      <c r="L510">
        <v>261458078.42494053</v>
      </c>
      <c r="M510">
        <v>5539173.6013636356</v>
      </c>
      <c r="N510">
        <v>2178817320.2078376</v>
      </c>
      <c r="O510">
        <v>108112000</v>
      </c>
      <c r="P510">
        <v>21.978574077272722</v>
      </c>
      <c r="Q510">
        <v>21715.545958071449</v>
      </c>
      <c r="R510">
        <v>261495582.81447688</v>
      </c>
      <c r="S510">
        <v>2292.4684938092014</v>
      </c>
      <c r="T510">
        <v>21737.52453214872</v>
      </c>
      <c r="U510">
        <f>Pro_Economic_Table[[#This Row],[Total Energy(MJ)]]*AHP!$P$3/TOPSIS!$B$4</f>
        <v>8.8866038757524531E-3</v>
      </c>
      <c r="V510">
        <f>Pro_Economic_Table[[#This Row],[Total Cost(LKR Million)]]*AHP!$P$4/TOPSIS!$C$4</f>
        <v>3.443090478199453E-2</v>
      </c>
      <c r="W510">
        <f>Pro_Economic_Table[[#This Row],[Total Carbon (Metric T)]]*AHP!$P$5/TOPSIS!$D$4</f>
        <v>3.8154409981532057E-3</v>
      </c>
      <c r="X510">
        <f>((Pro_Economic_Table[[#This Row],[Weighted Energy]]-TOPSIS!$B$5)^2+(Pro_Economic_Table[[#This Row],[Weighted Cost]]-TOPSIS!$C$5)^2+(Pro_Economic_Table[[#This Row],[Weighted Co2]]-TOPSIS!$D$5)^2)^0.5</f>
        <v>6.6345385061168851E-3</v>
      </c>
      <c r="Y510">
        <f>((Pro_Economic_Table[[#This Row],[Weighted Energy]]-TOPSIS!$B$6)^2+(Pro_Economic_Table[[#This Row],[Weighted Cost]]-TOPSIS!$C$6)^2+(Pro_Economic_Table[[#This Row],[Weighted Co2]]-TOPSIS!$D$6)^2)^0.5</f>
        <v>3.5859911874378767E-4</v>
      </c>
      <c r="Z510">
        <f>Pro_Economic_Table[[#This Row],[S- Worst-Euclidean Distance]]/(Pro_Economic_Table[[#This Row],[S+ Best-Euclidean Distance]]+Pro_Economic_Table[[#This Row],[S- Worst-Euclidean Distance]])</f>
        <v>5.1278716075737488E-2</v>
      </c>
      <c r="AA510">
        <v>509</v>
      </c>
    </row>
    <row r="511" spans="1:27" x14ac:dyDescent="0.3">
      <c r="A511">
        <v>382</v>
      </c>
      <c r="B511" t="s">
        <v>142</v>
      </c>
      <c r="C511" t="s">
        <v>150</v>
      </c>
      <c r="D511" t="s">
        <v>155</v>
      </c>
      <c r="E511" t="s">
        <v>156</v>
      </c>
      <c r="F511" t="s">
        <v>160</v>
      </c>
      <c r="G511" t="s">
        <v>225</v>
      </c>
      <c r="H511">
        <v>406.05235369173135</v>
      </c>
      <c r="I511">
        <v>58</v>
      </c>
      <c r="J511">
        <v>1452551.1209361984</v>
      </c>
      <c r="K511">
        <v>37485.969236363635</v>
      </c>
      <c r="L511">
        <v>261459201.76851574</v>
      </c>
      <c r="M511">
        <v>5538252.586363636</v>
      </c>
      <c r="N511">
        <v>2178826681.4042978</v>
      </c>
      <c r="O511">
        <v>108112000</v>
      </c>
      <c r="P511">
        <v>21.964758852272723</v>
      </c>
      <c r="Q511">
        <v>21715.639257996168</v>
      </c>
      <c r="R511">
        <v>261496687.73775211</v>
      </c>
      <c r="S511">
        <v>2292.4769339906616</v>
      </c>
      <c r="T511">
        <v>21737.60401684844</v>
      </c>
      <c r="U511">
        <f>Pro_Economic_Table[[#This Row],[Total Energy(MJ)]]*AHP!$P$3/TOPSIS!$B$4</f>
        <v>8.8866414252030193E-3</v>
      </c>
      <c r="V511">
        <f>Pro_Economic_Table[[#This Row],[Total Cost(LKR Million)]]*AHP!$P$4/TOPSIS!$C$4</f>
        <v>3.443103154625976E-2</v>
      </c>
      <c r="W511">
        <f>Pro_Economic_Table[[#This Row],[Total Carbon (Metric T)]]*AHP!$P$5/TOPSIS!$D$4</f>
        <v>3.8154549495661915E-3</v>
      </c>
      <c r="X511">
        <f>((Pro_Economic_Table[[#This Row],[Weighted Energy]]-TOPSIS!$B$5)^2+(Pro_Economic_Table[[#This Row],[Weighted Cost]]-TOPSIS!$C$5)^2+(Pro_Economic_Table[[#This Row],[Weighted Co2]]-TOPSIS!$D$5)^2)^0.5</f>
        <v>6.6346713625235303E-3</v>
      </c>
      <c r="Y511">
        <f>((Pro_Economic_Table[[#This Row],[Weighted Energy]]-TOPSIS!$B$6)^2+(Pro_Economic_Table[[#This Row],[Weighted Cost]]-TOPSIS!$C$6)^2+(Pro_Economic_Table[[#This Row],[Weighted Co2]]-TOPSIS!$D$6)^2)^0.5</f>
        <v>3.5846709115099388E-4</v>
      </c>
      <c r="Z511">
        <f>Pro_Economic_Table[[#This Row],[S- Worst-Euclidean Distance]]/(Pro_Economic_Table[[#This Row],[S+ Best-Euclidean Distance]]+Pro_Economic_Table[[#This Row],[S- Worst-Euclidean Distance]])</f>
        <v>5.125983040742435E-2</v>
      </c>
      <c r="AA511">
        <v>510</v>
      </c>
    </row>
    <row r="512" spans="1:27" x14ac:dyDescent="0.3">
      <c r="A512">
        <v>366</v>
      </c>
      <c r="B512" t="s">
        <v>142</v>
      </c>
      <c r="C512" t="s">
        <v>150</v>
      </c>
      <c r="D512" t="s">
        <v>154</v>
      </c>
      <c r="E512" t="s">
        <v>156</v>
      </c>
      <c r="F512" t="s">
        <v>160</v>
      </c>
      <c r="G512" t="s">
        <v>224</v>
      </c>
      <c r="H512">
        <v>406.04590658673129</v>
      </c>
      <c r="I512">
        <v>29</v>
      </c>
      <c r="J512">
        <v>1452544.8801385583</v>
      </c>
      <c r="K512">
        <v>37504.389536363633</v>
      </c>
      <c r="L512">
        <v>261458078.42494053</v>
      </c>
      <c r="M512">
        <v>5539173.6013636356</v>
      </c>
      <c r="N512">
        <v>2178817320.2078376</v>
      </c>
      <c r="O512">
        <v>108639800</v>
      </c>
      <c r="P512">
        <v>21.978574077272722</v>
      </c>
      <c r="Q512">
        <v>21715.545958071449</v>
      </c>
      <c r="R512">
        <v>261495582.81447688</v>
      </c>
      <c r="S512">
        <v>2292.9962938092012</v>
      </c>
      <c r="T512">
        <v>21737.52453214872</v>
      </c>
      <c r="U512">
        <f>Pro_Economic_Table[[#This Row],[Total Energy(MJ)]]*AHP!$P$3/TOPSIS!$B$4</f>
        <v>8.8866038757524531E-3</v>
      </c>
      <c r="V512">
        <f>Pro_Economic_Table[[#This Row],[Total Cost(LKR Million)]]*AHP!$P$4/TOPSIS!$C$4</f>
        <v>3.4438831883977825E-2</v>
      </c>
      <c r="W512">
        <f>Pro_Economic_Table[[#This Row],[Total Carbon (Metric T)]]*AHP!$P$5/TOPSIS!$D$4</f>
        <v>3.8154409981532057E-3</v>
      </c>
      <c r="X512">
        <f>((Pro_Economic_Table[[#This Row],[Weighted Energy]]-TOPSIS!$B$5)^2+(Pro_Economic_Table[[#This Row],[Weighted Cost]]-TOPSIS!$C$5)^2+(Pro_Economic_Table[[#This Row],[Weighted Co2]]-TOPSIS!$D$5)^2)^0.5</f>
        <v>6.642172629032923E-3</v>
      </c>
      <c r="Y512">
        <f>((Pro_Economic_Table[[#This Row],[Weighted Energy]]-TOPSIS!$B$6)^2+(Pro_Economic_Table[[#This Row],[Weighted Cost]]-TOPSIS!$C$6)^2+(Pro_Economic_Table[[#This Row],[Weighted Co2]]-TOPSIS!$D$6)^2)^0.5</f>
        <v>3.5081694818789381E-4</v>
      </c>
      <c r="Z512">
        <f>Pro_Economic_Table[[#This Row],[S- Worst-Euclidean Distance]]/(Pro_Economic_Table[[#This Row],[S+ Best-Euclidean Distance]]+Pro_Economic_Table[[#This Row],[S- Worst-Euclidean Distance]])</f>
        <v>5.0166948529518175E-2</v>
      </c>
      <c r="AA512">
        <v>511</v>
      </c>
    </row>
    <row r="513" spans="1:27" x14ac:dyDescent="0.3">
      <c r="A513">
        <v>384</v>
      </c>
      <c r="B513" t="s">
        <v>142</v>
      </c>
      <c r="C513" t="s">
        <v>150</v>
      </c>
      <c r="D513" t="s">
        <v>155</v>
      </c>
      <c r="E513" t="s">
        <v>156</v>
      </c>
      <c r="F513" t="s">
        <v>160</v>
      </c>
      <c r="G513" t="s">
        <v>224</v>
      </c>
      <c r="H513">
        <v>406.05235369173135</v>
      </c>
      <c r="I513">
        <v>29</v>
      </c>
      <c r="J513">
        <v>1452551.1209361984</v>
      </c>
      <c r="K513">
        <v>37485.969236363635</v>
      </c>
      <c r="L513">
        <v>261459201.76851574</v>
      </c>
      <c r="M513">
        <v>5538252.586363636</v>
      </c>
      <c r="N513">
        <v>2178826681.4042978</v>
      </c>
      <c r="O513">
        <v>108639800</v>
      </c>
      <c r="P513">
        <v>21.964758852272723</v>
      </c>
      <c r="Q513">
        <v>21715.639257996168</v>
      </c>
      <c r="R513">
        <v>261496687.73775211</v>
      </c>
      <c r="S513">
        <v>2293.0047339906614</v>
      </c>
      <c r="T513">
        <v>21737.60401684844</v>
      </c>
      <c r="U513">
        <f>Pro_Economic_Table[[#This Row],[Total Energy(MJ)]]*AHP!$P$3/TOPSIS!$B$4</f>
        <v>8.8866414252030193E-3</v>
      </c>
      <c r="V513">
        <f>Pro_Economic_Table[[#This Row],[Total Cost(LKR Million)]]*AHP!$P$4/TOPSIS!$C$4</f>
        <v>3.4438958648243062E-2</v>
      </c>
      <c r="W513">
        <f>Pro_Economic_Table[[#This Row],[Total Carbon (Metric T)]]*AHP!$P$5/TOPSIS!$D$4</f>
        <v>3.8154549495661915E-3</v>
      </c>
      <c r="X513">
        <f>((Pro_Economic_Table[[#This Row],[Weighted Energy]]-TOPSIS!$B$5)^2+(Pro_Economic_Table[[#This Row],[Weighted Cost]]-TOPSIS!$C$5)^2+(Pro_Economic_Table[[#This Row],[Weighted Co2]]-TOPSIS!$D$5)^2)^0.5</f>
        <v>6.642305484029087E-3</v>
      </c>
      <c r="Y513">
        <f>((Pro_Economic_Table[[#This Row],[Weighted Energy]]-TOPSIS!$B$6)^2+(Pro_Economic_Table[[#This Row],[Weighted Cost]]-TOPSIS!$C$6)^2+(Pro_Economic_Table[[#This Row],[Weighted Co2]]-TOPSIS!$D$6)^2)^0.5</f>
        <v>3.5068485618402898E-4</v>
      </c>
      <c r="Z513">
        <f>Pro_Economic_Table[[#This Row],[S- Worst-Euclidean Distance]]/(Pro_Economic_Table[[#This Row],[S+ Best-Euclidean Distance]]+Pro_Economic_Table[[#This Row],[S- Worst-Euclidean Distance]])</f>
        <v>5.0148053854360344E-2</v>
      </c>
      <c r="AA513">
        <v>512</v>
      </c>
    </row>
    <row r="514" spans="1:27" x14ac:dyDescent="0.3">
      <c r="A514">
        <v>362</v>
      </c>
      <c r="B514" t="s">
        <v>142</v>
      </c>
      <c r="C514" t="s">
        <v>150</v>
      </c>
      <c r="D514" t="s">
        <v>154</v>
      </c>
      <c r="E514" t="s">
        <v>156</v>
      </c>
      <c r="F514" t="s">
        <v>159</v>
      </c>
      <c r="G514" t="s">
        <v>226</v>
      </c>
      <c r="H514">
        <v>406.0844784305695</v>
      </c>
      <c r="I514">
        <v>29</v>
      </c>
      <c r="J514">
        <v>1451503.7007148743</v>
      </c>
      <c r="K514">
        <v>36685.609763636356</v>
      </c>
      <c r="L514">
        <v>261270666.12867737</v>
      </c>
      <c r="M514">
        <v>5511880.9422727264</v>
      </c>
      <c r="N514">
        <v>2177255551.0723114</v>
      </c>
      <c r="O514">
        <v>113100000</v>
      </c>
      <c r="P514">
        <v>22.251500668181812</v>
      </c>
      <c r="Q514">
        <v>21699.980325687371</v>
      </c>
      <c r="R514">
        <v>261307351.73844099</v>
      </c>
      <c r="S514">
        <v>2295.8674320145842</v>
      </c>
      <c r="T514">
        <v>21722.231826355553</v>
      </c>
      <c r="U514">
        <f>Pro_Economic_Table[[#This Row],[Total Energy(MJ)]]*AHP!$P$3/TOPSIS!$B$4</f>
        <v>8.8802070755012452E-3</v>
      </c>
      <c r="V514">
        <f>Pro_Economic_Table[[#This Row],[Total Cost(LKR Million)]]*AHP!$P$4/TOPSIS!$C$4</f>
        <v>3.4481953910052536E-2</v>
      </c>
      <c r="W514">
        <f>Pro_Economic_Table[[#This Row],[Total Carbon (Metric T)]]*AHP!$P$5/TOPSIS!$D$4</f>
        <v>3.812756772699215E-3</v>
      </c>
      <c r="X514">
        <f>((Pro_Economic_Table[[#This Row],[Weighted Energy]]-TOPSIS!$B$5)^2+(Pro_Economic_Table[[#This Row],[Weighted Cost]]-TOPSIS!$C$5)^2+(Pro_Economic_Table[[#This Row],[Weighted Co2]]-TOPSIS!$D$5)^2)^0.5</f>
        <v>6.6818603698696431E-3</v>
      </c>
      <c r="Y514">
        <f>((Pro_Economic_Table[[#This Row],[Weighted Energy]]-TOPSIS!$B$6)^2+(Pro_Economic_Table[[#This Row],[Weighted Cost]]-TOPSIS!$C$6)^2+(Pro_Economic_Table[[#This Row],[Weighted Co2]]-TOPSIS!$D$6)^2)^0.5</f>
        <v>3.1020391402177883E-4</v>
      </c>
      <c r="Z514">
        <f>Pro_Economic_Table[[#This Row],[S- Worst-Euclidean Distance]]/(Pro_Economic_Table[[#This Row],[S+ Best-Euclidean Distance]]+Pro_Economic_Table[[#This Row],[S- Worst-Euclidean Distance]])</f>
        <v>4.4365140454506145E-2</v>
      </c>
      <c r="AA514">
        <v>513</v>
      </c>
    </row>
    <row r="515" spans="1:27" x14ac:dyDescent="0.3">
      <c r="A515">
        <v>380</v>
      </c>
      <c r="B515" t="s">
        <v>142</v>
      </c>
      <c r="C515" t="s">
        <v>150</v>
      </c>
      <c r="D515" t="s">
        <v>155</v>
      </c>
      <c r="E515" t="s">
        <v>156</v>
      </c>
      <c r="F515" t="s">
        <v>159</v>
      </c>
      <c r="G515" t="s">
        <v>226</v>
      </c>
      <c r="H515">
        <v>406.09092553556957</v>
      </c>
      <c r="I515">
        <v>29</v>
      </c>
      <c r="J515">
        <v>1451509.9415125141</v>
      </c>
      <c r="K515">
        <v>36667.189463636358</v>
      </c>
      <c r="L515">
        <v>261271789.47225255</v>
      </c>
      <c r="M515">
        <v>5510959.9272727268</v>
      </c>
      <c r="N515">
        <v>2177264912.2687712</v>
      </c>
      <c r="O515">
        <v>113100000</v>
      </c>
      <c r="P515">
        <v>22.237685443181814</v>
      </c>
      <c r="Q515">
        <v>21700.073625612084</v>
      </c>
      <c r="R515">
        <v>261308456.66171619</v>
      </c>
      <c r="S515">
        <v>2295.8758721960439</v>
      </c>
      <c r="T515">
        <v>21722.311311055266</v>
      </c>
      <c r="U515">
        <f>Pro_Economic_Table[[#This Row],[Total Energy(MJ)]]*AHP!$P$3/TOPSIS!$B$4</f>
        <v>8.8802446249518097E-3</v>
      </c>
      <c r="V515">
        <f>Pro_Economic_Table[[#This Row],[Total Cost(LKR Million)]]*AHP!$P$4/TOPSIS!$C$4</f>
        <v>3.4482080674317767E-2</v>
      </c>
      <c r="W515">
        <f>Pro_Economic_Table[[#This Row],[Total Carbon (Metric T)]]*AHP!$P$5/TOPSIS!$D$4</f>
        <v>3.8127707241121995E-3</v>
      </c>
      <c r="X515">
        <f>((Pro_Economic_Table[[#This Row],[Weighted Energy]]-TOPSIS!$B$5)^2+(Pro_Economic_Table[[#This Row],[Weighted Cost]]-TOPSIS!$C$5)^2+(Pro_Economic_Table[[#This Row],[Weighted Co2]]-TOPSIS!$D$5)^2)^0.5</f>
        <v>6.6819932122905452E-3</v>
      </c>
      <c r="Y515">
        <f>((Pro_Economic_Table[[#This Row],[Weighted Energy]]-TOPSIS!$B$6)^2+(Pro_Economic_Table[[#This Row],[Weighted Cost]]-TOPSIS!$C$6)^2+(Pro_Economic_Table[[#This Row],[Weighted Co2]]-TOPSIS!$D$6)^2)^0.5</f>
        <v>3.100712545031187E-4</v>
      </c>
      <c r="Z515">
        <f>Pro_Economic_Table[[#This Row],[S- Worst-Euclidean Distance]]/(Pro_Economic_Table[[#This Row],[S+ Best-Euclidean Distance]]+Pro_Economic_Table[[#This Row],[S- Worst-Euclidean Distance]])</f>
        <v>4.4346166425623279E-2</v>
      </c>
      <c r="AA515">
        <v>514</v>
      </c>
    </row>
    <row r="516" spans="1:27" x14ac:dyDescent="0.3">
      <c r="A516">
        <v>370</v>
      </c>
      <c r="B516" t="s">
        <v>142</v>
      </c>
      <c r="C516" t="s">
        <v>150</v>
      </c>
      <c r="D516" t="s">
        <v>154</v>
      </c>
      <c r="E516" t="s">
        <v>157</v>
      </c>
      <c r="F516" t="s">
        <v>159</v>
      </c>
      <c r="G516" t="s">
        <v>225</v>
      </c>
      <c r="H516">
        <v>409.14125624875129</v>
      </c>
      <c r="I516">
        <v>59</v>
      </c>
      <c r="J516">
        <v>1454462.6616428741</v>
      </c>
      <c r="K516">
        <v>39414.87567272727</v>
      </c>
      <c r="L516">
        <v>261803279.09571737</v>
      </c>
      <c r="M516">
        <v>4966027.7604545439</v>
      </c>
      <c r="N516">
        <v>2181693992.4643111</v>
      </c>
      <c r="O516">
        <v>109976000</v>
      </c>
      <c r="P516">
        <v>24.980766577272725</v>
      </c>
      <c r="Q516">
        <v>21744.216791560968</v>
      </c>
      <c r="R516">
        <v>261842693.9713901</v>
      </c>
      <c r="S516">
        <v>2296.6360202247656</v>
      </c>
      <c r="T516">
        <v>21769.197558138239</v>
      </c>
      <c r="U516">
        <f>Pro_Economic_Table[[#This Row],[Total Energy(MJ)]]*AHP!$P$3/TOPSIS!$B$4</f>
        <v>8.8984000189956461E-3</v>
      </c>
      <c r="V516">
        <f>Pro_Economic_Table[[#This Row],[Total Cost(LKR Million)]]*AHP!$P$4/TOPSIS!$C$4</f>
        <v>3.4493497443825315E-2</v>
      </c>
      <c r="W516">
        <f>Pro_Economic_Table[[#This Row],[Total Carbon (Metric T)]]*AHP!$P$5/TOPSIS!$D$4</f>
        <v>3.8210003506782488E-3</v>
      </c>
      <c r="X516">
        <f>((Pro_Economic_Table[[#This Row],[Weighted Energy]]-TOPSIS!$B$5)^2+(Pro_Economic_Table[[#This Row],[Weighted Cost]]-TOPSIS!$C$5)^2+(Pro_Economic_Table[[#This Row],[Weighted Co2]]-TOPSIS!$D$5)^2)^0.5</f>
        <v>6.6983288633443534E-3</v>
      </c>
      <c r="Y516">
        <f>((Pro_Economic_Table[[#This Row],[Weighted Energy]]-TOPSIS!$B$6)^2+(Pro_Economic_Table[[#This Row],[Weighted Cost]]-TOPSIS!$C$6)^2+(Pro_Economic_Table[[#This Row],[Weighted Co2]]-TOPSIS!$D$6)^2)^0.5</f>
        <v>2.9467380819141512E-4</v>
      </c>
      <c r="Z516">
        <f>Pro_Economic_Table[[#This Row],[S- Worst-Euclidean Distance]]/(Pro_Economic_Table[[#This Row],[S+ Best-Euclidean Distance]]+Pro_Economic_Table[[#This Row],[S- Worst-Euclidean Distance]])</f>
        <v>4.2138380611643655E-2</v>
      </c>
      <c r="AA516">
        <v>515</v>
      </c>
    </row>
    <row r="517" spans="1:27" x14ac:dyDescent="0.3">
      <c r="A517">
        <v>388</v>
      </c>
      <c r="B517" t="s">
        <v>142</v>
      </c>
      <c r="C517" t="s">
        <v>150</v>
      </c>
      <c r="D517" t="s">
        <v>155</v>
      </c>
      <c r="E517" t="s">
        <v>157</v>
      </c>
      <c r="F517" t="s">
        <v>159</v>
      </c>
      <c r="G517" t="s">
        <v>225</v>
      </c>
      <c r="H517">
        <v>409.14770335375135</v>
      </c>
      <c r="I517">
        <v>59</v>
      </c>
      <c r="J517">
        <v>1454468.9024405144</v>
      </c>
      <c r="K517">
        <v>39396.455372727272</v>
      </c>
      <c r="L517">
        <v>261804402.43929264</v>
      </c>
      <c r="M517">
        <v>4965106.7454545442</v>
      </c>
      <c r="N517">
        <v>2181703353.6607718</v>
      </c>
      <c r="O517">
        <v>109976000</v>
      </c>
      <c r="P517">
        <v>24.966951352272723</v>
      </c>
      <c r="Q517">
        <v>21744.310091485691</v>
      </c>
      <c r="R517">
        <v>261843798.89466536</v>
      </c>
      <c r="S517">
        <v>2296.6444604062262</v>
      </c>
      <c r="T517">
        <v>21769.277042837963</v>
      </c>
      <c r="U517">
        <f>Pro_Economic_Table[[#This Row],[Total Energy(MJ)]]*AHP!$P$3/TOPSIS!$B$4</f>
        <v>8.8984375684462141E-3</v>
      </c>
      <c r="V517">
        <f>Pro_Economic_Table[[#This Row],[Total Cost(LKR Million)]]*AHP!$P$4/TOPSIS!$C$4</f>
        <v>3.4493624208090559E-2</v>
      </c>
      <c r="W517">
        <f>Pro_Economic_Table[[#This Row],[Total Carbon (Metric T)]]*AHP!$P$5/TOPSIS!$D$4</f>
        <v>3.821014302091235E-3</v>
      </c>
      <c r="X517">
        <f>((Pro_Economic_Table[[#This Row],[Weighted Energy]]-TOPSIS!$B$5)^2+(Pro_Economic_Table[[#This Row],[Weighted Cost]]-TOPSIS!$C$5)^2+(Pro_Economic_Table[[#This Row],[Weighted Co2]]-TOPSIS!$D$5)^2)^0.5</f>
        <v>6.6984617167734134E-3</v>
      </c>
      <c r="Y517">
        <f>((Pro_Economic_Table[[#This Row],[Weighted Energy]]-TOPSIS!$B$6)^2+(Pro_Economic_Table[[#This Row],[Weighted Cost]]-TOPSIS!$C$6)^2+(Pro_Economic_Table[[#This Row],[Weighted Co2]]-TOPSIS!$D$6)^2)^0.5</f>
        <v>2.9454183188991904E-4</v>
      </c>
      <c r="Z517">
        <f>Pro_Economic_Table[[#This Row],[S- Worst-Euclidean Distance]]/(Pro_Economic_Table[[#This Row],[S+ Best-Euclidean Distance]]+Pro_Economic_Table[[#This Row],[S- Worst-Euclidean Distance]])</f>
        <v>4.2119502705846447E-2</v>
      </c>
      <c r="AA517">
        <v>516</v>
      </c>
    </row>
    <row r="518" spans="1:27" x14ac:dyDescent="0.3">
      <c r="A518">
        <v>365</v>
      </c>
      <c r="B518" t="s">
        <v>142</v>
      </c>
      <c r="C518" t="s">
        <v>150</v>
      </c>
      <c r="D518" t="s">
        <v>154</v>
      </c>
      <c r="E518" t="s">
        <v>156</v>
      </c>
      <c r="F518" t="s">
        <v>160</v>
      </c>
      <c r="G518" t="s">
        <v>226</v>
      </c>
      <c r="H518">
        <v>406.04590658673129</v>
      </c>
      <c r="I518">
        <v>29</v>
      </c>
      <c r="J518">
        <v>1452544.8801385583</v>
      </c>
      <c r="K518">
        <v>37504.389536363633</v>
      </c>
      <c r="L518">
        <v>261458078.42494053</v>
      </c>
      <c r="M518">
        <v>5539173.6013636356</v>
      </c>
      <c r="N518">
        <v>2178817320.2078376</v>
      </c>
      <c r="O518">
        <v>113100000</v>
      </c>
      <c r="P518">
        <v>21.978574077272722</v>
      </c>
      <c r="Q518">
        <v>21715.545958071449</v>
      </c>
      <c r="R518">
        <v>261495582.81447688</v>
      </c>
      <c r="S518">
        <v>2297.4564938092012</v>
      </c>
      <c r="T518">
        <v>21737.52453214872</v>
      </c>
      <c r="U518">
        <f>Pro_Economic_Table[[#This Row],[Total Energy(MJ)]]*AHP!$P$3/TOPSIS!$B$4</f>
        <v>8.8866038757524531E-3</v>
      </c>
      <c r="V518">
        <f>Pro_Economic_Table[[#This Row],[Total Cost(LKR Million)]]*AHP!$P$4/TOPSIS!$C$4</f>
        <v>3.4505820251287282E-2</v>
      </c>
      <c r="W518">
        <f>Pro_Economic_Table[[#This Row],[Total Carbon (Metric T)]]*AHP!$P$5/TOPSIS!$D$4</f>
        <v>3.8154409981532057E-3</v>
      </c>
      <c r="X518">
        <f>((Pro_Economic_Table[[#This Row],[Weighted Energy]]-TOPSIS!$B$5)^2+(Pro_Economic_Table[[#This Row],[Weighted Cost]]-TOPSIS!$C$5)^2+(Pro_Economic_Table[[#This Row],[Weighted Co2]]-TOPSIS!$D$5)^2)^0.5</f>
        <v>6.7067123068551429E-3</v>
      </c>
      <c r="Y518">
        <f>((Pro_Economic_Table[[#This Row],[Weighted Energy]]-TOPSIS!$B$6)^2+(Pro_Economic_Table[[#This Row],[Weighted Cost]]-TOPSIS!$C$6)^2+(Pro_Economic_Table[[#This Row],[Weighted Co2]]-TOPSIS!$D$6)^2)^0.5</f>
        <v>2.8537208957586744E-4</v>
      </c>
      <c r="Z518">
        <f>Pro_Economic_Table[[#This Row],[S- Worst-Euclidean Distance]]/(Pro_Economic_Table[[#This Row],[S+ Best-Euclidean Distance]]+Pro_Economic_Table[[#This Row],[S- Worst-Euclidean Distance]])</f>
        <v>4.0813593400207057E-2</v>
      </c>
      <c r="AA518">
        <v>517</v>
      </c>
    </row>
    <row r="519" spans="1:27" x14ac:dyDescent="0.3">
      <c r="A519">
        <v>383</v>
      </c>
      <c r="B519" t="s">
        <v>142</v>
      </c>
      <c r="C519" t="s">
        <v>150</v>
      </c>
      <c r="D519" t="s">
        <v>155</v>
      </c>
      <c r="E519" t="s">
        <v>156</v>
      </c>
      <c r="F519" t="s">
        <v>160</v>
      </c>
      <c r="G519" t="s">
        <v>226</v>
      </c>
      <c r="H519">
        <v>406.05235369173135</v>
      </c>
      <c r="I519">
        <v>29</v>
      </c>
      <c r="J519">
        <v>1452551.1209361984</v>
      </c>
      <c r="K519">
        <v>37485.969236363635</v>
      </c>
      <c r="L519">
        <v>261459201.76851574</v>
      </c>
      <c r="M519">
        <v>5538252.586363636</v>
      </c>
      <c r="N519">
        <v>2178826681.4042978</v>
      </c>
      <c r="O519">
        <v>113100000</v>
      </c>
      <c r="P519">
        <v>21.964758852272723</v>
      </c>
      <c r="Q519">
        <v>21715.639257996168</v>
      </c>
      <c r="R519">
        <v>261496687.73775211</v>
      </c>
      <c r="S519">
        <v>2297.4649339906618</v>
      </c>
      <c r="T519">
        <v>21737.60401684844</v>
      </c>
      <c r="U519">
        <f>Pro_Economic_Table[[#This Row],[Total Energy(MJ)]]*AHP!$P$3/TOPSIS!$B$4</f>
        <v>8.8866414252030193E-3</v>
      </c>
      <c r="V519">
        <f>Pro_Economic_Table[[#This Row],[Total Cost(LKR Million)]]*AHP!$P$4/TOPSIS!$C$4</f>
        <v>3.4505947015552534E-2</v>
      </c>
      <c r="W519">
        <f>Pro_Economic_Table[[#This Row],[Total Carbon (Metric T)]]*AHP!$P$5/TOPSIS!$D$4</f>
        <v>3.8154549495661915E-3</v>
      </c>
      <c r="X519">
        <f>((Pro_Economic_Table[[#This Row],[Weighted Energy]]-TOPSIS!$B$5)^2+(Pro_Economic_Table[[#This Row],[Weighted Cost]]-TOPSIS!$C$5)^2+(Pro_Economic_Table[[#This Row],[Weighted Co2]]-TOPSIS!$D$5)^2)^0.5</f>
        <v>6.7068451495225015E-3</v>
      </c>
      <c r="Y519">
        <f>((Pro_Economic_Table[[#This Row],[Weighted Energy]]-TOPSIS!$B$6)^2+(Pro_Economic_Table[[#This Row],[Weighted Cost]]-TOPSIS!$C$6)^2+(Pro_Economic_Table[[#This Row],[Weighted Co2]]-TOPSIS!$D$6)^2)^0.5</f>
        <v>2.852394611412625E-4</v>
      </c>
      <c r="Z519">
        <f>Pro_Economic_Table[[#This Row],[S- Worst-Euclidean Distance]]/(Pro_Economic_Table[[#This Row],[S+ Best-Euclidean Distance]]+Pro_Economic_Table[[#This Row],[S- Worst-Euclidean Distance]])</f>
        <v>4.0794623781617037E-2</v>
      </c>
      <c r="AA519">
        <v>518</v>
      </c>
    </row>
    <row r="520" spans="1:27" x14ac:dyDescent="0.3">
      <c r="A520">
        <v>373</v>
      </c>
      <c r="B520" t="s">
        <v>142</v>
      </c>
      <c r="C520" t="s">
        <v>150</v>
      </c>
      <c r="D520" t="s">
        <v>154</v>
      </c>
      <c r="E520" t="s">
        <v>157</v>
      </c>
      <c r="F520" t="s">
        <v>160</v>
      </c>
      <c r="G520" t="s">
        <v>225</v>
      </c>
      <c r="H520">
        <v>409.10268440491325</v>
      </c>
      <c r="I520">
        <v>59</v>
      </c>
      <c r="J520">
        <v>1455503.8410665584</v>
      </c>
      <c r="K520">
        <v>40233.65544545454</v>
      </c>
      <c r="L520">
        <v>261990691.3919805</v>
      </c>
      <c r="M520">
        <v>4993320.419545453</v>
      </c>
      <c r="N520">
        <v>2183255761.5998373</v>
      </c>
      <c r="O520">
        <v>109976000</v>
      </c>
      <c r="P520">
        <v>24.707839986363634</v>
      </c>
      <c r="Q520">
        <v>21759.782423945046</v>
      </c>
      <c r="R520">
        <v>262030925.04742596</v>
      </c>
      <c r="S520">
        <v>2298.2250820193831</v>
      </c>
      <c r="T520">
        <v>21784.49026393141</v>
      </c>
      <c r="U520">
        <f>Pro_Economic_Table[[#This Row],[Total Energy(MJ)]]*AHP!$P$3/TOPSIS!$B$4</f>
        <v>8.9047968192468539E-3</v>
      </c>
      <c r="V520">
        <f>Pro_Economic_Table[[#This Row],[Total Cost(LKR Million)]]*AHP!$P$4/TOPSIS!$C$4</f>
        <v>3.4517363785060075E-2</v>
      </c>
      <c r="W520">
        <f>Pro_Economic_Table[[#This Row],[Total Carbon (Metric T)]]*AHP!$P$5/TOPSIS!$D$4</f>
        <v>3.8236845761322404E-3</v>
      </c>
      <c r="X520">
        <f>((Pro_Economic_Table[[#This Row],[Weighted Energy]]-TOPSIS!$B$5)^2+(Pro_Economic_Table[[#This Row],[Weighted Cost]]-TOPSIS!$C$5)^2+(Pro_Economic_Table[[#This Row],[Weighted Co2]]-TOPSIS!$D$5)^2)^0.5</f>
        <v>6.7231815041932973E-3</v>
      </c>
      <c r="Y520">
        <f>((Pro_Economic_Table[[#This Row],[Weighted Energy]]-TOPSIS!$B$6)^2+(Pro_Economic_Table[[#This Row],[Weighted Cost]]-TOPSIS!$C$6)^2+(Pro_Economic_Table[[#This Row],[Weighted Co2]]-TOPSIS!$D$6)^2)^0.5</f>
        <v>2.6994708147219914E-4</v>
      </c>
      <c r="Z520">
        <f>Pro_Economic_Table[[#This Row],[S- Worst-Euclidean Distance]]/(Pro_Economic_Table[[#This Row],[S+ Best-Euclidean Distance]]+Pro_Economic_Table[[#This Row],[S- Worst-Euclidean Distance]])</f>
        <v>3.8601761452740371E-2</v>
      </c>
      <c r="AA520">
        <v>519</v>
      </c>
    </row>
    <row r="521" spans="1:27" x14ac:dyDescent="0.3">
      <c r="A521">
        <v>391</v>
      </c>
      <c r="B521" t="s">
        <v>142</v>
      </c>
      <c r="C521" t="s">
        <v>150</v>
      </c>
      <c r="D521" t="s">
        <v>155</v>
      </c>
      <c r="E521" t="s">
        <v>157</v>
      </c>
      <c r="F521" t="s">
        <v>160</v>
      </c>
      <c r="G521" t="s">
        <v>225</v>
      </c>
      <c r="H521">
        <v>409.10913150991325</v>
      </c>
      <c r="I521">
        <v>59</v>
      </c>
      <c r="J521">
        <v>1455510.0818641982</v>
      </c>
      <c r="K521">
        <v>40215.235145454542</v>
      </c>
      <c r="L521">
        <v>261991814.73555568</v>
      </c>
      <c r="M521">
        <v>4992399.4045454534</v>
      </c>
      <c r="N521">
        <v>2183265122.7962971</v>
      </c>
      <c r="O521">
        <v>109976000</v>
      </c>
      <c r="P521">
        <v>24.694024761363632</v>
      </c>
      <c r="Q521">
        <v>21759.875723869758</v>
      </c>
      <c r="R521">
        <v>262032029.97070113</v>
      </c>
      <c r="S521">
        <v>2298.2335222008423</v>
      </c>
      <c r="T521">
        <v>21784.569748631122</v>
      </c>
      <c r="U521">
        <f>Pro_Economic_Table[[#This Row],[Total Energy(MJ)]]*AHP!$P$3/TOPSIS!$B$4</f>
        <v>8.9048343686974184E-3</v>
      </c>
      <c r="V521">
        <f>Pro_Economic_Table[[#This Row],[Total Cost(LKR Million)]]*AHP!$P$4/TOPSIS!$C$4</f>
        <v>3.4517490549325298E-2</v>
      </c>
      <c r="W521">
        <f>Pro_Economic_Table[[#This Row],[Total Carbon (Metric T)]]*AHP!$P$5/TOPSIS!$D$4</f>
        <v>3.8236985275452249E-3</v>
      </c>
      <c r="X521">
        <f>((Pro_Economic_Table[[#This Row],[Weighted Energy]]-TOPSIS!$B$5)^2+(Pro_Economic_Table[[#This Row],[Weighted Cost]]-TOPSIS!$C$5)^2+(Pro_Economic_Table[[#This Row],[Weighted Co2]]-TOPSIS!$D$5)^2)^0.5</f>
        <v>6.7233143578135706E-3</v>
      </c>
      <c r="Y521">
        <f>((Pro_Economic_Table[[#This Row],[Weighted Energy]]-TOPSIS!$B$6)^2+(Pro_Economic_Table[[#This Row],[Weighted Cost]]-TOPSIS!$C$6)^2+(Pro_Economic_Table[[#This Row],[Weighted Co2]]-TOPSIS!$D$6)^2)^0.5</f>
        <v>2.6981525231716365E-4</v>
      </c>
      <c r="Z521">
        <f>Pro_Economic_Table[[#This Row],[S- Worst-Euclidean Distance]]/(Pro_Economic_Table[[#This Row],[S+ Best-Euclidean Distance]]+Pro_Economic_Table[[#This Row],[S- Worst-Euclidean Distance]])</f>
        <v>3.8582904559110488E-2</v>
      </c>
      <c r="AA521">
        <v>520</v>
      </c>
    </row>
    <row r="522" spans="1:27" x14ac:dyDescent="0.3">
      <c r="A522">
        <v>372</v>
      </c>
      <c r="B522" t="s">
        <v>142</v>
      </c>
      <c r="C522" t="s">
        <v>150</v>
      </c>
      <c r="D522" t="s">
        <v>154</v>
      </c>
      <c r="E522" t="s">
        <v>157</v>
      </c>
      <c r="F522" t="s">
        <v>159</v>
      </c>
      <c r="G522" t="s">
        <v>224</v>
      </c>
      <c r="H522">
        <v>409.14125624875129</v>
      </c>
      <c r="I522">
        <v>30</v>
      </c>
      <c r="J522">
        <v>1454462.6616428741</v>
      </c>
      <c r="K522">
        <v>39414.87567272727</v>
      </c>
      <c r="L522">
        <v>261803279.09571737</v>
      </c>
      <c r="M522">
        <v>4966027.7604545439</v>
      </c>
      <c r="N522">
        <v>2181693992.4643111</v>
      </c>
      <c r="O522">
        <v>112386000</v>
      </c>
      <c r="P522">
        <v>24.980766577272725</v>
      </c>
      <c r="Q522">
        <v>21744.216791560968</v>
      </c>
      <c r="R522">
        <v>261842693.9713901</v>
      </c>
      <c r="S522">
        <v>2299.0460202247659</v>
      </c>
      <c r="T522">
        <v>21769.197558138239</v>
      </c>
      <c r="U522">
        <f>Pro_Economic_Table[[#This Row],[Total Energy(MJ)]]*AHP!$P$3/TOPSIS!$B$4</f>
        <v>8.8984000189956461E-3</v>
      </c>
      <c r="V522">
        <f>Pro_Economic_Table[[#This Row],[Total Cost(LKR Million)]]*AHP!$P$4/TOPSIS!$C$4</f>
        <v>3.4529693570728999E-2</v>
      </c>
      <c r="W522">
        <f>Pro_Economic_Table[[#This Row],[Total Carbon (Metric T)]]*AHP!$P$5/TOPSIS!$D$4</f>
        <v>3.8210003506782488E-3</v>
      </c>
      <c r="X522">
        <f>((Pro_Economic_Table[[#This Row],[Weighted Energy]]-TOPSIS!$B$5)^2+(Pro_Economic_Table[[#This Row],[Weighted Cost]]-TOPSIS!$C$5)^2+(Pro_Economic_Table[[#This Row],[Weighted Co2]]-TOPSIS!$D$5)^2)^0.5</f>
        <v>6.7331989600402662E-3</v>
      </c>
      <c r="Y522">
        <f>((Pro_Economic_Table[[#This Row],[Weighted Energy]]-TOPSIS!$B$6)^2+(Pro_Economic_Table[[#This Row],[Weighted Cost]]-TOPSIS!$C$6)^2+(Pro_Economic_Table[[#This Row],[Weighted Co2]]-TOPSIS!$D$6)^2)^0.5</f>
        <v>2.5918809000350718E-4</v>
      </c>
      <c r="Z522">
        <f>Pro_Economic_Table[[#This Row],[S- Worst-Euclidean Distance]]/(Pro_Economic_Table[[#This Row],[S+ Best-Euclidean Distance]]+Pro_Economic_Table[[#This Row],[S- Worst-Euclidean Distance]])</f>
        <v>3.706718294461183E-2</v>
      </c>
      <c r="AA522">
        <v>521</v>
      </c>
    </row>
    <row r="523" spans="1:27" x14ac:dyDescent="0.3">
      <c r="A523">
        <v>390</v>
      </c>
      <c r="B523" t="s">
        <v>142</v>
      </c>
      <c r="C523" t="s">
        <v>150</v>
      </c>
      <c r="D523" t="s">
        <v>155</v>
      </c>
      <c r="E523" t="s">
        <v>157</v>
      </c>
      <c r="F523" t="s">
        <v>159</v>
      </c>
      <c r="G523" t="s">
        <v>224</v>
      </c>
      <c r="H523">
        <v>409.14770335375135</v>
      </c>
      <c r="I523">
        <v>30</v>
      </c>
      <c r="J523">
        <v>1454468.9024405144</v>
      </c>
      <c r="K523">
        <v>39396.455372727272</v>
      </c>
      <c r="L523">
        <v>261804402.43929264</v>
      </c>
      <c r="M523">
        <v>4965106.7454545442</v>
      </c>
      <c r="N523">
        <v>2181703353.6607718</v>
      </c>
      <c r="O523">
        <v>112386000</v>
      </c>
      <c r="P523">
        <v>24.966951352272723</v>
      </c>
      <c r="Q523">
        <v>21744.310091485691</v>
      </c>
      <c r="R523">
        <v>261843798.89466536</v>
      </c>
      <c r="S523">
        <v>2299.0544604062261</v>
      </c>
      <c r="T523">
        <v>21769.277042837963</v>
      </c>
      <c r="U523">
        <f>Pro_Economic_Table[[#This Row],[Total Energy(MJ)]]*AHP!$P$3/TOPSIS!$B$4</f>
        <v>8.8984375684462141E-3</v>
      </c>
      <c r="V523">
        <f>Pro_Economic_Table[[#This Row],[Total Cost(LKR Million)]]*AHP!$P$4/TOPSIS!$C$4</f>
        <v>3.4529820334994236E-2</v>
      </c>
      <c r="W523">
        <f>Pro_Economic_Table[[#This Row],[Total Carbon (Metric T)]]*AHP!$P$5/TOPSIS!$D$4</f>
        <v>3.821014302091235E-3</v>
      </c>
      <c r="X523">
        <f>((Pro_Economic_Table[[#This Row],[Weighted Energy]]-TOPSIS!$B$5)^2+(Pro_Economic_Table[[#This Row],[Weighted Cost]]-TOPSIS!$C$5)^2+(Pro_Economic_Table[[#This Row],[Weighted Co2]]-TOPSIS!$D$5)^2)^0.5</f>
        <v>6.7333318068995432E-3</v>
      </c>
      <c r="Y523">
        <f>((Pro_Economic_Table[[#This Row],[Weighted Energy]]-TOPSIS!$B$6)^2+(Pro_Economic_Table[[#This Row],[Weighted Cost]]-TOPSIS!$C$6)^2+(Pro_Economic_Table[[#This Row],[Weighted Co2]]-TOPSIS!$D$6)^2)^0.5</f>
        <v>2.5905574737799451E-4</v>
      </c>
      <c r="Z523">
        <f>Pro_Economic_Table[[#This Row],[S- Worst-Euclidean Distance]]/(Pro_Economic_Table[[#This Row],[S+ Best-Euclidean Distance]]+Pro_Economic_Table[[#This Row],[S- Worst-Euclidean Distance]])</f>
        <v>3.704825359966199E-2</v>
      </c>
      <c r="AA523">
        <v>522</v>
      </c>
    </row>
    <row r="524" spans="1:27" x14ac:dyDescent="0.3">
      <c r="A524">
        <v>375</v>
      </c>
      <c r="B524" t="s">
        <v>142</v>
      </c>
      <c r="C524" t="s">
        <v>150</v>
      </c>
      <c r="D524" t="s">
        <v>154</v>
      </c>
      <c r="E524" t="s">
        <v>157</v>
      </c>
      <c r="F524" t="s">
        <v>160</v>
      </c>
      <c r="G524" t="s">
        <v>224</v>
      </c>
      <c r="H524">
        <v>409.10268440491325</v>
      </c>
      <c r="I524">
        <v>30</v>
      </c>
      <c r="J524">
        <v>1455503.8410665584</v>
      </c>
      <c r="K524">
        <v>40233.65544545454</v>
      </c>
      <c r="L524">
        <v>261990691.3919805</v>
      </c>
      <c r="M524">
        <v>4993320.419545453</v>
      </c>
      <c r="N524">
        <v>2183255761.5998373</v>
      </c>
      <c r="O524">
        <v>112386000</v>
      </c>
      <c r="P524">
        <v>24.707839986363634</v>
      </c>
      <c r="Q524">
        <v>21759.782423945046</v>
      </c>
      <c r="R524">
        <v>262030925.04742596</v>
      </c>
      <c r="S524">
        <v>2300.6350820193829</v>
      </c>
      <c r="T524">
        <v>21784.49026393141</v>
      </c>
      <c r="U524">
        <f>Pro_Economic_Table[[#This Row],[Total Energy(MJ)]]*AHP!$P$3/TOPSIS!$B$4</f>
        <v>8.9047968192468539E-3</v>
      </c>
      <c r="V524">
        <f>Pro_Economic_Table[[#This Row],[Total Cost(LKR Million)]]*AHP!$P$4/TOPSIS!$C$4</f>
        <v>3.4553559911963752E-2</v>
      </c>
      <c r="W524">
        <f>Pro_Economic_Table[[#This Row],[Total Carbon (Metric T)]]*AHP!$P$5/TOPSIS!$D$4</f>
        <v>3.8236845761322404E-3</v>
      </c>
      <c r="X524">
        <f>((Pro_Economic_Table[[#This Row],[Weighted Energy]]-TOPSIS!$B$5)^2+(Pro_Economic_Table[[#This Row],[Weighted Cost]]-TOPSIS!$C$5)^2+(Pro_Economic_Table[[#This Row],[Weighted Co2]]-TOPSIS!$D$5)^2)^0.5</f>
        <v>6.7580511947257513E-3</v>
      </c>
      <c r="Y524">
        <f>((Pro_Economic_Table[[#This Row],[Weighted Energy]]-TOPSIS!$B$6)^2+(Pro_Economic_Table[[#This Row],[Weighted Cost]]-TOPSIS!$C$6)^2+(Pro_Economic_Table[[#This Row],[Weighted Co2]]-TOPSIS!$D$6)^2)^0.5</f>
        <v>2.3440345089848085E-4</v>
      </c>
      <c r="Z524">
        <f>Pro_Economic_Table[[#This Row],[S- Worst-Euclidean Distance]]/(Pro_Economic_Table[[#This Row],[S+ Best-Euclidean Distance]]+Pro_Economic_Table[[#This Row],[S- Worst-Euclidean Distance]])</f>
        <v>3.3522341263259654E-2</v>
      </c>
      <c r="AA524">
        <v>523</v>
      </c>
    </row>
    <row r="525" spans="1:27" x14ac:dyDescent="0.3">
      <c r="A525">
        <v>393</v>
      </c>
      <c r="B525" t="s">
        <v>142</v>
      </c>
      <c r="C525" t="s">
        <v>150</v>
      </c>
      <c r="D525" t="s">
        <v>155</v>
      </c>
      <c r="E525" t="s">
        <v>157</v>
      </c>
      <c r="F525" t="s">
        <v>160</v>
      </c>
      <c r="G525" t="s">
        <v>224</v>
      </c>
      <c r="H525">
        <v>409.10913150991325</v>
      </c>
      <c r="I525">
        <v>30</v>
      </c>
      <c r="J525">
        <v>1455510.0818641982</v>
      </c>
      <c r="K525">
        <v>40215.235145454542</v>
      </c>
      <c r="L525">
        <v>261991814.73555568</v>
      </c>
      <c r="M525">
        <v>4992399.4045454534</v>
      </c>
      <c r="N525">
        <v>2183265122.7962971</v>
      </c>
      <c r="O525">
        <v>112386000</v>
      </c>
      <c r="P525">
        <v>24.694024761363632</v>
      </c>
      <c r="Q525">
        <v>21759.875723869758</v>
      </c>
      <c r="R525">
        <v>262032029.97070113</v>
      </c>
      <c r="S525">
        <v>2300.6435222008422</v>
      </c>
      <c r="T525">
        <v>21784.569748631122</v>
      </c>
      <c r="U525">
        <f>Pro_Economic_Table[[#This Row],[Total Energy(MJ)]]*AHP!$P$3/TOPSIS!$B$4</f>
        <v>8.9048343686974184E-3</v>
      </c>
      <c r="V525">
        <f>Pro_Economic_Table[[#This Row],[Total Cost(LKR Million)]]*AHP!$P$4/TOPSIS!$C$4</f>
        <v>3.4553686676228976E-2</v>
      </c>
      <c r="W525">
        <f>Pro_Economic_Table[[#This Row],[Total Carbon (Metric T)]]*AHP!$P$5/TOPSIS!$D$4</f>
        <v>3.8236985275452249E-3</v>
      </c>
      <c r="X525">
        <f>((Pro_Economic_Table[[#This Row],[Weighted Energy]]-TOPSIS!$B$5)^2+(Pro_Economic_Table[[#This Row],[Weighted Cost]]-TOPSIS!$C$5)^2+(Pro_Economic_Table[[#This Row],[Weighted Co2]]-TOPSIS!$D$5)^2)^0.5</f>
        <v>6.7581840418074043E-3</v>
      </c>
      <c r="Y525">
        <f>((Pro_Economic_Table[[#This Row],[Weighted Energy]]-TOPSIS!$B$6)^2+(Pro_Economic_Table[[#This Row],[Weighted Cost]]-TOPSIS!$C$6)^2+(Pro_Economic_Table[[#This Row],[Weighted Co2]]-TOPSIS!$D$6)^2)^0.5</f>
        <v>2.3427120636474911E-4</v>
      </c>
      <c r="Z525">
        <f>Pro_Economic_Table[[#This Row],[S- Worst-Euclidean Distance]]/(Pro_Economic_Table[[#This Row],[S+ Best-Euclidean Distance]]+Pro_Economic_Table[[#This Row],[S- Worst-Euclidean Distance]])</f>
        <v>3.3503425914093367E-2</v>
      </c>
      <c r="AA525">
        <v>524</v>
      </c>
    </row>
    <row r="526" spans="1:27" x14ac:dyDescent="0.3">
      <c r="A526">
        <v>367</v>
      </c>
      <c r="B526" t="s">
        <v>142</v>
      </c>
      <c r="C526" t="s">
        <v>150</v>
      </c>
      <c r="D526" t="s">
        <v>154</v>
      </c>
      <c r="E526" t="s">
        <v>156</v>
      </c>
      <c r="F526" t="s">
        <v>161</v>
      </c>
      <c r="G526" t="s">
        <v>225</v>
      </c>
      <c r="H526">
        <v>405.78141394326985</v>
      </c>
      <c r="I526">
        <v>58</v>
      </c>
      <c r="J526">
        <v>1459684.3961866766</v>
      </c>
      <c r="K526">
        <v>37995.657399999996</v>
      </c>
      <c r="L526">
        <v>262743191.31360179</v>
      </c>
      <c r="M526">
        <v>5490046.8149999995</v>
      </c>
      <c r="N526">
        <v>2189526594.280015</v>
      </c>
      <c r="O526">
        <v>108112000</v>
      </c>
      <c r="P526">
        <v>21.487306213636359</v>
      </c>
      <c r="Q526">
        <v>21822.281722990814</v>
      </c>
      <c r="R526">
        <v>262781186.9710018</v>
      </c>
      <c r="S526">
        <v>2303.1286410950152</v>
      </c>
      <c r="T526">
        <v>21843.76902920445</v>
      </c>
      <c r="U526">
        <f>Pro_Economic_Table[[#This Row],[Total Energy(MJ)]]*AHP!$P$3/TOPSIS!$B$4</f>
        <v>8.930293542541828E-3</v>
      </c>
      <c r="V526">
        <f>Pro_Economic_Table[[#This Row],[Total Cost(LKR Million)]]*AHP!$P$4/TOPSIS!$C$4</f>
        <v>3.4591011024305417E-2</v>
      </c>
      <c r="W526">
        <f>Pro_Economic_Table[[#This Row],[Total Carbon (Metric T)]]*AHP!$P$5/TOPSIS!$D$4</f>
        <v>3.8340893777925283E-3</v>
      </c>
      <c r="X526">
        <f>((Pro_Economic_Table[[#This Row],[Weighted Energy]]-TOPSIS!$B$5)^2+(Pro_Economic_Table[[#This Row],[Weighted Cost]]-TOPSIS!$C$5)^2+(Pro_Economic_Table[[#This Row],[Weighted Co2]]-TOPSIS!$D$5)^2)^0.5</f>
        <v>6.801523482574276E-3</v>
      </c>
      <c r="Y526">
        <f>((Pro_Economic_Table[[#This Row],[Weighted Energy]]-TOPSIS!$B$6)^2+(Pro_Economic_Table[[#This Row],[Weighted Cost]]-TOPSIS!$C$6)^2+(Pro_Economic_Table[[#This Row],[Weighted Co2]]-TOPSIS!$D$6)^2)^0.5</f>
        <v>1.9312002203640484E-4</v>
      </c>
      <c r="Z526">
        <f>Pro_Economic_Table[[#This Row],[S- Worst-Euclidean Distance]]/(Pro_Economic_Table[[#This Row],[S+ Best-Euclidean Distance]]+Pro_Economic_Table[[#This Row],[S- Worst-Euclidean Distance]])</f>
        <v>2.760970189675933E-2</v>
      </c>
      <c r="AA526">
        <v>525</v>
      </c>
    </row>
    <row r="527" spans="1:27" x14ac:dyDescent="0.3">
      <c r="A527">
        <v>385</v>
      </c>
      <c r="B527" t="s">
        <v>142</v>
      </c>
      <c r="C527" t="s">
        <v>150</v>
      </c>
      <c r="D527" t="s">
        <v>155</v>
      </c>
      <c r="E527" t="s">
        <v>156</v>
      </c>
      <c r="F527" t="s">
        <v>161</v>
      </c>
      <c r="G527" t="s">
        <v>225</v>
      </c>
      <c r="H527">
        <v>405.7878610482698</v>
      </c>
      <c r="I527">
        <v>58</v>
      </c>
      <c r="J527">
        <v>1459690.6369843169</v>
      </c>
      <c r="K527">
        <v>37977.237099999998</v>
      </c>
      <c r="L527">
        <v>262744314.65717706</v>
      </c>
      <c r="M527">
        <v>5489125.7999999998</v>
      </c>
      <c r="N527">
        <v>2189535955.4764757</v>
      </c>
      <c r="O527">
        <v>108112000</v>
      </c>
      <c r="P527">
        <v>21.47349098863636</v>
      </c>
      <c r="Q527">
        <v>21822.375022915538</v>
      </c>
      <c r="R527">
        <v>262782291.89427707</v>
      </c>
      <c r="S527">
        <v>2303.1370812764758</v>
      </c>
      <c r="T527">
        <v>21843.848513904173</v>
      </c>
      <c r="U527">
        <f>Pro_Economic_Table[[#This Row],[Total Energy(MJ)]]*AHP!$P$3/TOPSIS!$B$4</f>
        <v>8.9303310919923943E-3</v>
      </c>
      <c r="V527">
        <f>Pro_Economic_Table[[#This Row],[Total Cost(LKR Million)]]*AHP!$P$4/TOPSIS!$C$4</f>
        <v>3.4591137788570654E-2</v>
      </c>
      <c r="W527">
        <f>Pro_Economic_Table[[#This Row],[Total Carbon (Metric T)]]*AHP!$P$5/TOPSIS!$D$4</f>
        <v>3.834103329205515E-3</v>
      </c>
      <c r="X527">
        <f>((Pro_Economic_Table[[#This Row],[Weighted Energy]]-TOPSIS!$B$5)^2+(Pro_Economic_Table[[#This Row],[Weighted Cost]]-TOPSIS!$C$5)^2+(Pro_Economic_Table[[#This Row],[Weighted Co2]]-TOPSIS!$D$5)^2)^0.5</f>
        <v>6.8016563406599973E-3</v>
      </c>
      <c r="Y527">
        <f>((Pro_Economic_Table[[#This Row],[Weighted Energy]]-TOPSIS!$B$6)^2+(Pro_Economic_Table[[#This Row],[Weighted Cost]]-TOPSIS!$C$6)^2+(Pro_Economic_Table[[#This Row],[Weighted Co2]]-TOPSIS!$D$6)^2)^0.5</f>
        <v>1.9298980095995181E-4</v>
      </c>
      <c r="Z527">
        <f>Pro_Economic_Table[[#This Row],[S- Worst-Euclidean Distance]]/(Pro_Economic_Table[[#This Row],[S+ Best-Euclidean Distance]]+Pro_Economic_Table[[#This Row],[S- Worst-Euclidean Distance]])</f>
        <v>2.7591074237710567E-2</v>
      </c>
      <c r="AA527">
        <v>526</v>
      </c>
    </row>
    <row r="528" spans="1:27" x14ac:dyDescent="0.3">
      <c r="A528">
        <v>371</v>
      </c>
      <c r="B528" t="s">
        <v>142</v>
      </c>
      <c r="C528" t="s">
        <v>150</v>
      </c>
      <c r="D528" t="s">
        <v>154</v>
      </c>
      <c r="E528" t="s">
        <v>157</v>
      </c>
      <c r="F528" t="s">
        <v>159</v>
      </c>
      <c r="G528" t="s">
        <v>226</v>
      </c>
      <c r="H528">
        <v>409.14125624875129</v>
      </c>
      <c r="I528">
        <v>30</v>
      </c>
      <c r="J528">
        <v>1454462.6616428741</v>
      </c>
      <c r="K528">
        <v>39414.87567272727</v>
      </c>
      <c r="L528">
        <v>261803279.09571737</v>
      </c>
      <c r="M528">
        <v>4966027.7604545439</v>
      </c>
      <c r="N528">
        <v>2181693992.4643111</v>
      </c>
      <c r="O528">
        <v>117000000</v>
      </c>
      <c r="P528">
        <v>24.980766577272725</v>
      </c>
      <c r="Q528">
        <v>21744.216791560968</v>
      </c>
      <c r="R528">
        <v>261842693.9713901</v>
      </c>
      <c r="S528">
        <v>2303.660020224766</v>
      </c>
      <c r="T528">
        <v>21769.197558138239</v>
      </c>
      <c r="U528">
        <f>Pro_Economic_Table[[#This Row],[Total Energy(MJ)]]*AHP!$P$3/TOPSIS!$B$4</f>
        <v>8.8984000189956461E-3</v>
      </c>
      <c r="V528">
        <f>Pro_Economic_Table[[#This Row],[Total Cost(LKR Million)]]*AHP!$P$4/TOPSIS!$C$4</f>
        <v>3.4598991881738782E-2</v>
      </c>
      <c r="W528">
        <f>Pro_Economic_Table[[#This Row],[Total Carbon (Metric T)]]*AHP!$P$5/TOPSIS!$D$4</f>
        <v>3.8210003506782488E-3</v>
      </c>
      <c r="X528">
        <f>((Pro_Economic_Table[[#This Row],[Weighted Energy]]-TOPSIS!$B$5)^2+(Pro_Economic_Table[[#This Row],[Weighted Cost]]-TOPSIS!$C$5)^2+(Pro_Economic_Table[[#This Row],[Weighted Co2]]-TOPSIS!$D$5)^2)^0.5</f>
        <v>6.7999972199894775E-3</v>
      </c>
      <c r="Y528">
        <f>((Pro_Economic_Table[[#This Row],[Weighted Energy]]-TOPSIS!$B$6)^2+(Pro_Economic_Table[[#This Row],[Weighted Cost]]-TOPSIS!$C$6)^2+(Pro_Economic_Table[[#This Row],[Weighted Co2]]-TOPSIS!$D$6)^2)^0.5</f>
        <v>1.9199130805395005E-4</v>
      </c>
      <c r="Z528">
        <f>Pro_Economic_Table[[#This Row],[S- Worst-Euclidean Distance]]/(Pro_Economic_Table[[#This Row],[S+ Best-Euclidean Distance]]+Pro_Economic_Table[[#This Row],[S- Worst-Euclidean Distance]])</f>
        <v>2.7458756158410789E-2</v>
      </c>
      <c r="AA528">
        <v>527</v>
      </c>
    </row>
    <row r="529" spans="1:27" x14ac:dyDescent="0.3">
      <c r="A529">
        <v>389</v>
      </c>
      <c r="B529" t="s">
        <v>142</v>
      </c>
      <c r="C529" t="s">
        <v>150</v>
      </c>
      <c r="D529" t="s">
        <v>155</v>
      </c>
      <c r="E529" t="s">
        <v>157</v>
      </c>
      <c r="F529" t="s">
        <v>159</v>
      </c>
      <c r="G529" t="s">
        <v>226</v>
      </c>
      <c r="H529">
        <v>409.14770335375135</v>
      </c>
      <c r="I529">
        <v>30</v>
      </c>
      <c r="J529">
        <v>1454468.9024405144</v>
      </c>
      <c r="K529">
        <v>39396.455372727272</v>
      </c>
      <c r="L529">
        <v>261804402.43929264</v>
      </c>
      <c r="M529">
        <v>4965106.7454545442</v>
      </c>
      <c r="N529">
        <v>2181703353.6607718</v>
      </c>
      <c r="O529">
        <v>117000000</v>
      </c>
      <c r="P529">
        <v>24.966951352272723</v>
      </c>
      <c r="Q529">
        <v>21744.310091485691</v>
      </c>
      <c r="R529">
        <v>261843798.89466536</v>
      </c>
      <c r="S529">
        <v>2303.6684604062261</v>
      </c>
      <c r="T529">
        <v>21769.277042837963</v>
      </c>
      <c r="U529">
        <f>Pro_Economic_Table[[#This Row],[Total Energy(MJ)]]*AHP!$P$3/TOPSIS!$B$4</f>
        <v>8.8984375684462141E-3</v>
      </c>
      <c r="V529">
        <f>Pro_Economic_Table[[#This Row],[Total Cost(LKR Million)]]*AHP!$P$4/TOPSIS!$C$4</f>
        <v>3.4599118646004026E-2</v>
      </c>
      <c r="W529">
        <f>Pro_Economic_Table[[#This Row],[Total Carbon (Metric T)]]*AHP!$P$5/TOPSIS!$D$4</f>
        <v>3.821014302091235E-3</v>
      </c>
      <c r="X529">
        <f>((Pro_Economic_Table[[#This Row],[Weighted Energy]]-TOPSIS!$B$5)^2+(Pro_Economic_Table[[#This Row],[Weighted Cost]]-TOPSIS!$C$5)^2+(Pro_Economic_Table[[#This Row],[Weighted Co2]]-TOPSIS!$D$5)^2)^0.5</f>
        <v>6.8001300537034876E-3</v>
      </c>
      <c r="Y529">
        <f>((Pro_Economic_Table[[#This Row],[Weighted Energy]]-TOPSIS!$B$6)^2+(Pro_Economic_Table[[#This Row],[Weighted Cost]]-TOPSIS!$C$6)^2+(Pro_Economic_Table[[#This Row],[Weighted Co2]]-TOPSIS!$D$6)^2)^0.5</f>
        <v>1.9185840017347191E-4</v>
      </c>
      <c r="Z529">
        <f>Pro_Economic_Table[[#This Row],[S- Worst-Euclidean Distance]]/(Pro_Economic_Table[[#This Row],[S+ Best-Euclidean Distance]]+Pro_Economic_Table[[#This Row],[S- Worst-Euclidean Distance]])</f>
        <v>2.7439747854144284E-2</v>
      </c>
      <c r="AA529">
        <v>528</v>
      </c>
    </row>
    <row r="530" spans="1:27" x14ac:dyDescent="0.3">
      <c r="A530">
        <v>369</v>
      </c>
      <c r="B530" t="s">
        <v>142</v>
      </c>
      <c r="C530" t="s">
        <v>150</v>
      </c>
      <c r="D530" t="s">
        <v>154</v>
      </c>
      <c r="E530" t="s">
        <v>156</v>
      </c>
      <c r="F530" t="s">
        <v>161</v>
      </c>
      <c r="G530" t="s">
        <v>224</v>
      </c>
      <c r="H530">
        <v>405.78141394326985</v>
      </c>
      <c r="I530">
        <v>29</v>
      </c>
      <c r="J530">
        <v>1459684.3961866766</v>
      </c>
      <c r="K530">
        <v>37995.657399999996</v>
      </c>
      <c r="L530">
        <v>262743191.31360179</v>
      </c>
      <c r="M530">
        <v>5490046.8149999995</v>
      </c>
      <c r="N530">
        <v>2189526594.280015</v>
      </c>
      <c r="O530">
        <v>108639800</v>
      </c>
      <c r="P530">
        <v>21.487306213636359</v>
      </c>
      <c r="Q530">
        <v>21822.281722990814</v>
      </c>
      <c r="R530">
        <v>262781186.9710018</v>
      </c>
      <c r="S530">
        <v>2303.656441095015</v>
      </c>
      <c r="T530">
        <v>21843.76902920445</v>
      </c>
      <c r="U530">
        <f>Pro_Economic_Table[[#This Row],[Total Energy(MJ)]]*AHP!$P$3/TOPSIS!$B$4</f>
        <v>8.930293542541828E-3</v>
      </c>
      <c r="V530">
        <f>Pro_Economic_Table[[#This Row],[Total Cost(LKR Million)]]*AHP!$P$4/TOPSIS!$C$4</f>
        <v>3.4598938126288718E-2</v>
      </c>
      <c r="W530">
        <f>Pro_Economic_Table[[#This Row],[Total Carbon (Metric T)]]*AHP!$P$5/TOPSIS!$D$4</f>
        <v>3.8340893777925283E-3</v>
      </c>
      <c r="X530">
        <f>((Pro_Economic_Table[[#This Row],[Weighted Energy]]-TOPSIS!$B$5)^2+(Pro_Economic_Table[[#This Row],[Weighted Cost]]-TOPSIS!$C$5)^2+(Pro_Economic_Table[[#This Row],[Weighted Co2]]-TOPSIS!$D$5)^2)^0.5</f>
        <v>6.809156782286465E-3</v>
      </c>
      <c r="Y530">
        <f>((Pro_Economic_Table[[#This Row],[Weighted Energy]]-TOPSIS!$B$6)^2+(Pro_Economic_Table[[#This Row],[Weighted Cost]]-TOPSIS!$C$6)^2+(Pro_Economic_Table[[#This Row],[Weighted Co2]]-TOPSIS!$D$6)^2)^0.5</f>
        <v>1.8523742360901629E-4</v>
      </c>
      <c r="Z530">
        <f>Pro_Economic_Table[[#This Row],[S- Worst-Euclidean Distance]]/(Pro_Economic_Table[[#This Row],[S+ Best-Euclidean Distance]]+Pro_Economic_Table[[#This Row],[S- Worst-Euclidean Distance]])</f>
        <v>2.6483697966706271E-2</v>
      </c>
      <c r="AA530">
        <v>529</v>
      </c>
    </row>
    <row r="531" spans="1:27" x14ac:dyDescent="0.3">
      <c r="A531">
        <v>387</v>
      </c>
      <c r="B531" t="s">
        <v>142</v>
      </c>
      <c r="C531" t="s">
        <v>150</v>
      </c>
      <c r="D531" t="s">
        <v>155</v>
      </c>
      <c r="E531" t="s">
        <v>156</v>
      </c>
      <c r="F531" t="s">
        <v>161</v>
      </c>
      <c r="G531" t="s">
        <v>224</v>
      </c>
      <c r="H531">
        <v>405.7878610482698</v>
      </c>
      <c r="I531">
        <v>29</v>
      </c>
      <c r="J531">
        <v>1459690.6369843169</v>
      </c>
      <c r="K531">
        <v>37977.237099999998</v>
      </c>
      <c r="L531">
        <v>262744314.65717706</v>
      </c>
      <c r="M531">
        <v>5489125.7999999998</v>
      </c>
      <c r="N531">
        <v>2189535955.4764757</v>
      </c>
      <c r="O531">
        <v>108639800</v>
      </c>
      <c r="P531">
        <v>21.47349098863636</v>
      </c>
      <c r="Q531">
        <v>21822.375022915538</v>
      </c>
      <c r="R531">
        <v>262782291.89427707</v>
      </c>
      <c r="S531">
        <v>2303.6648812764761</v>
      </c>
      <c r="T531">
        <v>21843.848513904173</v>
      </c>
      <c r="U531">
        <f>Pro_Economic_Table[[#This Row],[Total Energy(MJ)]]*AHP!$P$3/TOPSIS!$B$4</f>
        <v>8.9303310919923943E-3</v>
      </c>
      <c r="V531">
        <f>Pro_Economic_Table[[#This Row],[Total Cost(LKR Million)]]*AHP!$P$4/TOPSIS!$C$4</f>
        <v>3.4599064890553963E-2</v>
      </c>
      <c r="W531">
        <f>Pro_Economic_Table[[#This Row],[Total Carbon (Metric T)]]*AHP!$P$5/TOPSIS!$D$4</f>
        <v>3.834103329205515E-3</v>
      </c>
      <c r="X531">
        <f>((Pro_Economic_Table[[#This Row],[Weighted Energy]]-TOPSIS!$B$5)^2+(Pro_Economic_Table[[#This Row],[Weighted Cost]]-TOPSIS!$C$5)^2+(Pro_Economic_Table[[#This Row],[Weighted Co2]]-TOPSIS!$D$5)^2)^0.5</f>
        <v>6.8092896390104761E-3</v>
      </c>
      <c r="Y531">
        <f>((Pro_Economic_Table[[#This Row],[Weighted Energy]]-TOPSIS!$B$6)^2+(Pro_Economic_Table[[#This Row],[Weighted Cost]]-TOPSIS!$C$6)^2+(Pro_Economic_Table[[#This Row],[Weighted Co2]]-TOPSIS!$D$6)^2)^0.5</f>
        <v>1.8510708580451662E-4</v>
      </c>
      <c r="Z531">
        <f>Pro_Economic_Table[[#This Row],[S- Worst-Euclidean Distance]]/(Pro_Economic_Table[[#This Row],[S+ Best-Euclidean Distance]]+Pro_Economic_Table[[#This Row],[S- Worst-Euclidean Distance]])</f>
        <v>2.646505382627018E-2</v>
      </c>
      <c r="AA531">
        <v>530</v>
      </c>
    </row>
    <row r="532" spans="1:27" x14ac:dyDescent="0.3">
      <c r="A532">
        <v>374</v>
      </c>
      <c r="B532" t="s">
        <v>142</v>
      </c>
      <c r="C532" t="s">
        <v>150</v>
      </c>
      <c r="D532" t="s">
        <v>154</v>
      </c>
      <c r="E532" t="s">
        <v>157</v>
      </c>
      <c r="F532" t="s">
        <v>160</v>
      </c>
      <c r="G532" t="s">
        <v>226</v>
      </c>
      <c r="H532">
        <v>409.10268440491325</v>
      </c>
      <c r="I532">
        <v>30</v>
      </c>
      <c r="J532">
        <v>1455503.8410665584</v>
      </c>
      <c r="K532">
        <v>40233.65544545454</v>
      </c>
      <c r="L532">
        <v>261990691.3919805</v>
      </c>
      <c r="M532">
        <v>4993320.419545453</v>
      </c>
      <c r="N532">
        <v>2183255761.5998373</v>
      </c>
      <c r="O532">
        <v>117000000</v>
      </c>
      <c r="P532">
        <v>24.707839986363634</v>
      </c>
      <c r="Q532">
        <v>21759.782423945046</v>
      </c>
      <c r="R532">
        <v>262030925.04742596</v>
      </c>
      <c r="S532">
        <v>2305.249082019383</v>
      </c>
      <c r="T532">
        <v>21784.49026393141</v>
      </c>
      <c r="U532">
        <f>Pro_Economic_Table[[#This Row],[Total Energy(MJ)]]*AHP!$P$3/TOPSIS!$B$4</f>
        <v>8.9047968192468539E-3</v>
      </c>
      <c r="V532">
        <f>Pro_Economic_Table[[#This Row],[Total Cost(LKR Million)]]*AHP!$P$4/TOPSIS!$C$4</f>
        <v>3.4622858222973535E-2</v>
      </c>
      <c r="W532">
        <f>Pro_Economic_Table[[#This Row],[Total Carbon (Metric T)]]*AHP!$P$5/TOPSIS!$D$4</f>
        <v>3.8236845761322404E-3</v>
      </c>
      <c r="X532">
        <f>((Pro_Economic_Table[[#This Row],[Weighted Energy]]-TOPSIS!$B$5)^2+(Pro_Economic_Table[[#This Row],[Weighted Cost]]-TOPSIS!$C$5)^2+(Pro_Economic_Table[[#This Row],[Weighted Co2]]-TOPSIS!$D$5)^2)^0.5</f>
        <v>6.8248485478570545E-3</v>
      </c>
      <c r="Y532">
        <f>((Pro_Economic_Table[[#This Row],[Weighted Energy]]-TOPSIS!$B$6)^2+(Pro_Economic_Table[[#This Row],[Weighted Cost]]-TOPSIS!$C$6)^2+(Pro_Economic_Table[[#This Row],[Weighted Co2]]-TOPSIS!$D$6)^2)^0.5</f>
        <v>1.6713757338438358E-4</v>
      </c>
      <c r="Z532">
        <f>Pro_Economic_Table[[#This Row],[S- Worst-Euclidean Distance]]/(Pro_Economic_Table[[#This Row],[S+ Best-Euclidean Distance]]+Pro_Economic_Table[[#This Row],[S- Worst-Euclidean Distance]])</f>
        <v>2.3904162635080866E-2</v>
      </c>
      <c r="AA532">
        <v>531</v>
      </c>
    </row>
    <row r="533" spans="1:27" x14ac:dyDescent="0.3">
      <c r="A533">
        <v>392</v>
      </c>
      <c r="B533" t="s">
        <v>142</v>
      </c>
      <c r="C533" t="s">
        <v>150</v>
      </c>
      <c r="D533" t="s">
        <v>155</v>
      </c>
      <c r="E533" t="s">
        <v>157</v>
      </c>
      <c r="F533" t="s">
        <v>160</v>
      </c>
      <c r="G533" t="s">
        <v>226</v>
      </c>
      <c r="H533">
        <v>409.10913150991325</v>
      </c>
      <c r="I533">
        <v>30</v>
      </c>
      <c r="J533">
        <v>1455510.0818641982</v>
      </c>
      <c r="K533">
        <v>40215.235145454542</v>
      </c>
      <c r="L533">
        <v>261991814.73555568</v>
      </c>
      <c r="M533">
        <v>4992399.4045454534</v>
      </c>
      <c r="N533">
        <v>2183265122.7962971</v>
      </c>
      <c r="O533">
        <v>117000000</v>
      </c>
      <c r="P533">
        <v>24.694024761363632</v>
      </c>
      <c r="Q533">
        <v>21759.875723869758</v>
      </c>
      <c r="R533">
        <v>262032029.97070113</v>
      </c>
      <c r="S533">
        <v>2305.2575222008422</v>
      </c>
      <c r="T533">
        <v>21784.569748631122</v>
      </c>
      <c r="U533">
        <f>Pro_Economic_Table[[#This Row],[Total Energy(MJ)]]*AHP!$P$3/TOPSIS!$B$4</f>
        <v>8.9048343686974184E-3</v>
      </c>
      <c r="V533">
        <f>Pro_Economic_Table[[#This Row],[Total Cost(LKR Million)]]*AHP!$P$4/TOPSIS!$C$4</f>
        <v>3.4622984987238759E-2</v>
      </c>
      <c r="W533">
        <f>Pro_Economic_Table[[#This Row],[Total Carbon (Metric T)]]*AHP!$P$5/TOPSIS!$D$4</f>
        <v>3.8236985275452249E-3</v>
      </c>
      <c r="X533">
        <f>((Pro_Economic_Table[[#This Row],[Weighted Energy]]-TOPSIS!$B$5)^2+(Pro_Economic_Table[[#This Row],[Weighted Cost]]-TOPSIS!$C$5)^2+(Pro_Economic_Table[[#This Row],[Weighted Co2]]-TOPSIS!$D$5)^2)^0.5</f>
        <v>6.8249813818567753E-3</v>
      </c>
      <c r="Y533">
        <f>((Pro_Economic_Table[[#This Row],[Weighted Energy]]-TOPSIS!$B$6)^2+(Pro_Economic_Table[[#This Row],[Weighted Cost]]-TOPSIS!$C$6)^2+(Pro_Economic_Table[[#This Row],[Weighted Co2]]-TOPSIS!$D$6)^2)^0.5</f>
        <v>1.6700466422903086E-4</v>
      </c>
      <c r="Z533">
        <f>Pro_Economic_Table[[#This Row],[S- Worst-Euclidean Distance]]/(Pro_Economic_Table[[#This Row],[S+ Best-Euclidean Distance]]+Pro_Economic_Table[[#This Row],[S- Worst-Euclidean Distance]])</f>
        <v>2.3885154107611811E-2</v>
      </c>
      <c r="AA533">
        <v>532</v>
      </c>
    </row>
    <row r="534" spans="1:27" x14ac:dyDescent="0.3">
      <c r="A534">
        <v>368</v>
      </c>
      <c r="B534" t="s">
        <v>142</v>
      </c>
      <c r="C534" t="s">
        <v>150</v>
      </c>
      <c r="D534" t="s">
        <v>154</v>
      </c>
      <c r="E534" t="s">
        <v>156</v>
      </c>
      <c r="F534" t="s">
        <v>161</v>
      </c>
      <c r="G534" t="s">
        <v>226</v>
      </c>
      <c r="H534">
        <v>405.78141394326985</v>
      </c>
      <c r="I534">
        <v>29</v>
      </c>
      <c r="J534">
        <v>1459684.3961866766</v>
      </c>
      <c r="K534">
        <v>37995.657399999996</v>
      </c>
      <c r="L534">
        <v>262743191.31360179</v>
      </c>
      <c r="M534">
        <v>5490046.8149999995</v>
      </c>
      <c r="N534">
        <v>2189526594.280015</v>
      </c>
      <c r="O534">
        <v>113100000</v>
      </c>
      <c r="P534">
        <v>21.487306213636359</v>
      </c>
      <c r="Q534">
        <v>21822.281722990814</v>
      </c>
      <c r="R534">
        <v>262781186.9710018</v>
      </c>
      <c r="S534">
        <v>2308.116641095015</v>
      </c>
      <c r="T534">
        <v>21843.76902920445</v>
      </c>
      <c r="U534">
        <f>Pro_Economic_Table[[#This Row],[Total Energy(MJ)]]*AHP!$P$3/TOPSIS!$B$4</f>
        <v>8.930293542541828E-3</v>
      </c>
      <c r="V534">
        <f>Pro_Economic_Table[[#This Row],[Total Cost(LKR Million)]]*AHP!$P$4/TOPSIS!$C$4</f>
        <v>3.4665926493598176E-2</v>
      </c>
      <c r="W534">
        <f>Pro_Economic_Table[[#This Row],[Total Carbon (Metric T)]]*AHP!$P$5/TOPSIS!$D$4</f>
        <v>3.8340893777925283E-3</v>
      </c>
      <c r="X534">
        <f>((Pro_Economic_Table[[#This Row],[Weighted Energy]]-TOPSIS!$B$5)^2+(Pro_Economic_Table[[#This Row],[Weighted Cost]]-TOPSIS!$C$5)^2+(Pro_Economic_Table[[#This Row],[Weighted Co2]]-TOPSIS!$D$5)^2)^0.5</f>
        <v>6.8736889171930673E-3</v>
      </c>
      <c r="Y534">
        <f>((Pro_Economic_Table[[#This Row],[Weighted Energy]]-TOPSIS!$B$6)^2+(Pro_Economic_Table[[#This Row],[Weighted Cost]]-TOPSIS!$C$6)^2+(Pro_Economic_Table[[#This Row],[Weighted Co2]]-TOPSIS!$D$6)^2)^0.5</f>
        <v>1.1886173907214233E-4</v>
      </c>
      <c r="Z534">
        <f>Pro_Economic_Table[[#This Row],[S- Worst-Euclidean Distance]]/(Pro_Economic_Table[[#This Row],[S+ Best-Euclidean Distance]]+Pro_Economic_Table[[#This Row],[S- Worst-Euclidean Distance]])</f>
        <v>1.699833793347556E-2</v>
      </c>
      <c r="AA534">
        <v>533</v>
      </c>
    </row>
    <row r="535" spans="1:27" x14ac:dyDescent="0.3">
      <c r="A535">
        <v>386</v>
      </c>
      <c r="B535" t="s">
        <v>142</v>
      </c>
      <c r="C535" t="s">
        <v>150</v>
      </c>
      <c r="D535" t="s">
        <v>155</v>
      </c>
      <c r="E535" t="s">
        <v>156</v>
      </c>
      <c r="F535" t="s">
        <v>161</v>
      </c>
      <c r="G535" t="s">
        <v>226</v>
      </c>
      <c r="H535">
        <v>405.7878610482698</v>
      </c>
      <c r="I535">
        <v>29</v>
      </c>
      <c r="J535">
        <v>1459690.6369843169</v>
      </c>
      <c r="K535">
        <v>37977.237099999998</v>
      </c>
      <c r="L535">
        <v>262744314.65717706</v>
      </c>
      <c r="M535">
        <v>5489125.7999999998</v>
      </c>
      <c r="N535">
        <v>2189535955.4764757</v>
      </c>
      <c r="O535">
        <v>113100000</v>
      </c>
      <c r="P535">
        <v>21.47349098863636</v>
      </c>
      <c r="Q535">
        <v>21822.375022915538</v>
      </c>
      <c r="R535">
        <v>262782291.89427707</v>
      </c>
      <c r="S535">
        <v>2308.1250812764761</v>
      </c>
      <c r="T535">
        <v>21843.848513904173</v>
      </c>
      <c r="U535">
        <f>Pro_Economic_Table[[#This Row],[Total Energy(MJ)]]*AHP!$P$3/TOPSIS!$B$4</f>
        <v>8.9303310919923943E-3</v>
      </c>
      <c r="V535">
        <f>Pro_Economic_Table[[#This Row],[Total Cost(LKR Million)]]*AHP!$P$4/TOPSIS!$C$4</f>
        <v>3.4666053257863427E-2</v>
      </c>
      <c r="W535">
        <f>Pro_Economic_Table[[#This Row],[Total Carbon (Metric T)]]*AHP!$P$5/TOPSIS!$D$4</f>
        <v>3.834103329205515E-3</v>
      </c>
      <c r="X535">
        <f>((Pro_Economic_Table[[#This Row],[Weighted Energy]]-TOPSIS!$B$5)^2+(Pro_Economic_Table[[#This Row],[Weighted Cost]]-TOPSIS!$C$5)^2+(Pro_Economic_Table[[#This Row],[Weighted Co2]]-TOPSIS!$D$5)^2)^0.5</f>
        <v>6.8738217620173177E-3</v>
      </c>
      <c r="Y535">
        <f>((Pro_Economic_Table[[#This Row],[Weighted Energy]]-TOPSIS!$B$6)^2+(Pro_Economic_Table[[#This Row],[Weighted Cost]]-TOPSIS!$C$6)^2+(Pro_Economic_Table[[#This Row],[Weighted Co2]]-TOPSIS!$D$6)^2)^0.5</f>
        <v>1.1873005764047606E-4</v>
      </c>
      <c r="Z535">
        <f>Pro_Economic_Table[[#This Row],[S- Worst-Euclidean Distance]]/(Pro_Economic_Table[[#This Row],[S+ Best-Euclidean Distance]]+Pro_Economic_Table[[#This Row],[S- Worst-Euclidean Distance]])</f>
        <v>1.6979503434882883E-2</v>
      </c>
      <c r="AA535">
        <v>534</v>
      </c>
    </row>
    <row r="536" spans="1:27" x14ac:dyDescent="0.3">
      <c r="A536">
        <v>376</v>
      </c>
      <c r="B536" t="s">
        <v>142</v>
      </c>
      <c r="C536" t="s">
        <v>150</v>
      </c>
      <c r="D536" t="s">
        <v>154</v>
      </c>
      <c r="E536" t="s">
        <v>157</v>
      </c>
      <c r="F536" t="s">
        <v>161</v>
      </c>
      <c r="G536" t="s">
        <v>225</v>
      </c>
      <c r="H536">
        <v>408.83819176145164</v>
      </c>
      <c r="I536">
        <v>59</v>
      </c>
      <c r="J536">
        <v>1462643.3571146766</v>
      </c>
      <c r="K536">
        <v>40724.923309090904</v>
      </c>
      <c r="L536">
        <v>263275804.28064179</v>
      </c>
      <c r="M536">
        <v>4944193.6331818169</v>
      </c>
      <c r="N536">
        <v>2193965035.6720147</v>
      </c>
      <c r="O536">
        <v>109976000</v>
      </c>
      <c r="P536">
        <v>24.216572122727271</v>
      </c>
      <c r="Q536">
        <v>21866.518188864415</v>
      </c>
      <c r="R536">
        <v>263316529.20395088</v>
      </c>
      <c r="S536">
        <v>2308.8852293051968</v>
      </c>
      <c r="T536">
        <v>21890.734760987143</v>
      </c>
      <c r="U536">
        <f>Pro_Economic_Table[[#This Row],[Total Energy(MJ)]]*AHP!$P$3/TOPSIS!$B$4</f>
        <v>8.9484864860362289E-3</v>
      </c>
      <c r="V536">
        <f>Pro_Economic_Table[[#This Row],[Total Cost(LKR Million)]]*AHP!$P$4/TOPSIS!$C$4</f>
        <v>3.4677470027370962E-2</v>
      </c>
      <c r="W536">
        <f>Pro_Economic_Table[[#This Row],[Total Carbon (Metric T)]]*AHP!$P$5/TOPSIS!$D$4</f>
        <v>3.8423329557715634E-3</v>
      </c>
      <c r="X536">
        <f>((Pro_Economic_Table[[#This Row],[Weighted Energy]]-TOPSIS!$B$5)^2+(Pro_Economic_Table[[#This Row],[Weighted Cost]]-TOPSIS!$C$5)^2+(Pro_Economic_Table[[#This Row],[Weighted Co2]]-TOPSIS!$D$5)^2)^0.5</f>
        <v>6.8901649059655949E-3</v>
      </c>
      <c r="Y536">
        <f>((Pro_Economic_Table[[#This Row],[Weighted Energy]]-TOPSIS!$B$6)^2+(Pro_Economic_Table[[#This Row],[Weighted Cost]]-TOPSIS!$C$6)^2+(Pro_Economic_Table[[#This Row],[Weighted Co2]]-TOPSIS!$D$6)^2)^0.5</f>
        <v>1.0562120977471116E-4</v>
      </c>
      <c r="Z536">
        <f>Pro_Economic_Table[[#This Row],[S- Worst-Euclidean Distance]]/(Pro_Economic_Table[[#This Row],[S+ Best-Euclidean Distance]]+Pro_Economic_Table[[#This Row],[S- Worst-Euclidean Distance]])</f>
        <v>1.5097832899303004E-2</v>
      </c>
      <c r="AA536">
        <v>535</v>
      </c>
    </row>
    <row r="537" spans="1:27" x14ac:dyDescent="0.3">
      <c r="A537">
        <v>394</v>
      </c>
      <c r="B537" t="s">
        <v>142</v>
      </c>
      <c r="C537" t="s">
        <v>150</v>
      </c>
      <c r="D537" t="s">
        <v>155</v>
      </c>
      <c r="E537" t="s">
        <v>157</v>
      </c>
      <c r="F537" t="s">
        <v>161</v>
      </c>
      <c r="G537" t="s">
        <v>225</v>
      </c>
      <c r="H537">
        <v>408.8446388664517</v>
      </c>
      <c r="I537">
        <v>59</v>
      </c>
      <c r="J537">
        <v>1462649.5979123164</v>
      </c>
      <c r="K537">
        <v>40706.503009090906</v>
      </c>
      <c r="L537">
        <v>263276927.62421694</v>
      </c>
      <c r="M537">
        <v>4943272.6181818172</v>
      </c>
      <c r="N537">
        <v>2193974396.8684745</v>
      </c>
      <c r="O537">
        <v>109976000</v>
      </c>
      <c r="P537">
        <v>24.202756897727269</v>
      </c>
      <c r="Q537">
        <v>21866.611488789131</v>
      </c>
      <c r="R537">
        <v>263317634.12722602</v>
      </c>
      <c r="S537">
        <v>2308.8936694866561</v>
      </c>
      <c r="T537">
        <v>21890.814245686859</v>
      </c>
      <c r="U537">
        <f>Pro_Economic_Table[[#This Row],[Total Energy(MJ)]]*AHP!$P$3/TOPSIS!$B$4</f>
        <v>8.9485240354867934E-3</v>
      </c>
      <c r="V537">
        <f>Pro_Economic_Table[[#This Row],[Total Cost(LKR Million)]]*AHP!$P$4/TOPSIS!$C$4</f>
        <v>3.4677596791636185E-2</v>
      </c>
      <c r="W537">
        <f>Pro_Economic_Table[[#This Row],[Total Carbon (Metric T)]]*AHP!$P$5/TOPSIS!$D$4</f>
        <v>3.8423469071845484E-3</v>
      </c>
      <c r="X537">
        <f>((Pro_Economic_Table[[#This Row],[Weighted Energy]]-TOPSIS!$B$5)^2+(Pro_Economic_Table[[#This Row],[Weighted Cost]]-TOPSIS!$C$5)^2+(Pro_Economic_Table[[#This Row],[Weighted Co2]]-TOPSIS!$D$5)^2)^0.5</f>
        <v>6.8902977613412254E-3</v>
      </c>
      <c r="Y537">
        <f>((Pro_Economic_Table[[#This Row],[Weighted Energy]]-TOPSIS!$B$6)^2+(Pro_Economic_Table[[#This Row],[Weighted Cost]]-TOPSIS!$C$6)^2+(Pro_Economic_Table[[#This Row],[Weighted Co2]]-TOPSIS!$D$6)^2)^0.5</f>
        <v>1.0549443791346008E-4</v>
      </c>
      <c r="Z537">
        <f>Pro_Economic_Table[[#This Row],[S- Worst-Euclidean Distance]]/(Pro_Economic_Table[[#This Row],[S+ Best-Euclidean Distance]]+Pro_Economic_Table[[#This Row],[S- Worst-Euclidean Distance]])</f>
        <v>1.5079698611502382E-2</v>
      </c>
      <c r="AA537">
        <v>536</v>
      </c>
    </row>
    <row r="538" spans="1:27" x14ac:dyDescent="0.3">
      <c r="A538">
        <v>378</v>
      </c>
      <c r="B538" t="s">
        <v>142</v>
      </c>
      <c r="C538" t="s">
        <v>150</v>
      </c>
      <c r="D538" t="s">
        <v>154</v>
      </c>
      <c r="E538" t="s">
        <v>157</v>
      </c>
      <c r="F538" t="s">
        <v>161</v>
      </c>
      <c r="G538" t="s">
        <v>224</v>
      </c>
      <c r="H538">
        <v>408.83819176145164</v>
      </c>
      <c r="I538">
        <v>30</v>
      </c>
      <c r="J538">
        <v>1462643.3571146766</v>
      </c>
      <c r="K538">
        <v>40724.923309090904</v>
      </c>
      <c r="L538">
        <v>263275804.28064179</v>
      </c>
      <c r="M538">
        <v>4944193.6331818169</v>
      </c>
      <c r="N538">
        <v>2193965035.6720147</v>
      </c>
      <c r="O538">
        <v>112386000</v>
      </c>
      <c r="P538">
        <v>24.216572122727271</v>
      </c>
      <c r="Q538">
        <v>21866.518188864415</v>
      </c>
      <c r="R538">
        <v>263316529.20395088</v>
      </c>
      <c r="S538">
        <v>2311.2952293051967</v>
      </c>
      <c r="T538">
        <v>21890.734760987143</v>
      </c>
      <c r="U538">
        <f>Pro_Economic_Table[[#This Row],[Total Energy(MJ)]]*AHP!$P$3/TOPSIS!$B$4</f>
        <v>8.9484864860362289E-3</v>
      </c>
      <c r="V538">
        <f>Pro_Economic_Table[[#This Row],[Total Cost(LKR Million)]]*AHP!$P$4/TOPSIS!$C$4</f>
        <v>3.4713666154274639E-2</v>
      </c>
      <c r="W538">
        <f>Pro_Economic_Table[[#This Row],[Total Carbon (Metric T)]]*AHP!$P$5/TOPSIS!$D$4</f>
        <v>3.8423329557715634E-3</v>
      </c>
      <c r="X538">
        <f>((Pro_Economic_Table[[#This Row],[Weighted Energy]]-TOPSIS!$B$5)^2+(Pro_Economic_Table[[#This Row],[Weighted Cost]]-TOPSIS!$C$5)^2+(Pro_Economic_Table[[#This Row],[Weighted Co2]]-TOPSIS!$D$5)^2)^0.5</f>
        <v>6.9250306349745985E-3</v>
      </c>
      <c r="Y538">
        <f>((Pro_Economic_Table[[#This Row],[Weighted Energy]]-TOPSIS!$B$6)^2+(Pro_Economic_Table[[#This Row],[Weighted Cost]]-TOPSIS!$C$6)^2+(Pro_Economic_Table[[#This Row],[Weighted Co2]]-TOPSIS!$D$6)^2)^0.5</f>
        <v>6.9425086831371473E-5</v>
      </c>
      <c r="Z538">
        <f>Pro_Economic_Table[[#This Row],[S- Worst-Euclidean Distance]]/(Pro_Economic_Table[[#This Row],[S+ Best-Euclidean Distance]]+Pro_Economic_Table[[#This Row],[S- Worst-Euclidean Distance]])</f>
        <v>9.9257311208549477E-3</v>
      </c>
      <c r="AA538">
        <v>537</v>
      </c>
    </row>
    <row r="539" spans="1:27" x14ac:dyDescent="0.3">
      <c r="A539">
        <v>396</v>
      </c>
      <c r="B539" t="s">
        <v>142</v>
      </c>
      <c r="C539" t="s">
        <v>150</v>
      </c>
      <c r="D539" t="s">
        <v>155</v>
      </c>
      <c r="E539" t="s">
        <v>157</v>
      </c>
      <c r="F539" t="s">
        <v>161</v>
      </c>
      <c r="G539" t="s">
        <v>224</v>
      </c>
      <c r="H539">
        <v>408.8446388664517</v>
      </c>
      <c r="I539">
        <v>30</v>
      </c>
      <c r="J539">
        <v>1462649.5979123164</v>
      </c>
      <c r="K539">
        <v>40706.503009090906</v>
      </c>
      <c r="L539">
        <v>263276927.62421694</v>
      </c>
      <c r="M539">
        <v>4943272.6181818172</v>
      </c>
      <c r="N539">
        <v>2193974396.8684745</v>
      </c>
      <c r="O539">
        <v>112386000</v>
      </c>
      <c r="P539">
        <v>24.202756897727269</v>
      </c>
      <c r="Q539">
        <v>21866.611488789131</v>
      </c>
      <c r="R539">
        <v>263317634.12722602</v>
      </c>
      <c r="S539">
        <v>2311.303669486656</v>
      </c>
      <c r="T539">
        <v>21890.814245686859</v>
      </c>
      <c r="U539">
        <f>Pro_Economic_Table[[#This Row],[Total Energy(MJ)]]*AHP!$P$3/TOPSIS!$B$4</f>
        <v>8.9485240354867934E-3</v>
      </c>
      <c r="V539">
        <f>Pro_Economic_Table[[#This Row],[Total Cost(LKR Million)]]*AHP!$P$4/TOPSIS!$C$4</f>
        <v>3.4713792918539862E-2</v>
      </c>
      <c r="W539">
        <f>Pro_Economic_Table[[#This Row],[Total Carbon (Metric T)]]*AHP!$P$5/TOPSIS!$D$4</f>
        <v>3.8423469071845484E-3</v>
      </c>
      <c r="X539">
        <f>((Pro_Economic_Table[[#This Row],[Weighted Energy]]-TOPSIS!$B$5)^2+(Pro_Economic_Table[[#This Row],[Weighted Cost]]-TOPSIS!$C$5)^2+(Pro_Economic_Table[[#This Row],[Weighted Co2]]-TOPSIS!$D$5)^2)^0.5</f>
        <v>6.9251634840364297E-3</v>
      </c>
      <c r="Y539">
        <f>((Pro_Economic_Table[[#This Row],[Weighted Energy]]-TOPSIS!$B$6)^2+(Pro_Economic_Table[[#This Row],[Weighted Cost]]-TOPSIS!$C$6)^2+(Pro_Economic_Table[[#This Row],[Weighted Co2]]-TOPSIS!$D$6)^2)^0.5</f>
        <v>6.9298311009782787E-5</v>
      </c>
      <c r="Z539">
        <f>Pro_Economic_Table[[#This Row],[S- Worst-Euclidean Distance]]/(Pro_Economic_Table[[#This Row],[S+ Best-Euclidean Distance]]+Pro_Economic_Table[[#This Row],[S- Worst-Euclidean Distance]])</f>
        <v>9.907597330628487E-3</v>
      </c>
      <c r="AA539">
        <v>538</v>
      </c>
    </row>
    <row r="540" spans="1:27" x14ac:dyDescent="0.3">
      <c r="A540">
        <v>377</v>
      </c>
      <c r="B540" t="s">
        <v>142</v>
      </c>
      <c r="C540" t="s">
        <v>150</v>
      </c>
      <c r="D540" t="s">
        <v>154</v>
      </c>
      <c r="E540" t="s">
        <v>157</v>
      </c>
      <c r="F540" t="s">
        <v>161</v>
      </c>
      <c r="G540" t="s">
        <v>226</v>
      </c>
      <c r="H540">
        <v>408.83819176145164</v>
      </c>
      <c r="I540">
        <v>30</v>
      </c>
      <c r="J540">
        <v>1462643.3571146766</v>
      </c>
      <c r="K540">
        <v>40724.923309090904</v>
      </c>
      <c r="L540">
        <v>263275804.28064179</v>
      </c>
      <c r="M540">
        <v>4944193.6331818169</v>
      </c>
      <c r="N540">
        <v>2193965035.6720147</v>
      </c>
      <c r="O540">
        <v>117000000</v>
      </c>
      <c r="P540">
        <v>24.216572122727271</v>
      </c>
      <c r="Q540">
        <v>21866.518188864415</v>
      </c>
      <c r="R540">
        <v>263316529.20395088</v>
      </c>
      <c r="S540">
        <v>2315.9092293051967</v>
      </c>
      <c r="T540">
        <v>21890.734760987143</v>
      </c>
      <c r="U540">
        <f>Pro_Economic_Table[[#This Row],[Total Energy(MJ)]]*AHP!$P$3/TOPSIS!$B$4</f>
        <v>8.9484864860362289E-3</v>
      </c>
      <c r="V540">
        <f>Pro_Economic_Table[[#This Row],[Total Cost(LKR Million)]]*AHP!$P$4/TOPSIS!$C$4</f>
        <v>3.4782964465284422E-2</v>
      </c>
      <c r="W540">
        <f>Pro_Economic_Table[[#This Row],[Total Carbon (Metric T)]]*AHP!$P$5/TOPSIS!$D$4</f>
        <v>3.8423329557715634E-3</v>
      </c>
      <c r="X540">
        <f>((Pro_Economic_Table[[#This Row],[Weighted Energy]]-TOPSIS!$B$5)^2+(Pro_Economic_Table[[#This Row],[Weighted Cost]]-TOPSIS!$C$5)^2+(Pro_Economic_Table[[#This Row],[Weighted Co2]]-TOPSIS!$D$5)^2)^0.5</f>
        <v>6.9918195936635565E-3</v>
      </c>
      <c r="Y540">
        <f>((Pro_Economic_Table[[#This Row],[Weighted Energy]]-TOPSIS!$B$6)^2+(Pro_Economic_Table[[#This Row],[Weighted Cost]]-TOPSIS!$C$6)^2+(Pro_Economic_Table[[#This Row],[Weighted Co2]]-TOPSIS!$D$6)^2)^0.5</f>
        <v>1.3294277753852733E-7</v>
      </c>
      <c r="Z540">
        <f>Pro_Economic_Table[[#This Row],[S- Worst-Euclidean Distance]]/(Pro_Economic_Table[[#This Row],[S+ Best-Euclidean Distance]]+Pro_Economic_Table[[#This Row],[S- Worst-Euclidean Distance]])</f>
        <v>1.9013684209903868E-5</v>
      </c>
      <c r="AA540">
        <v>539</v>
      </c>
    </row>
    <row r="541" spans="1:27" x14ac:dyDescent="0.3">
      <c r="A541">
        <v>395</v>
      </c>
      <c r="B541" t="s">
        <v>142</v>
      </c>
      <c r="C541" t="s">
        <v>150</v>
      </c>
      <c r="D541" t="s">
        <v>155</v>
      </c>
      <c r="E541" t="s">
        <v>157</v>
      </c>
      <c r="F541" t="s">
        <v>161</v>
      </c>
      <c r="G541" t="s">
        <v>226</v>
      </c>
      <c r="H541">
        <v>408.8446388664517</v>
      </c>
      <c r="I541">
        <v>30</v>
      </c>
      <c r="J541">
        <v>1462649.5979123164</v>
      </c>
      <c r="K541">
        <v>40706.503009090906</v>
      </c>
      <c r="L541">
        <v>263276927.62421694</v>
      </c>
      <c r="M541">
        <v>4943272.6181818172</v>
      </c>
      <c r="N541">
        <v>2193974396.8684745</v>
      </c>
      <c r="O541">
        <v>117000000</v>
      </c>
      <c r="P541">
        <v>24.202756897727269</v>
      </c>
      <c r="Q541">
        <v>21866.611488789131</v>
      </c>
      <c r="R541">
        <v>263317634.12722602</v>
      </c>
      <c r="S541">
        <v>2315.917669486656</v>
      </c>
      <c r="T541">
        <v>21890.814245686859</v>
      </c>
      <c r="U541">
        <f>Pro_Economic_Table[[#This Row],[Total Energy(MJ)]]*AHP!$P$3/TOPSIS!$B$4</f>
        <v>8.9485240354867934E-3</v>
      </c>
      <c r="V541">
        <f>Pro_Economic_Table[[#This Row],[Total Cost(LKR Million)]]*AHP!$P$4/TOPSIS!$C$4</f>
        <v>3.4783091229549645E-2</v>
      </c>
      <c r="W541">
        <f>Pro_Economic_Table[[#This Row],[Total Carbon (Metric T)]]*AHP!$P$5/TOPSIS!$D$4</f>
        <v>3.8423469071845484E-3</v>
      </c>
      <c r="X541">
        <f>((Pro_Economic_Table[[#This Row],[Weighted Energy]]-TOPSIS!$B$5)^2+(Pro_Economic_Table[[#This Row],[Weighted Cost]]-TOPSIS!$C$5)^2+(Pro_Economic_Table[[#This Row],[Weighted Co2]]-TOPSIS!$D$5)^2)^0.5</f>
        <v>6.9919524300964368E-3</v>
      </c>
      <c r="Y541">
        <f>((Pro_Economic_Table[[#This Row],[Weighted Energy]]-TOPSIS!$B$6)^2+(Pro_Economic_Table[[#This Row],[Weighted Cost]]-TOPSIS!$C$6)^2+(Pro_Economic_Table[[#This Row],[Weighted Co2]]-TOPSIS!$D$6)^2)^0.5</f>
        <v>0</v>
      </c>
      <c r="Z541">
        <f>Pro_Economic_Table[[#This Row],[S- Worst-Euclidean Distance]]/(Pro_Economic_Table[[#This Row],[S+ Best-Euclidean Distance]]+Pro_Economic_Table[[#This Row],[S- Worst-Euclidean Distance]])</f>
        <v>0</v>
      </c>
      <c r="AA541">
        <v>540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69F2A-4C58-496E-8831-F3F8532D61EF}">
  <sheetPr codeName="Sheet17"/>
  <dimension ref="A1:AA54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2.77734375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22.44140625" bestFit="1" customWidth="1"/>
    <col min="12" max="12" width="26.33203125" bestFit="1" customWidth="1"/>
    <col min="13" max="13" width="18.109375" bestFit="1" customWidth="1"/>
    <col min="14" max="14" width="22.33203125" bestFit="1" customWidth="1"/>
    <col min="15" max="15" width="18.44140625" bestFit="1" customWidth="1"/>
    <col min="16" max="16" width="27.33203125" bestFit="1" customWidth="1"/>
    <col min="17" max="17" width="28.77734375" bestFit="1" customWidth="1"/>
    <col min="18" max="18" width="17.5546875" bestFit="1" customWidth="1"/>
    <col min="19" max="19" width="22.44140625" bestFit="1" customWidth="1"/>
    <col min="20" max="20" width="22.88671875" bestFit="1" customWidth="1"/>
    <col min="21" max="21" width="17.6640625" bestFit="1" customWidth="1"/>
    <col min="22" max="22" width="15.5546875" bestFit="1" customWidth="1"/>
    <col min="23" max="23" width="15" bestFit="1" customWidth="1"/>
    <col min="24" max="24" width="25.88671875" bestFit="1" customWidth="1"/>
    <col min="25" max="25" width="27" bestFit="1" customWidth="1"/>
    <col min="26" max="26" width="19.44140625" bestFit="1" customWidth="1"/>
    <col min="27" max="27" width="7.44140625" bestFit="1" customWidth="1"/>
  </cols>
  <sheetData>
    <row r="1" spans="1:27" x14ac:dyDescent="0.3">
      <c r="A1" t="s">
        <v>311</v>
      </c>
      <c r="B1" t="s">
        <v>134</v>
      </c>
      <c r="C1" t="s">
        <v>147</v>
      </c>
      <c r="D1" t="s">
        <v>152</v>
      </c>
      <c r="E1" t="s">
        <v>153</v>
      </c>
      <c r="F1" t="s">
        <v>158</v>
      </c>
      <c r="G1" t="s">
        <v>221</v>
      </c>
      <c r="H1" t="s">
        <v>312</v>
      </c>
      <c r="I1" t="s">
        <v>313</v>
      </c>
      <c r="J1" t="s">
        <v>314</v>
      </c>
      <c r="K1" t="s">
        <v>315</v>
      </c>
      <c r="L1" t="s">
        <v>316</v>
      </c>
      <c r="M1" t="s">
        <v>317</v>
      </c>
      <c r="N1" t="s">
        <v>318</v>
      </c>
      <c r="O1" t="s">
        <v>319</v>
      </c>
      <c r="P1" t="s">
        <v>320</v>
      </c>
      <c r="Q1" t="s">
        <v>321</v>
      </c>
      <c r="R1" t="s">
        <v>322</v>
      </c>
      <c r="S1" t="s">
        <v>323</v>
      </c>
      <c r="T1" t="s">
        <v>324</v>
      </c>
      <c r="U1" t="s">
        <v>325</v>
      </c>
      <c r="V1" t="s">
        <v>326</v>
      </c>
      <c r="W1" t="s">
        <v>327</v>
      </c>
      <c r="X1" t="s">
        <v>328</v>
      </c>
      <c r="Y1" t="s">
        <v>329</v>
      </c>
      <c r="Z1" t="s">
        <v>330</v>
      </c>
      <c r="AA1" t="s">
        <v>331</v>
      </c>
    </row>
    <row r="2" spans="1:27" x14ac:dyDescent="0.3">
      <c r="A2">
        <v>1</v>
      </c>
      <c r="B2" t="s">
        <v>139</v>
      </c>
      <c r="C2" t="s">
        <v>149</v>
      </c>
      <c r="D2" t="s">
        <v>154</v>
      </c>
      <c r="E2" t="s">
        <v>156</v>
      </c>
      <c r="F2" t="s">
        <v>159</v>
      </c>
      <c r="G2" t="s">
        <v>225</v>
      </c>
      <c r="H2">
        <v>323.36681110222628</v>
      </c>
      <c r="I2">
        <v>46</v>
      </c>
      <c r="J2">
        <v>1183837.4474965436</v>
      </c>
      <c r="K2">
        <v>48799.350563636355</v>
      </c>
      <c r="L2">
        <v>213090740.54937786</v>
      </c>
      <c r="M2">
        <v>5574856.1022727257</v>
      </c>
      <c r="N2">
        <v>1775756171.2448156</v>
      </c>
      <c r="O2">
        <v>85744000</v>
      </c>
      <c r="P2">
        <v>23.837023468181812</v>
      </c>
      <c r="Q2">
        <v>17698.36984007333</v>
      </c>
      <c r="R2">
        <v>213139539.8999415</v>
      </c>
      <c r="S2">
        <v>1867.0750273470883</v>
      </c>
      <c r="T2">
        <v>17722.206863541513</v>
      </c>
      <c r="U2">
        <f>Sustainable_Friendly_Table[[#This Row],[Total Energy(MJ)]]*AHP!$P$13/TOPSIS!$B$12</f>
        <v>2.0745625371504487E-2</v>
      </c>
      <c r="V2">
        <f>Sustainable_Friendly_Table[[#This Row],[Total Cost(LKR Million)]]*AHP!$P$14/TOPSIS!$C$12</f>
        <v>6.2707541556551458E-3</v>
      </c>
      <c r="W2">
        <f>Sustainable_Friendly_Table[[#This Row],[Total Carbon (Metric T)]]*AHP!$P$15/TOPSIS!$D$12</f>
        <v>1.1419849650104353E-2</v>
      </c>
      <c r="X2">
        <f>((Sustainable_Friendly_Table[[#This Row],[Weighted Energy]]-TOPSIS!$B$13)^2+(Sustainable_Friendly_Table[[#This Row],[Weighted Cost]]-TOPSIS!$C$13)^2+(Sustainable_Friendly_Table[[#This Row],[Weighted Co2]]-TOPSIS!$D$13)^2)^0.5</f>
        <v>0</v>
      </c>
      <c r="Y2">
        <f>((Sustainable_Friendly_Table[[#This Row],[Weighted Energy]]-TOPSIS!$B$14)^2+(Sustainable_Friendly_Table[[#This Row],[Weighted Cost]]-TOPSIS!$C$14)^2+(Sustainable_Friendly_Table[[#This Row],[Weighted Co2]]-TOPSIS!$D$14)^2)^0.5</f>
        <v>5.7742169386781417E-3</v>
      </c>
      <c r="Z2">
        <f>Sustainable_Friendly_Table[[#This Row],[S- Worst-Euclidean Distance]]/(Sustainable_Friendly_Table[[#This Row],[S+ Best-Euclidean Distance]]+Sustainable_Friendly_Table[[#This Row],[S- Worst-Euclidean Distance]])</f>
        <v>1</v>
      </c>
      <c r="AA2">
        <v>1</v>
      </c>
    </row>
    <row r="3" spans="1:27" x14ac:dyDescent="0.3">
      <c r="A3">
        <v>19</v>
      </c>
      <c r="B3" t="s">
        <v>139</v>
      </c>
      <c r="C3" t="s">
        <v>149</v>
      </c>
      <c r="D3" t="s">
        <v>155</v>
      </c>
      <c r="E3" t="s">
        <v>156</v>
      </c>
      <c r="F3" t="s">
        <v>159</v>
      </c>
      <c r="G3" t="s">
        <v>225</v>
      </c>
      <c r="H3">
        <v>323.37325820722629</v>
      </c>
      <c r="I3">
        <v>46</v>
      </c>
      <c r="J3">
        <v>1183843.6882941835</v>
      </c>
      <c r="K3">
        <v>48780.930263636357</v>
      </c>
      <c r="L3">
        <v>213091863.89295304</v>
      </c>
      <c r="M3">
        <v>5573935.087272726</v>
      </c>
      <c r="N3">
        <v>1775765532.4412751</v>
      </c>
      <c r="O3">
        <v>85744000</v>
      </c>
      <c r="P3">
        <v>23.823208243181814</v>
      </c>
      <c r="Q3">
        <v>17698.463139998043</v>
      </c>
      <c r="R3">
        <v>213140644.82321668</v>
      </c>
      <c r="S3">
        <v>1867.0834675285478</v>
      </c>
      <c r="T3">
        <v>17722.286348241225</v>
      </c>
      <c r="U3">
        <f>Sustainable_Friendly_Table[[#This Row],[Total Energy(MJ)]]*AHP!$P$13/TOPSIS!$B$12</f>
        <v>2.0745732917595381E-2</v>
      </c>
      <c r="V3">
        <f>Sustainable_Friendly_Table[[#This Row],[Total Cost(LKR Million)]]*AHP!$P$14/TOPSIS!$C$12</f>
        <v>6.2707825028303727E-3</v>
      </c>
      <c r="W3">
        <f>Sustainable_Friendly_Table[[#This Row],[Total Carbon (Metric T)]]*AHP!$P$15/TOPSIS!$D$12</f>
        <v>1.1419900868517904E-2</v>
      </c>
      <c r="X3">
        <f>((Sustainable_Friendly_Table[[#This Row],[Weighted Energy]]-TOPSIS!$B$13)^2+(Sustainable_Friendly_Table[[#This Row],[Weighted Cost]]-TOPSIS!$C$13)^2+(Sustainable_Friendly_Table[[#This Row],[Weighted Co2]]-TOPSIS!$D$13)^2)^0.5</f>
        <v>1.2244611017308947E-7</v>
      </c>
      <c r="Y3">
        <f>((Sustainable_Friendly_Table[[#This Row],[Weighted Energy]]-TOPSIS!$B$14)^2+(Sustainable_Friendly_Table[[#This Row],[Weighted Cost]]-TOPSIS!$C$14)^2+(Sustainable_Friendly_Table[[#This Row],[Weighted Co2]]-TOPSIS!$D$14)^2)^0.5</f>
        <v>5.7740947453905865E-3</v>
      </c>
      <c r="Z3">
        <f>Sustainable_Friendly_Table[[#This Row],[S- Worst-Euclidean Distance]]/(Sustainable_Friendly_Table[[#This Row],[S+ Best-Euclidean Distance]]+Sustainable_Friendly_Table[[#This Row],[S- Worst-Euclidean Distance]])</f>
        <v>0.99997879433590531</v>
      </c>
      <c r="AA3">
        <v>2</v>
      </c>
    </row>
    <row r="4" spans="1:27" x14ac:dyDescent="0.3">
      <c r="A4">
        <v>3</v>
      </c>
      <c r="B4" t="s">
        <v>139</v>
      </c>
      <c r="C4" t="s">
        <v>149</v>
      </c>
      <c r="D4" t="s">
        <v>154</v>
      </c>
      <c r="E4" t="s">
        <v>156</v>
      </c>
      <c r="F4" t="s">
        <v>159</v>
      </c>
      <c r="G4" t="s">
        <v>224</v>
      </c>
      <c r="H4">
        <v>323.36681110222628</v>
      </c>
      <c r="I4">
        <v>23</v>
      </c>
      <c r="J4">
        <v>1183837.4474965436</v>
      </c>
      <c r="K4">
        <v>48799.350563636355</v>
      </c>
      <c r="L4">
        <v>213090740.54937786</v>
      </c>
      <c r="M4">
        <v>5574856.1022727257</v>
      </c>
      <c r="N4">
        <v>1775756171.2448156</v>
      </c>
      <c r="O4">
        <v>86162600</v>
      </c>
      <c r="P4">
        <v>23.837023468181812</v>
      </c>
      <c r="Q4">
        <v>17698.36984007333</v>
      </c>
      <c r="R4">
        <v>213139539.8999415</v>
      </c>
      <c r="S4">
        <v>1867.4936273470882</v>
      </c>
      <c r="T4">
        <v>17722.206863541513</v>
      </c>
      <c r="U4">
        <f>Sustainable_Friendly_Table[[#This Row],[Total Energy(MJ)]]*AHP!$P$13/TOPSIS!$B$12</f>
        <v>2.0745625371504487E-2</v>
      </c>
      <c r="V4">
        <f>Sustainable_Friendly_Table[[#This Row],[Total Cost(LKR Million)]]*AHP!$P$14/TOPSIS!$C$12</f>
        <v>6.2721600647113488E-3</v>
      </c>
      <c r="W4">
        <f>Sustainable_Friendly_Table[[#This Row],[Total Carbon (Metric T)]]*AHP!$P$15/TOPSIS!$D$12</f>
        <v>1.1419849650104353E-2</v>
      </c>
      <c r="X4">
        <f>((Sustainable_Friendly_Table[[#This Row],[Weighted Energy]]-TOPSIS!$B$13)^2+(Sustainable_Friendly_Table[[#This Row],[Weighted Cost]]-TOPSIS!$C$13)^2+(Sustainable_Friendly_Table[[#This Row],[Weighted Co2]]-TOPSIS!$D$13)^2)^0.5</f>
        <v>1.4059090562030391E-6</v>
      </c>
      <c r="Y4">
        <f>((Sustainable_Friendly_Table[[#This Row],[Weighted Energy]]-TOPSIS!$B$14)^2+(Sustainable_Friendly_Table[[#This Row],[Weighted Cost]]-TOPSIS!$C$14)^2+(Sustainable_Friendly_Table[[#This Row],[Weighted Co2]]-TOPSIS!$D$14)^2)^0.5</f>
        <v>5.7738500557692292E-3</v>
      </c>
      <c r="Z4">
        <f>Sustainable_Friendly_Table[[#This Row],[S- Worst-Euclidean Distance]]/(Sustainable_Friendly_Table[[#This Row],[S+ Best-Euclidean Distance]]+Sustainable_Friendly_Table[[#This Row],[S- Worst-Euclidean Distance]])</f>
        <v>0.99975656333420271</v>
      </c>
      <c r="AA4">
        <v>3</v>
      </c>
    </row>
    <row r="5" spans="1:27" x14ac:dyDescent="0.3">
      <c r="A5">
        <v>21</v>
      </c>
      <c r="B5" t="s">
        <v>139</v>
      </c>
      <c r="C5" t="s">
        <v>149</v>
      </c>
      <c r="D5" t="s">
        <v>155</v>
      </c>
      <c r="E5" t="s">
        <v>156</v>
      </c>
      <c r="F5" t="s">
        <v>159</v>
      </c>
      <c r="G5" t="s">
        <v>224</v>
      </c>
      <c r="H5">
        <v>323.37325820722629</v>
      </c>
      <c r="I5">
        <v>23</v>
      </c>
      <c r="J5">
        <v>1183843.6882941835</v>
      </c>
      <c r="K5">
        <v>48780.930263636357</v>
      </c>
      <c r="L5">
        <v>213091863.89295304</v>
      </c>
      <c r="M5">
        <v>5573935.087272726</v>
      </c>
      <c r="N5">
        <v>1775765532.4412751</v>
      </c>
      <c r="O5">
        <v>86162600</v>
      </c>
      <c r="P5">
        <v>23.823208243181814</v>
      </c>
      <c r="Q5">
        <v>17698.463139998043</v>
      </c>
      <c r="R5">
        <v>213140644.82321668</v>
      </c>
      <c r="S5">
        <v>1867.5020675285477</v>
      </c>
      <c r="T5">
        <v>17722.286348241225</v>
      </c>
      <c r="U5">
        <f>Sustainable_Friendly_Table[[#This Row],[Total Energy(MJ)]]*AHP!$P$13/TOPSIS!$B$12</f>
        <v>2.0745732917595381E-2</v>
      </c>
      <c r="V5">
        <f>Sustainable_Friendly_Table[[#This Row],[Total Cost(LKR Million)]]*AHP!$P$14/TOPSIS!$C$12</f>
        <v>6.2721884118865749E-3</v>
      </c>
      <c r="W5">
        <f>Sustainable_Friendly_Table[[#This Row],[Total Carbon (Metric T)]]*AHP!$P$15/TOPSIS!$D$12</f>
        <v>1.1419900868517904E-2</v>
      </c>
      <c r="X5">
        <f>((Sustainable_Friendly_Table[[#This Row],[Weighted Energy]]-TOPSIS!$B$13)^2+(Sustainable_Friendly_Table[[#This Row],[Weighted Cost]]-TOPSIS!$C$13)^2+(Sustainable_Friendly_Table[[#This Row],[Weighted Co2]]-TOPSIS!$D$13)^2)^0.5</f>
        <v>1.4391943666323935E-6</v>
      </c>
      <c r="Y5">
        <f>((Sustainable_Friendly_Table[[#This Row],[Weighted Energy]]-TOPSIS!$B$14)^2+(Sustainable_Friendly_Table[[#This Row],[Weighted Cost]]-TOPSIS!$C$14)^2+(Sustainable_Friendly_Table[[#This Row],[Weighted Co2]]-TOPSIS!$D$14)^2)^0.5</f>
        <v>5.7737278616196526E-3</v>
      </c>
      <c r="Z5">
        <f>Sustainable_Friendly_Table[[#This Row],[S- Worst-Euclidean Distance]]/(Sustainable_Friendly_Table[[#This Row],[S+ Best-Euclidean Distance]]+Sustainable_Friendly_Table[[#This Row],[S- Worst-Euclidean Distance]])</f>
        <v>0.99975079606309547</v>
      </c>
      <c r="AA5">
        <v>4</v>
      </c>
    </row>
    <row r="6" spans="1:27" x14ac:dyDescent="0.3">
      <c r="A6">
        <v>2</v>
      </c>
      <c r="B6" t="s">
        <v>139</v>
      </c>
      <c r="C6" t="s">
        <v>149</v>
      </c>
      <c r="D6" t="s">
        <v>154</v>
      </c>
      <c r="E6" t="s">
        <v>156</v>
      </c>
      <c r="F6" t="s">
        <v>159</v>
      </c>
      <c r="G6" t="s">
        <v>226</v>
      </c>
      <c r="H6">
        <v>323.36681110222628</v>
      </c>
      <c r="I6">
        <v>23</v>
      </c>
      <c r="J6">
        <v>1183837.4474965436</v>
      </c>
      <c r="K6">
        <v>48799.350563636355</v>
      </c>
      <c r="L6">
        <v>213090740.54937786</v>
      </c>
      <c r="M6">
        <v>5574856.1022727257</v>
      </c>
      <c r="N6">
        <v>1775756171.2448156</v>
      </c>
      <c r="O6">
        <v>89700000</v>
      </c>
      <c r="P6">
        <v>23.837023468181812</v>
      </c>
      <c r="Q6">
        <v>17698.36984007333</v>
      </c>
      <c r="R6">
        <v>213139539.8999415</v>
      </c>
      <c r="S6">
        <v>1871.0310273470884</v>
      </c>
      <c r="T6">
        <v>17722.206863541513</v>
      </c>
      <c r="U6">
        <f>Sustainable_Friendly_Table[[#This Row],[Total Energy(MJ)]]*AHP!$P$13/TOPSIS!$B$12</f>
        <v>2.0745625371504487E-2</v>
      </c>
      <c r="V6">
        <f>Sustainable_Friendly_Table[[#This Row],[Total Cost(LKR Million)]]*AHP!$P$14/TOPSIS!$C$12</f>
        <v>6.2840407687137657E-3</v>
      </c>
      <c r="W6">
        <f>Sustainable_Friendly_Table[[#This Row],[Total Carbon (Metric T)]]*AHP!$P$15/TOPSIS!$D$12</f>
        <v>1.1419849650104353E-2</v>
      </c>
      <c r="X6">
        <f>((Sustainable_Friendly_Table[[#This Row],[Weighted Energy]]-TOPSIS!$B$13)^2+(Sustainable_Friendly_Table[[#This Row],[Weighted Cost]]-TOPSIS!$C$13)^2+(Sustainable_Friendly_Table[[#This Row],[Weighted Co2]]-TOPSIS!$D$13)^2)^0.5</f>
        <v>1.3286613058619869E-5</v>
      </c>
      <c r="Y6">
        <f>((Sustainable_Friendly_Table[[#This Row],[Weighted Energy]]-TOPSIS!$B$14)^2+(Sustainable_Friendly_Table[[#This Row],[Weighted Cost]]-TOPSIS!$C$14)^2+(Sustainable_Friendly_Table[[#This Row],[Weighted Co2]]-TOPSIS!$D$14)^2)^0.5</f>
        <v>5.7707624393005981E-3</v>
      </c>
      <c r="Z6">
        <f>Sustainable_Friendly_Table[[#This Row],[S- Worst-Euclidean Distance]]/(Sustainable_Friendly_Table[[#This Row],[S+ Best-Euclidean Distance]]+Sustainable_Friendly_Table[[#This Row],[S- Worst-Euclidean Distance]])</f>
        <v>0.99770288720957501</v>
      </c>
      <c r="AA6">
        <v>5</v>
      </c>
    </row>
    <row r="7" spans="1:27" x14ac:dyDescent="0.3">
      <c r="A7">
        <v>20</v>
      </c>
      <c r="B7" t="s">
        <v>139</v>
      </c>
      <c r="C7" t="s">
        <v>149</v>
      </c>
      <c r="D7" t="s">
        <v>155</v>
      </c>
      <c r="E7" t="s">
        <v>156</v>
      </c>
      <c r="F7" t="s">
        <v>159</v>
      </c>
      <c r="G7" t="s">
        <v>226</v>
      </c>
      <c r="H7">
        <v>323.37325820722629</v>
      </c>
      <c r="I7">
        <v>23</v>
      </c>
      <c r="J7">
        <v>1183843.6882941835</v>
      </c>
      <c r="K7">
        <v>48780.930263636357</v>
      </c>
      <c r="L7">
        <v>213091863.89295304</v>
      </c>
      <c r="M7">
        <v>5573935.087272726</v>
      </c>
      <c r="N7">
        <v>1775765532.4412751</v>
      </c>
      <c r="O7">
        <v>89700000</v>
      </c>
      <c r="P7">
        <v>23.823208243181814</v>
      </c>
      <c r="Q7">
        <v>17698.463139998043</v>
      </c>
      <c r="R7">
        <v>213140644.82321668</v>
      </c>
      <c r="S7">
        <v>1871.0394675285477</v>
      </c>
      <c r="T7">
        <v>17722.286348241225</v>
      </c>
      <c r="U7">
        <f>Sustainable_Friendly_Table[[#This Row],[Total Energy(MJ)]]*AHP!$P$13/TOPSIS!$B$12</f>
        <v>2.0745732917595381E-2</v>
      </c>
      <c r="V7">
        <f>Sustainable_Friendly_Table[[#This Row],[Total Cost(LKR Million)]]*AHP!$P$14/TOPSIS!$C$12</f>
        <v>6.2840691158889917E-3</v>
      </c>
      <c r="W7">
        <f>Sustainable_Friendly_Table[[#This Row],[Total Carbon (Metric T)]]*AHP!$P$15/TOPSIS!$D$12</f>
        <v>1.1419900868517904E-2</v>
      </c>
      <c r="X7">
        <f>((Sustainable_Friendly_Table[[#This Row],[Weighted Energy]]-TOPSIS!$B$13)^2+(Sustainable_Friendly_Table[[#This Row],[Weighted Cost]]-TOPSIS!$C$13)^2+(Sustainable_Friendly_Table[[#This Row],[Weighted Co2]]-TOPSIS!$D$13)^2)^0.5</f>
        <v>1.3315493063212191E-5</v>
      </c>
      <c r="Y7">
        <f>((Sustainable_Friendly_Table[[#This Row],[Weighted Energy]]-TOPSIS!$B$14)^2+(Sustainable_Friendly_Table[[#This Row],[Weighted Cost]]-TOPSIS!$C$14)^2+(Sustainable_Friendly_Table[[#This Row],[Weighted Co2]]-TOPSIS!$D$14)^2)^0.5</f>
        <v>5.7706402381319964E-3</v>
      </c>
      <c r="Z7">
        <f>Sustainable_Friendly_Table[[#This Row],[S- Worst-Euclidean Distance]]/(Sustainable_Friendly_Table[[#This Row],[S+ Best-Euclidean Distance]]+Sustainable_Friendly_Table[[#This Row],[S- Worst-Euclidean Distance]])</f>
        <v>0.99769785702345604</v>
      </c>
      <c r="AA7">
        <v>6</v>
      </c>
    </row>
    <row r="8" spans="1:27" x14ac:dyDescent="0.3">
      <c r="A8">
        <v>4</v>
      </c>
      <c r="B8" t="s">
        <v>139</v>
      </c>
      <c r="C8" t="s">
        <v>149</v>
      </c>
      <c r="D8" t="s">
        <v>154</v>
      </c>
      <c r="E8" t="s">
        <v>156</v>
      </c>
      <c r="F8" t="s">
        <v>160</v>
      </c>
      <c r="G8" t="s">
        <v>225</v>
      </c>
      <c r="H8">
        <v>323.32823925838818</v>
      </c>
      <c r="I8">
        <v>46</v>
      </c>
      <c r="J8">
        <v>1184878.6269202274</v>
      </c>
      <c r="K8">
        <v>49618.130336363625</v>
      </c>
      <c r="L8">
        <v>213278152.84564093</v>
      </c>
      <c r="M8">
        <v>5602148.7613636348</v>
      </c>
      <c r="N8">
        <v>1777317940.3803411</v>
      </c>
      <c r="O8">
        <v>85744000</v>
      </c>
      <c r="P8">
        <v>23.564096877272721</v>
      </c>
      <c r="Q8">
        <v>17713.935472457397</v>
      </c>
      <c r="R8">
        <v>213327770.9759773</v>
      </c>
      <c r="S8">
        <v>1868.6640891417048</v>
      </c>
      <c r="T8">
        <v>17737.499569334668</v>
      </c>
      <c r="U8">
        <f>Sustainable_Friendly_Table[[#This Row],[Total Energy(MJ)]]*AHP!$P$13/TOPSIS!$B$12</f>
        <v>2.0763946567977688E-2</v>
      </c>
      <c r="V8">
        <f>Sustainable_Friendly_Table[[#This Row],[Total Cost(LKR Million)]]*AHP!$P$14/TOPSIS!$C$12</f>
        <v>6.2760911751676097E-3</v>
      </c>
      <c r="W8">
        <f>Sustainable_Friendly_Table[[#This Row],[Total Carbon (Metric T)]]*AHP!$P$15/TOPSIS!$D$12</f>
        <v>1.1429703975936673E-2</v>
      </c>
      <c r="X8">
        <f>((Sustainable_Friendly_Table[[#This Row],[Weighted Energy]]-TOPSIS!$B$13)^2+(Sustainable_Friendly_Table[[#This Row],[Weighted Cost]]-TOPSIS!$C$13)^2+(Sustainable_Friendly_Table[[#This Row],[Weighted Co2]]-TOPSIS!$D$13)^2)^0.5</f>
        <v>2.1476912140611752E-5</v>
      </c>
      <c r="Y8">
        <f>((Sustainable_Friendly_Table[[#This Row],[Weighted Energy]]-TOPSIS!$B$14)^2+(Sustainable_Friendly_Table[[#This Row],[Weighted Cost]]-TOPSIS!$C$14)^2+(Sustainable_Friendly_Table[[#This Row],[Weighted Co2]]-TOPSIS!$D$14)^2)^0.5</f>
        <v>5.7527427308633914E-3</v>
      </c>
      <c r="Z8">
        <f>Sustainable_Friendly_Table[[#This Row],[S- Worst-Euclidean Distance]]/(Sustainable_Friendly_Table[[#This Row],[S+ Best-Euclidean Distance]]+Sustainable_Friendly_Table[[#This Row],[S- Worst-Euclidean Distance]])</f>
        <v>0.99628055157779927</v>
      </c>
      <c r="AA8">
        <v>7</v>
      </c>
    </row>
    <row r="9" spans="1:27" x14ac:dyDescent="0.3">
      <c r="A9">
        <v>22</v>
      </c>
      <c r="B9" t="s">
        <v>139</v>
      </c>
      <c r="C9" t="s">
        <v>149</v>
      </c>
      <c r="D9" t="s">
        <v>155</v>
      </c>
      <c r="E9" t="s">
        <v>156</v>
      </c>
      <c r="F9" t="s">
        <v>160</v>
      </c>
      <c r="G9" t="s">
        <v>225</v>
      </c>
      <c r="H9">
        <v>323.33468636338807</v>
      </c>
      <c r="I9">
        <v>46</v>
      </c>
      <c r="J9">
        <v>1184884.8677178675</v>
      </c>
      <c r="K9">
        <v>49599.710036363627</v>
      </c>
      <c r="L9">
        <v>213279276.18921617</v>
      </c>
      <c r="M9">
        <v>5601227.7463636352</v>
      </c>
      <c r="N9">
        <v>1777327301.5768013</v>
      </c>
      <c r="O9">
        <v>85744000</v>
      </c>
      <c r="P9">
        <v>23.550281652272723</v>
      </c>
      <c r="Q9">
        <v>17714.028772382117</v>
      </c>
      <c r="R9">
        <v>213328875.89925253</v>
      </c>
      <c r="S9">
        <v>1868.672529323165</v>
      </c>
      <c r="T9">
        <v>17737.579054034388</v>
      </c>
      <c r="U9">
        <f>Sustainable_Friendly_Table[[#This Row],[Total Energy(MJ)]]*AHP!$P$13/TOPSIS!$B$12</f>
        <v>2.0764054114068585E-2</v>
      </c>
      <c r="V9">
        <f>Sustainable_Friendly_Table[[#This Row],[Total Cost(LKR Million)]]*AHP!$P$14/TOPSIS!$C$12</f>
        <v>6.2761195223428375E-3</v>
      </c>
      <c r="W9">
        <f>Sustainable_Friendly_Table[[#This Row],[Total Carbon (Metric T)]]*AHP!$P$15/TOPSIS!$D$12</f>
        <v>1.142975519435023E-2</v>
      </c>
      <c r="X9">
        <f>((Sustainable_Friendly_Table[[#This Row],[Weighted Energy]]-TOPSIS!$B$13)^2+(Sustainable_Friendly_Table[[#This Row],[Weighted Cost]]-TOPSIS!$C$13)^2+(Sustainable_Friendly_Table[[#This Row],[Weighted Co2]]-TOPSIS!$D$13)^2)^0.5</f>
        <v>2.1599201813821948E-5</v>
      </c>
      <c r="Y9">
        <f>((Sustainable_Friendly_Table[[#This Row],[Weighted Energy]]-TOPSIS!$B$14)^2+(Sustainable_Friendly_Table[[#This Row],[Weighted Cost]]-TOPSIS!$C$14)^2+(Sustainable_Friendly_Table[[#This Row],[Weighted Co2]]-TOPSIS!$D$14)^2)^0.5</f>
        <v>5.7526205379897933E-3</v>
      </c>
      <c r="Z9">
        <f>Sustainable_Friendly_Table[[#This Row],[S- Worst-Euclidean Distance]]/(Sustainable_Friendly_Table[[#This Row],[S+ Best-Euclidean Distance]]+Sustainable_Friendly_Table[[#This Row],[S- Worst-Euclidean Distance]])</f>
        <v>0.99625937307772827</v>
      </c>
      <c r="AA9">
        <v>8</v>
      </c>
    </row>
    <row r="10" spans="1:27" x14ac:dyDescent="0.3">
      <c r="A10">
        <v>6</v>
      </c>
      <c r="B10" t="s">
        <v>139</v>
      </c>
      <c r="C10" t="s">
        <v>149</v>
      </c>
      <c r="D10" t="s">
        <v>154</v>
      </c>
      <c r="E10" t="s">
        <v>156</v>
      </c>
      <c r="F10" t="s">
        <v>160</v>
      </c>
      <c r="G10" t="s">
        <v>224</v>
      </c>
      <c r="H10">
        <v>323.32823925838818</v>
      </c>
      <c r="I10">
        <v>23</v>
      </c>
      <c r="J10">
        <v>1184878.6269202274</v>
      </c>
      <c r="K10">
        <v>49618.130336363625</v>
      </c>
      <c r="L10">
        <v>213278152.84564093</v>
      </c>
      <c r="M10">
        <v>5602148.7613636348</v>
      </c>
      <c r="N10">
        <v>1777317940.3803411</v>
      </c>
      <c r="O10">
        <v>86162600</v>
      </c>
      <c r="P10">
        <v>23.564096877272721</v>
      </c>
      <c r="Q10">
        <v>17713.935472457397</v>
      </c>
      <c r="R10">
        <v>213327770.9759773</v>
      </c>
      <c r="S10">
        <v>1869.0826891417048</v>
      </c>
      <c r="T10">
        <v>17737.499569334668</v>
      </c>
      <c r="U10">
        <f>Sustainable_Friendly_Table[[#This Row],[Total Energy(MJ)]]*AHP!$P$13/TOPSIS!$B$12</f>
        <v>2.0763946567977688E-2</v>
      </c>
      <c r="V10">
        <f>Sustainable_Friendly_Table[[#This Row],[Total Cost(LKR Million)]]*AHP!$P$14/TOPSIS!$C$12</f>
        <v>6.2774970842238119E-3</v>
      </c>
      <c r="W10">
        <f>Sustainable_Friendly_Table[[#This Row],[Total Carbon (Metric T)]]*AHP!$P$15/TOPSIS!$D$12</f>
        <v>1.1429703975936673E-2</v>
      </c>
      <c r="X10">
        <f>((Sustainable_Friendly_Table[[#This Row],[Weighted Energy]]-TOPSIS!$B$13)^2+(Sustainable_Friendly_Table[[#This Row],[Weighted Cost]]-TOPSIS!$C$13)^2+(Sustainable_Friendly_Table[[#This Row],[Weighted Co2]]-TOPSIS!$D$13)^2)^0.5</f>
        <v>2.1868723408129455E-5</v>
      </c>
      <c r="Y10">
        <f>((Sustainable_Friendly_Table[[#This Row],[Weighted Energy]]-TOPSIS!$B$14)^2+(Sustainable_Friendly_Table[[#This Row],[Weighted Cost]]-TOPSIS!$C$14)^2+(Sustainable_Friendly_Table[[#This Row],[Weighted Co2]]-TOPSIS!$D$14)^2)^0.5</f>
        <v>5.7523757827369452E-3</v>
      </c>
      <c r="Z10">
        <f>Sustainable_Friendly_Table[[#This Row],[S- Worst-Euclidean Distance]]/(Sustainable_Friendly_Table[[#This Row],[S+ Best-Euclidean Distance]]+Sustainable_Friendly_Table[[#This Row],[S- Worst-Euclidean Distance]])</f>
        <v>0.99621271260944066</v>
      </c>
      <c r="AA10">
        <v>9</v>
      </c>
    </row>
    <row r="11" spans="1:27" x14ac:dyDescent="0.3">
      <c r="A11">
        <v>24</v>
      </c>
      <c r="B11" t="s">
        <v>139</v>
      </c>
      <c r="C11" t="s">
        <v>149</v>
      </c>
      <c r="D11" t="s">
        <v>155</v>
      </c>
      <c r="E11" t="s">
        <v>156</v>
      </c>
      <c r="F11" t="s">
        <v>160</v>
      </c>
      <c r="G11" t="s">
        <v>224</v>
      </c>
      <c r="H11">
        <v>323.33468636338807</v>
      </c>
      <c r="I11">
        <v>23</v>
      </c>
      <c r="J11">
        <v>1184884.8677178675</v>
      </c>
      <c r="K11">
        <v>49599.710036363627</v>
      </c>
      <c r="L11">
        <v>213279276.18921617</v>
      </c>
      <c r="M11">
        <v>5601227.7463636352</v>
      </c>
      <c r="N11">
        <v>1777327301.5768013</v>
      </c>
      <c r="O11">
        <v>86162600</v>
      </c>
      <c r="P11">
        <v>23.550281652272723</v>
      </c>
      <c r="Q11">
        <v>17714.028772382117</v>
      </c>
      <c r="R11">
        <v>213328875.89925253</v>
      </c>
      <c r="S11">
        <v>1869.091129323165</v>
      </c>
      <c r="T11">
        <v>17737.579054034388</v>
      </c>
      <c r="U11">
        <f>Sustainable_Friendly_Table[[#This Row],[Total Energy(MJ)]]*AHP!$P$13/TOPSIS!$B$12</f>
        <v>2.0764054114068585E-2</v>
      </c>
      <c r="V11">
        <f>Sustainable_Friendly_Table[[#This Row],[Total Cost(LKR Million)]]*AHP!$P$14/TOPSIS!$C$12</f>
        <v>6.2775254313990406E-3</v>
      </c>
      <c r="W11">
        <f>Sustainable_Friendly_Table[[#This Row],[Total Carbon (Metric T)]]*AHP!$P$15/TOPSIS!$D$12</f>
        <v>1.142975519435023E-2</v>
      </c>
      <c r="X11">
        <f>((Sustainable_Friendly_Table[[#This Row],[Weighted Energy]]-TOPSIS!$B$13)^2+(Sustainable_Friendly_Table[[#This Row],[Weighted Cost]]-TOPSIS!$C$13)^2+(Sustainable_Friendly_Table[[#This Row],[Weighted Co2]]-TOPSIS!$D$13)^2)^0.5</f>
        <v>2.1990646523025987E-5</v>
      </c>
      <c r="Y11">
        <f>((Sustainable_Friendly_Table[[#This Row],[Weighted Energy]]-TOPSIS!$B$14)^2+(Sustainable_Friendly_Table[[#This Row],[Weighted Cost]]-TOPSIS!$C$14)^2+(Sustainable_Friendly_Table[[#This Row],[Weighted Co2]]-TOPSIS!$D$14)^2)^0.5</f>
        <v>5.7522535889967486E-3</v>
      </c>
      <c r="Z11">
        <f>Sustainable_Friendly_Table[[#This Row],[S- Worst-Euclidean Distance]]/(Sustainable_Friendly_Table[[#This Row],[S+ Best-Euclidean Distance]]+Sustainable_Friendly_Table[[#This Row],[S- Worst-Euclidean Distance]])</f>
        <v>0.99619159744096863</v>
      </c>
      <c r="AA11">
        <v>10</v>
      </c>
    </row>
    <row r="12" spans="1:27" x14ac:dyDescent="0.3">
      <c r="A12">
        <v>5</v>
      </c>
      <c r="B12" t="s">
        <v>139</v>
      </c>
      <c r="C12" t="s">
        <v>149</v>
      </c>
      <c r="D12" t="s">
        <v>154</v>
      </c>
      <c r="E12" t="s">
        <v>156</v>
      </c>
      <c r="F12" t="s">
        <v>160</v>
      </c>
      <c r="G12" t="s">
        <v>226</v>
      </c>
      <c r="H12">
        <v>323.32823925838818</v>
      </c>
      <c r="I12">
        <v>23</v>
      </c>
      <c r="J12">
        <v>1184878.6269202274</v>
      </c>
      <c r="K12">
        <v>49618.130336363625</v>
      </c>
      <c r="L12">
        <v>213278152.84564093</v>
      </c>
      <c r="M12">
        <v>5602148.7613636348</v>
      </c>
      <c r="N12">
        <v>1777317940.3803411</v>
      </c>
      <c r="O12">
        <v>89700000</v>
      </c>
      <c r="P12">
        <v>23.564096877272721</v>
      </c>
      <c r="Q12">
        <v>17713.935472457397</v>
      </c>
      <c r="R12">
        <v>213327770.9759773</v>
      </c>
      <c r="S12">
        <v>1872.6200891417047</v>
      </c>
      <c r="T12">
        <v>17737.499569334668</v>
      </c>
      <c r="U12">
        <f>Sustainable_Friendly_Table[[#This Row],[Total Energy(MJ)]]*AHP!$P$13/TOPSIS!$B$12</f>
        <v>2.0763946567977688E-2</v>
      </c>
      <c r="V12">
        <f>Sustainable_Friendly_Table[[#This Row],[Total Cost(LKR Million)]]*AHP!$P$14/TOPSIS!$C$12</f>
        <v>6.2893777882262287E-3</v>
      </c>
      <c r="W12">
        <f>Sustainable_Friendly_Table[[#This Row],[Total Carbon (Metric T)]]*AHP!$P$15/TOPSIS!$D$12</f>
        <v>1.1429703975936673E-2</v>
      </c>
      <c r="X12">
        <f>((Sustainable_Friendly_Table[[#This Row],[Weighted Energy]]-TOPSIS!$B$13)^2+(Sustainable_Friendly_Table[[#This Row],[Weighted Cost]]-TOPSIS!$C$13)^2+(Sustainable_Friendly_Table[[#This Row],[Weighted Co2]]-TOPSIS!$D$13)^2)^0.5</f>
        <v>2.7921562777929113E-5</v>
      </c>
      <c r="Y12">
        <f>((Sustainable_Friendly_Table[[#This Row],[Weighted Energy]]-TOPSIS!$B$14)^2+(Sustainable_Friendly_Table[[#This Row],[Weighted Cost]]-TOPSIS!$C$14)^2+(Sustainable_Friendly_Table[[#This Row],[Weighted Co2]]-TOPSIS!$D$14)^2)^0.5</f>
        <v>5.749287662419833E-3</v>
      </c>
      <c r="Z12">
        <f>Sustainable_Friendly_Table[[#This Row],[S- Worst-Euclidean Distance]]/(Sustainable_Friendly_Table[[#This Row],[S+ Best-Euclidean Distance]]+Sustainable_Friendly_Table[[#This Row],[S- Worst-Euclidean Distance]])</f>
        <v>0.99516694623830704</v>
      </c>
      <c r="AA12">
        <v>11</v>
      </c>
    </row>
    <row r="13" spans="1:27" x14ac:dyDescent="0.3">
      <c r="A13">
        <v>23</v>
      </c>
      <c r="B13" t="s">
        <v>139</v>
      </c>
      <c r="C13" t="s">
        <v>149</v>
      </c>
      <c r="D13" t="s">
        <v>155</v>
      </c>
      <c r="E13" t="s">
        <v>156</v>
      </c>
      <c r="F13" t="s">
        <v>160</v>
      </c>
      <c r="G13" t="s">
        <v>226</v>
      </c>
      <c r="H13">
        <v>323.33468636338807</v>
      </c>
      <c r="I13">
        <v>23</v>
      </c>
      <c r="J13">
        <v>1184884.8677178675</v>
      </c>
      <c r="K13">
        <v>49599.710036363627</v>
      </c>
      <c r="L13">
        <v>213279276.18921617</v>
      </c>
      <c r="M13">
        <v>5601227.7463636352</v>
      </c>
      <c r="N13">
        <v>1777327301.5768013</v>
      </c>
      <c r="O13">
        <v>89700000</v>
      </c>
      <c r="P13">
        <v>23.550281652272723</v>
      </c>
      <c r="Q13">
        <v>17714.028772382117</v>
      </c>
      <c r="R13">
        <v>213328875.89925253</v>
      </c>
      <c r="S13">
        <v>1872.6285293231649</v>
      </c>
      <c r="T13">
        <v>17737.579054034388</v>
      </c>
      <c r="U13">
        <f>Sustainable_Friendly_Table[[#This Row],[Total Energy(MJ)]]*AHP!$P$13/TOPSIS!$B$12</f>
        <v>2.0764054114068585E-2</v>
      </c>
      <c r="V13">
        <f>Sustainable_Friendly_Table[[#This Row],[Total Cost(LKR Million)]]*AHP!$P$14/TOPSIS!$C$12</f>
        <v>6.2894061354014565E-3</v>
      </c>
      <c r="W13">
        <f>Sustainable_Friendly_Table[[#This Row],[Total Carbon (Metric T)]]*AHP!$P$15/TOPSIS!$D$12</f>
        <v>1.142975519435023E-2</v>
      </c>
      <c r="X13">
        <f>((Sustainable_Friendly_Table[[#This Row],[Weighted Energy]]-TOPSIS!$B$13)^2+(Sustainable_Friendly_Table[[#This Row],[Weighted Cost]]-TOPSIS!$C$13)^2+(Sustainable_Friendly_Table[[#This Row],[Weighted Co2]]-TOPSIS!$D$13)^2)^0.5</f>
        <v>2.8029176009251552E-5</v>
      </c>
      <c r="Y13">
        <f>((Sustainable_Friendly_Table[[#This Row],[Weighted Energy]]-TOPSIS!$B$14)^2+(Sustainable_Friendly_Table[[#This Row],[Weighted Cost]]-TOPSIS!$C$14)^2+(Sustainable_Friendly_Table[[#This Row],[Weighted Co2]]-TOPSIS!$D$14)^2)^0.5</f>
        <v>5.7491654616239046E-3</v>
      </c>
      <c r="Z13">
        <f>Sustainable_Friendly_Table[[#This Row],[S- Worst-Euclidean Distance]]/(Sustainable_Friendly_Table[[#This Row],[S+ Best-Euclidean Distance]]+Sustainable_Friendly_Table[[#This Row],[S- Worst-Euclidean Distance]])</f>
        <v>0.99514830678775013</v>
      </c>
      <c r="AA13">
        <v>12</v>
      </c>
    </row>
    <row r="14" spans="1:27" x14ac:dyDescent="0.3">
      <c r="A14">
        <v>10</v>
      </c>
      <c r="B14" t="s">
        <v>139</v>
      </c>
      <c r="C14" t="s">
        <v>149</v>
      </c>
      <c r="D14" t="s">
        <v>154</v>
      </c>
      <c r="E14" t="s">
        <v>157</v>
      </c>
      <c r="F14" t="s">
        <v>159</v>
      </c>
      <c r="G14" t="s">
        <v>225</v>
      </c>
      <c r="H14">
        <v>326.42358892040806</v>
      </c>
      <c r="I14">
        <v>47</v>
      </c>
      <c r="J14">
        <v>1186796.4084245437</v>
      </c>
      <c r="K14">
        <v>51528.61647272727</v>
      </c>
      <c r="L14">
        <v>213623353.51641789</v>
      </c>
      <c r="M14">
        <v>5029002.920454544</v>
      </c>
      <c r="N14">
        <v>1780194612.6368155</v>
      </c>
      <c r="O14">
        <v>87608000</v>
      </c>
      <c r="P14">
        <v>26.566289377272721</v>
      </c>
      <c r="Q14">
        <v>17742.606305946927</v>
      </c>
      <c r="R14">
        <v>213674882.13289061</v>
      </c>
      <c r="S14">
        <v>1872.83161555727</v>
      </c>
      <c r="T14">
        <v>17769.172595324198</v>
      </c>
      <c r="U14">
        <f>Sustainable_Friendly_Table[[#This Row],[Total Energy(MJ)]]*AHP!$P$13/TOPSIS!$B$12</f>
        <v>2.0797732124740047E-2</v>
      </c>
      <c r="V14">
        <f>Sustainable_Friendly_Table[[#This Row],[Total Cost(LKR Million)]]*AHP!$P$14/TOPSIS!$C$12</f>
        <v>6.2900882203888401E-3</v>
      </c>
      <c r="W14">
        <f>Sustainable_Friendly_Table[[#This Row],[Total Carbon (Metric T)]]*AHP!$P$15/TOPSIS!$D$12</f>
        <v>1.1450113465429112E-2</v>
      </c>
      <c r="X14">
        <f>((Sustainable_Friendly_Table[[#This Row],[Weighted Energy]]-TOPSIS!$B$13)^2+(Sustainable_Friendly_Table[[#This Row],[Weighted Cost]]-TOPSIS!$C$13)^2+(Sustainable_Friendly_Table[[#This Row],[Weighted Co2]]-TOPSIS!$D$13)^2)^0.5</f>
        <v>6.3283633823361767E-5</v>
      </c>
      <c r="Y14">
        <f>((Sustainable_Friendly_Table[[#This Row],[Weighted Energy]]-TOPSIS!$B$14)^2+(Sustainable_Friendly_Table[[#This Row],[Weighted Cost]]-TOPSIS!$C$14)^2+(Sustainable_Friendly_Table[[#This Row],[Weighted Co2]]-TOPSIS!$D$14)^2)^0.5</f>
        <v>5.7110180419388378E-3</v>
      </c>
      <c r="Z14">
        <f>Sustainable_Friendly_Table[[#This Row],[S- Worst-Euclidean Distance]]/(Sustainable_Friendly_Table[[#This Row],[S+ Best-Euclidean Distance]]+Sustainable_Friendly_Table[[#This Row],[S- Worst-Euclidean Distance]])</f>
        <v>0.98904046976121862</v>
      </c>
      <c r="AA14">
        <v>13</v>
      </c>
    </row>
    <row r="15" spans="1:27" x14ac:dyDescent="0.3">
      <c r="A15">
        <v>28</v>
      </c>
      <c r="B15" t="s">
        <v>139</v>
      </c>
      <c r="C15" t="s">
        <v>149</v>
      </c>
      <c r="D15" t="s">
        <v>155</v>
      </c>
      <c r="E15" t="s">
        <v>157</v>
      </c>
      <c r="F15" t="s">
        <v>159</v>
      </c>
      <c r="G15" t="s">
        <v>225</v>
      </c>
      <c r="H15">
        <v>326.43003602540807</v>
      </c>
      <c r="I15">
        <v>47</v>
      </c>
      <c r="J15">
        <v>1186802.6492221835</v>
      </c>
      <c r="K15">
        <v>51510.196172727272</v>
      </c>
      <c r="L15">
        <v>213624476.85999304</v>
      </c>
      <c r="M15">
        <v>5028081.9054545444</v>
      </c>
      <c r="N15">
        <v>1780203973.8332753</v>
      </c>
      <c r="O15">
        <v>87608000</v>
      </c>
      <c r="P15">
        <v>26.552474152272723</v>
      </c>
      <c r="Q15">
        <v>17742.699605871643</v>
      </c>
      <c r="R15">
        <v>213675987.05616575</v>
      </c>
      <c r="S15">
        <v>1872.8400557387299</v>
      </c>
      <c r="T15">
        <v>17769.252080023914</v>
      </c>
      <c r="U15">
        <f>Sustainable_Friendly_Table[[#This Row],[Total Energy(MJ)]]*AHP!$P$13/TOPSIS!$B$12</f>
        <v>2.0797839670830938E-2</v>
      </c>
      <c r="V15">
        <f>Sustainable_Friendly_Table[[#This Row],[Total Cost(LKR Million)]]*AHP!$P$14/TOPSIS!$C$12</f>
        <v>6.2901165675640679E-3</v>
      </c>
      <c r="W15">
        <f>Sustainable_Friendly_Table[[#This Row],[Total Carbon (Metric T)]]*AHP!$P$15/TOPSIS!$D$12</f>
        <v>1.1450164683842667E-2</v>
      </c>
      <c r="X15">
        <f>((Sustainable_Friendly_Table[[#This Row],[Weighted Energy]]-TOPSIS!$B$13)^2+(Sustainable_Friendly_Table[[#This Row],[Weighted Cost]]-TOPSIS!$C$13)^2+(Sustainable_Friendly_Table[[#This Row],[Weighted Co2]]-TOPSIS!$D$13)^2)^0.5</f>
        <v>6.3405341412518828E-5</v>
      </c>
      <c r="Y15">
        <f>((Sustainable_Friendly_Table[[#This Row],[Weighted Energy]]-TOPSIS!$B$14)^2+(Sustainable_Friendly_Table[[#This Row],[Weighted Cost]]-TOPSIS!$C$14)^2+(Sustainable_Friendly_Table[[#This Row],[Weighted Co2]]-TOPSIS!$D$14)^2)^0.5</f>
        <v>5.7108958450664488E-3</v>
      </c>
      <c r="Z15">
        <f>Sustainable_Friendly_Table[[#This Row],[S- Worst-Euclidean Distance]]/(Sustainable_Friendly_Table[[#This Row],[S+ Best-Euclidean Distance]]+Sustainable_Friendly_Table[[#This Row],[S- Worst-Euclidean Distance]])</f>
        <v>0.98901939137484063</v>
      </c>
      <c r="AA15">
        <v>14</v>
      </c>
    </row>
    <row r="16" spans="1:27" x14ac:dyDescent="0.3">
      <c r="A16">
        <v>12</v>
      </c>
      <c r="B16" t="s">
        <v>139</v>
      </c>
      <c r="C16" t="s">
        <v>149</v>
      </c>
      <c r="D16" t="s">
        <v>154</v>
      </c>
      <c r="E16" t="s">
        <v>157</v>
      </c>
      <c r="F16" t="s">
        <v>159</v>
      </c>
      <c r="G16" t="s">
        <v>224</v>
      </c>
      <c r="H16">
        <v>326.42358892040806</v>
      </c>
      <c r="I16">
        <v>24</v>
      </c>
      <c r="J16">
        <v>1186796.4084245437</v>
      </c>
      <c r="K16">
        <v>51528.61647272727</v>
      </c>
      <c r="L16">
        <v>213623353.51641789</v>
      </c>
      <c r="M16">
        <v>5029002.920454544</v>
      </c>
      <c r="N16">
        <v>1780194612.6368155</v>
      </c>
      <c r="O16">
        <v>89908800</v>
      </c>
      <c r="P16">
        <v>26.566289377272721</v>
      </c>
      <c r="Q16">
        <v>17742.606305946927</v>
      </c>
      <c r="R16">
        <v>213674882.13289061</v>
      </c>
      <c r="S16">
        <v>1875.13241555727</v>
      </c>
      <c r="T16">
        <v>17769.172595324198</v>
      </c>
      <c r="U16">
        <f>Sustainable_Friendly_Table[[#This Row],[Total Energy(MJ)]]*AHP!$P$13/TOPSIS!$B$12</f>
        <v>2.0797732124740047E-2</v>
      </c>
      <c r="V16">
        <f>Sustainable_Friendly_Table[[#This Row],[Total Cost(LKR Million)]]*AHP!$P$14/TOPSIS!$C$12</f>
        <v>6.2978156823011939E-3</v>
      </c>
      <c r="W16">
        <f>Sustainable_Friendly_Table[[#This Row],[Total Carbon (Metric T)]]*AHP!$P$15/TOPSIS!$D$12</f>
        <v>1.1450113465429112E-2</v>
      </c>
      <c r="X16">
        <f>((Sustainable_Friendly_Table[[#This Row],[Weighted Energy]]-TOPSIS!$B$13)^2+(Sustainable_Friendly_Table[[#This Row],[Weighted Cost]]-TOPSIS!$C$13)^2+(Sustainable_Friendly_Table[[#This Row],[Weighted Co2]]-TOPSIS!$D$13)^2)^0.5</f>
        <v>6.6055571113854007E-5</v>
      </c>
      <c r="Y16">
        <f>((Sustainable_Friendly_Table[[#This Row],[Weighted Energy]]-TOPSIS!$B$14)^2+(Sustainable_Friendly_Table[[#This Row],[Weighted Cost]]-TOPSIS!$C$14)^2+(Sustainable_Friendly_Table[[#This Row],[Weighted Co2]]-TOPSIS!$D$14)^2)^0.5</f>
        <v>5.7090093341261522E-3</v>
      </c>
      <c r="Z16">
        <f>Sustainable_Friendly_Table[[#This Row],[S- Worst-Euclidean Distance]]/(Sustainable_Friendly_Table[[#This Row],[S+ Best-Euclidean Distance]]+Sustainable_Friendly_Table[[#This Row],[S- Worst-Euclidean Distance]])</f>
        <v>0.9885619344201797</v>
      </c>
      <c r="AA16">
        <v>15</v>
      </c>
    </row>
    <row r="17" spans="1:27" x14ac:dyDescent="0.3">
      <c r="A17">
        <v>30</v>
      </c>
      <c r="B17" t="s">
        <v>139</v>
      </c>
      <c r="C17" t="s">
        <v>149</v>
      </c>
      <c r="D17" t="s">
        <v>155</v>
      </c>
      <c r="E17" t="s">
        <v>157</v>
      </c>
      <c r="F17" t="s">
        <v>159</v>
      </c>
      <c r="G17" t="s">
        <v>224</v>
      </c>
      <c r="H17">
        <v>326.43003602540807</v>
      </c>
      <c r="I17">
        <v>24</v>
      </c>
      <c r="J17">
        <v>1186802.6492221835</v>
      </c>
      <c r="K17">
        <v>51510.196172727272</v>
      </c>
      <c r="L17">
        <v>213624476.85999304</v>
      </c>
      <c r="M17">
        <v>5028081.9054545444</v>
      </c>
      <c r="N17">
        <v>1780203973.8332753</v>
      </c>
      <c r="O17">
        <v>89908800</v>
      </c>
      <c r="P17">
        <v>26.552474152272723</v>
      </c>
      <c r="Q17">
        <v>17742.699605871643</v>
      </c>
      <c r="R17">
        <v>213675987.05616575</v>
      </c>
      <c r="S17">
        <v>1875.1408557387299</v>
      </c>
      <c r="T17">
        <v>17769.252080023914</v>
      </c>
      <c r="U17">
        <f>Sustainable_Friendly_Table[[#This Row],[Total Energy(MJ)]]*AHP!$P$13/TOPSIS!$B$12</f>
        <v>2.0797839670830938E-2</v>
      </c>
      <c r="V17">
        <f>Sustainable_Friendly_Table[[#This Row],[Total Cost(LKR Million)]]*AHP!$P$14/TOPSIS!$C$12</f>
        <v>6.2978440294764217E-3</v>
      </c>
      <c r="W17">
        <f>Sustainable_Friendly_Table[[#This Row],[Total Carbon (Metric T)]]*AHP!$P$15/TOPSIS!$D$12</f>
        <v>1.1450164683842667E-2</v>
      </c>
      <c r="X17">
        <f>((Sustainable_Friendly_Table[[#This Row],[Weighted Energy]]-TOPSIS!$B$13)^2+(Sustainable_Friendly_Table[[#This Row],[Weighted Cost]]-TOPSIS!$C$13)^2+(Sustainable_Friendly_Table[[#This Row],[Weighted Co2]]-TOPSIS!$D$13)^2)^0.5</f>
        <v>6.6175490843362492E-5</v>
      </c>
      <c r="Y17">
        <f>((Sustainable_Friendly_Table[[#This Row],[Weighted Energy]]-TOPSIS!$B$14)^2+(Sustainable_Friendly_Table[[#This Row],[Weighted Cost]]-TOPSIS!$C$14)^2+(Sustainable_Friendly_Table[[#This Row],[Weighted Co2]]-TOPSIS!$D$14)^2)^0.5</f>
        <v>5.7088871326283269E-3</v>
      </c>
      <c r="Z17">
        <f>Sustainable_Friendly_Table[[#This Row],[S- Worst-Euclidean Distance]]/(Sustainable_Friendly_Table[[#This Row],[S+ Best-Euclidean Distance]]+Sustainable_Friendly_Table[[#This Row],[S- Worst-Euclidean Distance]])</f>
        <v>0.98854116480496601</v>
      </c>
      <c r="AA17">
        <v>16</v>
      </c>
    </row>
    <row r="18" spans="1:27" x14ac:dyDescent="0.3">
      <c r="A18">
        <v>11</v>
      </c>
      <c r="B18" t="s">
        <v>139</v>
      </c>
      <c r="C18" t="s">
        <v>149</v>
      </c>
      <c r="D18" t="s">
        <v>154</v>
      </c>
      <c r="E18" t="s">
        <v>157</v>
      </c>
      <c r="F18" t="s">
        <v>159</v>
      </c>
      <c r="G18" t="s">
        <v>226</v>
      </c>
      <c r="H18">
        <v>326.42358892040806</v>
      </c>
      <c r="I18">
        <v>24</v>
      </c>
      <c r="J18">
        <v>1186796.4084245437</v>
      </c>
      <c r="K18">
        <v>51528.61647272727</v>
      </c>
      <c r="L18">
        <v>213623353.51641789</v>
      </c>
      <c r="M18">
        <v>5029002.920454544</v>
      </c>
      <c r="N18">
        <v>1780194612.6368155</v>
      </c>
      <c r="O18">
        <v>93600000</v>
      </c>
      <c r="P18">
        <v>26.566289377272721</v>
      </c>
      <c r="Q18">
        <v>17742.606305946927</v>
      </c>
      <c r="R18">
        <v>213674882.13289061</v>
      </c>
      <c r="S18">
        <v>1878.8236155572702</v>
      </c>
      <c r="T18">
        <v>17769.172595324198</v>
      </c>
      <c r="U18">
        <f>Sustainable_Friendly_Table[[#This Row],[Total Energy(MJ)]]*AHP!$P$13/TOPSIS!$B$12</f>
        <v>2.0797732124740047E-2</v>
      </c>
      <c r="V18">
        <f>Sustainable_Friendly_Table[[#This Row],[Total Cost(LKR Million)]]*AHP!$P$14/TOPSIS!$C$12</f>
        <v>6.3102129386515427E-3</v>
      </c>
      <c r="W18">
        <f>Sustainable_Friendly_Table[[#This Row],[Total Carbon (Metric T)]]*AHP!$P$15/TOPSIS!$D$12</f>
        <v>1.1450113465429112E-2</v>
      </c>
      <c r="X18">
        <f>((Sustainable_Friendly_Table[[#This Row],[Weighted Energy]]-TOPSIS!$B$13)^2+(Sustainable_Friendly_Table[[#This Row],[Weighted Cost]]-TOPSIS!$C$13)^2+(Sustainable_Friendly_Table[[#This Row],[Weighted Co2]]-TOPSIS!$D$13)^2)^0.5</f>
        <v>7.2027826611104943E-5</v>
      </c>
      <c r="Y18">
        <f>((Sustainable_Friendly_Table[[#This Row],[Weighted Energy]]-TOPSIS!$B$14)^2+(Sustainable_Friendly_Table[[#This Row],[Weighted Cost]]-TOPSIS!$C$14)^2+(Sustainable_Friendly_Table[[#This Row],[Weighted Co2]]-TOPSIS!$D$14)^2)^0.5</f>
        <v>5.7058071266597394E-3</v>
      </c>
      <c r="Z18">
        <f>Sustainable_Friendly_Table[[#This Row],[S- Worst-Euclidean Distance]]/(Sustainable_Friendly_Table[[#This Row],[S+ Best-Euclidean Distance]]+Sustainable_Friendly_Table[[#This Row],[S- Worst-Euclidean Distance]])</f>
        <v>0.98753376875704457</v>
      </c>
      <c r="AA18">
        <v>17</v>
      </c>
    </row>
    <row r="19" spans="1:27" x14ac:dyDescent="0.3">
      <c r="A19">
        <v>29</v>
      </c>
      <c r="B19" t="s">
        <v>139</v>
      </c>
      <c r="C19" t="s">
        <v>149</v>
      </c>
      <c r="D19" t="s">
        <v>155</v>
      </c>
      <c r="E19" t="s">
        <v>157</v>
      </c>
      <c r="F19" t="s">
        <v>159</v>
      </c>
      <c r="G19" t="s">
        <v>226</v>
      </c>
      <c r="H19">
        <v>326.43003602540807</v>
      </c>
      <c r="I19">
        <v>24</v>
      </c>
      <c r="J19">
        <v>1186802.6492221835</v>
      </c>
      <c r="K19">
        <v>51510.196172727272</v>
      </c>
      <c r="L19">
        <v>213624476.85999304</v>
      </c>
      <c r="M19">
        <v>5028081.9054545444</v>
      </c>
      <c r="N19">
        <v>1780203973.8332753</v>
      </c>
      <c r="O19">
        <v>93600000</v>
      </c>
      <c r="P19">
        <v>26.552474152272723</v>
      </c>
      <c r="Q19">
        <v>17742.699605871643</v>
      </c>
      <c r="R19">
        <v>213675987.05616575</v>
      </c>
      <c r="S19">
        <v>1878.8320557387299</v>
      </c>
      <c r="T19">
        <v>17769.252080023914</v>
      </c>
      <c r="U19">
        <f>Sustainable_Friendly_Table[[#This Row],[Total Energy(MJ)]]*AHP!$P$13/TOPSIS!$B$12</f>
        <v>2.0797839670830938E-2</v>
      </c>
      <c r="V19">
        <f>Sustainable_Friendly_Table[[#This Row],[Total Cost(LKR Million)]]*AHP!$P$14/TOPSIS!$C$12</f>
        <v>6.3102412858267688E-3</v>
      </c>
      <c r="W19">
        <f>Sustainable_Friendly_Table[[#This Row],[Total Carbon (Metric T)]]*AHP!$P$15/TOPSIS!$D$12</f>
        <v>1.1450164683842667E-2</v>
      </c>
      <c r="X19">
        <f>((Sustainable_Friendly_Table[[#This Row],[Weighted Energy]]-TOPSIS!$B$13)^2+(Sustainable_Friendly_Table[[#This Row],[Weighted Cost]]-TOPSIS!$C$13)^2+(Sustainable_Friendly_Table[[#This Row],[Weighted Co2]]-TOPSIS!$D$13)^2)^0.5</f>
        <v>7.2142690370528907E-5</v>
      </c>
      <c r="Y19">
        <f>((Sustainable_Friendly_Table[[#This Row],[Weighted Energy]]-TOPSIS!$B$14)^2+(Sustainable_Friendly_Table[[#This Row],[Weighted Cost]]-TOPSIS!$C$14)^2+(Sustainable_Friendly_Table[[#This Row],[Weighted Co2]]-TOPSIS!$D$14)^2)^0.5</f>
        <v>5.7056849181711068E-3</v>
      </c>
      <c r="Z19">
        <f>Sustainable_Friendly_Table[[#This Row],[S- Worst-Euclidean Distance]]/(Sustainable_Friendly_Table[[#This Row],[S+ Best-Euclidean Distance]]+Sustainable_Friendly_Table[[#This Row],[S- Worst-Euclidean Distance]])</f>
        <v>0.98751387281547187</v>
      </c>
      <c r="AA19">
        <v>18</v>
      </c>
    </row>
    <row r="20" spans="1:27" x14ac:dyDescent="0.3">
      <c r="A20">
        <v>13</v>
      </c>
      <c r="B20" t="s">
        <v>139</v>
      </c>
      <c r="C20" t="s">
        <v>149</v>
      </c>
      <c r="D20" t="s">
        <v>154</v>
      </c>
      <c r="E20" t="s">
        <v>157</v>
      </c>
      <c r="F20" t="s">
        <v>160</v>
      </c>
      <c r="G20" t="s">
        <v>225</v>
      </c>
      <c r="H20">
        <v>326.38501707656997</v>
      </c>
      <c r="I20">
        <v>47</v>
      </c>
      <c r="J20">
        <v>1187837.5878482277</v>
      </c>
      <c r="K20">
        <v>52347.39624545454</v>
      </c>
      <c r="L20">
        <v>213810765.81268099</v>
      </c>
      <c r="M20">
        <v>5056295.5795454532</v>
      </c>
      <c r="N20">
        <v>1781756381.7723417</v>
      </c>
      <c r="O20">
        <v>87608000</v>
      </c>
      <c r="P20">
        <v>26.29336278636363</v>
      </c>
      <c r="Q20">
        <v>17758.171938331005</v>
      </c>
      <c r="R20">
        <v>213863113.20892644</v>
      </c>
      <c r="S20">
        <v>1874.4206773518872</v>
      </c>
      <c r="T20">
        <v>17784.465301117369</v>
      </c>
      <c r="U20">
        <f>Sustainable_Friendly_Table[[#This Row],[Total Energy(MJ)]]*AHP!$P$13/TOPSIS!$B$12</f>
        <v>2.0816053321213251E-2</v>
      </c>
      <c r="V20">
        <f>Sustainable_Friendly_Table[[#This Row],[Total Cost(LKR Million)]]*AHP!$P$14/TOPSIS!$C$12</f>
        <v>6.2954252399013049E-3</v>
      </c>
      <c r="W20">
        <f>Sustainable_Friendly_Table[[#This Row],[Total Carbon (Metric T)]]*AHP!$P$15/TOPSIS!$D$12</f>
        <v>1.145996779126144E-2</v>
      </c>
      <c r="X20">
        <f>((Sustainable_Friendly_Table[[#This Row],[Weighted Energy]]-TOPSIS!$B$13)^2+(Sustainable_Friendly_Table[[#This Row],[Weighted Cost]]-TOPSIS!$C$13)^2+(Sustainable_Friendly_Table[[#This Row],[Weighted Co2]]-TOPSIS!$D$13)^2)^0.5</f>
        <v>8.4724398776038772E-5</v>
      </c>
      <c r="Y20">
        <f>((Sustainable_Friendly_Table[[#This Row],[Weighted Energy]]-TOPSIS!$B$14)^2+(Sustainable_Friendly_Table[[#This Row],[Weighted Cost]]-TOPSIS!$C$14)^2+(Sustainable_Friendly_Table[[#This Row],[Weighted Co2]]-TOPSIS!$D$14)^2)^0.5</f>
        <v>5.6895436456378314E-3</v>
      </c>
      <c r="Z20">
        <f>Sustainable_Friendly_Table[[#This Row],[S- Worst-Euclidean Distance]]/(Sustainable_Friendly_Table[[#This Row],[S+ Best-Euclidean Distance]]+Sustainable_Friendly_Table[[#This Row],[S- Worst-Euclidean Distance]])</f>
        <v>0.98532724873103139</v>
      </c>
      <c r="AA20">
        <v>19</v>
      </c>
    </row>
    <row r="21" spans="1:27" x14ac:dyDescent="0.3">
      <c r="A21">
        <v>31</v>
      </c>
      <c r="B21" t="s">
        <v>139</v>
      </c>
      <c r="C21" t="s">
        <v>149</v>
      </c>
      <c r="D21" t="s">
        <v>155</v>
      </c>
      <c r="E21" t="s">
        <v>157</v>
      </c>
      <c r="F21" t="s">
        <v>160</v>
      </c>
      <c r="G21" t="s">
        <v>225</v>
      </c>
      <c r="H21">
        <v>326.39146418156997</v>
      </c>
      <c r="I21">
        <v>47</v>
      </c>
      <c r="J21">
        <v>1187843.8286458678</v>
      </c>
      <c r="K21">
        <v>52328.975945454542</v>
      </c>
      <c r="L21">
        <v>213811889.1562562</v>
      </c>
      <c r="M21">
        <v>5055374.5645454535</v>
      </c>
      <c r="N21">
        <v>1781765742.9688015</v>
      </c>
      <c r="O21">
        <v>87608000</v>
      </c>
      <c r="P21">
        <v>26.279547561363632</v>
      </c>
      <c r="Q21">
        <v>17758.265238255721</v>
      </c>
      <c r="R21">
        <v>213864218.13220164</v>
      </c>
      <c r="S21">
        <v>1874.4291175333469</v>
      </c>
      <c r="T21">
        <v>17784.544785817085</v>
      </c>
      <c r="U21">
        <f>Sustainable_Friendly_Table[[#This Row],[Total Energy(MJ)]]*AHP!$P$13/TOPSIS!$B$12</f>
        <v>2.0816160867304145E-2</v>
      </c>
      <c r="V21">
        <f>Sustainable_Friendly_Table[[#This Row],[Total Cost(LKR Million)]]*AHP!$P$14/TOPSIS!$C$12</f>
        <v>6.2954535870765336E-3</v>
      </c>
      <c r="W21">
        <f>Sustainable_Friendly_Table[[#This Row],[Total Carbon (Metric T)]]*AHP!$P$15/TOPSIS!$D$12</f>
        <v>1.1460019009674995E-2</v>
      </c>
      <c r="X21">
        <f>((Sustainable_Friendly_Table[[#This Row],[Weighted Energy]]-TOPSIS!$B$13)^2+(Sustainable_Friendly_Table[[#This Row],[Weighted Cost]]-TOPSIS!$C$13)^2+(Sustainable_Friendly_Table[[#This Row],[Weighted Co2]]-TOPSIS!$D$13)^2)^0.5</f>
        <v>8.4846305332400768E-5</v>
      </c>
      <c r="Y21">
        <f>((Sustainable_Friendly_Table[[#This Row],[Weighted Energy]]-TOPSIS!$B$14)^2+(Sustainable_Friendly_Table[[#This Row],[Weighted Cost]]-TOPSIS!$C$14)^2+(Sustainable_Friendly_Table[[#This Row],[Weighted Co2]]-TOPSIS!$D$14)^2)^0.5</f>
        <v>5.689421449166422E-3</v>
      </c>
      <c r="Z21">
        <f>Sustainable_Friendly_Table[[#This Row],[S- Worst-Euclidean Distance]]/(Sustainable_Friendly_Table[[#This Row],[S+ Best-Euclidean Distance]]+Sustainable_Friendly_Table[[#This Row],[S- Worst-Euclidean Distance]])</f>
        <v>0.98530613595701455</v>
      </c>
      <c r="AA21">
        <v>20</v>
      </c>
    </row>
    <row r="22" spans="1:27" x14ac:dyDescent="0.3">
      <c r="A22">
        <v>15</v>
      </c>
      <c r="B22" t="s">
        <v>139</v>
      </c>
      <c r="C22" t="s">
        <v>149</v>
      </c>
      <c r="D22" t="s">
        <v>154</v>
      </c>
      <c r="E22" t="s">
        <v>157</v>
      </c>
      <c r="F22" t="s">
        <v>160</v>
      </c>
      <c r="G22" t="s">
        <v>224</v>
      </c>
      <c r="H22">
        <v>326.38501707656997</v>
      </c>
      <c r="I22">
        <v>24</v>
      </c>
      <c r="J22">
        <v>1187837.5878482277</v>
      </c>
      <c r="K22">
        <v>52347.39624545454</v>
      </c>
      <c r="L22">
        <v>213810765.81268099</v>
      </c>
      <c r="M22">
        <v>5056295.5795454532</v>
      </c>
      <c r="N22">
        <v>1781756381.7723417</v>
      </c>
      <c r="O22">
        <v>89908800</v>
      </c>
      <c r="P22">
        <v>26.29336278636363</v>
      </c>
      <c r="Q22">
        <v>17758.171938331005</v>
      </c>
      <c r="R22">
        <v>213863113.20892644</v>
      </c>
      <c r="S22">
        <v>1876.7214773518872</v>
      </c>
      <c r="T22">
        <v>17784.465301117369</v>
      </c>
      <c r="U22">
        <f>Sustainable_Friendly_Table[[#This Row],[Total Energy(MJ)]]*AHP!$P$13/TOPSIS!$B$12</f>
        <v>2.0816053321213251E-2</v>
      </c>
      <c r="V22">
        <f>Sustainable_Friendly_Table[[#This Row],[Total Cost(LKR Million)]]*AHP!$P$14/TOPSIS!$C$12</f>
        <v>6.3031527018136595E-3</v>
      </c>
      <c r="W22">
        <f>Sustainable_Friendly_Table[[#This Row],[Total Carbon (Metric T)]]*AHP!$P$15/TOPSIS!$D$12</f>
        <v>1.145996779126144E-2</v>
      </c>
      <c r="X22">
        <f>((Sustainable_Friendly_Table[[#This Row],[Weighted Energy]]-TOPSIS!$B$13)^2+(Sustainable_Friendly_Table[[#This Row],[Weighted Cost]]-TOPSIS!$C$13)^2+(Sustainable_Friendly_Table[[#This Row],[Weighted Co2]]-TOPSIS!$D$13)^2)^0.5</f>
        <v>8.728818444248629E-5</v>
      </c>
      <c r="Y22">
        <f>((Sustainable_Friendly_Table[[#This Row],[Weighted Energy]]-TOPSIS!$B$14)^2+(Sustainable_Friendly_Table[[#This Row],[Weighted Cost]]-TOPSIS!$C$14)^2+(Sustainable_Friendly_Table[[#This Row],[Weighted Co2]]-TOPSIS!$D$14)^2)^0.5</f>
        <v>5.687534604785844E-3</v>
      </c>
      <c r="Z22">
        <f>Sustainable_Friendly_Table[[#This Row],[S- Worst-Euclidean Distance]]/(Sustainable_Friendly_Table[[#This Row],[S+ Best-Euclidean Distance]]+Sustainable_Friendly_Table[[#This Row],[S- Worst-Euclidean Distance]])</f>
        <v>0.98488469904127562</v>
      </c>
      <c r="AA22">
        <v>21</v>
      </c>
    </row>
    <row r="23" spans="1:27" x14ac:dyDescent="0.3">
      <c r="A23">
        <v>33</v>
      </c>
      <c r="B23" t="s">
        <v>139</v>
      </c>
      <c r="C23" t="s">
        <v>149</v>
      </c>
      <c r="D23" t="s">
        <v>155</v>
      </c>
      <c r="E23" t="s">
        <v>157</v>
      </c>
      <c r="F23" t="s">
        <v>160</v>
      </c>
      <c r="G23" t="s">
        <v>224</v>
      </c>
      <c r="H23">
        <v>326.39146418156997</v>
      </c>
      <c r="I23">
        <v>24</v>
      </c>
      <c r="J23">
        <v>1187843.8286458678</v>
      </c>
      <c r="K23">
        <v>52328.975945454542</v>
      </c>
      <c r="L23">
        <v>213811889.1562562</v>
      </c>
      <c r="M23">
        <v>5055374.5645454535</v>
      </c>
      <c r="N23">
        <v>1781765742.9688015</v>
      </c>
      <c r="O23">
        <v>89908800</v>
      </c>
      <c r="P23">
        <v>26.279547561363632</v>
      </c>
      <c r="Q23">
        <v>17758.265238255721</v>
      </c>
      <c r="R23">
        <v>213864218.13220164</v>
      </c>
      <c r="S23">
        <v>1876.7299175333469</v>
      </c>
      <c r="T23">
        <v>17784.544785817085</v>
      </c>
      <c r="U23">
        <f>Sustainable_Friendly_Table[[#This Row],[Total Energy(MJ)]]*AHP!$P$13/TOPSIS!$B$12</f>
        <v>2.0816160867304145E-2</v>
      </c>
      <c r="V23">
        <f>Sustainable_Friendly_Table[[#This Row],[Total Cost(LKR Million)]]*AHP!$P$14/TOPSIS!$C$12</f>
        <v>6.3031810489888864E-3</v>
      </c>
      <c r="W23">
        <f>Sustainable_Friendly_Table[[#This Row],[Total Carbon (Metric T)]]*AHP!$P$15/TOPSIS!$D$12</f>
        <v>1.1460019009674995E-2</v>
      </c>
      <c r="X23">
        <f>((Sustainable_Friendly_Table[[#This Row],[Weighted Energy]]-TOPSIS!$B$13)^2+(Sustainable_Friendly_Table[[#This Row],[Weighted Cost]]-TOPSIS!$C$13)^2+(Sustainable_Friendly_Table[[#This Row],[Weighted Co2]]-TOPSIS!$D$13)^2)^0.5</f>
        <v>8.7409021429695329E-5</v>
      </c>
      <c r="Y23">
        <f>((Sustainable_Friendly_Table[[#This Row],[Weighted Energy]]-TOPSIS!$B$14)^2+(Sustainable_Friendly_Table[[#This Row],[Weighted Cost]]-TOPSIS!$C$14)^2+(Sustainable_Friendly_Table[[#This Row],[Weighted Co2]]-TOPSIS!$D$14)^2)^0.5</f>
        <v>5.6874124036645195E-3</v>
      </c>
      <c r="Z23">
        <f>Sustainable_Friendly_Table[[#This Row],[S- Worst-Euclidean Distance]]/(Sustainable_Friendly_Table[[#This Row],[S+ Best-Euclidean Distance]]+Sustainable_Friendly_Table[[#This Row],[S- Worst-Euclidean Distance]])</f>
        <v>0.98486377067005693</v>
      </c>
      <c r="AA23">
        <v>22</v>
      </c>
    </row>
    <row r="24" spans="1:27" x14ac:dyDescent="0.3">
      <c r="A24">
        <v>14</v>
      </c>
      <c r="B24" t="s">
        <v>139</v>
      </c>
      <c r="C24" t="s">
        <v>149</v>
      </c>
      <c r="D24" t="s">
        <v>154</v>
      </c>
      <c r="E24" t="s">
        <v>157</v>
      </c>
      <c r="F24" t="s">
        <v>160</v>
      </c>
      <c r="G24" t="s">
        <v>226</v>
      </c>
      <c r="H24">
        <v>326.38501707656997</v>
      </c>
      <c r="I24">
        <v>24</v>
      </c>
      <c r="J24">
        <v>1187837.5878482277</v>
      </c>
      <c r="K24">
        <v>52347.39624545454</v>
      </c>
      <c r="L24">
        <v>213810765.81268099</v>
      </c>
      <c r="M24">
        <v>5056295.5795454532</v>
      </c>
      <c r="N24">
        <v>1781756381.7723417</v>
      </c>
      <c r="O24">
        <v>93600000</v>
      </c>
      <c r="P24">
        <v>26.29336278636363</v>
      </c>
      <c r="Q24">
        <v>17758.171938331005</v>
      </c>
      <c r="R24">
        <v>213863113.20892644</v>
      </c>
      <c r="S24">
        <v>1880.4126773518872</v>
      </c>
      <c r="T24">
        <v>17784.465301117369</v>
      </c>
      <c r="U24">
        <f>Sustainable_Friendly_Table[[#This Row],[Total Energy(MJ)]]*AHP!$P$13/TOPSIS!$B$12</f>
        <v>2.0816053321213251E-2</v>
      </c>
      <c r="V24">
        <f>Sustainable_Friendly_Table[[#This Row],[Total Cost(LKR Million)]]*AHP!$P$14/TOPSIS!$C$12</f>
        <v>6.3155499581640075E-3</v>
      </c>
      <c r="W24">
        <f>Sustainable_Friendly_Table[[#This Row],[Total Carbon (Metric T)]]*AHP!$P$15/TOPSIS!$D$12</f>
        <v>1.145996779126144E-2</v>
      </c>
      <c r="X24">
        <f>((Sustainable_Friendly_Table[[#This Row],[Weighted Energy]]-TOPSIS!$B$13)^2+(Sustainable_Friendly_Table[[#This Row],[Weighted Cost]]-TOPSIS!$C$13)^2+(Sustainable_Friendly_Table[[#This Row],[Weighted Co2]]-TOPSIS!$D$13)^2)^0.5</f>
        <v>9.260791150054677E-5</v>
      </c>
      <c r="Y24">
        <f>((Sustainable_Friendly_Table[[#This Row],[Weighted Energy]]-TOPSIS!$B$14)^2+(Sustainable_Friendly_Table[[#This Row],[Weighted Cost]]-TOPSIS!$C$14)^2+(Sustainable_Friendly_Table[[#This Row],[Weighted Co2]]-TOPSIS!$D$14)^2)^0.5</f>
        <v>5.6843319395454102E-3</v>
      </c>
      <c r="Z24">
        <f>Sustainable_Friendly_Table[[#This Row],[S- Worst-Euclidean Distance]]/(Sustainable_Friendly_Table[[#This Row],[S+ Best-Euclidean Distance]]+Sustainable_Friendly_Table[[#This Row],[S- Worst-Euclidean Distance]])</f>
        <v>0.98396938277212986</v>
      </c>
      <c r="AA24">
        <v>23</v>
      </c>
    </row>
    <row r="25" spans="1:27" x14ac:dyDescent="0.3">
      <c r="A25">
        <v>32</v>
      </c>
      <c r="B25" t="s">
        <v>139</v>
      </c>
      <c r="C25" t="s">
        <v>149</v>
      </c>
      <c r="D25" t="s">
        <v>155</v>
      </c>
      <c r="E25" t="s">
        <v>157</v>
      </c>
      <c r="F25" t="s">
        <v>160</v>
      </c>
      <c r="G25" t="s">
        <v>226</v>
      </c>
      <c r="H25">
        <v>326.39146418156997</v>
      </c>
      <c r="I25">
        <v>24</v>
      </c>
      <c r="J25">
        <v>1187843.8286458678</v>
      </c>
      <c r="K25">
        <v>52328.975945454542</v>
      </c>
      <c r="L25">
        <v>213811889.1562562</v>
      </c>
      <c r="M25">
        <v>5055374.5645454535</v>
      </c>
      <c r="N25">
        <v>1781765742.9688015</v>
      </c>
      <c r="O25">
        <v>93600000</v>
      </c>
      <c r="P25">
        <v>26.279547561363632</v>
      </c>
      <c r="Q25">
        <v>17758.265238255721</v>
      </c>
      <c r="R25">
        <v>213864218.13220164</v>
      </c>
      <c r="S25">
        <v>1880.4211175333469</v>
      </c>
      <c r="T25">
        <v>17784.544785817085</v>
      </c>
      <c r="U25">
        <f>Sustainable_Friendly_Table[[#This Row],[Total Energy(MJ)]]*AHP!$P$13/TOPSIS!$B$12</f>
        <v>2.0816160867304145E-2</v>
      </c>
      <c r="V25">
        <f>Sustainable_Friendly_Table[[#This Row],[Total Cost(LKR Million)]]*AHP!$P$14/TOPSIS!$C$12</f>
        <v>6.3155783053392344E-3</v>
      </c>
      <c r="W25">
        <f>Sustainable_Friendly_Table[[#This Row],[Total Carbon (Metric T)]]*AHP!$P$15/TOPSIS!$D$12</f>
        <v>1.1460019009674995E-2</v>
      </c>
      <c r="X25">
        <f>((Sustainable_Friendly_Table[[#This Row],[Weighted Energy]]-TOPSIS!$B$13)^2+(Sustainable_Friendly_Table[[#This Row],[Weighted Cost]]-TOPSIS!$C$13)^2+(Sustainable_Friendly_Table[[#This Row],[Weighted Co2]]-TOPSIS!$D$13)^2)^0.5</f>
        <v>9.2725606015386735E-5</v>
      </c>
      <c r="Y25">
        <f>((Sustainable_Friendly_Table[[#This Row],[Weighted Energy]]-TOPSIS!$B$14)^2+(Sustainable_Friendly_Table[[#This Row],[Weighted Cost]]-TOPSIS!$C$14)^2+(Sustainable_Friendly_Table[[#This Row],[Weighted Co2]]-TOPSIS!$D$14)^2)^0.5</f>
        <v>5.684209731397237E-3</v>
      </c>
      <c r="Z25">
        <f>Sustainable_Friendly_Table[[#This Row],[S- Worst-Euclidean Distance]]/(Sustainable_Friendly_Table[[#This Row],[S+ Best-Euclidean Distance]]+Sustainable_Friendly_Table[[#This Row],[S- Worst-Euclidean Distance]])</f>
        <v>0.9839489970720503</v>
      </c>
      <c r="AA25">
        <v>24</v>
      </c>
    </row>
    <row r="26" spans="1:27" x14ac:dyDescent="0.3">
      <c r="A26">
        <v>7</v>
      </c>
      <c r="B26" t="s">
        <v>139</v>
      </c>
      <c r="C26" t="s">
        <v>149</v>
      </c>
      <c r="D26" t="s">
        <v>154</v>
      </c>
      <c r="E26" t="s">
        <v>156</v>
      </c>
      <c r="F26" t="s">
        <v>161</v>
      </c>
      <c r="G26" t="s">
        <v>225</v>
      </c>
      <c r="H26">
        <v>323.06374661492663</v>
      </c>
      <c r="I26">
        <v>46</v>
      </c>
      <c r="J26">
        <v>1192018.1429683457</v>
      </c>
      <c r="K26">
        <v>50109.398199999989</v>
      </c>
      <c r="L26">
        <v>214563265.73430222</v>
      </c>
      <c r="M26">
        <v>5553021.9749999987</v>
      </c>
      <c r="N26">
        <v>1788027214.4525187</v>
      </c>
      <c r="O26">
        <v>85744000</v>
      </c>
      <c r="P26">
        <v>23.072829013636358</v>
      </c>
      <c r="Q26">
        <v>17820.67123737677</v>
      </c>
      <c r="R26">
        <v>214613375.13250223</v>
      </c>
      <c r="S26">
        <v>1879.3242364275186</v>
      </c>
      <c r="T26">
        <v>17843.744066390405</v>
      </c>
      <c r="U26">
        <f>Sustainable_Friendly_Table[[#This Row],[Total Energy(MJ)]]*AHP!$P$13/TOPSIS!$B$12</f>
        <v>2.0889078968187594E-2</v>
      </c>
      <c r="V26">
        <f>Sustainable_Friendly_Table[[#This Row],[Total Cost(LKR Million)]]*AHP!$P$14/TOPSIS!$C$12</f>
        <v>6.3118943228254697E-3</v>
      </c>
      <c r="W26">
        <f>Sustainable_Friendly_Table[[#This Row],[Total Carbon (Metric T)]]*AHP!$P$15/TOPSIS!$D$12</f>
        <v>1.1498165888827639E-2</v>
      </c>
      <c r="X26">
        <f>((Sustainable_Friendly_Table[[#This Row],[Weighted Energy]]-TOPSIS!$B$13)^2+(Sustainable_Friendly_Table[[#This Row],[Weighted Cost]]-TOPSIS!$C$13)^2+(Sustainable_Friendly_Table[[#This Row],[Weighted Co2]]-TOPSIS!$D$13)^2)^0.5</f>
        <v>1.6853747655606031E-4</v>
      </c>
      <c r="Y26">
        <f>((Sustainable_Friendly_Table[[#This Row],[Weighted Energy]]-TOPSIS!$B$14)^2+(Sustainable_Friendly_Table[[#This Row],[Weighted Cost]]-TOPSIS!$C$14)^2+(Sustainable_Friendly_Table[[#This Row],[Weighted Co2]]-TOPSIS!$D$14)^2)^0.5</f>
        <v>5.6057069554313037E-3</v>
      </c>
      <c r="Z26">
        <f>Sustainable_Friendly_Table[[#This Row],[S- Worst-Euclidean Distance]]/(Sustainable_Friendly_Table[[#This Row],[S+ Best-Euclidean Distance]]+Sustainable_Friendly_Table[[#This Row],[S- Worst-Euclidean Distance]])</f>
        <v>0.97081220261088719</v>
      </c>
      <c r="AA26">
        <v>25</v>
      </c>
    </row>
    <row r="27" spans="1:27" x14ac:dyDescent="0.3">
      <c r="A27">
        <v>25</v>
      </c>
      <c r="B27" t="s">
        <v>139</v>
      </c>
      <c r="C27" t="s">
        <v>149</v>
      </c>
      <c r="D27" t="s">
        <v>155</v>
      </c>
      <c r="E27" t="s">
        <v>156</v>
      </c>
      <c r="F27" t="s">
        <v>161</v>
      </c>
      <c r="G27" t="s">
        <v>225</v>
      </c>
      <c r="H27">
        <v>323.07019371992658</v>
      </c>
      <c r="I27">
        <v>46</v>
      </c>
      <c r="J27">
        <v>1192024.3837659857</v>
      </c>
      <c r="K27">
        <v>50090.977899999991</v>
      </c>
      <c r="L27">
        <v>214564389.07787743</v>
      </c>
      <c r="M27">
        <v>5552100.959999999</v>
      </c>
      <c r="N27">
        <v>1788036575.6489785</v>
      </c>
      <c r="O27">
        <v>85744000</v>
      </c>
      <c r="P27">
        <v>23.05901378863636</v>
      </c>
      <c r="Q27">
        <v>17820.764537301486</v>
      </c>
      <c r="R27">
        <v>214614480.05577743</v>
      </c>
      <c r="S27">
        <v>1879.3326766089785</v>
      </c>
      <c r="T27">
        <v>17843.823551090121</v>
      </c>
      <c r="U27">
        <f>Sustainable_Friendly_Table[[#This Row],[Total Energy(MJ)]]*AHP!$P$13/TOPSIS!$B$12</f>
        <v>2.0889186514278492E-2</v>
      </c>
      <c r="V27">
        <f>Sustainable_Friendly_Table[[#This Row],[Total Cost(LKR Million)]]*AHP!$P$14/TOPSIS!$C$12</f>
        <v>6.3119226700006992E-3</v>
      </c>
      <c r="W27">
        <f>Sustainable_Friendly_Table[[#This Row],[Total Carbon (Metric T)]]*AHP!$P$15/TOPSIS!$D$12</f>
        <v>1.1498217107241193E-2</v>
      </c>
      <c r="X27">
        <f>((Sustainable_Friendly_Table[[#This Row],[Weighted Energy]]-TOPSIS!$B$13)^2+(Sustainable_Friendly_Table[[#This Row],[Weighted Cost]]-TOPSIS!$C$13)^2+(Sustainable_Friendly_Table[[#This Row],[Weighted Co2]]-TOPSIS!$D$13)^2)^0.5</f>
        <v>1.6865973623272587E-4</v>
      </c>
      <c r="Y27">
        <f>((Sustainable_Friendly_Table[[#This Row],[Weighted Energy]]-TOPSIS!$B$14)^2+(Sustainable_Friendly_Table[[#This Row],[Weighted Cost]]-TOPSIS!$C$14)^2+(Sustainable_Friendly_Table[[#This Row],[Weighted Co2]]-TOPSIS!$D$14)^2)^0.5</f>
        <v>5.6055847647350412E-3</v>
      </c>
      <c r="Z27">
        <f>Sustainable_Friendly_Table[[#This Row],[S- Worst-Euclidean Distance]]/(Sustainable_Friendly_Table[[#This Row],[S+ Best-Euclidean Distance]]+Sustainable_Friendly_Table[[#This Row],[S- Worst-Euclidean Distance]])</f>
        <v>0.97079102968285147</v>
      </c>
      <c r="AA27">
        <v>26</v>
      </c>
    </row>
    <row r="28" spans="1:27" x14ac:dyDescent="0.3">
      <c r="A28">
        <v>9</v>
      </c>
      <c r="B28" t="s">
        <v>139</v>
      </c>
      <c r="C28" t="s">
        <v>149</v>
      </c>
      <c r="D28" t="s">
        <v>154</v>
      </c>
      <c r="E28" t="s">
        <v>156</v>
      </c>
      <c r="F28" t="s">
        <v>161</v>
      </c>
      <c r="G28" t="s">
        <v>224</v>
      </c>
      <c r="H28">
        <v>323.06374661492663</v>
      </c>
      <c r="I28">
        <v>23</v>
      </c>
      <c r="J28">
        <v>1192018.1429683457</v>
      </c>
      <c r="K28">
        <v>50109.398199999989</v>
      </c>
      <c r="L28">
        <v>214563265.73430222</v>
      </c>
      <c r="M28">
        <v>5553021.9749999987</v>
      </c>
      <c r="N28">
        <v>1788027214.4525187</v>
      </c>
      <c r="O28">
        <v>86162600</v>
      </c>
      <c r="P28">
        <v>23.072829013636358</v>
      </c>
      <c r="Q28">
        <v>17820.67123737677</v>
      </c>
      <c r="R28">
        <v>214613375.13250223</v>
      </c>
      <c r="S28">
        <v>1879.7428364275186</v>
      </c>
      <c r="T28">
        <v>17843.744066390405</v>
      </c>
      <c r="U28">
        <f>Sustainable_Friendly_Table[[#This Row],[Total Energy(MJ)]]*AHP!$P$13/TOPSIS!$B$12</f>
        <v>2.0889078968187594E-2</v>
      </c>
      <c r="V28">
        <f>Sustainable_Friendly_Table[[#This Row],[Total Cost(LKR Million)]]*AHP!$P$14/TOPSIS!$C$12</f>
        <v>6.3133002318816727E-3</v>
      </c>
      <c r="W28">
        <f>Sustainable_Friendly_Table[[#This Row],[Total Carbon (Metric T)]]*AHP!$P$15/TOPSIS!$D$12</f>
        <v>1.1498165888827639E-2</v>
      </c>
      <c r="X28">
        <f>((Sustainable_Friendly_Table[[#This Row],[Weighted Energy]]-TOPSIS!$B$13)^2+(Sustainable_Friendly_Table[[#This Row],[Weighted Cost]]-TOPSIS!$C$13)^2+(Sustainable_Friendly_Table[[#This Row],[Weighted Co2]]-TOPSIS!$D$13)^2)^0.5</f>
        <v>1.6888616358765398E-4</v>
      </c>
      <c r="Y28">
        <f>((Sustainable_Friendly_Table[[#This Row],[Weighted Energy]]-TOPSIS!$B$14)^2+(Sustainable_Friendly_Table[[#This Row],[Weighted Cost]]-TOPSIS!$C$14)^2+(Sustainable_Friendly_Table[[#This Row],[Weighted Co2]]-TOPSIS!$D$14)^2)^0.5</f>
        <v>5.6053393617538317E-3</v>
      </c>
      <c r="Z28">
        <f>Sustainable_Friendly_Table[[#This Row],[S- Worst-Euclidean Distance]]/(Sustainable_Friendly_Table[[#This Row],[S+ Best-Euclidean Distance]]+Sustainable_Friendly_Table[[#This Row],[S- Worst-Euclidean Distance]])</f>
        <v>0.97075172023564738</v>
      </c>
      <c r="AA28">
        <v>27</v>
      </c>
    </row>
    <row r="29" spans="1:27" x14ac:dyDescent="0.3">
      <c r="A29">
        <v>27</v>
      </c>
      <c r="B29" t="s">
        <v>139</v>
      </c>
      <c r="C29" t="s">
        <v>149</v>
      </c>
      <c r="D29" t="s">
        <v>155</v>
      </c>
      <c r="E29" t="s">
        <v>156</v>
      </c>
      <c r="F29" t="s">
        <v>161</v>
      </c>
      <c r="G29" t="s">
        <v>224</v>
      </c>
      <c r="H29">
        <v>323.07019371992658</v>
      </c>
      <c r="I29">
        <v>23</v>
      </c>
      <c r="J29">
        <v>1192024.3837659857</v>
      </c>
      <c r="K29">
        <v>50090.977899999991</v>
      </c>
      <c r="L29">
        <v>214564389.07787743</v>
      </c>
      <c r="M29">
        <v>5552100.959999999</v>
      </c>
      <c r="N29">
        <v>1788036575.6489785</v>
      </c>
      <c r="O29">
        <v>86162600</v>
      </c>
      <c r="P29">
        <v>23.05901378863636</v>
      </c>
      <c r="Q29">
        <v>17820.764537301486</v>
      </c>
      <c r="R29">
        <v>214614480.05577743</v>
      </c>
      <c r="S29">
        <v>1879.7512766089785</v>
      </c>
      <c r="T29">
        <v>17843.823551090121</v>
      </c>
      <c r="U29">
        <f>Sustainable_Friendly_Table[[#This Row],[Total Energy(MJ)]]*AHP!$P$13/TOPSIS!$B$12</f>
        <v>2.0889186514278492E-2</v>
      </c>
      <c r="V29">
        <f>Sustainable_Friendly_Table[[#This Row],[Total Cost(LKR Million)]]*AHP!$P$14/TOPSIS!$C$12</f>
        <v>6.3133285790569014E-3</v>
      </c>
      <c r="W29">
        <f>Sustainable_Friendly_Table[[#This Row],[Total Carbon (Metric T)]]*AHP!$P$15/TOPSIS!$D$12</f>
        <v>1.1498217107241193E-2</v>
      </c>
      <c r="X29">
        <f>((Sustainable_Friendly_Table[[#This Row],[Weighted Energy]]-TOPSIS!$B$13)^2+(Sustainable_Friendly_Table[[#This Row],[Weighted Cost]]-TOPSIS!$C$13)^2+(Sustainable_Friendly_Table[[#This Row],[Weighted Co2]]-TOPSIS!$D$13)^2)^0.5</f>
        <v>1.6900840683428911E-4</v>
      </c>
      <c r="Y29">
        <f>((Sustainable_Friendly_Table[[#This Row],[Weighted Energy]]-TOPSIS!$B$14)^2+(Sustainable_Friendly_Table[[#This Row],[Weighted Cost]]-TOPSIS!$C$14)^2+(Sustainable_Friendly_Table[[#This Row],[Weighted Co2]]-TOPSIS!$D$14)^2)^0.5</f>
        <v>5.6052171701543091E-3</v>
      </c>
      <c r="Z29">
        <f>Sustainable_Friendly_Table[[#This Row],[S- Worst-Euclidean Distance]]/(Sustainable_Friendly_Table[[#This Row],[S+ Best-Euclidean Distance]]+Sustainable_Friendly_Table[[#This Row],[S- Worst-Euclidean Distance]])</f>
        <v>0.97073054999655362</v>
      </c>
      <c r="AA29">
        <v>28</v>
      </c>
    </row>
    <row r="30" spans="1:27" x14ac:dyDescent="0.3">
      <c r="A30">
        <v>8</v>
      </c>
      <c r="B30" t="s">
        <v>139</v>
      </c>
      <c r="C30" t="s">
        <v>149</v>
      </c>
      <c r="D30" t="s">
        <v>154</v>
      </c>
      <c r="E30" t="s">
        <v>156</v>
      </c>
      <c r="F30" t="s">
        <v>161</v>
      </c>
      <c r="G30" t="s">
        <v>226</v>
      </c>
      <c r="H30">
        <v>323.06374661492663</v>
      </c>
      <c r="I30">
        <v>23</v>
      </c>
      <c r="J30">
        <v>1192018.1429683457</v>
      </c>
      <c r="K30">
        <v>50109.398199999989</v>
      </c>
      <c r="L30">
        <v>214563265.73430222</v>
      </c>
      <c r="M30">
        <v>5553021.9749999987</v>
      </c>
      <c r="N30">
        <v>1788027214.4525187</v>
      </c>
      <c r="O30">
        <v>89700000</v>
      </c>
      <c r="P30">
        <v>23.072829013636358</v>
      </c>
      <c r="Q30">
        <v>17820.67123737677</v>
      </c>
      <c r="R30">
        <v>214613375.13250223</v>
      </c>
      <c r="S30">
        <v>1883.2802364275185</v>
      </c>
      <c r="T30">
        <v>17843.744066390405</v>
      </c>
      <c r="U30">
        <f>Sustainable_Friendly_Table[[#This Row],[Total Energy(MJ)]]*AHP!$P$13/TOPSIS!$B$12</f>
        <v>2.0889078968187594E-2</v>
      </c>
      <c r="V30">
        <f>Sustainable_Friendly_Table[[#This Row],[Total Cost(LKR Million)]]*AHP!$P$14/TOPSIS!$C$12</f>
        <v>6.3251809358840887E-3</v>
      </c>
      <c r="W30">
        <f>Sustainable_Friendly_Table[[#This Row],[Total Carbon (Metric T)]]*AHP!$P$15/TOPSIS!$D$12</f>
        <v>1.1498165888827639E-2</v>
      </c>
      <c r="X30">
        <f>((Sustainable_Friendly_Table[[#This Row],[Weighted Energy]]-TOPSIS!$B$13)^2+(Sustainable_Friendly_Table[[#This Row],[Weighted Cost]]-TOPSIS!$C$13)^2+(Sustainable_Friendly_Table[[#This Row],[Weighted Co2]]-TOPSIS!$D$13)^2)^0.5</f>
        <v>1.7226329282575561E-4</v>
      </c>
      <c r="Y30">
        <f>((Sustainable_Friendly_Table[[#This Row],[Weighted Energy]]-TOPSIS!$B$14)^2+(Sustainable_Friendly_Table[[#This Row],[Weighted Cost]]-TOPSIS!$C$14)^2+(Sustainable_Friendly_Table[[#This Row],[Weighted Co2]]-TOPSIS!$D$14)^2)^0.5</f>
        <v>5.6022461185724999E-3</v>
      </c>
      <c r="Z30">
        <f>Sustainable_Friendly_Table[[#This Row],[S- Worst-Euclidean Distance]]/(Sustainable_Friendly_Table[[#This Row],[S+ Best-Euclidean Distance]]+Sustainable_Friendly_Table[[#This Row],[S- Worst-Euclidean Distance]])</f>
        <v>0.97016832417214072</v>
      </c>
      <c r="AA30">
        <v>29</v>
      </c>
    </row>
    <row r="31" spans="1:27" x14ac:dyDescent="0.3">
      <c r="A31">
        <v>26</v>
      </c>
      <c r="B31" t="s">
        <v>139</v>
      </c>
      <c r="C31" t="s">
        <v>149</v>
      </c>
      <c r="D31" t="s">
        <v>155</v>
      </c>
      <c r="E31" t="s">
        <v>156</v>
      </c>
      <c r="F31" t="s">
        <v>161</v>
      </c>
      <c r="G31" t="s">
        <v>226</v>
      </c>
      <c r="H31">
        <v>323.07019371992658</v>
      </c>
      <c r="I31">
        <v>23</v>
      </c>
      <c r="J31">
        <v>1192024.3837659857</v>
      </c>
      <c r="K31">
        <v>50090.977899999991</v>
      </c>
      <c r="L31">
        <v>214564389.07787743</v>
      </c>
      <c r="M31">
        <v>5552100.959999999</v>
      </c>
      <c r="N31">
        <v>1788036575.6489785</v>
      </c>
      <c r="O31">
        <v>89700000</v>
      </c>
      <c r="P31">
        <v>23.05901378863636</v>
      </c>
      <c r="Q31">
        <v>17820.764537301486</v>
      </c>
      <c r="R31">
        <v>214614480.05577743</v>
      </c>
      <c r="S31">
        <v>1883.2886766089784</v>
      </c>
      <c r="T31">
        <v>17843.823551090121</v>
      </c>
      <c r="U31">
        <f>Sustainable_Friendly_Table[[#This Row],[Total Energy(MJ)]]*AHP!$P$13/TOPSIS!$B$12</f>
        <v>2.0889186514278492E-2</v>
      </c>
      <c r="V31">
        <f>Sustainable_Friendly_Table[[#This Row],[Total Cost(LKR Million)]]*AHP!$P$14/TOPSIS!$C$12</f>
        <v>6.3252092830593182E-3</v>
      </c>
      <c r="W31">
        <f>Sustainable_Friendly_Table[[#This Row],[Total Carbon (Metric T)]]*AHP!$P$15/TOPSIS!$D$12</f>
        <v>1.1498217107241193E-2</v>
      </c>
      <c r="X31">
        <f>((Sustainable_Friendly_Table[[#This Row],[Weighted Energy]]-TOPSIS!$B$13)^2+(Sustainable_Friendly_Table[[#This Row],[Weighted Cost]]-TOPSIS!$C$13)^2+(Sustainable_Friendly_Table[[#This Row],[Weighted Co2]]-TOPSIS!$D$13)^2)^0.5</f>
        <v>1.7238509492783092E-4</v>
      </c>
      <c r="Y31">
        <f>((Sustainable_Friendly_Table[[#This Row],[Weighted Energy]]-TOPSIS!$B$14)^2+(Sustainable_Friendly_Table[[#This Row],[Weighted Cost]]-TOPSIS!$C$14)^2+(Sustainable_Friendly_Table[[#This Row],[Weighted Co2]]-TOPSIS!$D$14)^2)^0.5</f>
        <v>5.6021239196214906E-3</v>
      </c>
      <c r="Z31">
        <f>Sustainable_Friendly_Table[[#This Row],[S- Worst-Euclidean Distance]]/(Sustainable_Friendly_Table[[#This Row],[S+ Best-Euclidean Distance]]+Sustainable_Friendly_Table[[#This Row],[S- Worst-Euclidean Distance]])</f>
        <v>0.97014722905557971</v>
      </c>
      <c r="AA31">
        <v>30</v>
      </c>
    </row>
    <row r="32" spans="1:27" x14ac:dyDescent="0.3">
      <c r="A32">
        <v>16</v>
      </c>
      <c r="B32" t="s">
        <v>139</v>
      </c>
      <c r="C32" t="s">
        <v>149</v>
      </c>
      <c r="D32" t="s">
        <v>154</v>
      </c>
      <c r="E32" t="s">
        <v>157</v>
      </c>
      <c r="F32" t="s">
        <v>161</v>
      </c>
      <c r="G32" t="s">
        <v>225</v>
      </c>
      <c r="H32">
        <v>326.12052443310841</v>
      </c>
      <c r="I32">
        <v>47</v>
      </c>
      <c r="J32">
        <v>1194977.1038963457</v>
      </c>
      <c r="K32">
        <v>52838.664109090903</v>
      </c>
      <c r="L32">
        <v>215095878.70134223</v>
      </c>
      <c r="M32">
        <v>5007168.793181817</v>
      </c>
      <c r="N32">
        <v>1792465655.8445184</v>
      </c>
      <c r="O32">
        <v>87608000</v>
      </c>
      <c r="P32">
        <v>25.802094922727267</v>
      </c>
      <c r="Q32">
        <v>17864.907703250366</v>
      </c>
      <c r="R32">
        <v>215148717.36545131</v>
      </c>
      <c r="S32">
        <v>1885.0808246377003</v>
      </c>
      <c r="T32">
        <v>17890.709798173095</v>
      </c>
      <c r="U32">
        <f>Sustainable_Friendly_Table[[#This Row],[Total Energy(MJ)]]*AHP!$P$13/TOPSIS!$B$12</f>
        <v>2.0941185721423151E-2</v>
      </c>
      <c r="V32">
        <f>Sustainable_Friendly_Table[[#This Row],[Total Cost(LKR Million)]]*AHP!$P$14/TOPSIS!$C$12</f>
        <v>6.331228387559164E-3</v>
      </c>
      <c r="W32">
        <f>Sustainable_Friendly_Table[[#This Row],[Total Carbon (Metric T)]]*AHP!$P$15/TOPSIS!$D$12</f>
        <v>1.1528429704152399E-2</v>
      </c>
      <c r="X32">
        <f>((Sustainable_Friendly_Table[[#This Row],[Weighted Energy]]-TOPSIS!$B$13)^2+(Sustainable_Friendly_Table[[#This Row],[Weighted Cost]]-TOPSIS!$C$13)^2+(Sustainable_Friendly_Table[[#This Row],[Weighted Co2]]-TOPSIS!$D$13)^2)^0.5</f>
        <v>2.3171234607108877E-4</v>
      </c>
      <c r="Y32">
        <f>((Sustainable_Friendly_Table[[#This Row],[Weighted Energy]]-TOPSIS!$B$14)^2+(Sustainable_Friendly_Table[[#This Row],[Weighted Cost]]-TOPSIS!$C$14)^2+(Sustainable_Friendly_Table[[#This Row],[Weighted Co2]]-TOPSIS!$D$14)^2)^0.5</f>
        <v>5.5425064007732332E-3</v>
      </c>
      <c r="Z32">
        <f>Sustainable_Friendly_Table[[#This Row],[S- Worst-Euclidean Distance]]/(Sustainable_Friendly_Table[[#This Row],[S+ Best-Euclidean Distance]]+Sustainable_Friendly_Table[[#This Row],[S- Worst-Euclidean Distance]])</f>
        <v>0.95987122133228464</v>
      </c>
      <c r="AA32">
        <v>31</v>
      </c>
    </row>
    <row r="33" spans="1:27" x14ac:dyDescent="0.3">
      <c r="A33">
        <v>34</v>
      </c>
      <c r="B33" t="s">
        <v>139</v>
      </c>
      <c r="C33" t="s">
        <v>149</v>
      </c>
      <c r="D33" t="s">
        <v>155</v>
      </c>
      <c r="E33" t="s">
        <v>157</v>
      </c>
      <c r="F33" t="s">
        <v>161</v>
      </c>
      <c r="G33" t="s">
        <v>225</v>
      </c>
      <c r="H33">
        <v>326.12697153810842</v>
      </c>
      <c r="I33">
        <v>47</v>
      </c>
      <c r="J33">
        <v>1194983.3446939855</v>
      </c>
      <c r="K33">
        <v>52820.243809090905</v>
      </c>
      <c r="L33">
        <v>215097002.0449174</v>
      </c>
      <c r="M33">
        <v>5006247.7781818174</v>
      </c>
      <c r="N33">
        <v>1792475017.0409784</v>
      </c>
      <c r="O33">
        <v>87608000</v>
      </c>
      <c r="P33">
        <v>25.788279697727269</v>
      </c>
      <c r="Q33">
        <v>17865.001003175083</v>
      </c>
      <c r="R33">
        <v>215149822.28872651</v>
      </c>
      <c r="S33">
        <v>1885.0892648191602</v>
      </c>
      <c r="T33">
        <v>17890.789282872811</v>
      </c>
      <c r="U33">
        <f>Sustainable_Friendly_Table[[#This Row],[Total Energy(MJ)]]*AHP!$P$13/TOPSIS!$B$12</f>
        <v>2.0941293267514049E-2</v>
      </c>
      <c r="V33">
        <f>Sustainable_Friendly_Table[[#This Row],[Total Cost(LKR Million)]]*AHP!$P$14/TOPSIS!$C$12</f>
        <v>6.3312567347343935E-3</v>
      </c>
      <c r="W33">
        <f>Sustainable_Friendly_Table[[#This Row],[Total Carbon (Metric T)]]*AHP!$P$15/TOPSIS!$D$12</f>
        <v>1.1528480922565955E-2</v>
      </c>
      <c r="X33">
        <f>((Sustainable_Friendly_Table[[#This Row],[Weighted Energy]]-TOPSIS!$B$13)^2+(Sustainable_Friendly_Table[[#This Row],[Weighted Cost]]-TOPSIS!$C$13)^2+(Sustainable_Friendly_Table[[#This Row],[Weighted Co2]]-TOPSIS!$D$13)^2)^0.5</f>
        <v>2.3183451201379835E-4</v>
      </c>
      <c r="Y33">
        <f>((Sustainable_Friendly_Table[[#This Row],[Weighted Energy]]-TOPSIS!$B$14)^2+(Sustainable_Friendly_Table[[#This Row],[Weighted Cost]]-TOPSIS!$C$14)^2+(Sustainable_Friendly_Table[[#This Row],[Weighted Co2]]-TOPSIS!$D$14)^2)^0.5</f>
        <v>5.5423842063761393E-3</v>
      </c>
      <c r="Z33">
        <f>Sustainable_Friendly_Table[[#This Row],[S- Worst-Euclidean Distance]]/(Sustainable_Friendly_Table[[#This Row],[S+ Best-Euclidean Distance]]+Sustainable_Friendly_Table[[#This Row],[S- Worst-Euclidean Distance]])</f>
        <v>0.95985006399646</v>
      </c>
      <c r="AA33">
        <v>32</v>
      </c>
    </row>
    <row r="34" spans="1:27" x14ac:dyDescent="0.3">
      <c r="A34">
        <v>18</v>
      </c>
      <c r="B34" t="s">
        <v>139</v>
      </c>
      <c r="C34" t="s">
        <v>149</v>
      </c>
      <c r="D34" t="s">
        <v>154</v>
      </c>
      <c r="E34" t="s">
        <v>157</v>
      </c>
      <c r="F34" t="s">
        <v>161</v>
      </c>
      <c r="G34" t="s">
        <v>224</v>
      </c>
      <c r="H34">
        <v>326.12052443310841</v>
      </c>
      <c r="I34">
        <v>24</v>
      </c>
      <c r="J34">
        <v>1194977.1038963457</v>
      </c>
      <c r="K34">
        <v>52838.664109090903</v>
      </c>
      <c r="L34">
        <v>215095878.70134223</v>
      </c>
      <c r="M34">
        <v>5007168.793181817</v>
      </c>
      <c r="N34">
        <v>1792465655.8445184</v>
      </c>
      <c r="O34">
        <v>89908800</v>
      </c>
      <c r="P34">
        <v>25.802094922727267</v>
      </c>
      <c r="Q34">
        <v>17864.907703250366</v>
      </c>
      <c r="R34">
        <v>215148717.36545131</v>
      </c>
      <c r="S34">
        <v>1887.3816246377003</v>
      </c>
      <c r="T34">
        <v>17890.709798173095</v>
      </c>
      <c r="U34">
        <f>Sustainable_Friendly_Table[[#This Row],[Total Energy(MJ)]]*AHP!$P$13/TOPSIS!$B$12</f>
        <v>2.0941185721423151E-2</v>
      </c>
      <c r="V34">
        <f>Sustainable_Friendly_Table[[#This Row],[Total Cost(LKR Million)]]*AHP!$P$14/TOPSIS!$C$12</f>
        <v>6.3389558494715177E-3</v>
      </c>
      <c r="W34">
        <f>Sustainable_Friendly_Table[[#This Row],[Total Carbon (Metric T)]]*AHP!$P$15/TOPSIS!$D$12</f>
        <v>1.1528429704152399E-2</v>
      </c>
      <c r="X34">
        <f>((Sustainable_Friendly_Table[[#This Row],[Weighted Energy]]-TOPSIS!$B$13)^2+(Sustainable_Friendly_Table[[#This Row],[Weighted Cost]]-TOPSIS!$C$13)^2+(Sustainable_Friendly_Table[[#This Row],[Weighted Co2]]-TOPSIS!$D$13)^2)^0.5</f>
        <v>2.3384813370392588E-4</v>
      </c>
      <c r="Y34">
        <f>((Sustainable_Friendly_Table[[#This Row],[Weighted Energy]]-TOPSIS!$B$14)^2+(Sustainable_Friendly_Table[[#This Row],[Weighted Cost]]-TOPSIS!$C$14)^2+(Sustainable_Friendly_Table[[#This Row],[Weighted Co2]]-TOPSIS!$D$14)^2)^0.5</f>
        <v>5.5404939782072353E-3</v>
      </c>
      <c r="Z34">
        <f>Sustainable_Friendly_Table[[#This Row],[S- Worst-Euclidean Distance]]/(Sustainable_Friendly_Table[[#This Row],[S+ Best-Euclidean Distance]]+Sustainable_Friendly_Table[[#This Row],[S- Worst-Euclidean Distance]])</f>
        <v>0.95950220316500645</v>
      </c>
      <c r="AA34">
        <v>33</v>
      </c>
    </row>
    <row r="35" spans="1:27" x14ac:dyDescent="0.3">
      <c r="A35">
        <v>36</v>
      </c>
      <c r="B35" t="s">
        <v>139</v>
      </c>
      <c r="C35" t="s">
        <v>149</v>
      </c>
      <c r="D35" t="s">
        <v>155</v>
      </c>
      <c r="E35" t="s">
        <v>157</v>
      </c>
      <c r="F35" t="s">
        <v>161</v>
      </c>
      <c r="G35" t="s">
        <v>224</v>
      </c>
      <c r="H35">
        <v>326.12697153810842</v>
      </c>
      <c r="I35">
        <v>24</v>
      </c>
      <c r="J35">
        <v>1194983.3446939855</v>
      </c>
      <c r="K35">
        <v>52820.243809090905</v>
      </c>
      <c r="L35">
        <v>215097002.0449174</v>
      </c>
      <c r="M35">
        <v>5006247.7781818174</v>
      </c>
      <c r="N35">
        <v>1792475017.0409784</v>
      </c>
      <c r="O35">
        <v>89908800</v>
      </c>
      <c r="P35">
        <v>25.788279697727269</v>
      </c>
      <c r="Q35">
        <v>17865.001003175083</v>
      </c>
      <c r="R35">
        <v>215149822.28872651</v>
      </c>
      <c r="S35">
        <v>1887.3900648191602</v>
      </c>
      <c r="T35">
        <v>17890.789282872811</v>
      </c>
      <c r="U35">
        <f>Sustainable_Friendly_Table[[#This Row],[Total Energy(MJ)]]*AHP!$P$13/TOPSIS!$B$12</f>
        <v>2.0941293267514049E-2</v>
      </c>
      <c r="V35">
        <f>Sustainable_Friendly_Table[[#This Row],[Total Cost(LKR Million)]]*AHP!$P$14/TOPSIS!$C$12</f>
        <v>6.3389841966467464E-3</v>
      </c>
      <c r="W35">
        <f>Sustainable_Friendly_Table[[#This Row],[Total Carbon (Metric T)]]*AHP!$P$15/TOPSIS!$D$12</f>
        <v>1.1528480922565955E-2</v>
      </c>
      <c r="X35">
        <f>((Sustainable_Friendly_Table[[#This Row],[Weighted Energy]]-TOPSIS!$B$13)^2+(Sustainable_Friendly_Table[[#This Row],[Weighted Cost]]-TOPSIS!$C$13)^2+(Sustainable_Friendly_Table[[#This Row],[Weighted Co2]]-TOPSIS!$D$13)^2)^0.5</f>
        <v>2.3397012069738921E-4</v>
      </c>
      <c r="Y35">
        <f>((Sustainable_Friendly_Table[[#This Row],[Weighted Energy]]-TOPSIS!$B$14)^2+(Sustainable_Friendly_Table[[#This Row],[Weighted Cost]]-TOPSIS!$C$14)^2+(Sustainable_Friendly_Table[[#This Row],[Weighted Co2]]-TOPSIS!$D$14)^2)^0.5</f>
        <v>5.5403717789629858E-3</v>
      </c>
      <c r="Z35">
        <f>Sustainable_Friendly_Table[[#This Row],[S- Worst-Euclidean Distance]]/(Sustainable_Friendly_Table[[#This Row],[S+ Best-Euclidean Distance]]+Sustainable_Friendly_Table[[#This Row],[S- Worst-Euclidean Distance]])</f>
        <v>0.95948107598007826</v>
      </c>
      <c r="AA35">
        <v>34</v>
      </c>
    </row>
    <row r="36" spans="1:27" x14ac:dyDescent="0.3">
      <c r="A36">
        <v>17</v>
      </c>
      <c r="B36" t="s">
        <v>139</v>
      </c>
      <c r="C36" t="s">
        <v>149</v>
      </c>
      <c r="D36" t="s">
        <v>154</v>
      </c>
      <c r="E36" t="s">
        <v>157</v>
      </c>
      <c r="F36" t="s">
        <v>161</v>
      </c>
      <c r="G36" t="s">
        <v>226</v>
      </c>
      <c r="H36">
        <v>326.12052443310841</v>
      </c>
      <c r="I36">
        <v>24</v>
      </c>
      <c r="J36">
        <v>1194977.1038963457</v>
      </c>
      <c r="K36">
        <v>52838.664109090903</v>
      </c>
      <c r="L36">
        <v>215095878.70134223</v>
      </c>
      <c r="M36">
        <v>5007168.793181817</v>
      </c>
      <c r="N36">
        <v>1792465655.8445184</v>
      </c>
      <c r="O36">
        <v>93600000</v>
      </c>
      <c r="P36">
        <v>25.802094922727267</v>
      </c>
      <c r="Q36">
        <v>17864.907703250366</v>
      </c>
      <c r="R36">
        <v>215148717.36545131</v>
      </c>
      <c r="S36">
        <v>1891.0728246377003</v>
      </c>
      <c r="T36">
        <v>17890.709798173095</v>
      </c>
      <c r="U36">
        <f>Sustainable_Friendly_Table[[#This Row],[Total Energy(MJ)]]*AHP!$P$13/TOPSIS!$B$12</f>
        <v>2.0941185721423151E-2</v>
      </c>
      <c r="V36">
        <f>Sustainable_Friendly_Table[[#This Row],[Total Cost(LKR Million)]]*AHP!$P$14/TOPSIS!$C$12</f>
        <v>6.3513531058218648E-3</v>
      </c>
      <c r="W36">
        <f>Sustainable_Friendly_Table[[#This Row],[Total Carbon (Metric T)]]*AHP!$P$15/TOPSIS!$D$12</f>
        <v>1.1528429704152399E-2</v>
      </c>
      <c r="X36">
        <f>((Sustainable_Friendly_Table[[#This Row],[Weighted Energy]]-TOPSIS!$B$13)^2+(Sustainable_Friendly_Table[[#This Row],[Weighted Cost]]-TOPSIS!$C$13)^2+(Sustainable_Friendly_Table[[#This Row],[Weighted Co2]]-TOPSIS!$D$13)^2)^0.5</f>
        <v>2.3775968826814252E-4</v>
      </c>
      <c r="Y36">
        <f>((Sustainable_Friendly_Table[[#This Row],[Weighted Energy]]-TOPSIS!$B$14)^2+(Sustainable_Friendly_Table[[#This Row],[Weighted Cost]]-TOPSIS!$C$14)^2+(Sustainable_Friendly_Table[[#This Row],[Weighted Co2]]-TOPSIS!$D$14)^2)^0.5</f>
        <v>5.5372864258993858E-3</v>
      </c>
      <c r="Z36">
        <f>Sustainable_Friendly_Table[[#This Row],[S- Worst-Euclidean Distance]]/(Sustainable_Friendly_Table[[#This Row],[S+ Best-Euclidean Distance]]+Sustainable_Friendly_Table[[#This Row],[S- Worst-Euclidean Distance]])</f>
        <v>0.95882981995851724</v>
      </c>
      <c r="AA36">
        <v>35</v>
      </c>
    </row>
    <row r="37" spans="1:27" x14ac:dyDescent="0.3">
      <c r="A37">
        <v>35</v>
      </c>
      <c r="B37" t="s">
        <v>139</v>
      </c>
      <c r="C37" t="s">
        <v>149</v>
      </c>
      <c r="D37" t="s">
        <v>155</v>
      </c>
      <c r="E37" t="s">
        <v>157</v>
      </c>
      <c r="F37" t="s">
        <v>161</v>
      </c>
      <c r="G37" t="s">
        <v>226</v>
      </c>
      <c r="H37">
        <v>326.12697153810842</v>
      </c>
      <c r="I37">
        <v>24</v>
      </c>
      <c r="J37">
        <v>1194983.3446939855</v>
      </c>
      <c r="K37">
        <v>52820.243809090905</v>
      </c>
      <c r="L37">
        <v>215097002.0449174</v>
      </c>
      <c r="M37">
        <v>5006247.7781818174</v>
      </c>
      <c r="N37">
        <v>1792475017.0409784</v>
      </c>
      <c r="O37">
        <v>93600000</v>
      </c>
      <c r="P37">
        <v>25.788279697727269</v>
      </c>
      <c r="Q37">
        <v>17865.001003175083</v>
      </c>
      <c r="R37">
        <v>215149822.28872651</v>
      </c>
      <c r="S37">
        <v>1891.0812648191602</v>
      </c>
      <c r="T37">
        <v>17890.789282872811</v>
      </c>
      <c r="U37">
        <f>Sustainable_Friendly_Table[[#This Row],[Total Energy(MJ)]]*AHP!$P$13/TOPSIS!$B$12</f>
        <v>2.0941293267514049E-2</v>
      </c>
      <c r="V37">
        <f>Sustainable_Friendly_Table[[#This Row],[Total Cost(LKR Million)]]*AHP!$P$14/TOPSIS!$C$12</f>
        <v>6.3513814529970944E-3</v>
      </c>
      <c r="W37">
        <f>Sustainable_Friendly_Table[[#This Row],[Total Carbon (Metric T)]]*AHP!$P$15/TOPSIS!$D$12</f>
        <v>1.1528480922565955E-2</v>
      </c>
      <c r="X37">
        <f>((Sustainable_Friendly_Table[[#This Row],[Weighted Energy]]-TOPSIS!$B$13)^2+(Sustainable_Friendly_Table[[#This Row],[Weighted Cost]]-TOPSIS!$C$13)^2+(Sustainable_Friendly_Table[[#This Row],[Weighted Co2]]-TOPSIS!$D$13)^2)^0.5</f>
        <v>2.3788114671428328E-4</v>
      </c>
      <c r="Y37">
        <f>((Sustainable_Friendly_Table[[#This Row],[Weighted Energy]]-TOPSIS!$B$14)^2+(Sustainable_Friendly_Table[[#This Row],[Weighted Cost]]-TOPSIS!$C$14)^2+(Sustainable_Friendly_Table[[#This Row],[Weighted Co2]]-TOPSIS!$D$14)^2)^0.5</f>
        <v>5.5371642193349137E-3</v>
      </c>
      <c r="Z37">
        <f>Sustainable_Friendly_Table[[#This Row],[S- Worst-Euclidean Distance]]/(Sustainable_Friendly_Table[[#This Row],[S+ Best-Euclidean Distance]]+Sustainable_Friendly_Table[[#This Row],[S- Worst-Euclidean Distance]])</f>
        <v>0.95880878302484718</v>
      </c>
      <c r="AA37">
        <v>36</v>
      </c>
    </row>
    <row r="38" spans="1:27" x14ac:dyDescent="0.3">
      <c r="A38">
        <v>109</v>
      </c>
      <c r="B38" t="s">
        <v>140</v>
      </c>
      <c r="C38" t="s">
        <v>149</v>
      </c>
      <c r="D38" t="s">
        <v>154</v>
      </c>
      <c r="E38" t="s">
        <v>156</v>
      </c>
      <c r="F38" t="s">
        <v>159</v>
      </c>
      <c r="G38" t="s">
        <v>225</v>
      </c>
      <c r="H38">
        <v>329.38936329640541</v>
      </c>
      <c r="I38">
        <v>47</v>
      </c>
      <c r="J38">
        <v>1201619.0200086134</v>
      </c>
      <c r="K38">
        <v>45168.930563636357</v>
      </c>
      <c r="L38">
        <v>216291423.6015504</v>
      </c>
      <c r="M38">
        <v>5937898.1022727257</v>
      </c>
      <c r="N38">
        <v>1802428530.0129199</v>
      </c>
      <c r="O38">
        <v>87608000</v>
      </c>
      <c r="P38">
        <v>24.200065468181812</v>
      </c>
      <c r="Q38">
        <v>17964.20434912877</v>
      </c>
      <c r="R38">
        <v>216336592.53211403</v>
      </c>
      <c r="S38">
        <v>1895.9744281151927</v>
      </c>
      <c r="T38">
        <v>17988.404414596953</v>
      </c>
      <c r="U38">
        <f>Sustainable_Friendly_Table[[#This Row],[Total Energy(MJ)]]*AHP!$P$13/TOPSIS!$B$12</f>
        <v>2.1056805813346343E-2</v>
      </c>
      <c r="V38">
        <f>Sustainable_Friendly_Table[[#This Row],[Total Cost(LKR Million)]]*AHP!$P$14/TOPSIS!$C$12</f>
        <v>6.3678156206783436E-3</v>
      </c>
      <c r="W38">
        <f>Sustainable_Friendly_Table[[#This Row],[Total Carbon (Metric T)]]*AHP!$P$15/TOPSIS!$D$12</f>
        <v>1.1591382238211814E-2</v>
      </c>
      <c r="X38">
        <f>((Sustainable_Friendly_Table[[#This Row],[Weighted Energy]]-TOPSIS!$B$13)^2+(Sustainable_Friendly_Table[[#This Row],[Weighted Cost]]-TOPSIS!$C$13)^2+(Sustainable_Friendly_Table[[#This Row],[Weighted Co2]]-TOPSIS!$D$13)^2)^0.5</f>
        <v>3.6834443685250068E-4</v>
      </c>
      <c r="Y38">
        <f>((Sustainable_Friendly_Table[[#This Row],[Weighted Energy]]-TOPSIS!$B$14)^2+(Sustainable_Friendly_Table[[#This Row],[Weighted Cost]]-TOPSIS!$C$14)^2+(Sustainable_Friendly_Table[[#This Row],[Weighted Co2]]-TOPSIS!$D$14)^2)^0.5</f>
        <v>5.4058739211997756E-3</v>
      </c>
      <c r="Z38">
        <f>Sustainable_Friendly_Table[[#This Row],[S- Worst-Euclidean Distance]]/(Sustainable_Friendly_Table[[#This Row],[S+ Best-Euclidean Distance]]+Sustainable_Friendly_Table[[#This Row],[S- Worst-Euclidean Distance]])</f>
        <v>0.93620877943785474</v>
      </c>
      <c r="AA38">
        <v>37</v>
      </c>
    </row>
    <row r="39" spans="1:27" x14ac:dyDescent="0.3">
      <c r="A39">
        <v>127</v>
      </c>
      <c r="B39" t="s">
        <v>140</v>
      </c>
      <c r="C39" t="s">
        <v>149</v>
      </c>
      <c r="D39" t="s">
        <v>155</v>
      </c>
      <c r="E39" t="s">
        <v>156</v>
      </c>
      <c r="F39" t="s">
        <v>159</v>
      </c>
      <c r="G39" t="s">
        <v>225</v>
      </c>
      <c r="H39">
        <v>329.39581040140536</v>
      </c>
      <c r="I39">
        <v>47</v>
      </c>
      <c r="J39">
        <v>1201625.2608062534</v>
      </c>
      <c r="K39">
        <v>45150.510263636359</v>
      </c>
      <c r="L39">
        <v>216292546.94512561</v>
      </c>
      <c r="M39">
        <v>5936977.087272726</v>
      </c>
      <c r="N39">
        <v>1802437891.2093801</v>
      </c>
      <c r="O39">
        <v>87608000</v>
      </c>
      <c r="P39">
        <v>24.186250243181814</v>
      </c>
      <c r="Q39">
        <v>17964.297649053489</v>
      </c>
      <c r="R39">
        <v>216337697.45538923</v>
      </c>
      <c r="S39">
        <v>1895.9828682966529</v>
      </c>
      <c r="T39">
        <v>17988.483899296672</v>
      </c>
      <c r="U39">
        <f>Sustainable_Friendly_Table[[#This Row],[Total Energy(MJ)]]*AHP!$P$13/TOPSIS!$B$12</f>
        <v>2.105691335943724E-2</v>
      </c>
      <c r="V39">
        <f>Sustainable_Friendly_Table[[#This Row],[Total Cost(LKR Million)]]*AHP!$P$14/TOPSIS!$C$12</f>
        <v>6.3678439678535722E-3</v>
      </c>
      <c r="W39">
        <f>Sustainable_Friendly_Table[[#This Row],[Total Carbon (Metric T)]]*AHP!$P$15/TOPSIS!$D$12</f>
        <v>1.1591433456625371E-2</v>
      </c>
      <c r="X39">
        <f>((Sustainable_Friendly_Table[[#This Row],[Weighted Energy]]-TOPSIS!$B$13)^2+(Sustainable_Friendly_Table[[#This Row],[Weighted Cost]]-TOPSIS!$C$13)^2+(Sustainable_Friendly_Table[[#This Row],[Weighted Co2]]-TOPSIS!$D$13)^2)^0.5</f>
        <v>3.6846661412425115E-4</v>
      </c>
      <c r="Y39">
        <f>((Sustainable_Friendly_Table[[#This Row],[Weighted Energy]]-TOPSIS!$B$14)^2+(Sustainable_Friendly_Table[[#This Row],[Weighted Cost]]-TOPSIS!$C$14)^2+(Sustainable_Friendly_Table[[#This Row],[Weighted Co2]]-TOPSIS!$D$14)^2)^0.5</f>
        <v>5.4057517268469085E-3</v>
      </c>
      <c r="Z39">
        <f>Sustainable_Friendly_Table[[#This Row],[S- Worst-Euclidean Distance]]/(Sustainable_Friendly_Table[[#This Row],[S+ Best-Euclidean Distance]]+Sustainable_Friendly_Table[[#This Row],[S- Worst-Euclidean Distance]])</f>
        <v>0.93618762014768586</v>
      </c>
      <c r="AA39">
        <v>38</v>
      </c>
    </row>
    <row r="40" spans="1:27" x14ac:dyDescent="0.3">
      <c r="A40">
        <v>111</v>
      </c>
      <c r="B40" t="s">
        <v>140</v>
      </c>
      <c r="C40" t="s">
        <v>149</v>
      </c>
      <c r="D40" t="s">
        <v>154</v>
      </c>
      <c r="E40" t="s">
        <v>156</v>
      </c>
      <c r="F40" t="s">
        <v>159</v>
      </c>
      <c r="G40" t="s">
        <v>224</v>
      </c>
      <c r="H40">
        <v>329.38936329640541</v>
      </c>
      <c r="I40">
        <v>24</v>
      </c>
      <c r="J40">
        <v>1201619.0200086134</v>
      </c>
      <c r="K40">
        <v>45168.930563636357</v>
      </c>
      <c r="L40">
        <v>216291423.6015504</v>
      </c>
      <c r="M40">
        <v>5937898.1022727257</v>
      </c>
      <c r="N40">
        <v>1802428530.0129199</v>
      </c>
      <c r="O40">
        <v>89908800</v>
      </c>
      <c r="P40">
        <v>24.200065468181812</v>
      </c>
      <c r="Q40">
        <v>17964.20434912877</v>
      </c>
      <c r="R40">
        <v>216336592.53211403</v>
      </c>
      <c r="S40">
        <v>1898.2752281151927</v>
      </c>
      <c r="T40">
        <v>17988.404414596953</v>
      </c>
      <c r="U40">
        <f>Sustainable_Friendly_Table[[#This Row],[Total Energy(MJ)]]*AHP!$P$13/TOPSIS!$B$12</f>
        <v>2.1056805813346343E-2</v>
      </c>
      <c r="V40">
        <f>Sustainable_Friendly_Table[[#This Row],[Total Cost(LKR Million)]]*AHP!$P$14/TOPSIS!$C$12</f>
        <v>6.3755430825906964E-3</v>
      </c>
      <c r="W40">
        <f>Sustainable_Friendly_Table[[#This Row],[Total Carbon (Metric T)]]*AHP!$P$15/TOPSIS!$D$12</f>
        <v>1.1591382238211814E-2</v>
      </c>
      <c r="X40">
        <f>((Sustainable_Friendly_Table[[#This Row],[Weighted Energy]]-TOPSIS!$B$13)^2+(Sustainable_Friendly_Table[[#This Row],[Weighted Cost]]-TOPSIS!$C$13)^2+(Sustainable_Friendly_Table[[#This Row],[Weighted Co2]]-TOPSIS!$D$13)^2)^0.5</f>
        <v>3.7045568611649164E-4</v>
      </c>
      <c r="Y40">
        <f>((Sustainable_Friendly_Table[[#This Row],[Weighted Energy]]-TOPSIS!$B$14)^2+(Sustainable_Friendly_Table[[#This Row],[Weighted Cost]]-TOPSIS!$C$14)^2+(Sustainable_Friendly_Table[[#This Row],[Weighted Co2]]-TOPSIS!$D$14)^2)^0.5</f>
        <v>5.4038629354145381E-3</v>
      </c>
      <c r="Z40">
        <f>Sustainable_Friendly_Table[[#This Row],[S- Worst-Euclidean Distance]]/(Sustainable_Friendly_Table[[#This Row],[S+ Best-Euclidean Distance]]+Sustainable_Friendly_Table[[#This Row],[S- Worst-Euclidean Distance]])</f>
        <v>0.93584425966119156</v>
      </c>
      <c r="AA40">
        <v>39</v>
      </c>
    </row>
    <row r="41" spans="1:27" x14ac:dyDescent="0.3">
      <c r="A41">
        <v>129</v>
      </c>
      <c r="B41" t="s">
        <v>140</v>
      </c>
      <c r="C41" t="s">
        <v>149</v>
      </c>
      <c r="D41" t="s">
        <v>155</v>
      </c>
      <c r="E41" t="s">
        <v>156</v>
      </c>
      <c r="F41" t="s">
        <v>159</v>
      </c>
      <c r="G41" t="s">
        <v>224</v>
      </c>
      <c r="H41">
        <v>329.39581040140536</v>
      </c>
      <c r="I41">
        <v>24</v>
      </c>
      <c r="J41">
        <v>1201625.2608062534</v>
      </c>
      <c r="K41">
        <v>45150.510263636359</v>
      </c>
      <c r="L41">
        <v>216292546.94512561</v>
      </c>
      <c r="M41">
        <v>5936977.087272726</v>
      </c>
      <c r="N41">
        <v>1802437891.2093801</v>
      </c>
      <c r="O41">
        <v>89908800</v>
      </c>
      <c r="P41">
        <v>24.186250243181814</v>
      </c>
      <c r="Q41">
        <v>17964.297649053489</v>
      </c>
      <c r="R41">
        <v>216337697.45538923</v>
      </c>
      <c r="S41">
        <v>1898.2836682966529</v>
      </c>
      <c r="T41">
        <v>17988.483899296672</v>
      </c>
      <c r="U41">
        <f>Sustainable_Friendly_Table[[#This Row],[Total Energy(MJ)]]*AHP!$P$13/TOPSIS!$B$12</f>
        <v>2.105691335943724E-2</v>
      </c>
      <c r="V41">
        <f>Sustainable_Friendly_Table[[#This Row],[Total Cost(LKR Million)]]*AHP!$P$14/TOPSIS!$C$12</f>
        <v>6.375571429765926E-3</v>
      </c>
      <c r="W41">
        <f>Sustainable_Friendly_Table[[#This Row],[Total Carbon (Metric T)]]*AHP!$P$15/TOPSIS!$D$12</f>
        <v>1.1591433456625371E-2</v>
      </c>
      <c r="X41">
        <f>((Sustainable_Friendly_Table[[#This Row],[Weighted Energy]]-TOPSIS!$B$13)^2+(Sustainable_Friendly_Table[[#This Row],[Weighted Cost]]-TOPSIS!$C$13)^2+(Sustainable_Friendly_Table[[#This Row],[Weighted Co2]]-TOPSIS!$D$13)^2)^0.5</f>
        <v>3.7057775843064096E-4</v>
      </c>
      <c r="Y41">
        <f>((Sustainable_Friendly_Table[[#This Row],[Weighted Energy]]-TOPSIS!$B$14)^2+(Sustainable_Friendly_Table[[#This Row],[Weighted Cost]]-TOPSIS!$C$14)^2+(Sustainable_Friendly_Table[[#This Row],[Weighted Co2]]-TOPSIS!$D$14)^2)^0.5</f>
        <v>5.4037407361244632E-3</v>
      </c>
      <c r="Z41">
        <f>Sustainable_Friendly_Table[[#This Row],[S- Worst-Euclidean Distance]]/(Sustainable_Friendly_Table[[#This Row],[S+ Best-Euclidean Distance]]+Sustainable_Friendly_Table[[#This Row],[S- Worst-Euclidean Distance]])</f>
        <v>0.93582311769257664</v>
      </c>
      <c r="AA41">
        <v>40</v>
      </c>
    </row>
    <row r="42" spans="1:27" x14ac:dyDescent="0.3">
      <c r="A42">
        <v>110</v>
      </c>
      <c r="B42" t="s">
        <v>140</v>
      </c>
      <c r="C42" t="s">
        <v>149</v>
      </c>
      <c r="D42" t="s">
        <v>154</v>
      </c>
      <c r="E42" t="s">
        <v>156</v>
      </c>
      <c r="F42" t="s">
        <v>159</v>
      </c>
      <c r="G42" t="s">
        <v>226</v>
      </c>
      <c r="H42">
        <v>329.38936329640541</v>
      </c>
      <c r="I42">
        <v>24</v>
      </c>
      <c r="J42">
        <v>1201619.0200086134</v>
      </c>
      <c r="K42">
        <v>45168.930563636357</v>
      </c>
      <c r="L42">
        <v>216291423.6015504</v>
      </c>
      <c r="M42">
        <v>5937898.1022727257</v>
      </c>
      <c r="N42">
        <v>1802428530.0129199</v>
      </c>
      <c r="O42">
        <v>93600000</v>
      </c>
      <c r="P42">
        <v>24.200065468181812</v>
      </c>
      <c r="Q42">
        <v>17964.20434912877</v>
      </c>
      <c r="R42">
        <v>216336592.53211403</v>
      </c>
      <c r="S42">
        <v>1901.9664281151927</v>
      </c>
      <c r="T42">
        <v>17988.404414596953</v>
      </c>
      <c r="U42">
        <f>Sustainable_Friendly_Table[[#This Row],[Total Energy(MJ)]]*AHP!$P$13/TOPSIS!$B$12</f>
        <v>2.1056805813346343E-2</v>
      </c>
      <c r="V42">
        <f>Sustainable_Friendly_Table[[#This Row],[Total Cost(LKR Million)]]*AHP!$P$14/TOPSIS!$C$12</f>
        <v>6.3879403389410444E-3</v>
      </c>
      <c r="W42">
        <f>Sustainable_Friendly_Table[[#This Row],[Total Carbon (Metric T)]]*AHP!$P$15/TOPSIS!$D$12</f>
        <v>1.1591382238211814E-2</v>
      </c>
      <c r="X42">
        <f>((Sustainable_Friendly_Table[[#This Row],[Weighted Energy]]-TOPSIS!$B$13)^2+(Sustainable_Friendly_Table[[#This Row],[Weighted Cost]]-TOPSIS!$C$13)^2+(Sustainable_Friendly_Table[[#This Row],[Weighted Co2]]-TOPSIS!$D$13)^2)^0.5</f>
        <v>3.7415143688198315E-4</v>
      </c>
      <c r="Y42">
        <f>((Sustainable_Friendly_Table[[#This Row],[Weighted Energy]]-TOPSIS!$B$14)^2+(Sustainable_Friendly_Table[[#This Row],[Weighted Cost]]-TOPSIS!$C$14)^2+(Sustainable_Friendly_Table[[#This Row],[Weighted Co2]]-TOPSIS!$D$14)^2)^0.5</f>
        <v>5.4006582216672662E-3</v>
      </c>
      <c r="Z42">
        <f>Sustainable_Friendly_Table[[#This Row],[S- Worst-Euclidean Distance]]/(Sustainable_Friendly_Table[[#This Row],[S+ Best-Euclidean Distance]]+Sustainable_Friendly_Table[[#This Row],[S- Worst-Euclidean Distance]])</f>
        <v>0.93520973694291809</v>
      </c>
      <c r="AA42">
        <v>41</v>
      </c>
    </row>
    <row r="43" spans="1:27" x14ac:dyDescent="0.3">
      <c r="A43">
        <v>128</v>
      </c>
      <c r="B43" t="s">
        <v>140</v>
      </c>
      <c r="C43" t="s">
        <v>149</v>
      </c>
      <c r="D43" t="s">
        <v>155</v>
      </c>
      <c r="E43" t="s">
        <v>156</v>
      </c>
      <c r="F43" t="s">
        <v>159</v>
      </c>
      <c r="G43" t="s">
        <v>226</v>
      </c>
      <c r="H43">
        <v>329.39581040140536</v>
      </c>
      <c r="I43">
        <v>24</v>
      </c>
      <c r="J43">
        <v>1201625.2608062534</v>
      </c>
      <c r="K43">
        <v>45150.510263636359</v>
      </c>
      <c r="L43">
        <v>216292546.94512561</v>
      </c>
      <c r="M43">
        <v>5936977.087272726</v>
      </c>
      <c r="N43">
        <v>1802437891.2093801</v>
      </c>
      <c r="O43">
        <v>93600000</v>
      </c>
      <c r="P43">
        <v>24.186250243181814</v>
      </c>
      <c r="Q43">
        <v>17964.297649053489</v>
      </c>
      <c r="R43">
        <v>216337697.45538923</v>
      </c>
      <c r="S43">
        <v>1901.9748682966529</v>
      </c>
      <c r="T43">
        <v>17988.483899296672</v>
      </c>
      <c r="U43">
        <f>Sustainable_Friendly_Table[[#This Row],[Total Energy(MJ)]]*AHP!$P$13/TOPSIS!$B$12</f>
        <v>2.105691335943724E-2</v>
      </c>
      <c r="V43">
        <f>Sustainable_Friendly_Table[[#This Row],[Total Cost(LKR Million)]]*AHP!$P$14/TOPSIS!$C$12</f>
        <v>6.387968686116274E-3</v>
      </c>
      <c r="W43">
        <f>Sustainable_Friendly_Table[[#This Row],[Total Carbon (Metric T)]]*AHP!$P$15/TOPSIS!$D$12</f>
        <v>1.1591433456625371E-2</v>
      </c>
      <c r="X43">
        <f>((Sustainable_Friendly_Table[[#This Row],[Weighted Energy]]-TOPSIS!$B$13)^2+(Sustainable_Friendly_Table[[#This Row],[Weighted Cost]]-TOPSIS!$C$13)^2+(Sustainable_Friendly_Table[[#This Row],[Weighted Co2]]-TOPSIS!$D$13)^2)^0.5</f>
        <v>3.7427324275545913E-4</v>
      </c>
      <c r="Y43">
        <f>((Sustainable_Friendly_Table[[#This Row],[Weighted Energy]]-TOPSIS!$B$14)^2+(Sustainable_Friendly_Table[[#This Row],[Weighted Cost]]-TOPSIS!$C$14)^2+(Sustainable_Friendly_Table[[#This Row],[Weighted Co2]]-TOPSIS!$D$14)^2)^0.5</f>
        <v>5.400536014935977E-3</v>
      </c>
      <c r="Z43">
        <f>Sustainable_Friendly_Table[[#This Row],[S- Worst-Euclidean Distance]]/(Sustainable_Friendly_Table[[#This Row],[S+ Best-Euclidean Distance]]+Sustainable_Friendly_Table[[#This Row],[S- Worst-Euclidean Distance]])</f>
        <v>0.93518863982269773</v>
      </c>
      <c r="AA43">
        <v>42</v>
      </c>
    </row>
    <row r="44" spans="1:27" x14ac:dyDescent="0.3">
      <c r="A44">
        <v>112</v>
      </c>
      <c r="B44" t="s">
        <v>140</v>
      </c>
      <c r="C44" t="s">
        <v>149</v>
      </c>
      <c r="D44" t="s">
        <v>154</v>
      </c>
      <c r="E44" t="s">
        <v>156</v>
      </c>
      <c r="F44" t="s">
        <v>160</v>
      </c>
      <c r="G44" t="s">
        <v>225</v>
      </c>
      <c r="H44">
        <v>329.35079145256719</v>
      </c>
      <c r="I44">
        <v>47</v>
      </c>
      <c r="J44">
        <v>1202660.1994322974</v>
      </c>
      <c r="K44">
        <v>45987.710336363627</v>
      </c>
      <c r="L44">
        <v>216478835.89781353</v>
      </c>
      <c r="M44">
        <v>5965190.7613636348</v>
      </c>
      <c r="N44">
        <v>1803990299.1484461</v>
      </c>
      <c r="O44">
        <v>87608000</v>
      </c>
      <c r="P44">
        <v>23.927138877272721</v>
      </c>
      <c r="Q44">
        <v>17979.769981512844</v>
      </c>
      <c r="R44">
        <v>216524823.60814989</v>
      </c>
      <c r="S44">
        <v>1897.5634899098097</v>
      </c>
      <c r="T44">
        <v>18003.697120390116</v>
      </c>
      <c r="U44">
        <f>Sustainable_Friendly_Table[[#This Row],[Total Energy(MJ)]]*AHP!$P$13/TOPSIS!$B$12</f>
        <v>2.1075127009819547E-2</v>
      </c>
      <c r="V44">
        <f>Sustainable_Friendly_Table[[#This Row],[Total Cost(LKR Million)]]*AHP!$P$14/TOPSIS!$C$12</f>
        <v>6.3731526401908083E-3</v>
      </c>
      <c r="W44">
        <f>Sustainable_Friendly_Table[[#This Row],[Total Carbon (Metric T)]]*AHP!$P$15/TOPSIS!$D$12</f>
        <v>1.1601236564044139E-2</v>
      </c>
      <c r="X44">
        <f>((Sustainable_Friendly_Table[[#This Row],[Weighted Energy]]-TOPSIS!$B$13)^2+(Sustainable_Friendly_Table[[#This Row],[Weighted Cost]]-TOPSIS!$C$13)^2+(Sustainable_Friendly_Table[[#This Row],[Weighted Co2]]-TOPSIS!$D$13)^2)^0.5</f>
        <v>3.8981789573608338E-4</v>
      </c>
      <c r="Y44">
        <f>((Sustainable_Friendly_Table[[#This Row],[Weighted Energy]]-TOPSIS!$B$14)^2+(Sustainable_Friendly_Table[[#This Row],[Weighted Cost]]-TOPSIS!$C$14)^2+(Sustainable_Friendly_Table[[#This Row],[Weighted Co2]]-TOPSIS!$D$14)^2)^0.5</f>
        <v>5.3843996540387509E-3</v>
      </c>
      <c r="Z44">
        <f>Sustainable_Friendly_Table[[#This Row],[S- Worst-Euclidean Distance]]/(Sustainable_Friendly_Table[[#This Row],[S+ Best-Euclidean Distance]]+Sustainable_Friendly_Table[[#This Row],[S- Worst-Euclidean Distance]])</f>
        <v>0.93248991878539733</v>
      </c>
      <c r="AA44">
        <v>43</v>
      </c>
    </row>
    <row r="45" spans="1:27" x14ac:dyDescent="0.3">
      <c r="A45">
        <v>130</v>
      </c>
      <c r="B45" t="s">
        <v>140</v>
      </c>
      <c r="C45" t="s">
        <v>149</v>
      </c>
      <c r="D45" t="s">
        <v>155</v>
      </c>
      <c r="E45" t="s">
        <v>156</v>
      </c>
      <c r="F45" t="s">
        <v>160</v>
      </c>
      <c r="G45" t="s">
        <v>225</v>
      </c>
      <c r="H45">
        <v>329.35723855756726</v>
      </c>
      <c r="I45">
        <v>47</v>
      </c>
      <c r="J45">
        <v>1202666.4402299374</v>
      </c>
      <c r="K45">
        <v>45969.290036363629</v>
      </c>
      <c r="L45">
        <v>216479959.24138874</v>
      </c>
      <c r="M45">
        <v>5964269.7463636352</v>
      </c>
      <c r="N45">
        <v>1803999660.3449061</v>
      </c>
      <c r="O45">
        <v>87608000</v>
      </c>
      <c r="P45">
        <v>23.913323652272723</v>
      </c>
      <c r="Q45">
        <v>17979.863281437563</v>
      </c>
      <c r="R45">
        <v>216525928.53142509</v>
      </c>
      <c r="S45">
        <v>1897.5719300912697</v>
      </c>
      <c r="T45">
        <v>18003.776605089835</v>
      </c>
      <c r="U45">
        <f>Sustainable_Friendly_Table[[#This Row],[Total Energy(MJ)]]*AHP!$P$13/TOPSIS!$B$12</f>
        <v>2.1075234555910444E-2</v>
      </c>
      <c r="V45">
        <f>Sustainable_Friendly_Table[[#This Row],[Total Cost(LKR Million)]]*AHP!$P$14/TOPSIS!$C$12</f>
        <v>6.3731809873660361E-3</v>
      </c>
      <c r="W45">
        <f>Sustainable_Friendly_Table[[#This Row],[Total Carbon (Metric T)]]*AHP!$P$15/TOPSIS!$D$12</f>
        <v>1.1601287782457696E-2</v>
      </c>
      <c r="X45">
        <f>((Sustainable_Friendly_Table[[#This Row],[Weighted Energy]]-TOPSIS!$B$13)^2+(Sustainable_Friendly_Table[[#This Row],[Weighted Cost]]-TOPSIS!$C$13)^2+(Sustainable_Friendly_Table[[#This Row],[Weighted Co2]]-TOPSIS!$D$13)^2)^0.5</f>
        <v>3.8994008023151519E-4</v>
      </c>
      <c r="Y45">
        <f>((Sustainable_Friendly_Table[[#This Row],[Weighted Energy]]-TOPSIS!$B$14)^2+(Sustainable_Friendly_Table[[#This Row],[Weighted Cost]]-TOPSIS!$C$14)^2+(Sustainable_Friendly_Table[[#This Row],[Weighted Co2]]-TOPSIS!$D$14)^2)^0.5</f>
        <v>5.3842774601225709E-3</v>
      </c>
      <c r="Z45">
        <f>Sustainable_Friendly_Table[[#This Row],[S- Worst-Euclidean Distance]]/(Sustainable_Friendly_Table[[#This Row],[S+ Best-Euclidean Distance]]+Sustainable_Friendly_Table[[#This Row],[S- Worst-Euclidean Distance]])</f>
        <v>0.93246875831983234</v>
      </c>
      <c r="AA45">
        <v>44</v>
      </c>
    </row>
    <row r="46" spans="1:27" x14ac:dyDescent="0.3">
      <c r="A46">
        <v>114</v>
      </c>
      <c r="B46" t="s">
        <v>140</v>
      </c>
      <c r="C46" t="s">
        <v>149</v>
      </c>
      <c r="D46" t="s">
        <v>154</v>
      </c>
      <c r="E46" t="s">
        <v>156</v>
      </c>
      <c r="F46" t="s">
        <v>160</v>
      </c>
      <c r="G46" t="s">
        <v>224</v>
      </c>
      <c r="H46">
        <v>329.35079145256719</v>
      </c>
      <c r="I46">
        <v>24</v>
      </c>
      <c r="J46">
        <v>1202660.1994322974</v>
      </c>
      <c r="K46">
        <v>45987.710336363627</v>
      </c>
      <c r="L46">
        <v>216478835.89781353</v>
      </c>
      <c r="M46">
        <v>5965190.7613636348</v>
      </c>
      <c r="N46">
        <v>1803990299.1484461</v>
      </c>
      <c r="O46">
        <v>89908800</v>
      </c>
      <c r="P46">
        <v>23.927138877272721</v>
      </c>
      <c r="Q46">
        <v>17979.769981512844</v>
      </c>
      <c r="R46">
        <v>216524823.60814989</v>
      </c>
      <c r="S46">
        <v>1899.8642899098099</v>
      </c>
      <c r="T46">
        <v>18003.697120390116</v>
      </c>
      <c r="U46">
        <f>Sustainable_Friendly_Table[[#This Row],[Total Energy(MJ)]]*AHP!$P$13/TOPSIS!$B$12</f>
        <v>2.1075127009819547E-2</v>
      </c>
      <c r="V46">
        <f>Sustainable_Friendly_Table[[#This Row],[Total Cost(LKR Million)]]*AHP!$P$14/TOPSIS!$C$12</f>
        <v>6.3808801021031621E-3</v>
      </c>
      <c r="W46">
        <f>Sustainable_Friendly_Table[[#This Row],[Total Carbon (Metric T)]]*AHP!$P$15/TOPSIS!$D$12</f>
        <v>1.1601236564044139E-2</v>
      </c>
      <c r="X46">
        <f>((Sustainable_Friendly_Table[[#This Row],[Weighted Energy]]-TOPSIS!$B$13)^2+(Sustainable_Friendly_Table[[#This Row],[Weighted Cost]]-TOPSIS!$C$13)^2+(Sustainable_Friendly_Table[[#This Row],[Weighted Co2]]-TOPSIS!$D$13)^2)^0.5</f>
        <v>3.9191869856129474E-4</v>
      </c>
      <c r="Y46">
        <f>((Sustainable_Friendly_Table[[#This Row],[Weighted Energy]]-TOPSIS!$B$14)^2+(Sustainable_Friendly_Table[[#This Row],[Weighted Cost]]-TOPSIS!$C$14)^2+(Sustainable_Friendly_Table[[#This Row],[Weighted Co2]]-TOPSIS!$D$14)^2)^0.5</f>
        <v>5.3823883072927608E-3</v>
      </c>
      <c r="Z46">
        <f>Sustainable_Friendly_Table[[#This Row],[S- Worst-Euclidean Distance]]/(Sustainable_Friendly_Table[[#This Row],[S+ Best-Euclidean Distance]]+Sustainable_Friendly_Table[[#This Row],[S- Worst-Euclidean Distance]])</f>
        <v>0.93212714561869281</v>
      </c>
      <c r="AA46">
        <v>45</v>
      </c>
    </row>
    <row r="47" spans="1:27" x14ac:dyDescent="0.3">
      <c r="A47">
        <v>132</v>
      </c>
      <c r="B47" t="s">
        <v>140</v>
      </c>
      <c r="C47" t="s">
        <v>149</v>
      </c>
      <c r="D47" t="s">
        <v>155</v>
      </c>
      <c r="E47" t="s">
        <v>156</v>
      </c>
      <c r="F47" t="s">
        <v>160</v>
      </c>
      <c r="G47" t="s">
        <v>224</v>
      </c>
      <c r="H47">
        <v>329.35723855756726</v>
      </c>
      <c r="I47">
        <v>24</v>
      </c>
      <c r="J47">
        <v>1202666.4402299374</v>
      </c>
      <c r="K47">
        <v>45969.290036363629</v>
      </c>
      <c r="L47">
        <v>216479959.24138874</v>
      </c>
      <c r="M47">
        <v>5964269.7463636352</v>
      </c>
      <c r="N47">
        <v>1803999660.3449061</v>
      </c>
      <c r="O47">
        <v>89908800</v>
      </c>
      <c r="P47">
        <v>23.913323652272723</v>
      </c>
      <c r="Q47">
        <v>17979.863281437563</v>
      </c>
      <c r="R47">
        <v>216525928.53142509</v>
      </c>
      <c r="S47">
        <v>1899.8727300912697</v>
      </c>
      <c r="T47">
        <v>18003.776605089835</v>
      </c>
      <c r="U47">
        <f>Sustainable_Friendly_Table[[#This Row],[Total Energy(MJ)]]*AHP!$P$13/TOPSIS!$B$12</f>
        <v>2.1075234555910444E-2</v>
      </c>
      <c r="V47">
        <f>Sustainable_Friendly_Table[[#This Row],[Total Cost(LKR Million)]]*AHP!$P$14/TOPSIS!$C$12</f>
        <v>6.3809084492783899E-3</v>
      </c>
      <c r="W47">
        <f>Sustainable_Friendly_Table[[#This Row],[Total Carbon (Metric T)]]*AHP!$P$15/TOPSIS!$D$12</f>
        <v>1.1601287782457696E-2</v>
      </c>
      <c r="X47">
        <f>((Sustainable_Friendly_Table[[#This Row],[Weighted Energy]]-TOPSIS!$B$13)^2+(Sustainable_Friendly_Table[[#This Row],[Weighted Cost]]-TOPSIS!$C$13)^2+(Sustainable_Friendly_Table[[#This Row],[Weighted Co2]]-TOPSIS!$D$13)^2)^0.5</f>
        <v>3.9204078706209293E-4</v>
      </c>
      <c r="Y47">
        <f>((Sustainable_Friendly_Table[[#This Row],[Weighted Energy]]-TOPSIS!$B$14)^2+(Sustainable_Friendly_Table[[#This Row],[Weighted Cost]]-TOPSIS!$C$14)^2+(Sustainable_Friendly_Table[[#This Row],[Weighted Co2]]-TOPSIS!$D$14)^2)^0.5</f>
        <v>5.3822661084116426E-3</v>
      </c>
      <c r="Z47">
        <f>Sustainable_Friendly_Table[[#This Row],[S- Worst-Euclidean Distance]]/(Sustainable_Friendly_Table[[#This Row],[S+ Best-Euclidean Distance]]+Sustainable_Friendly_Table[[#This Row],[S- Worst-Euclidean Distance]])</f>
        <v>0.93210600091772067</v>
      </c>
      <c r="AA47">
        <v>46</v>
      </c>
    </row>
    <row r="48" spans="1:27" x14ac:dyDescent="0.3">
      <c r="A48">
        <v>113</v>
      </c>
      <c r="B48" t="s">
        <v>140</v>
      </c>
      <c r="C48" t="s">
        <v>149</v>
      </c>
      <c r="D48" t="s">
        <v>154</v>
      </c>
      <c r="E48" t="s">
        <v>156</v>
      </c>
      <c r="F48" t="s">
        <v>160</v>
      </c>
      <c r="G48" t="s">
        <v>226</v>
      </c>
      <c r="H48">
        <v>329.35079145256719</v>
      </c>
      <c r="I48">
        <v>24</v>
      </c>
      <c r="J48">
        <v>1202660.1994322974</v>
      </c>
      <c r="K48">
        <v>45987.710336363627</v>
      </c>
      <c r="L48">
        <v>216478835.89781353</v>
      </c>
      <c r="M48">
        <v>5965190.7613636348</v>
      </c>
      <c r="N48">
        <v>1803990299.1484461</v>
      </c>
      <c r="O48">
        <v>93600000</v>
      </c>
      <c r="P48">
        <v>23.927138877272721</v>
      </c>
      <c r="Q48">
        <v>17979.769981512844</v>
      </c>
      <c r="R48">
        <v>216524823.60814989</v>
      </c>
      <c r="S48">
        <v>1903.5554899098099</v>
      </c>
      <c r="T48">
        <v>18003.697120390116</v>
      </c>
      <c r="U48">
        <f>Sustainable_Friendly_Table[[#This Row],[Total Energy(MJ)]]*AHP!$P$13/TOPSIS!$B$12</f>
        <v>2.1075127009819547E-2</v>
      </c>
      <c r="V48">
        <f>Sustainable_Friendly_Table[[#This Row],[Total Cost(LKR Million)]]*AHP!$P$14/TOPSIS!$C$12</f>
        <v>6.3932773584535092E-3</v>
      </c>
      <c r="W48">
        <f>Sustainable_Friendly_Table[[#This Row],[Total Carbon (Metric T)]]*AHP!$P$15/TOPSIS!$D$12</f>
        <v>1.1601236564044139E-2</v>
      </c>
      <c r="X48">
        <f>((Sustainable_Friendly_Table[[#This Row],[Weighted Energy]]-TOPSIS!$B$13)^2+(Sustainable_Friendly_Table[[#This Row],[Weighted Cost]]-TOPSIS!$C$13)^2+(Sustainable_Friendly_Table[[#This Row],[Weighted Co2]]-TOPSIS!$D$13)^2)^0.5</f>
        <v>3.9558118942244533E-4</v>
      </c>
      <c r="Y48">
        <f>((Sustainable_Friendly_Table[[#This Row],[Weighted Energy]]-TOPSIS!$B$14)^2+(Sustainable_Friendly_Table[[#This Row],[Weighted Cost]]-TOPSIS!$C$14)^2+(Sustainable_Friendly_Table[[#This Row],[Weighted Co2]]-TOPSIS!$D$14)^2)^0.5</f>
        <v>5.3791830998577402E-3</v>
      </c>
      <c r="Z48">
        <f>Sustainable_Friendly_Table[[#This Row],[S- Worst-Euclidean Distance]]/(Sustainable_Friendly_Table[[#This Row],[S+ Best-Euclidean Distance]]+Sustainable_Friendly_Table[[#This Row],[S- Worst-Euclidean Distance]])</f>
        <v>0.93149829679511409</v>
      </c>
      <c r="AA48">
        <v>47</v>
      </c>
    </row>
    <row r="49" spans="1:27" x14ac:dyDescent="0.3">
      <c r="A49">
        <v>131</v>
      </c>
      <c r="B49" t="s">
        <v>140</v>
      </c>
      <c r="C49" t="s">
        <v>149</v>
      </c>
      <c r="D49" t="s">
        <v>155</v>
      </c>
      <c r="E49" t="s">
        <v>156</v>
      </c>
      <c r="F49" t="s">
        <v>160</v>
      </c>
      <c r="G49" t="s">
        <v>226</v>
      </c>
      <c r="H49">
        <v>329.35723855756726</v>
      </c>
      <c r="I49">
        <v>24</v>
      </c>
      <c r="J49">
        <v>1202666.4402299374</v>
      </c>
      <c r="K49">
        <v>45969.290036363629</v>
      </c>
      <c r="L49">
        <v>216479959.24138874</v>
      </c>
      <c r="M49">
        <v>5964269.7463636352</v>
      </c>
      <c r="N49">
        <v>1803999660.3449061</v>
      </c>
      <c r="O49">
        <v>93600000</v>
      </c>
      <c r="P49">
        <v>23.913323652272723</v>
      </c>
      <c r="Q49">
        <v>17979.863281437563</v>
      </c>
      <c r="R49">
        <v>216525928.53142509</v>
      </c>
      <c r="S49">
        <v>1903.5639300912696</v>
      </c>
      <c r="T49">
        <v>18003.776605089835</v>
      </c>
      <c r="U49">
        <f>Sustainable_Friendly_Table[[#This Row],[Total Energy(MJ)]]*AHP!$P$13/TOPSIS!$B$12</f>
        <v>2.1075234555910444E-2</v>
      </c>
      <c r="V49">
        <f>Sustainable_Friendly_Table[[#This Row],[Total Cost(LKR Million)]]*AHP!$P$14/TOPSIS!$C$12</f>
        <v>6.3933057056287379E-3</v>
      </c>
      <c r="W49">
        <f>Sustainable_Friendly_Table[[#This Row],[Total Carbon (Metric T)]]*AHP!$P$15/TOPSIS!$D$12</f>
        <v>1.1601287782457696E-2</v>
      </c>
      <c r="X49">
        <f>((Sustainable_Friendly_Table[[#This Row],[Weighted Energy]]-TOPSIS!$B$13)^2+(Sustainable_Friendly_Table[[#This Row],[Weighted Cost]]-TOPSIS!$C$13)^2+(Sustainable_Friendly_Table[[#This Row],[Weighted Co2]]-TOPSIS!$D$13)^2)^0.5</f>
        <v>3.9570303602267103E-4</v>
      </c>
      <c r="Y49">
        <f>((Sustainable_Friendly_Table[[#This Row],[Weighted Energy]]-TOPSIS!$B$14)^2+(Sustainable_Friendly_Table[[#This Row],[Weighted Cost]]-TOPSIS!$C$14)^2+(Sustainable_Friendly_Table[[#This Row],[Weighted Co2]]-TOPSIS!$D$14)^2)^0.5</f>
        <v>5.3790608934947276E-3</v>
      </c>
      <c r="Z49">
        <f>Sustainable_Friendly_Table[[#This Row],[S- Worst-Euclidean Distance]]/(Sustainable_Friendly_Table[[#This Row],[S+ Best-Euclidean Distance]]+Sustainable_Friendly_Table[[#This Row],[S- Worst-Euclidean Distance]])</f>
        <v>0.93147719268660389</v>
      </c>
      <c r="AA49">
        <v>48</v>
      </c>
    </row>
    <row r="50" spans="1:27" x14ac:dyDescent="0.3">
      <c r="A50">
        <v>118</v>
      </c>
      <c r="B50" t="s">
        <v>140</v>
      </c>
      <c r="C50" t="s">
        <v>149</v>
      </c>
      <c r="D50" t="s">
        <v>154</v>
      </c>
      <c r="E50" t="s">
        <v>157</v>
      </c>
      <c r="F50" t="s">
        <v>159</v>
      </c>
      <c r="G50" t="s">
        <v>225</v>
      </c>
      <c r="H50">
        <v>332.44614111458719</v>
      </c>
      <c r="I50">
        <v>48</v>
      </c>
      <c r="J50">
        <v>1204577.9809366136</v>
      </c>
      <c r="K50">
        <v>47898.196472727272</v>
      </c>
      <c r="L50">
        <v>216824036.56859046</v>
      </c>
      <c r="M50">
        <v>5392044.920454544</v>
      </c>
      <c r="N50">
        <v>1806866971.4049206</v>
      </c>
      <c r="O50">
        <v>89472000</v>
      </c>
      <c r="P50">
        <v>26.929331377272725</v>
      </c>
      <c r="Q50">
        <v>18008.440815002374</v>
      </c>
      <c r="R50">
        <v>216871934.7650632</v>
      </c>
      <c r="S50">
        <v>1901.7310163253751</v>
      </c>
      <c r="T50">
        <v>18035.370146379646</v>
      </c>
      <c r="U50">
        <f>Sustainable_Friendly_Table[[#This Row],[Total Energy(MJ)]]*AHP!$P$13/TOPSIS!$B$12</f>
        <v>2.1108912566581907E-2</v>
      </c>
      <c r="V50">
        <f>Sustainable_Friendly_Table[[#This Row],[Total Cost(LKR Million)]]*AHP!$P$14/TOPSIS!$C$12</f>
        <v>6.3871496854120396E-3</v>
      </c>
      <c r="W50">
        <f>Sustainable_Friendly_Table[[#This Row],[Total Carbon (Metric T)]]*AHP!$P$15/TOPSIS!$D$12</f>
        <v>1.1621646053536577E-2</v>
      </c>
      <c r="X50">
        <f>((Sustainable_Friendly_Table[[#This Row],[Weighted Energy]]-TOPSIS!$B$13)^2+(Sustainable_Friendly_Table[[#This Row],[Weighted Cost]]-TOPSIS!$C$13)^2+(Sustainable_Friendly_Table[[#This Row],[Weighted Co2]]-TOPSIS!$D$13)^2)^0.5</f>
        <v>4.3156377731777735E-4</v>
      </c>
      <c r="Y50">
        <f>((Sustainable_Friendly_Table[[#This Row],[Weighted Energy]]-TOPSIS!$B$14)^2+(Sustainable_Friendly_Table[[#This Row],[Weighted Cost]]-TOPSIS!$C$14)^2+(Sustainable_Friendly_Table[[#This Row],[Weighted Co2]]-TOPSIS!$D$14)^2)^0.5</f>
        <v>5.3426756895551715E-3</v>
      </c>
      <c r="Z50">
        <f>Sustainable_Friendly_Table[[#This Row],[S- Worst-Euclidean Distance]]/(Sustainable_Friendly_Table[[#This Row],[S+ Best-Euclidean Distance]]+Sustainable_Friendly_Table[[#This Row],[S- Worst-Euclidean Distance]])</f>
        <v>0.92526049884254424</v>
      </c>
      <c r="AA50">
        <v>49</v>
      </c>
    </row>
    <row r="51" spans="1:27" x14ac:dyDescent="0.3">
      <c r="A51">
        <v>136</v>
      </c>
      <c r="B51" t="s">
        <v>140</v>
      </c>
      <c r="C51" t="s">
        <v>149</v>
      </c>
      <c r="D51" t="s">
        <v>155</v>
      </c>
      <c r="E51" t="s">
        <v>157</v>
      </c>
      <c r="F51" t="s">
        <v>159</v>
      </c>
      <c r="G51" t="s">
        <v>225</v>
      </c>
      <c r="H51">
        <v>332.4525882195872</v>
      </c>
      <c r="I51">
        <v>48</v>
      </c>
      <c r="J51">
        <v>1204584.2217342535</v>
      </c>
      <c r="K51">
        <v>47879.776172727274</v>
      </c>
      <c r="L51">
        <v>216825159.91216564</v>
      </c>
      <c r="M51">
        <v>5391123.9054545434</v>
      </c>
      <c r="N51">
        <v>1806876332.6013801</v>
      </c>
      <c r="O51">
        <v>89472000</v>
      </c>
      <c r="P51">
        <v>26.915516152272723</v>
      </c>
      <c r="Q51">
        <v>18008.534114927086</v>
      </c>
      <c r="R51">
        <v>216873039.68833837</v>
      </c>
      <c r="S51">
        <v>1901.7394565068348</v>
      </c>
      <c r="T51">
        <v>18035.449631079358</v>
      </c>
      <c r="U51">
        <f>Sustainable_Friendly_Table[[#This Row],[Total Energy(MJ)]]*AHP!$P$13/TOPSIS!$B$12</f>
        <v>2.1109020112672801E-2</v>
      </c>
      <c r="V51">
        <f>Sustainable_Friendly_Table[[#This Row],[Total Cost(LKR Million)]]*AHP!$P$14/TOPSIS!$C$12</f>
        <v>6.3871780325872665E-3</v>
      </c>
      <c r="W51">
        <f>Sustainable_Friendly_Table[[#This Row],[Total Carbon (Metric T)]]*AHP!$P$15/TOPSIS!$D$12</f>
        <v>1.1621697271950131E-2</v>
      </c>
      <c r="X51">
        <f>((Sustainable_Friendly_Table[[#This Row],[Weighted Energy]]-TOPSIS!$B$13)^2+(Sustainable_Friendly_Table[[#This Row],[Weighted Cost]]-TOPSIS!$C$13)^2+(Sustainable_Friendly_Table[[#This Row],[Weighted Co2]]-TOPSIS!$D$13)^2)^0.5</f>
        <v>4.316859037233987E-4</v>
      </c>
      <c r="Y51">
        <f>((Sustainable_Friendly_Table[[#This Row],[Weighted Energy]]-TOPSIS!$B$14)^2+(Sustainable_Friendly_Table[[#This Row],[Weighted Cost]]-TOPSIS!$C$14)^2+(Sustainable_Friendly_Table[[#This Row],[Weighted Co2]]-TOPSIS!$D$14)^2)^0.5</f>
        <v>5.3425534913729292E-3</v>
      </c>
      <c r="Z51">
        <f>Sustainable_Friendly_Table[[#This Row],[S- Worst-Euclidean Distance]]/(Sustainable_Friendly_Table[[#This Row],[S+ Best-Euclidean Distance]]+Sustainable_Friendly_Table[[#This Row],[S- Worst-Euclidean Distance]])</f>
        <v>0.92523934769833061</v>
      </c>
      <c r="AA51">
        <v>50</v>
      </c>
    </row>
    <row r="52" spans="1:27" x14ac:dyDescent="0.3">
      <c r="A52">
        <v>120</v>
      </c>
      <c r="B52" t="s">
        <v>140</v>
      </c>
      <c r="C52" t="s">
        <v>149</v>
      </c>
      <c r="D52" t="s">
        <v>154</v>
      </c>
      <c r="E52" t="s">
        <v>157</v>
      </c>
      <c r="F52" t="s">
        <v>159</v>
      </c>
      <c r="G52" t="s">
        <v>224</v>
      </c>
      <c r="H52">
        <v>332.44614111458719</v>
      </c>
      <c r="I52">
        <v>24</v>
      </c>
      <c r="J52">
        <v>1204577.9809366136</v>
      </c>
      <c r="K52">
        <v>47898.196472727272</v>
      </c>
      <c r="L52">
        <v>216824036.56859046</v>
      </c>
      <c r="M52">
        <v>5392044.920454544</v>
      </c>
      <c r="N52">
        <v>1806866971.4049206</v>
      </c>
      <c r="O52">
        <v>89908800</v>
      </c>
      <c r="P52">
        <v>26.929331377272725</v>
      </c>
      <c r="Q52">
        <v>18008.440815002374</v>
      </c>
      <c r="R52">
        <v>216871934.7650632</v>
      </c>
      <c r="S52">
        <v>1902.167816325375</v>
      </c>
      <c r="T52">
        <v>18035.370146379646</v>
      </c>
      <c r="U52">
        <f>Sustainable_Friendly_Table[[#This Row],[Total Energy(MJ)]]*AHP!$P$13/TOPSIS!$B$12</f>
        <v>2.1108912566581907E-2</v>
      </c>
      <c r="V52">
        <f>Sustainable_Friendly_Table[[#This Row],[Total Cost(LKR Million)]]*AHP!$P$14/TOPSIS!$C$12</f>
        <v>6.3886167209489461E-3</v>
      </c>
      <c r="W52">
        <f>Sustainable_Friendly_Table[[#This Row],[Total Carbon (Metric T)]]*AHP!$P$15/TOPSIS!$D$12</f>
        <v>1.1621646053536577E-2</v>
      </c>
      <c r="X52">
        <f>((Sustainable_Friendly_Table[[#This Row],[Weighted Energy]]-TOPSIS!$B$13)^2+(Sustainable_Friendly_Table[[#This Row],[Weighted Cost]]-TOPSIS!$C$13)^2+(Sustainable_Friendly_Table[[#This Row],[Weighted Co2]]-TOPSIS!$D$13)^2)^0.5</f>
        <v>4.3196175622737198E-4</v>
      </c>
      <c r="Y52">
        <f>((Sustainable_Friendly_Table[[#This Row],[Weighted Energy]]-TOPSIS!$B$14)^2+(Sustainable_Friendly_Table[[#This Row],[Weighted Cost]]-TOPSIS!$C$14)^2+(Sustainable_Friendly_Table[[#This Row],[Weighted Co2]]-TOPSIS!$D$14)^2)^0.5</f>
        <v>5.3422939014614772E-3</v>
      </c>
      <c r="Z52">
        <f>Sustainable_Friendly_Table[[#This Row],[S- Worst-Euclidean Distance]]/(Sustainable_Friendly_Table[[#This Row],[S+ Best-Euclidean Distance]]+Sustainable_Friendly_Table[[#This Row],[S- Worst-Euclidean Distance]])</f>
        <v>0.92519178542914304</v>
      </c>
      <c r="AA52">
        <v>51</v>
      </c>
    </row>
    <row r="53" spans="1:27" x14ac:dyDescent="0.3">
      <c r="A53">
        <v>138</v>
      </c>
      <c r="B53" t="s">
        <v>140</v>
      </c>
      <c r="C53" t="s">
        <v>149</v>
      </c>
      <c r="D53" t="s">
        <v>155</v>
      </c>
      <c r="E53" t="s">
        <v>157</v>
      </c>
      <c r="F53" t="s">
        <v>159</v>
      </c>
      <c r="G53" t="s">
        <v>224</v>
      </c>
      <c r="H53">
        <v>332.4525882195872</v>
      </c>
      <c r="I53">
        <v>24</v>
      </c>
      <c r="J53">
        <v>1204584.2217342535</v>
      </c>
      <c r="K53">
        <v>47879.776172727274</v>
      </c>
      <c r="L53">
        <v>216825159.91216564</v>
      </c>
      <c r="M53">
        <v>5391123.9054545434</v>
      </c>
      <c r="N53">
        <v>1806876332.6013801</v>
      </c>
      <c r="O53">
        <v>89908800</v>
      </c>
      <c r="P53">
        <v>26.915516152272723</v>
      </c>
      <c r="Q53">
        <v>18008.534114927086</v>
      </c>
      <c r="R53">
        <v>216873039.68833837</v>
      </c>
      <c r="S53">
        <v>1902.1762565068348</v>
      </c>
      <c r="T53">
        <v>18035.449631079358</v>
      </c>
      <c r="U53">
        <f>Sustainable_Friendly_Table[[#This Row],[Total Energy(MJ)]]*AHP!$P$13/TOPSIS!$B$12</f>
        <v>2.1109020112672801E-2</v>
      </c>
      <c r="V53">
        <f>Sustainable_Friendly_Table[[#This Row],[Total Cost(LKR Million)]]*AHP!$P$14/TOPSIS!$C$12</f>
        <v>6.3886450681241748E-3</v>
      </c>
      <c r="W53">
        <f>Sustainable_Friendly_Table[[#This Row],[Total Carbon (Metric T)]]*AHP!$P$15/TOPSIS!$D$12</f>
        <v>1.1621697271950131E-2</v>
      </c>
      <c r="X53">
        <f>((Sustainable_Friendly_Table[[#This Row],[Weighted Energy]]-TOPSIS!$B$13)^2+(Sustainable_Friendly_Table[[#This Row],[Weighted Cost]]-TOPSIS!$C$13)^2+(Sustainable_Friendly_Table[[#This Row],[Weighted Co2]]-TOPSIS!$D$13)^2)^0.5</f>
        <v>4.3208386639211852E-4</v>
      </c>
      <c r="Y53">
        <f>((Sustainable_Friendly_Table[[#This Row],[Weighted Energy]]-TOPSIS!$B$14)^2+(Sustainable_Friendly_Table[[#This Row],[Weighted Cost]]-TOPSIS!$C$14)^2+(Sustainable_Friendly_Table[[#This Row],[Weighted Co2]]-TOPSIS!$D$14)^2)^0.5</f>
        <v>5.3421717023306508E-3</v>
      </c>
      <c r="Z53">
        <f>Sustainable_Friendly_Table[[#This Row],[S- Worst-Euclidean Distance]]/(Sustainable_Friendly_Table[[#This Row],[S+ Best-Euclidean Distance]]+Sustainable_Friendly_Table[[#This Row],[S- Worst-Euclidean Distance]])</f>
        <v>0.92517063693325707</v>
      </c>
      <c r="AA53">
        <v>52</v>
      </c>
    </row>
    <row r="54" spans="1:27" x14ac:dyDescent="0.3">
      <c r="A54">
        <v>119</v>
      </c>
      <c r="B54" t="s">
        <v>140</v>
      </c>
      <c r="C54" t="s">
        <v>149</v>
      </c>
      <c r="D54" t="s">
        <v>154</v>
      </c>
      <c r="E54" t="s">
        <v>157</v>
      </c>
      <c r="F54" t="s">
        <v>159</v>
      </c>
      <c r="G54" t="s">
        <v>226</v>
      </c>
      <c r="H54">
        <v>332.44614111458719</v>
      </c>
      <c r="I54">
        <v>24</v>
      </c>
      <c r="J54">
        <v>1204577.9809366136</v>
      </c>
      <c r="K54">
        <v>47898.196472727272</v>
      </c>
      <c r="L54">
        <v>216824036.56859046</v>
      </c>
      <c r="M54">
        <v>5392044.920454544</v>
      </c>
      <c r="N54">
        <v>1806866971.4049206</v>
      </c>
      <c r="O54">
        <v>93600000</v>
      </c>
      <c r="P54">
        <v>26.929331377272725</v>
      </c>
      <c r="Q54">
        <v>18008.440815002374</v>
      </c>
      <c r="R54">
        <v>216871934.7650632</v>
      </c>
      <c r="S54">
        <v>1905.859016325375</v>
      </c>
      <c r="T54">
        <v>18035.370146379646</v>
      </c>
      <c r="U54">
        <f>Sustainable_Friendly_Table[[#This Row],[Total Energy(MJ)]]*AHP!$P$13/TOPSIS!$B$12</f>
        <v>2.1108912566581907E-2</v>
      </c>
      <c r="V54">
        <f>Sustainable_Friendly_Table[[#This Row],[Total Cost(LKR Million)]]*AHP!$P$14/TOPSIS!$C$12</f>
        <v>6.4010139772992941E-3</v>
      </c>
      <c r="W54">
        <f>Sustainable_Friendly_Table[[#This Row],[Total Carbon (Metric T)]]*AHP!$P$15/TOPSIS!$D$12</f>
        <v>1.1621646053536577E-2</v>
      </c>
      <c r="X54">
        <f>((Sustainable_Friendly_Table[[#This Row],[Weighted Energy]]-TOPSIS!$B$13)^2+(Sustainable_Friendly_Table[[#This Row],[Weighted Cost]]-TOPSIS!$C$13)^2+(Sustainable_Friendly_Table[[#This Row],[Weighted Co2]]-TOPSIS!$D$13)^2)^0.5</f>
        <v>4.355077446844838E-4</v>
      </c>
      <c r="Y54">
        <f>((Sustainable_Friendly_Table[[#This Row],[Weighted Energy]]-TOPSIS!$B$14)^2+(Sustainable_Friendly_Table[[#This Row],[Weighted Cost]]-TOPSIS!$C$14)^2+(Sustainable_Friendly_Table[[#This Row],[Weighted Co2]]-TOPSIS!$D$14)^2)^0.5</f>
        <v>5.3390825884790383E-3</v>
      </c>
      <c r="Z54">
        <f>Sustainable_Friendly_Table[[#This Row],[S- Worst-Euclidean Distance]]/(Sustainable_Friendly_Table[[#This Row],[S+ Best-Euclidean Distance]]+Sustainable_Friendly_Table[[#This Row],[S- Worst-Euclidean Distance]])</f>
        <v>0.92458205352103351</v>
      </c>
      <c r="AA54">
        <v>53</v>
      </c>
    </row>
    <row r="55" spans="1:27" x14ac:dyDescent="0.3">
      <c r="A55">
        <v>137</v>
      </c>
      <c r="B55" t="s">
        <v>140</v>
      </c>
      <c r="C55" t="s">
        <v>149</v>
      </c>
      <c r="D55" t="s">
        <v>155</v>
      </c>
      <c r="E55" t="s">
        <v>157</v>
      </c>
      <c r="F55" t="s">
        <v>159</v>
      </c>
      <c r="G55" t="s">
        <v>226</v>
      </c>
      <c r="H55">
        <v>332.4525882195872</v>
      </c>
      <c r="I55">
        <v>24</v>
      </c>
      <c r="J55">
        <v>1204584.2217342535</v>
      </c>
      <c r="K55">
        <v>47879.776172727274</v>
      </c>
      <c r="L55">
        <v>216825159.91216564</v>
      </c>
      <c r="M55">
        <v>5391123.9054545434</v>
      </c>
      <c r="N55">
        <v>1806876332.6013801</v>
      </c>
      <c r="O55">
        <v>93600000</v>
      </c>
      <c r="P55">
        <v>26.915516152272723</v>
      </c>
      <c r="Q55">
        <v>18008.534114927086</v>
      </c>
      <c r="R55">
        <v>216873039.68833837</v>
      </c>
      <c r="S55">
        <v>1905.8674565068347</v>
      </c>
      <c r="T55">
        <v>18035.449631079358</v>
      </c>
      <c r="U55">
        <f>Sustainable_Friendly_Table[[#This Row],[Total Energy(MJ)]]*AHP!$P$13/TOPSIS!$B$12</f>
        <v>2.1109020112672801E-2</v>
      </c>
      <c r="V55">
        <f>Sustainable_Friendly_Table[[#This Row],[Total Cost(LKR Million)]]*AHP!$P$14/TOPSIS!$C$12</f>
        <v>6.4010423244745219E-3</v>
      </c>
      <c r="W55">
        <f>Sustainable_Friendly_Table[[#This Row],[Total Carbon (Metric T)]]*AHP!$P$15/TOPSIS!$D$12</f>
        <v>1.1621697271950131E-2</v>
      </c>
      <c r="X55">
        <f>((Sustainable_Friendly_Table[[#This Row],[Weighted Energy]]-TOPSIS!$B$13)^2+(Sustainable_Friendly_Table[[#This Row],[Weighted Cost]]-TOPSIS!$C$13)^2+(Sustainable_Friendly_Table[[#This Row],[Weighted Co2]]-TOPSIS!$D$13)^2)^0.5</f>
        <v>4.356296675938039E-4</v>
      </c>
      <c r="Y55">
        <f>((Sustainable_Friendly_Table[[#This Row],[Weighted Energy]]-TOPSIS!$B$14)^2+(Sustainable_Friendly_Table[[#This Row],[Weighted Cost]]-TOPSIS!$C$14)^2+(Sustainable_Friendly_Table[[#This Row],[Weighted Co2]]-TOPSIS!$D$14)^2)^0.5</f>
        <v>5.3389603816702269E-3</v>
      </c>
      <c r="Z55">
        <f>Sustainable_Friendly_Table[[#This Row],[S- Worst-Euclidean Distance]]/(Sustainable_Friendly_Table[[#This Row],[S+ Best-Euclidean Distance]]+Sustainable_Friendly_Table[[#This Row],[S- Worst-Euclidean Distance]])</f>
        <v>0.92456093612232704</v>
      </c>
      <c r="AA55">
        <v>54</v>
      </c>
    </row>
    <row r="56" spans="1:27" x14ac:dyDescent="0.3">
      <c r="A56">
        <v>121</v>
      </c>
      <c r="B56" t="s">
        <v>140</v>
      </c>
      <c r="C56" t="s">
        <v>149</v>
      </c>
      <c r="D56" t="s">
        <v>154</v>
      </c>
      <c r="E56" t="s">
        <v>157</v>
      </c>
      <c r="F56" t="s">
        <v>160</v>
      </c>
      <c r="G56" t="s">
        <v>225</v>
      </c>
      <c r="H56">
        <v>332.40756927074904</v>
      </c>
      <c r="I56">
        <v>48</v>
      </c>
      <c r="J56">
        <v>1205619.1603602974</v>
      </c>
      <c r="K56">
        <v>48716.976245454542</v>
      </c>
      <c r="L56">
        <v>217011448.86485353</v>
      </c>
      <c r="M56">
        <v>5419337.5795454532</v>
      </c>
      <c r="N56">
        <v>1808428740.540446</v>
      </c>
      <c r="O56">
        <v>89472000</v>
      </c>
      <c r="P56">
        <v>26.656404786363634</v>
      </c>
      <c r="Q56">
        <v>18024.006447386448</v>
      </c>
      <c r="R56">
        <v>217060165.84109899</v>
      </c>
      <c r="S56">
        <v>1903.3200781199916</v>
      </c>
      <c r="T56">
        <v>18050.662852172813</v>
      </c>
      <c r="U56">
        <f>Sustainable_Friendly_Table[[#This Row],[Total Energy(MJ)]]*AHP!$P$13/TOPSIS!$B$12</f>
        <v>2.1127233763055107E-2</v>
      </c>
      <c r="V56">
        <f>Sustainable_Friendly_Table[[#This Row],[Total Cost(LKR Million)]]*AHP!$P$14/TOPSIS!$C$12</f>
        <v>6.3924867049245026E-3</v>
      </c>
      <c r="W56">
        <f>Sustainable_Friendly_Table[[#This Row],[Total Carbon (Metric T)]]*AHP!$P$15/TOPSIS!$D$12</f>
        <v>1.1631500379368906E-2</v>
      </c>
      <c r="X56">
        <f>((Sustainable_Friendly_Table[[#This Row],[Weighted Energy]]-TOPSIS!$B$13)^2+(Sustainable_Friendly_Table[[#This Row],[Weighted Cost]]-TOPSIS!$C$13)^2+(Sustainable_Friendly_Table[[#This Row],[Weighted Co2]]-TOPSIS!$D$13)^2)^0.5</f>
        <v>4.530340045202841E-4</v>
      </c>
      <c r="Y56">
        <f>((Sustainable_Friendly_Table[[#This Row],[Weighted Energy]]-TOPSIS!$B$14)^2+(Sustainable_Friendly_Table[[#This Row],[Weighted Cost]]-TOPSIS!$C$14)^2+(Sustainable_Friendly_Table[[#This Row],[Weighted Co2]]-TOPSIS!$D$14)^2)^0.5</f>
        <v>5.3212012228397833E-3</v>
      </c>
      <c r="Z56">
        <f>Sustainable_Friendly_Table[[#This Row],[S- Worst-Euclidean Distance]]/(Sustainable_Friendly_Table[[#This Row],[S+ Best-Euclidean Distance]]+Sustainable_Friendly_Table[[#This Row],[S- Worst-Euclidean Distance]])</f>
        <v>0.92154216330265304</v>
      </c>
      <c r="AA56">
        <v>55</v>
      </c>
    </row>
    <row r="57" spans="1:27" x14ac:dyDescent="0.3">
      <c r="A57">
        <v>139</v>
      </c>
      <c r="B57" t="s">
        <v>140</v>
      </c>
      <c r="C57" t="s">
        <v>149</v>
      </c>
      <c r="D57" t="s">
        <v>155</v>
      </c>
      <c r="E57" t="s">
        <v>157</v>
      </c>
      <c r="F57" t="s">
        <v>160</v>
      </c>
      <c r="G57" t="s">
        <v>225</v>
      </c>
      <c r="H57">
        <v>332.41401637574904</v>
      </c>
      <c r="I57">
        <v>48</v>
      </c>
      <c r="J57">
        <v>1205625.4011579372</v>
      </c>
      <c r="K57">
        <v>48698.555945454544</v>
      </c>
      <c r="L57">
        <v>217012572.20842871</v>
      </c>
      <c r="M57">
        <v>5418416.5645454526</v>
      </c>
      <c r="N57">
        <v>1808438101.7369058</v>
      </c>
      <c r="O57">
        <v>89472000</v>
      </c>
      <c r="P57">
        <v>26.642589561363632</v>
      </c>
      <c r="Q57">
        <v>18024.09974731116</v>
      </c>
      <c r="R57">
        <v>217061270.76437417</v>
      </c>
      <c r="S57">
        <v>1903.3285183014511</v>
      </c>
      <c r="T57">
        <v>18050.742336872525</v>
      </c>
      <c r="U57">
        <f>Sustainable_Friendly_Table[[#This Row],[Total Energy(MJ)]]*AHP!$P$13/TOPSIS!$B$12</f>
        <v>2.1127341309146001E-2</v>
      </c>
      <c r="V57">
        <f>Sustainable_Friendly_Table[[#This Row],[Total Cost(LKR Million)]]*AHP!$P$14/TOPSIS!$C$12</f>
        <v>6.3925150520997296E-3</v>
      </c>
      <c r="W57">
        <f>Sustainable_Friendly_Table[[#This Row],[Total Carbon (Metric T)]]*AHP!$P$15/TOPSIS!$D$12</f>
        <v>1.1631551597782459E-2</v>
      </c>
      <c r="X57">
        <f>((Sustainable_Friendly_Table[[#This Row],[Weighted Energy]]-TOPSIS!$B$13)^2+(Sustainable_Friendly_Table[[#This Row],[Weighted Cost]]-TOPSIS!$C$13)^2+(Sustainable_Friendly_Table[[#This Row],[Weighted Co2]]-TOPSIS!$D$13)^2)^0.5</f>
        <v>4.5315614042317978E-4</v>
      </c>
      <c r="Y57">
        <f>((Sustainable_Friendly_Table[[#This Row],[Weighted Energy]]-TOPSIS!$B$14)^2+(Sustainable_Friendly_Table[[#This Row],[Weighted Cost]]-TOPSIS!$C$14)^2+(Sustainable_Friendly_Table[[#This Row],[Weighted Co2]]-TOPSIS!$D$14)^2)^0.5</f>
        <v>5.3210790250793772E-3</v>
      </c>
      <c r="Z57">
        <f>Sustainable_Friendly_Table[[#This Row],[S- Worst-Euclidean Distance]]/(Sustainable_Friendly_Table[[#This Row],[S+ Best-Euclidean Distance]]+Sustainable_Friendly_Table[[#This Row],[S- Worst-Euclidean Distance]])</f>
        <v>0.92152101058673463</v>
      </c>
      <c r="AA57">
        <v>56</v>
      </c>
    </row>
    <row r="58" spans="1:27" x14ac:dyDescent="0.3">
      <c r="A58">
        <v>123</v>
      </c>
      <c r="B58" t="s">
        <v>140</v>
      </c>
      <c r="C58" t="s">
        <v>149</v>
      </c>
      <c r="D58" t="s">
        <v>154</v>
      </c>
      <c r="E58" t="s">
        <v>157</v>
      </c>
      <c r="F58" t="s">
        <v>160</v>
      </c>
      <c r="G58" t="s">
        <v>224</v>
      </c>
      <c r="H58">
        <v>332.40756927074904</v>
      </c>
      <c r="I58">
        <v>24</v>
      </c>
      <c r="J58">
        <v>1205619.1603602974</v>
      </c>
      <c r="K58">
        <v>48716.976245454542</v>
      </c>
      <c r="L58">
        <v>217011448.86485353</v>
      </c>
      <c r="M58">
        <v>5419337.5795454532</v>
      </c>
      <c r="N58">
        <v>1808428740.540446</v>
      </c>
      <c r="O58">
        <v>89908800</v>
      </c>
      <c r="P58">
        <v>26.656404786363634</v>
      </c>
      <c r="Q58">
        <v>18024.006447386448</v>
      </c>
      <c r="R58">
        <v>217060165.84109899</v>
      </c>
      <c r="S58">
        <v>1903.7568781199916</v>
      </c>
      <c r="T58">
        <v>18050.662852172813</v>
      </c>
      <c r="U58">
        <f>Sustainable_Friendly_Table[[#This Row],[Total Energy(MJ)]]*AHP!$P$13/TOPSIS!$B$12</f>
        <v>2.1127233763055107E-2</v>
      </c>
      <c r="V58">
        <f>Sustainable_Friendly_Table[[#This Row],[Total Cost(LKR Million)]]*AHP!$P$14/TOPSIS!$C$12</f>
        <v>6.39395374046141E-3</v>
      </c>
      <c r="W58">
        <f>Sustainable_Friendly_Table[[#This Row],[Total Carbon (Metric T)]]*AHP!$P$15/TOPSIS!$D$12</f>
        <v>1.1631500379368906E-2</v>
      </c>
      <c r="X58">
        <f>((Sustainable_Friendly_Table[[#This Row],[Weighted Energy]]-TOPSIS!$B$13)^2+(Sustainable_Friendly_Table[[#This Row],[Weighted Cost]]-TOPSIS!$C$13)^2+(Sustainable_Friendly_Table[[#This Row],[Weighted Co2]]-TOPSIS!$D$13)^2)^0.5</f>
        <v>4.534304063431391E-4</v>
      </c>
      <c r="Y58">
        <f>((Sustainable_Friendly_Table[[#This Row],[Weighted Energy]]-TOPSIS!$B$14)^2+(Sustainable_Friendly_Table[[#This Row],[Weighted Cost]]-TOPSIS!$C$14)^2+(Sustainable_Friendly_Table[[#This Row],[Weighted Co2]]-TOPSIS!$D$14)^2)^0.5</f>
        <v>5.3208193653773699E-3</v>
      </c>
      <c r="Z58">
        <f>Sustainable_Friendly_Table[[#This Row],[S- Worst-Euclidean Distance]]/(Sustainable_Friendly_Table[[#This Row],[S+ Best-Euclidean Distance]]+Sustainable_Friendly_Table[[#This Row],[S- Worst-Euclidean Distance]])</f>
        <v>0.92147371099812436</v>
      </c>
      <c r="AA58">
        <v>57</v>
      </c>
    </row>
    <row r="59" spans="1:27" x14ac:dyDescent="0.3">
      <c r="A59">
        <v>141</v>
      </c>
      <c r="B59" t="s">
        <v>140</v>
      </c>
      <c r="C59" t="s">
        <v>149</v>
      </c>
      <c r="D59" t="s">
        <v>155</v>
      </c>
      <c r="E59" t="s">
        <v>157</v>
      </c>
      <c r="F59" t="s">
        <v>160</v>
      </c>
      <c r="G59" t="s">
        <v>224</v>
      </c>
      <c r="H59">
        <v>332.41401637574904</v>
      </c>
      <c r="I59">
        <v>24</v>
      </c>
      <c r="J59">
        <v>1205625.4011579372</v>
      </c>
      <c r="K59">
        <v>48698.555945454544</v>
      </c>
      <c r="L59">
        <v>217012572.20842871</v>
      </c>
      <c r="M59">
        <v>5418416.5645454526</v>
      </c>
      <c r="N59">
        <v>1808438101.7369058</v>
      </c>
      <c r="O59">
        <v>89908800</v>
      </c>
      <c r="P59">
        <v>26.642589561363632</v>
      </c>
      <c r="Q59">
        <v>18024.09974731116</v>
      </c>
      <c r="R59">
        <v>217061270.76437417</v>
      </c>
      <c r="S59">
        <v>1903.7653183014513</v>
      </c>
      <c r="T59">
        <v>18050.742336872525</v>
      </c>
      <c r="U59">
        <f>Sustainable_Friendly_Table[[#This Row],[Total Energy(MJ)]]*AHP!$P$13/TOPSIS!$B$12</f>
        <v>2.1127341309146001E-2</v>
      </c>
      <c r="V59">
        <f>Sustainable_Friendly_Table[[#This Row],[Total Cost(LKR Million)]]*AHP!$P$14/TOPSIS!$C$12</f>
        <v>6.393982087636637E-3</v>
      </c>
      <c r="W59">
        <f>Sustainable_Friendly_Table[[#This Row],[Total Carbon (Metric T)]]*AHP!$P$15/TOPSIS!$D$12</f>
        <v>1.1631551597782459E-2</v>
      </c>
      <c r="X59">
        <f>((Sustainable_Friendly_Table[[#This Row],[Weighted Energy]]-TOPSIS!$B$13)^2+(Sustainable_Friendly_Table[[#This Row],[Weighted Cost]]-TOPSIS!$C$13)^2+(Sustainable_Friendly_Table[[#This Row],[Weighted Co2]]-TOPSIS!$D$13)^2)^0.5</f>
        <v>4.5355252719026819E-4</v>
      </c>
      <c r="Y59">
        <f>((Sustainable_Friendly_Table[[#This Row],[Weighted Energy]]-TOPSIS!$B$14)^2+(Sustainable_Friendly_Table[[#This Row],[Weighted Cost]]-TOPSIS!$C$14)^2+(Sustainable_Friendly_Table[[#This Row],[Weighted Co2]]-TOPSIS!$D$14)^2)^0.5</f>
        <v>5.3206971666629899E-3</v>
      </c>
      <c r="Z59">
        <f>Sustainable_Friendly_Table[[#This Row],[S- Worst-Euclidean Distance]]/(Sustainable_Friendly_Table[[#This Row],[S+ Best-Euclidean Distance]]+Sustainable_Friendly_Table[[#This Row],[S- Worst-Euclidean Distance]])</f>
        <v>0.92145256072436921</v>
      </c>
      <c r="AA59">
        <v>58</v>
      </c>
    </row>
    <row r="60" spans="1:27" x14ac:dyDescent="0.3">
      <c r="A60">
        <v>122</v>
      </c>
      <c r="B60" t="s">
        <v>140</v>
      </c>
      <c r="C60" t="s">
        <v>149</v>
      </c>
      <c r="D60" t="s">
        <v>154</v>
      </c>
      <c r="E60" t="s">
        <v>157</v>
      </c>
      <c r="F60" t="s">
        <v>160</v>
      </c>
      <c r="G60" t="s">
        <v>226</v>
      </c>
      <c r="H60">
        <v>332.40756927074904</v>
      </c>
      <c r="I60">
        <v>24</v>
      </c>
      <c r="J60">
        <v>1205619.1603602974</v>
      </c>
      <c r="K60">
        <v>48716.976245454542</v>
      </c>
      <c r="L60">
        <v>217011448.86485353</v>
      </c>
      <c r="M60">
        <v>5419337.5795454532</v>
      </c>
      <c r="N60">
        <v>1808428740.540446</v>
      </c>
      <c r="O60">
        <v>93600000</v>
      </c>
      <c r="P60">
        <v>26.656404786363634</v>
      </c>
      <c r="Q60">
        <v>18024.006447386448</v>
      </c>
      <c r="R60">
        <v>217060165.84109899</v>
      </c>
      <c r="S60">
        <v>1907.4480781199916</v>
      </c>
      <c r="T60">
        <v>18050.662852172813</v>
      </c>
      <c r="U60">
        <f>Sustainable_Friendly_Table[[#This Row],[Total Energy(MJ)]]*AHP!$P$13/TOPSIS!$B$12</f>
        <v>2.1127233763055107E-2</v>
      </c>
      <c r="V60">
        <f>Sustainable_Friendly_Table[[#This Row],[Total Cost(LKR Million)]]*AHP!$P$14/TOPSIS!$C$12</f>
        <v>6.406350996811758E-3</v>
      </c>
      <c r="W60">
        <f>Sustainable_Friendly_Table[[#This Row],[Total Carbon (Metric T)]]*AHP!$P$15/TOPSIS!$D$12</f>
        <v>1.1631500379368906E-2</v>
      </c>
      <c r="X60">
        <f>((Sustainable_Friendly_Table[[#This Row],[Weighted Energy]]-TOPSIS!$B$13)^2+(Sustainable_Friendly_Table[[#This Row],[Weighted Cost]]-TOPSIS!$C$13)^2+(Sustainable_Friendly_Table[[#This Row],[Weighted Co2]]-TOPSIS!$D$13)^2)^0.5</f>
        <v>4.5695459187070206E-4</v>
      </c>
      <c r="Y60">
        <f>((Sustainable_Friendly_Table[[#This Row],[Weighted Energy]]-TOPSIS!$B$14)^2+(Sustainable_Friendly_Table[[#This Row],[Weighted Cost]]-TOPSIS!$C$14)^2+(Sustainable_Friendly_Table[[#This Row],[Weighted Co2]]-TOPSIS!$D$14)^2)^0.5</f>
        <v>5.317607526395725E-3</v>
      </c>
      <c r="Z60">
        <f>Sustainable_Friendly_Table[[#This Row],[S- Worst-Euclidean Distance]]/(Sustainable_Friendly_Table[[#This Row],[S+ Best-Euclidean Distance]]+Sustainable_Friendly_Table[[#This Row],[S- Worst-Euclidean Distance]])</f>
        <v>0.92086766364063577</v>
      </c>
      <c r="AA60">
        <v>59</v>
      </c>
    </row>
    <row r="61" spans="1:27" x14ac:dyDescent="0.3">
      <c r="A61">
        <v>140</v>
      </c>
      <c r="B61" t="s">
        <v>140</v>
      </c>
      <c r="C61" t="s">
        <v>149</v>
      </c>
      <c r="D61" t="s">
        <v>155</v>
      </c>
      <c r="E61" t="s">
        <v>157</v>
      </c>
      <c r="F61" t="s">
        <v>160</v>
      </c>
      <c r="G61" t="s">
        <v>226</v>
      </c>
      <c r="H61">
        <v>332.41401637574904</v>
      </c>
      <c r="I61">
        <v>24</v>
      </c>
      <c r="J61">
        <v>1205625.4011579372</v>
      </c>
      <c r="K61">
        <v>48698.555945454544</v>
      </c>
      <c r="L61">
        <v>217012572.20842871</v>
      </c>
      <c r="M61">
        <v>5418416.5645454526</v>
      </c>
      <c r="N61">
        <v>1808438101.7369058</v>
      </c>
      <c r="O61">
        <v>93600000</v>
      </c>
      <c r="P61">
        <v>26.642589561363632</v>
      </c>
      <c r="Q61">
        <v>18024.09974731116</v>
      </c>
      <c r="R61">
        <v>217061270.76437417</v>
      </c>
      <c r="S61">
        <v>1907.4565183014513</v>
      </c>
      <c r="T61">
        <v>18050.742336872525</v>
      </c>
      <c r="U61">
        <f>Sustainable_Friendly_Table[[#This Row],[Total Energy(MJ)]]*AHP!$P$13/TOPSIS!$B$12</f>
        <v>2.1127341309146001E-2</v>
      </c>
      <c r="V61">
        <f>Sustainable_Friendly_Table[[#This Row],[Total Cost(LKR Million)]]*AHP!$P$14/TOPSIS!$C$12</f>
        <v>6.406379343986985E-3</v>
      </c>
      <c r="W61">
        <f>Sustainable_Friendly_Table[[#This Row],[Total Carbon (Metric T)]]*AHP!$P$15/TOPSIS!$D$12</f>
        <v>1.1631551597782459E-2</v>
      </c>
      <c r="X61">
        <f>((Sustainable_Friendly_Table[[#This Row],[Weighted Energy]]-TOPSIS!$B$13)^2+(Sustainable_Friendly_Table[[#This Row],[Weighted Cost]]-TOPSIS!$C$13)^2+(Sustainable_Friendly_Table[[#This Row],[Weighted Co2]]-TOPSIS!$D$13)^2)^0.5</f>
        <v>4.5707653999116035E-4</v>
      </c>
      <c r="Y61">
        <f>((Sustainable_Friendly_Table[[#This Row],[Weighted Energy]]-TOPSIS!$B$14)^2+(Sustainable_Friendly_Table[[#This Row],[Weighted Cost]]-TOPSIS!$C$14)^2+(Sustainable_Friendly_Table[[#This Row],[Weighted Co2]]-TOPSIS!$D$14)^2)^0.5</f>
        <v>5.3174853199605149E-3</v>
      </c>
      <c r="Z61">
        <f>Sustainable_Friendly_Table[[#This Row],[S- Worst-Euclidean Distance]]/(Sustainable_Friendly_Table[[#This Row],[S+ Best-Euclidean Distance]]+Sustainable_Friendly_Table[[#This Row],[S- Worst-Euclidean Distance]])</f>
        <v>0.92084654194093518</v>
      </c>
      <c r="AA61">
        <v>60</v>
      </c>
    </row>
    <row r="62" spans="1:27" x14ac:dyDescent="0.3">
      <c r="A62">
        <v>115</v>
      </c>
      <c r="B62" t="s">
        <v>140</v>
      </c>
      <c r="C62" t="s">
        <v>149</v>
      </c>
      <c r="D62" t="s">
        <v>154</v>
      </c>
      <c r="E62" t="s">
        <v>156</v>
      </c>
      <c r="F62" t="s">
        <v>161</v>
      </c>
      <c r="G62" t="s">
        <v>225</v>
      </c>
      <c r="H62">
        <v>329.08629880910564</v>
      </c>
      <c r="I62">
        <v>47</v>
      </c>
      <c r="J62">
        <v>1209799.7154804156</v>
      </c>
      <c r="K62">
        <v>46478.97819999999</v>
      </c>
      <c r="L62">
        <v>217763948.78647482</v>
      </c>
      <c r="M62">
        <v>5916063.9749999987</v>
      </c>
      <c r="N62">
        <v>1814699573.2206235</v>
      </c>
      <c r="O62">
        <v>87608000</v>
      </c>
      <c r="P62">
        <v>23.435871013636358</v>
      </c>
      <c r="Q62">
        <v>18086.505746432216</v>
      </c>
      <c r="R62">
        <v>217810427.76467481</v>
      </c>
      <c r="S62">
        <v>1908.2236371956235</v>
      </c>
      <c r="T62">
        <v>18109.941617445853</v>
      </c>
      <c r="U62">
        <f>Sustainable_Friendly_Table[[#This Row],[Total Energy(MJ)]]*AHP!$P$13/TOPSIS!$B$12</f>
        <v>2.1200259410029454E-2</v>
      </c>
      <c r="V62">
        <f>Sustainable_Friendly_Table[[#This Row],[Total Cost(LKR Million)]]*AHP!$P$14/TOPSIS!$C$12</f>
        <v>6.4089557878486692E-3</v>
      </c>
      <c r="W62">
        <f>Sustainable_Friendly_Table[[#This Row],[Total Carbon (Metric T)]]*AHP!$P$15/TOPSIS!$D$12</f>
        <v>1.1669698476935107E-2</v>
      </c>
      <c r="X62">
        <f>((Sustainable_Friendly_Table[[#This Row],[Weighted Energy]]-TOPSIS!$B$13)^2+(Sustainable_Friendly_Table[[#This Row],[Weighted Cost]]-TOPSIS!$C$13)^2+(Sustainable_Friendly_Table[[#This Row],[Weighted Co2]]-TOPSIS!$D$13)^2)^0.5</f>
        <v>5.3685774316403298E-4</v>
      </c>
      <c r="Y62">
        <f>((Sustainable_Friendly_Table[[#This Row],[Weighted Energy]]-TOPSIS!$B$14)^2+(Sustainable_Friendly_Table[[#This Row],[Weighted Cost]]-TOPSIS!$C$14)^2+(Sustainable_Friendly_Table[[#This Row],[Weighted Co2]]-TOPSIS!$D$14)^2)^0.5</f>
        <v>5.2373634395936472E-3</v>
      </c>
      <c r="Z62">
        <f>Sustainable_Friendly_Table[[#This Row],[S- Worst-Euclidean Distance]]/(Sustainable_Friendly_Table[[#This Row],[S+ Best-Euclidean Distance]]+Sustainable_Friendly_Table[[#This Row],[S- Worst-Euclidean Distance]])</f>
        <v>0.90702508162189277</v>
      </c>
      <c r="AA62">
        <v>61</v>
      </c>
    </row>
    <row r="63" spans="1:27" x14ac:dyDescent="0.3">
      <c r="A63">
        <v>133</v>
      </c>
      <c r="B63" t="s">
        <v>140</v>
      </c>
      <c r="C63" t="s">
        <v>149</v>
      </c>
      <c r="D63" t="s">
        <v>155</v>
      </c>
      <c r="E63" t="s">
        <v>156</v>
      </c>
      <c r="F63" t="s">
        <v>161</v>
      </c>
      <c r="G63" t="s">
        <v>225</v>
      </c>
      <c r="H63">
        <v>329.09274591410565</v>
      </c>
      <c r="I63">
        <v>47</v>
      </c>
      <c r="J63">
        <v>1209805.9562780557</v>
      </c>
      <c r="K63">
        <v>46460.557899999993</v>
      </c>
      <c r="L63">
        <v>217765072.13005</v>
      </c>
      <c r="M63">
        <v>5915142.959999999</v>
      </c>
      <c r="N63">
        <v>1814708934.4170835</v>
      </c>
      <c r="O63">
        <v>87608000</v>
      </c>
      <c r="P63">
        <v>23.42205578863636</v>
      </c>
      <c r="Q63">
        <v>18086.599046356932</v>
      </c>
      <c r="R63">
        <v>217811532.68795002</v>
      </c>
      <c r="S63">
        <v>1908.2320773770834</v>
      </c>
      <c r="T63">
        <v>18110.021102145569</v>
      </c>
      <c r="U63">
        <f>Sustainable_Friendly_Table[[#This Row],[Total Energy(MJ)]]*AHP!$P$13/TOPSIS!$B$12</f>
        <v>2.1200366956120351E-2</v>
      </c>
      <c r="V63">
        <f>Sustainable_Friendly_Table[[#This Row],[Total Cost(LKR Million)]]*AHP!$P$14/TOPSIS!$C$12</f>
        <v>6.4089841350238978E-3</v>
      </c>
      <c r="W63">
        <f>Sustainable_Friendly_Table[[#This Row],[Total Carbon (Metric T)]]*AHP!$P$15/TOPSIS!$D$12</f>
        <v>1.1669749695348661E-2</v>
      </c>
      <c r="X63">
        <f>((Sustainable_Friendly_Table[[#This Row],[Weighted Energy]]-TOPSIS!$B$13)^2+(Sustainable_Friendly_Table[[#This Row],[Weighted Cost]]-TOPSIS!$C$13)^2+(Sustainable_Friendly_Table[[#This Row],[Weighted Co2]]-TOPSIS!$D$13)^2)^0.5</f>
        <v>5.3697995175643173E-4</v>
      </c>
      <c r="Y63">
        <f>((Sustainable_Friendly_Table[[#This Row],[Weighted Energy]]-TOPSIS!$B$14)^2+(Sustainable_Friendly_Table[[#This Row],[Weighted Cost]]-TOPSIS!$C$14)^2+(Sustainable_Friendly_Table[[#This Row],[Weighted Co2]]-TOPSIS!$D$14)^2)^0.5</f>
        <v>5.2372412479684254E-3</v>
      </c>
      <c r="Z63">
        <f>Sustainable_Friendly_Table[[#This Row],[S- Worst-Euclidean Distance]]/(Sustainable_Friendly_Table[[#This Row],[S+ Best-Euclidean Distance]]+Sustainable_Friendly_Table[[#This Row],[S- Worst-Euclidean Distance]])</f>
        <v>0.90700391737988517</v>
      </c>
      <c r="AA63">
        <v>62</v>
      </c>
    </row>
    <row r="64" spans="1:27" x14ac:dyDescent="0.3">
      <c r="A64">
        <v>117</v>
      </c>
      <c r="B64" t="s">
        <v>140</v>
      </c>
      <c r="C64" t="s">
        <v>149</v>
      </c>
      <c r="D64" t="s">
        <v>154</v>
      </c>
      <c r="E64" t="s">
        <v>156</v>
      </c>
      <c r="F64" t="s">
        <v>161</v>
      </c>
      <c r="G64" t="s">
        <v>224</v>
      </c>
      <c r="H64">
        <v>329.08629880910564</v>
      </c>
      <c r="I64">
        <v>24</v>
      </c>
      <c r="J64">
        <v>1209799.7154804156</v>
      </c>
      <c r="K64">
        <v>46478.97819999999</v>
      </c>
      <c r="L64">
        <v>217763948.78647482</v>
      </c>
      <c r="M64">
        <v>5916063.9749999987</v>
      </c>
      <c r="N64">
        <v>1814699573.2206235</v>
      </c>
      <c r="O64">
        <v>89908800</v>
      </c>
      <c r="P64">
        <v>23.435871013636358</v>
      </c>
      <c r="Q64">
        <v>18086.505746432216</v>
      </c>
      <c r="R64">
        <v>217810427.76467481</v>
      </c>
      <c r="S64">
        <v>1910.5244371956235</v>
      </c>
      <c r="T64">
        <v>18109.941617445853</v>
      </c>
      <c r="U64">
        <f>Sustainable_Friendly_Table[[#This Row],[Total Energy(MJ)]]*AHP!$P$13/TOPSIS!$B$12</f>
        <v>2.1200259410029454E-2</v>
      </c>
      <c r="V64">
        <f>Sustainable_Friendly_Table[[#This Row],[Total Cost(LKR Million)]]*AHP!$P$14/TOPSIS!$C$12</f>
        <v>6.4166832497610229E-3</v>
      </c>
      <c r="W64">
        <f>Sustainable_Friendly_Table[[#This Row],[Total Carbon (Metric T)]]*AHP!$P$15/TOPSIS!$D$12</f>
        <v>1.1669698476935107E-2</v>
      </c>
      <c r="X64">
        <f>((Sustainable_Friendly_Table[[#This Row],[Weighted Energy]]-TOPSIS!$B$13)^2+(Sustainable_Friendly_Table[[#This Row],[Weighted Cost]]-TOPSIS!$C$13)^2+(Sustainable_Friendly_Table[[#This Row],[Weighted Co2]]-TOPSIS!$D$13)^2)^0.5</f>
        <v>5.3889873423565101E-4</v>
      </c>
      <c r="Y64">
        <f>((Sustainable_Friendly_Table[[#This Row],[Weighted Energy]]-TOPSIS!$B$14)^2+(Sustainable_Friendly_Table[[#This Row],[Weighted Cost]]-TOPSIS!$C$14)^2+(Sustainable_Friendly_Table[[#This Row],[Weighted Co2]]-TOPSIS!$D$14)^2)^0.5</f>
        <v>5.2353484496622709E-3</v>
      </c>
      <c r="Z64">
        <f>Sustainable_Friendly_Table[[#This Row],[S- Worst-Euclidean Distance]]/(Sustainable_Friendly_Table[[#This Row],[S+ Best-Euclidean Distance]]+Sustainable_Friendly_Table[[#This Row],[S- Worst-Euclidean Distance]])</f>
        <v>0.90667203583898781</v>
      </c>
      <c r="AA64">
        <v>63</v>
      </c>
    </row>
    <row r="65" spans="1:27" x14ac:dyDescent="0.3">
      <c r="A65">
        <v>135</v>
      </c>
      <c r="B65" t="s">
        <v>140</v>
      </c>
      <c r="C65" t="s">
        <v>149</v>
      </c>
      <c r="D65" t="s">
        <v>155</v>
      </c>
      <c r="E65" t="s">
        <v>156</v>
      </c>
      <c r="F65" t="s">
        <v>161</v>
      </c>
      <c r="G65" t="s">
        <v>224</v>
      </c>
      <c r="H65">
        <v>329.09274591410565</v>
      </c>
      <c r="I65">
        <v>24</v>
      </c>
      <c r="J65">
        <v>1209805.9562780557</v>
      </c>
      <c r="K65">
        <v>46460.557899999993</v>
      </c>
      <c r="L65">
        <v>217765072.13005</v>
      </c>
      <c r="M65">
        <v>5915142.959999999</v>
      </c>
      <c r="N65">
        <v>1814708934.4170835</v>
      </c>
      <c r="O65">
        <v>89908800</v>
      </c>
      <c r="P65">
        <v>23.42205578863636</v>
      </c>
      <c r="Q65">
        <v>18086.599046356932</v>
      </c>
      <c r="R65">
        <v>217811532.68795002</v>
      </c>
      <c r="S65">
        <v>1910.5328773770837</v>
      </c>
      <c r="T65">
        <v>18110.021102145569</v>
      </c>
      <c r="U65">
        <f>Sustainable_Friendly_Table[[#This Row],[Total Energy(MJ)]]*AHP!$P$13/TOPSIS!$B$12</f>
        <v>2.1200366956120351E-2</v>
      </c>
      <c r="V65">
        <f>Sustainable_Friendly_Table[[#This Row],[Total Cost(LKR Million)]]*AHP!$P$14/TOPSIS!$C$12</f>
        <v>6.4167115969362507E-3</v>
      </c>
      <c r="W65">
        <f>Sustainable_Friendly_Table[[#This Row],[Total Carbon (Metric T)]]*AHP!$P$15/TOPSIS!$D$12</f>
        <v>1.1669749695348661E-2</v>
      </c>
      <c r="X65">
        <f>((Sustainable_Friendly_Table[[#This Row],[Weighted Energy]]-TOPSIS!$B$13)^2+(Sustainable_Friendly_Table[[#This Row],[Weighted Cost]]-TOPSIS!$C$13)^2+(Sustainable_Friendly_Table[[#This Row],[Weighted Co2]]-TOPSIS!$D$13)^2)^0.5</f>
        <v>5.3902088647600781E-4</v>
      </c>
      <c r="Y65">
        <f>((Sustainable_Friendly_Table[[#This Row],[Weighted Energy]]-TOPSIS!$B$14)^2+(Sustainable_Friendly_Table[[#This Row],[Weighted Cost]]-TOPSIS!$C$14)^2+(Sustainable_Friendly_Table[[#This Row],[Weighted Co2]]-TOPSIS!$D$14)^2)^0.5</f>
        <v>5.2352262528485103E-3</v>
      </c>
      <c r="Z65">
        <f>Sustainable_Friendly_Table[[#This Row],[S- Worst-Euclidean Distance]]/(Sustainable_Friendly_Table[[#This Row],[S+ Best-Euclidean Distance]]+Sustainable_Friendly_Table[[#This Row],[S- Worst-Euclidean Distance]])</f>
        <v>0.90665088045762743</v>
      </c>
      <c r="AA65">
        <v>64</v>
      </c>
    </row>
    <row r="66" spans="1:27" x14ac:dyDescent="0.3">
      <c r="A66">
        <v>116</v>
      </c>
      <c r="B66" t="s">
        <v>140</v>
      </c>
      <c r="C66" t="s">
        <v>149</v>
      </c>
      <c r="D66" t="s">
        <v>154</v>
      </c>
      <c r="E66" t="s">
        <v>156</v>
      </c>
      <c r="F66" t="s">
        <v>161</v>
      </c>
      <c r="G66" t="s">
        <v>226</v>
      </c>
      <c r="H66">
        <v>329.08629880910564</v>
      </c>
      <c r="I66">
        <v>24</v>
      </c>
      <c r="J66">
        <v>1209799.7154804156</v>
      </c>
      <c r="K66">
        <v>46478.97819999999</v>
      </c>
      <c r="L66">
        <v>217763948.78647482</v>
      </c>
      <c r="M66">
        <v>5916063.9749999987</v>
      </c>
      <c r="N66">
        <v>1814699573.2206235</v>
      </c>
      <c r="O66">
        <v>93600000</v>
      </c>
      <c r="P66">
        <v>23.435871013636358</v>
      </c>
      <c r="Q66">
        <v>18086.505746432216</v>
      </c>
      <c r="R66">
        <v>217810427.76467481</v>
      </c>
      <c r="S66">
        <v>1914.2156371956235</v>
      </c>
      <c r="T66">
        <v>18109.941617445853</v>
      </c>
      <c r="U66">
        <f>Sustainable_Friendly_Table[[#This Row],[Total Energy(MJ)]]*AHP!$P$13/TOPSIS!$B$12</f>
        <v>2.1200259410029454E-2</v>
      </c>
      <c r="V66">
        <f>Sustainable_Friendly_Table[[#This Row],[Total Cost(LKR Million)]]*AHP!$P$14/TOPSIS!$C$12</f>
        <v>6.4290805061113709E-3</v>
      </c>
      <c r="W66">
        <f>Sustainable_Friendly_Table[[#This Row],[Total Carbon (Metric T)]]*AHP!$P$15/TOPSIS!$D$12</f>
        <v>1.1669698476935107E-2</v>
      </c>
      <c r="X66">
        <f>((Sustainable_Friendly_Table[[#This Row],[Weighted Energy]]-TOPSIS!$B$13)^2+(Sustainable_Friendly_Table[[#This Row],[Weighted Cost]]-TOPSIS!$C$13)^2+(Sustainable_Friendly_Table[[#This Row],[Weighted Co2]]-TOPSIS!$D$13)^2)^0.5</f>
        <v>5.4238711129875902E-4</v>
      </c>
      <c r="Y66">
        <f>((Sustainable_Friendly_Table[[#This Row],[Weighted Energy]]-TOPSIS!$B$14)^2+(Sustainable_Friendly_Table[[#This Row],[Weighted Cost]]-TOPSIS!$C$14)^2+(Sustainable_Friendly_Table[[#This Row],[Weighted Co2]]-TOPSIS!$D$14)^2)^0.5</f>
        <v>5.2321379991637999E-3</v>
      </c>
      <c r="Z66">
        <f>Sustainable_Friendly_Table[[#This Row],[S- Worst-Euclidean Distance]]/(Sustainable_Friendly_Table[[#This Row],[S+ Best-Euclidean Distance]]+Sustainable_Friendly_Table[[#This Row],[S- Worst-Euclidean Distance]])</f>
        <v>0.90607243003999816</v>
      </c>
      <c r="AA66">
        <v>65</v>
      </c>
    </row>
    <row r="67" spans="1:27" x14ac:dyDescent="0.3">
      <c r="A67">
        <v>134</v>
      </c>
      <c r="B67" t="s">
        <v>140</v>
      </c>
      <c r="C67" t="s">
        <v>149</v>
      </c>
      <c r="D67" t="s">
        <v>155</v>
      </c>
      <c r="E67" t="s">
        <v>156</v>
      </c>
      <c r="F67" t="s">
        <v>161</v>
      </c>
      <c r="G67" t="s">
        <v>226</v>
      </c>
      <c r="H67">
        <v>329.09274591410565</v>
      </c>
      <c r="I67">
        <v>24</v>
      </c>
      <c r="J67">
        <v>1209805.9562780557</v>
      </c>
      <c r="K67">
        <v>46460.557899999993</v>
      </c>
      <c r="L67">
        <v>217765072.13005</v>
      </c>
      <c r="M67">
        <v>5915142.959999999</v>
      </c>
      <c r="N67">
        <v>1814708934.4170835</v>
      </c>
      <c r="O67">
        <v>93600000</v>
      </c>
      <c r="P67">
        <v>23.42205578863636</v>
      </c>
      <c r="Q67">
        <v>18086.599046356932</v>
      </c>
      <c r="R67">
        <v>217811532.68795002</v>
      </c>
      <c r="S67">
        <v>1914.2240773770836</v>
      </c>
      <c r="T67">
        <v>18110.021102145569</v>
      </c>
      <c r="U67">
        <f>Sustainable_Friendly_Table[[#This Row],[Total Energy(MJ)]]*AHP!$P$13/TOPSIS!$B$12</f>
        <v>2.1200366956120351E-2</v>
      </c>
      <c r="V67">
        <f>Sustainable_Friendly_Table[[#This Row],[Total Cost(LKR Million)]]*AHP!$P$14/TOPSIS!$C$12</f>
        <v>6.4291088532865987E-3</v>
      </c>
      <c r="W67">
        <f>Sustainable_Friendly_Table[[#This Row],[Total Carbon (Metric T)]]*AHP!$P$15/TOPSIS!$D$12</f>
        <v>1.1669749695348661E-2</v>
      </c>
      <c r="X67">
        <f>((Sustainable_Friendly_Table[[#This Row],[Weighted Energy]]-TOPSIS!$B$13)^2+(Sustainable_Friendly_Table[[#This Row],[Weighted Cost]]-TOPSIS!$C$13)^2+(Sustainable_Friendly_Table[[#This Row],[Weighted Co2]]-TOPSIS!$D$13)^2)^0.5</f>
        <v>5.4250912587163261E-4</v>
      </c>
      <c r="Y67">
        <f>((Sustainable_Friendly_Table[[#This Row],[Weighted Energy]]-TOPSIS!$B$14)^2+(Sustainable_Friendly_Table[[#This Row],[Weighted Cost]]-TOPSIS!$C$14)^2+(Sustainable_Friendly_Table[[#This Row],[Weighted Co2]]-TOPSIS!$D$14)^2)^0.5</f>
        <v>5.2320157945366782E-3</v>
      </c>
      <c r="Z67">
        <f>Sustainable_Friendly_Table[[#This Row],[S- Worst-Euclidean Distance]]/(Sustainable_Friendly_Table[[#This Row],[S+ Best-Euclidean Distance]]+Sustainable_Friendly_Table[[#This Row],[S- Worst-Euclidean Distance]])</f>
        <v>0.90605129714579669</v>
      </c>
      <c r="AA67">
        <v>66</v>
      </c>
    </row>
    <row r="68" spans="1:27" x14ac:dyDescent="0.3">
      <c r="A68">
        <v>124</v>
      </c>
      <c r="B68" t="s">
        <v>140</v>
      </c>
      <c r="C68" t="s">
        <v>149</v>
      </c>
      <c r="D68" t="s">
        <v>154</v>
      </c>
      <c r="E68" t="s">
        <v>157</v>
      </c>
      <c r="F68" t="s">
        <v>161</v>
      </c>
      <c r="G68" t="s">
        <v>225</v>
      </c>
      <c r="H68">
        <v>332.14307662728754</v>
      </c>
      <c r="I68">
        <v>48</v>
      </c>
      <c r="J68">
        <v>1212758.6764084157</v>
      </c>
      <c r="K68">
        <v>49208.244109090905</v>
      </c>
      <c r="L68">
        <v>218296561.75351483</v>
      </c>
      <c r="M68">
        <v>5370210.793181817</v>
      </c>
      <c r="N68">
        <v>1819138014.6126237</v>
      </c>
      <c r="O68">
        <v>89472000</v>
      </c>
      <c r="P68">
        <v>26.165136922727271</v>
      </c>
      <c r="Q68">
        <v>18130.742212305813</v>
      </c>
      <c r="R68">
        <v>218345769.99762392</v>
      </c>
      <c r="S68">
        <v>1913.9802254058056</v>
      </c>
      <c r="T68">
        <v>18156.907349228539</v>
      </c>
      <c r="U68">
        <f>Sustainable_Friendly_Table[[#This Row],[Total Energy(MJ)]]*AHP!$P$13/TOPSIS!$B$12</f>
        <v>2.1252366163265014E-2</v>
      </c>
      <c r="V68">
        <f>Sustainable_Friendly_Table[[#This Row],[Total Cost(LKR Million)]]*AHP!$P$14/TOPSIS!$C$12</f>
        <v>6.4282898525823652E-3</v>
      </c>
      <c r="W68">
        <f>Sustainable_Friendly_Table[[#This Row],[Total Carbon (Metric T)]]*AHP!$P$15/TOPSIS!$D$12</f>
        <v>1.1699962292259865E-2</v>
      </c>
      <c r="X68">
        <f>((Sustainable_Friendly_Table[[#This Row],[Weighted Energy]]-TOPSIS!$B$13)^2+(Sustainable_Friendly_Table[[#This Row],[Weighted Cost]]-TOPSIS!$C$13)^2+(Sustainable_Friendly_Table[[#This Row],[Weighted Co2]]-TOPSIS!$D$13)^2)^0.5</f>
        <v>6.0005567919633302E-4</v>
      </c>
      <c r="Y68">
        <f>((Sustainable_Friendly_Table[[#This Row],[Weighted Energy]]-TOPSIS!$B$14)^2+(Sustainable_Friendly_Table[[#This Row],[Weighted Cost]]-TOPSIS!$C$14)^2+(Sustainable_Friendly_Table[[#This Row],[Weighted Co2]]-TOPSIS!$D$14)^2)^0.5</f>
        <v>5.1741634475783857E-3</v>
      </c>
      <c r="Z68">
        <f>Sustainable_Friendly_Table[[#This Row],[S- Worst-Euclidean Distance]]/(Sustainable_Friendly_Table[[#This Row],[S+ Best-Euclidean Distance]]+Sustainable_Friendly_Table[[#This Row],[S- Worst-Euclidean Distance]])</f>
        <v>0.89608020305050251</v>
      </c>
      <c r="AA68">
        <v>67</v>
      </c>
    </row>
    <row r="69" spans="1:27" x14ac:dyDescent="0.3">
      <c r="A69">
        <v>142</v>
      </c>
      <c r="B69" t="s">
        <v>140</v>
      </c>
      <c r="C69" t="s">
        <v>149</v>
      </c>
      <c r="D69" t="s">
        <v>155</v>
      </c>
      <c r="E69" t="s">
        <v>157</v>
      </c>
      <c r="F69" t="s">
        <v>161</v>
      </c>
      <c r="G69" t="s">
        <v>225</v>
      </c>
      <c r="H69">
        <v>332.14952373228749</v>
      </c>
      <c r="I69">
        <v>48</v>
      </c>
      <c r="J69">
        <v>1212764.9172060555</v>
      </c>
      <c r="K69">
        <v>49189.823809090907</v>
      </c>
      <c r="L69">
        <v>218297685.09709001</v>
      </c>
      <c r="M69">
        <v>5369289.7781818165</v>
      </c>
      <c r="N69">
        <v>1819147375.8090832</v>
      </c>
      <c r="O69">
        <v>89472000</v>
      </c>
      <c r="P69">
        <v>26.151321697727269</v>
      </c>
      <c r="Q69">
        <v>18130.835512230529</v>
      </c>
      <c r="R69">
        <v>218346874.92089909</v>
      </c>
      <c r="S69">
        <v>1913.9886655872649</v>
      </c>
      <c r="T69">
        <v>18156.986833928255</v>
      </c>
      <c r="U69">
        <f>Sustainable_Friendly_Table[[#This Row],[Total Energy(MJ)]]*AHP!$P$13/TOPSIS!$B$12</f>
        <v>2.1252473709355908E-2</v>
      </c>
      <c r="V69">
        <f>Sustainable_Friendly_Table[[#This Row],[Total Cost(LKR Million)]]*AHP!$P$14/TOPSIS!$C$12</f>
        <v>6.4283181997575904E-3</v>
      </c>
      <c r="W69">
        <f>Sustainable_Friendly_Table[[#This Row],[Total Carbon (Metric T)]]*AHP!$P$15/TOPSIS!$D$12</f>
        <v>1.1700013510673421E-2</v>
      </c>
      <c r="X69">
        <f>((Sustainable_Friendly_Table[[#This Row],[Weighted Energy]]-TOPSIS!$B$13)^2+(Sustainable_Friendly_Table[[#This Row],[Weighted Cost]]-TOPSIS!$C$13)^2+(Sustainable_Friendly_Table[[#This Row],[Weighted Co2]]-TOPSIS!$D$13)^2)^0.5</f>
        <v>6.0017785226183513E-4</v>
      </c>
      <c r="Y69">
        <f>((Sustainable_Friendly_Table[[#This Row],[Weighted Energy]]-TOPSIS!$B$14)^2+(Sustainable_Friendly_Table[[#This Row],[Weighted Cost]]-TOPSIS!$C$14)^2+(Sustainable_Friendly_Table[[#This Row],[Weighted Co2]]-TOPSIS!$D$14)^2)^0.5</f>
        <v>5.1740412519908109E-3</v>
      </c>
      <c r="Z69">
        <f>Sustainable_Friendly_Table[[#This Row],[S- Worst-Euclidean Distance]]/(Sustainable_Friendly_Table[[#This Row],[S+ Best-Euclidean Distance]]+Sustainable_Friendly_Table[[#This Row],[S- Worst-Euclidean Distance]])</f>
        <v>0.89605904427495464</v>
      </c>
      <c r="AA69">
        <v>68</v>
      </c>
    </row>
    <row r="70" spans="1:27" x14ac:dyDescent="0.3">
      <c r="A70">
        <v>126</v>
      </c>
      <c r="B70" t="s">
        <v>140</v>
      </c>
      <c r="C70" t="s">
        <v>149</v>
      </c>
      <c r="D70" t="s">
        <v>154</v>
      </c>
      <c r="E70" t="s">
        <v>157</v>
      </c>
      <c r="F70" t="s">
        <v>161</v>
      </c>
      <c r="G70" t="s">
        <v>224</v>
      </c>
      <c r="H70">
        <v>332.14307662728754</v>
      </c>
      <c r="I70">
        <v>24</v>
      </c>
      <c r="J70">
        <v>1212758.6764084157</v>
      </c>
      <c r="K70">
        <v>49208.244109090905</v>
      </c>
      <c r="L70">
        <v>218296561.75351483</v>
      </c>
      <c r="M70">
        <v>5370210.793181817</v>
      </c>
      <c r="N70">
        <v>1819138014.6126237</v>
      </c>
      <c r="O70">
        <v>89908800</v>
      </c>
      <c r="P70">
        <v>26.165136922727271</v>
      </c>
      <c r="Q70">
        <v>18130.742212305813</v>
      </c>
      <c r="R70">
        <v>218345769.99762392</v>
      </c>
      <c r="S70">
        <v>1914.4170254058056</v>
      </c>
      <c r="T70">
        <v>18156.907349228539</v>
      </c>
      <c r="U70">
        <f>Sustainable_Friendly_Table[[#This Row],[Total Energy(MJ)]]*AHP!$P$13/TOPSIS!$B$12</f>
        <v>2.1252366163265014E-2</v>
      </c>
      <c r="V70">
        <f>Sustainable_Friendly_Table[[#This Row],[Total Cost(LKR Million)]]*AHP!$P$14/TOPSIS!$C$12</f>
        <v>6.4297568881192717E-3</v>
      </c>
      <c r="W70">
        <f>Sustainable_Friendly_Table[[#This Row],[Total Carbon (Metric T)]]*AHP!$P$15/TOPSIS!$D$12</f>
        <v>1.1699962292259865E-2</v>
      </c>
      <c r="X70">
        <f>((Sustainable_Friendly_Table[[#This Row],[Weighted Energy]]-TOPSIS!$B$13)^2+(Sustainable_Friendly_Table[[#This Row],[Weighted Cost]]-TOPSIS!$C$13)^2+(Sustainable_Friendly_Table[[#This Row],[Weighted Co2]]-TOPSIS!$D$13)^2)^0.5</f>
        <v>6.0044249621465516E-4</v>
      </c>
      <c r="Y70">
        <f>((Sustainable_Friendly_Table[[#This Row],[Weighted Energy]]-TOPSIS!$B$14)^2+(Sustainable_Friendly_Table[[#This Row],[Weighted Cost]]-TOPSIS!$C$14)^2+(Sustainable_Friendly_Table[[#This Row],[Weighted Co2]]-TOPSIS!$D$14)^2)^0.5</f>
        <v>5.1737808898579558E-3</v>
      </c>
      <c r="Z70">
        <f>Sustainable_Friendly_Table[[#This Row],[S- Worst-Euclidean Distance]]/(Sustainable_Friendly_Table[[#This Row],[S+ Best-Euclidean Distance]]+Sustainable_Friendly_Table[[#This Row],[S- Worst-Euclidean Distance]])</f>
        <v>0.89601328939525993</v>
      </c>
      <c r="AA70">
        <v>69</v>
      </c>
    </row>
    <row r="71" spans="1:27" x14ac:dyDescent="0.3">
      <c r="A71">
        <v>144</v>
      </c>
      <c r="B71" t="s">
        <v>140</v>
      </c>
      <c r="C71" t="s">
        <v>149</v>
      </c>
      <c r="D71" t="s">
        <v>155</v>
      </c>
      <c r="E71" t="s">
        <v>157</v>
      </c>
      <c r="F71" t="s">
        <v>161</v>
      </c>
      <c r="G71" t="s">
        <v>224</v>
      </c>
      <c r="H71">
        <v>332.14952373228749</v>
      </c>
      <c r="I71">
        <v>24</v>
      </c>
      <c r="J71">
        <v>1212764.9172060555</v>
      </c>
      <c r="K71">
        <v>49189.823809090907</v>
      </c>
      <c r="L71">
        <v>218297685.09709001</v>
      </c>
      <c r="M71">
        <v>5369289.7781818165</v>
      </c>
      <c r="N71">
        <v>1819147375.8090832</v>
      </c>
      <c r="O71">
        <v>89908800</v>
      </c>
      <c r="P71">
        <v>26.151321697727269</v>
      </c>
      <c r="Q71">
        <v>18130.835512230529</v>
      </c>
      <c r="R71">
        <v>218346874.92089909</v>
      </c>
      <c r="S71">
        <v>1914.4254655872651</v>
      </c>
      <c r="T71">
        <v>18156.986833928255</v>
      </c>
      <c r="U71">
        <f>Sustainable_Friendly_Table[[#This Row],[Total Energy(MJ)]]*AHP!$P$13/TOPSIS!$B$12</f>
        <v>2.1252473709355908E-2</v>
      </c>
      <c r="V71">
        <f>Sustainable_Friendly_Table[[#This Row],[Total Cost(LKR Million)]]*AHP!$P$14/TOPSIS!$C$12</f>
        <v>6.4297852352944987E-3</v>
      </c>
      <c r="W71">
        <f>Sustainable_Friendly_Table[[#This Row],[Total Carbon (Metric T)]]*AHP!$P$15/TOPSIS!$D$12</f>
        <v>1.1700013510673421E-2</v>
      </c>
      <c r="X71">
        <f>((Sustainable_Friendly_Table[[#This Row],[Weighted Energy]]-TOPSIS!$B$13)^2+(Sustainable_Friendly_Table[[#This Row],[Weighted Cost]]-TOPSIS!$C$13)^2+(Sustainable_Friendly_Table[[#This Row],[Weighted Co2]]-TOPSIS!$D$13)^2)^0.5</f>
        <v>6.0056465983520074E-4</v>
      </c>
      <c r="Y71">
        <f>((Sustainable_Friendly_Table[[#This Row],[Weighted Energy]]-TOPSIS!$B$14)^2+(Sustainable_Friendly_Table[[#This Row],[Weighted Cost]]-TOPSIS!$C$14)^2+(Sustainable_Friendly_Table[[#This Row],[Weighted Co2]]-TOPSIS!$D$14)^2)^0.5</f>
        <v>5.173658693272915E-3</v>
      </c>
      <c r="Z71">
        <f>Sustainable_Friendly_Table[[#This Row],[S- Worst-Euclidean Distance]]/(Sustainable_Friendly_Table[[#This Row],[S+ Best-Euclidean Distance]]+Sustainable_Friendly_Table[[#This Row],[S- Worst-Euclidean Distance]])</f>
        <v>0.89599213208267525</v>
      </c>
      <c r="AA71">
        <v>70</v>
      </c>
    </row>
    <row r="72" spans="1:27" x14ac:dyDescent="0.3">
      <c r="A72">
        <v>125</v>
      </c>
      <c r="B72" t="s">
        <v>140</v>
      </c>
      <c r="C72" t="s">
        <v>149</v>
      </c>
      <c r="D72" t="s">
        <v>154</v>
      </c>
      <c r="E72" t="s">
        <v>157</v>
      </c>
      <c r="F72" t="s">
        <v>161</v>
      </c>
      <c r="G72" t="s">
        <v>226</v>
      </c>
      <c r="H72">
        <v>332.14307662728754</v>
      </c>
      <c r="I72">
        <v>24</v>
      </c>
      <c r="J72">
        <v>1212758.6764084157</v>
      </c>
      <c r="K72">
        <v>49208.244109090905</v>
      </c>
      <c r="L72">
        <v>218296561.75351483</v>
      </c>
      <c r="M72">
        <v>5370210.793181817</v>
      </c>
      <c r="N72">
        <v>1819138014.6126237</v>
      </c>
      <c r="O72">
        <v>93600000</v>
      </c>
      <c r="P72">
        <v>26.165136922727271</v>
      </c>
      <c r="Q72">
        <v>18130.742212305813</v>
      </c>
      <c r="R72">
        <v>218345769.99762392</v>
      </c>
      <c r="S72">
        <v>1918.1082254058056</v>
      </c>
      <c r="T72">
        <v>18156.907349228539</v>
      </c>
      <c r="U72">
        <f>Sustainable_Friendly_Table[[#This Row],[Total Energy(MJ)]]*AHP!$P$13/TOPSIS!$B$12</f>
        <v>2.1252366163265014E-2</v>
      </c>
      <c r="V72">
        <f>Sustainable_Friendly_Table[[#This Row],[Total Cost(LKR Million)]]*AHP!$P$14/TOPSIS!$C$12</f>
        <v>6.4421541444696188E-3</v>
      </c>
      <c r="W72">
        <f>Sustainable_Friendly_Table[[#This Row],[Total Carbon (Metric T)]]*AHP!$P$15/TOPSIS!$D$12</f>
        <v>1.1699962292259865E-2</v>
      </c>
      <c r="X72">
        <f>((Sustainable_Friendly_Table[[#This Row],[Weighted Energy]]-TOPSIS!$B$13)^2+(Sustainable_Friendly_Table[[#This Row],[Weighted Cost]]-TOPSIS!$C$13)^2+(Sustainable_Friendly_Table[[#This Row],[Weighted Co2]]-TOPSIS!$D$13)^2)^0.5</f>
        <v>6.0384375337915795E-4</v>
      </c>
      <c r="Y72">
        <f>((Sustainable_Friendly_Table[[#This Row],[Weighted Energy]]-TOPSIS!$B$14)^2+(Sustainable_Friendly_Table[[#This Row],[Weighted Cost]]-TOPSIS!$C$14)^2+(Sustainable_Friendly_Table[[#This Row],[Weighted Co2]]-TOPSIS!$D$14)^2)^0.5</f>
        <v>5.1705635576467218E-3</v>
      </c>
      <c r="Z72">
        <f>Sustainable_Friendly_Table[[#This Row],[S- Worst-Euclidean Distance]]/(Sustainable_Friendly_Table[[#This Row],[S+ Best-Euclidean Distance]]+Sustainable_Friendly_Table[[#This Row],[S- Worst-Euclidean Distance]])</f>
        <v>0.89542757882247836</v>
      </c>
      <c r="AA72">
        <v>71</v>
      </c>
    </row>
    <row r="73" spans="1:27" x14ac:dyDescent="0.3">
      <c r="A73">
        <v>143</v>
      </c>
      <c r="B73" t="s">
        <v>140</v>
      </c>
      <c r="C73" t="s">
        <v>149</v>
      </c>
      <c r="D73" t="s">
        <v>155</v>
      </c>
      <c r="E73" t="s">
        <v>157</v>
      </c>
      <c r="F73" t="s">
        <v>161</v>
      </c>
      <c r="G73" t="s">
        <v>226</v>
      </c>
      <c r="H73">
        <v>332.14952373228749</v>
      </c>
      <c r="I73">
        <v>24</v>
      </c>
      <c r="J73">
        <v>1212764.9172060555</v>
      </c>
      <c r="K73">
        <v>49189.823809090907</v>
      </c>
      <c r="L73">
        <v>218297685.09709001</v>
      </c>
      <c r="M73">
        <v>5369289.7781818165</v>
      </c>
      <c r="N73">
        <v>1819147375.8090832</v>
      </c>
      <c r="O73">
        <v>93600000</v>
      </c>
      <c r="P73">
        <v>26.151321697727269</v>
      </c>
      <c r="Q73">
        <v>18130.835512230529</v>
      </c>
      <c r="R73">
        <v>218346874.92089909</v>
      </c>
      <c r="S73">
        <v>1918.1166655872651</v>
      </c>
      <c r="T73">
        <v>18156.986833928255</v>
      </c>
      <c r="U73">
        <f>Sustainable_Friendly_Table[[#This Row],[Total Energy(MJ)]]*AHP!$P$13/TOPSIS!$B$12</f>
        <v>2.1252473709355908E-2</v>
      </c>
      <c r="V73">
        <f>Sustainable_Friendly_Table[[#This Row],[Total Cost(LKR Million)]]*AHP!$P$14/TOPSIS!$C$12</f>
        <v>6.4421824916448458E-3</v>
      </c>
      <c r="W73">
        <f>Sustainable_Friendly_Table[[#This Row],[Total Carbon (Metric T)]]*AHP!$P$15/TOPSIS!$D$12</f>
        <v>1.1700013510673421E-2</v>
      </c>
      <c r="X73">
        <f>((Sustainable_Friendly_Table[[#This Row],[Weighted Energy]]-TOPSIS!$B$13)^2+(Sustainable_Friendly_Table[[#This Row],[Weighted Cost]]-TOPSIS!$C$13)^2+(Sustainable_Friendly_Table[[#This Row],[Weighted Co2]]-TOPSIS!$D$13)^2)^0.5</f>
        <v>6.039658108965355E-4</v>
      </c>
      <c r="Y73">
        <f>((Sustainable_Friendly_Table[[#This Row],[Weighted Energy]]-TOPSIS!$B$14)^2+(Sustainable_Friendly_Table[[#This Row],[Weighted Cost]]-TOPSIS!$C$14)^2+(Sustainable_Friendly_Table[[#This Row],[Weighted Co2]]-TOPSIS!$D$14)^2)^0.5</f>
        <v>5.1704413529927735E-3</v>
      </c>
      <c r="Z73">
        <f>Sustainable_Friendly_Table[[#This Row],[S- Worst-Euclidean Distance]]/(Sustainable_Friendly_Table[[#This Row],[S+ Best-Euclidean Distance]]+Sustainable_Friendly_Table[[#This Row],[S- Worst-Euclidean Distance]])</f>
        <v>0.89540643848714352</v>
      </c>
      <c r="AA73">
        <v>72</v>
      </c>
    </row>
    <row r="74" spans="1:27" x14ac:dyDescent="0.3">
      <c r="A74">
        <v>217</v>
      </c>
      <c r="B74" t="s">
        <v>141</v>
      </c>
      <c r="C74" t="s">
        <v>149</v>
      </c>
      <c r="D74" t="s">
        <v>154</v>
      </c>
      <c r="E74" t="s">
        <v>156</v>
      </c>
      <c r="F74" t="s">
        <v>159</v>
      </c>
      <c r="G74" t="s">
        <v>225</v>
      </c>
      <c r="H74">
        <v>337.04819121363317</v>
      </c>
      <c r="I74">
        <v>48</v>
      </c>
      <c r="J74">
        <v>1225220.3423648432</v>
      </c>
      <c r="K74">
        <v>41538.510563636359</v>
      </c>
      <c r="L74">
        <v>220539661.62567177</v>
      </c>
      <c r="M74">
        <v>5665616.6022727257</v>
      </c>
      <c r="N74">
        <v>1837830513.5472648</v>
      </c>
      <c r="O74">
        <v>89472000</v>
      </c>
      <c r="P74">
        <v>22.747897468181815</v>
      </c>
      <c r="Q74">
        <v>18317.044118354406</v>
      </c>
      <c r="R74">
        <v>220581200.13623542</v>
      </c>
      <c r="S74">
        <v>1932.9681301495375</v>
      </c>
      <c r="T74">
        <v>18339.79201582259</v>
      </c>
      <c r="U74">
        <f>Sustainable_Friendly_Table[[#This Row],[Total Energy(MJ)]]*AHP!$P$13/TOPSIS!$B$12</f>
        <v>2.146994848619569E-2</v>
      </c>
      <c r="V74">
        <f>Sustainable_Friendly_Table[[#This Row],[Total Cost(LKR Million)]]*AHP!$P$14/TOPSIS!$C$12</f>
        <v>6.492062588457968E-3</v>
      </c>
      <c r="W74">
        <f>Sustainable_Friendly_Table[[#This Row],[Total Carbon (Metric T)]]*AHP!$P$15/TOPSIS!$D$12</f>
        <v>1.1817809658104018E-2</v>
      </c>
      <c r="X74">
        <f>((Sustainable_Friendly_Table[[#This Row],[Weighted Energy]]-TOPSIS!$B$13)^2+(Sustainable_Friendly_Table[[#This Row],[Weighted Cost]]-TOPSIS!$C$13)^2+(Sustainable_Friendly_Table[[#This Row],[Weighted Co2]]-TOPSIS!$D$13)^2)^0.5</f>
        <v>8.5556622471477943E-4</v>
      </c>
      <c r="Y74">
        <f>((Sustainable_Friendly_Table[[#This Row],[Weighted Energy]]-TOPSIS!$B$14)^2+(Sustainable_Friendly_Table[[#This Row],[Weighted Cost]]-TOPSIS!$C$14)^2+(Sustainable_Friendly_Table[[#This Row],[Weighted Co2]]-TOPSIS!$D$14)^2)^0.5</f>
        <v>4.9186539114667886E-3</v>
      </c>
      <c r="Z74">
        <f>Sustainable_Friendly_Table[[#This Row],[S- Worst-Euclidean Distance]]/(Sustainable_Friendly_Table[[#This Row],[S+ Best-Euclidean Distance]]+Sustainable_Friendly_Table[[#This Row],[S- Worst-Euclidean Distance]])</f>
        <v>0.85182999530035997</v>
      </c>
      <c r="AA74">
        <v>73</v>
      </c>
    </row>
    <row r="75" spans="1:27" x14ac:dyDescent="0.3">
      <c r="A75">
        <v>235</v>
      </c>
      <c r="B75" t="s">
        <v>141</v>
      </c>
      <c r="C75" t="s">
        <v>149</v>
      </c>
      <c r="D75" t="s">
        <v>155</v>
      </c>
      <c r="E75" t="s">
        <v>156</v>
      </c>
      <c r="F75" t="s">
        <v>159</v>
      </c>
      <c r="G75" t="s">
        <v>225</v>
      </c>
      <c r="H75">
        <v>337.05463831863307</v>
      </c>
      <c r="I75">
        <v>48</v>
      </c>
      <c r="J75">
        <v>1225226.5831624835</v>
      </c>
      <c r="K75">
        <v>41520.090263636361</v>
      </c>
      <c r="L75">
        <v>220540784.96924704</v>
      </c>
      <c r="M75">
        <v>5664695.587272726</v>
      </c>
      <c r="N75">
        <v>1837839874.7437253</v>
      </c>
      <c r="O75">
        <v>89472000</v>
      </c>
      <c r="P75">
        <v>22.734082243181817</v>
      </c>
      <c r="Q75">
        <v>18317.13741827913</v>
      </c>
      <c r="R75">
        <v>220582305.05951068</v>
      </c>
      <c r="S75">
        <v>1932.9765703309979</v>
      </c>
      <c r="T75">
        <v>18339.871500522313</v>
      </c>
      <c r="U75">
        <f>Sustainable_Friendly_Table[[#This Row],[Total Energy(MJ)]]*AHP!$P$13/TOPSIS!$B$12</f>
        <v>2.1470056032286591E-2</v>
      </c>
      <c r="V75">
        <f>Sustainable_Friendly_Table[[#This Row],[Total Cost(LKR Million)]]*AHP!$P$14/TOPSIS!$C$12</f>
        <v>6.4920909356331975E-3</v>
      </c>
      <c r="W75">
        <f>Sustainable_Friendly_Table[[#This Row],[Total Carbon (Metric T)]]*AHP!$P$15/TOPSIS!$D$12</f>
        <v>1.1817860876517577E-2</v>
      </c>
      <c r="X75">
        <f>((Sustainable_Friendly_Table[[#This Row],[Weighted Energy]]-TOPSIS!$B$13)^2+(Sustainable_Friendly_Table[[#This Row],[Weighted Cost]]-TOPSIS!$C$13)^2+(Sustainable_Friendly_Table[[#This Row],[Weighted Co2]]-TOPSIS!$D$13)^2)^0.5</f>
        <v>8.5568842974718723E-4</v>
      </c>
      <c r="Y75">
        <f>((Sustainable_Friendly_Table[[#This Row],[Weighted Energy]]-TOPSIS!$B$14)^2+(Sustainable_Friendly_Table[[#This Row],[Weighted Cost]]-TOPSIS!$C$14)^2+(Sustainable_Friendly_Table[[#This Row],[Weighted Co2]]-TOPSIS!$D$14)^2)^0.5</f>
        <v>4.9185317202956507E-3</v>
      </c>
      <c r="Z75">
        <f>Sustainable_Friendly_Table[[#This Row],[S- Worst-Euclidean Distance]]/(Sustainable_Friendly_Table[[#This Row],[S+ Best-Euclidean Distance]]+Sustainable_Friendly_Table[[#This Row],[S- Worst-Euclidean Distance]])</f>
        <v>0.85180883175352451</v>
      </c>
      <c r="AA75">
        <v>74</v>
      </c>
    </row>
    <row r="76" spans="1:27" x14ac:dyDescent="0.3">
      <c r="A76">
        <v>219</v>
      </c>
      <c r="B76" t="s">
        <v>141</v>
      </c>
      <c r="C76" t="s">
        <v>149</v>
      </c>
      <c r="D76" t="s">
        <v>154</v>
      </c>
      <c r="E76" t="s">
        <v>156</v>
      </c>
      <c r="F76" t="s">
        <v>159</v>
      </c>
      <c r="G76" t="s">
        <v>224</v>
      </c>
      <c r="H76">
        <v>337.04819121363317</v>
      </c>
      <c r="I76">
        <v>24</v>
      </c>
      <c r="J76">
        <v>1225220.3423648432</v>
      </c>
      <c r="K76">
        <v>41538.510563636359</v>
      </c>
      <c r="L76">
        <v>220539661.62567177</v>
      </c>
      <c r="M76">
        <v>5665616.6022727257</v>
      </c>
      <c r="N76">
        <v>1837830513.5472648</v>
      </c>
      <c r="O76">
        <v>89908800</v>
      </c>
      <c r="P76">
        <v>22.747897468181815</v>
      </c>
      <c r="Q76">
        <v>18317.044118354406</v>
      </c>
      <c r="R76">
        <v>220581200.13623542</v>
      </c>
      <c r="S76">
        <v>1933.4049301495377</v>
      </c>
      <c r="T76">
        <v>18339.79201582259</v>
      </c>
      <c r="U76">
        <f>Sustainable_Friendly_Table[[#This Row],[Total Energy(MJ)]]*AHP!$P$13/TOPSIS!$B$12</f>
        <v>2.146994848619569E-2</v>
      </c>
      <c r="V76">
        <f>Sustainable_Friendly_Table[[#This Row],[Total Cost(LKR Million)]]*AHP!$P$14/TOPSIS!$C$12</f>
        <v>6.4935296239948762E-3</v>
      </c>
      <c r="W76">
        <f>Sustainable_Friendly_Table[[#This Row],[Total Carbon (Metric T)]]*AHP!$P$15/TOPSIS!$D$12</f>
        <v>1.1817809658104018E-2</v>
      </c>
      <c r="X76">
        <f>((Sustainable_Friendly_Table[[#This Row],[Weighted Energy]]-TOPSIS!$B$13)^2+(Sustainable_Friendly_Table[[#This Row],[Weighted Cost]]-TOPSIS!$C$13)^2+(Sustainable_Friendly_Table[[#This Row],[Weighted Co2]]-TOPSIS!$D$13)^2)^0.5</f>
        <v>8.5594687436607033E-4</v>
      </c>
      <c r="Y76">
        <f>((Sustainable_Friendly_Table[[#This Row],[Weighted Energy]]-TOPSIS!$B$14)^2+(Sustainable_Friendly_Table[[#This Row],[Weighted Cost]]-TOPSIS!$C$14)^2+(Sustainable_Friendly_Table[[#This Row],[Weighted Co2]]-TOPSIS!$D$14)^2)^0.5</f>
        <v>4.9182705017648534E-3</v>
      </c>
      <c r="Z76">
        <f>Sustainable_Friendly_Table[[#This Row],[S- Worst-Euclidean Distance]]/(Sustainable_Friendly_Table[[#This Row],[S+ Best-Euclidean Distance]]+Sustainable_Friendly_Table[[#This Row],[S- Worst-Euclidean Distance]])</f>
        <v>0.85176400218247295</v>
      </c>
      <c r="AA76">
        <v>75</v>
      </c>
    </row>
    <row r="77" spans="1:27" x14ac:dyDescent="0.3">
      <c r="A77">
        <v>237</v>
      </c>
      <c r="B77" t="s">
        <v>141</v>
      </c>
      <c r="C77" t="s">
        <v>149</v>
      </c>
      <c r="D77" t="s">
        <v>155</v>
      </c>
      <c r="E77" t="s">
        <v>156</v>
      </c>
      <c r="F77" t="s">
        <v>159</v>
      </c>
      <c r="G77" t="s">
        <v>224</v>
      </c>
      <c r="H77">
        <v>337.05463831863307</v>
      </c>
      <c r="I77">
        <v>24</v>
      </c>
      <c r="J77">
        <v>1225226.5831624835</v>
      </c>
      <c r="K77">
        <v>41520.090263636361</v>
      </c>
      <c r="L77">
        <v>220540784.96924704</v>
      </c>
      <c r="M77">
        <v>5664695.587272726</v>
      </c>
      <c r="N77">
        <v>1837839874.7437253</v>
      </c>
      <c r="O77">
        <v>89908800</v>
      </c>
      <c r="P77">
        <v>22.734082243181817</v>
      </c>
      <c r="Q77">
        <v>18317.13741827913</v>
      </c>
      <c r="R77">
        <v>220582305.05951068</v>
      </c>
      <c r="S77">
        <v>1933.4133703309979</v>
      </c>
      <c r="T77">
        <v>18339.871500522313</v>
      </c>
      <c r="U77">
        <f>Sustainable_Friendly_Table[[#This Row],[Total Energy(MJ)]]*AHP!$P$13/TOPSIS!$B$12</f>
        <v>2.1470056032286591E-2</v>
      </c>
      <c r="V77">
        <f>Sustainable_Friendly_Table[[#This Row],[Total Cost(LKR Million)]]*AHP!$P$14/TOPSIS!$C$12</f>
        <v>6.4935579711701049E-3</v>
      </c>
      <c r="W77">
        <f>Sustainable_Friendly_Table[[#This Row],[Total Carbon (Metric T)]]*AHP!$P$15/TOPSIS!$D$12</f>
        <v>1.1817860876517577E-2</v>
      </c>
      <c r="X77">
        <f>((Sustainable_Friendly_Table[[#This Row],[Weighted Energy]]-TOPSIS!$B$13)^2+(Sustainable_Friendly_Table[[#This Row],[Weighted Cost]]-TOPSIS!$C$13)^2+(Sustainable_Friendly_Table[[#This Row],[Weighted Co2]]-TOPSIS!$D$13)^2)^0.5</f>
        <v>8.5606907363844093E-4</v>
      </c>
      <c r="Y77">
        <f>((Sustainable_Friendly_Table[[#This Row],[Weighted Energy]]-TOPSIS!$B$14)^2+(Sustainable_Friendly_Table[[#This Row],[Weighted Cost]]-TOPSIS!$C$14)^2+(Sustainable_Friendly_Table[[#This Row],[Weighted Co2]]-TOPSIS!$D$14)^2)^0.5</f>
        <v>4.9181483095236036E-3</v>
      </c>
      <c r="Z77">
        <f>Sustainable_Friendly_Table[[#This Row],[S- Worst-Euclidean Distance]]/(Sustainable_Friendly_Table[[#This Row],[S+ Best-Euclidean Distance]]+Sustainable_Friendly_Table[[#This Row],[S- Worst-Euclidean Distance]])</f>
        <v>0.85174283944785512</v>
      </c>
      <c r="AA77">
        <v>76</v>
      </c>
    </row>
    <row r="78" spans="1:27" x14ac:dyDescent="0.3">
      <c r="A78">
        <v>218</v>
      </c>
      <c r="B78" t="s">
        <v>141</v>
      </c>
      <c r="C78" t="s">
        <v>149</v>
      </c>
      <c r="D78" t="s">
        <v>154</v>
      </c>
      <c r="E78" t="s">
        <v>156</v>
      </c>
      <c r="F78" t="s">
        <v>159</v>
      </c>
      <c r="G78" t="s">
        <v>226</v>
      </c>
      <c r="H78">
        <v>337.04819121363317</v>
      </c>
      <c r="I78">
        <v>24</v>
      </c>
      <c r="J78">
        <v>1225220.3423648432</v>
      </c>
      <c r="K78">
        <v>41538.510563636359</v>
      </c>
      <c r="L78">
        <v>220539661.62567177</v>
      </c>
      <c r="M78">
        <v>5665616.6022727257</v>
      </c>
      <c r="N78">
        <v>1837830513.5472648</v>
      </c>
      <c r="O78">
        <v>93600000</v>
      </c>
      <c r="P78">
        <v>22.747897468181815</v>
      </c>
      <c r="Q78">
        <v>18317.044118354406</v>
      </c>
      <c r="R78">
        <v>220581200.13623542</v>
      </c>
      <c r="S78">
        <v>1937.0961301495377</v>
      </c>
      <c r="T78">
        <v>18339.79201582259</v>
      </c>
      <c r="U78">
        <f>Sustainable_Friendly_Table[[#This Row],[Total Energy(MJ)]]*AHP!$P$13/TOPSIS!$B$12</f>
        <v>2.146994848619569E-2</v>
      </c>
      <c r="V78">
        <f>Sustainable_Friendly_Table[[#This Row],[Total Cost(LKR Million)]]*AHP!$P$14/TOPSIS!$C$12</f>
        <v>6.5059268803452234E-3</v>
      </c>
      <c r="W78">
        <f>Sustainable_Friendly_Table[[#This Row],[Total Carbon (Metric T)]]*AHP!$P$15/TOPSIS!$D$12</f>
        <v>1.1817809658104018E-2</v>
      </c>
      <c r="X78">
        <f>((Sustainable_Friendly_Table[[#This Row],[Weighted Energy]]-TOPSIS!$B$13)^2+(Sustainable_Friendly_Table[[#This Row],[Weighted Cost]]-TOPSIS!$C$13)^2+(Sustainable_Friendly_Table[[#This Row],[Weighted Co2]]-TOPSIS!$D$13)^2)^0.5</f>
        <v>8.5925686082871297E-4</v>
      </c>
      <c r="Y78">
        <f>((Sustainable_Friendly_Table[[#This Row],[Weighted Energy]]-TOPSIS!$B$14)^2+(Sustainable_Friendly_Table[[#This Row],[Weighted Cost]]-TOPSIS!$C$14)^2+(Sustainable_Friendly_Table[[#This Row],[Weighted Co2]]-TOPSIS!$D$14)^2)^0.5</f>
        <v>4.9150467698532508E-3</v>
      </c>
      <c r="Z78">
        <f>Sustainable_Friendly_Table[[#This Row],[S- Worst-Euclidean Distance]]/(Sustainable_Friendly_Table[[#This Row],[S+ Best-Euclidean Distance]]+Sustainable_Friendly_Table[[#This Row],[S- Worst-Euclidean Distance]])</f>
        <v>0.85119298952985056</v>
      </c>
      <c r="AA78">
        <v>77</v>
      </c>
    </row>
    <row r="79" spans="1:27" x14ac:dyDescent="0.3">
      <c r="A79">
        <v>236</v>
      </c>
      <c r="B79" t="s">
        <v>141</v>
      </c>
      <c r="C79" t="s">
        <v>149</v>
      </c>
      <c r="D79" t="s">
        <v>155</v>
      </c>
      <c r="E79" t="s">
        <v>156</v>
      </c>
      <c r="F79" t="s">
        <v>159</v>
      </c>
      <c r="G79" t="s">
        <v>226</v>
      </c>
      <c r="H79">
        <v>337.05463831863307</v>
      </c>
      <c r="I79">
        <v>24</v>
      </c>
      <c r="J79">
        <v>1225226.5831624835</v>
      </c>
      <c r="K79">
        <v>41520.090263636361</v>
      </c>
      <c r="L79">
        <v>220540784.96924704</v>
      </c>
      <c r="M79">
        <v>5664695.587272726</v>
      </c>
      <c r="N79">
        <v>1837839874.7437253</v>
      </c>
      <c r="O79">
        <v>93600000</v>
      </c>
      <c r="P79">
        <v>22.734082243181817</v>
      </c>
      <c r="Q79">
        <v>18317.13741827913</v>
      </c>
      <c r="R79">
        <v>220582305.05951068</v>
      </c>
      <c r="S79">
        <v>1937.1045703309978</v>
      </c>
      <c r="T79">
        <v>18339.871500522313</v>
      </c>
      <c r="U79">
        <f>Sustainable_Friendly_Table[[#This Row],[Total Energy(MJ)]]*AHP!$P$13/TOPSIS!$B$12</f>
        <v>2.1470056032286591E-2</v>
      </c>
      <c r="V79">
        <f>Sustainable_Friendly_Table[[#This Row],[Total Cost(LKR Million)]]*AHP!$P$14/TOPSIS!$C$12</f>
        <v>6.5059552275204529E-3</v>
      </c>
      <c r="W79">
        <f>Sustainable_Friendly_Table[[#This Row],[Total Carbon (Metric T)]]*AHP!$P$15/TOPSIS!$D$12</f>
        <v>1.1817860876517577E-2</v>
      </c>
      <c r="X79">
        <f>((Sustainable_Friendly_Table[[#This Row],[Weighted Energy]]-TOPSIS!$B$13)^2+(Sustainable_Friendly_Table[[#This Row],[Weighted Cost]]-TOPSIS!$C$13)^2+(Sustainable_Friendly_Table[[#This Row],[Weighted Co2]]-TOPSIS!$D$13)^2)^0.5</f>
        <v>8.5937899836960395E-4</v>
      </c>
      <c r="Y79">
        <f>((Sustainable_Friendly_Table[[#This Row],[Weighted Energy]]-TOPSIS!$B$14)^2+(Sustainable_Friendly_Table[[#This Row],[Weighted Cost]]-TOPSIS!$C$14)^2+(Sustainable_Friendly_Table[[#This Row],[Weighted Co2]]-TOPSIS!$D$14)^2)^0.5</f>
        <v>4.9149245689673457E-3</v>
      </c>
      <c r="Z79">
        <f>Sustainable_Friendly_Table[[#This Row],[S- Worst-Euclidean Distance]]/(Sustainable_Friendly_Table[[#This Row],[S+ Best-Euclidean Distance]]+Sustainable_Friendly_Table[[#This Row],[S- Worst-Euclidean Distance]])</f>
        <v>0.85117183598888257</v>
      </c>
      <c r="AA79">
        <v>78</v>
      </c>
    </row>
    <row r="80" spans="1:27" x14ac:dyDescent="0.3">
      <c r="A80">
        <v>220</v>
      </c>
      <c r="B80" t="s">
        <v>141</v>
      </c>
      <c r="C80" t="s">
        <v>149</v>
      </c>
      <c r="D80" t="s">
        <v>154</v>
      </c>
      <c r="E80" t="s">
        <v>156</v>
      </c>
      <c r="F80" t="s">
        <v>160</v>
      </c>
      <c r="G80" t="s">
        <v>225</v>
      </c>
      <c r="H80">
        <v>337.00961936979496</v>
      </c>
      <c r="I80">
        <v>48</v>
      </c>
      <c r="J80">
        <v>1226261.5217885273</v>
      </c>
      <c r="K80">
        <v>42357.290336363629</v>
      </c>
      <c r="L80">
        <v>220727073.9219349</v>
      </c>
      <c r="M80">
        <v>5692909.2613636348</v>
      </c>
      <c r="N80">
        <v>1839392282.6827908</v>
      </c>
      <c r="O80">
        <v>89472000</v>
      </c>
      <c r="P80">
        <v>22.474970877272725</v>
      </c>
      <c r="Q80">
        <v>18332.609750738484</v>
      </c>
      <c r="R80">
        <v>220769431.21227127</v>
      </c>
      <c r="S80">
        <v>1934.5571919441545</v>
      </c>
      <c r="T80">
        <v>18355.084721615756</v>
      </c>
      <c r="U80">
        <f>Sustainable_Friendly_Table[[#This Row],[Total Energy(MJ)]]*AHP!$P$13/TOPSIS!$B$12</f>
        <v>2.1488269682668894E-2</v>
      </c>
      <c r="V80">
        <f>Sustainable_Friendly_Table[[#This Row],[Total Cost(LKR Million)]]*AHP!$P$14/TOPSIS!$C$12</f>
        <v>6.4973996079704327E-3</v>
      </c>
      <c r="W80">
        <f>Sustainable_Friendly_Table[[#This Row],[Total Carbon (Metric T)]]*AHP!$P$15/TOPSIS!$D$12</f>
        <v>1.1827663983936344E-2</v>
      </c>
      <c r="X80">
        <f>((Sustainable_Friendly_Table[[#This Row],[Weighted Energy]]-TOPSIS!$B$13)^2+(Sustainable_Friendly_Table[[#This Row],[Weighted Cost]]-TOPSIS!$C$13)^2+(Sustainable_Friendly_Table[[#This Row],[Weighted Co2]]-TOPSIS!$D$13)^2)^0.5</f>
        <v>8.7704119905446221E-4</v>
      </c>
      <c r="Y80">
        <f>((Sustainable_Friendly_Table[[#This Row],[Weighted Energy]]-TOPSIS!$B$14)^2+(Sustainable_Friendly_Table[[#This Row],[Weighted Cost]]-TOPSIS!$C$14)^2+(Sustainable_Friendly_Table[[#This Row],[Weighted Co2]]-TOPSIS!$D$14)^2)^0.5</f>
        <v>4.8971798430915902E-3</v>
      </c>
      <c r="Z80">
        <f>Sustainable_Friendly_Table[[#This Row],[S- Worst-Euclidean Distance]]/(Sustainable_Friendly_Table[[#This Row],[S+ Best-Euclidean Distance]]+Sustainable_Friendly_Table[[#This Row],[S- Worst-Euclidean Distance]])</f>
        <v>0.84811090662222022</v>
      </c>
      <c r="AA80">
        <v>79</v>
      </c>
    </row>
    <row r="81" spans="1:27" x14ac:dyDescent="0.3">
      <c r="A81">
        <v>238</v>
      </c>
      <c r="B81" t="s">
        <v>141</v>
      </c>
      <c r="C81" t="s">
        <v>149</v>
      </c>
      <c r="D81" t="s">
        <v>155</v>
      </c>
      <c r="E81" t="s">
        <v>156</v>
      </c>
      <c r="F81" t="s">
        <v>160</v>
      </c>
      <c r="G81" t="s">
        <v>225</v>
      </c>
      <c r="H81">
        <v>337.01606647479497</v>
      </c>
      <c r="I81">
        <v>48</v>
      </c>
      <c r="J81">
        <v>1226267.7625861673</v>
      </c>
      <c r="K81">
        <v>42338.870036363631</v>
      </c>
      <c r="L81">
        <v>220728197.26551011</v>
      </c>
      <c r="M81">
        <v>5691988.2463636352</v>
      </c>
      <c r="N81">
        <v>1839401643.879251</v>
      </c>
      <c r="O81">
        <v>89472000</v>
      </c>
      <c r="P81">
        <v>22.461155652272726</v>
      </c>
      <c r="Q81">
        <v>18332.7030506632</v>
      </c>
      <c r="R81">
        <v>220770536.13554648</v>
      </c>
      <c r="S81">
        <v>1934.5656321256147</v>
      </c>
      <c r="T81">
        <v>18355.164206315472</v>
      </c>
      <c r="U81">
        <f>Sustainable_Friendly_Table[[#This Row],[Total Energy(MJ)]]*AHP!$P$13/TOPSIS!$B$12</f>
        <v>2.1488377228759792E-2</v>
      </c>
      <c r="V81">
        <f>Sustainable_Friendly_Table[[#This Row],[Total Cost(LKR Million)]]*AHP!$P$14/TOPSIS!$C$12</f>
        <v>6.4974279551456623E-3</v>
      </c>
      <c r="W81">
        <f>Sustainable_Friendly_Table[[#This Row],[Total Carbon (Metric T)]]*AHP!$P$15/TOPSIS!$D$12</f>
        <v>1.1827715202349898E-2</v>
      </c>
      <c r="X81">
        <f>((Sustainable_Friendly_Table[[#This Row],[Weighted Energy]]-TOPSIS!$B$13)^2+(Sustainable_Friendly_Table[[#This Row],[Weighted Cost]]-TOPSIS!$C$13)^2+(Sustainable_Friendly_Table[[#This Row],[Weighted Co2]]-TOPSIS!$D$13)^2)^0.5</f>
        <v>8.7716340640740071E-4</v>
      </c>
      <c r="Y81">
        <f>((Sustainable_Friendly_Table[[#This Row],[Weighted Energy]]-TOPSIS!$B$14)^2+(Sustainable_Friendly_Table[[#This Row],[Weighted Cost]]-TOPSIS!$C$14)^2+(Sustainable_Friendly_Table[[#This Row],[Weighted Co2]]-TOPSIS!$D$14)^2)^0.5</f>
        <v>4.8970576524195045E-3</v>
      </c>
      <c r="Z81">
        <f>Sustainable_Friendly_Table[[#This Row],[S- Worst-Euclidean Distance]]/(Sustainable_Friendly_Table[[#This Row],[S+ Best-Euclidean Distance]]+Sustainable_Friendly_Table[[#This Row],[S- Worst-Euclidean Distance]])</f>
        <v>0.8480897427599341</v>
      </c>
      <c r="AA81">
        <v>80</v>
      </c>
    </row>
    <row r="82" spans="1:27" x14ac:dyDescent="0.3">
      <c r="A82">
        <v>222</v>
      </c>
      <c r="B82" t="s">
        <v>141</v>
      </c>
      <c r="C82" t="s">
        <v>149</v>
      </c>
      <c r="D82" t="s">
        <v>154</v>
      </c>
      <c r="E82" t="s">
        <v>156</v>
      </c>
      <c r="F82" t="s">
        <v>160</v>
      </c>
      <c r="G82" t="s">
        <v>224</v>
      </c>
      <c r="H82">
        <v>337.00961936979496</v>
      </c>
      <c r="I82">
        <v>24</v>
      </c>
      <c r="J82">
        <v>1226261.5217885273</v>
      </c>
      <c r="K82">
        <v>42357.290336363629</v>
      </c>
      <c r="L82">
        <v>220727073.9219349</v>
      </c>
      <c r="M82">
        <v>5692909.2613636348</v>
      </c>
      <c r="N82">
        <v>1839392282.6827908</v>
      </c>
      <c r="O82">
        <v>89908800</v>
      </c>
      <c r="P82">
        <v>22.474970877272725</v>
      </c>
      <c r="Q82">
        <v>18332.609750738484</v>
      </c>
      <c r="R82">
        <v>220769431.21227127</v>
      </c>
      <c r="S82">
        <v>1934.9939919441545</v>
      </c>
      <c r="T82">
        <v>18355.084721615756</v>
      </c>
      <c r="U82">
        <f>Sustainable_Friendly_Table[[#This Row],[Total Energy(MJ)]]*AHP!$P$13/TOPSIS!$B$12</f>
        <v>2.1488269682668894E-2</v>
      </c>
      <c r="V82">
        <f>Sustainable_Friendly_Table[[#This Row],[Total Cost(LKR Million)]]*AHP!$P$14/TOPSIS!$C$12</f>
        <v>6.4988666435073401E-3</v>
      </c>
      <c r="W82">
        <f>Sustainable_Friendly_Table[[#This Row],[Total Carbon (Metric T)]]*AHP!$P$15/TOPSIS!$D$12</f>
        <v>1.1827663983936344E-2</v>
      </c>
      <c r="X82">
        <f>((Sustainable_Friendly_Table[[#This Row],[Weighted Energy]]-TOPSIS!$B$13)^2+(Sustainable_Friendly_Table[[#This Row],[Weighted Cost]]-TOPSIS!$C$13)^2+(Sustainable_Friendly_Table[[#This Row],[Weighted Co2]]-TOPSIS!$D$13)^2)^0.5</f>
        <v>8.774214556858097E-4</v>
      </c>
      <c r="Y82">
        <f>((Sustainable_Friendly_Table[[#This Row],[Weighted Energy]]-TOPSIS!$B$14)^2+(Sustainable_Friendly_Table[[#This Row],[Weighted Cost]]-TOPSIS!$C$14)^2+(Sustainable_Friendly_Table[[#This Row],[Weighted Co2]]-TOPSIS!$D$14)^2)^0.5</f>
        <v>4.8967963509339357E-3</v>
      </c>
      <c r="Z82">
        <f>Sustainable_Friendly_Table[[#This Row],[S- Worst-Euclidean Distance]]/(Sustainable_Friendly_Table[[#This Row],[S+ Best-Euclidean Distance]]+Sustainable_Friendly_Table[[#This Row],[S- Worst-Euclidean Distance]])</f>
        <v>0.84804496728891898</v>
      </c>
      <c r="AA82">
        <v>81</v>
      </c>
    </row>
    <row r="83" spans="1:27" x14ac:dyDescent="0.3">
      <c r="A83">
        <v>240</v>
      </c>
      <c r="B83" t="s">
        <v>141</v>
      </c>
      <c r="C83" t="s">
        <v>149</v>
      </c>
      <c r="D83" t="s">
        <v>155</v>
      </c>
      <c r="E83" t="s">
        <v>156</v>
      </c>
      <c r="F83" t="s">
        <v>160</v>
      </c>
      <c r="G83" t="s">
        <v>224</v>
      </c>
      <c r="H83">
        <v>337.01606647479497</v>
      </c>
      <c r="I83">
        <v>24</v>
      </c>
      <c r="J83">
        <v>1226267.7625861673</v>
      </c>
      <c r="K83">
        <v>42338.870036363631</v>
      </c>
      <c r="L83">
        <v>220728197.26551011</v>
      </c>
      <c r="M83">
        <v>5691988.2463636352</v>
      </c>
      <c r="N83">
        <v>1839401643.879251</v>
      </c>
      <c r="O83">
        <v>89908800</v>
      </c>
      <c r="P83">
        <v>22.461155652272726</v>
      </c>
      <c r="Q83">
        <v>18332.7030506632</v>
      </c>
      <c r="R83">
        <v>220770536.13554648</v>
      </c>
      <c r="S83">
        <v>1935.0024321256146</v>
      </c>
      <c r="T83">
        <v>18355.164206315472</v>
      </c>
      <c r="U83">
        <f>Sustainable_Friendly_Table[[#This Row],[Total Energy(MJ)]]*AHP!$P$13/TOPSIS!$B$12</f>
        <v>2.1488377228759792E-2</v>
      </c>
      <c r="V83">
        <f>Sustainable_Friendly_Table[[#This Row],[Total Cost(LKR Million)]]*AHP!$P$14/TOPSIS!$C$12</f>
        <v>6.4988949906825688E-3</v>
      </c>
      <c r="W83">
        <f>Sustainable_Friendly_Table[[#This Row],[Total Carbon (Metric T)]]*AHP!$P$15/TOPSIS!$D$12</f>
        <v>1.1827715202349898E-2</v>
      </c>
      <c r="X83">
        <f>((Sustainable_Friendly_Table[[#This Row],[Weighted Energy]]-TOPSIS!$B$13)^2+(Sustainable_Friendly_Table[[#This Row],[Weighted Cost]]-TOPSIS!$C$13)^2+(Sustainable_Friendly_Table[[#This Row],[Weighted Co2]]-TOPSIS!$D$13)^2)^0.5</f>
        <v>8.7754365747339186E-4</v>
      </c>
      <c r="Y83">
        <f>((Sustainable_Friendly_Table[[#This Row],[Weighted Energy]]-TOPSIS!$B$14)^2+(Sustainable_Friendly_Table[[#This Row],[Weighted Cost]]-TOPSIS!$C$14)^2+(Sustainable_Friendly_Table[[#This Row],[Weighted Co2]]-TOPSIS!$D$14)^2)^0.5</f>
        <v>4.8966741591850273E-3</v>
      </c>
      <c r="Z83">
        <f>Sustainable_Friendly_Table[[#This Row],[S- Worst-Euclidean Distance]]/(Sustainable_Friendly_Table[[#This Row],[S+ Best-Euclidean Distance]]+Sustainable_Friendly_Table[[#This Row],[S- Worst-Euclidean Distance]])</f>
        <v>0.84802380420397216</v>
      </c>
      <c r="AA83">
        <v>82</v>
      </c>
    </row>
    <row r="84" spans="1:27" x14ac:dyDescent="0.3">
      <c r="A84">
        <v>221</v>
      </c>
      <c r="B84" t="s">
        <v>141</v>
      </c>
      <c r="C84" t="s">
        <v>149</v>
      </c>
      <c r="D84" t="s">
        <v>154</v>
      </c>
      <c r="E84" t="s">
        <v>156</v>
      </c>
      <c r="F84" t="s">
        <v>160</v>
      </c>
      <c r="G84" t="s">
        <v>226</v>
      </c>
      <c r="H84">
        <v>337.00961936979496</v>
      </c>
      <c r="I84">
        <v>24</v>
      </c>
      <c r="J84">
        <v>1226261.5217885273</v>
      </c>
      <c r="K84">
        <v>42357.290336363629</v>
      </c>
      <c r="L84">
        <v>220727073.9219349</v>
      </c>
      <c r="M84">
        <v>5692909.2613636348</v>
      </c>
      <c r="N84">
        <v>1839392282.6827908</v>
      </c>
      <c r="O84">
        <v>93600000</v>
      </c>
      <c r="P84">
        <v>22.474970877272725</v>
      </c>
      <c r="Q84">
        <v>18332.609750738484</v>
      </c>
      <c r="R84">
        <v>220769431.21227127</v>
      </c>
      <c r="S84">
        <v>1938.6851919441544</v>
      </c>
      <c r="T84">
        <v>18355.084721615756</v>
      </c>
      <c r="U84">
        <f>Sustainable_Friendly_Table[[#This Row],[Total Energy(MJ)]]*AHP!$P$13/TOPSIS!$B$12</f>
        <v>2.1488269682668894E-2</v>
      </c>
      <c r="V84">
        <f>Sustainable_Friendly_Table[[#This Row],[Total Cost(LKR Million)]]*AHP!$P$14/TOPSIS!$C$12</f>
        <v>6.5112638998576873E-3</v>
      </c>
      <c r="W84">
        <f>Sustainable_Friendly_Table[[#This Row],[Total Carbon (Metric T)]]*AHP!$P$15/TOPSIS!$D$12</f>
        <v>1.1827663983936344E-2</v>
      </c>
      <c r="X84">
        <f>((Sustainable_Friendly_Table[[#This Row],[Weighted Energy]]-TOPSIS!$B$13)^2+(Sustainable_Friendly_Table[[#This Row],[Weighted Cost]]-TOPSIS!$C$13)^2+(Sustainable_Friendly_Table[[#This Row],[Weighted Co2]]-TOPSIS!$D$13)^2)^0.5</f>
        <v>8.8072586020853261E-4</v>
      </c>
      <c r="Y84">
        <f>((Sustainable_Friendly_Table[[#This Row],[Weighted Energy]]-TOPSIS!$B$14)^2+(Sustainable_Friendly_Table[[#This Row],[Weighted Cost]]-TOPSIS!$C$14)^2+(Sustainable_Friendly_Table[[#This Row],[Weighted Co2]]-TOPSIS!$D$14)^2)^0.5</f>
        <v>4.893571993200117E-3</v>
      </c>
      <c r="Z84">
        <f>Sustainable_Friendly_Table[[#This Row],[S- Worst-Euclidean Distance]]/(Sustainable_Friendly_Table[[#This Row],[S+ Best-Euclidean Distance]]+Sustainable_Friendly_Table[[#This Row],[S- Worst-Euclidean Distance]])</f>
        <v>0.84747481294394478</v>
      </c>
      <c r="AA84">
        <v>83</v>
      </c>
    </row>
    <row r="85" spans="1:27" x14ac:dyDescent="0.3">
      <c r="A85">
        <v>239</v>
      </c>
      <c r="B85" t="s">
        <v>141</v>
      </c>
      <c r="C85" t="s">
        <v>149</v>
      </c>
      <c r="D85" t="s">
        <v>155</v>
      </c>
      <c r="E85" t="s">
        <v>156</v>
      </c>
      <c r="F85" t="s">
        <v>160</v>
      </c>
      <c r="G85" t="s">
        <v>226</v>
      </c>
      <c r="H85">
        <v>337.01606647479497</v>
      </c>
      <c r="I85">
        <v>24</v>
      </c>
      <c r="J85">
        <v>1226267.7625861673</v>
      </c>
      <c r="K85">
        <v>42338.870036363631</v>
      </c>
      <c r="L85">
        <v>220728197.26551011</v>
      </c>
      <c r="M85">
        <v>5691988.2463636352</v>
      </c>
      <c r="N85">
        <v>1839401643.879251</v>
      </c>
      <c r="O85">
        <v>93600000</v>
      </c>
      <c r="P85">
        <v>22.461155652272726</v>
      </c>
      <c r="Q85">
        <v>18332.7030506632</v>
      </c>
      <c r="R85">
        <v>220770536.13554648</v>
      </c>
      <c r="S85">
        <v>1938.6936321256146</v>
      </c>
      <c r="T85">
        <v>18355.164206315472</v>
      </c>
      <c r="U85">
        <f>Sustainable_Friendly_Table[[#This Row],[Total Energy(MJ)]]*AHP!$P$13/TOPSIS!$B$12</f>
        <v>2.1488377228759792E-2</v>
      </c>
      <c r="V85">
        <f>Sustainable_Friendly_Table[[#This Row],[Total Cost(LKR Million)]]*AHP!$P$14/TOPSIS!$C$12</f>
        <v>6.5112922470329168E-3</v>
      </c>
      <c r="W85">
        <f>Sustainable_Friendly_Table[[#This Row],[Total Carbon (Metric T)]]*AHP!$P$15/TOPSIS!$D$12</f>
        <v>1.1827715202349898E-2</v>
      </c>
      <c r="X85">
        <f>((Sustainable_Friendly_Table[[#This Row],[Weighted Energy]]-TOPSIS!$B$13)^2+(Sustainable_Friendly_Table[[#This Row],[Weighted Cost]]-TOPSIS!$C$13)^2+(Sustainable_Friendly_Table[[#This Row],[Weighted Co2]]-TOPSIS!$D$13)^2)^0.5</f>
        <v>8.8084800253416531E-4</v>
      </c>
      <c r="Y85">
        <f>((Sustainable_Friendly_Table[[#This Row],[Weighted Energy]]-TOPSIS!$B$14)^2+(Sustainable_Friendly_Table[[#This Row],[Weighted Cost]]-TOPSIS!$C$14)^2+(Sustainable_Friendly_Table[[#This Row],[Weighted Co2]]-TOPSIS!$D$14)^2)^0.5</f>
        <v>4.8934497927533129E-3</v>
      </c>
      <c r="Z85">
        <f>Sustainable_Friendly_Table[[#This Row],[S- Worst-Euclidean Distance]]/(Sustainable_Friendly_Table[[#This Row],[S+ Best-Euclidean Distance]]+Sustainable_Friendly_Table[[#This Row],[S- Worst-Euclidean Distance]])</f>
        <v>0.84745365865040012</v>
      </c>
      <c r="AA85">
        <v>84</v>
      </c>
    </row>
    <row r="86" spans="1:27" x14ac:dyDescent="0.3">
      <c r="A86">
        <v>226</v>
      </c>
      <c r="B86" t="s">
        <v>141</v>
      </c>
      <c r="C86" t="s">
        <v>149</v>
      </c>
      <c r="D86" t="s">
        <v>154</v>
      </c>
      <c r="E86" t="s">
        <v>157</v>
      </c>
      <c r="F86" t="s">
        <v>159</v>
      </c>
      <c r="G86" t="s">
        <v>225</v>
      </c>
      <c r="H86">
        <v>340.10496903181496</v>
      </c>
      <c r="I86">
        <v>49</v>
      </c>
      <c r="J86">
        <v>1228179.3032928433</v>
      </c>
      <c r="K86">
        <v>44267.776472727273</v>
      </c>
      <c r="L86">
        <v>221072274.59271178</v>
      </c>
      <c r="M86">
        <v>5119763.420454544</v>
      </c>
      <c r="N86">
        <v>1842268954.9392648</v>
      </c>
      <c r="O86">
        <v>91336000</v>
      </c>
      <c r="P86">
        <v>25.477163377272721</v>
      </c>
      <c r="Q86">
        <v>18361.280584228007</v>
      </c>
      <c r="R86">
        <v>221116542.36918449</v>
      </c>
      <c r="S86">
        <v>1938.7247183597192</v>
      </c>
      <c r="T86">
        <v>18386.757747605279</v>
      </c>
      <c r="U86">
        <f>Sustainable_Friendly_Table[[#This Row],[Total Energy(MJ)]]*AHP!$P$13/TOPSIS!$B$12</f>
        <v>2.1522055239431247E-2</v>
      </c>
      <c r="V86">
        <f>Sustainable_Friendly_Table[[#This Row],[Total Cost(LKR Million)]]*AHP!$P$14/TOPSIS!$C$12</f>
        <v>6.5113966531916622E-3</v>
      </c>
      <c r="W86">
        <f>Sustainable_Friendly_Table[[#This Row],[Total Carbon (Metric T)]]*AHP!$P$15/TOPSIS!$D$12</f>
        <v>1.1848073473428778E-2</v>
      </c>
      <c r="X86">
        <f>((Sustainable_Friendly_Table[[#This Row],[Weighted Energy]]-TOPSIS!$B$13)^2+(Sustainable_Friendly_Table[[#This Row],[Weighted Cost]]-TOPSIS!$C$13)^2+(Sustainable_Friendly_Table[[#This Row],[Weighted Co2]]-TOPSIS!$D$13)^2)^0.5</f>
        <v>9.187642756942428E-4</v>
      </c>
      <c r="Y86">
        <f>((Sustainable_Friendly_Table[[#This Row],[Weighted Energy]]-TOPSIS!$B$14)^2+(Sustainable_Friendly_Table[[#This Row],[Weighted Cost]]-TOPSIS!$C$14)^2+(Sustainable_Friendly_Table[[#This Row],[Weighted Co2]]-TOPSIS!$D$14)^2)^0.5</f>
        <v>4.8554537926264194E-3</v>
      </c>
      <c r="Z86">
        <f>Sustainable_Friendly_Table[[#This Row],[S- Worst-Euclidean Distance]]/(Sustainable_Friendly_Table[[#This Row],[S+ Best-Euclidean Distance]]+Sustainable_Friendly_Table[[#This Row],[S- Worst-Euclidean Distance]])</f>
        <v>0.84088507485803177</v>
      </c>
      <c r="AA86">
        <v>85</v>
      </c>
    </row>
    <row r="87" spans="1:27" x14ac:dyDescent="0.3">
      <c r="A87">
        <v>244</v>
      </c>
      <c r="B87" t="s">
        <v>141</v>
      </c>
      <c r="C87" t="s">
        <v>149</v>
      </c>
      <c r="D87" t="s">
        <v>155</v>
      </c>
      <c r="E87" t="s">
        <v>157</v>
      </c>
      <c r="F87" t="s">
        <v>159</v>
      </c>
      <c r="G87" t="s">
        <v>225</v>
      </c>
      <c r="H87">
        <v>340.11141613681497</v>
      </c>
      <c r="I87">
        <v>49</v>
      </c>
      <c r="J87">
        <v>1228185.5440904833</v>
      </c>
      <c r="K87">
        <v>44249.356172727275</v>
      </c>
      <c r="L87">
        <v>221073397.93628702</v>
      </c>
      <c r="M87">
        <v>5118842.4054545434</v>
      </c>
      <c r="N87">
        <v>1842278316.135725</v>
      </c>
      <c r="O87">
        <v>91336000</v>
      </c>
      <c r="P87">
        <v>25.463348152272722</v>
      </c>
      <c r="Q87">
        <v>18361.373884152727</v>
      </c>
      <c r="R87">
        <v>221117647.29245976</v>
      </c>
      <c r="S87">
        <v>1938.7331585411796</v>
      </c>
      <c r="T87">
        <v>18386.837232304999</v>
      </c>
      <c r="U87">
        <f>Sustainable_Friendly_Table[[#This Row],[Total Energy(MJ)]]*AHP!$P$13/TOPSIS!$B$12</f>
        <v>2.1522162785522148E-2</v>
      </c>
      <c r="V87">
        <f>Sustainable_Friendly_Table[[#This Row],[Total Cost(LKR Million)]]*AHP!$P$14/TOPSIS!$C$12</f>
        <v>6.5114250003668918E-3</v>
      </c>
      <c r="W87">
        <f>Sustainable_Friendly_Table[[#This Row],[Total Carbon (Metric T)]]*AHP!$P$15/TOPSIS!$D$12</f>
        <v>1.1848124691842335E-2</v>
      </c>
      <c r="X87">
        <f>((Sustainable_Friendly_Table[[#This Row],[Weighted Energy]]-TOPSIS!$B$13)^2+(Sustainable_Friendly_Table[[#This Row],[Weighted Cost]]-TOPSIS!$C$13)^2+(Sustainable_Friendly_Table[[#This Row],[Weighted Co2]]-TOPSIS!$D$13)^2)^0.5</f>
        <v>9.1888645775153952E-4</v>
      </c>
      <c r="Y87">
        <f>((Sustainable_Friendly_Table[[#This Row],[Weighted Energy]]-TOPSIS!$B$14)^2+(Sustainable_Friendly_Table[[#This Row],[Weighted Cost]]-TOPSIS!$C$14)^2+(Sustainable_Friendly_Table[[#This Row],[Weighted Co2]]-TOPSIS!$D$14)^2)^0.5</f>
        <v>4.8553315972355527E-3</v>
      </c>
      <c r="Z87">
        <f>Sustainable_Friendly_Table[[#This Row],[S- Worst-Euclidean Distance]]/(Sustainable_Friendly_Table[[#This Row],[S+ Best-Euclidean Distance]]+Sustainable_Friendly_Table[[#This Row],[S- Worst-Euclidean Distance]])</f>
        <v>0.84086391455932064</v>
      </c>
      <c r="AA87">
        <v>86</v>
      </c>
    </row>
    <row r="88" spans="1:27" x14ac:dyDescent="0.3">
      <c r="A88">
        <v>228</v>
      </c>
      <c r="B88" t="s">
        <v>141</v>
      </c>
      <c r="C88" t="s">
        <v>149</v>
      </c>
      <c r="D88" t="s">
        <v>154</v>
      </c>
      <c r="E88" t="s">
        <v>157</v>
      </c>
      <c r="F88" t="s">
        <v>159</v>
      </c>
      <c r="G88" t="s">
        <v>224</v>
      </c>
      <c r="H88">
        <v>340.10496903181496</v>
      </c>
      <c r="I88">
        <v>25</v>
      </c>
      <c r="J88">
        <v>1228179.3032928433</v>
      </c>
      <c r="K88">
        <v>44267.776472727273</v>
      </c>
      <c r="L88">
        <v>221072274.59271178</v>
      </c>
      <c r="M88">
        <v>5119763.420454544</v>
      </c>
      <c r="N88">
        <v>1842268954.9392648</v>
      </c>
      <c r="O88">
        <v>93655000</v>
      </c>
      <c r="P88">
        <v>25.477163377272721</v>
      </c>
      <c r="Q88">
        <v>18361.280584228007</v>
      </c>
      <c r="R88">
        <v>221116542.36918449</v>
      </c>
      <c r="S88">
        <v>1941.0437183597194</v>
      </c>
      <c r="T88">
        <v>18386.757747605279</v>
      </c>
      <c r="U88">
        <f>Sustainable_Friendly_Table[[#This Row],[Total Energy(MJ)]]*AHP!$P$13/TOPSIS!$B$12</f>
        <v>2.1522055239431247E-2</v>
      </c>
      <c r="V88">
        <f>Sustainable_Friendly_Table[[#This Row],[Total Cost(LKR Million)]]*AHP!$P$14/TOPSIS!$C$12</f>
        <v>6.5191852415847204E-3</v>
      </c>
      <c r="W88">
        <f>Sustainable_Friendly_Table[[#This Row],[Total Carbon (Metric T)]]*AHP!$P$15/TOPSIS!$D$12</f>
        <v>1.1848073473428778E-2</v>
      </c>
      <c r="X88">
        <f>((Sustainable_Friendly_Table[[#This Row],[Weighted Energy]]-TOPSIS!$B$13)^2+(Sustainable_Friendly_Table[[#This Row],[Weighted Cost]]-TOPSIS!$C$13)^2+(Sustainable_Friendly_Table[[#This Row],[Weighted Co2]]-TOPSIS!$D$13)^2)^0.5</f>
        <v>9.2083494021865937E-4</v>
      </c>
      <c r="Y88">
        <f>((Sustainable_Friendly_Table[[#This Row],[Weighted Energy]]-TOPSIS!$B$14)^2+(Sustainable_Friendly_Table[[#This Row],[Weighted Cost]]-TOPSIS!$C$14)^2+(Sustainable_Friendly_Table[[#This Row],[Weighted Co2]]-TOPSIS!$D$14)^2)^0.5</f>
        <v>4.8534274912332915E-3</v>
      </c>
      <c r="Z88">
        <f>Sustainable_Friendly_Table[[#This Row],[S- Worst-Euclidean Distance]]/(Sustainable_Friendly_Table[[#This Row],[S+ Best-Euclidean Distance]]+Sustainable_Friendly_Table[[#This Row],[S- Worst-Euclidean Distance]])</f>
        <v>0.84052769489607115</v>
      </c>
      <c r="AA88">
        <v>87</v>
      </c>
    </row>
    <row r="89" spans="1:27" x14ac:dyDescent="0.3">
      <c r="A89">
        <v>246</v>
      </c>
      <c r="B89" t="s">
        <v>141</v>
      </c>
      <c r="C89" t="s">
        <v>149</v>
      </c>
      <c r="D89" t="s">
        <v>155</v>
      </c>
      <c r="E89" t="s">
        <v>157</v>
      </c>
      <c r="F89" t="s">
        <v>159</v>
      </c>
      <c r="G89" t="s">
        <v>224</v>
      </c>
      <c r="H89">
        <v>340.11141613681497</v>
      </c>
      <c r="I89">
        <v>25</v>
      </c>
      <c r="J89">
        <v>1228185.5440904833</v>
      </c>
      <c r="K89">
        <v>44249.356172727275</v>
      </c>
      <c r="L89">
        <v>221073397.93628702</v>
      </c>
      <c r="M89">
        <v>5118842.4054545434</v>
      </c>
      <c r="N89">
        <v>1842278316.135725</v>
      </c>
      <c r="O89">
        <v>93655000</v>
      </c>
      <c r="P89">
        <v>25.463348152272722</v>
      </c>
      <c r="Q89">
        <v>18361.373884152727</v>
      </c>
      <c r="R89">
        <v>221117647.29245976</v>
      </c>
      <c r="S89">
        <v>1941.0521585411796</v>
      </c>
      <c r="T89">
        <v>18386.837232304999</v>
      </c>
      <c r="U89">
        <f>Sustainable_Friendly_Table[[#This Row],[Total Energy(MJ)]]*AHP!$P$13/TOPSIS!$B$12</f>
        <v>2.1522162785522148E-2</v>
      </c>
      <c r="V89">
        <f>Sustainable_Friendly_Table[[#This Row],[Total Cost(LKR Million)]]*AHP!$P$14/TOPSIS!$C$12</f>
        <v>6.5192135887599499E-3</v>
      </c>
      <c r="W89">
        <f>Sustainable_Friendly_Table[[#This Row],[Total Carbon (Metric T)]]*AHP!$P$15/TOPSIS!$D$12</f>
        <v>1.1848124691842335E-2</v>
      </c>
      <c r="X89">
        <f>((Sustainable_Friendly_Table[[#This Row],[Weighted Energy]]-TOPSIS!$B$13)^2+(Sustainable_Friendly_Table[[#This Row],[Weighted Cost]]-TOPSIS!$C$13)^2+(Sustainable_Friendly_Table[[#This Row],[Weighted Co2]]-TOPSIS!$D$13)^2)^0.5</f>
        <v>9.2095708729759344E-4</v>
      </c>
      <c r="Y89">
        <f>((Sustainable_Friendly_Table[[#This Row],[Weighted Energy]]-TOPSIS!$B$14)^2+(Sustainable_Friendly_Table[[#This Row],[Weighted Cost]]-TOPSIS!$C$14)^2+(Sustainable_Friendly_Table[[#This Row],[Weighted Co2]]-TOPSIS!$D$14)^2)^0.5</f>
        <v>4.8533052903162507E-3</v>
      </c>
      <c r="Z89">
        <f>Sustainable_Friendly_Table[[#This Row],[S- Worst-Euclidean Distance]]/(Sustainable_Friendly_Table[[#This Row],[S+ Best-Euclidean Distance]]+Sustainable_Friendly_Table[[#This Row],[S- Worst-Euclidean Distance]])</f>
        <v>0.84050653969794664</v>
      </c>
      <c r="AA89">
        <v>88</v>
      </c>
    </row>
    <row r="90" spans="1:27" x14ac:dyDescent="0.3">
      <c r="A90">
        <v>227</v>
      </c>
      <c r="B90" t="s">
        <v>141</v>
      </c>
      <c r="C90" t="s">
        <v>149</v>
      </c>
      <c r="D90" t="s">
        <v>154</v>
      </c>
      <c r="E90" t="s">
        <v>157</v>
      </c>
      <c r="F90" t="s">
        <v>159</v>
      </c>
      <c r="G90" t="s">
        <v>226</v>
      </c>
      <c r="H90">
        <v>340.10496903181496</v>
      </c>
      <c r="I90">
        <v>25</v>
      </c>
      <c r="J90">
        <v>1228179.3032928433</v>
      </c>
      <c r="K90">
        <v>44267.776472727273</v>
      </c>
      <c r="L90">
        <v>221072274.59271178</v>
      </c>
      <c r="M90">
        <v>5119763.420454544</v>
      </c>
      <c r="N90">
        <v>1842268954.9392648</v>
      </c>
      <c r="O90">
        <v>97500000</v>
      </c>
      <c r="P90">
        <v>25.477163377272721</v>
      </c>
      <c r="Q90">
        <v>18361.280584228007</v>
      </c>
      <c r="R90">
        <v>221116542.36918449</v>
      </c>
      <c r="S90">
        <v>1944.8887183597192</v>
      </c>
      <c r="T90">
        <v>18386.757747605279</v>
      </c>
      <c r="U90">
        <f>Sustainable_Friendly_Table[[#This Row],[Total Energy(MJ)]]*AHP!$P$13/TOPSIS!$B$12</f>
        <v>2.1522055239431247E-2</v>
      </c>
      <c r="V90">
        <f>Sustainable_Friendly_Table[[#This Row],[Total Cost(LKR Million)]]*AHP!$P$14/TOPSIS!$C$12</f>
        <v>6.5320990502829987E-3</v>
      </c>
      <c r="W90">
        <f>Sustainable_Friendly_Table[[#This Row],[Total Carbon (Metric T)]]*AHP!$P$15/TOPSIS!$D$12</f>
        <v>1.1848073473428778E-2</v>
      </c>
      <c r="X90">
        <f>((Sustainable_Friendly_Table[[#This Row],[Weighted Energy]]-TOPSIS!$B$13)^2+(Sustainable_Friendly_Table[[#This Row],[Weighted Cost]]-TOPSIS!$C$13)^2+(Sustainable_Friendly_Table[[#This Row],[Weighted Co2]]-TOPSIS!$D$13)^2)^0.5</f>
        <v>9.2440258362869036E-4</v>
      </c>
      <c r="Y90">
        <f>((Sustainable_Friendly_Table[[#This Row],[Weighted Energy]]-TOPSIS!$B$14)^2+(Sustainable_Friendly_Table[[#This Row],[Weighted Cost]]-TOPSIS!$C$14)^2+(Sustainable_Friendly_Table[[#This Row],[Weighted Co2]]-TOPSIS!$D$14)^2)^0.5</f>
        <v>4.8500934934969878E-3</v>
      </c>
      <c r="Z90">
        <f>Sustainable_Friendly_Table[[#This Row],[S- Worst-Euclidean Distance]]/(Sustainable_Friendly_Table[[#This Row],[S+ Best-Euclidean Distance]]+Sustainable_Friendly_Table[[#This Row],[S- Worst-Euclidean Distance]])</f>
        <v>0.83991631974770997</v>
      </c>
      <c r="AA90">
        <v>89</v>
      </c>
    </row>
    <row r="91" spans="1:27" x14ac:dyDescent="0.3">
      <c r="A91">
        <v>245</v>
      </c>
      <c r="B91" t="s">
        <v>141</v>
      </c>
      <c r="C91" t="s">
        <v>149</v>
      </c>
      <c r="D91" t="s">
        <v>155</v>
      </c>
      <c r="E91" t="s">
        <v>157</v>
      </c>
      <c r="F91" t="s">
        <v>159</v>
      </c>
      <c r="G91" t="s">
        <v>226</v>
      </c>
      <c r="H91">
        <v>340.11141613681497</v>
      </c>
      <c r="I91">
        <v>25</v>
      </c>
      <c r="J91">
        <v>1228185.5440904833</v>
      </c>
      <c r="K91">
        <v>44249.356172727275</v>
      </c>
      <c r="L91">
        <v>221073397.93628702</v>
      </c>
      <c r="M91">
        <v>5118842.4054545434</v>
      </c>
      <c r="N91">
        <v>1842278316.135725</v>
      </c>
      <c r="O91">
        <v>97500000</v>
      </c>
      <c r="P91">
        <v>25.463348152272722</v>
      </c>
      <c r="Q91">
        <v>18361.373884152727</v>
      </c>
      <c r="R91">
        <v>221117647.29245976</v>
      </c>
      <c r="S91">
        <v>1944.8971585411796</v>
      </c>
      <c r="T91">
        <v>18386.837232304999</v>
      </c>
      <c r="U91">
        <f>Sustainable_Friendly_Table[[#This Row],[Total Energy(MJ)]]*AHP!$P$13/TOPSIS!$B$12</f>
        <v>2.1522162785522148E-2</v>
      </c>
      <c r="V91">
        <f>Sustainable_Friendly_Table[[#This Row],[Total Cost(LKR Million)]]*AHP!$P$14/TOPSIS!$C$12</f>
        <v>6.5321273974582291E-3</v>
      </c>
      <c r="W91">
        <f>Sustainable_Friendly_Table[[#This Row],[Total Carbon (Metric T)]]*AHP!$P$15/TOPSIS!$D$12</f>
        <v>1.1848124691842335E-2</v>
      </c>
      <c r="X91">
        <f>((Sustainable_Friendly_Table[[#This Row],[Weighted Energy]]-TOPSIS!$B$13)^2+(Sustainable_Friendly_Table[[#This Row],[Weighted Cost]]-TOPSIS!$C$13)^2+(Sustainable_Friendly_Table[[#This Row],[Weighted Co2]]-TOPSIS!$D$13)^2)^0.5</f>
        <v>9.2452465530972166E-4</v>
      </c>
      <c r="Y91">
        <f>((Sustainable_Friendly_Table[[#This Row],[Weighted Energy]]-TOPSIS!$B$14)^2+(Sustainable_Friendly_Table[[#This Row],[Weighted Cost]]-TOPSIS!$C$14)^2+(Sustainable_Friendly_Table[[#This Row],[Weighted Co2]]-TOPSIS!$D$14)^2)^0.5</f>
        <v>4.8499712840546216E-3</v>
      </c>
      <c r="Z91">
        <f>Sustainable_Friendly_Table[[#This Row],[S- Worst-Euclidean Distance]]/(Sustainable_Friendly_Table[[#This Row],[S+ Best-Euclidean Distance]]+Sustainable_Friendly_Table[[#This Row],[S- Worst-Euclidean Distance]])</f>
        <v>0.83989517613004094</v>
      </c>
      <c r="AA91">
        <v>90</v>
      </c>
    </row>
    <row r="92" spans="1:27" x14ac:dyDescent="0.3">
      <c r="A92">
        <v>229</v>
      </c>
      <c r="B92" t="s">
        <v>141</v>
      </c>
      <c r="C92" t="s">
        <v>149</v>
      </c>
      <c r="D92" t="s">
        <v>154</v>
      </c>
      <c r="E92" t="s">
        <v>157</v>
      </c>
      <c r="F92" t="s">
        <v>160</v>
      </c>
      <c r="G92" t="s">
        <v>225</v>
      </c>
      <c r="H92">
        <v>340.0663971879768</v>
      </c>
      <c r="I92">
        <v>49</v>
      </c>
      <c r="J92">
        <v>1229220.4827165273</v>
      </c>
      <c r="K92">
        <v>45086.556245454543</v>
      </c>
      <c r="L92">
        <v>221259686.88897491</v>
      </c>
      <c r="M92">
        <v>5147056.0795454532</v>
      </c>
      <c r="N92">
        <v>1843830724.074791</v>
      </c>
      <c r="O92">
        <v>91336000</v>
      </c>
      <c r="P92">
        <v>25.20423678636363</v>
      </c>
      <c r="Q92">
        <v>18376.846216612081</v>
      </c>
      <c r="R92">
        <v>221304773.44522035</v>
      </c>
      <c r="S92">
        <v>1940.3137801543364</v>
      </c>
      <c r="T92">
        <v>18402.050453398446</v>
      </c>
      <c r="U92">
        <f>Sustainable_Friendly_Table[[#This Row],[Total Energy(MJ)]]*AHP!$P$13/TOPSIS!$B$12</f>
        <v>2.1540376435904448E-2</v>
      </c>
      <c r="V92">
        <f>Sustainable_Friendly_Table[[#This Row],[Total Cost(LKR Million)]]*AHP!$P$14/TOPSIS!$C$12</f>
        <v>6.516733672704127E-3</v>
      </c>
      <c r="W92">
        <f>Sustainable_Friendly_Table[[#This Row],[Total Carbon (Metric T)]]*AHP!$P$15/TOPSIS!$D$12</f>
        <v>1.1857927799261106E-2</v>
      </c>
      <c r="X92">
        <f>((Sustainable_Friendly_Table[[#This Row],[Weighted Energy]]-TOPSIS!$B$13)^2+(Sustainable_Friendly_Table[[#This Row],[Weighted Cost]]-TOPSIS!$C$13)^2+(Sustainable_Friendly_Table[[#This Row],[Weighted Co2]]-TOPSIS!$D$13)^2)^0.5</f>
        <v>9.4023807726613937E-4</v>
      </c>
      <c r="Y92">
        <f>((Sustainable_Friendly_Table[[#This Row],[Weighted Energy]]-TOPSIS!$B$14)^2+(Sustainable_Friendly_Table[[#This Row],[Weighted Cost]]-TOPSIS!$C$14)^2+(Sustainable_Friendly_Table[[#This Row],[Weighted Co2]]-TOPSIS!$D$14)^2)^0.5</f>
        <v>4.8339794987989262E-3</v>
      </c>
      <c r="Z92">
        <f>Sustainable_Friendly_Table[[#This Row],[S- Worst-Euclidean Distance]]/(Sustainable_Friendly_Table[[#This Row],[S+ Best-Euclidean Distance]]+Sustainable_Friendly_Table[[#This Row],[S- Worst-Euclidean Distance]])</f>
        <v>0.83716615023937502</v>
      </c>
      <c r="AA92">
        <v>91</v>
      </c>
    </row>
    <row r="93" spans="1:27" x14ac:dyDescent="0.3">
      <c r="A93">
        <v>247</v>
      </c>
      <c r="B93" t="s">
        <v>141</v>
      </c>
      <c r="C93" t="s">
        <v>149</v>
      </c>
      <c r="D93" t="s">
        <v>155</v>
      </c>
      <c r="E93" t="s">
        <v>157</v>
      </c>
      <c r="F93" t="s">
        <v>160</v>
      </c>
      <c r="G93" t="s">
        <v>225</v>
      </c>
      <c r="H93">
        <v>340.07284429297675</v>
      </c>
      <c r="I93">
        <v>49</v>
      </c>
      <c r="J93">
        <v>1229226.7235141674</v>
      </c>
      <c r="K93">
        <v>45068.135945454545</v>
      </c>
      <c r="L93">
        <v>221260810.23255014</v>
      </c>
      <c r="M93">
        <v>5146135.0645454526</v>
      </c>
      <c r="N93">
        <v>1843840085.271251</v>
      </c>
      <c r="O93">
        <v>91336000</v>
      </c>
      <c r="P93">
        <v>25.190421561363632</v>
      </c>
      <c r="Q93">
        <v>18376.939516536801</v>
      </c>
      <c r="R93">
        <v>221305878.36849561</v>
      </c>
      <c r="S93">
        <v>1940.3222203357964</v>
      </c>
      <c r="T93">
        <v>18402.129938098165</v>
      </c>
      <c r="U93">
        <f>Sustainable_Friendly_Table[[#This Row],[Total Energy(MJ)]]*AHP!$P$13/TOPSIS!$B$12</f>
        <v>2.1540483981995352E-2</v>
      </c>
      <c r="V93">
        <f>Sustainable_Friendly_Table[[#This Row],[Total Cost(LKR Million)]]*AHP!$P$14/TOPSIS!$C$12</f>
        <v>6.5167620198793566E-3</v>
      </c>
      <c r="W93">
        <f>Sustainable_Friendly_Table[[#This Row],[Total Carbon (Metric T)]]*AHP!$P$15/TOPSIS!$D$12</f>
        <v>1.1857979017674663E-2</v>
      </c>
      <c r="X93">
        <f>((Sustainable_Friendly_Table[[#This Row],[Weighted Energy]]-TOPSIS!$B$13)^2+(Sustainable_Friendly_Table[[#This Row],[Weighted Cost]]-TOPSIS!$C$13)^2+(Sustainable_Friendly_Table[[#This Row],[Weighted Co2]]-TOPSIS!$D$13)^2)^0.5</f>
        <v>9.4036026216508435E-4</v>
      </c>
      <c r="Y93">
        <f>((Sustainable_Friendly_Table[[#This Row],[Weighted Energy]]-TOPSIS!$B$14)^2+(Sustainable_Friendly_Table[[#This Row],[Weighted Cost]]-TOPSIS!$C$14)^2+(Sustainable_Friendly_Table[[#This Row],[Weighted Co2]]-TOPSIS!$D$14)^2)^0.5</f>
        <v>4.8338573038891825E-3</v>
      </c>
      <c r="Z93">
        <f>Sustainable_Friendly_Table[[#This Row],[S- Worst-Euclidean Distance]]/(Sustainable_Friendly_Table[[#This Row],[S+ Best-Euclidean Distance]]+Sustainable_Friendly_Table[[#This Row],[S- Worst-Euclidean Distance]])</f>
        <v>0.83714498953186023</v>
      </c>
      <c r="AA93">
        <v>92</v>
      </c>
    </row>
    <row r="94" spans="1:27" x14ac:dyDescent="0.3">
      <c r="A94">
        <v>231</v>
      </c>
      <c r="B94" t="s">
        <v>141</v>
      </c>
      <c r="C94" t="s">
        <v>149</v>
      </c>
      <c r="D94" t="s">
        <v>154</v>
      </c>
      <c r="E94" t="s">
        <v>157</v>
      </c>
      <c r="F94" t="s">
        <v>160</v>
      </c>
      <c r="G94" t="s">
        <v>224</v>
      </c>
      <c r="H94">
        <v>340.0663971879768</v>
      </c>
      <c r="I94">
        <v>25</v>
      </c>
      <c r="J94">
        <v>1229220.4827165273</v>
      </c>
      <c r="K94">
        <v>45086.556245454543</v>
      </c>
      <c r="L94">
        <v>221259686.88897491</v>
      </c>
      <c r="M94">
        <v>5147056.0795454532</v>
      </c>
      <c r="N94">
        <v>1843830724.074791</v>
      </c>
      <c r="O94">
        <v>93655000</v>
      </c>
      <c r="P94">
        <v>25.20423678636363</v>
      </c>
      <c r="Q94">
        <v>18376.846216612081</v>
      </c>
      <c r="R94">
        <v>221304773.44522035</v>
      </c>
      <c r="S94">
        <v>1942.6327801543364</v>
      </c>
      <c r="T94">
        <v>18402.050453398446</v>
      </c>
      <c r="U94">
        <f>Sustainable_Friendly_Table[[#This Row],[Total Energy(MJ)]]*AHP!$P$13/TOPSIS!$B$12</f>
        <v>2.1540376435904448E-2</v>
      </c>
      <c r="V94">
        <f>Sustainable_Friendly_Table[[#This Row],[Total Cost(LKR Million)]]*AHP!$P$14/TOPSIS!$C$12</f>
        <v>6.5245222610971852E-3</v>
      </c>
      <c r="W94">
        <f>Sustainable_Friendly_Table[[#This Row],[Total Carbon (Metric T)]]*AHP!$P$15/TOPSIS!$D$12</f>
        <v>1.1857927799261106E-2</v>
      </c>
      <c r="X94">
        <f>((Sustainable_Friendly_Table[[#This Row],[Weighted Energy]]-TOPSIS!$B$13)^2+(Sustainable_Friendly_Table[[#This Row],[Weighted Cost]]-TOPSIS!$C$13)^2+(Sustainable_Friendly_Table[[#This Row],[Weighted Co2]]-TOPSIS!$D$13)^2)^0.5</f>
        <v>9.4230566721903919E-4</v>
      </c>
      <c r="Y94">
        <f>((Sustainable_Friendly_Table[[#This Row],[Weighted Energy]]-TOPSIS!$B$14)^2+(Sustainable_Friendly_Table[[#This Row],[Weighted Cost]]-TOPSIS!$C$14)^2+(Sustainable_Friendly_Table[[#This Row],[Weighted Co2]]-TOPSIS!$D$14)^2)^0.5</f>
        <v>4.8319527947646157E-3</v>
      </c>
      <c r="Z94">
        <f>Sustainable_Friendly_Table[[#This Row],[S- Worst-Euclidean Distance]]/(Sustainable_Friendly_Table[[#This Row],[S+ Best-Euclidean Distance]]+Sustainable_Friendly_Table[[#This Row],[S- Worst-Euclidean Distance]])</f>
        <v>0.83680923300836707</v>
      </c>
      <c r="AA94">
        <v>93</v>
      </c>
    </row>
    <row r="95" spans="1:27" x14ac:dyDescent="0.3">
      <c r="A95">
        <v>249</v>
      </c>
      <c r="B95" t="s">
        <v>141</v>
      </c>
      <c r="C95" t="s">
        <v>149</v>
      </c>
      <c r="D95" t="s">
        <v>155</v>
      </c>
      <c r="E95" t="s">
        <v>157</v>
      </c>
      <c r="F95" t="s">
        <v>160</v>
      </c>
      <c r="G95" t="s">
        <v>224</v>
      </c>
      <c r="H95">
        <v>340.07284429297675</v>
      </c>
      <c r="I95">
        <v>25</v>
      </c>
      <c r="J95">
        <v>1229226.7235141674</v>
      </c>
      <c r="K95">
        <v>45068.135945454545</v>
      </c>
      <c r="L95">
        <v>221260810.23255014</v>
      </c>
      <c r="M95">
        <v>5146135.0645454526</v>
      </c>
      <c r="N95">
        <v>1843840085.271251</v>
      </c>
      <c r="O95">
        <v>93655000</v>
      </c>
      <c r="P95">
        <v>25.190421561363632</v>
      </c>
      <c r="Q95">
        <v>18376.939516536801</v>
      </c>
      <c r="R95">
        <v>221305878.36849561</v>
      </c>
      <c r="S95">
        <v>1942.6412203357963</v>
      </c>
      <c r="T95">
        <v>18402.129938098165</v>
      </c>
      <c r="U95">
        <f>Sustainable_Friendly_Table[[#This Row],[Total Energy(MJ)]]*AHP!$P$13/TOPSIS!$B$12</f>
        <v>2.1540483981995352E-2</v>
      </c>
      <c r="V95">
        <f>Sustainable_Friendly_Table[[#This Row],[Total Cost(LKR Million)]]*AHP!$P$14/TOPSIS!$C$12</f>
        <v>6.5245506082724138E-3</v>
      </c>
      <c r="W95">
        <f>Sustainable_Friendly_Table[[#This Row],[Total Carbon (Metric T)]]*AHP!$P$15/TOPSIS!$D$12</f>
        <v>1.1857979017674663E-2</v>
      </c>
      <c r="X95">
        <f>((Sustainable_Friendly_Table[[#This Row],[Weighted Energy]]-TOPSIS!$B$13)^2+(Sustainable_Friendly_Table[[#This Row],[Weighted Cost]]-TOPSIS!$C$13)^2+(Sustainable_Friendly_Table[[#This Row],[Weighted Co2]]-TOPSIS!$D$13)^2)^0.5</f>
        <v>9.4242781832888287E-4</v>
      </c>
      <c r="Y95">
        <f>((Sustainable_Friendly_Table[[#This Row],[Weighted Energy]]-TOPSIS!$B$14)^2+(Sustainable_Friendly_Table[[#This Row],[Weighted Cost]]-TOPSIS!$C$14)^2+(Sustainable_Friendly_Table[[#This Row],[Weighted Co2]]-TOPSIS!$D$14)^2)^0.5</f>
        <v>4.8318305942941561E-3</v>
      </c>
      <c r="Z95">
        <f>Sustainable_Friendly_Table[[#This Row],[S- Worst-Euclidean Distance]]/(Sustainable_Friendly_Table[[#This Row],[S+ Best-Euclidean Distance]]+Sustainable_Friendly_Table[[#This Row],[S- Worst-Euclidean Distance]])</f>
        <v>0.83678807718950499</v>
      </c>
      <c r="AA95">
        <v>94</v>
      </c>
    </row>
    <row r="96" spans="1:27" x14ac:dyDescent="0.3">
      <c r="A96">
        <v>230</v>
      </c>
      <c r="B96" t="s">
        <v>141</v>
      </c>
      <c r="C96" t="s">
        <v>149</v>
      </c>
      <c r="D96" t="s">
        <v>154</v>
      </c>
      <c r="E96" t="s">
        <v>157</v>
      </c>
      <c r="F96" t="s">
        <v>160</v>
      </c>
      <c r="G96" t="s">
        <v>226</v>
      </c>
      <c r="H96">
        <v>340.0663971879768</v>
      </c>
      <c r="I96">
        <v>25</v>
      </c>
      <c r="J96">
        <v>1229220.4827165273</v>
      </c>
      <c r="K96">
        <v>45086.556245454543</v>
      </c>
      <c r="L96">
        <v>221259686.88897491</v>
      </c>
      <c r="M96">
        <v>5147056.0795454532</v>
      </c>
      <c r="N96">
        <v>1843830724.074791</v>
      </c>
      <c r="O96">
        <v>97500000</v>
      </c>
      <c r="P96">
        <v>25.20423678636363</v>
      </c>
      <c r="Q96">
        <v>18376.846216612081</v>
      </c>
      <c r="R96">
        <v>221304773.44522035</v>
      </c>
      <c r="S96">
        <v>1946.4777801543364</v>
      </c>
      <c r="T96">
        <v>18402.050453398446</v>
      </c>
      <c r="U96">
        <f>Sustainable_Friendly_Table[[#This Row],[Total Energy(MJ)]]*AHP!$P$13/TOPSIS!$B$12</f>
        <v>2.1540376435904448E-2</v>
      </c>
      <c r="V96">
        <f>Sustainable_Friendly_Table[[#This Row],[Total Cost(LKR Million)]]*AHP!$P$14/TOPSIS!$C$12</f>
        <v>6.5374360697954652E-3</v>
      </c>
      <c r="W96">
        <f>Sustainable_Friendly_Table[[#This Row],[Total Carbon (Metric T)]]*AHP!$P$15/TOPSIS!$D$12</f>
        <v>1.1857927799261106E-2</v>
      </c>
      <c r="X96">
        <f>((Sustainable_Friendly_Table[[#This Row],[Weighted Energy]]-TOPSIS!$B$13)^2+(Sustainable_Friendly_Table[[#This Row],[Weighted Cost]]-TOPSIS!$C$13)^2+(Sustainable_Friendly_Table[[#This Row],[Weighted Co2]]-TOPSIS!$D$13)^2)^0.5</f>
        <v>9.4586519254226788E-4</v>
      </c>
      <c r="Y96">
        <f>((Sustainable_Friendly_Table[[#This Row],[Weighted Energy]]-TOPSIS!$B$14)^2+(Sustainable_Friendly_Table[[#This Row],[Weighted Cost]]-TOPSIS!$C$14)^2+(Sustainable_Friendly_Table[[#This Row],[Weighted Co2]]-TOPSIS!$D$14)^2)^0.5</f>
        <v>4.8286182429691325E-3</v>
      </c>
      <c r="Z96">
        <f>Sustainable_Friendly_Table[[#This Row],[S- Worst-Euclidean Distance]]/(Sustainable_Friendly_Table[[#This Row],[S+ Best-Euclidean Distance]]+Sustainable_Friendly_Table[[#This Row],[S- Worst-Euclidean Distance]])</f>
        <v>0.83619916775144409</v>
      </c>
      <c r="AA96">
        <v>95</v>
      </c>
    </row>
    <row r="97" spans="1:27" x14ac:dyDescent="0.3">
      <c r="A97">
        <v>248</v>
      </c>
      <c r="B97" t="s">
        <v>141</v>
      </c>
      <c r="C97" t="s">
        <v>149</v>
      </c>
      <c r="D97" t="s">
        <v>155</v>
      </c>
      <c r="E97" t="s">
        <v>157</v>
      </c>
      <c r="F97" t="s">
        <v>160</v>
      </c>
      <c r="G97" t="s">
        <v>226</v>
      </c>
      <c r="H97">
        <v>340.07284429297675</v>
      </c>
      <c r="I97">
        <v>25</v>
      </c>
      <c r="J97">
        <v>1229226.7235141674</v>
      </c>
      <c r="K97">
        <v>45068.135945454545</v>
      </c>
      <c r="L97">
        <v>221260810.23255014</v>
      </c>
      <c r="M97">
        <v>5146135.0645454526</v>
      </c>
      <c r="N97">
        <v>1843840085.271251</v>
      </c>
      <c r="O97">
        <v>97500000</v>
      </c>
      <c r="P97">
        <v>25.190421561363632</v>
      </c>
      <c r="Q97">
        <v>18376.939516536801</v>
      </c>
      <c r="R97">
        <v>221305878.36849561</v>
      </c>
      <c r="S97">
        <v>1946.4862203357964</v>
      </c>
      <c r="T97">
        <v>18402.129938098165</v>
      </c>
      <c r="U97">
        <f>Sustainable_Friendly_Table[[#This Row],[Total Energy(MJ)]]*AHP!$P$13/TOPSIS!$B$12</f>
        <v>2.1540483981995352E-2</v>
      </c>
      <c r="V97">
        <f>Sustainable_Friendly_Table[[#This Row],[Total Cost(LKR Million)]]*AHP!$P$14/TOPSIS!$C$12</f>
        <v>6.537464416970693E-3</v>
      </c>
      <c r="W97">
        <f>Sustainable_Friendly_Table[[#This Row],[Total Carbon (Metric T)]]*AHP!$P$15/TOPSIS!$D$12</f>
        <v>1.1857979017674663E-2</v>
      </c>
      <c r="X97">
        <f>((Sustainable_Friendly_Table[[#This Row],[Weighted Energy]]-TOPSIS!$B$13)^2+(Sustainable_Friendly_Table[[#This Row],[Weighted Cost]]-TOPSIS!$C$13)^2+(Sustainable_Friendly_Table[[#This Row],[Weighted Co2]]-TOPSIS!$D$13)^2)^0.5</f>
        <v>9.4598727099789038E-4</v>
      </c>
      <c r="Y97">
        <f>((Sustainable_Friendly_Table[[#This Row],[Weighted Energy]]-TOPSIS!$B$14)^2+(Sustainable_Friendly_Table[[#This Row],[Weighted Cost]]-TOPSIS!$C$14)^2+(Sustainable_Friendly_Table[[#This Row],[Weighted Co2]]-TOPSIS!$D$14)^2)^0.5</f>
        <v>4.8284960339217168E-3</v>
      </c>
      <c r="Z97">
        <f>Sustainable_Friendly_Table[[#This Row],[S- Worst-Euclidean Distance]]/(Sustainable_Friendly_Table[[#This Row],[S+ Best-Euclidean Distance]]+Sustainable_Friendly_Table[[#This Row],[S- Worst-Euclidean Distance]])</f>
        <v>0.83617802302901267</v>
      </c>
      <c r="AA97">
        <v>96</v>
      </c>
    </row>
    <row r="98" spans="1:27" x14ac:dyDescent="0.3">
      <c r="A98">
        <v>223</v>
      </c>
      <c r="B98" t="s">
        <v>141</v>
      </c>
      <c r="C98" t="s">
        <v>149</v>
      </c>
      <c r="D98" t="s">
        <v>154</v>
      </c>
      <c r="E98" t="s">
        <v>156</v>
      </c>
      <c r="F98" t="s">
        <v>161</v>
      </c>
      <c r="G98" t="s">
        <v>225</v>
      </c>
      <c r="H98">
        <v>336.74512672633341</v>
      </c>
      <c r="I98">
        <v>48</v>
      </c>
      <c r="J98">
        <v>1233401.0378366455</v>
      </c>
      <c r="K98">
        <v>42848.558199999992</v>
      </c>
      <c r="L98">
        <v>222012186.8105962</v>
      </c>
      <c r="M98">
        <v>5643782.4749999987</v>
      </c>
      <c r="N98">
        <v>1850101556.7549684</v>
      </c>
      <c r="O98">
        <v>89472000</v>
      </c>
      <c r="P98">
        <v>21.983703013636362</v>
      </c>
      <c r="Q98">
        <v>18439.345515657849</v>
      </c>
      <c r="R98">
        <v>222055035.3687962</v>
      </c>
      <c r="S98">
        <v>1945.2173392299683</v>
      </c>
      <c r="T98">
        <v>18461.329218671486</v>
      </c>
      <c r="U98">
        <f>Sustainable_Friendly_Table[[#This Row],[Total Energy(MJ)]]*AHP!$P$13/TOPSIS!$B$12</f>
        <v>2.1613402082878801E-2</v>
      </c>
      <c r="V98">
        <f>Sustainable_Friendly_Table[[#This Row],[Total Cost(LKR Million)]]*AHP!$P$14/TOPSIS!$C$12</f>
        <v>6.5332027556282944E-3</v>
      </c>
      <c r="W98">
        <f>Sustainable_Friendly_Table[[#This Row],[Total Carbon (Metric T)]]*AHP!$P$15/TOPSIS!$D$12</f>
        <v>1.1896125896827306E-2</v>
      </c>
      <c r="X98">
        <f>((Sustainable_Friendly_Table[[#This Row],[Weighted Energy]]-TOPSIS!$B$13)^2+(Sustainable_Friendly_Table[[#This Row],[Weighted Cost]]-TOPSIS!$C$13)^2+(Sustainable_Friendly_Table[[#This Row],[Weighted Co2]]-TOPSIS!$D$13)^2)^0.5</f>
        <v>1.0240872773469986E-3</v>
      </c>
      <c r="Y98">
        <f>((Sustainable_Friendly_Table[[#This Row],[Weighted Energy]]-TOPSIS!$B$14)^2+(Sustainable_Friendly_Table[[#This Row],[Weighted Cost]]-TOPSIS!$C$14)^2+(Sustainable_Friendly_Table[[#This Row],[Weighted Co2]]-TOPSIS!$D$14)^2)^0.5</f>
        <v>4.7501454526980777E-3</v>
      </c>
      <c r="Z98">
        <f>Sustainable_Friendly_Table[[#This Row],[S- Worst-Euclidean Distance]]/(Sustainable_Friendly_Table[[#This Row],[S+ Best-Euclidean Distance]]+Sustainable_Friendly_Table[[#This Row],[S- Worst-Euclidean Distance]])</f>
        <v>0.82264530627275145</v>
      </c>
      <c r="AA98">
        <v>97</v>
      </c>
    </row>
    <row r="99" spans="1:27" x14ac:dyDescent="0.3">
      <c r="A99">
        <v>241</v>
      </c>
      <c r="B99" t="s">
        <v>141</v>
      </c>
      <c r="C99" t="s">
        <v>149</v>
      </c>
      <c r="D99" t="s">
        <v>155</v>
      </c>
      <c r="E99" t="s">
        <v>156</v>
      </c>
      <c r="F99" t="s">
        <v>161</v>
      </c>
      <c r="G99" t="s">
        <v>225</v>
      </c>
      <c r="H99">
        <v>336.75157383133342</v>
      </c>
      <c r="I99">
        <v>48</v>
      </c>
      <c r="J99">
        <v>1233407.2786342856</v>
      </c>
      <c r="K99">
        <v>42830.137899999994</v>
      </c>
      <c r="L99">
        <v>222013310.15417141</v>
      </c>
      <c r="M99">
        <v>5642861.459999999</v>
      </c>
      <c r="N99">
        <v>1850110917.9514284</v>
      </c>
      <c r="O99">
        <v>89472000</v>
      </c>
      <c r="P99">
        <v>21.969887788636363</v>
      </c>
      <c r="Q99">
        <v>18439.438815582569</v>
      </c>
      <c r="R99">
        <v>222056140.2920714</v>
      </c>
      <c r="S99">
        <v>1945.2257794114284</v>
      </c>
      <c r="T99">
        <v>18461.408703371206</v>
      </c>
      <c r="U99">
        <f>Sustainable_Friendly_Table[[#This Row],[Total Energy(MJ)]]*AHP!$P$13/TOPSIS!$B$12</f>
        <v>2.1613509628969699E-2</v>
      </c>
      <c r="V99">
        <f>Sustainable_Friendly_Table[[#This Row],[Total Cost(LKR Million)]]*AHP!$P$14/TOPSIS!$C$12</f>
        <v>6.5332311028035222E-3</v>
      </c>
      <c r="W99">
        <f>Sustainable_Friendly_Table[[#This Row],[Total Carbon (Metric T)]]*AHP!$P$15/TOPSIS!$D$12</f>
        <v>1.1896177115240863E-2</v>
      </c>
      <c r="X99">
        <f>((Sustainable_Friendly_Table[[#This Row],[Weighted Energy]]-TOPSIS!$B$13)^2+(Sustainable_Friendly_Table[[#This Row],[Weighted Cost]]-TOPSIS!$C$13)^2+(Sustainable_Friendly_Table[[#This Row],[Weighted Co2]]-TOPSIS!$D$13)^2)^0.5</f>
        <v>1.0242094933086913E-3</v>
      </c>
      <c r="Y99">
        <f>((Sustainable_Friendly_Table[[#This Row],[Weighted Energy]]-TOPSIS!$B$14)^2+(Sustainable_Friendly_Table[[#This Row],[Weighted Cost]]-TOPSIS!$C$14)^2+(Sustainable_Friendly_Table[[#This Row],[Weighted Co2]]-TOPSIS!$D$14)^2)^0.5</f>
        <v>4.7500232646992763E-3</v>
      </c>
      <c r="Z99">
        <f>Sustainable_Friendly_Table[[#This Row],[S- Worst-Euclidean Distance]]/(Sustainable_Friendly_Table[[#This Row],[S+ Best-Euclidean Distance]]+Sustainable_Friendly_Table[[#This Row],[S- Worst-Euclidean Distance]])</f>
        <v>0.82262414138254625</v>
      </c>
      <c r="AA99">
        <v>98</v>
      </c>
    </row>
    <row r="100" spans="1:27" x14ac:dyDescent="0.3">
      <c r="A100">
        <v>225</v>
      </c>
      <c r="B100" t="s">
        <v>141</v>
      </c>
      <c r="C100" t="s">
        <v>149</v>
      </c>
      <c r="D100" t="s">
        <v>154</v>
      </c>
      <c r="E100" t="s">
        <v>156</v>
      </c>
      <c r="F100" t="s">
        <v>161</v>
      </c>
      <c r="G100" t="s">
        <v>224</v>
      </c>
      <c r="H100">
        <v>336.74512672633341</v>
      </c>
      <c r="I100">
        <v>24</v>
      </c>
      <c r="J100">
        <v>1233401.0378366455</v>
      </c>
      <c r="K100">
        <v>42848.558199999992</v>
      </c>
      <c r="L100">
        <v>222012186.8105962</v>
      </c>
      <c r="M100">
        <v>5643782.4749999987</v>
      </c>
      <c r="N100">
        <v>1850101556.7549684</v>
      </c>
      <c r="O100">
        <v>89908800</v>
      </c>
      <c r="P100">
        <v>21.983703013636362</v>
      </c>
      <c r="Q100">
        <v>18439.345515657849</v>
      </c>
      <c r="R100">
        <v>222055035.3687962</v>
      </c>
      <c r="S100">
        <v>1945.6541392299682</v>
      </c>
      <c r="T100">
        <v>18461.329218671486</v>
      </c>
      <c r="U100">
        <f>Sustainable_Friendly_Table[[#This Row],[Total Energy(MJ)]]*AHP!$P$13/TOPSIS!$B$12</f>
        <v>2.1613402082878801E-2</v>
      </c>
      <c r="V100">
        <f>Sustainable_Friendly_Table[[#This Row],[Total Cost(LKR Million)]]*AHP!$P$14/TOPSIS!$C$12</f>
        <v>6.534669791165201E-3</v>
      </c>
      <c r="W100">
        <f>Sustainable_Friendly_Table[[#This Row],[Total Carbon (Metric T)]]*AHP!$P$15/TOPSIS!$D$12</f>
        <v>1.1896125896827306E-2</v>
      </c>
      <c r="X100">
        <f>((Sustainable_Friendly_Table[[#This Row],[Weighted Energy]]-TOPSIS!$B$13)^2+(Sustainable_Friendly_Table[[#This Row],[Weighted Cost]]-TOPSIS!$C$13)^2+(Sustainable_Friendly_Table[[#This Row],[Weighted Co2]]-TOPSIS!$D$13)^2)^0.5</f>
        <v>1.0244642241985802E-3</v>
      </c>
      <c r="Y100">
        <f>((Sustainable_Friendly_Table[[#This Row],[Weighted Energy]]-TOPSIS!$B$14)^2+(Sustainable_Friendly_Table[[#This Row],[Weighted Cost]]-TOPSIS!$C$14)^2+(Sustainable_Friendly_Table[[#This Row],[Weighted Co2]]-TOPSIS!$D$14)^2)^0.5</f>
        <v>4.7497611474373591E-3</v>
      </c>
      <c r="Z100">
        <f>Sustainable_Friendly_Table[[#This Row],[S- Worst-Euclidean Distance]]/(Sustainable_Friendly_Table[[#This Row],[S+ Best-Euclidean Distance]]+Sustainable_Friendly_Table[[#This Row],[S- Worst-Euclidean Distance]])</f>
        <v>0.82257979932149217</v>
      </c>
      <c r="AA100">
        <v>99</v>
      </c>
    </row>
    <row r="101" spans="1:27" x14ac:dyDescent="0.3">
      <c r="A101">
        <v>243</v>
      </c>
      <c r="B101" t="s">
        <v>141</v>
      </c>
      <c r="C101" t="s">
        <v>149</v>
      </c>
      <c r="D101" t="s">
        <v>155</v>
      </c>
      <c r="E101" t="s">
        <v>156</v>
      </c>
      <c r="F101" t="s">
        <v>161</v>
      </c>
      <c r="G101" t="s">
        <v>224</v>
      </c>
      <c r="H101">
        <v>336.75157383133342</v>
      </c>
      <c r="I101">
        <v>24</v>
      </c>
      <c r="J101">
        <v>1233407.2786342856</v>
      </c>
      <c r="K101">
        <v>42830.137899999994</v>
      </c>
      <c r="L101">
        <v>222013310.15417141</v>
      </c>
      <c r="M101">
        <v>5642861.459999999</v>
      </c>
      <c r="N101">
        <v>1850110917.9514284</v>
      </c>
      <c r="O101">
        <v>89908800</v>
      </c>
      <c r="P101">
        <v>21.969887788636363</v>
      </c>
      <c r="Q101">
        <v>18439.438815582569</v>
      </c>
      <c r="R101">
        <v>222056140.2920714</v>
      </c>
      <c r="S101">
        <v>1945.6625794114284</v>
      </c>
      <c r="T101">
        <v>18461.408703371206</v>
      </c>
      <c r="U101">
        <f>Sustainable_Friendly_Table[[#This Row],[Total Energy(MJ)]]*AHP!$P$13/TOPSIS!$B$12</f>
        <v>2.1613509628969699E-2</v>
      </c>
      <c r="V101">
        <f>Sustainable_Friendly_Table[[#This Row],[Total Cost(LKR Million)]]*AHP!$P$14/TOPSIS!$C$12</f>
        <v>6.5346981383404305E-3</v>
      </c>
      <c r="W101">
        <f>Sustainable_Friendly_Table[[#This Row],[Total Carbon (Metric T)]]*AHP!$P$15/TOPSIS!$D$12</f>
        <v>1.1896177115240863E-2</v>
      </c>
      <c r="X101">
        <f>((Sustainable_Friendly_Table[[#This Row],[Weighted Energy]]-TOPSIS!$B$13)^2+(Sustainable_Friendly_Table[[#This Row],[Weighted Cost]]-TOPSIS!$C$13)^2+(Sustainable_Friendly_Table[[#This Row],[Weighted Co2]]-TOPSIS!$D$13)^2)^0.5</f>
        <v>1.0245864357852315E-3</v>
      </c>
      <c r="Y101">
        <f>((Sustainable_Friendly_Table[[#This Row],[Weighted Energy]]-TOPSIS!$B$14)^2+(Sustainable_Friendly_Table[[#This Row],[Weighted Cost]]-TOPSIS!$C$14)^2+(Sustainable_Friendly_Table[[#This Row],[Weighted Co2]]-TOPSIS!$D$14)^2)^0.5</f>
        <v>4.7496389583076967E-3</v>
      </c>
      <c r="Z101">
        <f>Sustainable_Friendly_Table[[#This Row],[S- Worst-Euclidean Distance]]/(Sustainable_Friendly_Table[[#This Row],[S+ Best-Euclidean Distance]]+Sustainable_Friendly_Table[[#This Row],[S- Worst-Euclidean Distance]])</f>
        <v>0.82255863499312121</v>
      </c>
      <c r="AA101">
        <v>100</v>
      </c>
    </row>
    <row r="102" spans="1:27" x14ac:dyDescent="0.3">
      <c r="A102">
        <v>224</v>
      </c>
      <c r="B102" t="s">
        <v>141</v>
      </c>
      <c r="C102" t="s">
        <v>149</v>
      </c>
      <c r="D102" t="s">
        <v>154</v>
      </c>
      <c r="E102" t="s">
        <v>156</v>
      </c>
      <c r="F102" t="s">
        <v>161</v>
      </c>
      <c r="G102" t="s">
        <v>226</v>
      </c>
      <c r="H102">
        <v>336.74512672633341</v>
      </c>
      <c r="I102">
        <v>24</v>
      </c>
      <c r="J102">
        <v>1233401.0378366455</v>
      </c>
      <c r="K102">
        <v>42848.558199999992</v>
      </c>
      <c r="L102">
        <v>222012186.8105962</v>
      </c>
      <c r="M102">
        <v>5643782.4749999987</v>
      </c>
      <c r="N102">
        <v>1850101556.7549684</v>
      </c>
      <c r="O102">
        <v>93600000</v>
      </c>
      <c r="P102">
        <v>21.983703013636362</v>
      </c>
      <c r="Q102">
        <v>18439.345515657849</v>
      </c>
      <c r="R102">
        <v>222055035.3687962</v>
      </c>
      <c r="S102">
        <v>1949.3453392299682</v>
      </c>
      <c r="T102">
        <v>18461.329218671486</v>
      </c>
      <c r="U102">
        <f>Sustainable_Friendly_Table[[#This Row],[Total Energy(MJ)]]*AHP!$P$13/TOPSIS!$B$12</f>
        <v>2.1613402082878801E-2</v>
      </c>
      <c r="V102">
        <f>Sustainable_Friendly_Table[[#This Row],[Total Cost(LKR Million)]]*AHP!$P$14/TOPSIS!$C$12</f>
        <v>6.547067047515549E-3</v>
      </c>
      <c r="W102">
        <f>Sustainable_Friendly_Table[[#This Row],[Total Carbon (Metric T)]]*AHP!$P$15/TOPSIS!$D$12</f>
        <v>1.1896125896827306E-2</v>
      </c>
      <c r="X102">
        <f>((Sustainable_Friendly_Table[[#This Row],[Weighted Energy]]-TOPSIS!$B$13)^2+(Sustainable_Friendly_Table[[#This Row],[Weighted Cost]]-TOPSIS!$C$13)^2+(Sustainable_Friendly_Table[[#This Row],[Weighted Co2]]-TOPSIS!$D$13)^2)^0.5</f>
        <v>1.0277277354457169E-3</v>
      </c>
      <c r="Y102">
        <f>((Sustainable_Friendly_Table[[#This Row],[Weighted Energy]]-TOPSIS!$B$14)^2+(Sustainable_Friendly_Table[[#This Row],[Weighted Cost]]-TOPSIS!$C$14)^2+(Sustainable_Friendly_Table[[#This Row],[Weighted Co2]]-TOPSIS!$D$14)^2)^0.5</f>
        <v>4.7465304201508539E-3</v>
      </c>
      <c r="Z102">
        <f>Sustainable_Friendly_Table[[#This Row],[S- Worst-Euclidean Distance]]/(Sustainable_Friendly_Table[[#This Row],[S+ Best-Euclidean Distance]]+Sustainable_Friendly_Table[[#This Row],[S- Worst-Euclidean Distance]])</f>
        <v>0.82201562386856308</v>
      </c>
      <c r="AA102">
        <v>101</v>
      </c>
    </row>
    <row r="103" spans="1:27" x14ac:dyDescent="0.3">
      <c r="A103">
        <v>242</v>
      </c>
      <c r="B103" t="s">
        <v>141</v>
      </c>
      <c r="C103" t="s">
        <v>149</v>
      </c>
      <c r="D103" t="s">
        <v>155</v>
      </c>
      <c r="E103" t="s">
        <v>156</v>
      </c>
      <c r="F103" t="s">
        <v>161</v>
      </c>
      <c r="G103" t="s">
        <v>226</v>
      </c>
      <c r="H103">
        <v>336.75157383133342</v>
      </c>
      <c r="I103">
        <v>24</v>
      </c>
      <c r="J103">
        <v>1233407.2786342856</v>
      </c>
      <c r="K103">
        <v>42830.137899999994</v>
      </c>
      <c r="L103">
        <v>222013310.15417141</v>
      </c>
      <c r="M103">
        <v>5642861.459999999</v>
      </c>
      <c r="N103">
        <v>1850110917.9514284</v>
      </c>
      <c r="O103">
        <v>93600000</v>
      </c>
      <c r="P103">
        <v>21.969887788636363</v>
      </c>
      <c r="Q103">
        <v>18439.438815582569</v>
      </c>
      <c r="R103">
        <v>222056140.2920714</v>
      </c>
      <c r="S103">
        <v>1949.3537794114284</v>
      </c>
      <c r="T103">
        <v>18461.408703371206</v>
      </c>
      <c r="U103">
        <f>Sustainable_Friendly_Table[[#This Row],[Total Energy(MJ)]]*AHP!$P$13/TOPSIS!$B$12</f>
        <v>2.1613509628969699E-2</v>
      </c>
      <c r="V103">
        <f>Sustainable_Friendly_Table[[#This Row],[Total Cost(LKR Million)]]*AHP!$P$14/TOPSIS!$C$12</f>
        <v>6.5470953946907776E-3</v>
      </c>
      <c r="W103">
        <f>Sustainable_Friendly_Table[[#This Row],[Total Carbon (Metric T)]]*AHP!$P$15/TOPSIS!$D$12</f>
        <v>1.1896177115240863E-2</v>
      </c>
      <c r="X103">
        <f>((Sustainable_Friendly_Table[[#This Row],[Weighted Energy]]-TOPSIS!$B$13)^2+(Sustainable_Friendly_Table[[#This Row],[Weighted Cost]]-TOPSIS!$C$13)^2+(Sustainable_Friendly_Table[[#This Row],[Weighted Co2]]-TOPSIS!$D$13)^2)^0.5</f>
        <v>1.0278499009053134E-3</v>
      </c>
      <c r="Y103">
        <f>((Sustainable_Friendly_Table[[#This Row],[Weighted Energy]]-TOPSIS!$B$14)^2+(Sustainable_Friendly_Table[[#This Row],[Weighted Cost]]-TOPSIS!$C$14)^2+(Sustainable_Friendly_Table[[#This Row],[Weighted Co2]]-TOPSIS!$D$14)^2)^0.5</f>
        <v>4.7464082218916445E-3</v>
      </c>
      <c r="Z103">
        <f>Sustainable_Friendly_Table[[#This Row],[S- Worst-Euclidean Distance]]/(Sustainable_Friendly_Table[[#This Row],[S+ Best-Euclidean Distance]]+Sustainable_Friendly_Table[[#This Row],[S- Worst-Euclidean Distance]])</f>
        <v>0.82199446594752523</v>
      </c>
      <c r="AA103">
        <v>102</v>
      </c>
    </row>
    <row r="104" spans="1:27" x14ac:dyDescent="0.3">
      <c r="A104">
        <v>232</v>
      </c>
      <c r="B104" t="s">
        <v>141</v>
      </c>
      <c r="C104" t="s">
        <v>149</v>
      </c>
      <c r="D104" t="s">
        <v>154</v>
      </c>
      <c r="E104" t="s">
        <v>157</v>
      </c>
      <c r="F104" t="s">
        <v>161</v>
      </c>
      <c r="G104" t="s">
        <v>225</v>
      </c>
      <c r="H104">
        <v>339.80190454451531</v>
      </c>
      <c r="I104">
        <v>49</v>
      </c>
      <c r="J104">
        <v>1236359.9987646453</v>
      </c>
      <c r="K104">
        <v>45577.824109090907</v>
      </c>
      <c r="L104">
        <v>222544799.77763617</v>
      </c>
      <c r="M104">
        <v>5097929.293181817</v>
      </c>
      <c r="N104">
        <v>1854539998.1469679</v>
      </c>
      <c r="O104">
        <v>91336000</v>
      </c>
      <c r="P104">
        <v>24.712968922727267</v>
      </c>
      <c r="Q104">
        <v>18483.581981531446</v>
      </c>
      <c r="R104">
        <v>222590377.60174525</v>
      </c>
      <c r="S104">
        <v>1950.9739274401497</v>
      </c>
      <c r="T104">
        <v>18508.294950454172</v>
      </c>
      <c r="U104">
        <f>Sustainable_Friendly_Table[[#This Row],[Total Energy(MJ)]]*AHP!$P$13/TOPSIS!$B$12</f>
        <v>2.1665508836114355E-2</v>
      </c>
      <c r="V104">
        <f>Sustainable_Friendly_Table[[#This Row],[Total Cost(LKR Million)]]*AHP!$P$14/TOPSIS!$C$12</f>
        <v>6.552536820361987E-3</v>
      </c>
      <c r="W104">
        <f>Sustainable_Friendly_Table[[#This Row],[Total Carbon (Metric T)]]*AHP!$P$15/TOPSIS!$D$12</f>
        <v>1.1926389712152067E-2</v>
      </c>
      <c r="X104">
        <f>((Sustainable_Friendly_Table[[#This Row],[Weighted Energy]]-TOPSIS!$B$13)^2+(Sustainable_Friendly_Table[[#This Row],[Weighted Cost]]-TOPSIS!$C$13)^2+(Sustainable_Friendly_Table[[#This Row],[Weighted Co2]]-TOPSIS!$D$13)^2)^0.5</f>
        <v>1.0872763646153833E-3</v>
      </c>
      <c r="Y104">
        <f>((Sustainable_Friendly_Table[[#This Row],[Weighted Energy]]-TOPSIS!$B$14)^2+(Sustainable_Friendly_Table[[#This Row],[Weighted Cost]]-TOPSIS!$C$14)^2+(Sustainable_Friendly_Table[[#This Row],[Weighted Co2]]-TOPSIS!$D$14)^2)^0.5</f>
        <v>4.6869433499178315E-3</v>
      </c>
      <c r="Z104">
        <f>Sustainable_Friendly_Table[[#This Row],[S- Worst-Euclidean Distance]]/(Sustainable_Friendly_Table[[#This Row],[S+ Best-Euclidean Distance]]+Sustainable_Friendly_Table[[#This Row],[S- Worst-Euclidean Distance]])</f>
        <v>0.81170159461047142</v>
      </c>
      <c r="AA104">
        <v>103</v>
      </c>
    </row>
    <row r="105" spans="1:27" x14ac:dyDescent="0.3">
      <c r="A105">
        <v>250</v>
      </c>
      <c r="B105" t="s">
        <v>141</v>
      </c>
      <c r="C105" t="s">
        <v>149</v>
      </c>
      <c r="D105" t="s">
        <v>155</v>
      </c>
      <c r="E105" t="s">
        <v>157</v>
      </c>
      <c r="F105" t="s">
        <v>161</v>
      </c>
      <c r="G105" t="s">
        <v>225</v>
      </c>
      <c r="H105">
        <v>339.80835164951526</v>
      </c>
      <c r="I105">
        <v>49</v>
      </c>
      <c r="J105">
        <v>1236366.2395622854</v>
      </c>
      <c r="K105">
        <v>45559.403809090909</v>
      </c>
      <c r="L105">
        <v>222545923.12121138</v>
      </c>
      <c r="M105">
        <v>5097008.2781818165</v>
      </c>
      <c r="N105">
        <v>1854549359.3434281</v>
      </c>
      <c r="O105">
        <v>91336000</v>
      </c>
      <c r="P105">
        <v>24.699153697727269</v>
      </c>
      <c r="Q105">
        <v>18483.675281456166</v>
      </c>
      <c r="R105">
        <v>222591482.52502048</v>
      </c>
      <c r="S105">
        <v>1950.9823676216099</v>
      </c>
      <c r="T105">
        <v>18508.374435153892</v>
      </c>
      <c r="U105">
        <f>Sustainable_Friendly_Table[[#This Row],[Total Energy(MJ)]]*AHP!$P$13/TOPSIS!$B$12</f>
        <v>2.1665616382205256E-2</v>
      </c>
      <c r="V105">
        <f>Sustainable_Friendly_Table[[#This Row],[Total Cost(LKR Million)]]*AHP!$P$14/TOPSIS!$C$12</f>
        <v>6.5525651675372165E-3</v>
      </c>
      <c r="W105">
        <f>Sustainable_Friendly_Table[[#This Row],[Total Carbon (Metric T)]]*AHP!$P$15/TOPSIS!$D$12</f>
        <v>1.1926440930565623E-2</v>
      </c>
      <c r="X105">
        <f>((Sustainable_Friendly_Table[[#This Row],[Weighted Energy]]-TOPSIS!$B$13)^2+(Sustainable_Friendly_Table[[#This Row],[Weighted Cost]]-TOPSIS!$C$13)^2+(Sustainable_Friendly_Table[[#This Row],[Weighted Co2]]-TOPSIS!$D$13)^2)^0.5</f>
        <v>1.0873985615346413E-3</v>
      </c>
      <c r="Y105">
        <f>((Sustainable_Friendly_Table[[#This Row],[Weighted Energy]]-TOPSIS!$B$14)^2+(Sustainable_Friendly_Table[[#This Row],[Weighted Cost]]-TOPSIS!$C$14)^2+(Sustainable_Friendly_Table[[#This Row],[Weighted Co2]]-TOPSIS!$D$14)^2)^0.5</f>
        <v>4.6868211575386365E-3</v>
      </c>
      <c r="Z105">
        <f>Sustainable_Friendly_Table[[#This Row],[S- Worst-Euclidean Distance]]/(Sustainable_Friendly_Table[[#This Row],[S+ Best-Euclidean Distance]]+Sustainable_Friendly_Table[[#This Row],[S- Worst-Euclidean Distance]])</f>
        <v>0.81168043225948439</v>
      </c>
      <c r="AA105">
        <v>104</v>
      </c>
    </row>
    <row r="106" spans="1:27" x14ac:dyDescent="0.3">
      <c r="A106">
        <v>234</v>
      </c>
      <c r="B106" t="s">
        <v>141</v>
      </c>
      <c r="C106" t="s">
        <v>149</v>
      </c>
      <c r="D106" t="s">
        <v>154</v>
      </c>
      <c r="E106" t="s">
        <v>157</v>
      </c>
      <c r="F106" t="s">
        <v>161</v>
      </c>
      <c r="G106" t="s">
        <v>224</v>
      </c>
      <c r="H106">
        <v>339.80190454451531</v>
      </c>
      <c r="I106">
        <v>25</v>
      </c>
      <c r="J106">
        <v>1236359.9987646453</v>
      </c>
      <c r="K106">
        <v>45577.824109090907</v>
      </c>
      <c r="L106">
        <v>222544799.77763617</v>
      </c>
      <c r="M106">
        <v>5097929.293181817</v>
      </c>
      <c r="N106">
        <v>1854539998.1469679</v>
      </c>
      <c r="O106">
        <v>93655000</v>
      </c>
      <c r="P106">
        <v>24.712968922727267</v>
      </c>
      <c r="Q106">
        <v>18483.581981531446</v>
      </c>
      <c r="R106">
        <v>222590377.60174525</v>
      </c>
      <c r="S106">
        <v>1953.2929274401497</v>
      </c>
      <c r="T106">
        <v>18508.294950454172</v>
      </c>
      <c r="U106">
        <f>Sustainable_Friendly_Table[[#This Row],[Total Energy(MJ)]]*AHP!$P$13/TOPSIS!$B$12</f>
        <v>2.1665508836114355E-2</v>
      </c>
      <c r="V106">
        <f>Sustainable_Friendly_Table[[#This Row],[Total Cost(LKR Million)]]*AHP!$P$14/TOPSIS!$C$12</f>
        <v>6.560325408755046E-3</v>
      </c>
      <c r="W106">
        <f>Sustainable_Friendly_Table[[#This Row],[Total Carbon (Metric T)]]*AHP!$P$15/TOPSIS!$D$12</f>
        <v>1.1926389712152067E-2</v>
      </c>
      <c r="X106">
        <f>((Sustainable_Friendly_Table[[#This Row],[Weighted Energy]]-TOPSIS!$B$13)^2+(Sustainable_Friendly_Table[[#This Row],[Weighted Cost]]-TOPSIS!$C$13)^2+(Sustainable_Friendly_Table[[#This Row],[Weighted Co2]]-TOPSIS!$D$13)^2)^0.5</f>
        <v>1.0893208588583082E-3</v>
      </c>
      <c r="Y106">
        <f>((Sustainable_Friendly_Table[[#This Row],[Weighted Energy]]-TOPSIS!$B$14)^2+(Sustainable_Friendly_Table[[#This Row],[Weighted Cost]]-TOPSIS!$C$14)^2+(Sustainable_Friendly_Table[[#This Row],[Weighted Co2]]-TOPSIS!$D$14)^2)^0.5</f>
        <v>4.6849125598376765E-3</v>
      </c>
      <c r="Z106">
        <f>Sustainable_Friendly_Table[[#This Row],[S- Worst-Euclidean Distance]]/(Sustainable_Friendly_Table[[#This Row],[S+ Best-Euclidean Distance]]+Sustainable_Friendly_Table[[#This Row],[S- Worst-Euclidean Distance]])</f>
        <v>0.81134796952764809</v>
      </c>
      <c r="AA106">
        <v>105</v>
      </c>
    </row>
    <row r="107" spans="1:27" x14ac:dyDescent="0.3">
      <c r="A107">
        <v>252</v>
      </c>
      <c r="B107" t="s">
        <v>141</v>
      </c>
      <c r="C107" t="s">
        <v>149</v>
      </c>
      <c r="D107" t="s">
        <v>155</v>
      </c>
      <c r="E107" t="s">
        <v>157</v>
      </c>
      <c r="F107" t="s">
        <v>161</v>
      </c>
      <c r="G107" t="s">
        <v>224</v>
      </c>
      <c r="H107">
        <v>339.80835164951526</v>
      </c>
      <c r="I107">
        <v>25</v>
      </c>
      <c r="J107">
        <v>1236366.2395622854</v>
      </c>
      <c r="K107">
        <v>45559.403809090909</v>
      </c>
      <c r="L107">
        <v>222545923.12121138</v>
      </c>
      <c r="M107">
        <v>5097008.2781818165</v>
      </c>
      <c r="N107">
        <v>1854549359.3434281</v>
      </c>
      <c r="O107">
        <v>93655000</v>
      </c>
      <c r="P107">
        <v>24.699153697727269</v>
      </c>
      <c r="Q107">
        <v>18483.675281456166</v>
      </c>
      <c r="R107">
        <v>222591482.52502048</v>
      </c>
      <c r="S107">
        <v>1953.3013676216099</v>
      </c>
      <c r="T107">
        <v>18508.374435153892</v>
      </c>
      <c r="U107">
        <f>Sustainable_Friendly_Table[[#This Row],[Total Energy(MJ)]]*AHP!$P$13/TOPSIS!$B$12</f>
        <v>2.1665616382205256E-2</v>
      </c>
      <c r="V107">
        <f>Sustainable_Friendly_Table[[#This Row],[Total Cost(LKR Million)]]*AHP!$P$14/TOPSIS!$C$12</f>
        <v>6.5603537559302746E-3</v>
      </c>
      <c r="W107">
        <f>Sustainable_Friendly_Table[[#This Row],[Total Carbon (Metric T)]]*AHP!$P$15/TOPSIS!$D$12</f>
        <v>1.1926440930565623E-2</v>
      </c>
      <c r="X107">
        <f>((Sustainable_Friendly_Table[[#This Row],[Weighted Energy]]-TOPSIS!$B$13)^2+(Sustainable_Friendly_Table[[#This Row],[Weighted Cost]]-TOPSIS!$C$13)^2+(Sustainable_Friendly_Table[[#This Row],[Weighted Co2]]-TOPSIS!$D$13)^2)^0.5</f>
        <v>1.0894430291158528E-3</v>
      </c>
      <c r="Y107">
        <f>((Sustainable_Friendly_Table[[#This Row],[Weighted Energy]]-TOPSIS!$B$14)^2+(Sustainable_Friendly_Table[[#This Row],[Weighted Cost]]-TOPSIS!$C$14)^2+(Sustainable_Friendly_Table[[#This Row],[Weighted Co2]]-TOPSIS!$D$14)^2)^0.5</f>
        <v>4.6847903616177525E-3</v>
      </c>
      <c r="Z107">
        <f>Sustainable_Friendly_Table[[#This Row],[S- Worst-Euclidean Distance]]/(Sustainable_Friendly_Table[[#This Row],[S+ Best-Euclidean Distance]]+Sustainable_Friendly_Table[[#This Row],[S- Worst-Euclidean Distance]])</f>
        <v>0.81132681078250612</v>
      </c>
      <c r="AA107">
        <v>106</v>
      </c>
    </row>
    <row r="108" spans="1:27" x14ac:dyDescent="0.3">
      <c r="A108">
        <v>233</v>
      </c>
      <c r="B108" t="s">
        <v>141</v>
      </c>
      <c r="C108" t="s">
        <v>149</v>
      </c>
      <c r="D108" t="s">
        <v>154</v>
      </c>
      <c r="E108" t="s">
        <v>157</v>
      </c>
      <c r="F108" t="s">
        <v>161</v>
      </c>
      <c r="G108" t="s">
        <v>226</v>
      </c>
      <c r="H108">
        <v>339.80190454451531</v>
      </c>
      <c r="I108">
        <v>25</v>
      </c>
      <c r="J108">
        <v>1236359.9987646453</v>
      </c>
      <c r="K108">
        <v>45577.824109090907</v>
      </c>
      <c r="L108">
        <v>222544799.77763617</v>
      </c>
      <c r="M108">
        <v>5097929.293181817</v>
      </c>
      <c r="N108">
        <v>1854539998.1469679</v>
      </c>
      <c r="O108">
        <v>97500000</v>
      </c>
      <c r="P108">
        <v>24.712968922727267</v>
      </c>
      <c r="Q108">
        <v>18483.581981531446</v>
      </c>
      <c r="R108">
        <v>222590377.60174525</v>
      </c>
      <c r="S108">
        <v>1957.1379274401497</v>
      </c>
      <c r="T108">
        <v>18508.294950454172</v>
      </c>
      <c r="U108">
        <f>Sustainable_Friendly_Table[[#This Row],[Total Energy(MJ)]]*AHP!$P$13/TOPSIS!$B$12</f>
        <v>2.1665508836114355E-2</v>
      </c>
      <c r="V108">
        <f>Sustainable_Friendly_Table[[#This Row],[Total Cost(LKR Million)]]*AHP!$P$14/TOPSIS!$C$12</f>
        <v>6.5732392174533243E-3</v>
      </c>
      <c r="W108">
        <f>Sustainable_Friendly_Table[[#This Row],[Total Carbon (Metric T)]]*AHP!$P$15/TOPSIS!$D$12</f>
        <v>1.1926389712152067E-2</v>
      </c>
      <c r="X108">
        <f>((Sustainable_Friendly_Table[[#This Row],[Weighted Energy]]-TOPSIS!$B$13)^2+(Sustainable_Friendly_Table[[#This Row],[Weighted Cost]]-TOPSIS!$C$13)^2+(Sustainable_Friendly_Table[[#This Row],[Weighted Co2]]-TOPSIS!$D$13)^2)^0.5</f>
        <v>1.0928246133451625E-3</v>
      </c>
      <c r="Y108">
        <f>((Sustainable_Friendly_Table[[#This Row],[Weighted Energy]]-TOPSIS!$B$14)^2+(Sustainable_Friendly_Table[[#This Row],[Weighted Cost]]-TOPSIS!$C$14)^2+(Sustainable_Friendly_Table[[#This Row],[Weighted Co2]]-TOPSIS!$D$14)^2)^0.5</f>
        <v>4.6815720360606269E-3</v>
      </c>
      <c r="Z108">
        <f>Sustainable_Friendly_Table[[#This Row],[S- Worst-Euclidean Distance]]/(Sustainable_Friendly_Table[[#This Row],[S+ Best-Euclidean Distance]]+Sustainable_Friendly_Table[[#This Row],[S- Worst-Euclidean Distance]])</f>
        <v>0.81074652821821336</v>
      </c>
      <c r="AA108">
        <v>107</v>
      </c>
    </row>
    <row r="109" spans="1:27" x14ac:dyDescent="0.3">
      <c r="A109">
        <v>251</v>
      </c>
      <c r="B109" t="s">
        <v>141</v>
      </c>
      <c r="C109" t="s">
        <v>149</v>
      </c>
      <c r="D109" t="s">
        <v>155</v>
      </c>
      <c r="E109" t="s">
        <v>157</v>
      </c>
      <c r="F109" t="s">
        <v>161</v>
      </c>
      <c r="G109" t="s">
        <v>226</v>
      </c>
      <c r="H109">
        <v>339.80835164951526</v>
      </c>
      <c r="I109">
        <v>25</v>
      </c>
      <c r="J109">
        <v>1236366.2395622854</v>
      </c>
      <c r="K109">
        <v>45559.403809090909</v>
      </c>
      <c r="L109">
        <v>222545923.12121138</v>
      </c>
      <c r="M109">
        <v>5097008.2781818165</v>
      </c>
      <c r="N109">
        <v>1854549359.3434281</v>
      </c>
      <c r="O109">
        <v>97500000</v>
      </c>
      <c r="P109">
        <v>24.699153697727269</v>
      </c>
      <c r="Q109">
        <v>18483.675281456166</v>
      </c>
      <c r="R109">
        <v>222591482.52502048</v>
      </c>
      <c r="S109">
        <v>1957.1463676216099</v>
      </c>
      <c r="T109">
        <v>18508.374435153892</v>
      </c>
      <c r="U109">
        <f>Sustainable_Friendly_Table[[#This Row],[Total Energy(MJ)]]*AHP!$P$13/TOPSIS!$B$12</f>
        <v>2.1665616382205256E-2</v>
      </c>
      <c r="V109">
        <f>Sustainable_Friendly_Table[[#This Row],[Total Cost(LKR Million)]]*AHP!$P$14/TOPSIS!$C$12</f>
        <v>6.5732675646285529E-3</v>
      </c>
      <c r="W109">
        <f>Sustainable_Friendly_Table[[#This Row],[Total Carbon (Metric T)]]*AHP!$P$15/TOPSIS!$D$12</f>
        <v>1.1926440930565623E-2</v>
      </c>
      <c r="X109">
        <f>((Sustainable_Friendly_Table[[#This Row],[Weighted Energy]]-TOPSIS!$B$13)^2+(Sustainable_Friendly_Table[[#This Row],[Weighted Cost]]-TOPSIS!$C$13)^2+(Sustainable_Friendly_Table[[#This Row],[Weighted Co2]]-TOPSIS!$D$13)^2)^0.5</f>
        <v>1.0929467268894317E-3</v>
      </c>
      <c r="Y109">
        <f>((Sustainable_Friendly_Table[[#This Row],[Weighted Energy]]-TOPSIS!$B$14)^2+(Sustainable_Friendly_Table[[#This Row],[Weighted Cost]]-TOPSIS!$C$14)^2+(Sustainable_Friendly_Table[[#This Row],[Weighted Co2]]-TOPSIS!$D$14)^2)^0.5</f>
        <v>4.6814498288400607E-3</v>
      </c>
      <c r="Z109">
        <f>Sustainable_Friendly_Table[[#This Row],[S- Worst-Euclidean Distance]]/(Sustainable_Friendly_Table[[#This Row],[S+ Best-Euclidean Distance]]+Sustainable_Friendly_Table[[#This Row],[S- Worst-Euclidean Distance]])</f>
        <v>0.81072537773579401</v>
      </c>
      <c r="AA109">
        <v>108</v>
      </c>
    </row>
    <row r="110" spans="1:27" x14ac:dyDescent="0.3">
      <c r="A110">
        <v>433</v>
      </c>
      <c r="B110" t="s">
        <v>143</v>
      </c>
      <c r="C110" t="s">
        <v>149</v>
      </c>
      <c r="D110" t="s">
        <v>154</v>
      </c>
      <c r="E110" t="s">
        <v>156</v>
      </c>
      <c r="F110" t="s">
        <v>159</v>
      </c>
      <c r="G110" t="s">
        <v>225</v>
      </c>
      <c r="H110">
        <v>354.8346803204206</v>
      </c>
      <c r="I110">
        <v>51</v>
      </c>
      <c r="J110">
        <v>1256324.2388007701</v>
      </c>
      <c r="K110">
        <v>34277.670563636362</v>
      </c>
      <c r="L110">
        <v>226138362.98413864</v>
      </c>
      <c r="M110">
        <v>5611160.3022727259</v>
      </c>
      <c r="N110">
        <v>1884486358.2011552</v>
      </c>
      <c r="O110">
        <v>95064000</v>
      </c>
      <c r="P110">
        <v>24.200065468181812</v>
      </c>
      <c r="Q110">
        <v>18782.047370071516</v>
      </c>
      <c r="R110">
        <v>226172640.65470228</v>
      </c>
      <c r="S110">
        <v>1985.1615185034279</v>
      </c>
      <c r="T110">
        <v>18806.247435539699</v>
      </c>
      <c r="U110">
        <f>Sustainable_Friendly_Table[[#This Row],[Total Energy(MJ)]]*AHP!$P$13/TOPSIS!$B$12</f>
        <v>2.2014183170842281E-2</v>
      </c>
      <c r="V110">
        <f>Sustainable_Friendly_Table[[#This Row],[Total Cost(LKR Million)]]*AHP!$P$14/TOPSIS!$C$12</f>
        <v>6.6673591898928491E-3</v>
      </c>
      <c r="W110">
        <f>Sustainable_Friendly_Table[[#This Row],[Total Carbon (Metric T)]]*AHP!$P$15/TOPSIS!$D$12</f>
        <v>1.2118384569719805E-2</v>
      </c>
      <c r="X110">
        <f>((Sustainable_Friendly_Table[[#This Row],[Weighted Energy]]-TOPSIS!$B$13)^2+(Sustainable_Friendly_Table[[#This Row],[Weighted Cost]]-TOPSIS!$C$13)^2+(Sustainable_Friendly_Table[[#This Row],[Weighted Co2]]-TOPSIS!$D$13)^2)^0.5</f>
        <v>1.5014944146967723E-3</v>
      </c>
      <c r="Y110">
        <f>((Sustainable_Friendly_Table[[#This Row],[Weighted Energy]]-TOPSIS!$B$14)^2+(Sustainable_Friendly_Table[[#This Row],[Weighted Cost]]-TOPSIS!$C$14)^2+(Sustainable_Friendly_Table[[#This Row],[Weighted Co2]]-TOPSIS!$D$14)^2)^0.5</f>
        <v>4.2727330300640354E-3</v>
      </c>
      <c r="Z110">
        <f>Sustainable_Friendly_Table[[#This Row],[S- Worst-Euclidean Distance]]/(Sustainable_Friendly_Table[[#This Row],[S+ Best-Euclidean Distance]]+Sustainable_Friendly_Table[[#This Row],[S- Worst-Euclidean Distance]])</f>
        <v>0.73996618092016109</v>
      </c>
      <c r="AA110">
        <v>109</v>
      </c>
    </row>
    <row r="111" spans="1:27" x14ac:dyDescent="0.3">
      <c r="A111">
        <v>451</v>
      </c>
      <c r="B111" t="s">
        <v>143</v>
      </c>
      <c r="C111" t="s">
        <v>149</v>
      </c>
      <c r="D111" t="s">
        <v>155</v>
      </c>
      <c r="E111" t="s">
        <v>156</v>
      </c>
      <c r="F111" t="s">
        <v>159</v>
      </c>
      <c r="G111" t="s">
        <v>225</v>
      </c>
      <c r="H111">
        <v>354.84112742542055</v>
      </c>
      <c r="I111">
        <v>51</v>
      </c>
      <c r="J111">
        <v>1256330.47959841</v>
      </c>
      <c r="K111">
        <v>34259.250263636364</v>
      </c>
      <c r="L111">
        <v>226139486.32771379</v>
      </c>
      <c r="M111">
        <v>5610239.2872727262</v>
      </c>
      <c r="N111">
        <v>1884495719.397615</v>
      </c>
      <c r="O111">
        <v>95064000</v>
      </c>
      <c r="P111">
        <v>24.186250243181814</v>
      </c>
      <c r="Q111">
        <v>18782.140669996228</v>
      </c>
      <c r="R111">
        <v>226173745.57797742</v>
      </c>
      <c r="S111">
        <v>1985.1699586848877</v>
      </c>
      <c r="T111">
        <v>18806.326920239411</v>
      </c>
      <c r="U111">
        <f>Sustainable_Friendly_Table[[#This Row],[Total Energy(MJ)]]*AHP!$P$13/TOPSIS!$B$12</f>
        <v>2.2014290716933171E-2</v>
      </c>
      <c r="V111">
        <f>Sustainable_Friendly_Table[[#This Row],[Total Cost(LKR Million)]]*AHP!$P$14/TOPSIS!$C$12</f>
        <v>6.6673875370680761E-3</v>
      </c>
      <c r="W111">
        <f>Sustainable_Friendly_Table[[#This Row],[Total Carbon (Metric T)]]*AHP!$P$15/TOPSIS!$D$12</f>
        <v>1.2118435788133359E-2</v>
      </c>
      <c r="X111">
        <f>((Sustainable_Friendly_Table[[#This Row],[Weighted Energy]]-TOPSIS!$B$13)^2+(Sustainable_Friendly_Table[[#This Row],[Weighted Cost]]-TOPSIS!$C$13)^2+(Sustainable_Friendly_Table[[#This Row],[Weighted Co2]]-TOPSIS!$D$13)^2)^0.5</f>
        <v>1.5016165922728142E-3</v>
      </c>
      <c r="Y111">
        <f>((Sustainable_Friendly_Table[[#This Row],[Weighted Energy]]-TOPSIS!$B$14)^2+(Sustainable_Friendly_Table[[#This Row],[Weighted Cost]]-TOPSIS!$C$14)^2+(Sustainable_Friendly_Table[[#This Row],[Weighted Co2]]-TOPSIS!$D$14)^2)^0.5</f>
        <v>4.2726108315478718E-3</v>
      </c>
      <c r="Z111">
        <f>Sustainable_Friendly_Table[[#This Row],[S- Worst-Euclidean Distance]]/(Sustainable_Friendly_Table[[#This Row],[S+ Best-Euclidean Distance]]+Sustainable_Friendly_Table[[#This Row],[S- Worst-Euclidean Distance]])</f>
        <v>0.73994502085627489</v>
      </c>
      <c r="AA111">
        <v>110</v>
      </c>
    </row>
    <row r="112" spans="1:27" x14ac:dyDescent="0.3">
      <c r="A112">
        <v>435</v>
      </c>
      <c r="B112" t="s">
        <v>143</v>
      </c>
      <c r="C112" t="s">
        <v>149</v>
      </c>
      <c r="D112" t="s">
        <v>154</v>
      </c>
      <c r="E112" t="s">
        <v>156</v>
      </c>
      <c r="F112" t="s">
        <v>159</v>
      </c>
      <c r="G112" t="s">
        <v>224</v>
      </c>
      <c r="H112">
        <v>354.8346803204206</v>
      </c>
      <c r="I112">
        <v>26</v>
      </c>
      <c r="J112">
        <v>1256324.2388007701</v>
      </c>
      <c r="K112">
        <v>34277.670563636362</v>
      </c>
      <c r="L112">
        <v>226138362.98413864</v>
      </c>
      <c r="M112">
        <v>5611160.3022727259</v>
      </c>
      <c r="N112">
        <v>1884486358.2011552</v>
      </c>
      <c r="O112">
        <v>97401200</v>
      </c>
      <c r="P112">
        <v>24.200065468181812</v>
      </c>
      <c r="Q112">
        <v>18782.047370071516</v>
      </c>
      <c r="R112">
        <v>226172640.65470228</v>
      </c>
      <c r="S112">
        <v>1987.4987185034279</v>
      </c>
      <c r="T112">
        <v>18806.247435539699</v>
      </c>
      <c r="U112">
        <f>Sustainable_Friendly_Table[[#This Row],[Total Energy(MJ)]]*AHP!$P$13/TOPSIS!$B$12</f>
        <v>2.2014183170842281E-2</v>
      </c>
      <c r="V112">
        <f>Sustainable_Friendly_Table[[#This Row],[Total Cost(LKR Million)]]*AHP!$P$14/TOPSIS!$C$12</f>
        <v>6.6752089047666108E-3</v>
      </c>
      <c r="W112">
        <f>Sustainable_Friendly_Table[[#This Row],[Total Carbon (Metric T)]]*AHP!$P$15/TOPSIS!$D$12</f>
        <v>1.2118384569719805E-2</v>
      </c>
      <c r="X112">
        <f>((Sustainable_Friendly_Table[[#This Row],[Weighted Energy]]-TOPSIS!$B$13)^2+(Sustainable_Friendly_Table[[#This Row],[Weighted Cost]]-TOPSIS!$C$13)^2+(Sustainable_Friendly_Table[[#This Row],[Weighted Co2]]-TOPSIS!$D$13)^2)^0.5</f>
        <v>1.5035869008014572E-3</v>
      </c>
      <c r="Y112">
        <f>((Sustainable_Friendly_Table[[#This Row],[Weighted Energy]]-TOPSIS!$B$14)^2+(Sustainable_Friendly_Table[[#This Row],[Weighted Cost]]-TOPSIS!$C$14)^2+(Sustainable_Friendly_Table[[#This Row],[Weighted Co2]]-TOPSIS!$D$14)^2)^0.5</f>
        <v>4.2706988925068851E-3</v>
      </c>
      <c r="Z112">
        <f>Sustainable_Friendly_Table[[#This Row],[S- Worst-Euclidean Distance]]/(Sustainable_Friendly_Table[[#This Row],[S+ Best-Euclidean Distance]]+Sustainable_Friendly_Table[[#This Row],[S- Worst-Euclidean Distance]])</f>
        <v>0.73960642846186764</v>
      </c>
      <c r="AA112">
        <v>111</v>
      </c>
    </row>
    <row r="113" spans="1:27" x14ac:dyDescent="0.3">
      <c r="A113">
        <v>453</v>
      </c>
      <c r="B113" t="s">
        <v>143</v>
      </c>
      <c r="C113" t="s">
        <v>149</v>
      </c>
      <c r="D113" t="s">
        <v>155</v>
      </c>
      <c r="E113" t="s">
        <v>156</v>
      </c>
      <c r="F113" t="s">
        <v>159</v>
      </c>
      <c r="G113" t="s">
        <v>224</v>
      </c>
      <c r="H113">
        <v>354.84112742542055</v>
      </c>
      <c r="I113">
        <v>26</v>
      </c>
      <c r="J113">
        <v>1256330.47959841</v>
      </c>
      <c r="K113">
        <v>34259.250263636364</v>
      </c>
      <c r="L113">
        <v>226139486.32771379</v>
      </c>
      <c r="M113">
        <v>5610239.2872727262</v>
      </c>
      <c r="N113">
        <v>1884495719.397615</v>
      </c>
      <c r="O113">
        <v>97401200</v>
      </c>
      <c r="P113">
        <v>24.186250243181814</v>
      </c>
      <c r="Q113">
        <v>18782.140669996228</v>
      </c>
      <c r="R113">
        <v>226173745.57797742</v>
      </c>
      <c r="S113">
        <v>1987.5071586848876</v>
      </c>
      <c r="T113">
        <v>18806.326920239411</v>
      </c>
      <c r="U113">
        <f>Sustainable_Friendly_Table[[#This Row],[Total Energy(MJ)]]*AHP!$P$13/TOPSIS!$B$12</f>
        <v>2.2014290716933171E-2</v>
      </c>
      <c r="V113">
        <f>Sustainable_Friendly_Table[[#This Row],[Total Cost(LKR Million)]]*AHP!$P$14/TOPSIS!$C$12</f>
        <v>6.6752372519418386E-3</v>
      </c>
      <c r="W113">
        <f>Sustainable_Friendly_Table[[#This Row],[Total Carbon (Metric T)]]*AHP!$P$15/TOPSIS!$D$12</f>
        <v>1.2118435788133359E-2</v>
      </c>
      <c r="X113">
        <f>((Sustainable_Friendly_Table[[#This Row],[Weighted Energy]]-TOPSIS!$B$13)^2+(Sustainable_Friendly_Table[[#This Row],[Weighted Cost]]-TOPSIS!$C$13)^2+(Sustainable_Friendly_Table[[#This Row],[Weighted Co2]]-TOPSIS!$D$13)^2)^0.5</f>
        <v>1.503709056340233E-3</v>
      </c>
      <c r="Y113">
        <f>((Sustainable_Friendly_Table[[#This Row],[Weighted Energy]]-TOPSIS!$B$14)^2+(Sustainable_Friendly_Table[[#This Row],[Weighted Cost]]-TOPSIS!$C$14)^2+(Sustainable_Friendly_Table[[#This Row],[Weighted Co2]]-TOPSIS!$D$14)^2)^0.5</f>
        <v>4.2705766878905257E-3</v>
      </c>
      <c r="Z113">
        <f>Sustainable_Friendly_Table[[#This Row],[S- Worst-Euclidean Distance]]/(Sustainable_Friendly_Table[[#This Row],[S+ Best-Euclidean Distance]]+Sustainable_Friendly_Table[[#This Row],[S- Worst-Euclidean Distance]])</f>
        <v>0.73958527115797335</v>
      </c>
      <c r="AA113">
        <v>112</v>
      </c>
    </row>
    <row r="114" spans="1:27" x14ac:dyDescent="0.3">
      <c r="A114">
        <v>434</v>
      </c>
      <c r="B114" t="s">
        <v>143</v>
      </c>
      <c r="C114" t="s">
        <v>149</v>
      </c>
      <c r="D114" t="s">
        <v>154</v>
      </c>
      <c r="E114" t="s">
        <v>156</v>
      </c>
      <c r="F114" t="s">
        <v>159</v>
      </c>
      <c r="G114" t="s">
        <v>226</v>
      </c>
      <c r="H114">
        <v>354.8346803204206</v>
      </c>
      <c r="I114">
        <v>26</v>
      </c>
      <c r="J114">
        <v>1256324.2388007701</v>
      </c>
      <c r="K114">
        <v>34277.670563636362</v>
      </c>
      <c r="L114">
        <v>226138362.98413864</v>
      </c>
      <c r="M114">
        <v>5611160.3022727259</v>
      </c>
      <c r="N114">
        <v>1884486358.2011552</v>
      </c>
      <c r="O114">
        <v>101400000</v>
      </c>
      <c r="P114">
        <v>24.200065468181812</v>
      </c>
      <c r="Q114">
        <v>18782.047370071516</v>
      </c>
      <c r="R114">
        <v>226172640.65470228</v>
      </c>
      <c r="S114">
        <v>1991.497518503428</v>
      </c>
      <c r="T114">
        <v>18806.247435539699</v>
      </c>
      <c r="U114">
        <f>Sustainable_Friendly_Table[[#This Row],[Total Energy(MJ)]]*AHP!$P$13/TOPSIS!$B$12</f>
        <v>2.2014183170842281E-2</v>
      </c>
      <c r="V114">
        <f>Sustainable_Friendly_Table[[#This Row],[Total Cost(LKR Million)]]*AHP!$P$14/TOPSIS!$C$12</f>
        <v>6.6886392658128211E-3</v>
      </c>
      <c r="W114">
        <f>Sustainable_Friendly_Table[[#This Row],[Total Carbon (Metric T)]]*AHP!$P$15/TOPSIS!$D$12</f>
        <v>1.2118384569719805E-2</v>
      </c>
      <c r="X114">
        <f>((Sustainable_Friendly_Table[[#This Row],[Weighted Energy]]-TOPSIS!$B$13)^2+(Sustainable_Friendly_Table[[#This Row],[Weighted Cost]]-TOPSIS!$C$13)^2+(Sustainable_Friendly_Table[[#This Row],[Weighted Co2]]-TOPSIS!$D$13)^2)^0.5</f>
        <v>1.5072550844082116E-3</v>
      </c>
      <c r="Y114">
        <f>((Sustainable_Friendly_Table[[#This Row],[Weighted Energy]]-TOPSIS!$B$14)^2+(Sustainable_Friendly_Table[[#This Row],[Weighted Cost]]-TOPSIS!$C$14)^2+(Sustainable_Friendly_Table[[#This Row],[Weighted Co2]]-TOPSIS!$D$14)^2)^0.5</f>
        <v>4.2672498518979965E-3</v>
      </c>
      <c r="Z114">
        <f>Sustainable_Friendly_Table[[#This Row],[S- Worst-Euclidean Distance]]/(Sustainable_Friendly_Table[[#This Row],[S+ Best-Euclidean Distance]]+Sustainable_Friendly_Table[[#This Row],[S- Worst-Euclidean Distance]])</f>
        <v>0.7389810726575704</v>
      </c>
      <c r="AA114">
        <v>113</v>
      </c>
    </row>
    <row r="115" spans="1:27" x14ac:dyDescent="0.3">
      <c r="A115">
        <v>452</v>
      </c>
      <c r="B115" t="s">
        <v>143</v>
      </c>
      <c r="C115" t="s">
        <v>149</v>
      </c>
      <c r="D115" t="s">
        <v>155</v>
      </c>
      <c r="E115" t="s">
        <v>156</v>
      </c>
      <c r="F115" t="s">
        <v>159</v>
      </c>
      <c r="G115" t="s">
        <v>226</v>
      </c>
      <c r="H115">
        <v>354.84112742542055</v>
      </c>
      <c r="I115">
        <v>26</v>
      </c>
      <c r="J115">
        <v>1256330.47959841</v>
      </c>
      <c r="K115">
        <v>34259.250263636364</v>
      </c>
      <c r="L115">
        <v>226139486.32771379</v>
      </c>
      <c r="M115">
        <v>5610239.2872727262</v>
      </c>
      <c r="N115">
        <v>1884495719.397615</v>
      </c>
      <c r="O115">
        <v>101400000</v>
      </c>
      <c r="P115">
        <v>24.186250243181814</v>
      </c>
      <c r="Q115">
        <v>18782.140669996228</v>
      </c>
      <c r="R115">
        <v>226173745.57797742</v>
      </c>
      <c r="S115">
        <v>1991.5059586848877</v>
      </c>
      <c r="T115">
        <v>18806.326920239411</v>
      </c>
      <c r="U115">
        <f>Sustainable_Friendly_Table[[#This Row],[Total Energy(MJ)]]*AHP!$P$13/TOPSIS!$B$12</f>
        <v>2.2014290716933171E-2</v>
      </c>
      <c r="V115">
        <f>Sustainable_Friendly_Table[[#This Row],[Total Cost(LKR Million)]]*AHP!$P$14/TOPSIS!$C$12</f>
        <v>6.6886676129880489E-3</v>
      </c>
      <c r="W115">
        <f>Sustainable_Friendly_Table[[#This Row],[Total Carbon (Metric T)]]*AHP!$P$15/TOPSIS!$D$12</f>
        <v>1.2118435788133359E-2</v>
      </c>
      <c r="X115">
        <f>((Sustainable_Friendly_Table[[#This Row],[Weighted Energy]]-TOPSIS!$B$13)^2+(Sustainable_Friendly_Table[[#This Row],[Weighted Cost]]-TOPSIS!$C$13)^2+(Sustainable_Friendly_Table[[#This Row],[Weighted Co2]]-TOPSIS!$D$13)^2)^0.5</f>
        <v>1.5073771952493855E-3</v>
      </c>
      <c r="Y115">
        <f>((Sustainable_Friendly_Table[[#This Row],[Weighted Energy]]-TOPSIS!$B$14)^2+(Sustainable_Friendly_Table[[#This Row],[Weighted Cost]]-TOPSIS!$C$14)^2+(Sustainable_Friendly_Table[[#This Row],[Weighted Co2]]-TOPSIS!$D$14)^2)^0.5</f>
        <v>4.2671276377258217E-3</v>
      </c>
      <c r="Z115">
        <f>Sustainable_Friendly_Table[[#This Row],[S- Worst-Euclidean Distance]]/(Sustainable_Friendly_Table[[#This Row],[S+ Best-Euclidean Distance]]+Sustainable_Friendly_Table[[#This Row],[S- Worst-Euclidean Distance]])</f>
        <v>0.73895992143923139</v>
      </c>
      <c r="AA115">
        <v>114</v>
      </c>
    </row>
    <row r="116" spans="1:27" x14ac:dyDescent="0.3">
      <c r="A116">
        <v>436</v>
      </c>
      <c r="B116" t="s">
        <v>143</v>
      </c>
      <c r="C116" t="s">
        <v>149</v>
      </c>
      <c r="D116" t="s">
        <v>154</v>
      </c>
      <c r="E116" t="s">
        <v>156</v>
      </c>
      <c r="F116" t="s">
        <v>160</v>
      </c>
      <c r="G116" t="s">
        <v>225</v>
      </c>
      <c r="H116">
        <v>354.79610847658245</v>
      </c>
      <c r="I116">
        <v>51</v>
      </c>
      <c r="J116">
        <v>1257365.4182244542</v>
      </c>
      <c r="K116">
        <v>35096.450336363632</v>
      </c>
      <c r="L116">
        <v>226325775.28040177</v>
      </c>
      <c r="M116">
        <v>5638452.961363635</v>
      </c>
      <c r="N116">
        <v>1886048127.3366814</v>
      </c>
      <c r="O116">
        <v>95064000</v>
      </c>
      <c r="P116">
        <v>23.927138877272721</v>
      </c>
      <c r="Q116">
        <v>18797.61300245559</v>
      </c>
      <c r="R116">
        <v>226360871.73073813</v>
      </c>
      <c r="S116">
        <v>1986.750580298045</v>
      </c>
      <c r="T116">
        <v>18821.540141332862</v>
      </c>
      <c r="U116">
        <f>Sustainable_Friendly_Table[[#This Row],[Total Energy(MJ)]]*AHP!$P$13/TOPSIS!$B$12</f>
        <v>2.2032504367315485E-2</v>
      </c>
      <c r="V116">
        <f>Sustainable_Friendly_Table[[#This Row],[Total Cost(LKR Million)]]*AHP!$P$14/TOPSIS!$C$12</f>
        <v>6.6726962094053131E-3</v>
      </c>
      <c r="W116">
        <f>Sustainable_Friendly_Table[[#This Row],[Total Carbon (Metric T)]]*AHP!$P$15/TOPSIS!$D$12</f>
        <v>1.212823889555213E-2</v>
      </c>
      <c r="X116">
        <f>((Sustainable_Friendly_Table[[#This Row],[Weighted Energy]]-TOPSIS!$B$13)^2+(Sustainable_Friendly_Table[[#This Row],[Weighted Cost]]-TOPSIS!$C$13)^2+(Sustainable_Friendly_Table[[#This Row],[Weighted Co2]]-TOPSIS!$D$13)^2)^0.5</f>
        <v>1.5229675923992918E-3</v>
      </c>
      <c r="Y116">
        <f>((Sustainable_Friendly_Table[[#This Row],[Weighted Energy]]-TOPSIS!$B$14)^2+(Sustainable_Friendly_Table[[#This Row],[Weighted Cost]]-TOPSIS!$C$14)^2+(Sustainable_Friendly_Table[[#This Row],[Weighted Co2]]-TOPSIS!$D$14)^2)^0.5</f>
        <v>4.2512584926303826E-3</v>
      </c>
      <c r="Z116">
        <f>Sustainable_Friendly_Table[[#This Row],[S- Worst-Euclidean Distance]]/(Sustainable_Friendly_Table[[#This Row],[S+ Best-Euclidean Distance]]+Sustainable_Friendly_Table[[#This Row],[S- Worst-Euclidean Distance]])</f>
        <v>0.73624732215668598</v>
      </c>
      <c r="AA116">
        <v>115</v>
      </c>
    </row>
    <row r="117" spans="1:27" x14ac:dyDescent="0.3">
      <c r="A117">
        <v>454</v>
      </c>
      <c r="B117" t="s">
        <v>143</v>
      </c>
      <c r="C117" t="s">
        <v>149</v>
      </c>
      <c r="D117" t="s">
        <v>155</v>
      </c>
      <c r="E117" t="s">
        <v>156</v>
      </c>
      <c r="F117" t="s">
        <v>160</v>
      </c>
      <c r="G117" t="s">
        <v>225</v>
      </c>
      <c r="H117">
        <v>354.80255558158245</v>
      </c>
      <c r="I117">
        <v>51</v>
      </c>
      <c r="J117">
        <v>1257371.6590220942</v>
      </c>
      <c r="K117">
        <v>35078.030036363634</v>
      </c>
      <c r="L117">
        <v>226326898.62397695</v>
      </c>
      <c r="M117">
        <v>5637531.9463636354</v>
      </c>
      <c r="N117">
        <v>1886057488.5331411</v>
      </c>
      <c r="O117">
        <v>95064000</v>
      </c>
      <c r="P117">
        <v>23.913323652272723</v>
      </c>
      <c r="Q117">
        <v>18797.706302380309</v>
      </c>
      <c r="R117">
        <v>226361976.65401331</v>
      </c>
      <c r="S117">
        <v>1986.7590204795049</v>
      </c>
      <c r="T117">
        <v>18821.619626032581</v>
      </c>
      <c r="U117">
        <f>Sustainable_Friendly_Table[[#This Row],[Total Energy(MJ)]]*AHP!$P$13/TOPSIS!$B$12</f>
        <v>2.2032611913406379E-2</v>
      </c>
      <c r="V117">
        <f>Sustainable_Friendly_Table[[#This Row],[Total Cost(LKR Million)]]*AHP!$P$14/TOPSIS!$C$12</f>
        <v>6.6727245565805417E-3</v>
      </c>
      <c r="W117">
        <f>Sustainable_Friendly_Table[[#This Row],[Total Carbon (Metric T)]]*AHP!$P$15/TOPSIS!$D$12</f>
        <v>1.2128290113965687E-2</v>
      </c>
      <c r="X117">
        <f>((Sustainable_Friendly_Table[[#This Row],[Weighted Energy]]-TOPSIS!$B$13)^2+(Sustainable_Friendly_Table[[#This Row],[Weighted Cost]]-TOPSIS!$C$13)^2+(Sustainable_Friendly_Table[[#This Row],[Weighted Co2]]-TOPSIS!$D$13)^2)^0.5</f>
        <v>1.5230897718430045E-3</v>
      </c>
      <c r="Y117">
        <f>((Sustainable_Friendly_Table[[#This Row],[Weighted Energy]]-TOPSIS!$B$14)^2+(Sustainable_Friendly_Table[[#This Row],[Weighted Cost]]-TOPSIS!$C$14)^2+(Sustainable_Friendly_Table[[#This Row],[Weighted Co2]]-TOPSIS!$D$14)^2)^0.5</f>
        <v>4.2511362946385002E-3</v>
      </c>
      <c r="Z117">
        <f>Sustainable_Friendly_Table[[#This Row],[S- Worst-Euclidean Distance]]/(Sustainable_Friendly_Table[[#This Row],[S+ Best-Euclidean Distance]]+Sustainable_Friendly_Table[[#This Row],[S- Worst-Euclidean Distance]])</f>
        <v>0.73622616186014833</v>
      </c>
      <c r="AA117">
        <v>116</v>
      </c>
    </row>
    <row r="118" spans="1:27" x14ac:dyDescent="0.3">
      <c r="A118">
        <v>438</v>
      </c>
      <c r="B118" t="s">
        <v>143</v>
      </c>
      <c r="C118" t="s">
        <v>149</v>
      </c>
      <c r="D118" t="s">
        <v>154</v>
      </c>
      <c r="E118" t="s">
        <v>156</v>
      </c>
      <c r="F118" t="s">
        <v>160</v>
      </c>
      <c r="G118" t="s">
        <v>224</v>
      </c>
      <c r="H118">
        <v>354.79610847658245</v>
      </c>
      <c r="I118">
        <v>26</v>
      </c>
      <c r="J118">
        <v>1257365.4182244542</v>
      </c>
      <c r="K118">
        <v>35096.450336363632</v>
      </c>
      <c r="L118">
        <v>226325775.28040177</v>
      </c>
      <c r="M118">
        <v>5638452.961363635</v>
      </c>
      <c r="N118">
        <v>1886048127.3366814</v>
      </c>
      <c r="O118">
        <v>97401200</v>
      </c>
      <c r="P118">
        <v>23.927138877272721</v>
      </c>
      <c r="Q118">
        <v>18797.61300245559</v>
      </c>
      <c r="R118">
        <v>226360871.73073813</v>
      </c>
      <c r="S118">
        <v>1989.0877802980449</v>
      </c>
      <c r="T118">
        <v>18821.540141332862</v>
      </c>
      <c r="U118">
        <f>Sustainable_Friendly_Table[[#This Row],[Total Energy(MJ)]]*AHP!$P$13/TOPSIS!$B$12</f>
        <v>2.2032504367315485E-2</v>
      </c>
      <c r="V118">
        <f>Sustainable_Friendly_Table[[#This Row],[Total Cost(LKR Million)]]*AHP!$P$14/TOPSIS!$C$12</f>
        <v>6.6805459242790756E-3</v>
      </c>
      <c r="W118">
        <f>Sustainable_Friendly_Table[[#This Row],[Total Carbon (Metric T)]]*AHP!$P$15/TOPSIS!$D$12</f>
        <v>1.212823889555213E-2</v>
      </c>
      <c r="X118">
        <f>((Sustainable_Friendly_Table[[#This Row],[Weighted Energy]]-TOPSIS!$B$13)^2+(Sustainable_Friendly_Table[[#This Row],[Weighted Cost]]-TOPSIS!$C$13)^2+(Sustainable_Friendly_Table[[#This Row],[Weighted Co2]]-TOPSIS!$D$13)^2)^0.5</f>
        <v>1.5250580862896737E-3</v>
      </c>
      <c r="Y118">
        <f>((Sustainable_Friendly_Table[[#This Row],[Weighted Energy]]-TOPSIS!$B$14)^2+(Sustainable_Friendly_Table[[#This Row],[Weighted Cost]]-TOPSIS!$C$14)^2+(Sustainable_Friendly_Table[[#This Row],[Weighted Co2]]-TOPSIS!$D$14)^2)^0.5</f>
        <v>4.2492239342713138E-3</v>
      </c>
      <c r="Z118">
        <f>Sustainable_Friendly_Table[[#This Row],[S- Worst-Euclidean Distance]]/(Sustainable_Friendly_Table[[#This Row],[S+ Best-Euclidean Distance]]+Sustainable_Friendly_Table[[#This Row],[S- Worst-Euclidean Distance]])</f>
        <v>0.7358878418374325</v>
      </c>
      <c r="AA118">
        <v>117</v>
      </c>
    </row>
    <row r="119" spans="1:27" x14ac:dyDescent="0.3">
      <c r="A119">
        <v>456</v>
      </c>
      <c r="B119" t="s">
        <v>143</v>
      </c>
      <c r="C119" t="s">
        <v>149</v>
      </c>
      <c r="D119" t="s">
        <v>155</v>
      </c>
      <c r="E119" t="s">
        <v>156</v>
      </c>
      <c r="F119" t="s">
        <v>160</v>
      </c>
      <c r="G119" t="s">
        <v>224</v>
      </c>
      <c r="H119">
        <v>354.80255558158245</v>
      </c>
      <c r="I119">
        <v>26</v>
      </c>
      <c r="J119">
        <v>1257371.6590220942</v>
      </c>
      <c r="K119">
        <v>35078.030036363634</v>
      </c>
      <c r="L119">
        <v>226326898.62397695</v>
      </c>
      <c r="M119">
        <v>5637531.9463636354</v>
      </c>
      <c r="N119">
        <v>1886057488.5331411</v>
      </c>
      <c r="O119">
        <v>97401200</v>
      </c>
      <c r="P119">
        <v>23.913323652272723</v>
      </c>
      <c r="Q119">
        <v>18797.706302380309</v>
      </c>
      <c r="R119">
        <v>226361976.65401331</v>
      </c>
      <c r="S119">
        <v>1989.0962204795048</v>
      </c>
      <c r="T119">
        <v>18821.619626032581</v>
      </c>
      <c r="U119">
        <f>Sustainable_Friendly_Table[[#This Row],[Total Energy(MJ)]]*AHP!$P$13/TOPSIS!$B$12</f>
        <v>2.2032611913406379E-2</v>
      </c>
      <c r="V119">
        <f>Sustainable_Friendly_Table[[#This Row],[Total Cost(LKR Million)]]*AHP!$P$14/TOPSIS!$C$12</f>
        <v>6.6805742714543042E-3</v>
      </c>
      <c r="W119">
        <f>Sustainable_Friendly_Table[[#This Row],[Total Carbon (Metric T)]]*AHP!$P$15/TOPSIS!$D$12</f>
        <v>1.2128290113965687E-2</v>
      </c>
      <c r="X119">
        <f>((Sustainable_Friendly_Table[[#This Row],[Weighted Energy]]-TOPSIS!$B$13)^2+(Sustainable_Friendly_Table[[#This Row],[Weighted Cost]]-TOPSIS!$C$13)^2+(Sustainable_Friendly_Table[[#This Row],[Weighted Co2]]-TOPSIS!$D$13)^2)^0.5</f>
        <v>1.5251802441633867E-3</v>
      </c>
      <c r="Y119">
        <f>((Sustainable_Friendly_Table[[#This Row],[Weighted Energy]]-TOPSIS!$B$14)^2+(Sustainable_Friendly_Table[[#This Row],[Weighted Cost]]-TOPSIS!$C$14)^2+(Sustainable_Friendly_Table[[#This Row],[Weighted Co2]]-TOPSIS!$D$14)^2)^0.5</f>
        <v>4.2491017301365562E-3</v>
      </c>
      <c r="Z119">
        <f>Sustainable_Friendly_Table[[#This Row],[S- Worst-Euclidean Distance]]/(Sustainable_Friendly_Table[[#This Row],[S+ Best-Euclidean Distance]]+Sustainable_Friendly_Table[[#This Row],[S- Worst-Euclidean Distance]])</f>
        <v>0.73586668421257773</v>
      </c>
      <c r="AA119">
        <v>118</v>
      </c>
    </row>
    <row r="120" spans="1:27" x14ac:dyDescent="0.3">
      <c r="A120">
        <v>437</v>
      </c>
      <c r="B120" t="s">
        <v>143</v>
      </c>
      <c r="C120" t="s">
        <v>149</v>
      </c>
      <c r="D120" t="s">
        <v>154</v>
      </c>
      <c r="E120" t="s">
        <v>156</v>
      </c>
      <c r="F120" t="s">
        <v>160</v>
      </c>
      <c r="G120" t="s">
        <v>226</v>
      </c>
      <c r="H120">
        <v>354.79610847658245</v>
      </c>
      <c r="I120">
        <v>26</v>
      </c>
      <c r="J120">
        <v>1257365.4182244542</v>
      </c>
      <c r="K120">
        <v>35096.450336363632</v>
      </c>
      <c r="L120">
        <v>226325775.28040177</v>
      </c>
      <c r="M120">
        <v>5638452.961363635</v>
      </c>
      <c r="N120">
        <v>1886048127.3366814</v>
      </c>
      <c r="O120">
        <v>101400000</v>
      </c>
      <c r="P120">
        <v>23.927138877272721</v>
      </c>
      <c r="Q120">
        <v>18797.61300245559</v>
      </c>
      <c r="R120">
        <v>226360871.73073813</v>
      </c>
      <c r="S120">
        <v>1993.086580298045</v>
      </c>
      <c r="T120">
        <v>18821.540141332862</v>
      </c>
      <c r="U120">
        <f>Sustainable_Friendly_Table[[#This Row],[Total Energy(MJ)]]*AHP!$P$13/TOPSIS!$B$12</f>
        <v>2.2032504367315485E-2</v>
      </c>
      <c r="V120">
        <f>Sustainable_Friendly_Table[[#This Row],[Total Cost(LKR Million)]]*AHP!$P$14/TOPSIS!$C$12</f>
        <v>6.6939762853252859E-3</v>
      </c>
      <c r="W120">
        <f>Sustainable_Friendly_Table[[#This Row],[Total Carbon (Metric T)]]*AHP!$P$15/TOPSIS!$D$12</f>
        <v>1.212823889555213E-2</v>
      </c>
      <c r="X120">
        <f>((Sustainable_Friendly_Table[[#This Row],[Weighted Energy]]-TOPSIS!$B$13)^2+(Sustainable_Friendly_Table[[#This Row],[Weighted Cost]]-TOPSIS!$C$13)^2+(Sustainable_Friendly_Table[[#This Row],[Weighted Co2]]-TOPSIS!$D$13)^2)^0.5</f>
        <v>1.5287216371753628E-3</v>
      </c>
      <c r="Y120">
        <f>((Sustainable_Friendly_Table[[#This Row],[Weighted Energy]]-TOPSIS!$B$14)^2+(Sustainable_Friendly_Table[[#This Row],[Weighted Cost]]-TOPSIS!$C$14)^2+(Sustainable_Friendly_Table[[#This Row],[Weighted Co2]]-TOPSIS!$D$14)^2)^0.5</f>
        <v>4.2457743307724267E-3</v>
      </c>
      <c r="Z120">
        <f>Sustainable_Friendly_Table[[#This Row],[S- Worst-Euclidean Distance]]/(Sustainable_Friendly_Table[[#This Row],[S+ Best-Euclidean Distance]]+Sustainable_Friendly_Table[[#This Row],[S- Worst-Euclidean Distance]])</f>
        <v>0.73526319082033087</v>
      </c>
      <c r="AA120">
        <v>119</v>
      </c>
    </row>
    <row r="121" spans="1:27" x14ac:dyDescent="0.3">
      <c r="A121">
        <v>455</v>
      </c>
      <c r="B121" t="s">
        <v>143</v>
      </c>
      <c r="C121" t="s">
        <v>149</v>
      </c>
      <c r="D121" t="s">
        <v>155</v>
      </c>
      <c r="E121" t="s">
        <v>156</v>
      </c>
      <c r="F121" t="s">
        <v>160</v>
      </c>
      <c r="G121" t="s">
        <v>226</v>
      </c>
      <c r="H121">
        <v>354.80255558158245</v>
      </c>
      <c r="I121">
        <v>26</v>
      </c>
      <c r="J121">
        <v>1257371.6590220942</v>
      </c>
      <c r="K121">
        <v>35078.030036363634</v>
      </c>
      <c r="L121">
        <v>226326898.62397695</v>
      </c>
      <c r="M121">
        <v>5637531.9463636354</v>
      </c>
      <c r="N121">
        <v>1886057488.5331411</v>
      </c>
      <c r="O121">
        <v>101400000</v>
      </c>
      <c r="P121">
        <v>23.913323652272723</v>
      </c>
      <c r="Q121">
        <v>18797.706302380309</v>
      </c>
      <c r="R121">
        <v>226361976.65401331</v>
      </c>
      <c r="S121">
        <v>1993.0950204795049</v>
      </c>
      <c r="T121">
        <v>18821.619626032581</v>
      </c>
      <c r="U121">
        <f>Sustainable_Friendly_Table[[#This Row],[Total Energy(MJ)]]*AHP!$P$13/TOPSIS!$B$12</f>
        <v>2.2032611913406379E-2</v>
      </c>
      <c r="V121">
        <f>Sustainable_Friendly_Table[[#This Row],[Total Cost(LKR Million)]]*AHP!$P$14/TOPSIS!$C$12</f>
        <v>6.6940046325005146E-3</v>
      </c>
      <c r="W121">
        <f>Sustainable_Friendly_Table[[#This Row],[Total Carbon (Metric T)]]*AHP!$P$15/TOPSIS!$D$12</f>
        <v>1.2128290113965687E-2</v>
      </c>
      <c r="X121">
        <f>((Sustainable_Friendly_Table[[#This Row],[Weighted Energy]]-TOPSIS!$B$13)^2+(Sustainable_Friendly_Table[[#This Row],[Weighted Cost]]-TOPSIS!$C$13)^2+(Sustainable_Friendly_Table[[#This Row],[Weighted Co2]]-TOPSIS!$D$13)^2)^0.5</f>
        <v>1.5288437513436368E-3</v>
      </c>
      <c r="Y121">
        <f>((Sustainable_Friendly_Table[[#This Row],[Weighted Energy]]-TOPSIS!$B$14)^2+(Sustainable_Friendly_Table[[#This Row],[Weighted Cost]]-TOPSIS!$C$14)^2+(Sustainable_Friendly_Table[[#This Row],[Weighted Co2]]-TOPSIS!$D$14)^2)^0.5</f>
        <v>4.2456521170177071E-3</v>
      </c>
      <c r="Z121">
        <f>Sustainable_Friendly_Table[[#This Row],[S- Worst-Euclidean Distance]]/(Sustainable_Friendly_Table[[#This Row],[S+ Best-Euclidean Distance]]+Sustainable_Friendly_Table[[#This Row],[S- Worst-Euclidean Distance]])</f>
        <v>0.73524203909812758</v>
      </c>
      <c r="AA121">
        <v>120</v>
      </c>
    </row>
    <row r="122" spans="1:27" x14ac:dyDescent="0.3">
      <c r="A122">
        <v>442</v>
      </c>
      <c r="B122" t="s">
        <v>143</v>
      </c>
      <c r="C122" t="s">
        <v>149</v>
      </c>
      <c r="D122" t="s">
        <v>154</v>
      </c>
      <c r="E122" t="s">
        <v>157</v>
      </c>
      <c r="F122" t="s">
        <v>159</v>
      </c>
      <c r="G122" t="s">
        <v>225</v>
      </c>
      <c r="H122">
        <v>357.89145813860245</v>
      </c>
      <c r="I122">
        <v>51</v>
      </c>
      <c r="J122">
        <v>1259283.1997287702</v>
      </c>
      <c r="K122">
        <v>37006.936472727262</v>
      </c>
      <c r="L122">
        <v>226670975.95117864</v>
      </c>
      <c r="M122">
        <v>5065307.1204545442</v>
      </c>
      <c r="N122">
        <v>1888924799.5931554</v>
      </c>
      <c r="O122">
        <v>95064000</v>
      </c>
      <c r="P122">
        <v>26.929331377272725</v>
      </c>
      <c r="Q122">
        <v>18826.283835945116</v>
      </c>
      <c r="R122">
        <v>226707982.88765135</v>
      </c>
      <c r="S122">
        <v>1989.0541067136098</v>
      </c>
      <c r="T122">
        <v>18853.213167322388</v>
      </c>
      <c r="U122">
        <f>Sustainable_Friendly_Table[[#This Row],[Total Energy(MJ)]]*AHP!$P$13/TOPSIS!$B$12</f>
        <v>2.2066289924077838E-2</v>
      </c>
      <c r="V122">
        <f>Sustainable_Friendly_Table[[#This Row],[Total Cost(LKR Million)]]*AHP!$P$14/TOPSIS!$C$12</f>
        <v>6.6804328282510962E-3</v>
      </c>
      <c r="W122">
        <f>Sustainable_Friendly_Table[[#This Row],[Total Carbon (Metric T)]]*AHP!$P$15/TOPSIS!$D$12</f>
        <v>1.2148648385044567E-2</v>
      </c>
      <c r="X122">
        <f>((Sustainable_Friendly_Table[[#This Row],[Weighted Energy]]-TOPSIS!$B$13)^2+(Sustainable_Friendly_Table[[#This Row],[Weighted Cost]]-TOPSIS!$C$13)^2+(Sustainable_Friendly_Table[[#This Row],[Weighted Co2]]-TOPSIS!$D$13)^2)^0.5</f>
        <v>1.5630544044447734E-3</v>
      </c>
      <c r="Y122">
        <f>((Sustainable_Friendly_Table[[#This Row],[Weighted Energy]]-TOPSIS!$B$14)^2+(Sustainable_Friendly_Table[[#This Row],[Weighted Cost]]-TOPSIS!$C$14)^2+(Sustainable_Friendly_Table[[#This Row],[Weighted Co2]]-TOPSIS!$D$14)^2)^0.5</f>
        <v>4.2111657651376479E-3</v>
      </c>
      <c r="Z122">
        <f>Sustainable_Friendly_Table[[#This Row],[S- Worst-Euclidean Distance]]/(Sustainable_Friendly_Table[[#This Row],[S+ Best-Euclidean Distance]]+Sustainable_Friendly_Table[[#This Row],[S- Worst-Euclidean Distance]])</f>
        <v>0.72930467517004816</v>
      </c>
      <c r="AA122">
        <v>121</v>
      </c>
    </row>
    <row r="123" spans="1:27" x14ac:dyDescent="0.3">
      <c r="A123">
        <v>460</v>
      </c>
      <c r="B123" t="s">
        <v>143</v>
      </c>
      <c r="C123" t="s">
        <v>149</v>
      </c>
      <c r="D123" t="s">
        <v>155</v>
      </c>
      <c r="E123" t="s">
        <v>157</v>
      </c>
      <c r="F123" t="s">
        <v>159</v>
      </c>
      <c r="G123" t="s">
        <v>225</v>
      </c>
      <c r="H123">
        <v>357.89790524360239</v>
      </c>
      <c r="I123">
        <v>51</v>
      </c>
      <c r="J123">
        <v>1259289.4405264102</v>
      </c>
      <c r="K123">
        <v>36988.516172727264</v>
      </c>
      <c r="L123">
        <v>226672099.29475385</v>
      </c>
      <c r="M123">
        <v>5064386.1054545445</v>
      </c>
      <c r="N123">
        <v>1888934160.7896154</v>
      </c>
      <c r="O123">
        <v>95064000</v>
      </c>
      <c r="P123">
        <v>26.915516152272723</v>
      </c>
      <c r="Q123">
        <v>18826.377135869832</v>
      </c>
      <c r="R123">
        <v>226709087.81092659</v>
      </c>
      <c r="S123">
        <v>1989.0625468950698</v>
      </c>
      <c r="T123">
        <v>18853.292652022104</v>
      </c>
      <c r="U123">
        <f>Sustainable_Friendly_Table[[#This Row],[Total Energy(MJ)]]*AHP!$P$13/TOPSIS!$B$12</f>
        <v>2.2066397470168739E-2</v>
      </c>
      <c r="V123">
        <f>Sustainable_Friendly_Table[[#This Row],[Total Cost(LKR Million)]]*AHP!$P$14/TOPSIS!$C$12</f>
        <v>6.6804611754263258E-3</v>
      </c>
      <c r="W123">
        <f>Sustainable_Friendly_Table[[#This Row],[Total Carbon (Metric T)]]*AHP!$P$15/TOPSIS!$D$12</f>
        <v>1.2148699603458123E-2</v>
      </c>
      <c r="X123">
        <f>((Sustainable_Friendly_Table[[#This Row],[Weighted Energy]]-TOPSIS!$B$13)^2+(Sustainable_Friendly_Table[[#This Row],[Weighted Cost]]-TOPSIS!$C$13)^2+(Sustainable_Friendly_Table[[#This Row],[Weighted Co2]]-TOPSIS!$D$13)^2)^0.5</f>
        <v>1.5631765841271886E-3</v>
      </c>
      <c r="Y123">
        <f>((Sustainable_Friendly_Table[[#This Row],[Weighted Energy]]-TOPSIS!$B$14)^2+(Sustainable_Friendly_Table[[#This Row],[Weighted Cost]]-TOPSIS!$C$14)^2+(Sustainable_Friendly_Table[[#This Row],[Weighted Co2]]-TOPSIS!$D$14)^2)^0.5</f>
        <v>4.2110435668861416E-3</v>
      </c>
      <c r="Z123">
        <f>Sustainable_Friendly_Table[[#This Row],[S- Worst-Euclidean Distance]]/(Sustainable_Friendly_Table[[#This Row],[S+ Best-Euclidean Distance]]+Sustainable_Friendly_Table[[#This Row],[S- Worst-Euclidean Distance]])</f>
        <v>0.72928351478721098</v>
      </c>
      <c r="AA123">
        <v>122</v>
      </c>
    </row>
    <row r="124" spans="1:27" x14ac:dyDescent="0.3">
      <c r="A124">
        <v>444</v>
      </c>
      <c r="B124" t="s">
        <v>143</v>
      </c>
      <c r="C124" t="s">
        <v>149</v>
      </c>
      <c r="D124" t="s">
        <v>154</v>
      </c>
      <c r="E124" t="s">
        <v>157</v>
      </c>
      <c r="F124" t="s">
        <v>159</v>
      </c>
      <c r="G124" t="s">
        <v>224</v>
      </c>
      <c r="H124">
        <v>357.89145813860245</v>
      </c>
      <c r="I124">
        <v>26</v>
      </c>
      <c r="J124">
        <v>1259283.1997287702</v>
      </c>
      <c r="K124">
        <v>37006.936472727262</v>
      </c>
      <c r="L124">
        <v>226670975.95117864</v>
      </c>
      <c r="M124">
        <v>5065307.1204545442</v>
      </c>
      <c r="N124">
        <v>1888924799.5931554</v>
      </c>
      <c r="O124">
        <v>97401200</v>
      </c>
      <c r="P124">
        <v>26.929331377272725</v>
      </c>
      <c r="Q124">
        <v>18826.283835945116</v>
      </c>
      <c r="R124">
        <v>226707982.88765135</v>
      </c>
      <c r="S124">
        <v>1991.39130671361</v>
      </c>
      <c r="T124">
        <v>18853.213167322388</v>
      </c>
      <c r="U124">
        <f>Sustainable_Friendly_Table[[#This Row],[Total Energy(MJ)]]*AHP!$P$13/TOPSIS!$B$12</f>
        <v>2.2066289924077838E-2</v>
      </c>
      <c r="V124">
        <f>Sustainable_Friendly_Table[[#This Row],[Total Cost(LKR Million)]]*AHP!$P$14/TOPSIS!$C$12</f>
        <v>6.6882825431248596E-3</v>
      </c>
      <c r="W124">
        <f>Sustainable_Friendly_Table[[#This Row],[Total Carbon (Metric T)]]*AHP!$P$15/TOPSIS!$D$12</f>
        <v>1.2148648385044567E-2</v>
      </c>
      <c r="X124">
        <f>((Sustainable_Friendly_Table[[#This Row],[Weighted Energy]]-TOPSIS!$B$13)^2+(Sustainable_Friendly_Table[[#This Row],[Weighted Cost]]-TOPSIS!$C$13)^2+(Sustainable_Friendly_Table[[#This Row],[Weighted Co2]]-TOPSIS!$D$13)^2)^0.5</f>
        <v>1.5651301577879345E-3</v>
      </c>
      <c r="Y124">
        <f>((Sustainable_Friendly_Table[[#This Row],[Weighted Energy]]-TOPSIS!$B$14)^2+(Sustainable_Friendly_Table[[#This Row],[Weighted Cost]]-TOPSIS!$C$14)^2+(Sustainable_Friendly_Table[[#This Row],[Weighted Co2]]-TOPSIS!$D$14)^2)^0.5</f>
        <v>4.209126255458921E-3</v>
      </c>
      <c r="Z124">
        <f>Sustainable_Friendly_Table[[#This Row],[S- Worst-Euclidean Distance]]/(Sustainable_Friendly_Table[[#This Row],[S+ Best-Euclidean Distance]]+Sustainable_Friendly_Table[[#This Row],[S- Worst-Euclidean Distance]])</f>
        <v>0.72894689016626746</v>
      </c>
      <c r="AA124">
        <v>123</v>
      </c>
    </row>
    <row r="125" spans="1:27" x14ac:dyDescent="0.3">
      <c r="A125">
        <v>462</v>
      </c>
      <c r="B125" t="s">
        <v>143</v>
      </c>
      <c r="C125" t="s">
        <v>149</v>
      </c>
      <c r="D125" t="s">
        <v>155</v>
      </c>
      <c r="E125" t="s">
        <v>157</v>
      </c>
      <c r="F125" t="s">
        <v>159</v>
      </c>
      <c r="G125" t="s">
        <v>224</v>
      </c>
      <c r="H125">
        <v>357.89790524360239</v>
      </c>
      <c r="I125">
        <v>26</v>
      </c>
      <c r="J125">
        <v>1259289.4405264102</v>
      </c>
      <c r="K125">
        <v>36988.516172727264</v>
      </c>
      <c r="L125">
        <v>226672099.29475385</v>
      </c>
      <c r="M125">
        <v>5064386.1054545445</v>
      </c>
      <c r="N125">
        <v>1888934160.7896154</v>
      </c>
      <c r="O125">
        <v>97401200</v>
      </c>
      <c r="P125">
        <v>26.915516152272723</v>
      </c>
      <c r="Q125">
        <v>18826.377135869832</v>
      </c>
      <c r="R125">
        <v>226709087.81092659</v>
      </c>
      <c r="S125">
        <v>1991.3997468950699</v>
      </c>
      <c r="T125">
        <v>18853.292652022104</v>
      </c>
      <c r="U125">
        <f>Sustainable_Friendly_Table[[#This Row],[Total Energy(MJ)]]*AHP!$P$13/TOPSIS!$B$12</f>
        <v>2.2066397470168739E-2</v>
      </c>
      <c r="V125">
        <f>Sustainable_Friendly_Table[[#This Row],[Total Cost(LKR Million)]]*AHP!$P$14/TOPSIS!$C$12</f>
        <v>6.6883108903000883E-3</v>
      </c>
      <c r="W125">
        <f>Sustainable_Friendly_Table[[#This Row],[Total Carbon (Metric T)]]*AHP!$P$15/TOPSIS!$D$12</f>
        <v>1.2148699603458123E-2</v>
      </c>
      <c r="X125">
        <f>((Sustainable_Friendly_Table[[#This Row],[Weighted Energy]]-TOPSIS!$B$13)^2+(Sustainable_Friendly_Table[[#This Row],[Weighted Cost]]-TOPSIS!$C$13)^2+(Sustainable_Friendly_Table[[#This Row],[Weighted Co2]]-TOPSIS!$D$13)^2)^0.5</f>
        <v>1.5652523176028553E-3</v>
      </c>
      <c r="Y125">
        <f>((Sustainable_Friendly_Table[[#This Row],[Weighted Energy]]-TOPSIS!$B$14)^2+(Sustainable_Friendly_Table[[#This Row],[Weighted Cost]]-TOPSIS!$C$14)^2+(Sustainable_Friendly_Table[[#This Row],[Weighted Co2]]-TOPSIS!$D$14)^2)^0.5</f>
        <v>4.2090040508621432E-3</v>
      </c>
      <c r="Z125">
        <f>Sustainable_Friendly_Table[[#This Row],[S- Worst-Euclidean Distance]]/(Sustainable_Friendly_Table[[#This Row],[S+ Best-Euclidean Distance]]+Sustainable_Friendly_Table[[#This Row],[S- Worst-Euclidean Distance]])</f>
        <v>0.72892573212523393</v>
      </c>
      <c r="AA125">
        <v>124</v>
      </c>
    </row>
    <row r="126" spans="1:27" x14ac:dyDescent="0.3">
      <c r="A126">
        <v>443</v>
      </c>
      <c r="B126" t="s">
        <v>143</v>
      </c>
      <c r="C126" t="s">
        <v>149</v>
      </c>
      <c r="D126" t="s">
        <v>154</v>
      </c>
      <c r="E126" t="s">
        <v>157</v>
      </c>
      <c r="F126" t="s">
        <v>159</v>
      </c>
      <c r="G126" t="s">
        <v>226</v>
      </c>
      <c r="H126">
        <v>357.89145813860245</v>
      </c>
      <c r="I126">
        <v>26</v>
      </c>
      <c r="J126">
        <v>1259283.1997287702</v>
      </c>
      <c r="K126">
        <v>37006.936472727262</v>
      </c>
      <c r="L126">
        <v>226670975.95117864</v>
      </c>
      <c r="M126">
        <v>5065307.1204545442</v>
      </c>
      <c r="N126">
        <v>1888924799.5931554</v>
      </c>
      <c r="O126">
        <v>101400000</v>
      </c>
      <c r="P126">
        <v>26.929331377272725</v>
      </c>
      <c r="Q126">
        <v>18826.283835945116</v>
      </c>
      <c r="R126">
        <v>226707982.88765135</v>
      </c>
      <c r="S126">
        <v>1995.3901067136098</v>
      </c>
      <c r="T126">
        <v>18853.213167322388</v>
      </c>
      <c r="U126">
        <f>Sustainable_Friendly_Table[[#This Row],[Total Energy(MJ)]]*AHP!$P$13/TOPSIS!$B$12</f>
        <v>2.2066289924077838E-2</v>
      </c>
      <c r="V126">
        <f>Sustainable_Friendly_Table[[#This Row],[Total Cost(LKR Million)]]*AHP!$P$14/TOPSIS!$C$12</f>
        <v>6.7017129041710699E-3</v>
      </c>
      <c r="W126">
        <f>Sustainable_Friendly_Table[[#This Row],[Total Carbon (Metric T)]]*AHP!$P$15/TOPSIS!$D$12</f>
        <v>1.2148648385044567E-2</v>
      </c>
      <c r="X126">
        <f>((Sustainable_Friendly_Table[[#This Row],[Weighted Energy]]-TOPSIS!$B$13)^2+(Sustainable_Friendly_Table[[#This Row],[Weighted Cost]]-TOPSIS!$C$13)^2+(Sustainable_Friendly_Table[[#This Row],[Weighted Co2]]-TOPSIS!$D$13)^2)^0.5</f>
        <v>1.5687663622721633E-3</v>
      </c>
      <c r="Y126">
        <f>((Sustainable_Friendly_Table[[#This Row],[Weighted Energy]]-TOPSIS!$B$14)^2+(Sustainable_Friendly_Table[[#This Row],[Weighted Cost]]-TOPSIS!$C$14)^2+(Sustainable_Friendly_Table[[#This Row],[Weighted Co2]]-TOPSIS!$D$14)^2)^0.5</f>
        <v>4.2056684688434789E-3</v>
      </c>
      <c r="Z126">
        <f>Sustainable_Friendly_Table[[#This Row],[S- Worst-Euclidean Distance]]/(Sustainable_Friendly_Table[[#This Row],[S+ Best-Euclidean Distance]]+Sustainable_Friendly_Table[[#This Row],[S- Worst-Euclidean Distance]])</f>
        <v>0.72832555771192742</v>
      </c>
      <c r="AA126">
        <v>125</v>
      </c>
    </row>
    <row r="127" spans="1:27" x14ac:dyDescent="0.3">
      <c r="A127">
        <v>461</v>
      </c>
      <c r="B127" t="s">
        <v>143</v>
      </c>
      <c r="C127" t="s">
        <v>149</v>
      </c>
      <c r="D127" t="s">
        <v>155</v>
      </c>
      <c r="E127" t="s">
        <v>157</v>
      </c>
      <c r="F127" t="s">
        <v>159</v>
      </c>
      <c r="G127" t="s">
        <v>226</v>
      </c>
      <c r="H127">
        <v>357.89790524360239</v>
      </c>
      <c r="I127">
        <v>26</v>
      </c>
      <c r="J127">
        <v>1259289.4405264102</v>
      </c>
      <c r="K127">
        <v>36988.516172727264</v>
      </c>
      <c r="L127">
        <v>226672099.29475385</v>
      </c>
      <c r="M127">
        <v>5064386.1054545445</v>
      </c>
      <c r="N127">
        <v>1888934160.7896154</v>
      </c>
      <c r="O127">
        <v>101400000</v>
      </c>
      <c r="P127">
        <v>26.915516152272723</v>
      </c>
      <c r="Q127">
        <v>18826.377135869832</v>
      </c>
      <c r="R127">
        <v>226709087.81092659</v>
      </c>
      <c r="S127">
        <v>1995.3985468950698</v>
      </c>
      <c r="T127">
        <v>18853.292652022104</v>
      </c>
      <c r="U127">
        <f>Sustainable_Friendly_Table[[#This Row],[Total Energy(MJ)]]*AHP!$P$13/TOPSIS!$B$12</f>
        <v>2.2066397470168739E-2</v>
      </c>
      <c r="V127">
        <f>Sustainable_Friendly_Table[[#This Row],[Total Cost(LKR Million)]]*AHP!$P$14/TOPSIS!$C$12</f>
        <v>6.7017412513462977E-3</v>
      </c>
      <c r="W127">
        <f>Sustainable_Friendly_Table[[#This Row],[Total Carbon (Metric T)]]*AHP!$P$15/TOPSIS!$D$12</f>
        <v>1.2148699603458123E-2</v>
      </c>
      <c r="X127">
        <f>((Sustainable_Friendly_Table[[#This Row],[Weighted Energy]]-TOPSIS!$B$13)^2+(Sustainable_Friendly_Table[[#This Row],[Weighted Cost]]-TOPSIS!$C$13)^2+(Sustainable_Friendly_Table[[#This Row],[Weighted Co2]]-TOPSIS!$D$13)^2)^0.5</f>
        <v>1.5688884816219594E-3</v>
      </c>
      <c r="Y127">
        <f>((Sustainable_Friendly_Table[[#This Row],[Weighted Energy]]-TOPSIS!$B$14)^2+(Sustainable_Friendly_Table[[#This Row],[Weighted Cost]]-TOPSIS!$C$14)^2+(Sustainable_Friendly_Table[[#This Row],[Weighted Co2]]-TOPSIS!$D$14)^2)^0.5</f>
        <v>4.2055462542968354E-3</v>
      </c>
      <c r="Z127">
        <f>Sustainable_Friendly_Table[[#This Row],[S- Worst-Euclidean Distance]]/(Sustainable_Friendly_Table[[#This Row],[S+ Best-Euclidean Distance]]+Sustainable_Friendly_Table[[#This Row],[S- Worst-Euclidean Distance]])</f>
        <v>0.72830440495534898</v>
      </c>
      <c r="AA127">
        <v>126</v>
      </c>
    </row>
    <row r="128" spans="1:27" x14ac:dyDescent="0.3">
      <c r="A128">
        <v>445</v>
      </c>
      <c r="B128" t="s">
        <v>143</v>
      </c>
      <c r="C128" t="s">
        <v>149</v>
      </c>
      <c r="D128" t="s">
        <v>154</v>
      </c>
      <c r="E128" t="s">
        <v>157</v>
      </c>
      <c r="F128" t="s">
        <v>160</v>
      </c>
      <c r="G128" t="s">
        <v>225</v>
      </c>
      <c r="H128">
        <v>357.85288629476423</v>
      </c>
      <c r="I128">
        <v>51</v>
      </c>
      <c r="J128">
        <v>1260324.3791524542</v>
      </c>
      <c r="K128">
        <v>37825.71624545454</v>
      </c>
      <c r="L128">
        <v>226858388.24744174</v>
      </c>
      <c r="M128">
        <v>5092599.7795454534</v>
      </c>
      <c r="N128">
        <v>1890486568.7286811</v>
      </c>
      <c r="O128">
        <v>95064000</v>
      </c>
      <c r="P128">
        <v>26.656404786363634</v>
      </c>
      <c r="Q128">
        <v>18841.849468329186</v>
      </c>
      <c r="R128">
        <v>226896213.96368718</v>
      </c>
      <c r="S128">
        <v>1990.6431685082266</v>
      </c>
      <c r="T128">
        <v>18868.505873115551</v>
      </c>
      <c r="U128">
        <f>Sustainable_Friendly_Table[[#This Row],[Total Energy(MJ)]]*AHP!$P$13/TOPSIS!$B$12</f>
        <v>2.2084611120551038E-2</v>
      </c>
      <c r="V128">
        <f>Sustainable_Friendly_Table[[#This Row],[Total Cost(LKR Million)]]*AHP!$P$14/TOPSIS!$C$12</f>
        <v>6.6857698477635619E-3</v>
      </c>
      <c r="W128">
        <f>Sustainable_Friendly_Table[[#This Row],[Total Carbon (Metric T)]]*AHP!$P$15/TOPSIS!$D$12</f>
        <v>1.2158502710876892E-2</v>
      </c>
      <c r="X128">
        <f>((Sustainable_Friendly_Table[[#This Row],[Weighted Energy]]-TOPSIS!$B$13)^2+(Sustainable_Friendly_Table[[#This Row],[Weighted Cost]]-TOPSIS!$C$13)^2+(Sustainable_Friendly_Table[[#This Row],[Weighted Co2]]-TOPSIS!$D$13)^2)^0.5</f>
        <v>1.5845280701314891E-3</v>
      </c>
      <c r="Y128">
        <f>((Sustainable_Friendly_Table[[#This Row],[Weighted Energy]]-TOPSIS!$B$14)^2+(Sustainable_Friendly_Table[[#This Row],[Weighted Cost]]-TOPSIS!$C$14)^2+(Sustainable_Friendly_Table[[#This Row],[Weighted Co2]]-TOPSIS!$D$14)^2)^0.5</f>
        <v>4.1896913549898471E-3</v>
      </c>
      <c r="Z128">
        <f>Sustainable_Friendly_Table[[#This Row],[S- Worst-Euclidean Distance]]/(Sustainable_Friendly_Table[[#This Row],[S+ Best-Euclidean Distance]]+Sustainable_Friendly_Table[[#This Row],[S- Worst-Euclidean Distance]])</f>
        <v>0.72558575393968638</v>
      </c>
      <c r="AA128">
        <v>127</v>
      </c>
    </row>
    <row r="129" spans="1:27" x14ac:dyDescent="0.3">
      <c r="A129">
        <v>463</v>
      </c>
      <c r="B129" t="s">
        <v>143</v>
      </c>
      <c r="C129" t="s">
        <v>149</v>
      </c>
      <c r="D129" t="s">
        <v>155</v>
      </c>
      <c r="E129" t="s">
        <v>157</v>
      </c>
      <c r="F129" t="s">
        <v>160</v>
      </c>
      <c r="G129" t="s">
        <v>225</v>
      </c>
      <c r="H129">
        <v>357.85933339976424</v>
      </c>
      <c r="I129">
        <v>51</v>
      </c>
      <c r="J129">
        <v>1260330.6199500938</v>
      </c>
      <c r="K129">
        <v>37807.295945454542</v>
      </c>
      <c r="L129">
        <v>226859511.59101689</v>
      </c>
      <c r="M129">
        <v>5091678.7645454537</v>
      </c>
      <c r="N129">
        <v>1890495929.9251406</v>
      </c>
      <c r="O129">
        <v>95064000</v>
      </c>
      <c r="P129">
        <v>26.642589561363632</v>
      </c>
      <c r="Q129">
        <v>18841.942768253899</v>
      </c>
      <c r="R129">
        <v>226897318.88696235</v>
      </c>
      <c r="S129">
        <v>1990.6516086896861</v>
      </c>
      <c r="T129">
        <v>18868.585357815264</v>
      </c>
      <c r="U129">
        <f>Sustainable_Friendly_Table[[#This Row],[Total Energy(MJ)]]*AHP!$P$13/TOPSIS!$B$12</f>
        <v>2.2084718666641932E-2</v>
      </c>
      <c r="V129">
        <f>Sustainable_Friendly_Table[[#This Row],[Total Cost(LKR Million)]]*AHP!$P$14/TOPSIS!$C$12</f>
        <v>6.6857981949387871E-3</v>
      </c>
      <c r="W129">
        <f>Sustainable_Friendly_Table[[#This Row],[Total Carbon (Metric T)]]*AHP!$P$15/TOPSIS!$D$12</f>
        <v>1.2158553929290444E-2</v>
      </c>
      <c r="X129">
        <f>((Sustainable_Friendly_Table[[#This Row],[Weighted Energy]]-TOPSIS!$B$13)^2+(Sustainable_Friendly_Table[[#This Row],[Weighted Cost]]-TOPSIS!$C$13)^2+(Sustainable_Friendly_Table[[#This Row],[Weighted Co2]]-TOPSIS!$D$13)^2)^0.5</f>
        <v>1.5846502515428392E-3</v>
      </c>
      <c r="Y129">
        <f>((Sustainable_Friendly_Table[[#This Row],[Weighted Energy]]-TOPSIS!$B$14)^2+(Sustainable_Friendly_Table[[#This Row],[Weighted Cost]]-TOPSIS!$C$14)^2+(Sustainable_Friendly_Table[[#This Row],[Weighted Co2]]-TOPSIS!$D$14)^2)^0.5</f>
        <v>4.1895691572754095E-3</v>
      </c>
      <c r="Z129">
        <f>Sustainable_Friendly_Table[[#This Row],[S- Worst-Euclidean Distance]]/(Sustainable_Friendly_Table[[#This Row],[S+ Best-Euclidean Distance]]+Sustainable_Friendly_Table[[#This Row],[S- Worst-Euclidean Distance]])</f>
        <v>0.72556459335043633</v>
      </c>
      <c r="AA129">
        <v>128</v>
      </c>
    </row>
    <row r="130" spans="1:27" x14ac:dyDescent="0.3">
      <c r="A130">
        <v>447</v>
      </c>
      <c r="B130" t="s">
        <v>143</v>
      </c>
      <c r="C130" t="s">
        <v>149</v>
      </c>
      <c r="D130" t="s">
        <v>154</v>
      </c>
      <c r="E130" t="s">
        <v>157</v>
      </c>
      <c r="F130" t="s">
        <v>160</v>
      </c>
      <c r="G130" t="s">
        <v>224</v>
      </c>
      <c r="H130">
        <v>357.85288629476423</v>
      </c>
      <c r="I130">
        <v>26</v>
      </c>
      <c r="J130">
        <v>1260324.3791524542</v>
      </c>
      <c r="K130">
        <v>37825.71624545454</v>
      </c>
      <c r="L130">
        <v>226858388.24744174</v>
      </c>
      <c r="M130">
        <v>5092599.7795454534</v>
      </c>
      <c r="N130">
        <v>1890486568.7286811</v>
      </c>
      <c r="O130">
        <v>97401200</v>
      </c>
      <c r="P130">
        <v>26.656404786363634</v>
      </c>
      <c r="Q130">
        <v>18841.849468329186</v>
      </c>
      <c r="R130">
        <v>226896213.96368718</v>
      </c>
      <c r="S130">
        <v>1992.9803685082265</v>
      </c>
      <c r="T130">
        <v>18868.505873115551</v>
      </c>
      <c r="U130">
        <f>Sustainable_Friendly_Table[[#This Row],[Total Energy(MJ)]]*AHP!$P$13/TOPSIS!$B$12</f>
        <v>2.2084611120551038E-2</v>
      </c>
      <c r="V130">
        <f>Sustainable_Friendly_Table[[#This Row],[Total Cost(LKR Million)]]*AHP!$P$14/TOPSIS!$C$12</f>
        <v>6.6936195626373235E-3</v>
      </c>
      <c r="W130">
        <f>Sustainable_Friendly_Table[[#This Row],[Total Carbon (Metric T)]]*AHP!$P$15/TOPSIS!$D$12</f>
        <v>1.2158502710876892E-2</v>
      </c>
      <c r="X130">
        <f>((Sustainable_Friendly_Table[[#This Row],[Weighted Energy]]-TOPSIS!$B$13)^2+(Sustainable_Friendly_Table[[#This Row],[Weighted Cost]]-TOPSIS!$C$13)^2+(Sustainable_Friendly_Table[[#This Row],[Weighted Co2]]-TOPSIS!$D$13)^2)^0.5</f>
        <v>1.5866021343615409E-3</v>
      </c>
      <c r="Y130">
        <f>((Sustainable_Friendly_Table[[#This Row],[Weighted Energy]]-TOPSIS!$B$14)^2+(Sustainable_Friendly_Table[[#This Row],[Weighted Cost]]-TOPSIS!$C$14)^2+(Sustainable_Friendly_Table[[#This Row],[Weighted Co2]]-TOPSIS!$D$14)^2)^0.5</f>
        <v>4.1876513908354219E-3</v>
      </c>
      <c r="Z130">
        <f>Sustainable_Friendly_Table[[#This Row],[S- Worst-Euclidean Distance]]/(Sustainable_Friendly_Table[[#This Row],[S+ Best-Euclidean Distance]]+Sustainable_Friendly_Table[[#This Row],[S- Worst-Euclidean Distance]])</f>
        <v>0.7252281827532987</v>
      </c>
      <c r="AA130">
        <v>129</v>
      </c>
    </row>
    <row r="131" spans="1:27" x14ac:dyDescent="0.3">
      <c r="A131">
        <v>465</v>
      </c>
      <c r="B131" t="s">
        <v>143</v>
      </c>
      <c r="C131" t="s">
        <v>149</v>
      </c>
      <c r="D131" t="s">
        <v>155</v>
      </c>
      <c r="E131" t="s">
        <v>157</v>
      </c>
      <c r="F131" t="s">
        <v>160</v>
      </c>
      <c r="G131" t="s">
        <v>224</v>
      </c>
      <c r="H131">
        <v>357.85933339976424</v>
      </c>
      <c r="I131">
        <v>26</v>
      </c>
      <c r="J131">
        <v>1260330.6199500938</v>
      </c>
      <c r="K131">
        <v>37807.295945454542</v>
      </c>
      <c r="L131">
        <v>226859511.59101689</v>
      </c>
      <c r="M131">
        <v>5091678.7645454537</v>
      </c>
      <c r="N131">
        <v>1890495929.9251406</v>
      </c>
      <c r="O131">
        <v>97401200</v>
      </c>
      <c r="P131">
        <v>26.642589561363632</v>
      </c>
      <c r="Q131">
        <v>18841.942768253899</v>
      </c>
      <c r="R131">
        <v>226897318.88696235</v>
      </c>
      <c r="S131">
        <v>1992.988808689686</v>
      </c>
      <c r="T131">
        <v>18868.585357815264</v>
      </c>
      <c r="U131">
        <f>Sustainable_Friendly_Table[[#This Row],[Total Energy(MJ)]]*AHP!$P$13/TOPSIS!$B$12</f>
        <v>2.2084718666641932E-2</v>
      </c>
      <c r="V131">
        <f>Sustainable_Friendly_Table[[#This Row],[Total Cost(LKR Million)]]*AHP!$P$14/TOPSIS!$C$12</f>
        <v>6.6936479098125504E-3</v>
      </c>
      <c r="W131">
        <f>Sustainable_Friendly_Table[[#This Row],[Total Carbon (Metric T)]]*AHP!$P$15/TOPSIS!$D$12</f>
        <v>1.2158553929290444E-2</v>
      </c>
      <c r="X131">
        <f>((Sustainable_Friendly_Table[[#This Row],[Weighted Energy]]-TOPSIS!$B$13)^2+(Sustainable_Friendly_Table[[#This Row],[Weighted Cost]]-TOPSIS!$C$13)^2+(Sustainable_Friendly_Table[[#This Row],[Weighted Co2]]-TOPSIS!$D$13)^2)^0.5</f>
        <v>1.5867242963020533E-3</v>
      </c>
      <c r="Y131">
        <f>((Sustainable_Friendly_Table[[#This Row],[Weighted Energy]]-TOPSIS!$B$14)^2+(Sustainable_Friendly_Table[[#This Row],[Weighted Cost]]-TOPSIS!$C$14)^2+(Sustainable_Friendly_Table[[#This Row],[Weighted Co2]]-TOPSIS!$D$14)^2)^0.5</f>
        <v>4.187529186730171E-3</v>
      </c>
      <c r="Z131">
        <f>Sustainable_Friendly_Table[[#This Row],[S- Worst-Euclidean Distance]]/(Sustainable_Friendly_Table[[#This Row],[S+ Best-Euclidean Distance]]+Sustainable_Friendly_Table[[#This Row],[S- Worst-Euclidean Distance]])</f>
        <v>0.72520702442927398</v>
      </c>
      <c r="AA131">
        <v>130</v>
      </c>
    </row>
    <row r="132" spans="1:27" x14ac:dyDescent="0.3">
      <c r="A132">
        <v>446</v>
      </c>
      <c r="B132" t="s">
        <v>143</v>
      </c>
      <c r="C132" t="s">
        <v>149</v>
      </c>
      <c r="D132" t="s">
        <v>154</v>
      </c>
      <c r="E132" t="s">
        <v>157</v>
      </c>
      <c r="F132" t="s">
        <v>160</v>
      </c>
      <c r="G132" t="s">
        <v>226</v>
      </c>
      <c r="H132">
        <v>357.85288629476423</v>
      </c>
      <c r="I132">
        <v>26</v>
      </c>
      <c r="J132">
        <v>1260324.3791524542</v>
      </c>
      <c r="K132">
        <v>37825.71624545454</v>
      </c>
      <c r="L132">
        <v>226858388.24744174</v>
      </c>
      <c r="M132">
        <v>5092599.7795454534</v>
      </c>
      <c r="N132">
        <v>1890486568.7286811</v>
      </c>
      <c r="O132">
        <v>101400000</v>
      </c>
      <c r="P132">
        <v>26.656404786363634</v>
      </c>
      <c r="Q132">
        <v>18841.849468329186</v>
      </c>
      <c r="R132">
        <v>226896213.96368718</v>
      </c>
      <c r="S132">
        <v>1996.9791685082266</v>
      </c>
      <c r="T132">
        <v>18868.505873115551</v>
      </c>
      <c r="U132">
        <f>Sustainable_Friendly_Table[[#This Row],[Total Energy(MJ)]]*AHP!$P$13/TOPSIS!$B$12</f>
        <v>2.2084611120551038E-2</v>
      </c>
      <c r="V132">
        <f>Sustainable_Friendly_Table[[#This Row],[Total Cost(LKR Million)]]*AHP!$P$14/TOPSIS!$C$12</f>
        <v>6.7070499236835338E-3</v>
      </c>
      <c r="W132">
        <f>Sustainable_Friendly_Table[[#This Row],[Total Carbon (Metric T)]]*AHP!$P$15/TOPSIS!$D$12</f>
        <v>1.2158502710876892E-2</v>
      </c>
      <c r="X132">
        <f>((Sustainable_Friendly_Table[[#This Row],[Weighted Energy]]-TOPSIS!$B$13)^2+(Sustainable_Friendly_Table[[#This Row],[Weighted Cost]]-TOPSIS!$C$13)^2+(Sustainable_Friendly_Table[[#This Row],[Weighted Co2]]-TOPSIS!$D$13)^2)^0.5</f>
        <v>1.5902343152937792E-3</v>
      </c>
      <c r="Y132">
        <f>((Sustainable_Friendly_Table[[#This Row],[Weighted Energy]]-TOPSIS!$B$14)^2+(Sustainable_Friendly_Table[[#This Row],[Weighted Cost]]-TOPSIS!$C$14)^2+(Sustainable_Friendly_Table[[#This Row],[Weighted Co2]]-TOPSIS!$D$14)^2)^0.5</f>
        <v>4.1841929882349338E-3</v>
      </c>
      <c r="Z132">
        <f>Sustainable_Friendly_Table[[#This Row],[S- Worst-Euclidean Distance]]/(Sustainable_Friendly_Table[[#This Row],[S+ Best-Euclidean Distance]]+Sustainable_Friendly_Table[[#This Row],[S- Worst-Euclidean Distance]])</f>
        <v>0.72460744040850633</v>
      </c>
      <c r="AA132">
        <v>131</v>
      </c>
    </row>
    <row r="133" spans="1:27" x14ac:dyDescent="0.3">
      <c r="A133">
        <v>464</v>
      </c>
      <c r="B133" t="s">
        <v>143</v>
      </c>
      <c r="C133" t="s">
        <v>149</v>
      </c>
      <c r="D133" t="s">
        <v>155</v>
      </c>
      <c r="E133" t="s">
        <v>157</v>
      </c>
      <c r="F133" t="s">
        <v>160</v>
      </c>
      <c r="G133" t="s">
        <v>226</v>
      </c>
      <c r="H133">
        <v>357.85933339976424</v>
      </c>
      <c r="I133">
        <v>26</v>
      </c>
      <c r="J133">
        <v>1260330.6199500938</v>
      </c>
      <c r="K133">
        <v>37807.295945454542</v>
      </c>
      <c r="L133">
        <v>226859511.59101689</v>
      </c>
      <c r="M133">
        <v>5091678.7645454537</v>
      </c>
      <c r="N133">
        <v>1890495929.9251406</v>
      </c>
      <c r="O133">
        <v>101400000</v>
      </c>
      <c r="P133">
        <v>26.642589561363632</v>
      </c>
      <c r="Q133">
        <v>18841.942768253899</v>
      </c>
      <c r="R133">
        <v>226897318.88696235</v>
      </c>
      <c r="S133">
        <v>1996.9876086896861</v>
      </c>
      <c r="T133">
        <v>18868.585357815264</v>
      </c>
      <c r="U133">
        <f>Sustainable_Friendly_Table[[#This Row],[Total Energy(MJ)]]*AHP!$P$13/TOPSIS!$B$12</f>
        <v>2.2084718666641932E-2</v>
      </c>
      <c r="V133">
        <f>Sustainable_Friendly_Table[[#This Row],[Total Cost(LKR Million)]]*AHP!$P$14/TOPSIS!$C$12</f>
        <v>6.7070782708587608E-3</v>
      </c>
      <c r="W133">
        <f>Sustainable_Friendly_Table[[#This Row],[Total Carbon (Metric T)]]*AHP!$P$15/TOPSIS!$D$12</f>
        <v>1.2158553929290444E-2</v>
      </c>
      <c r="X133">
        <f>((Sustainable_Friendly_Table[[#This Row],[Weighted Energy]]-TOPSIS!$B$13)^2+(Sustainable_Friendly_Table[[#This Row],[Weighted Cost]]-TOPSIS!$C$13)^2+(Sustainable_Friendly_Table[[#This Row],[Weighted Co2]]-TOPSIS!$D$13)^2)^0.5</f>
        <v>1.5903564376196049E-3</v>
      </c>
      <c r="Y133">
        <f>((Sustainable_Friendly_Table[[#This Row],[Weighted Energy]]-TOPSIS!$B$14)^2+(Sustainable_Friendly_Table[[#This Row],[Weighted Cost]]-TOPSIS!$C$14)^2+(Sustainable_Friendly_Table[[#This Row],[Weighted Co2]]-TOPSIS!$D$14)^2)^0.5</f>
        <v>4.1840707741111639E-3</v>
      </c>
      <c r="Z133">
        <f>Sustainable_Friendly_Table[[#This Row],[S- Worst-Euclidean Distance]]/(Sustainable_Friendly_Table[[#This Row],[S+ Best-Euclidean Distance]]+Sustainable_Friendly_Table[[#This Row],[S- Worst-Euclidean Distance]])</f>
        <v>0.72458628720978757</v>
      </c>
      <c r="AA133">
        <v>132</v>
      </c>
    </row>
    <row r="134" spans="1:27" x14ac:dyDescent="0.3">
      <c r="A134">
        <v>439</v>
      </c>
      <c r="B134" t="s">
        <v>143</v>
      </c>
      <c r="C134" t="s">
        <v>149</v>
      </c>
      <c r="D134" t="s">
        <v>154</v>
      </c>
      <c r="E134" t="s">
        <v>156</v>
      </c>
      <c r="F134" t="s">
        <v>161</v>
      </c>
      <c r="G134" t="s">
        <v>225</v>
      </c>
      <c r="H134">
        <v>354.5316158331209</v>
      </c>
      <c r="I134">
        <v>51</v>
      </c>
      <c r="J134">
        <v>1264504.9342725724</v>
      </c>
      <c r="K134">
        <v>35587.718199999996</v>
      </c>
      <c r="L134">
        <v>227610888.16906303</v>
      </c>
      <c r="M134">
        <v>5589326.1749999989</v>
      </c>
      <c r="N134">
        <v>1896757401.4088585</v>
      </c>
      <c r="O134">
        <v>95064000</v>
      </c>
      <c r="P134">
        <v>23.435871013636358</v>
      </c>
      <c r="Q134">
        <v>18904.348767374955</v>
      </c>
      <c r="R134">
        <v>227646475.88726303</v>
      </c>
      <c r="S134">
        <v>1997.4107275838585</v>
      </c>
      <c r="T134">
        <v>18927.784638388592</v>
      </c>
      <c r="U134">
        <f>Sustainable_Friendly_Table[[#This Row],[Total Energy(MJ)]]*AHP!$P$13/TOPSIS!$B$12</f>
        <v>2.2157636767525388E-2</v>
      </c>
      <c r="V134">
        <f>Sustainable_Friendly_Table[[#This Row],[Total Cost(LKR Million)]]*AHP!$P$14/TOPSIS!$C$12</f>
        <v>6.7084993570631739E-3</v>
      </c>
      <c r="W134">
        <f>Sustainable_Friendly_Table[[#This Row],[Total Carbon (Metric T)]]*AHP!$P$15/TOPSIS!$D$12</f>
        <v>1.2196700808443092E-2</v>
      </c>
      <c r="X134">
        <f>((Sustainable_Friendly_Table[[#This Row],[Weighted Energy]]-TOPSIS!$B$13)^2+(Sustainable_Friendly_Table[[#This Row],[Weighted Cost]]-TOPSIS!$C$13)^2+(Sustainable_Friendly_Table[[#This Row],[Weighted Co2]]-TOPSIS!$D$13)^2)^0.5</f>
        <v>1.6699984329516268E-3</v>
      </c>
      <c r="Y134">
        <f>((Sustainable_Friendly_Table[[#This Row],[Weighted Energy]]-TOPSIS!$B$14)^2+(Sustainable_Friendly_Table[[#This Row],[Weighted Cost]]-TOPSIS!$C$14)^2+(Sustainable_Friendly_Table[[#This Row],[Weighted Co2]]-TOPSIS!$D$14)^2)^0.5</f>
        <v>4.1042199221222207E-3</v>
      </c>
      <c r="Z134">
        <f>Sustainable_Friendly_Table[[#This Row],[S- Worst-Euclidean Distance]]/(Sustainable_Friendly_Table[[#This Row],[S+ Best-Euclidean Distance]]+Sustainable_Friendly_Table[[#This Row],[S- Worst-Euclidean Distance]])</f>
        <v>0.71078363680441925</v>
      </c>
      <c r="AA134">
        <v>133</v>
      </c>
    </row>
    <row r="135" spans="1:27" x14ac:dyDescent="0.3">
      <c r="A135">
        <v>457</v>
      </c>
      <c r="B135" t="s">
        <v>143</v>
      </c>
      <c r="C135" t="s">
        <v>149</v>
      </c>
      <c r="D135" t="s">
        <v>155</v>
      </c>
      <c r="E135" t="s">
        <v>156</v>
      </c>
      <c r="F135" t="s">
        <v>161</v>
      </c>
      <c r="G135" t="s">
        <v>225</v>
      </c>
      <c r="H135">
        <v>354.5380629381209</v>
      </c>
      <c r="I135">
        <v>51</v>
      </c>
      <c r="J135">
        <v>1264511.175070212</v>
      </c>
      <c r="K135">
        <v>35569.297899999998</v>
      </c>
      <c r="L135">
        <v>227612011.51263818</v>
      </c>
      <c r="M135">
        <v>5588405.1599999992</v>
      </c>
      <c r="N135">
        <v>1896766762.6053181</v>
      </c>
      <c r="O135">
        <v>95064000</v>
      </c>
      <c r="P135">
        <v>23.42205578863636</v>
      </c>
      <c r="Q135">
        <v>18904.442067299668</v>
      </c>
      <c r="R135">
        <v>227647580.81053817</v>
      </c>
      <c r="S135">
        <v>1997.4191677653182</v>
      </c>
      <c r="T135">
        <v>18927.864123088304</v>
      </c>
      <c r="U135">
        <f>Sustainable_Friendly_Table[[#This Row],[Total Energy(MJ)]]*AHP!$P$13/TOPSIS!$B$12</f>
        <v>2.2157744313616282E-2</v>
      </c>
      <c r="V135">
        <f>Sustainable_Friendly_Table[[#This Row],[Total Cost(LKR Million)]]*AHP!$P$14/TOPSIS!$C$12</f>
        <v>6.7085277042384008E-3</v>
      </c>
      <c r="W135">
        <f>Sustainable_Friendly_Table[[#This Row],[Total Carbon (Metric T)]]*AHP!$P$15/TOPSIS!$D$12</f>
        <v>1.2196752026856645E-2</v>
      </c>
      <c r="X135">
        <f>((Sustainable_Friendly_Table[[#This Row],[Weighted Energy]]-TOPSIS!$B$13)^2+(Sustainable_Friendly_Table[[#This Row],[Weighted Cost]]-TOPSIS!$C$13)^2+(Sustainable_Friendly_Table[[#This Row],[Weighted Co2]]-TOPSIS!$D$13)^2)^0.5</f>
        <v>1.6701206212467025E-3</v>
      </c>
      <c r="Y135">
        <f>((Sustainable_Friendly_Table[[#This Row],[Weighted Energy]]-TOPSIS!$B$14)^2+(Sustainable_Friendly_Table[[#This Row],[Weighted Cost]]-TOPSIS!$C$14)^2+(Sustainable_Friendly_Table[[#This Row],[Weighted Co2]]-TOPSIS!$D$14)^2)^0.5</f>
        <v>4.1040977268376614E-3</v>
      </c>
      <c r="Z135">
        <f>Sustainable_Friendly_Table[[#This Row],[S- Worst-Euclidean Distance]]/(Sustainable_Friendly_Table[[#This Row],[S+ Best-Euclidean Distance]]+Sustainable_Friendly_Table[[#This Row],[S- Worst-Euclidean Distance]])</f>
        <v>0.71076247544383631</v>
      </c>
      <c r="AA135">
        <v>134</v>
      </c>
    </row>
    <row r="136" spans="1:27" x14ac:dyDescent="0.3">
      <c r="A136">
        <v>441</v>
      </c>
      <c r="B136" t="s">
        <v>143</v>
      </c>
      <c r="C136" t="s">
        <v>149</v>
      </c>
      <c r="D136" t="s">
        <v>154</v>
      </c>
      <c r="E136" t="s">
        <v>156</v>
      </c>
      <c r="F136" t="s">
        <v>161</v>
      </c>
      <c r="G136" t="s">
        <v>224</v>
      </c>
      <c r="H136">
        <v>354.5316158331209</v>
      </c>
      <c r="I136">
        <v>26</v>
      </c>
      <c r="J136">
        <v>1264504.9342725724</v>
      </c>
      <c r="K136">
        <v>35587.718199999996</v>
      </c>
      <c r="L136">
        <v>227610888.16906303</v>
      </c>
      <c r="M136">
        <v>5589326.1749999989</v>
      </c>
      <c r="N136">
        <v>1896757401.4088585</v>
      </c>
      <c r="O136">
        <v>97401200</v>
      </c>
      <c r="P136">
        <v>23.435871013636358</v>
      </c>
      <c r="Q136">
        <v>18904.348767374955</v>
      </c>
      <c r="R136">
        <v>227646475.88726303</v>
      </c>
      <c r="S136">
        <v>1999.7479275838584</v>
      </c>
      <c r="T136">
        <v>18927.784638388592</v>
      </c>
      <c r="U136">
        <f>Sustainable_Friendly_Table[[#This Row],[Total Energy(MJ)]]*AHP!$P$13/TOPSIS!$B$12</f>
        <v>2.2157636767525388E-2</v>
      </c>
      <c r="V136">
        <f>Sustainable_Friendly_Table[[#This Row],[Total Cost(LKR Million)]]*AHP!$P$14/TOPSIS!$C$12</f>
        <v>6.7163490719369364E-3</v>
      </c>
      <c r="W136">
        <f>Sustainable_Friendly_Table[[#This Row],[Total Carbon (Metric T)]]*AHP!$P$15/TOPSIS!$D$12</f>
        <v>1.2196700808443092E-2</v>
      </c>
      <c r="X136">
        <f>((Sustainable_Friendly_Table[[#This Row],[Weighted Energy]]-TOPSIS!$B$13)^2+(Sustainable_Friendly_Table[[#This Row],[Weighted Cost]]-TOPSIS!$C$13)^2+(Sustainable_Friendly_Table[[#This Row],[Weighted Co2]]-TOPSIS!$D$13)^2)^0.5</f>
        <v>1.6720731844393983E-3</v>
      </c>
      <c r="Y136">
        <f>((Sustainable_Friendly_Table[[#This Row],[Weighted Energy]]-TOPSIS!$B$14)^2+(Sustainable_Friendly_Table[[#This Row],[Weighted Cost]]-TOPSIS!$C$14)^2+(Sustainable_Friendly_Table[[#This Row],[Weighted Co2]]-TOPSIS!$D$14)^2)^0.5</f>
        <v>4.1021809480529439E-3</v>
      </c>
      <c r="Z136">
        <f>Sustainable_Friendly_Table[[#This Row],[S- Worst-Euclidean Distance]]/(Sustainable_Friendly_Table[[#This Row],[S+ Best-Euclidean Distance]]+Sustainable_Friendly_Table[[#This Row],[S- Worst-Euclidean Distance]])</f>
        <v>0.71042611806251055</v>
      </c>
      <c r="AA136">
        <v>135</v>
      </c>
    </row>
    <row r="137" spans="1:27" x14ac:dyDescent="0.3">
      <c r="A137">
        <v>459</v>
      </c>
      <c r="B137" t="s">
        <v>143</v>
      </c>
      <c r="C137" t="s">
        <v>149</v>
      </c>
      <c r="D137" t="s">
        <v>155</v>
      </c>
      <c r="E137" t="s">
        <v>156</v>
      </c>
      <c r="F137" t="s">
        <v>161</v>
      </c>
      <c r="G137" t="s">
        <v>224</v>
      </c>
      <c r="H137">
        <v>354.5380629381209</v>
      </c>
      <c r="I137">
        <v>26</v>
      </c>
      <c r="J137">
        <v>1264511.175070212</v>
      </c>
      <c r="K137">
        <v>35569.297899999998</v>
      </c>
      <c r="L137">
        <v>227612011.51263818</v>
      </c>
      <c r="M137">
        <v>5588405.1599999992</v>
      </c>
      <c r="N137">
        <v>1896766762.6053181</v>
      </c>
      <c r="O137">
        <v>97401200</v>
      </c>
      <c r="P137">
        <v>23.42205578863636</v>
      </c>
      <c r="Q137">
        <v>18904.442067299668</v>
      </c>
      <c r="R137">
        <v>227647580.81053817</v>
      </c>
      <c r="S137">
        <v>1999.7563677653181</v>
      </c>
      <c r="T137">
        <v>18927.864123088304</v>
      </c>
      <c r="U137">
        <f>Sustainable_Friendly_Table[[#This Row],[Total Energy(MJ)]]*AHP!$P$13/TOPSIS!$B$12</f>
        <v>2.2157744313616282E-2</v>
      </c>
      <c r="V137">
        <f>Sustainable_Friendly_Table[[#This Row],[Total Cost(LKR Million)]]*AHP!$P$14/TOPSIS!$C$12</f>
        <v>6.7163774191121642E-3</v>
      </c>
      <c r="W137">
        <f>Sustainable_Friendly_Table[[#This Row],[Total Carbon (Metric T)]]*AHP!$P$15/TOPSIS!$D$12</f>
        <v>1.2196752026856645E-2</v>
      </c>
      <c r="X137">
        <f>((Sustainable_Friendly_Table[[#This Row],[Weighted Energy]]-TOPSIS!$B$13)^2+(Sustainable_Friendly_Table[[#This Row],[Weighted Cost]]-TOPSIS!$C$13)^2+(Sustainable_Friendly_Table[[#This Row],[Weighted Co2]]-TOPSIS!$D$13)^2)^0.5</f>
        <v>1.6721953542000944E-3</v>
      </c>
      <c r="Y137">
        <f>((Sustainable_Friendly_Table[[#This Row],[Weighted Energy]]-TOPSIS!$B$14)^2+(Sustainable_Friendly_Table[[#This Row],[Weighted Cost]]-TOPSIS!$C$14)^2+(Sustainable_Friendly_Table[[#This Row],[Weighted Co2]]-TOPSIS!$D$14)^2)^0.5</f>
        <v>4.1020587462751151E-3</v>
      </c>
      <c r="Z137">
        <f>Sustainable_Friendly_Table[[#This Row],[S- Worst-Euclidean Distance]]/(Sustainable_Friendly_Table[[#This Row],[S+ Best-Euclidean Distance]]+Sustainable_Friendly_Table[[#This Row],[S- Worst-Euclidean Distance]])</f>
        <v>0.7104049587872352</v>
      </c>
      <c r="AA137">
        <v>136</v>
      </c>
    </row>
    <row r="138" spans="1:27" x14ac:dyDescent="0.3">
      <c r="A138">
        <v>440</v>
      </c>
      <c r="B138" t="s">
        <v>143</v>
      </c>
      <c r="C138" t="s">
        <v>149</v>
      </c>
      <c r="D138" t="s">
        <v>154</v>
      </c>
      <c r="E138" t="s">
        <v>156</v>
      </c>
      <c r="F138" t="s">
        <v>161</v>
      </c>
      <c r="G138" t="s">
        <v>226</v>
      </c>
      <c r="H138">
        <v>354.5316158331209</v>
      </c>
      <c r="I138">
        <v>26</v>
      </c>
      <c r="J138">
        <v>1264504.9342725724</v>
      </c>
      <c r="K138">
        <v>35587.718199999996</v>
      </c>
      <c r="L138">
        <v>227610888.16906303</v>
      </c>
      <c r="M138">
        <v>5589326.1749999989</v>
      </c>
      <c r="N138">
        <v>1896757401.4088585</v>
      </c>
      <c r="O138">
        <v>101400000</v>
      </c>
      <c r="P138">
        <v>23.435871013636358</v>
      </c>
      <c r="Q138">
        <v>18904.348767374955</v>
      </c>
      <c r="R138">
        <v>227646475.88726303</v>
      </c>
      <c r="S138">
        <v>2003.7467275838585</v>
      </c>
      <c r="T138">
        <v>18927.784638388592</v>
      </c>
      <c r="U138">
        <f>Sustainable_Friendly_Table[[#This Row],[Total Energy(MJ)]]*AHP!$P$13/TOPSIS!$B$12</f>
        <v>2.2157636767525388E-2</v>
      </c>
      <c r="V138">
        <f>Sustainable_Friendly_Table[[#This Row],[Total Cost(LKR Million)]]*AHP!$P$14/TOPSIS!$C$12</f>
        <v>6.7297794329831467E-3</v>
      </c>
      <c r="W138">
        <f>Sustainable_Friendly_Table[[#This Row],[Total Carbon (Metric T)]]*AHP!$P$15/TOPSIS!$D$12</f>
        <v>1.2196700808443092E-2</v>
      </c>
      <c r="X138">
        <f>((Sustainable_Friendly_Table[[#This Row],[Weighted Energy]]-TOPSIS!$B$13)^2+(Sustainable_Friendly_Table[[#This Row],[Weighted Cost]]-TOPSIS!$C$13)^2+(Sustainable_Friendly_Table[[#This Row],[Weighted Co2]]-TOPSIS!$D$13)^2)^0.5</f>
        <v>1.6757022736545958E-3</v>
      </c>
      <c r="Y138">
        <f>((Sustainable_Friendly_Table[[#This Row],[Weighted Energy]]-TOPSIS!$B$14)^2+(Sustainable_Friendly_Table[[#This Row],[Weighted Cost]]-TOPSIS!$C$14)^2+(Sustainable_Friendly_Table[[#This Row],[Weighted Co2]]-TOPSIS!$D$14)^2)^0.5</f>
        <v>4.0987249057761474E-3</v>
      </c>
      <c r="Z138">
        <f>Sustainable_Friendly_Table[[#This Row],[S- Worst-Euclidean Distance]]/(Sustainable_Friendly_Table[[#This Row],[S+ Best-Euclidean Distance]]+Sustainable_Friendly_Table[[#This Row],[S- Worst-Euclidean Distance]])</f>
        <v>0.70980631990240273</v>
      </c>
      <c r="AA138">
        <v>137</v>
      </c>
    </row>
    <row r="139" spans="1:27" x14ac:dyDescent="0.3">
      <c r="A139">
        <v>458</v>
      </c>
      <c r="B139" t="s">
        <v>143</v>
      </c>
      <c r="C139" t="s">
        <v>149</v>
      </c>
      <c r="D139" t="s">
        <v>155</v>
      </c>
      <c r="E139" t="s">
        <v>156</v>
      </c>
      <c r="F139" t="s">
        <v>161</v>
      </c>
      <c r="G139" t="s">
        <v>226</v>
      </c>
      <c r="H139">
        <v>354.5380629381209</v>
      </c>
      <c r="I139">
        <v>26</v>
      </c>
      <c r="J139">
        <v>1264511.175070212</v>
      </c>
      <c r="K139">
        <v>35569.297899999998</v>
      </c>
      <c r="L139">
        <v>227612011.51263818</v>
      </c>
      <c r="M139">
        <v>5588405.1599999992</v>
      </c>
      <c r="N139">
        <v>1896766762.6053181</v>
      </c>
      <c r="O139">
        <v>101400000</v>
      </c>
      <c r="P139">
        <v>23.42205578863636</v>
      </c>
      <c r="Q139">
        <v>18904.442067299668</v>
      </c>
      <c r="R139">
        <v>227647580.81053817</v>
      </c>
      <c r="S139">
        <v>2003.7551677653182</v>
      </c>
      <c r="T139">
        <v>18927.864123088304</v>
      </c>
      <c r="U139">
        <f>Sustainable_Friendly_Table[[#This Row],[Total Energy(MJ)]]*AHP!$P$13/TOPSIS!$B$12</f>
        <v>2.2157744313616282E-2</v>
      </c>
      <c r="V139">
        <f>Sustainable_Friendly_Table[[#This Row],[Total Cost(LKR Million)]]*AHP!$P$14/TOPSIS!$C$12</f>
        <v>6.7298077801583745E-3</v>
      </c>
      <c r="W139">
        <f>Sustainable_Friendly_Table[[#This Row],[Total Carbon (Metric T)]]*AHP!$P$15/TOPSIS!$D$12</f>
        <v>1.2196752026856645E-2</v>
      </c>
      <c r="X139">
        <f>((Sustainable_Friendly_Table[[#This Row],[Weighted Energy]]-TOPSIS!$B$13)^2+(Sustainable_Friendly_Table[[#This Row],[Weighted Cost]]-TOPSIS!$C$13)^2+(Sustainable_Friendly_Table[[#This Row],[Weighted Co2]]-TOPSIS!$D$13)^2)^0.5</f>
        <v>1.6758244060294165E-3</v>
      </c>
      <c r="Y139">
        <f>((Sustainable_Friendly_Table[[#This Row],[Weighted Energy]]-TOPSIS!$B$14)^2+(Sustainable_Friendly_Table[[#This Row],[Weighted Cost]]-TOPSIS!$C$14)^2+(Sustainable_Friendly_Table[[#This Row],[Weighted Co2]]-TOPSIS!$D$14)^2)^0.5</f>
        <v>4.0986026938432205E-3</v>
      </c>
      <c r="Z139">
        <f>Sustainable_Friendly_Table[[#This Row],[S- Worst-Euclidean Distance]]/(Sustainable_Friendly_Table[[#This Row],[S+ Best-Euclidean Distance]]+Sustainable_Friendly_Table[[#This Row],[S- Worst-Euclidean Distance]])</f>
        <v>0.70978516534283054</v>
      </c>
      <c r="AA139">
        <v>138</v>
      </c>
    </row>
    <row r="140" spans="1:27" x14ac:dyDescent="0.3">
      <c r="A140">
        <v>448</v>
      </c>
      <c r="B140" t="s">
        <v>143</v>
      </c>
      <c r="C140" t="s">
        <v>149</v>
      </c>
      <c r="D140" t="s">
        <v>154</v>
      </c>
      <c r="E140" t="s">
        <v>157</v>
      </c>
      <c r="F140" t="s">
        <v>161</v>
      </c>
      <c r="G140" t="s">
        <v>225</v>
      </c>
      <c r="H140">
        <v>357.58839365130274</v>
      </c>
      <c r="I140">
        <v>51</v>
      </c>
      <c r="J140">
        <v>1267463.895200572</v>
      </c>
      <c r="K140">
        <v>38316.984109090903</v>
      </c>
      <c r="L140">
        <v>228143501.13610297</v>
      </c>
      <c r="M140">
        <v>5043472.9931818172</v>
      </c>
      <c r="N140">
        <v>1901195842.800858</v>
      </c>
      <c r="O140">
        <v>95064000</v>
      </c>
      <c r="P140">
        <v>26.165136922727271</v>
      </c>
      <c r="Q140">
        <v>18948.585233248552</v>
      </c>
      <c r="R140">
        <v>228181818.12021208</v>
      </c>
      <c r="S140">
        <v>2001.3033157940397</v>
      </c>
      <c r="T140">
        <v>18974.750370171278</v>
      </c>
      <c r="U140">
        <f>Sustainable_Friendly_Table[[#This Row],[Total Energy(MJ)]]*AHP!$P$13/TOPSIS!$B$12</f>
        <v>2.2209743520760945E-2</v>
      </c>
      <c r="V140">
        <f>Sustainable_Friendly_Table[[#This Row],[Total Cost(LKR Million)]]*AHP!$P$14/TOPSIS!$C$12</f>
        <v>6.7215729954214192E-3</v>
      </c>
      <c r="W140">
        <f>Sustainable_Friendly_Table[[#This Row],[Total Carbon (Metric T)]]*AHP!$P$15/TOPSIS!$D$12</f>
        <v>1.2226964623767851E-2</v>
      </c>
      <c r="X140">
        <f>((Sustainable_Friendly_Table[[#This Row],[Weighted Energy]]-TOPSIS!$B$13)^2+(Sustainable_Friendly_Table[[#This Row],[Weighted Cost]]-TOPSIS!$C$13)^2+(Sustainable_Friendly_Table[[#This Row],[Weighted Co2]]-TOPSIS!$D$13)^2)^0.5</f>
        <v>1.7315640796638728E-3</v>
      </c>
      <c r="Y140">
        <f>((Sustainable_Friendly_Table[[#This Row],[Weighted Energy]]-TOPSIS!$B$14)^2+(Sustainable_Friendly_Table[[#This Row],[Weighted Cost]]-TOPSIS!$C$14)^2+(Sustainable_Friendly_Table[[#This Row],[Weighted Co2]]-TOPSIS!$D$14)^2)^0.5</f>
        <v>4.0426546385320629E-3</v>
      </c>
      <c r="Z140">
        <f>Sustainable_Friendly_Table[[#This Row],[S- Worst-Euclidean Distance]]/(Sustainable_Friendly_Table[[#This Row],[S+ Best-Euclidean Distance]]+Sustainable_Friendly_Table[[#This Row],[S- Worst-Euclidean Distance]])</f>
        <v>0.70012149449633709</v>
      </c>
      <c r="AA140">
        <v>139</v>
      </c>
    </row>
    <row r="141" spans="1:27" x14ac:dyDescent="0.3">
      <c r="A141">
        <v>466</v>
      </c>
      <c r="B141" t="s">
        <v>143</v>
      </c>
      <c r="C141" t="s">
        <v>149</v>
      </c>
      <c r="D141" t="s">
        <v>155</v>
      </c>
      <c r="E141" t="s">
        <v>157</v>
      </c>
      <c r="F141" t="s">
        <v>161</v>
      </c>
      <c r="G141" t="s">
        <v>225</v>
      </c>
      <c r="H141">
        <v>357.59484075630269</v>
      </c>
      <c r="I141">
        <v>51</v>
      </c>
      <c r="J141">
        <v>1267470.1359982125</v>
      </c>
      <c r="K141">
        <v>38298.563809090905</v>
      </c>
      <c r="L141">
        <v>228144624.47967827</v>
      </c>
      <c r="M141">
        <v>5042551.9781818176</v>
      </c>
      <c r="N141">
        <v>1901205203.9973187</v>
      </c>
      <c r="O141">
        <v>95064000</v>
      </c>
      <c r="P141">
        <v>26.151321697727269</v>
      </c>
      <c r="Q141">
        <v>18948.678533173279</v>
      </c>
      <c r="R141">
        <v>228182923.04348737</v>
      </c>
      <c r="S141">
        <v>2001.3117559755005</v>
      </c>
      <c r="T141">
        <v>18974.829854871004</v>
      </c>
      <c r="U141">
        <f>Sustainable_Friendly_Table[[#This Row],[Total Energy(MJ)]]*AHP!$P$13/TOPSIS!$B$12</f>
        <v>2.220985106685185E-2</v>
      </c>
      <c r="V141">
        <f>Sustainable_Friendly_Table[[#This Row],[Total Cost(LKR Million)]]*AHP!$P$14/TOPSIS!$C$12</f>
        <v>6.7216013425966505E-3</v>
      </c>
      <c r="W141">
        <f>Sustainable_Friendly_Table[[#This Row],[Total Carbon (Metric T)]]*AHP!$P$15/TOPSIS!$D$12</f>
        <v>1.2227015842181414E-2</v>
      </c>
      <c r="X141">
        <f>((Sustainable_Friendly_Table[[#This Row],[Weighted Energy]]-TOPSIS!$B$13)^2+(Sustainable_Friendly_Table[[#This Row],[Weighted Cost]]-TOPSIS!$C$13)^2+(Sustainable_Friendly_Table[[#This Row],[Weighted Co2]]-TOPSIS!$D$13)^2)^0.5</f>
        <v>1.7316862690801467E-3</v>
      </c>
      <c r="Y141">
        <f>((Sustainable_Friendly_Table[[#This Row],[Weighted Energy]]-TOPSIS!$B$14)^2+(Sustainable_Friendly_Table[[#This Row],[Weighted Cost]]-TOPSIS!$C$14)^2+(Sustainable_Friendly_Table[[#This Row],[Weighted Co2]]-TOPSIS!$D$14)^2)^0.5</f>
        <v>4.0425324436322973E-3</v>
      </c>
      <c r="Z141">
        <f>Sustainable_Friendly_Table[[#This Row],[S- Worst-Euclidean Distance]]/(Sustainable_Friendly_Table[[#This Row],[S+ Best-Euclidean Distance]]+Sustainable_Friendly_Table[[#This Row],[S- Worst-Euclidean Distance]])</f>
        <v>0.70010033300822339</v>
      </c>
      <c r="AA141">
        <v>140</v>
      </c>
    </row>
    <row r="142" spans="1:27" x14ac:dyDescent="0.3">
      <c r="A142">
        <v>450</v>
      </c>
      <c r="B142" t="s">
        <v>143</v>
      </c>
      <c r="C142" t="s">
        <v>149</v>
      </c>
      <c r="D142" t="s">
        <v>154</v>
      </c>
      <c r="E142" t="s">
        <v>157</v>
      </c>
      <c r="F142" t="s">
        <v>161</v>
      </c>
      <c r="G142" t="s">
        <v>224</v>
      </c>
      <c r="H142">
        <v>357.58839365130274</v>
      </c>
      <c r="I142">
        <v>26</v>
      </c>
      <c r="J142">
        <v>1267463.895200572</v>
      </c>
      <c r="K142">
        <v>38316.984109090903</v>
      </c>
      <c r="L142">
        <v>228143501.13610297</v>
      </c>
      <c r="M142">
        <v>5043472.9931818172</v>
      </c>
      <c r="N142">
        <v>1901195842.800858</v>
      </c>
      <c r="O142">
        <v>97401200</v>
      </c>
      <c r="P142">
        <v>26.165136922727271</v>
      </c>
      <c r="Q142">
        <v>18948.585233248552</v>
      </c>
      <c r="R142">
        <v>228181818.12021208</v>
      </c>
      <c r="S142">
        <v>2003.6405157940396</v>
      </c>
      <c r="T142">
        <v>18974.750370171278</v>
      </c>
      <c r="U142">
        <f>Sustainable_Friendly_Table[[#This Row],[Total Energy(MJ)]]*AHP!$P$13/TOPSIS!$B$12</f>
        <v>2.2209743520760945E-2</v>
      </c>
      <c r="V142">
        <f>Sustainable_Friendly_Table[[#This Row],[Total Cost(LKR Million)]]*AHP!$P$14/TOPSIS!$C$12</f>
        <v>6.7294227102951817E-3</v>
      </c>
      <c r="W142">
        <f>Sustainable_Friendly_Table[[#This Row],[Total Carbon (Metric T)]]*AHP!$P$15/TOPSIS!$D$12</f>
        <v>1.2226964623767851E-2</v>
      </c>
      <c r="X142">
        <f>((Sustainable_Friendly_Table[[#This Row],[Weighted Energy]]-TOPSIS!$B$13)^2+(Sustainable_Friendly_Table[[#This Row],[Weighted Cost]]-TOPSIS!$C$13)^2+(Sustainable_Friendly_Table[[#This Row],[Weighted Co2]]-TOPSIS!$D$13)^2)^0.5</f>
        <v>1.7336243476340444E-3</v>
      </c>
      <c r="Y142">
        <f>((Sustainable_Friendly_Table[[#This Row],[Weighted Energy]]-TOPSIS!$B$14)^2+(Sustainable_Friendly_Table[[#This Row],[Weighted Cost]]-TOPSIS!$C$14)^2+(Sustainable_Friendly_Table[[#This Row],[Weighted Co2]]-TOPSIS!$D$14)^2)^0.5</f>
        <v>4.0406099955991029E-3</v>
      </c>
      <c r="Z142">
        <f>Sustainable_Friendly_Table[[#This Row],[S- Worst-Euclidean Distance]]/(Sustainable_Friendly_Table[[#This Row],[S+ Best-Euclidean Distance]]+Sustainable_Friendly_Table[[#This Row],[S- Worst-Euclidean Distance]])</f>
        <v>0.69976550230149781</v>
      </c>
      <c r="AA142">
        <v>141</v>
      </c>
    </row>
    <row r="143" spans="1:27" x14ac:dyDescent="0.3">
      <c r="A143">
        <v>468</v>
      </c>
      <c r="B143" t="s">
        <v>143</v>
      </c>
      <c r="C143" t="s">
        <v>149</v>
      </c>
      <c r="D143" t="s">
        <v>155</v>
      </c>
      <c r="E143" t="s">
        <v>157</v>
      </c>
      <c r="F143" t="s">
        <v>161</v>
      </c>
      <c r="G143" t="s">
        <v>224</v>
      </c>
      <c r="H143">
        <v>357.59484075630269</v>
      </c>
      <c r="I143">
        <v>26</v>
      </c>
      <c r="J143">
        <v>1267470.1359982125</v>
      </c>
      <c r="K143">
        <v>38298.563809090905</v>
      </c>
      <c r="L143">
        <v>228144624.47967827</v>
      </c>
      <c r="M143">
        <v>5042551.9781818176</v>
      </c>
      <c r="N143">
        <v>1901205203.9973187</v>
      </c>
      <c r="O143">
        <v>97401200</v>
      </c>
      <c r="P143">
        <v>26.151321697727269</v>
      </c>
      <c r="Q143">
        <v>18948.678533173279</v>
      </c>
      <c r="R143">
        <v>228182923.04348737</v>
      </c>
      <c r="S143">
        <v>2003.6489559755005</v>
      </c>
      <c r="T143">
        <v>18974.829854871004</v>
      </c>
      <c r="U143">
        <f>Sustainable_Friendly_Table[[#This Row],[Total Energy(MJ)]]*AHP!$P$13/TOPSIS!$B$12</f>
        <v>2.220985106685185E-2</v>
      </c>
      <c r="V143">
        <f>Sustainable_Friendly_Table[[#This Row],[Total Cost(LKR Million)]]*AHP!$P$14/TOPSIS!$C$12</f>
        <v>6.7294510574704139E-3</v>
      </c>
      <c r="W143">
        <f>Sustainable_Friendly_Table[[#This Row],[Total Carbon (Metric T)]]*AHP!$P$15/TOPSIS!$D$12</f>
        <v>1.2227015842181414E-2</v>
      </c>
      <c r="X143">
        <f>((Sustainable_Friendly_Table[[#This Row],[Weighted Energy]]-TOPSIS!$B$13)^2+(Sustainable_Friendly_Table[[#This Row],[Weighted Cost]]-TOPSIS!$C$13)^2+(Sustainable_Friendly_Table[[#This Row],[Weighted Co2]]-TOPSIS!$D$13)^2)^0.5</f>
        <v>1.7337465201933573E-3</v>
      </c>
      <c r="Y143">
        <f>((Sustainable_Friendly_Table[[#This Row],[Weighted Energy]]-TOPSIS!$B$14)^2+(Sustainable_Friendly_Table[[#This Row],[Weighted Cost]]-TOPSIS!$C$14)^2+(Sustainable_Friendly_Table[[#This Row],[Weighted Co2]]-TOPSIS!$D$14)^2)^0.5</f>
        <v>4.0404877939358725E-3</v>
      </c>
      <c r="Z143">
        <f>Sustainable_Friendly_Table[[#This Row],[S- Worst-Euclidean Distance]]/(Sustainable_Friendly_Table[[#This Row],[S+ Best-Euclidean Distance]]+Sustainable_Friendly_Table[[#This Row],[S- Worst-Euclidean Distance]])</f>
        <v>0.69974434256140661</v>
      </c>
      <c r="AA143">
        <v>142</v>
      </c>
    </row>
    <row r="144" spans="1:27" x14ac:dyDescent="0.3">
      <c r="A144">
        <v>449</v>
      </c>
      <c r="B144" t="s">
        <v>143</v>
      </c>
      <c r="C144" t="s">
        <v>149</v>
      </c>
      <c r="D144" t="s">
        <v>154</v>
      </c>
      <c r="E144" t="s">
        <v>157</v>
      </c>
      <c r="F144" t="s">
        <v>161</v>
      </c>
      <c r="G144" t="s">
        <v>226</v>
      </c>
      <c r="H144">
        <v>357.58839365130274</v>
      </c>
      <c r="I144">
        <v>26</v>
      </c>
      <c r="J144">
        <v>1267463.895200572</v>
      </c>
      <c r="K144">
        <v>38316.984109090903</v>
      </c>
      <c r="L144">
        <v>228143501.13610297</v>
      </c>
      <c r="M144">
        <v>5043472.9931818172</v>
      </c>
      <c r="N144">
        <v>1901195842.800858</v>
      </c>
      <c r="O144">
        <v>101400000</v>
      </c>
      <c r="P144">
        <v>26.165136922727271</v>
      </c>
      <c r="Q144">
        <v>18948.585233248552</v>
      </c>
      <c r="R144">
        <v>228181818.12021208</v>
      </c>
      <c r="S144">
        <v>2007.6393157940397</v>
      </c>
      <c r="T144">
        <v>18974.750370171278</v>
      </c>
      <c r="U144">
        <f>Sustainable_Friendly_Table[[#This Row],[Total Energy(MJ)]]*AHP!$P$13/TOPSIS!$B$12</f>
        <v>2.2209743520760945E-2</v>
      </c>
      <c r="V144">
        <f>Sustainable_Friendly_Table[[#This Row],[Total Cost(LKR Million)]]*AHP!$P$14/TOPSIS!$C$12</f>
        <v>6.742853071341392E-3</v>
      </c>
      <c r="W144">
        <f>Sustainable_Friendly_Table[[#This Row],[Total Carbon (Metric T)]]*AHP!$P$15/TOPSIS!$D$12</f>
        <v>1.2226964623767851E-2</v>
      </c>
      <c r="X144">
        <f>((Sustainable_Friendly_Table[[#This Row],[Weighted Energy]]-TOPSIS!$B$13)^2+(Sustainable_Friendly_Table[[#This Row],[Weighted Cost]]-TOPSIS!$C$13)^2+(Sustainable_Friendly_Table[[#This Row],[Weighted Co2]]-TOPSIS!$D$13)^2)^0.5</f>
        <v>1.7372259271281085E-3</v>
      </c>
      <c r="Y144">
        <f>((Sustainable_Friendly_Table[[#This Row],[Weighted Energy]]-TOPSIS!$B$14)^2+(Sustainable_Friendly_Table[[#This Row],[Weighted Cost]]-TOPSIS!$C$14)^2+(Sustainable_Friendly_Table[[#This Row],[Weighted Co2]]-TOPSIS!$D$14)^2)^0.5</f>
        <v>4.0371447368856119E-3</v>
      </c>
      <c r="Z144">
        <f>Sustainable_Friendly_Table[[#This Row],[S- Worst-Euclidean Distance]]/(Sustainable_Friendly_Table[[#This Row],[S+ Best-Euclidean Distance]]+Sustainable_Friendly_Table[[#This Row],[S- Worst-Euclidean Distance]])</f>
        <v>0.6991488721091943</v>
      </c>
      <c r="AA144">
        <v>143</v>
      </c>
    </row>
    <row r="145" spans="1:27" x14ac:dyDescent="0.3">
      <c r="A145">
        <v>467</v>
      </c>
      <c r="B145" t="s">
        <v>143</v>
      </c>
      <c r="C145" t="s">
        <v>149</v>
      </c>
      <c r="D145" t="s">
        <v>155</v>
      </c>
      <c r="E145" t="s">
        <v>157</v>
      </c>
      <c r="F145" t="s">
        <v>161</v>
      </c>
      <c r="G145" t="s">
        <v>226</v>
      </c>
      <c r="H145">
        <v>357.59484075630269</v>
      </c>
      <c r="I145">
        <v>26</v>
      </c>
      <c r="J145">
        <v>1267470.1359982125</v>
      </c>
      <c r="K145">
        <v>38298.563809090905</v>
      </c>
      <c r="L145">
        <v>228144624.47967827</v>
      </c>
      <c r="M145">
        <v>5042551.9781818176</v>
      </c>
      <c r="N145">
        <v>1901205203.9973187</v>
      </c>
      <c r="O145">
        <v>101400000</v>
      </c>
      <c r="P145">
        <v>26.151321697727269</v>
      </c>
      <c r="Q145">
        <v>18948.678533173279</v>
      </c>
      <c r="R145">
        <v>228182923.04348737</v>
      </c>
      <c r="S145">
        <v>2007.6477559755006</v>
      </c>
      <c r="T145">
        <v>18974.829854871004</v>
      </c>
      <c r="U145">
        <f>Sustainable_Friendly_Table[[#This Row],[Total Energy(MJ)]]*AHP!$P$13/TOPSIS!$B$12</f>
        <v>2.220985106685185E-2</v>
      </c>
      <c r="V145">
        <f>Sustainable_Friendly_Table[[#This Row],[Total Cost(LKR Million)]]*AHP!$P$14/TOPSIS!$C$12</f>
        <v>6.7428814185166242E-3</v>
      </c>
      <c r="W145">
        <f>Sustainable_Friendly_Table[[#This Row],[Total Carbon (Metric T)]]*AHP!$P$15/TOPSIS!$D$12</f>
        <v>1.2227015842181414E-2</v>
      </c>
      <c r="X145">
        <f>((Sustainable_Friendly_Table[[#This Row],[Weighted Energy]]-TOPSIS!$B$13)^2+(Sustainable_Friendly_Table[[#This Row],[Weighted Cost]]-TOPSIS!$C$13)^2+(Sustainable_Friendly_Table[[#This Row],[Weighted Co2]]-TOPSIS!$D$13)^2)^0.5</f>
        <v>1.7373480655541427E-3</v>
      </c>
      <c r="Y145">
        <f>((Sustainable_Friendly_Table[[#This Row],[Weighted Energy]]-TOPSIS!$B$14)^2+(Sustainable_Friendly_Table[[#This Row],[Weighted Cost]]-TOPSIS!$C$14)^2+(Sustainable_Friendly_Table[[#This Row],[Weighted Co2]]-TOPSIS!$D$14)^2)^0.5</f>
        <v>4.0370225246334941E-3</v>
      </c>
      <c r="Z145">
        <f>Sustainable_Friendly_Table[[#This Row],[S- Worst-Euclidean Distance]]/(Sustainable_Friendly_Table[[#This Row],[S+ Best-Euclidean Distance]]+Sustainable_Friendly_Table[[#This Row],[S- Worst-Euclidean Distance]])</f>
        <v>0.69912771644646243</v>
      </c>
      <c r="AA145">
        <v>144</v>
      </c>
    </row>
    <row r="146" spans="1:27" x14ac:dyDescent="0.3">
      <c r="A146">
        <v>325</v>
      </c>
      <c r="B146" t="s">
        <v>142</v>
      </c>
      <c r="C146" t="s">
        <v>149</v>
      </c>
      <c r="D146" t="s">
        <v>154</v>
      </c>
      <c r="E146" t="s">
        <v>156</v>
      </c>
      <c r="F146" t="s">
        <v>159</v>
      </c>
      <c r="G146" t="s">
        <v>225</v>
      </c>
      <c r="H146">
        <v>357.69276093399179</v>
      </c>
      <c r="I146">
        <v>51</v>
      </c>
      <c r="J146">
        <v>1272744.7228816096</v>
      </c>
      <c r="K146">
        <v>37908.09056363636</v>
      </c>
      <c r="L146">
        <v>229094050.11868972</v>
      </c>
      <c r="M146">
        <v>5756377.1022727257</v>
      </c>
      <c r="N146">
        <v>1909117084.3224142</v>
      </c>
      <c r="O146">
        <v>95064000</v>
      </c>
      <c r="P146">
        <v>23.473981468181812</v>
      </c>
      <c r="Q146">
        <v>19027.533607080062</v>
      </c>
      <c r="R146">
        <v>229131958.20925334</v>
      </c>
      <c r="S146">
        <v>2009.9374614246869</v>
      </c>
      <c r="T146">
        <v>19051.007588548244</v>
      </c>
      <c r="U146">
        <f>Sustainable_Friendly_Table[[#This Row],[Total Energy(MJ)]]*AHP!$P$13/TOPSIS!$B$12</f>
        <v>2.2302224016622723E-2</v>
      </c>
      <c r="V146">
        <f>Sustainable_Friendly_Table[[#This Row],[Total Cost(LKR Million)]]*AHP!$P$14/TOPSIS!$C$12</f>
        <v>6.7505716182945687E-3</v>
      </c>
      <c r="W146">
        <f>Sustainable_Friendly_Table[[#This Row],[Total Carbon (Metric T)]]*AHP!$P$15/TOPSIS!$D$12</f>
        <v>1.2276103310349354E-2</v>
      </c>
      <c r="X146">
        <f>((Sustainable_Friendly_Table[[#This Row],[Weighted Energy]]-TOPSIS!$B$13)^2+(Sustainable_Friendly_Table[[#This Row],[Weighted Cost]]-TOPSIS!$C$13)^2+(Sustainable_Friendly_Table[[#This Row],[Weighted Co2]]-TOPSIS!$D$13)^2)^0.5</f>
        <v>1.8402158759560311E-3</v>
      </c>
      <c r="Y146">
        <f>((Sustainable_Friendly_Table[[#This Row],[Weighted Energy]]-TOPSIS!$B$14)^2+(Sustainable_Friendly_Table[[#This Row],[Weighted Cost]]-TOPSIS!$C$14)^2+(Sustainable_Friendly_Table[[#This Row],[Weighted Co2]]-TOPSIS!$D$14)^2)^0.5</f>
        <v>3.9340012275833978E-3</v>
      </c>
      <c r="Z146">
        <f>Sustainable_Friendly_Table[[#This Row],[S- Worst-Euclidean Distance]]/(Sustainable_Friendly_Table[[#This Row],[S+ Best-Euclidean Distance]]+Sustainable_Friendly_Table[[#This Row],[S- Worst-Euclidean Distance]])</f>
        <v>0.68130469586465126</v>
      </c>
      <c r="AA146">
        <v>145</v>
      </c>
    </row>
    <row r="147" spans="1:27" x14ac:dyDescent="0.3">
      <c r="A147">
        <v>343</v>
      </c>
      <c r="B147" t="s">
        <v>142</v>
      </c>
      <c r="C147" t="s">
        <v>149</v>
      </c>
      <c r="D147" t="s">
        <v>155</v>
      </c>
      <c r="E147" t="s">
        <v>156</v>
      </c>
      <c r="F147" t="s">
        <v>159</v>
      </c>
      <c r="G147" t="s">
        <v>225</v>
      </c>
      <c r="H147">
        <v>357.6992080389918</v>
      </c>
      <c r="I147">
        <v>51</v>
      </c>
      <c r="J147">
        <v>1272750.9636792496</v>
      </c>
      <c r="K147">
        <v>37889.670263636363</v>
      </c>
      <c r="L147">
        <v>229095173.46226493</v>
      </c>
      <c r="M147">
        <v>5755456.087272726</v>
      </c>
      <c r="N147">
        <v>1909126445.5188744</v>
      </c>
      <c r="O147">
        <v>95064000</v>
      </c>
      <c r="P147">
        <v>23.46016624318181</v>
      </c>
      <c r="Q147">
        <v>19027.626907004782</v>
      </c>
      <c r="R147">
        <v>229133063.13252857</v>
      </c>
      <c r="S147">
        <v>2009.9459016061471</v>
      </c>
      <c r="T147">
        <v>19051.087073247963</v>
      </c>
      <c r="U147">
        <f>Sustainable_Friendly_Table[[#This Row],[Total Energy(MJ)]]*AHP!$P$13/TOPSIS!$B$12</f>
        <v>2.230233156271362E-2</v>
      </c>
      <c r="V147">
        <f>Sustainable_Friendly_Table[[#This Row],[Total Cost(LKR Million)]]*AHP!$P$14/TOPSIS!$C$12</f>
        <v>6.7505999654697973E-3</v>
      </c>
      <c r="W147">
        <f>Sustainable_Friendly_Table[[#This Row],[Total Carbon (Metric T)]]*AHP!$P$15/TOPSIS!$D$12</f>
        <v>1.2276154528762911E-2</v>
      </c>
      <c r="X147">
        <f>((Sustainable_Friendly_Table[[#This Row],[Weighted Energy]]-TOPSIS!$B$13)^2+(Sustainable_Friendly_Table[[#This Row],[Weighted Cost]]-TOPSIS!$C$13)^2+(Sustainable_Friendly_Table[[#This Row],[Weighted Co2]]-TOPSIS!$D$13)^2)^0.5</f>
        <v>1.8403380700729888E-3</v>
      </c>
      <c r="Y147">
        <f>((Sustainable_Friendly_Table[[#This Row],[Weighted Energy]]-TOPSIS!$B$14)^2+(Sustainable_Friendly_Table[[#This Row],[Weighted Cost]]-TOPSIS!$C$14)^2+(Sustainable_Friendly_Table[[#This Row],[Weighted Co2]]-TOPSIS!$D$14)^2)^0.5</f>
        <v>3.933879034681103E-3</v>
      </c>
      <c r="Z147">
        <f>Sustainable_Friendly_Table[[#This Row],[S- Worst-Euclidean Distance]]/(Sustainable_Friendly_Table[[#This Row],[S+ Best-Euclidean Distance]]+Sustainable_Friendly_Table[[#This Row],[S- Worst-Euclidean Distance]])</f>
        <v>0.6812835339083837</v>
      </c>
      <c r="AA147">
        <v>146</v>
      </c>
    </row>
    <row r="148" spans="1:27" x14ac:dyDescent="0.3">
      <c r="A148">
        <v>327</v>
      </c>
      <c r="B148" t="s">
        <v>142</v>
      </c>
      <c r="C148" t="s">
        <v>149</v>
      </c>
      <c r="D148" t="s">
        <v>154</v>
      </c>
      <c r="E148" t="s">
        <v>156</v>
      </c>
      <c r="F148" t="s">
        <v>159</v>
      </c>
      <c r="G148" t="s">
        <v>224</v>
      </c>
      <c r="H148">
        <v>357.69276093399179</v>
      </c>
      <c r="I148">
        <v>26</v>
      </c>
      <c r="J148">
        <v>1272744.7228816096</v>
      </c>
      <c r="K148">
        <v>37908.09056363636</v>
      </c>
      <c r="L148">
        <v>229094050.11868972</v>
      </c>
      <c r="M148">
        <v>5756377.1022727257</v>
      </c>
      <c r="N148">
        <v>1909117084.3224142</v>
      </c>
      <c r="O148">
        <v>97401200</v>
      </c>
      <c r="P148">
        <v>23.473981468181812</v>
      </c>
      <c r="Q148">
        <v>19027.533607080062</v>
      </c>
      <c r="R148">
        <v>229131958.20925334</v>
      </c>
      <c r="S148">
        <v>2012.2746614246869</v>
      </c>
      <c r="T148">
        <v>19051.007588548244</v>
      </c>
      <c r="U148">
        <f>Sustainable_Friendly_Table[[#This Row],[Total Energy(MJ)]]*AHP!$P$13/TOPSIS!$B$12</f>
        <v>2.2302224016622723E-2</v>
      </c>
      <c r="V148">
        <f>Sustainable_Friendly_Table[[#This Row],[Total Cost(LKR Million)]]*AHP!$P$14/TOPSIS!$C$12</f>
        <v>6.7584213331683312E-3</v>
      </c>
      <c r="W148">
        <f>Sustainable_Friendly_Table[[#This Row],[Total Carbon (Metric T)]]*AHP!$P$15/TOPSIS!$D$12</f>
        <v>1.2276103310349354E-2</v>
      </c>
      <c r="X148">
        <f>((Sustainable_Friendly_Table[[#This Row],[Weighted Energy]]-TOPSIS!$B$13)^2+(Sustainable_Friendly_Table[[#This Row],[Weighted Cost]]-TOPSIS!$C$13)^2+(Sustainable_Friendly_Table[[#This Row],[Weighted Co2]]-TOPSIS!$D$13)^2)^0.5</f>
        <v>1.8422781952491772E-3</v>
      </c>
      <c r="Y148">
        <f>((Sustainable_Friendly_Table[[#This Row],[Weighted Energy]]-TOPSIS!$B$14)^2+(Sustainable_Friendly_Table[[#This Row],[Weighted Cost]]-TOPSIS!$C$14)^2+(Sustainable_Friendly_Table[[#This Row],[Weighted Co2]]-TOPSIS!$D$14)^2)^0.5</f>
        <v>3.9319579767033153E-3</v>
      </c>
      <c r="Z148">
        <f>Sustainable_Friendly_Table[[#This Row],[S- Worst-Euclidean Distance]]/(Sustainable_Friendly_Table[[#This Row],[S+ Best-Euclidean Distance]]+Sustainable_Friendly_Table[[#This Row],[S- Worst-Euclidean Distance]])</f>
        <v>0.68094858949521775</v>
      </c>
      <c r="AA148">
        <v>147</v>
      </c>
    </row>
    <row r="149" spans="1:27" x14ac:dyDescent="0.3">
      <c r="A149">
        <v>345</v>
      </c>
      <c r="B149" t="s">
        <v>142</v>
      </c>
      <c r="C149" t="s">
        <v>149</v>
      </c>
      <c r="D149" t="s">
        <v>155</v>
      </c>
      <c r="E149" t="s">
        <v>156</v>
      </c>
      <c r="F149" t="s">
        <v>159</v>
      </c>
      <c r="G149" t="s">
        <v>224</v>
      </c>
      <c r="H149">
        <v>357.6992080389918</v>
      </c>
      <c r="I149">
        <v>26</v>
      </c>
      <c r="J149">
        <v>1272750.9636792496</v>
      </c>
      <c r="K149">
        <v>37889.670263636363</v>
      </c>
      <c r="L149">
        <v>229095173.46226493</v>
      </c>
      <c r="M149">
        <v>5755456.087272726</v>
      </c>
      <c r="N149">
        <v>1909126445.5188744</v>
      </c>
      <c r="O149">
        <v>97401200</v>
      </c>
      <c r="P149">
        <v>23.46016624318181</v>
      </c>
      <c r="Q149">
        <v>19027.626907004782</v>
      </c>
      <c r="R149">
        <v>229133063.13252857</v>
      </c>
      <c r="S149">
        <v>2012.2831016061471</v>
      </c>
      <c r="T149">
        <v>19051.087073247963</v>
      </c>
      <c r="U149">
        <f>Sustainable_Friendly_Table[[#This Row],[Total Energy(MJ)]]*AHP!$P$13/TOPSIS!$B$12</f>
        <v>2.230233156271362E-2</v>
      </c>
      <c r="V149">
        <f>Sustainable_Friendly_Table[[#This Row],[Total Cost(LKR Million)]]*AHP!$P$14/TOPSIS!$C$12</f>
        <v>6.7584496803435607E-3</v>
      </c>
      <c r="W149">
        <f>Sustainable_Friendly_Table[[#This Row],[Total Carbon (Metric T)]]*AHP!$P$15/TOPSIS!$D$12</f>
        <v>1.2276154528762911E-2</v>
      </c>
      <c r="X149">
        <f>((Sustainable_Friendly_Table[[#This Row],[Weighted Energy]]-TOPSIS!$B$13)^2+(Sustainable_Friendly_Table[[#This Row],[Weighted Cost]]-TOPSIS!$C$13)^2+(Sustainable_Friendly_Table[[#This Row],[Weighted Co2]]-TOPSIS!$D$13)^2)^0.5</f>
        <v>1.8424003733619907E-3</v>
      </c>
      <c r="Y149">
        <f>((Sustainable_Friendly_Table[[#This Row],[Weighted Energy]]-TOPSIS!$B$14)^2+(Sustainable_Friendly_Table[[#This Row],[Weighted Cost]]-TOPSIS!$C$14)^2+(Sustainable_Friendly_Table[[#This Row],[Weighted Co2]]-TOPSIS!$D$14)^2)^0.5</f>
        <v>3.9318357768949553E-3</v>
      </c>
      <c r="Z149">
        <f>Sustainable_Friendly_Table[[#This Row],[S- Worst-Euclidean Distance]]/(Sustainable_Friendly_Table[[#This Row],[S+ Best-Euclidean Distance]]+Sustainable_Friendly_Table[[#This Row],[S- Worst-Euclidean Distance]])</f>
        <v>0.68092742911458404</v>
      </c>
      <c r="AA149">
        <v>148</v>
      </c>
    </row>
    <row r="150" spans="1:27" x14ac:dyDescent="0.3">
      <c r="A150">
        <v>326</v>
      </c>
      <c r="B150" t="s">
        <v>142</v>
      </c>
      <c r="C150" t="s">
        <v>149</v>
      </c>
      <c r="D150" t="s">
        <v>154</v>
      </c>
      <c r="E150" t="s">
        <v>156</v>
      </c>
      <c r="F150" t="s">
        <v>159</v>
      </c>
      <c r="G150" t="s">
        <v>226</v>
      </c>
      <c r="H150">
        <v>357.69276093399179</v>
      </c>
      <c r="I150">
        <v>26</v>
      </c>
      <c r="J150">
        <v>1272744.7228816096</v>
      </c>
      <c r="K150">
        <v>37908.09056363636</v>
      </c>
      <c r="L150">
        <v>229094050.11868972</v>
      </c>
      <c r="M150">
        <v>5756377.1022727257</v>
      </c>
      <c r="N150">
        <v>1909117084.3224142</v>
      </c>
      <c r="O150">
        <v>101400000</v>
      </c>
      <c r="P150">
        <v>23.473981468181812</v>
      </c>
      <c r="Q150">
        <v>19027.533607080062</v>
      </c>
      <c r="R150">
        <v>229131958.20925334</v>
      </c>
      <c r="S150">
        <v>2016.273461424687</v>
      </c>
      <c r="T150">
        <v>19051.007588548244</v>
      </c>
      <c r="U150">
        <f>Sustainable_Friendly_Table[[#This Row],[Total Energy(MJ)]]*AHP!$P$13/TOPSIS!$B$12</f>
        <v>2.2302224016622723E-2</v>
      </c>
      <c r="V150">
        <f>Sustainable_Friendly_Table[[#This Row],[Total Cost(LKR Million)]]*AHP!$P$14/TOPSIS!$C$12</f>
        <v>6.7718516942145415E-3</v>
      </c>
      <c r="W150">
        <f>Sustainable_Friendly_Table[[#This Row],[Total Carbon (Metric T)]]*AHP!$P$15/TOPSIS!$D$12</f>
        <v>1.2276103310349354E-2</v>
      </c>
      <c r="X150">
        <f>((Sustainable_Friendly_Table[[#This Row],[Weighted Energy]]-TOPSIS!$B$13)^2+(Sustainable_Friendly_Table[[#This Row],[Weighted Cost]]-TOPSIS!$C$13)^2+(Sustainable_Friendly_Table[[#This Row],[Weighted Co2]]-TOPSIS!$D$13)^2)^0.5</f>
        <v>1.845878765200243E-3</v>
      </c>
      <c r="Y150">
        <f>((Sustainable_Friendly_Table[[#This Row],[Weighted Energy]]-TOPSIS!$B$14)^2+(Sustainable_Friendly_Table[[#This Row],[Weighted Cost]]-TOPSIS!$C$14)^2+(Sustainable_Friendly_Table[[#This Row],[Weighted Co2]]-TOPSIS!$D$14)^2)^0.5</f>
        <v>3.9284960155940981E-3</v>
      </c>
      <c r="Z150">
        <f>Sustainable_Friendly_Table[[#This Row],[S- Worst-Euclidean Distance]]/(Sustainable_Friendly_Table[[#This Row],[S+ Best-Euclidean Distance]]+Sustainable_Friendly_Table[[#This Row],[S- Worst-Euclidean Distance]])</f>
        <v>0.68033270522383404</v>
      </c>
      <c r="AA150">
        <v>149</v>
      </c>
    </row>
    <row r="151" spans="1:27" x14ac:dyDescent="0.3">
      <c r="A151">
        <v>344</v>
      </c>
      <c r="B151" t="s">
        <v>142</v>
      </c>
      <c r="C151" t="s">
        <v>149</v>
      </c>
      <c r="D151" t="s">
        <v>155</v>
      </c>
      <c r="E151" t="s">
        <v>156</v>
      </c>
      <c r="F151" t="s">
        <v>159</v>
      </c>
      <c r="G151" t="s">
        <v>226</v>
      </c>
      <c r="H151">
        <v>357.6992080389918</v>
      </c>
      <c r="I151">
        <v>26</v>
      </c>
      <c r="J151">
        <v>1272750.9636792496</v>
      </c>
      <c r="K151">
        <v>37889.670263636363</v>
      </c>
      <c r="L151">
        <v>229095173.46226493</v>
      </c>
      <c r="M151">
        <v>5755456.087272726</v>
      </c>
      <c r="N151">
        <v>1909126445.5188744</v>
      </c>
      <c r="O151">
        <v>101400000</v>
      </c>
      <c r="P151">
        <v>23.46016624318181</v>
      </c>
      <c r="Q151">
        <v>19027.626907004782</v>
      </c>
      <c r="R151">
        <v>229133063.13252857</v>
      </c>
      <c r="S151">
        <v>2016.2819016061471</v>
      </c>
      <c r="T151">
        <v>19051.087073247963</v>
      </c>
      <c r="U151">
        <f>Sustainable_Friendly_Table[[#This Row],[Total Energy(MJ)]]*AHP!$P$13/TOPSIS!$B$12</f>
        <v>2.230233156271362E-2</v>
      </c>
      <c r="V151">
        <f>Sustainable_Friendly_Table[[#This Row],[Total Cost(LKR Million)]]*AHP!$P$14/TOPSIS!$C$12</f>
        <v>6.771880041389771E-3</v>
      </c>
      <c r="W151">
        <f>Sustainable_Friendly_Table[[#This Row],[Total Carbon (Metric T)]]*AHP!$P$15/TOPSIS!$D$12</f>
        <v>1.2276154528762911E-2</v>
      </c>
      <c r="X151">
        <f>((Sustainable_Friendly_Table[[#This Row],[Weighted Energy]]-TOPSIS!$B$13)^2+(Sustainable_Friendly_Table[[#This Row],[Weighted Cost]]-TOPSIS!$C$13)^2+(Sustainable_Friendly_Table[[#This Row],[Weighted Co2]]-TOPSIS!$D$13)^2)^0.5</f>
        <v>1.8460009112447934E-3</v>
      </c>
      <c r="Y151">
        <f>((Sustainable_Friendly_Table[[#This Row],[Weighted Energy]]-TOPSIS!$B$14)^2+(Sustainable_Friendly_Table[[#This Row],[Weighted Cost]]-TOPSIS!$C$14)^2+(Sustainable_Friendly_Table[[#This Row],[Weighted Co2]]-TOPSIS!$D$14)^2)^0.5</f>
        <v>3.9283738050082031E-3</v>
      </c>
      <c r="Z151">
        <f>Sustainable_Friendly_Table[[#This Row],[S- Worst-Euclidean Distance]]/(Sustainable_Friendly_Table[[#This Row],[S+ Best-Euclidean Distance]]+Sustainable_Friendly_Table[[#This Row],[S- Worst-Euclidean Distance]])</f>
        <v>0.6803115485302853</v>
      </c>
      <c r="AA151">
        <v>150</v>
      </c>
    </row>
    <row r="152" spans="1:27" x14ac:dyDescent="0.3">
      <c r="A152">
        <v>328</v>
      </c>
      <c r="B152" t="s">
        <v>142</v>
      </c>
      <c r="C152" t="s">
        <v>149</v>
      </c>
      <c r="D152" t="s">
        <v>154</v>
      </c>
      <c r="E152" t="s">
        <v>156</v>
      </c>
      <c r="F152" t="s">
        <v>160</v>
      </c>
      <c r="G152" t="s">
        <v>225</v>
      </c>
      <c r="H152">
        <v>357.65418909015369</v>
      </c>
      <c r="I152">
        <v>51</v>
      </c>
      <c r="J152">
        <v>1273785.9023052936</v>
      </c>
      <c r="K152">
        <v>38726.87033636363</v>
      </c>
      <c r="L152">
        <v>229281462.41495284</v>
      </c>
      <c r="M152">
        <v>5783669.7613636348</v>
      </c>
      <c r="N152">
        <v>1910678853.4579403</v>
      </c>
      <c r="O152">
        <v>95064000</v>
      </c>
      <c r="P152">
        <v>23.201054877272725</v>
      </c>
      <c r="Q152">
        <v>19043.099239464136</v>
      </c>
      <c r="R152">
        <v>229320189.2852892</v>
      </c>
      <c r="S152">
        <v>2011.5265232193042</v>
      </c>
      <c r="T152">
        <v>19066.30029434141</v>
      </c>
      <c r="U152">
        <f>Sustainable_Friendly_Table[[#This Row],[Total Energy(MJ)]]*AHP!$P$13/TOPSIS!$B$12</f>
        <v>2.2320545213095924E-2</v>
      </c>
      <c r="V152">
        <f>Sustainable_Friendly_Table[[#This Row],[Total Cost(LKR Million)]]*AHP!$P$14/TOPSIS!$C$12</f>
        <v>6.7559086378070352E-3</v>
      </c>
      <c r="W152">
        <f>Sustainable_Friendly_Table[[#This Row],[Total Carbon (Metric T)]]*AHP!$P$15/TOPSIS!$D$12</f>
        <v>1.2285957636181682E-2</v>
      </c>
      <c r="X152">
        <f>((Sustainable_Friendly_Table[[#This Row],[Weighted Energy]]-TOPSIS!$B$13)^2+(Sustainable_Friendly_Table[[#This Row],[Weighted Cost]]-TOPSIS!$C$13)^2+(Sustainable_Friendly_Table[[#This Row],[Weighted Co2]]-TOPSIS!$D$13)^2)^0.5</f>
        <v>1.8616902058445142E-3</v>
      </c>
      <c r="Y152">
        <f>((Sustainable_Friendly_Table[[#This Row],[Weighted Energy]]-TOPSIS!$B$14)^2+(Sustainable_Friendly_Table[[#This Row],[Weighted Cost]]-TOPSIS!$C$14)^2+(Sustainable_Friendly_Table[[#This Row],[Weighted Co2]]-TOPSIS!$D$14)^2)^0.5</f>
        <v>3.9125270639157649E-3</v>
      </c>
      <c r="Z152">
        <f>Sustainable_Friendly_Table[[#This Row],[S- Worst-Euclidean Distance]]/(Sustainable_Friendly_Table[[#This Row],[S+ Best-Euclidean Distance]]+Sustainable_Friendly_Table[[#This Row],[S- Worst-Euclidean Distance]])</f>
        <v>0.6775857022917664</v>
      </c>
      <c r="AA152">
        <v>151</v>
      </c>
    </row>
    <row r="153" spans="1:27" x14ac:dyDescent="0.3">
      <c r="A153">
        <v>346</v>
      </c>
      <c r="B153" t="s">
        <v>142</v>
      </c>
      <c r="C153" t="s">
        <v>149</v>
      </c>
      <c r="D153" t="s">
        <v>155</v>
      </c>
      <c r="E153" t="s">
        <v>156</v>
      </c>
      <c r="F153" t="s">
        <v>160</v>
      </c>
      <c r="G153" t="s">
        <v>225</v>
      </c>
      <c r="H153">
        <v>357.6606361951537</v>
      </c>
      <c r="I153">
        <v>51</v>
      </c>
      <c r="J153">
        <v>1273792.1431029337</v>
      </c>
      <c r="K153">
        <v>38708.450036363633</v>
      </c>
      <c r="L153">
        <v>229282585.75852805</v>
      </c>
      <c r="M153">
        <v>5782748.7463636352</v>
      </c>
      <c r="N153">
        <v>1910688214.6544003</v>
      </c>
      <c r="O153">
        <v>95064000</v>
      </c>
      <c r="P153">
        <v>23.187239652272723</v>
      </c>
      <c r="Q153">
        <v>19043.19253938886</v>
      </c>
      <c r="R153">
        <v>229321294.20856443</v>
      </c>
      <c r="S153">
        <v>2011.5349634007639</v>
      </c>
      <c r="T153">
        <v>19066.379779041134</v>
      </c>
      <c r="U153">
        <f>Sustainable_Friendly_Table[[#This Row],[Total Energy(MJ)]]*AHP!$P$13/TOPSIS!$B$12</f>
        <v>2.2320652759186824E-2</v>
      </c>
      <c r="V153">
        <f>Sustainable_Friendly_Table[[#This Row],[Total Cost(LKR Million)]]*AHP!$P$14/TOPSIS!$C$12</f>
        <v>6.7559369849822613E-3</v>
      </c>
      <c r="W153">
        <f>Sustainable_Friendly_Table[[#This Row],[Total Carbon (Metric T)]]*AHP!$P$15/TOPSIS!$D$12</f>
        <v>1.2286008854595241E-2</v>
      </c>
      <c r="X153">
        <f>((Sustainable_Friendly_Table[[#This Row],[Weighted Energy]]-TOPSIS!$B$13)^2+(Sustainable_Friendly_Table[[#This Row],[Weighted Cost]]-TOPSIS!$C$13)^2+(Sustainable_Friendly_Table[[#This Row],[Weighted Co2]]-TOPSIS!$D$13)^2)^0.5</f>
        <v>1.8618124012229587E-3</v>
      </c>
      <c r="Y153">
        <f>((Sustainable_Friendly_Table[[#This Row],[Weighted Energy]]-TOPSIS!$B$14)^2+(Sustainable_Friendly_Table[[#This Row],[Weighted Cost]]-TOPSIS!$C$14)^2+(Sustainable_Friendly_Table[[#This Row],[Weighted Co2]]-TOPSIS!$D$14)^2)^0.5</f>
        <v>3.9124048716256323E-3</v>
      </c>
      <c r="Z153">
        <f>Sustainable_Friendly_Table[[#This Row],[S- Worst-Euclidean Distance]]/(Sustainable_Friendly_Table[[#This Row],[S+ Best-Euclidean Distance]]+Sustainable_Friendly_Table[[#This Row],[S- Worst-Euclidean Distance]])</f>
        <v>0.67756454022304713</v>
      </c>
      <c r="AA153">
        <v>152</v>
      </c>
    </row>
    <row r="154" spans="1:27" x14ac:dyDescent="0.3">
      <c r="A154">
        <v>330</v>
      </c>
      <c r="B154" t="s">
        <v>142</v>
      </c>
      <c r="C154" t="s">
        <v>149</v>
      </c>
      <c r="D154" t="s">
        <v>154</v>
      </c>
      <c r="E154" t="s">
        <v>156</v>
      </c>
      <c r="F154" t="s">
        <v>160</v>
      </c>
      <c r="G154" t="s">
        <v>224</v>
      </c>
      <c r="H154">
        <v>357.65418909015369</v>
      </c>
      <c r="I154">
        <v>26</v>
      </c>
      <c r="J154">
        <v>1273785.9023052936</v>
      </c>
      <c r="K154">
        <v>38726.87033636363</v>
      </c>
      <c r="L154">
        <v>229281462.41495284</v>
      </c>
      <c r="M154">
        <v>5783669.7613636348</v>
      </c>
      <c r="N154">
        <v>1910678853.4579403</v>
      </c>
      <c r="O154">
        <v>97401200</v>
      </c>
      <c r="P154">
        <v>23.201054877272725</v>
      </c>
      <c r="Q154">
        <v>19043.099239464136</v>
      </c>
      <c r="R154">
        <v>229320189.2852892</v>
      </c>
      <c r="S154">
        <v>2013.8637232193041</v>
      </c>
      <c r="T154">
        <v>19066.30029434141</v>
      </c>
      <c r="U154">
        <f>Sustainable_Friendly_Table[[#This Row],[Total Energy(MJ)]]*AHP!$P$13/TOPSIS!$B$12</f>
        <v>2.2320545213095924E-2</v>
      </c>
      <c r="V154">
        <f>Sustainable_Friendly_Table[[#This Row],[Total Cost(LKR Million)]]*AHP!$P$14/TOPSIS!$C$12</f>
        <v>6.7637583526807968E-3</v>
      </c>
      <c r="W154">
        <f>Sustainable_Friendly_Table[[#This Row],[Total Carbon (Metric T)]]*AHP!$P$15/TOPSIS!$D$12</f>
        <v>1.2285957636181682E-2</v>
      </c>
      <c r="X154">
        <f>((Sustainable_Friendly_Table[[#This Row],[Weighted Energy]]-TOPSIS!$B$13)^2+(Sustainable_Friendly_Table[[#This Row],[Weighted Cost]]-TOPSIS!$C$13)^2+(Sustainable_Friendly_Table[[#This Row],[Weighted Co2]]-TOPSIS!$D$13)^2)^0.5</f>
        <v>1.8637512412524985E-3</v>
      </c>
      <c r="Y154">
        <f>((Sustainable_Friendly_Table[[#This Row],[Weighted Energy]]-TOPSIS!$B$14)^2+(Sustainable_Friendly_Table[[#This Row],[Weighted Cost]]-TOPSIS!$C$14)^2+(Sustainable_Friendly_Table[[#This Row],[Weighted Co2]]-TOPSIS!$D$14)^2)^0.5</f>
        <v>3.9104833059315528E-3</v>
      </c>
      <c r="Z154">
        <f>Sustainable_Friendly_Table[[#This Row],[S- Worst-Euclidean Distance]]/(Sustainable_Friendly_Table[[#This Row],[S+ Best-Euclidean Distance]]+Sustainable_Friendly_Table[[#This Row],[S- Worst-Euclidean Distance]])</f>
        <v>0.67722973044775214</v>
      </c>
      <c r="AA154">
        <v>153</v>
      </c>
    </row>
    <row r="155" spans="1:27" x14ac:dyDescent="0.3">
      <c r="A155">
        <v>348</v>
      </c>
      <c r="B155" t="s">
        <v>142</v>
      </c>
      <c r="C155" t="s">
        <v>149</v>
      </c>
      <c r="D155" t="s">
        <v>155</v>
      </c>
      <c r="E155" t="s">
        <v>156</v>
      </c>
      <c r="F155" t="s">
        <v>160</v>
      </c>
      <c r="G155" t="s">
        <v>224</v>
      </c>
      <c r="H155">
        <v>357.6606361951537</v>
      </c>
      <c r="I155">
        <v>26</v>
      </c>
      <c r="J155">
        <v>1273792.1431029337</v>
      </c>
      <c r="K155">
        <v>38708.450036363633</v>
      </c>
      <c r="L155">
        <v>229282585.75852805</v>
      </c>
      <c r="M155">
        <v>5782748.7463636352</v>
      </c>
      <c r="N155">
        <v>1910688214.6544003</v>
      </c>
      <c r="O155">
        <v>97401200</v>
      </c>
      <c r="P155">
        <v>23.187239652272723</v>
      </c>
      <c r="Q155">
        <v>19043.19253938886</v>
      </c>
      <c r="R155">
        <v>229321294.20856443</v>
      </c>
      <c r="S155">
        <v>2013.8721634007641</v>
      </c>
      <c r="T155">
        <v>19066.379779041134</v>
      </c>
      <c r="U155">
        <f>Sustainable_Friendly_Table[[#This Row],[Total Energy(MJ)]]*AHP!$P$13/TOPSIS!$B$12</f>
        <v>2.2320652759186824E-2</v>
      </c>
      <c r="V155">
        <f>Sustainable_Friendly_Table[[#This Row],[Total Cost(LKR Million)]]*AHP!$P$14/TOPSIS!$C$12</f>
        <v>6.7637866998560246E-3</v>
      </c>
      <c r="W155">
        <f>Sustainable_Friendly_Table[[#This Row],[Total Carbon (Metric T)]]*AHP!$P$15/TOPSIS!$D$12</f>
        <v>1.2286008854595241E-2</v>
      </c>
      <c r="X155">
        <f>((Sustainable_Friendly_Table[[#This Row],[Weighted Energy]]-TOPSIS!$B$13)^2+(Sustainable_Friendly_Table[[#This Row],[Weighted Cost]]-TOPSIS!$C$13)^2+(Sustainable_Friendly_Table[[#This Row],[Weighted Co2]]-TOPSIS!$D$13)^2)^0.5</f>
        <v>1.8638734208939528E-3</v>
      </c>
      <c r="Y155">
        <f>((Sustainable_Friendly_Table[[#This Row],[Weighted Energy]]-TOPSIS!$B$14)^2+(Sustainable_Friendly_Table[[#This Row],[Weighted Cost]]-TOPSIS!$C$14)^2+(Sustainable_Friendly_Table[[#This Row],[Weighted Co2]]-TOPSIS!$D$14)^2)^0.5</f>
        <v>3.9103611066819022E-3</v>
      </c>
      <c r="Z155">
        <f>Sustainable_Friendly_Table[[#This Row],[S- Worst-Euclidean Distance]]/(Sustainable_Friendly_Table[[#This Row],[S+ Best-Euclidean Distance]]+Sustainable_Friendly_Table[[#This Row],[S- Worst-Euclidean Distance]])</f>
        <v>0.67720856989914369</v>
      </c>
      <c r="AA155">
        <v>154</v>
      </c>
    </row>
    <row r="156" spans="1:27" x14ac:dyDescent="0.3">
      <c r="A156">
        <v>329</v>
      </c>
      <c r="B156" t="s">
        <v>142</v>
      </c>
      <c r="C156" t="s">
        <v>149</v>
      </c>
      <c r="D156" t="s">
        <v>154</v>
      </c>
      <c r="E156" t="s">
        <v>156</v>
      </c>
      <c r="F156" t="s">
        <v>160</v>
      </c>
      <c r="G156" t="s">
        <v>226</v>
      </c>
      <c r="H156">
        <v>357.65418909015369</v>
      </c>
      <c r="I156">
        <v>26</v>
      </c>
      <c r="J156">
        <v>1273785.9023052936</v>
      </c>
      <c r="K156">
        <v>38726.87033636363</v>
      </c>
      <c r="L156">
        <v>229281462.41495284</v>
      </c>
      <c r="M156">
        <v>5783669.7613636348</v>
      </c>
      <c r="N156">
        <v>1910678853.4579403</v>
      </c>
      <c r="O156">
        <v>101400000</v>
      </c>
      <c r="P156">
        <v>23.201054877272725</v>
      </c>
      <c r="Q156">
        <v>19043.099239464136</v>
      </c>
      <c r="R156">
        <v>229320189.2852892</v>
      </c>
      <c r="S156">
        <v>2017.8625232193042</v>
      </c>
      <c r="T156">
        <v>19066.30029434141</v>
      </c>
      <c r="U156">
        <f>Sustainable_Friendly_Table[[#This Row],[Total Energy(MJ)]]*AHP!$P$13/TOPSIS!$B$12</f>
        <v>2.2320545213095924E-2</v>
      </c>
      <c r="V156">
        <f>Sustainable_Friendly_Table[[#This Row],[Total Cost(LKR Million)]]*AHP!$P$14/TOPSIS!$C$12</f>
        <v>6.7771887137270071E-3</v>
      </c>
      <c r="W156">
        <f>Sustainable_Friendly_Table[[#This Row],[Total Carbon (Metric T)]]*AHP!$P$15/TOPSIS!$D$12</f>
        <v>1.2285957636181682E-2</v>
      </c>
      <c r="X156">
        <f>((Sustainable_Friendly_Table[[#This Row],[Weighted Energy]]-TOPSIS!$B$13)^2+(Sustainable_Friendly_Table[[#This Row],[Weighted Cost]]-TOPSIS!$C$13)^2+(Sustainable_Friendly_Table[[#This Row],[Weighted Co2]]-TOPSIS!$D$13)^2)^0.5</f>
        <v>1.8673487924313345E-3</v>
      </c>
      <c r="Y156">
        <f>((Sustainable_Friendly_Table[[#This Row],[Weighted Energy]]-TOPSIS!$B$14)^2+(Sustainable_Friendly_Table[[#This Row],[Weighted Cost]]-TOPSIS!$C$14)^2+(Sustainable_Friendly_Table[[#This Row],[Weighted Co2]]-TOPSIS!$D$14)^2)^0.5</f>
        <v>3.90702066236476E-3</v>
      </c>
      <c r="Z156">
        <f>Sustainable_Friendly_Table[[#This Row],[S- Worst-Euclidean Distance]]/(Sustainable_Friendly_Table[[#This Row],[S+ Best-Euclidean Distance]]+Sustainable_Friendly_Table[[#This Row],[S- Worst-Euclidean Distance]])</f>
        <v>0.67661425077670667</v>
      </c>
      <c r="AA156">
        <v>155</v>
      </c>
    </row>
    <row r="157" spans="1:27" x14ac:dyDescent="0.3">
      <c r="A157">
        <v>347</v>
      </c>
      <c r="B157" t="s">
        <v>142</v>
      </c>
      <c r="C157" t="s">
        <v>149</v>
      </c>
      <c r="D157" t="s">
        <v>155</v>
      </c>
      <c r="E157" t="s">
        <v>156</v>
      </c>
      <c r="F157" t="s">
        <v>160</v>
      </c>
      <c r="G157" t="s">
        <v>226</v>
      </c>
      <c r="H157">
        <v>357.6606361951537</v>
      </c>
      <c r="I157">
        <v>26</v>
      </c>
      <c r="J157">
        <v>1273792.1431029337</v>
      </c>
      <c r="K157">
        <v>38708.450036363633</v>
      </c>
      <c r="L157">
        <v>229282585.75852805</v>
      </c>
      <c r="M157">
        <v>5782748.7463636352</v>
      </c>
      <c r="N157">
        <v>1910688214.6544003</v>
      </c>
      <c r="O157">
        <v>101400000</v>
      </c>
      <c r="P157">
        <v>23.187239652272723</v>
      </c>
      <c r="Q157">
        <v>19043.19253938886</v>
      </c>
      <c r="R157">
        <v>229321294.20856443</v>
      </c>
      <c r="S157">
        <v>2017.8709634007639</v>
      </c>
      <c r="T157">
        <v>19066.379779041134</v>
      </c>
      <c r="U157">
        <f>Sustainable_Friendly_Table[[#This Row],[Total Energy(MJ)]]*AHP!$P$13/TOPSIS!$B$12</f>
        <v>2.2320652759186824E-2</v>
      </c>
      <c r="V157">
        <f>Sustainable_Friendly_Table[[#This Row],[Total Cost(LKR Million)]]*AHP!$P$14/TOPSIS!$C$12</f>
        <v>6.777217060902235E-3</v>
      </c>
      <c r="W157">
        <f>Sustainable_Friendly_Table[[#This Row],[Total Carbon (Metric T)]]*AHP!$P$15/TOPSIS!$D$12</f>
        <v>1.2286008854595241E-2</v>
      </c>
      <c r="X157">
        <f>((Sustainable_Friendly_Table[[#This Row],[Weighted Energy]]-TOPSIS!$B$13)^2+(Sustainable_Friendly_Table[[#This Row],[Weighted Cost]]-TOPSIS!$C$13)^2+(Sustainable_Friendly_Table[[#This Row],[Weighted Co2]]-TOPSIS!$D$13)^2)^0.5</f>
        <v>1.867470940567766E-3</v>
      </c>
      <c r="Y157">
        <f>((Sustainable_Friendly_Table[[#This Row],[Weighted Energy]]-TOPSIS!$B$14)^2+(Sustainable_Friendly_Table[[#This Row],[Weighted Cost]]-TOPSIS!$C$14)^2+(Sustainable_Friendly_Table[[#This Row],[Weighted Co2]]-TOPSIS!$D$14)^2)^0.5</f>
        <v>3.9068984522574821E-3</v>
      </c>
      <c r="Z157">
        <f>Sustainable_Friendly_Table[[#This Row],[S- Worst-Euclidean Distance]]/(Sustainable_Friendly_Table[[#This Row],[S+ Best-Euclidean Distance]]+Sustainable_Friendly_Table[[#This Row],[S- Worst-Euclidean Distance]])</f>
        <v>0.67659309380377886</v>
      </c>
      <c r="AA157">
        <v>156</v>
      </c>
    </row>
    <row r="158" spans="1:27" x14ac:dyDescent="0.3">
      <c r="A158">
        <v>73</v>
      </c>
      <c r="B158" t="s">
        <v>139</v>
      </c>
      <c r="C158" t="s">
        <v>151</v>
      </c>
      <c r="D158" t="s">
        <v>154</v>
      </c>
      <c r="E158" t="s">
        <v>156</v>
      </c>
      <c r="F158" t="s">
        <v>159</v>
      </c>
      <c r="G158" t="s">
        <v>225</v>
      </c>
      <c r="H158">
        <v>350.12987953051515</v>
      </c>
      <c r="I158">
        <v>50</v>
      </c>
      <c r="J158">
        <v>1275701.9953834161</v>
      </c>
      <c r="K158">
        <v>46965.629363636355</v>
      </c>
      <c r="L158">
        <v>229626359.1690149</v>
      </c>
      <c r="M158">
        <v>5085863.7822727263</v>
      </c>
      <c r="N158">
        <v>1913552993.0751243</v>
      </c>
      <c r="O158">
        <v>93200000</v>
      </c>
      <c r="P158">
        <v>21.392061868181816</v>
      </c>
      <c r="Q158">
        <v>19071.744830982072</v>
      </c>
      <c r="R158">
        <v>229673324.79837853</v>
      </c>
      <c r="S158">
        <v>2011.8388568573971</v>
      </c>
      <c r="T158">
        <v>19093.136892850252</v>
      </c>
      <c r="U158">
        <f>Sustainable_Friendly_Table[[#This Row],[Total Energy(MJ)]]*AHP!$P$13/TOPSIS!$B$12</f>
        <v>2.2354917141755266E-2</v>
      </c>
      <c r="V158">
        <f>Sustainable_Friendly_Table[[#This Row],[Total Cost(LKR Million)]]*AHP!$P$14/TOPSIS!$C$12</f>
        <v>6.7569576408895759E-3</v>
      </c>
      <c r="W158">
        <f>Sustainable_Friendly_Table[[#This Row],[Total Carbon (Metric T)]]*AHP!$P$15/TOPSIS!$D$12</f>
        <v>1.2303250624715838E-2</v>
      </c>
      <c r="X158">
        <f>((Sustainable_Friendly_Table[[#This Row],[Weighted Energy]]-TOPSIS!$B$13)^2+(Sustainable_Friendly_Table[[#This Row],[Weighted Cost]]-TOPSIS!$C$13)^2+(Sustainable_Friendly_Table[[#This Row],[Weighted Co2]]-TOPSIS!$D$13)^2)^0.5</f>
        <v>1.8991079781822604E-3</v>
      </c>
      <c r="Y158">
        <f>((Sustainable_Friendly_Table[[#This Row],[Weighted Energy]]-TOPSIS!$B$14)^2+(Sustainable_Friendly_Table[[#This Row],[Weighted Cost]]-TOPSIS!$C$14)^2+(Sustainable_Friendly_Table[[#This Row],[Weighted Co2]]-TOPSIS!$D$14)^2)^0.5</f>
        <v>3.875148564172043E-3</v>
      </c>
      <c r="Z158">
        <f>Sustainable_Friendly_Table[[#This Row],[S- Worst-Euclidean Distance]]/(Sustainable_Friendly_Table[[#This Row],[S+ Best-Euclidean Distance]]+Sustainable_Friendly_Table[[#This Row],[S- Worst-Euclidean Distance]])</f>
        <v>0.67110779296827916</v>
      </c>
      <c r="AA158">
        <v>157</v>
      </c>
    </row>
    <row r="159" spans="1:27" x14ac:dyDescent="0.3">
      <c r="A159">
        <v>91</v>
      </c>
      <c r="B159" t="s">
        <v>139</v>
      </c>
      <c r="C159" t="s">
        <v>151</v>
      </c>
      <c r="D159" t="s">
        <v>155</v>
      </c>
      <c r="E159" t="s">
        <v>156</v>
      </c>
      <c r="F159" t="s">
        <v>159</v>
      </c>
      <c r="G159" t="s">
        <v>225</v>
      </c>
      <c r="H159">
        <v>350.13632663551516</v>
      </c>
      <c r="I159">
        <v>50</v>
      </c>
      <c r="J159">
        <v>1275708.2361810561</v>
      </c>
      <c r="K159">
        <v>46947.209063636357</v>
      </c>
      <c r="L159">
        <v>229627482.51259011</v>
      </c>
      <c r="M159">
        <v>5084942.7672727266</v>
      </c>
      <c r="N159">
        <v>1913562354.2715843</v>
      </c>
      <c r="O159">
        <v>93200000</v>
      </c>
      <c r="P159">
        <v>21.378246643181814</v>
      </c>
      <c r="Q159">
        <v>19071.838130906792</v>
      </c>
      <c r="R159">
        <v>229674429.72165376</v>
      </c>
      <c r="S159">
        <v>2011.8472970388571</v>
      </c>
      <c r="T159">
        <v>19093.216377549972</v>
      </c>
      <c r="U159">
        <f>Sustainable_Friendly_Table[[#This Row],[Total Energy(MJ)]]*AHP!$P$13/TOPSIS!$B$12</f>
        <v>2.2355024687846163E-2</v>
      </c>
      <c r="V159">
        <f>Sustainable_Friendly_Table[[#This Row],[Total Cost(LKR Million)]]*AHP!$P$14/TOPSIS!$C$12</f>
        <v>6.7569859880648037E-3</v>
      </c>
      <c r="W159">
        <f>Sustainable_Friendly_Table[[#This Row],[Total Carbon (Metric T)]]*AHP!$P$15/TOPSIS!$D$12</f>
        <v>1.2303301843129395E-2</v>
      </c>
      <c r="X159">
        <f>((Sustainable_Friendly_Table[[#This Row],[Weighted Energy]]-TOPSIS!$B$13)^2+(Sustainable_Friendly_Table[[#This Row],[Weighted Cost]]-TOPSIS!$C$13)^2+(Sustainable_Friendly_Table[[#This Row],[Weighted Co2]]-TOPSIS!$D$13)^2)^0.5</f>
        <v>1.8992301944867726E-3</v>
      </c>
      <c r="Y159">
        <f>((Sustainable_Friendly_Table[[#This Row],[Weighted Energy]]-TOPSIS!$B$14)^2+(Sustainable_Friendly_Table[[#This Row],[Weighted Cost]]-TOPSIS!$C$14)^2+(Sustainable_Friendly_Table[[#This Row],[Weighted Co2]]-TOPSIS!$D$14)^2)^0.5</f>
        <v>3.8750263834064266E-3</v>
      </c>
      <c r="Z159">
        <f>Sustainable_Friendly_Table[[#This Row],[S- Worst-Euclidean Distance]]/(Sustainable_Friendly_Table[[#This Row],[S+ Best-Euclidean Distance]]+Sustainable_Friendly_Table[[#This Row],[S- Worst-Euclidean Distance]])</f>
        <v>0.67108662927137763</v>
      </c>
      <c r="AA159">
        <v>158</v>
      </c>
    </row>
    <row r="160" spans="1:27" x14ac:dyDescent="0.3">
      <c r="A160">
        <v>75</v>
      </c>
      <c r="B160" t="s">
        <v>139</v>
      </c>
      <c r="C160" t="s">
        <v>151</v>
      </c>
      <c r="D160" t="s">
        <v>154</v>
      </c>
      <c r="E160" t="s">
        <v>156</v>
      </c>
      <c r="F160" t="s">
        <v>159</v>
      </c>
      <c r="G160" t="s">
        <v>224</v>
      </c>
      <c r="H160">
        <v>350.12987953051515</v>
      </c>
      <c r="I160">
        <v>25</v>
      </c>
      <c r="J160">
        <v>1275701.9953834161</v>
      </c>
      <c r="K160">
        <v>46965.629363636355</v>
      </c>
      <c r="L160">
        <v>229626359.1690149</v>
      </c>
      <c r="M160">
        <v>5085863.7822727263</v>
      </c>
      <c r="N160">
        <v>1913552993.0751243</v>
      </c>
      <c r="O160">
        <v>93655000</v>
      </c>
      <c r="P160">
        <v>21.392061868181816</v>
      </c>
      <c r="Q160">
        <v>19071.744830982072</v>
      </c>
      <c r="R160">
        <v>229673324.79837853</v>
      </c>
      <c r="S160">
        <v>2012.293856857397</v>
      </c>
      <c r="T160">
        <v>19093.136892850252</v>
      </c>
      <c r="U160">
        <f>Sustainable_Friendly_Table[[#This Row],[Total Energy(MJ)]]*AHP!$P$13/TOPSIS!$B$12</f>
        <v>2.2354917141755266E-2</v>
      </c>
      <c r="V160">
        <f>Sustainable_Friendly_Table[[#This Row],[Total Cost(LKR Million)]]*AHP!$P$14/TOPSIS!$C$12</f>
        <v>6.7584858029071868E-3</v>
      </c>
      <c r="W160">
        <f>Sustainable_Friendly_Table[[#This Row],[Total Carbon (Metric T)]]*AHP!$P$15/TOPSIS!$D$12</f>
        <v>1.2303250624715838E-2</v>
      </c>
      <c r="X160">
        <f>((Sustainable_Friendly_Table[[#This Row],[Weighted Energy]]-TOPSIS!$B$13)^2+(Sustainable_Friendly_Table[[#This Row],[Weighted Cost]]-TOPSIS!$C$13)^2+(Sustainable_Friendly_Table[[#This Row],[Weighted Co2]]-TOPSIS!$D$13)^2)^0.5</f>
        <v>1.8994997877000658E-3</v>
      </c>
      <c r="Y160">
        <f>((Sustainable_Friendly_Table[[#This Row],[Weighted Energy]]-TOPSIS!$B$14)^2+(Sustainable_Friendly_Table[[#This Row],[Weighted Cost]]-TOPSIS!$C$14)^2+(Sustainable_Friendly_Table[[#This Row],[Weighted Co2]]-TOPSIS!$D$14)^2)^0.5</f>
        <v>3.8747461041763868E-3</v>
      </c>
      <c r="Z160">
        <f>Sustainable_Friendly_Table[[#This Row],[S- Worst-Euclidean Distance]]/(Sustainable_Friendly_Table[[#This Row],[S+ Best-Euclidean Distance]]+Sustainable_Friendly_Table[[#This Row],[S- Worst-Euclidean Distance]])</f>
        <v>0.67103933166885155</v>
      </c>
      <c r="AA160">
        <v>159</v>
      </c>
    </row>
    <row r="161" spans="1:27" x14ac:dyDescent="0.3">
      <c r="A161">
        <v>93</v>
      </c>
      <c r="B161" t="s">
        <v>139</v>
      </c>
      <c r="C161" t="s">
        <v>151</v>
      </c>
      <c r="D161" t="s">
        <v>155</v>
      </c>
      <c r="E161" t="s">
        <v>156</v>
      </c>
      <c r="F161" t="s">
        <v>159</v>
      </c>
      <c r="G161" t="s">
        <v>224</v>
      </c>
      <c r="H161">
        <v>350.13632663551516</v>
      </c>
      <c r="I161">
        <v>25</v>
      </c>
      <c r="J161">
        <v>1275708.2361810561</v>
      </c>
      <c r="K161">
        <v>46947.209063636357</v>
      </c>
      <c r="L161">
        <v>229627482.51259011</v>
      </c>
      <c r="M161">
        <v>5084942.7672727266</v>
      </c>
      <c r="N161">
        <v>1913562354.2715843</v>
      </c>
      <c r="O161">
        <v>93655000</v>
      </c>
      <c r="P161">
        <v>21.378246643181814</v>
      </c>
      <c r="Q161">
        <v>19071.838130906792</v>
      </c>
      <c r="R161">
        <v>229674429.72165376</v>
      </c>
      <c r="S161">
        <v>2012.302297038857</v>
      </c>
      <c r="T161">
        <v>19093.216377549972</v>
      </c>
      <c r="U161">
        <f>Sustainable_Friendly_Table[[#This Row],[Total Energy(MJ)]]*AHP!$P$13/TOPSIS!$B$12</f>
        <v>2.2355024687846163E-2</v>
      </c>
      <c r="V161">
        <f>Sustainable_Friendly_Table[[#This Row],[Total Cost(LKR Million)]]*AHP!$P$14/TOPSIS!$C$12</f>
        <v>6.7585141500824146E-3</v>
      </c>
      <c r="W161">
        <f>Sustainable_Friendly_Table[[#This Row],[Total Carbon (Metric T)]]*AHP!$P$15/TOPSIS!$D$12</f>
        <v>1.2303301843129395E-2</v>
      </c>
      <c r="X161">
        <f>((Sustainable_Friendly_Table[[#This Row],[Weighted Energy]]-TOPSIS!$B$13)^2+(Sustainable_Friendly_Table[[#This Row],[Weighted Cost]]-TOPSIS!$C$13)^2+(Sustainable_Friendly_Table[[#This Row],[Weighted Co2]]-TOPSIS!$D$13)^2)^0.5</f>
        <v>1.8996220016007132E-3</v>
      </c>
      <c r="Y161">
        <f>((Sustainable_Friendly_Table[[#This Row],[Weighted Energy]]-TOPSIS!$B$14)^2+(Sustainable_Friendly_Table[[#This Row],[Weighted Cost]]-TOPSIS!$C$14)^2+(Sustainable_Friendly_Table[[#This Row],[Weighted Co2]]-TOPSIS!$D$14)^2)^0.5</f>
        <v>3.8746239218999676E-3</v>
      </c>
      <c r="Z161">
        <f>Sustainable_Friendly_Table[[#This Row],[S- Worst-Euclidean Distance]]/(Sustainable_Friendly_Table[[#This Row],[S+ Best-Euclidean Distance]]+Sustainable_Friendly_Table[[#This Row],[S- Worst-Euclidean Distance]])</f>
        <v>0.67101816812660919</v>
      </c>
      <c r="AA161">
        <v>160</v>
      </c>
    </row>
    <row r="162" spans="1:27" x14ac:dyDescent="0.3">
      <c r="A162">
        <v>74</v>
      </c>
      <c r="B162" t="s">
        <v>139</v>
      </c>
      <c r="C162" t="s">
        <v>151</v>
      </c>
      <c r="D162" t="s">
        <v>154</v>
      </c>
      <c r="E162" t="s">
        <v>156</v>
      </c>
      <c r="F162" t="s">
        <v>159</v>
      </c>
      <c r="G162" t="s">
        <v>226</v>
      </c>
      <c r="H162">
        <v>350.12987953051515</v>
      </c>
      <c r="I162">
        <v>25</v>
      </c>
      <c r="J162">
        <v>1275701.9953834161</v>
      </c>
      <c r="K162">
        <v>46965.629363636355</v>
      </c>
      <c r="L162">
        <v>229626359.1690149</v>
      </c>
      <c r="M162">
        <v>5085863.7822727263</v>
      </c>
      <c r="N162">
        <v>1913552993.0751243</v>
      </c>
      <c r="O162">
        <v>97500000</v>
      </c>
      <c r="P162">
        <v>21.392061868181816</v>
      </c>
      <c r="Q162">
        <v>19071.744830982072</v>
      </c>
      <c r="R162">
        <v>229673324.79837853</v>
      </c>
      <c r="S162">
        <v>2016.1388568573971</v>
      </c>
      <c r="T162">
        <v>19093.136892850252</v>
      </c>
      <c r="U162">
        <f>Sustainable_Friendly_Table[[#This Row],[Total Energy(MJ)]]*AHP!$P$13/TOPSIS!$B$12</f>
        <v>2.2354917141755266E-2</v>
      </c>
      <c r="V162">
        <f>Sustainable_Friendly_Table[[#This Row],[Total Cost(LKR Million)]]*AHP!$P$14/TOPSIS!$C$12</f>
        <v>6.7713996116054651E-3</v>
      </c>
      <c r="W162">
        <f>Sustainable_Friendly_Table[[#This Row],[Total Carbon (Metric T)]]*AHP!$P$15/TOPSIS!$D$12</f>
        <v>1.2303250624715838E-2</v>
      </c>
      <c r="X162">
        <f>((Sustainable_Friendly_Table[[#This Row],[Weighted Energy]]-TOPSIS!$B$13)^2+(Sustainable_Friendly_Table[[#This Row],[Weighted Cost]]-TOPSIS!$C$13)^2+(Sustainable_Friendly_Table[[#This Row],[Weighted Co2]]-TOPSIS!$D$13)^2)^0.5</f>
        <v>1.9028565779651153E-3</v>
      </c>
      <c r="Y162">
        <f>((Sustainable_Friendly_Table[[#This Row],[Weighted Energy]]-TOPSIS!$B$14)^2+(Sustainable_Friendly_Table[[#This Row],[Weighted Cost]]-TOPSIS!$C$14)^2+(Sustainable_Friendly_Table[[#This Row],[Weighted Co2]]-TOPSIS!$D$14)^2)^0.5</f>
        <v>3.8713675126721614E-3</v>
      </c>
      <c r="Z162">
        <f>Sustainable_Friendly_Table[[#This Row],[S- Worst-Euclidean Distance]]/(Sustainable_Friendly_Table[[#This Row],[S+ Best-Euclidean Distance]]+Sustainable_Friendly_Table[[#This Row],[S- Worst-Euclidean Distance]])</f>
        <v>0.67045674914997888</v>
      </c>
      <c r="AA162">
        <v>161</v>
      </c>
    </row>
    <row r="163" spans="1:27" x14ac:dyDescent="0.3">
      <c r="A163">
        <v>92</v>
      </c>
      <c r="B163" t="s">
        <v>139</v>
      </c>
      <c r="C163" t="s">
        <v>151</v>
      </c>
      <c r="D163" t="s">
        <v>155</v>
      </c>
      <c r="E163" t="s">
        <v>156</v>
      </c>
      <c r="F163" t="s">
        <v>159</v>
      </c>
      <c r="G163" t="s">
        <v>226</v>
      </c>
      <c r="H163">
        <v>350.13632663551516</v>
      </c>
      <c r="I163">
        <v>25</v>
      </c>
      <c r="J163">
        <v>1275708.2361810561</v>
      </c>
      <c r="K163">
        <v>46947.209063636357</v>
      </c>
      <c r="L163">
        <v>229627482.51259011</v>
      </c>
      <c r="M163">
        <v>5084942.7672727266</v>
      </c>
      <c r="N163">
        <v>1913562354.2715843</v>
      </c>
      <c r="O163">
        <v>97500000</v>
      </c>
      <c r="P163">
        <v>21.378246643181814</v>
      </c>
      <c r="Q163">
        <v>19071.838130906792</v>
      </c>
      <c r="R163">
        <v>229674429.72165376</v>
      </c>
      <c r="S163">
        <v>2016.147297038857</v>
      </c>
      <c r="T163">
        <v>19093.216377549972</v>
      </c>
      <c r="U163">
        <f>Sustainable_Friendly_Table[[#This Row],[Total Energy(MJ)]]*AHP!$P$13/TOPSIS!$B$12</f>
        <v>2.2355024687846163E-2</v>
      </c>
      <c r="V163">
        <f>Sustainable_Friendly_Table[[#This Row],[Total Cost(LKR Million)]]*AHP!$P$14/TOPSIS!$C$12</f>
        <v>6.7714279587806946E-3</v>
      </c>
      <c r="W163">
        <f>Sustainable_Friendly_Table[[#This Row],[Total Carbon (Metric T)]]*AHP!$P$15/TOPSIS!$D$12</f>
        <v>1.2303301843129395E-2</v>
      </c>
      <c r="X163">
        <f>((Sustainable_Friendly_Table[[#This Row],[Weighted Energy]]-TOPSIS!$B$13)^2+(Sustainable_Friendly_Table[[#This Row],[Weighted Cost]]-TOPSIS!$C$13)^2+(Sustainable_Friendly_Table[[#This Row],[Weighted Co2]]-TOPSIS!$D$13)^2)^0.5</f>
        <v>1.9029787686514032E-3</v>
      </c>
      <c r="Y163">
        <f>((Sustainable_Friendly_Table[[#This Row],[Weighted Energy]]-TOPSIS!$B$14)^2+(Sustainable_Friendly_Table[[#This Row],[Weighted Cost]]-TOPSIS!$C$14)^2+(Sustainable_Friendly_Table[[#This Row],[Weighted Co2]]-TOPSIS!$D$14)^2)^0.5</f>
        <v>3.8712453183236562E-3</v>
      </c>
      <c r="Z163">
        <f>Sustainable_Friendly_Table[[#This Row],[S- Worst-Euclidean Distance]]/(Sustainable_Friendly_Table[[#This Row],[S+ Best-Euclidean Distance]]+Sustainable_Friendly_Table[[#This Row],[S- Worst-Euclidean Distance]])</f>
        <v>0.67043558753738697</v>
      </c>
      <c r="AA163">
        <v>162</v>
      </c>
    </row>
    <row r="164" spans="1:27" x14ac:dyDescent="0.3">
      <c r="A164">
        <v>334</v>
      </c>
      <c r="B164" t="s">
        <v>142</v>
      </c>
      <c r="C164" t="s">
        <v>149</v>
      </c>
      <c r="D164" t="s">
        <v>154</v>
      </c>
      <c r="E164" t="s">
        <v>157</v>
      </c>
      <c r="F164" t="s">
        <v>159</v>
      </c>
      <c r="G164" t="s">
        <v>225</v>
      </c>
      <c r="H164">
        <v>360.74953875217363</v>
      </c>
      <c r="I164">
        <v>52</v>
      </c>
      <c r="J164">
        <v>1275703.6838096101</v>
      </c>
      <c r="K164">
        <v>40637.356472727261</v>
      </c>
      <c r="L164">
        <v>229626663.08572981</v>
      </c>
      <c r="M164">
        <v>5210523.920454544</v>
      </c>
      <c r="N164">
        <v>1913555525.7144151</v>
      </c>
      <c r="O164">
        <v>96928000</v>
      </c>
      <c r="P164">
        <v>26.203247377272721</v>
      </c>
      <c r="Q164">
        <v>19071.770072953666</v>
      </c>
      <c r="R164">
        <v>229667300.44220254</v>
      </c>
      <c r="S164">
        <v>2015.6940496348695</v>
      </c>
      <c r="T164">
        <v>19097.973320330941</v>
      </c>
      <c r="U164">
        <f>Sustainable_Friendly_Table[[#This Row],[Total Energy(MJ)]]*AHP!$P$13/TOPSIS!$B$12</f>
        <v>2.235433076985829E-2</v>
      </c>
      <c r="V164">
        <f>Sustainable_Friendly_Table[[#This Row],[Total Cost(LKR Million)]]*AHP!$P$14/TOPSIS!$C$12</f>
        <v>6.7699056830282664E-3</v>
      </c>
      <c r="W164">
        <f>Sustainable_Friendly_Table[[#This Row],[Total Carbon (Metric T)]]*AHP!$P$15/TOPSIS!$D$12</f>
        <v>1.2306367125674121E-2</v>
      </c>
      <c r="X164">
        <f>((Sustainable_Friendly_Table[[#This Row],[Weighted Energy]]-TOPSIS!$B$13)^2+(Sustainable_Friendly_Table[[#This Row],[Weighted Cost]]-TOPSIS!$C$13)^2+(Sustainable_Friendly_Table[[#This Row],[Weighted Co2]]-TOPSIS!$D$13)^2)^0.5</f>
        <v>1.9034175948703903E-3</v>
      </c>
      <c r="Y164">
        <f>((Sustainable_Friendly_Table[[#This Row],[Weighted Energy]]-TOPSIS!$B$14)^2+(Sustainable_Friendly_Table[[#This Row],[Weighted Cost]]-TOPSIS!$C$14)^2+(Sustainable_Friendly_Table[[#This Row],[Weighted Co2]]-TOPSIS!$D$14)^2)^0.5</f>
        <v>3.8708023368666826E-3</v>
      </c>
      <c r="Z164">
        <f>Sustainable_Friendly_Table[[#This Row],[S- Worst-Euclidean Distance]]/(Sustainable_Friendly_Table[[#This Row],[S+ Best-Euclidean Distance]]+Sustainable_Friendly_Table[[#This Row],[S- Worst-Euclidean Distance]])</f>
        <v>0.67035935288703485</v>
      </c>
      <c r="AA164">
        <v>163</v>
      </c>
    </row>
    <row r="165" spans="1:27" x14ac:dyDescent="0.3">
      <c r="A165">
        <v>352</v>
      </c>
      <c r="B165" t="s">
        <v>142</v>
      </c>
      <c r="C165" t="s">
        <v>149</v>
      </c>
      <c r="D165" t="s">
        <v>155</v>
      </c>
      <c r="E165" t="s">
        <v>157</v>
      </c>
      <c r="F165" t="s">
        <v>159</v>
      </c>
      <c r="G165" t="s">
        <v>225</v>
      </c>
      <c r="H165">
        <v>360.7559858571737</v>
      </c>
      <c r="I165">
        <v>52</v>
      </c>
      <c r="J165">
        <v>1275709.9246072497</v>
      </c>
      <c r="K165">
        <v>40618.936172727263</v>
      </c>
      <c r="L165">
        <v>229627786.42930493</v>
      </c>
      <c r="M165">
        <v>5209602.9054545434</v>
      </c>
      <c r="N165">
        <v>1913564886.9108744</v>
      </c>
      <c r="O165">
        <v>96928000</v>
      </c>
      <c r="P165">
        <v>26.189432152272722</v>
      </c>
      <c r="Q165">
        <v>19071.863372878379</v>
      </c>
      <c r="R165">
        <v>229668405.36547765</v>
      </c>
      <c r="S165">
        <v>2015.702489816329</v>
      </c>
      <c r="T165">
        <v>19098.052805030653</v>
      </c>
      <c r="U165">
        <f>Sustainable_Friendly_Table[[#This Row],[Total Energy(MJ)]]*AHP!$P$13/TOPSIS!$B$12</f>
        <v>2.2354438315949177E-2</v>
      </c>
      <c r="V165">
        <f>Sustainable_Friendly_Table[[#This Row],[Total Cost(LKR Million)]]*AHP!$P$14/TOPSIS!$C$12</f>
        <v>6.7699340302034934E-3</v>
      </c>
      <c r="W165">
        <f>Sustainable_Friendly_Table[[#This Row],[Total Carbon (Metric T)]]*AHP!$P$15/TOPSIS!$D$12</f>
        <v>1.2306418344087675E-2</v>
      </c>
      <c r="X165">
        <f>((Sustainable_Friendly_Table[[#This Row],[Weighted Energy]]-TOPSIS!$B$13)^2+(Sustainable_Friendly_Table[[#This Row],[Weighted Cost]]-TOPSIS!$C$13)^2+(Sustainable_Friendly_Table[[#This Row],[Weighted Co2]]-TOPSIS!$D$13)^2)^0.5</f>
        <v>1.9035397780236142E-3</v>
      </c>
      <c r="Y165">
        <f>((Sustainable_Friendly_Table[[#This Row],[Weighted Energy]]-TOPSIS!$B$14)^2+(Sustainable_Friendly_Table[[#This Row],[Weighted Cost]]-TOPSIS!$C$14)^2+(Sustainable_Friendly_Table[[#This Row],[Weighted Co2]]-TOPSIS!$D$14)^2)^0.5</f>
        <v>3.8706801386817272E-3</v>
      </c>
      <c r="Z165">
        <f>Sustainable_Friendly_Table[[#This Row],[S- Worst-Euclidean Distance]]/(Sustainable_Friendly_Table[[#This Row],[S+ Best-Euclidean Distance]]+Sustainable_Friendly_Table[[#This Row],[S- Worst-Euclidean Distance]])</f>
        <v>0.67033819191463395</v>
      </c>
      <c r="AA165">
        <v>164</v>
      </c>
    </row>
    <row r="166" spans="1:27" x14ac:dyDescent="0.3">
      <c r="A166">
        <v>336</v>
      </c>
      <c r="B166" t="s">
        <v>142</v>
      </c>
      <c r="C166" t="s">
        <v>149</v>
      </c>
      <c r="D166" t="s">
        <v>154</v>
      </c>
      <c r="E166" t="s">
        <v>157</v>
      </c>
      <c r="F166" t="s">
        <v>159</v>
      </c>
      <c r="G166" t="s">
        <v>224</v>
      </c>
      <c r="H166">
        <v>360.74953875217363</v>
      </c>
      <c r="I166">
        <v>26</v>
      </c>
      <c r="J166">
        <v>1275703.6838096101</v>
      </c>
      <c r="K166">
        <v>40637.356472727261</v>
      </c>
      <c r="L166">
        <v>229626663.08572981</v>
      </c>
      <c r="M166">
        <v>5210523.920454544</v>
      </c>
      <c r="N166">
        <v>1913555525.7144151</v>
      </c>
      <c r="O166">
        <v>97401200</v>
      </c>
      <c r="P166">
        <v>26.203247377272721</v>
      </c>
      <c r="Q166">
        <v>19071.770072953666</v>
      </c>
      <c r="R166">
        <v>229667300.44220254</v>
      </c>
      <c r="S166">
        <v>2016.1672496348697</v>
      </c>
      <c r="T166">
        <v>19097.973320330941</v>
      </c>
      <c r="U166">
        <f>Sustainable_Friendly_Table[[#This Row],[Total Energy(MJ)]]*AHP!$P$13/TOPSIS!$B$12</f>
        <v>2.235433076985829E-2</v>
      </c>
      <c r="V166">
        <f>Sustainable_Friendly_Table[[#This Row],[Total Cost(LKR Million)]]*AHP!$P$14/TOPSIS!$C$12</f>
        <v>6.7714949715265826E-3</v>
      </c>
      <c r="W166">
        <f>Sustainable_Friendly_Table[[#This Row],[Total Carbon (Metric T)]]*AHP!$P$15/TOPSIS!$D$12</f>
        <v>1.2306367125674121E-2</v>
      </c>
      <c r="X166">
        <f>((Sustainable_Friendly_Table[[#This Row],[Weighted Energy]]-TOPSIS!$B$13)^2+(Sustainable_Friendly_Table[[#This Row],[Weighted Cost]]-TOPSIS!$C$13)^2+(Sustainable_Friendly_Table[[#This Row],[Weighted Co2]]-TOPSIS!$D$13)^2)^0.5</f>
        <v>1.9038349870361283E-3</v>
      </c>
      <c r="Y166">
        <f>((Sustainable_Friendly_Table[[#This Row],[Weighted Energy]]-TOPSIS!$B$14)^2+(Sustainable_Friendly_Table[[#This Row],[Weighted Cost]]-TOPSIS!$C$14)^2+(Sustainable_Friendly_Table[[#This Row],[Weighted Co2]]-TOPSIS!$D$14)^2)^0.5</f>
        <v>3.8703886369603159E-3</v>
      </c>
      <c r="Z166">
        <f>Sustainable_Friendly_Table[[#This Row],[S- Worst-Euclidean Distance]]/(Sustainable_Friendly_Table[[#This Row],[S+ Best-Euclidean Distance]]+Sustainable_Friendly_Table[[#This Row],[S- Worst-Euclidean Distance]])</f>
        <v>0.67028727825431023</v>
      </c>
      <c r="AA166">
        <v>165</v>
      </c>
    </row>
    <row r="167" spans="1:27" x14ac:dyDescent="0.3">
      <c r="A167">
        <v>354</v>
      </c>
      <c r="B167" t="s">
        <v>142</v>
      </c>
      <c r="C167" t="s">
        <v>149</v>
      </c>
      <c r="D167" t="s">
        <v>155</v>
      </c>
      <c r="E167" t="s">
        <v>157</v>
      </c>
      <c r="F167" t="s">
        <v>159</v>
      </c>
      <c r="G167" t="s">
        <v>224</v>
      </c>
      <c r="H167">
        <v>360.7559858571737</v>
      </c>
      <c r="I167">
        <v>26</v>
      </c>
      <c r="J167">
        <v>1275709.9246072497</v>
      </c>
      <c r="K167">
        <v>40618.936172727263</v>
      </c>
      <c r="L167">
        <v>229627786.42930493</v>
      </c>
      <c r="M167">
        <v>5209602.9054545434</v>
      </c>
      <c r="N167">
        <v>1913564886.9108744</v>
      </c>
      <c r="O167">
        <v>97401200</v>
      </c>
      <c r="P167">
        <v>26.189432152272722</v>
      </c>
      <c r="Q167">
        <v>19071.863372878379</v>
      </c>
      <c r="R167">
        <v>229668405.36547765</v>
      </c>
      <c r="S167">
        <v>2016.1756898163289</v>
      </c>
      <c r="T167">
        <v>19098.052805030653</v>
      </c>
      <c r="U167">
        <f>Sustainable_Friendly_Table[[#This Row],[Total Energy(MJ)]]*AHP!$P$13/TOPSIS!$B$12</f>
        <v>2.2354438315949177E-2</v>
      </c>
      <c r="V167">
        <f>Sustainable_Friendly_Table[[#This Row],[Total Cost(LKR Million)]]*AHP!$P$14/TOPSIS!$C$12</f>
        <v>6.7715233187018078E-3</v>
      </c>
      <c r="W167">
        <f>Sustainable_Friendly_Table[[#This Row],[Total Carbon (Metric T)]]*AHP!$P$15/TOPSIS!$D$12</f>
        <v>1.2306418344087675E-2</v>
      </c>
      <c r="X167">
        <f>((Sustainable_Friendly_Table[[#This Row],[Weighted Energy]]-TOPSIS!$B$13)^2+(Sustainable_Friendly_Table[[#This Row],[Weighted Cost]]-TOPSIS!$C$13)^2+(Sustainable_Friendly_Table[[#This Row],[Weighted Co2]]-TOPSIS!$D$13)^2)^0.5</f>
        <v>1.9039571670661449E-3</v>
      </c>
      <c r="Y167">
        <f>((Sustainable_Friendly_Table[[#This Row],[Weighted Energy]]-TOPSIS!$B$14)^2+(Sustainable_Friendly_Table[[#This Row],[Weighted Cost]]-TOPSIS!$C$14)^2+(Sustainable_Friendly_Table[[#This Row],[Weighted Co2]]-TOPSIS!$D$14)^2)^0.5</f>
        <v>3.870266437353873E-3</v>
      </c>
      <c r="Z167">
        <f>Sustainable_Friendly_Table[[#This Row],[S- Worst-Euclidean Distance]]/(Sustainable_Friendly_Table[[#This Row],[S+ Best-Euclidean Distance]]+Sustainable_Friendly_Table[[#This Row],[S- Worst-Euclidean Distance]])</f>
        <v>0.67026611757661847</v>
      </c>
      <c r="AA167">
        <v>166</v>
      </c>
    </row>
    <row r="168" spans="1:27" x14ac:dyDescent="0.3">
      <c r="A168">
        <v>335</v>
      </c>
      <c r="B168" t="s">
        <v>142</v>
      </c>
      <c r="C168" t="s">
        <v>149</v>
      </c>
      <c r="D168" t="s">
        <v>154</v>
      </c>
      <c r="E168" t="s">
        <v>157</v>
      </c>
      <c r="F168" t="s">
        <v>159</v>
      </c>
      <c r="G168" t="s">
        <v>226</v>
      </c>
      <c r="H168">
        <v>360.74953875217363</v>
      </c>
      <c r="I168">
        <v>26</v>
      </c>
      <c r="J168">
        <v>1275703.6838096101</v>
      </c>
      <c r="K168">
        <v>40637.356472727261</v>
      </c>
      <c r="L168">
        <v>229626663.08572981</v>
      </c>
      <c r="M168">
        <v>5210523.920454544</v>
      </c>
      <c r="N168">
        <v>1913555525.7144151</v>
      </c>
      <c r="O168">
        <v>101400000</v>
      </c>
      <c r="P168">
        <v>26.203247377272721</v>
      </c>
      <c r="Q168">
        <v>19071.770072953666</v>
      </c>
      <c r="R168">
        <v>229667300.44220254</v>
      </c>
      <c r="S168">
        <v>2020.1660496348695</v>
      </c>
      <c r="T168">
        <v>19097.973320330941</v>
      </c>
      <c r="U168">
        <f>Sustainable_Friendly_Table[[#This Row],[Total Energy(MJ)]]*AHP!$P$13/TOPSIS!$B$12</f>
        <v>2.235433076985829E-2</v>
      </c>
      <c r="V168">
        <f>Sustainable_Friendly_Table[[#This Row],[Total Cost(LKR Million)]]*AHP!$P$14/TOPSIS!$C$12</f>
        <v>6.7849253325727912E-3</v>
      </c>
      <c r="W168">
        <f>Sustainable_Friendly_Table[[#This Row],[Total Carbon (Metric T)]]*AHP!$P$15/TOPSIS!$D$12</f>
        <v>1.2306367125674121E-2</v>
      </c>
      <c r="X168">
        <f>((Sustainable_Friendly_Table[[#This Row],[Weighted Energy]]-TOPSIS!$B$13)^2+(Sustainable_Friendly_Table[[#This Row],[Weighted Cost]]-TOPSIS!$C$13)^2+(Sustainable_Friendly_Table[[#This Row],[Weighted Co2]]-TOPSIS!$D$13)^2)^0.5</f>
        <v>1.9074114114045085E-3</v>
      </c>
      <c r="Y168">
        <f>((Sustainable_Friendly_Table[[#This Row],[Weighted Energy]]-TOPSIS!$B$14)^2+(Sustainable_Friendly_Table[[#This Row],[Weighted Cost]]-TOPSIS!$C$14)^2+(Sustainable_Friendly_Table[[#This Row],[Weighted Co2]]-TOPSIS!$D$14)^2)^0.5</f>
        <v>3.8669169608948274E-3</v>
      </c>
      <c r="Z168">
        <f>Sustainable_Friendly_Table[[#This Row],[S- Worst-Euclidean Distance]]/(Sustainable_Friendly_Table[[#This Row],[S+ Best-Euclidean Distance]]+Sustainable_Friendly_Table[[#This Row],[S- Worst-Euclidean Distance]])</f>
        <v>0.66967389306178693</v>
      </c>
      <c r="AA168">
        <v>167</v>
      </c>
    </row>
    <row r="169" spans="1:27" x14ac:dyDescent="0.3">
      <c r="A169">
        <v>353</v>
      </c>
      <c r="B169" t="s">
        <v>142</v>
      </c>
      <c r="C169" t="s">
        <v>149</v>
      </c>
      <c r="D169" t="s">
        <v>155</v>
      </c>
      <c r="E169" t="s">
        <v>157</v>
      </c>
      <c r="F169" t="s">
        <v>159</v>
      </c>
      <c r="G169" t="s">
        <v>226</v>
      </c>
      <c r="H169">
        <v>360.7559858571737</v>
      </c>
      <c r="I169">
        <v>26</v>
      </c>
      <c r="J169">
        <v>1275709.9246072497</v>
      </c>
      <c r="K169">
        <v>40618.936172727263</v>
      </c>
      <c r="L169">
        <v>229627786.42930493</v>
      </c>
      <c r="M169">
        <v>5209602.9054545434</v>
      </c>
      <c r="N169">
        <v>1913564886.9108744</v>
      </c>
      <c r="O169">
        <v>101400000</v>
      </c>
      <c r="P169">
        <v>26.189432152272722</v>
      </c>
      <c r="Q169">
        <v>19071.863372878379</v>
      </c>
      <c r="R169">
        <v>229668405.36547765</v>
      </c>
      <c r="S169">
        <v>2020.174489816329</v>
      </c>
      <c r="T169">
        <v>19098.052805030653</v>
      </c>
      <c r="U169">
        <f>Sustainable_Friendly_Table[[#This Row],[Total Energy(MJ)]]*AHP!$P$13/TOPSIS!$B$12</f>
        <v>2.2354438315949177E-2</v>
      </c>
      <c r="V169">
        <f>Sustainable_Friendly_Table[[#This Row],[Total Cost(LKR Million)]]*AHP!$P$14/TOPSIS!$C$12</f>
        <v>6.7849536797480181E-3</v>
      </c>
      <c r="W169">
        <f>Sustainable_Friendly_Table[[#This Row],[Total Carbon (Metric T)]]*AHP!$P$15/TOPSIS!$D$12</f>
        <v>1.2306418344087675E-2</v>
      </c>
      <c r="X169">
        <f>((Sustainable_Friendly_Table[[#This Row],[Weighted Energy]]-TOPSIS!$B$13)^2+(Sustainable_Friendly_Table[[#This Row],[Weighted Cost]]-TOPSIS!$C$13)^2+(Sustainable_Friendly_Table[[#This Row],[Weighted Co2]]-TOPSIS!$D$13)^2)^0.5</f>
        <v>1.9075335619436484E-3</v>
      </c>
      <c r="Y169">
        <f>((Sustainable_Friendly_Table[[#This Row],[Weighted Energy]]-TOPSIS!$B$14)^2+(Sustainable_Friendly_Table[[#This Row],[Weighted Cost]]-TOPSIS!$C$14)^2+(Sustainable_Friendly_Table[[#This Row],[Weighted Co2]]-TOPSIS!$D$14)^2)^0.5</f>
        <v>3.8667947500323815E-3</v>
      </c>
      <c r="Z169">
        <f>Sustainable_Friendly_Table[[#This Row],[S- Worst-Euclidean Distance]]/(Sustainable_Friendly_Table[[#This Row],[S+ Best-Euclidean Distance]]+Sustainable_Friendly_Table[[#This Row],[S- Worst-Euclidean Distance]])</f>
        <v>0.66965273554200244</v>
      </c>
      <c r="AA169">
        <v>168</v>
      </c>
    </row>
    <row r="170" spans="1:27" x14ac:dyDescent="0.3">
      <c r="A170">
        <v>76</v>
      </c>
      <c r="B170" t="s">
        <v>139</v>
      </c>
      <c r="C170" t="s">
        <v>151</v>
      </c>
      <c r="D170" t="s">
        <v>154</v>
      </c>
      <c r="E170" t="s">
        <v>156</v>
      </c>
      <c r="F170" t="s">
        <v>160</v>
      </c>
      <c r="G170" t="s">
        <v>225</v>
      </c>
      <c r="H170">
        <v>350.09130768667706</v>
      </c>
      <c r="I170">
        <v>50</v>
      </c>
      <c r="J170">
        <v>1276743.1748071001</v>
      </c>
      <c r="K170">
        <v>47784.409136363625</v>
      </c>
      <c r="L170">
        <v>229813771.46527803</v>
      </c>
      <c r="M170">
        <v>5113156.4413636355</v>
      </c>
      <c r="N170">
        <v>1915114762.2106502</v>
      </c>
      <c r="O170">
        <v>93200000</v>
      </c>
      <c r="P170">
        <v>21.119135277272726</v>
      </c>
      <c r="Q170">
        <v>19087.310463366146</v>
      </c>
      <c r="R170">
        <v>229861555.87441438</v>
      </c>
      <c r="S170">
        <v>2013.4279186520139</v>
      </c>
      <c r="T170">
        <v>19108.429598643419</v>
      </c>
      <c r="U170">
        <f>Sustainable_Friendly_Table[[#This Row],[Total Energy(MJ)]]*AHP!$P$13/TOPSIS!$B$12</f>
        <v>2.237323833822847E-2</v>
      </c>
      <c r="V170">
        <f>Sustainable_Friendly_Table[[#This Row],[Total Cost(LKR Million)]]*AHP!$P$14/TOPSIS!$C$12</f>
        <v>6.7622946604020398E-3</v>
      </c>
      <c r="W170">
        <f>Sustainable_Friendly_Table[[#This Row],[Total Carbon (Metric T)]]*AHP!$P$15/TOPSIS!$D$12</f>
        <v>1.2313104950548166E-2</v>
      </c>
      <c r="X170">
        <f>((Sustainable_Friendly_Table[[#This Row],[Weighted Energy]]-TOPSIS!$B$13)^2+(Sustainable_Friendly_Table[[#This Row],[Weighted Cost]]-TOPSIS!$C$13)^2+(Sustainable_Friendly_Table[[#This Row],[Weighted Co2]]-TOPSIS!$D$13)^2)^0.5</f>
        <v>1.9205835230538249E-3</v>
      </c>
      <c r="Y170">
        <f>((Sustainable_Friendly_Table[[#This Row],[Weighted Energy]]-TOPSIS!$B$14)^2+(Sustainable_Friendly_Table[[#This Row],[Weighted Cost]]-TOPSIS!$C$14)^2+(Sustainable_Friendly_Table[[#This Row],[Weighted Co2]]-TOPSIS!$D$14)^2)^0.5</f>
        <v>3.8536752283325352E-3</v>
      </c>
      <c r="Z170">
        <f>Sustainable_Friendly_Table[[#This Row],[S- Worst-Euclidean Distance]]/(Sustainable_Friendly_Table[[#This Row],[S+ Best-Euclidean Distance]]+Sustainable_Friendly_Table[[#This Row],[S- Worst-Euclidean Distance]])</f>
        <v>0.66738873234721152</v>
      </c>
      <c r="AA170">
        <v>169</v>
      </c>
    </row>
    <row r="171" spans="1:27" x14ac:dyDescent="0.3">
      <c r="A171">
        <v>94</v>
      </c>
      <c r="B171" t="s">
        <v>139</v>
      </c>
      <c r="C171" t="s">
        <v>151</v>
      </c>
      <c r="D171" t="s">
        <v>155</v>
      </c>
      <c r="E171" t="s">
        <v>156</v>
      </c>
      <c r="F171" t="s">
        <v>160</v>
      </c>
      <c r="G171" t="s">
        <v>225</v>
      </c>
      <c r="H171">
        <v>350.097754791677</v>
      </c>
      <c r="I171">
        <v>50</v>
      </c>
      <c r="J171">
        <v>1276749.4156047399</v>
      </c>
      <c r="K171">
        <v>47765.988836363627</v>
      </c>
      <c r="L171">
        <v>229814894.80885318</v>
      </c>
      <c r="M171">
        <v>5112235.4263636358</v>
      </c>
      <c r="N171">
        <v>1915124123.40711</v>
      </c>
      <c r="O171">
        <v>93200000</v>
      </c>
      <c r="P171">
        <v>21.105320052272724</v>
      </c>
      <c r="Q171">
        <v>19087.403763290858</v>
      </c>
      <c r="R171">
        <v>229862660.79768956</v>
      </c>
      <c r="S171">
        <v>2013.4363588334736</v>
      </c>
      <c r="T171">
        <v>19108.509083343131</v>
      </c>
      <c r="U171">
        <f>Sustainable_Friendly_Table[[#This Row],[Total Energy(MJ)]]*AHP!$P$13/TOPSIS!$B$12</f>
        <v>2.2373345884319364E-2</v>
      </c>
      <c r="V171">
        <f>Sustainable_Friendly_Table[[#This Row],[Total Cost(LKR Million)]]*AHP!$P$14/TOPSIS!$C$12</f>
        <v>6.7623230075772676E-3</v>
      </c>
      <c r="W171">
        <f>Sustainable_Friendly_Table[[#This Row],[Total Carbon (Metric T)]]*AHP!$P$15/TOPSIS!$D$12</f>
        <v>1.231315616896172E-2</v>
      </c>
      <c r="X171">
        <f>((Sustainable_Friendly_Table[[#This Row],[Weighted Energy]]-TOPSIS!$B$13)^2+(Sustainable_Friendly_Table[[#This Row],[Weighted Cost]]-TOPSIS!$C$13)^2+(Sustainable_Friendly_Table[[#This Row],[Weighted Co2]]-TOPSIS!$D$13)^2)^0.5</f>
        <v>1.9207057402557592E-3</v>
      </c>
      <c r="Y171">
        <f>((Sustainable_Friendly_Table[[#This Row],[Weighted Energy]]-TOPSIS!$B$14)^2+(Sustainable_Friendly_Table[[#This Row],[Weighted Cost]]-TOPSIS!$C$14)^2+(Sustainable_Friendly_Table[[#This Row],[Weighted Co2]]-TOPSIS!$D$14)^2)^0.5</f>
        <v>3.8535530482823183E-3</v>
      </c>
      <c r="Z171">
        <f>Sustainable_Friendly_Table[[#This Row],[S- Worst-Euclidean Distance]]/(Sustainable_Friendly_Table[[#This Row],[S+ Best-Euclidean Distance]]+Sustainable_Friendly_Table[[#This Row],[S- Worst-Euclidean Distance]])</f>
        <v>0.66736756861878677</v>
      </c>
      <c r="AA171">
        <v>170</v>
      </c>
    </row>
    <row r="172" spans="1:27" x14ac:dyDescent="0.3">
      <c r="A172">
        <v>78</v>
      </c>
      <c r="B172" t="s">
        <v>139</v>
      </c>
      <c r="C172" t="s">
        <v>151</v>
      </c>
      <c r="D172" t="s">
        <v>154</v>
      </c>
      <c r="E172" t="s">
        <v>156</v>
      </c>
      <c r="F172" t="s">
        <v>160</v>
      </c>
      <c r="G172" t="s">
        <v>224</v>
      </c>
      <c r="H172">
        <v>350.09130768667706</v>
      </c>
      <c r="I172">
        <v>25</v>
      </c>
      <c r="J172">
        <v>1276743.1748071001</v>
      </c>
      <c r="K172">
        <v>47784.409136363625</v>
      </c>
      <c r="L172">
        <v>229813771.46527803</v>
      </c>
      <c r="M172">
        <v>5113156.4413636355</v>
      </c>
      <c r="N172">
        <v>1915114762.2106502</v>
      </c>
      <c r="O172">
        <v>93655000</v>
      </c>
      <c r="P172">
        <v>21.119135277272726</v>
      </c>
      <c r="Q172">
        <v>19087.310463366146</v>
      </c>
      <c r="R172">
        <v>229861555.87441438</v>
      </c>
      <c r="S172">
        <v>2013.8829186520138</v>
      </c>
      <c r="T172">
        <v>19108.429598643419</v>
      </c>
      <c r="U172">
        <f>Sustainable_Friendly_Table[[#This Row],[Total Energy(MJ)]]*AHP!$P$13/TOPSIS!$B$12</f>
        <v>2.237323833822847E-2</v>
      </c>
      <c r="V172">
        <f>Sustainable_Friendly_Table[[#This Row],[Total Cost(LKR Million)]]*AHP!$P$14/TOPSIS!$C$12</f>
        <v>6.7638228224196507E-3</v>
      </c>
      <c r="W172">
        <f>Sustainable_Friendly_Table[[#This Row],[Total Carbon (Metric T)]]*AHP!$P$15/TOPSIS!$D$12</f>
        <v>1.2313104950548166E-2</v>
      </c>
      <c r="X172">
        <f>((Sustainable_Friendly_Table[[#This Row],[Weighted Energy]]-TOPSIS!$B$13)^2+(Sustainable_Friendly_Table[[#This Row],[Weighted Cost]]-TOPSIS!$C$13)^2+(Sustainable_Friendly_Table[[#This Row],[Weighted Co2]]-TOPSIS!$D$13)^2)^0.5</f>
        <v>1.9209751980085368E-3</v>
      </c>
      <c r="Y172">
        <f>((Sustainable_Friendly_Table[[#This Row],[Weighted Energy]]-TOPSIS!$B$14)^2+(Sustainable_Friendly_Table[[#This Row],[Weighted Cost]]-TOPSIS!$C$14)^2+(Sustainable_Friendly_Table[[#This Row],[Weighted Co2]]-TOPSIS!$D$14)^2)^0.5</f>
        <v>3.8532726421251682E-3</v>
      </c>
      <c r="Z172">
        <f>Sustainable_Friendly_Table[[#This Row],[S- Worst-Euclidean Distance]]/(Sustainable_Friendly_Table[[#This Row],[S+ Best-Euclidean Distance]]+Sustainable_Friendly_Table[[#This Row],[S- Worst-Euclidean Distance]])</f>
        <v>0.6673202724938706</v>
      </c>
      <c r="AA172">
        <v>171</v>
      </c>
    </row>
    <row r="173" spans="1:27" x14ac:dyDescent="0.3">
      <c r="A173">
        <v>96</v>
      </c>
      <c r="B173" t="s">
        <v>139</v>
      </c>
      <c r="C173" t="s">
        <v>151</v>
      </c>
      <c r="D173" t="s">
        <v>155</v>
      </c>
      <c r="E173" t="s">
        <v>156</v>
      </c>
      <c r="F173" t="s">
        <v>160</v>
      </c>
      <c r="G173" t="s">
        <v>224</v>
      </c>
      <c r="H173">
        <v>350.097754791677</v>
      </c>
      <c r="I173">
        <v>25</v>
      </c>
      <c r="J173">
        <v>1276749.4156047399</v>
      </c>
      <c r="K173">
        <v>47765.988836363627</v>
      </c>
      <c r="L173">
        <v>229814894.80885318</v>
      </c>
      <c r="M173">
        <v>5112235.4263636358</v>
      </c>
      <c r="N173">
        <v>1915124123.40711</v>
      </c>
      <c r="O173">
        <v>93655000</v>
      </c>
      <c r="P173">
        <v>21.105320052272724</v>
      </c>
      <c r="Q173">
        <v>19087.403763290858</v>
      </c>
      <c r="R173">
        <v>229862660.79768956</v>
      </c>
      <c r="S173">
        <v>2013.8913588334738</v>
      </c>
      <c r="T173">
        <v>19108.509083343131</v>
      </c>
      <c r="U173">
        <f>Sustainable_Friendly_Table[[#This Row],[Total Energy(MJ)]]*AHP!$P$13/TOPSIS!$B$12</f>
        <v>2.2373345884319364E-2</v>
      </c>
      <c r="V173">
        <f>Sustainable_Friendly_Table[[#This Row],[Total Cost(LKR Million)]]*AHP!$P$14/TOPSIS!$C$12</f>
        <v>6.7638511695948785E-3</v>
      </c>
      <c r="W173">
        <f>Sustainable_Friendly_Table[[#This Row],[Total Carbon (Metric T)]]*AHP!$P$15/TOPSIS!$D$12</f>
        <v>1.231315616896172E-2</v>
      </c>
      <c r="X173">
        <f>((Sustainable_Friendly_Table[[#This Row],[Weighted Energy]]-TOPSIS!$B$13)^2+(Sustainable_Friendly_Table[[#This Row],[Weighted Cost]]-TOPSIS!$C$13)^2+(Sustainable_Friendly_Table[[#This Row],[Weighted Co2]]-TOPSIS!$D$13)^2)^0.5</f>
        <v>1.9210974128418558E-3</v>
      </c>
      <c r="Y173">
        <f>((Sustainable_Friendly_Table[[#This Row],[Weighted Energy]]-TOPSIS!$B$14)^2+(Sustainable_Friendly_Table[[#This Row],[Weighted Cost]]-TOPSIS!$C$14)^2+(Sustainable_Friendly_Table[[#This Row],[Weighted Co2]]-TOPSIS!$D$14)^2)^0.5</f>
        <v>3.8531504605518008E-3</v>
      </c>
      <c r="Z173">
        <f>Sustainable_Friendly_Table[[#This Row],[S- Worst-Euclidean Distance]]/(Sustainable_Friendly_Table[[#This Row],[S+ Best-Euclidean Distance]]+Sustainable_Friendly_Table[[#This Row],[S- Worst-Euclidean Distance]])</f>
        <v>0.66729910891186195</v>
      </c>
      <c r="AA173">
        <v>172</v>
      </c>
    </row>
    <row r="174" spans="1:27" x14ac:dyDescent="0.3">
      <c r="A174">
        <v>77</v>
      </c>
      <c r="B174" t="s">
        <v>139</v>
      </c>
      <c r="C174" t="s">
        <v>151</v>
      </c>
      <c r="D174" t="s">
        <v>154</v>
      </c>
      <c r="E174" t="s">
        <v>156</v>
      </c>
      <c r="F174" t="s">
        <v>160</v>
      </c>
      <c r="G174" t="s">
        <v>226</v>
      </c>
      <c r="H174">
        <v>350.09130768667706</v>
      </c>
      <c r="I174">
        <v>25</v>
      </c>
      <c r="J174">
        <v>1276743.1748071001</v>
      </c>
      <c r="K174">
        <v>47784.409136363625</v>
      </c>
      <c r="L174">
        <v>229813771.46527803</v>
      </c>
      <c r="M174">
        <v>5113156.4413636355</v>
      </c>
      <c r="N174">
        <v>1915114762.2106502</v>
      </c>
      <c r="O174">
        <v>97500000</v>
      </c>
      <c r="P174">
        <v>21.119135277272726</v>
      </c>
      <c r="Q174">
        <v>19087.310463366146</v>
      </c>
      <c r="R174">
        <v>229861555.87441438</v>
      </c>
      <c r="S174">
        <v>2017.7279186520138</v>
      </c>
      <c r="T174">
        <v>19108.429598643419</v>
      </c>
      <c r="U174">
        <f>Sustainable_Friendly_Table[[#This Row],[Total Energy(MJ)]]*AHP!$P$13/TOPSIS!$B$12</f>
        <v>2.237323833822847E-2</v>
      </c>
      <c r="V174">
        <f>Sustainable_Friendly_Table[[#This Row],[Total Cost(LKR Million)]]*AHP!$P$14/TOPSIS!$C$12</f>
        <v>6.7767366311179307E-3</v>
      </c>
      <c r="W174">
        <f>Sustainable_Friendly_Table[[#This Row],[Total Carbon (Metric T)]]*AHP!$P$15/TOPSIS!$D$12</f>
        <v>1.2313104950548166E-2</v>
      </c>
      <c r="X174">
        <f>((Sustainable_Friendly_Table[[#This Row],[Weighted Energy]]-TOPSIS!$B$13)^2+(Sustainable_Friendly_Table[[#This Row],[Weighted Cost]]-TOPSIS!$C$13)^2+(Sustainable_Friendly_Table[[#This Row],[Weighted Co2]]-TOPSIS!$D$13)^2)^0.5</f>
        <v>1.9243303424034187E-3</v>
      </c>
      <c r="Y174">
        <f>((Sustainable_Friendly_Table[[#This Row],[Weighted Energy]]-TOPSIS!$B$14)^2+(Sustainable_Friendly_Table[[#This Row],[Weighted Cost]]-TOPSIS!$C$14)^2+(Sustainable_Friendly_Table[[#This Row],[Weighted Co2]]-TOPSIS!$D$14)^2)^0.5</f>
        <v>3.8498931080474981E-3</v>
      </c>
      <c r="Z174">
        <f>Sustainable_Friendly_Table[[#This Row],[S- Worst-Euclidean Distance]]/(Sustainable_Friendly_Table[[#This Row],[S+ Best-Euclidean Distance]]+Sustainable_Friendly_Table[[#This Row],[S- Worst-Euclidean Distance]])</f>
        <v>0.66673781177395464</v>
      </c>
      <c r="AA174">
        <v>173</v>
      </c>
    </row>
    <row r="175" spans="1:27" x14ac:dyDescent="0.3">
      <c r="A175">
        <v>95</v>
      </c>
      <c r="B175" t="s">
        <v>139</v>
      </c>
      <c r="C175" t="s">
        <v>151</v>
      </c>
      <c r="D175" t="s">
        <v>155</v>
      </c>
      <c r="E175" t="s">
        <v>156</v>
      </c>
      <c r="F175" t="s">
        <v>160</v>
      </c>
      <c r="G175" t="s">
        <v>226</v>
      </c>
      <c r="H175">
        <v>350.097754791677</v>
      </c>
      <c r="I175">
        <v>25</v>
      </c>
      <c r="J175">
        <v>1276749.4156047399</v>
      </c>
      <c r="K175">
        <v>47765.988836363627</v>
      </c>
      <c r="L175">
        <v>229814894.80885318</v>
      </c>
      <c r="M175">
        <v>5112235.4263636358</v>
      </c>
      <c r="N175">
        <v>1915124123.40711</v>
      </c>
      <c r="O175">
        <v>97500000</v>
      </c>
      <c r="P175">
        <v>21.105320052272724</v>
      </c>
      <c r="Q175">
        <v>19087.403763290858</v>
      </c>
      <c r="R175">
        <v>229862660.79768956</v>
      </c>
      <c r="S175">
        <v>2017.7363588334738</v>
      </c>
      <c r="T175">
        <v>19108.509083343131</v>
      </c>
      <c r="U175">
        <f>Sustainable_Friendly_Table[[#This Row],[Total Energy(MJ)]]*AHP!$P$13/TOPSIS!$B$12</f>
        <v>2.2373345884319364E-2</v>
      </c>
      <c r="V175">
        <f>Sustainable_Friendly_Table[[#This Row],[Total Cost(LKR Million)]]*AHP!$P$14/TOPSIS!$C$12</f>
        <v>6.7767649782931585E-3</v>
      </c>
      <c r="W175">
        <f>Sustainable_Friendly_Table[[#This Row],[Total Carbon (Metric T)]]*AHP!$P$15/TOPSIS!$D$12</f>
        <v>1.231315616896172E-2</v>
      </c>
      <c r="X175">
        <f>((Sustainable_Friendly_Table[[#This Row],[Weighted Energy]]-TOPSIS!$B$13)^2+(Sustainable_Friendly_Table[[#This Row],[Weighted Cost]]-TOPSIS!$C$13)^2+(Sustainable_Friendly_Table[[#This Row],[Weighted Co2]]-TOPSIS!$D$13)^2)^0.5</f>
        <v>1.9244525343843088E-3</v>
      </c>
      <c r="Y175">
        <f>((Sustainable_Friendly_Table[[#This Row],[Weighted Energy]]-TOPSIS!$B$14)^2+(Sustainable_Friendly_Table[[#This Row],[Weighted Cost]]-TOPSIS!$C$14)^2+(Sustainable_Friendly_Table[[#This Row],[Weighted Co2]]-TOPSIS!$D$14)^2)^0.5</f>
        <v>3.8497709143054085E-3</v>
      </c>
      <c r="Z175">
        <f>Sustainable_Friendly_Table[[#This Row],[S- Worst-Euclidean Distance]]/(Sustainable_Friendly_Table[[#This Row],[S+ Best-Euclidean Distance]]+Sustainable_Friendly_Table[[#This Row],[S- Worst-Euclidean Distance]])</f>
        <v>0.66671665004217939</v>
      </c>
      <c r="AA175">
        <v>174</v>
      </c>
    </row>
    <row r="176" spans="1:27" x14ac:dyDescent="0.3">
      <c r="A176">
        <v>337</v>
      </c>
      <c r="B176" t="s">
        <v>142</v>
      </c>
      <c r="C176" t="s">
        <v>149</v>
      </c>
      <c r="D176" t="s">
        <v>154</v>
      </c>
      <c r="E176" t="s">
        <v>157</v>
      </c>
      <c r="F176" t="s">
        <v>160</v>
      </c>
      <c r="G176" t="s">
        <v>225</v>
      </c>
      <c r="H176">
        <v>360.71096690833548</v>
      </c>
      <c r="I176">
        <v>52</v>
      </c>
      <c r="J176">
        <v>1276744.8632332939</v>
      </c>
      <c r="K176">
        <v>41456.136245454538</v>
      </c>
      <c r="L176">
        <v>229814075.38199291</v>
      </c>
      <c r="M176">
        <v>5237816.5795454532</v>
      </c>
      <c r="N176">
        <v>1915117294.8499408</v>
      </c>
      <c r="O176">
        <v>96928000</v>
      </c>
      <c r="P176">
        <v>25.93032078636363</v>
      </c>
      <c r="Q176">
        <v>19087.335705337744</v>
      </c>
      <c r="R176">
        <v>229855531.51823837</v>
      </c>
      <c r="S176">
        <v>2017.2831114294863</v>
      </c>
      <c r="T176">
        <v>19113.266026124107</v>
      </c>
      <c r="U176">
        <f>Sustainable_Friendly_Table[[#This Row],[Total Energy(MJ)]]*AHP!$P$13/TOPSIS!$B$12</f>
        <v>2.2372651966331491E-2</v>
      </c>
      <c r="V176">
        <f>Sustainable_Friendly_Table[[#This Row],[Total Cost(LKR Million)]]*AHP!$P$14/TOPSIS!$C$12</f>
        <v>6.7752427025407303E-3</v>
      </c>
      <c r="W176">
        <f>Sustainable_Friendly_Table[[#This Row],[Total Carbon (Metric T)]]*AHP!$P$15/TOPSIS!$D$12</f>
        <v>1.2316221451506447E-2</v>
      </c>
      <c r="X176">
        <f>((Sustainable_Friendly_Table[[#This Row],[Weighted Energy]]-TOPSIS!$B$13)^2+(Sustainable_Friendly_Table[[#This Row],[Weighted Cost]]-TOPSIS!$C$13)^2+(Sustainable_Friendly_Table[[#This Row],[Weighted Co2]]-TOPSIS!$D$13)^2)^0.5</f>
        <v>1.9248913321436925E-3</v>
      </c>
      <c r="Y176">
        <f>((Sustainable_Friendly_Table[[#This Row],[Weighted Energy]]-TOPSIS!$B$14)^2+(Sustainable_Friendly_Table[[#This Row],[Weighted Cost]]-TOPSIS!$C$14)^2+(Sustainable_Friendly_Table[[#This Row],[Weighted Co2]]-TOPSIS!$D$14)^2)^0.5</f>
        <v>3.8493278953631886E-3</v>
      </c>
      <c r="Z176">
        <f>Sustainable_Friendly_Table[[#This Row],[S- Worst-Euclidean Distance]]/(Sustainable_Friendly_Table[[#This Row],[S+ Best-Euclidean Distance]]+Sustainable_Friendly_Table[[#This Row],[S- Worst-Euclidean Distance]])</f>
        <v>0.66664041382876316</v>
      </c>
      <c r="AA176">
        <v>175</v>
      </c>
    </row>
    <row r="177" spans="1:27" x14ac:dyDescent="0.3">
      <c r="A177">
        <v>355</v>
      </c>
      <c r="B177" t="s">
        <v>142</v>
      </c>
      <c r="C177" t="s">
        <v>149</v>
      </c>
      <c r="D177" t="s">
        <v>155</v>
      </c>
      <c r="E177" t="s">
        <v>157</v>
      </c>
      <c r="F177" t="s">
        <v>160</v>
      </c>
      <c r="G177" t="s">
        <v>225</v>
      </c>
      <c r="H177">
        <v>360.71741401333549</v>
      </c>
      <c r="I177">
        <v>52</v>
      </c>
      <c r="J177">
        <v>1276751.1040309337</v>
      </c>
      <c r="K177">
        <v>41437.71594545454</v>
      </c>
      <c r="L177">
        <v>229815198.72556806</v>
      </c>
      <c r="M177">
        <v>5236895.5645454526</v>
      </c>
      <c r="N177">
        <v>1915126656.0464005</v>
      </c>
      <c r="O177">
        <v>96928000</v>
      </c>
      <c r="P177">
        <v>25.916505561363632</v>
      </c>
      <c r="Q177">
        <v>19087.429005262456</v>
      </c>
      <c r="R177">
        <v>229856636.44151351</v>
      </c>
      <c r="S177">
        <v>2017.291551610946</v>
      </c>
      <c r="T177">
        <v>19113.345510823819</v>
      </c>
      <c r="U177">
        <f>Sustainable_Friendly_Table[[#This Row],[Total Energy(MJ)]]*AHP!$P$13/TOPSIS!$B$12</f>
        <v>2.2372759512422381E-2</v>
      </c>
      <c r="V177">
        <f>Sustainable_Friendly_Table[[#This Row],[Total Cost(LKR Million)]]*AHP!$P$14/TOPSIS!$C$12</f>
        <v>6.7752710497159582E-3</v>
      </c>
      <c r="W177">
        <f>Sustainable_Friendly_Table[[#This Row],[Total Carbon (Metric T)]]*AHP!$P$15/TOPSIS!$D$12</f>
        <v>1.2316272669920001E-2</v>
      </c>
      <c r="X177">
        <f>((Sustainable_Friendly_Table[[#This Row],[Weighted Energy]]-TOPSIS!$B$13)^2+(Sustainable_Friendly_Table[[#This Row],[Weighted Cost]]-TOPSIS!$C$13)^2+(Sustainable_Friendly_Table[[#This Row],[Weighted Co2]]-TOPSIS!$D$13)^2)^0.5</f>
        <v>1.9250135166769058E-3</v>
      </c>
      <c r="Y177">
        <f>((Sustainable_Friendly_Table[[#This Row],[Weighted Energy]]-TOPSIS!$B$14)^2+(Sustainable_Friendly_Table[[#This Row],[Weighted Cost]]-TOPSIS!$C$14)^2+(Sustainable_Friendly_Table[[#This Row],[Weighted Co2]]-TOPSIS!$D$14)^2)^0.5</f>
        <v>3.8492056977621554E-3</v>
      </c>
      <c r="Z177">
        <f>Sustainable_Friendly_Table[[#This Row],[S- Worst-Euclidean Distance]]/(Sustainable_Friendly_Table[[#This Row],[S+ Best-Euclidean Distance]]+Sustainable_Friendly_Table[[#This Row],[S- Worst-Euclidean Distance]])</f>
        <v>0.66661925271849731</v>
      </c>
      <c r="AA177">
        <v>176</v>
      </c>
    </row>
    <row r="178" spans="1:27" x14ac:dyDescent="0.3">
      <c r="A178">
        <v>339</v>
      </c>
      <c r="B178" t="s">
        <v>142</v>
      </c>
      <c r="C178" t="s">
        <v>149</v>
      </c>
      <c r="D178" t="s">
        <v>154</v>
      </c>
      <c r="E178" t="s">
        <v>157</v>
      </c>
      <c r="F178" t="s">
        <v>160</v>
      </c>
      <c r="G178" t="s">
        <v>224</v>
      </c>
      <c r="H178">
        <v>360.71096690833548</v>
      </c>
      <c r="I178">
        <v>26</v>
      </c>
      <c r="J178">
        <v>1276744.8632332939</v>
      </c>
      <c r="K178">
        <v>41456.136245454538</v>
      </c>
      <c r="L178">
        <v>229814075.38199291</v>
      </c>
      <c r="M178">
        <v>5237816.5795454532</v>
      </c>
      <c r="N178">
        <v>1915117294.8499408</v>
      </c>
      <c r="O178">
        <v>97401200</v>
      </c>
      <c r="P178">
        <v>25.93032078636363</v>
      </c>
      <c r="Q178">
        <v>19087.335705337744</v>
      </c>
      <c r="R178">
        <v>229855531.51823837</v>
      </c>
      <c r="S178">
        <v>2017.7563114294862</v>
      </c>
      <c r="T178">
        <v>19113.266026124107</v>
      </c>
      <c r="U178">
        <f>Sustainable_Friendly_Table[[#This Row],[Total Energy(MJ)]]*AHP!$P$13/TOPSIS!$B$12</f>
        <v>2.2372651966331491E-2</v>
      </c>
      <c r="V178">
        <f>Sustainable_Friendly_Table[[#This Row],[Total Cost(LKR Million)]]*AHP!$P$14/TOPSIS!$C$12</f>
        <v>6.7768319910390465E-3</v>
      </c>
      <c r="W178">
        <f>Sustainable_Friendly_Table[[#This Row],[Total Carbon (Metric T)]]*AHP!$P$15/TOPSIS!$D$12</f>
        <v>1.2316221451506447E-2</v>
      </c>
      <c r="X178">
        <f>((Sustainable_Friendly_Table[[#This Row],[Weighted Energy]]-TOPSIS!$B$13)^2+(Sustainable_Friendly_Table[[#This Row],[Weighted Cost]]-TOPSIS!$C$13)^2+(Sustainable_Friendly_Table[[#This Row],[Weighted Co2]]-TOPSIS!$D$13)^2)^0.5</f>
        <v>1.9253084745281845E-3</v>
      </c>
      <c r="Y178">
        <f>((Sustainable_Friendly_Table[[#This Row],[Weighted Energy]]-TOPSIS!$B$14)^2+(Sustainable_Friendly_Table[[#This Row],[Weighted Cost]]-TOPSIS!$C$14)^2+(Sustainable_Friendly_Table[[#This Row],[Weighted Co2]]-TOPSIS!$D$14)^2)^0.5</f>
        <v>3.8489140910349779E-3</v>
      </c>
      <c r="Z178">
        <f>Sustainable_Friendly_Table[[#This Row],[S- Worst-Euclidean Distance]]/(Sustainable_Friendly_Table[[#This Row],[S+ Best-Euclidean Distance]]+Sustainable_Friendly_Table[[#This Row],[S- Worst-Euclidean Distance]])</f>
        <v>0.66656836436986078</v>
      </c>
      <c r="AA178">
        <v>177</v>
      </c>
    </row>
    <row r="179" spans="1:27" x14ac:dyDescent="0.3">
      <c r="A179">
        <v>357</v>
      </c>
      <c r="B179" t="s">
        <v>142</v>
      </c>
      <c r="C179" t="s">
        <v>149</v>
      </c>
      <c r="D179" t="s">
        <v>155</v>
      </c>
      <c r="E179" t="s">
        <v>157</v>
      </c>
      <c r="F179" t="s">
        <v>160</v>
      </c>
      <c r="G179" t="s">
        <v>224</v>
      </c>
      <c r="H179">
        <v>360.71741401333549</v>
      </c>
      <c r="I179">
        <v>26</v>
      </c>
      <c r="J179">
        <v>1276751.1040309337</v>
      </c>
      <c r="K179">
        <v>41437.71594545454</v>
      </c>
      <c r="L179">
        <v>229815198.72556806</v>
      </c>
      <c r="M179">
        <v>5236895.5645454526</v>
      </c>
      <c r="N179">
        <v>1915126656.0464005</v>
      </c>
      <c r="O179">
        <v>97401200</v>
      </c>
      <c r="P179">
        <v>25.916505561363632</v>
      </c>
      <c r="Q179">
        <v>19087.429005262456</v>
      </c>
      <c r="R179">
        <v>229856636.44151351</v>
      </c>
      <c r="S179">
        <v>2017.764751610946</v>
      </c>
      <c r="T179">
        <v>19113.345510823819</v>
      </c>
      <c r="U179">
        <f>Sustainable_Friendly_Table[[#This Row],[Total Energy(MJ)]]*AHP!$P$13/TOPSIS!$B$12</f>
        <v>2.2372759512422381E-2</v>
      </c>
      <c r="V179">
        <f>Sustainable_Friendly_Table[[#This Row],[Total Cost(LKR Million)]]*AHP!$P$14/TOPSIS!$C$12</f>
        <v>6.7768603382142734E-3</v>
      </c>
      <c r="W179">
        <f>Sustainable_Friendly_Table[[#This Row],[Total Carbon (Metric T)]]*AHP!$P$15/TOPSIS!$D$12</f>
        <v>1.2316272669920001E-2</v>
      </c>
      <c r="X179">
        <f>((Sustainable_Friendly_Table[[#This Row],[Weighted Energy]]-TOPSIS!$B$13)^2+(Sustainable_Friendly_Table[[#This Row],[Weighted Cost]]-TOPSIS!$C$13)^2+(Sustainable_Friendly_Table[[#This Row],[Weighted Co2]]-TOPSIS!$D$13)^2)^0.5</f>
        <v>1.9254306559885743E-3</v>
      </c>
      <c r="Y179">
        <f>((Sustainable_Friendly_Table[[#This Row],[Weighted Energy]]-TOPSIS!$B$14)^2+(Sustainable_Friendly_Table[[#This Row],[Weighted Cost]]-TOPSIS!$C$14)^2+(Sustainable_Friendly_Table[[#This Row],[Weighted Co2]]-TOPSIS!$D$14)^2)^0.5</f>
        <v>3.8487918920012726E-3</v>
      </c>
      <c r="Z179">
        <f>Sustainable_Friendly_Table[[#This Row],[S- Worst-Euclidean Distance]]/(Sustainable_Friendly_Table[[#This Row],[S+ Best-Euclidean Distance]]+Sustainable_Friendly_Table[[#This Row],[S- Worst-Euclidean Distance]])</f>
        <v>0.6665472035436415</v>
      </c>
      <c r="AA179">
        <v>178</v>
      </c>
    </row>
    <row r="180" spans="1:27" x14ac:dyDescent="0.3">
      <c r="A180">
        <v>338</v>
      </c>
      <c r="B180" t="s">
        <v>142</v>
      </c>
      <c r="C180" t="s">
        <v>149</v>
      </c>
      <c r="D180" t="s">
        <v>154</v>
      </c>
      <c r="E180" t="s">
        <v>157</v>
      </c>
      <c r="F180" t="s">
        <v>160</v>
      </c>
      <c r="G180" t="s">
        <v>226</v>
      </c>
      <c r="H180">
        <v>360.71096690833548</v>
      </c>
      <c r="I180">
        <v>26</v>
      </c>
      <c r="J180">
        <v>1276744.8632332939</v>
      </c>
      <c r="K180">
        <v>41456.136245454538</v>
      </c>
      <c r="L180">
        <v>229814075.38199291</v>
      </c>
      <c r="M180">
        <v>5237816.5795454532</v>
      </c>
      <c r="N180">
        <v>1915117294.8499408</v>
      </c>
      <c r="O180">
        <v>101400000</v>
      </c>
      <c r="P180">
        <v>25.93032078636363</v>
      </c>
      <c r="Q180">
        <v>19087.335705337744</v>
      </c>
      <c r="R180">
        <v>229855531.51823837</v>
      </c>
      <c r="S180">
        <v>2021.7551114294863</v>
      </c>
      <c r="T180">
        <v>19113.266026124107</v>
      </c>
      <c r="U180">
        <f>Sustainable_Friendly_Table[[#This Row],[Total Energy(MJ)]]*AHP!$P$13/TOPSIS!$B$12</f>
        <v>2.2372651966331491E-2</v>
      </c>
      <c r="V180">
        <f>Sustainable_Friendly_Table[[#This Row],[Total Cost(LKR Million)]]*AHP!$P$14/TOPSIS!$C$12</f>
        <v>6.7902623520852568E-3</v>
      </c>
      <c r="W180">
        <f>Sustainable_Friendly_Table[[#This Row],[Total Carbon (Metric T)]]*AHP!$P$15/TOPSIS!$D$12</f>
        <v>1.2316221451506447E-2</v>
      </c>
      <c r="X180">
        <f>((Sustainable_Friendly_Table[[#This Row],[Weighted Energy]]-TOPSIS!$B$13)^2+(Sustainable_Friendly_Table[[#This Row],[Weighted Cost]]-TOPSIS!$C$13)^2+(Sustainable_Friendly_Table[[#This Row],[Weighted Co2]]-TOPSIS!$D$13)^2)^0.5</f>
        <v>1.9288822444051004E-3</v>
      </c>
      <c r="Y180">
        <f>((Sustainable_Friendly_Table[[#This Row],[Weighted Energy]]-TOPSIS!$B$14)^2+(Sustainable_Friendly_Table[[#This Row],[Weighted Cost]]-TOPSIS!$C$14)^2+(Sustainable_Friendly_Table[[#This Row],[Weighted Co2]]-TOPSIS!$D$14)^2)^0.5</f>
        <v>3.8454416674434276E-3</v>
      </c>
      <c r="Z180">
        <f>Sustainable_Friendly_Table[[#This Row],[S- Worst-Euclidean Distance]]/(Sustainable_Friendly_Table[[#This Row],[S+ Best-Euclidean Distance]]+Sustainable_Friendly_Table[[#This Row],[S- Worst-Euclidean Distance]])</f>
        <v>0.66595530942641401</v>
      </c>
      <c r="AA180">
        <v>179</v>
      </c>
    </row>
    <row r="181" spans="1:27" x14ac:dyDescent="0.3">
      <c r="A181">
        <v>356</v>
      </c>
      <c r="B181" t="s">
        <v>142</v>
      </c>
      <c r="C181" t="s">
        <v>149</v>
      </c>
      <c r="D181" t="s">
        <v>155</v>
      </c>
      <c r="E181" t="s">
        <v>157</v>
      </c>
      <c r="F181" t="s">
        <v>160</v>
      </c>
      <c r="G181" t="s">
        <v>226</v>
      </c>
      <c r="H181">
        <v>360.71741401333549</v>
      </c>
      <c r="I181">
        <v>26</v>
      </c>
      <c r="J181">
        <v>1276751.1040309337</v>
      </c>
      <c r="K181">
        <v>41437.71594545454</v>
      </c>
      <c r="L181">
        <v>229815198.72556806</v>
      </c>
      <c r="M181">
        <v>5236895.5645454526</v>
      </c>
      <c r="N181">
        <v>1915126656.0464005</v>
      </c>
      <c r="O181">
        <v>101400000</v>
      </c>
      <c r="P181">
        <v>25.916505561363632</v>
      </c>
      <c r="Q181">
        <v>19087.429005262456</v>
      </c>
      <c r="R181">
        <v>229856636.44151351</v>
      </c>
      <c r="S181">
        <v>2021.763551610946</v>
      </c>
      <c r="T181">
        <v>19113.345510823819</v>
      </c>
      <c r="U181">
        <f>Sustainable_Friendly_Table[[#This Row],[Total Energy(MJ)]]*AHP!$P$13/TOPSIS!$B$12</f>
        <v>2.2372759512422381E-2</v>
      </c>
      <c r="V181">
        <f>Sustainable_Friendly_Table[[#This Row],[Total Cost(LKR Million)]]*AHP!$P$14/TOPSIS!$C$12</f>
        <v>6.7902906992604838E-3</v>
      </c>
      <c r="W181">
        <f>Sustainable_Friendly_Table[[#This Row],[Total Carbon (Metric T)]]*AHP!$P$15/TOPSIS!$D$12</f>
        <v>1.2316272669920001E-2</v>
      </c>
      <c r="X181">
        <f>((Sustainable_Friendly_Table[[#This Row],[Weighted Energy]]-TOPSIS!$B$13)^2+(Sustainable_Friendly_Table[[#This Row],[Weighted Cost]]-TOPSIS!$C$13)^2+(Sustainable_Friendly_Table[[#This Row],[Weighted Co2]]-TOPSIS!$D$13)^2)^0.5</f>
        <v>1.9290043968683431E-3</v>
      </c>
      <c r="Y181">
        <f>((Sustainable_Friendly_Table[[#This Row],[Weighted Energy]]-TOPSIS!$B$14)^2+(Sustainable_Friendly_Table[[#This Row],[Weighted Cost]]-TOPSIS!$C$14)^2+(Sustainable_Friendly_Table[[#This Row],[Weighted Co2]]-TOPSIS!$D$14)^2)^0.5</f>
        <v>3.8453194570676193E-3</v>
      </c>
      <c r="Z181">
        <f>Sustainable_Friendly_Table[[#This Row],[S- Worst-Euclidean Distance]]/(Sustainable_Friendly_Table[[#This Row],[S+ Best-Euclidean Distance]]+Sustainable_Friendly_Table[[#This Row],[S- Worst-Euclidean Distance]])</f>
        <v>0.66593415165769188</v>
      </c>
      <c r="AA181">
        <v>180</v>
      </c>
    </row>
    <row r="182" spans="1:27" x14ac:dyDescent="0.3">
      <c r="A182">
        <v>82</v>
      </c>
      <c r="B182" t="s">
        <v>139</v>
      </c>
      <c r="C182" t="s">
        <v>151</v>
      </c>
      <c r="D182" t="s">
        <v>154</v>
      </c>
      <c r="E182" t="s">
        <v>157</v>
      </c>
      <c r="F182" t="s">
        <v>159</v>
      </c>
      <c r="G182" t="s">
        <v>225</v>
      </c>
      <c r="H182">
        <v>353.18665734869694</v>
      </c>
      <c r="I182">
        <v>51</v>
      </c>
      <c r="J182">
        <v>1278660.9563114161</v>
      </c>
      <c r="K182">
        <v>49694.89527272727</v>
      </c>
      <c r="L182">
        <v>230158972.1360549</v>
      </c>
      <c r="M182">
        <v>4540010.6004545446</v>
      </c>
      <c r="N182">
        <v>1917991434.4671242</v>
      </c>
      <c r="O182">
        <v>95064000</v>
      </c>
      <c r="P182">
        <v>24.121327777272722</v>
      </c>
      <c r="Q182">
        <v>19115.981296855669</v>
      </c>
      <c r="R182">
        <v>230208667.03132764</v>
      </c>
      <c r="S182">
        <v>2017.5954450675788</v>
      </c>
      <c r="T182">
        <v>19140.102624632942</v>
      </c>
      <c r="U182">
        <f>Sustainable_Friendly_Table[[#This Row],[Total Energy(MJ)]]*AHP!$P$13/TOPSIS!$B$12</f>
        <v>2.2407023894990826E-2</v>
      </c>
      <c r="V182">
        <f>Sustainable_Friendly_Table[[#This Row],[Total Cost(LKR Million)]]*AHP!$P$14/TOPSIS!$C$12</f>
        <v>6.7762917056232693E-3</v>
      </c>
      <c r="W182">
        <f>Sustainable_Friendly_Table[[#This Row],[Total Carbon (Metric T)]]*AHP!$P$15/TOPSIS!$D$12</f>
        <v>1.2333514440040601E-2</v>
      </c>
      <c r="X182">
        <f>((Sustainable_Friendly_Table[[#This Row],[Weighted Energy]]-TOPSIS!$B$13)^2+(Sustainable_Friendly_Table[[#This Row],[Weighted Cost]]-TOPSIS!$C$13)^2+(Sustainable_Friendly_Table[[#This Row],[Weighted Co2]]-TOPSIS!$D$13)^2)^0.5</f>
        <v>1.9622937131427622E-3</v>
      </c>
      <c r="Y182">
        <f>((Sustainable_Friendly_Table[[#This Row],[Weighted Energy]]-TOPSIS!$B$14)^2+(Sustainable_Friendly_Table[[#This Row],[Weighted Cost]]-TOPSIS!$C$14)^2+(Sustainable_Friendly_Table[[#This Row],[Weighted Co2]]-TOPSIS!$D$14)^2)^0.5</f>
        <v>3.8119421428416474E-3</v>
      </c>
      <c r="Z182">
        <f>Sustainable_Friendly_Table[[#This Row],[S- Worst-Euclidean Distance]]/(Sustainable_Friendly_Table[[#This Row],[S+ Best-Euclidean Distance]]+Sustainable_Friendly_Table[[#This Row],[S- Worst-Euclidean Distance]])</f>
        <v>0.6601639139646428</v>
      </c>
      <c r="AA182">
        <v>181</v>
      </c>
    </row>
    <row r="183" spans="1:27" x14ac:dyDescent="0.3">
      <c r="A183">
        <v>100</v>
      </c>
      <c r="B183" t="s">
        <v>139</v>
      </c>
      <c r="C183" t="s">
        <v>151</v>
      </c>
      <c r="D183" t="s">
        <v>155</v>
      </c>
      <c r="E183" t="s">
        <v>157</v>
      </c>
      <c r="F183" t="s">
        <v>159</v>
      </c>
      <c r="G183" t="s">
        <v>225</v>
      </c>
      <c r="H183">
        <v>353.193104453697</v>
      </c>
      <c r="I183">
        <v>51</v>
      </c>
      <c r="J183">
        <v>1278667.1971090562</v>
      </c>
      <c r="K183">
        <v>49676.474972727272</v>
      </c>
      <c r="L183">
        <v>230160095.47963011</v>
      </c>
      <c r="M183">
        <v>4539089.585454545</v>
      </c>
      <c r="N183">
        <v>1918000795.6635842</v>
      </c>
      <c r="O183">
        <v>95064000</v>
      </c>
      <c r="P183">
        <v>24.107512552272723</v>
      </c>
      <c r="Q183">
        <v>19116.074596780389</v>
      </c>
      <c r="R183">
        <v>230209771.95460284</v>
      </c>
      <c r="S183">
        <v>2017.6038852490387</v>
      </c>
      <c r="T183">
        <v>19140.182109332662</v>
      </c>
      <c r="U183">
        <f>Sustainable_Friendly_Table[[#This Row],[Total Energy(MJ)]]*AHP!$P$13/TOPSIS!$B$12</f>
        <v>2.240713144108172E-2</v>
      </c>
      <c r="V183">
        <f>Sustainable_Friendly_Table[[#This Row],[Total Cost(LKR Million)]]*AHP!$P$14/TOPSIS!$C$12</f>
        <v>6.776320052798498E-3</v>
      </c>
      <c r="W183">
        <f>Sustainable_Friendly_Table[[#This Row],[Total Carbon (Metric T)]]*AHP!$P$15/TOPSIS!$D$12</f>
        <v>1.2333565658454159E-2</v>
      </c>
      <c r="X183">
        <f>((Sustainable_Friendly_Table[[#This Row],[Weighted Energy]]-TOPSIS!$B$13)^2+(Sustainable_Friendly_Table[[#This Row],[Weighted Cost]]-TOPSIS!$C$13)^2+(Sustainable_Friendly_Table[[#This Row],[Weighted Co2]]-TOPSIS!$D$13)^2)^0.5</f>
        <v>1.962415919093363E-3</v>
      </c>
      <c r="Y183">
        <f>((Sustainable_Friendly_Table[[#This Row],[Weighted Energy]]-TOPSIS!$B$14)^2+(Sustainable_Friendly_Table[[#This Row],[Weighted Cost]]-TOPSIS!$C$14)^2+(Sustainable_Friendly_Table[[#This Row],[Weighted Co2]]-TOPSIS!$D$14)^2)^0.5</f>
        <v>3.8118199566716335E-3</v>
      </c>
      <c r="Z183">
        <f>Sustainable_Friendly_Table[[#This Row],[S- Worst-Euclidean Distance]]/(Sustainable_Friendly_Table[[#This Row],[S+ Best-Euclidean Distance]]+Sustainable_Friendly_Table[[#This Row],[S- Worst-Euclidean Distance]])</f>
        <v>0.66014275112490572</v>
      </c>
      <c r="AA183">
        <v>182</v>
      </c>
    </row>
    <row r="184" spans="1:27" x14ac:dyDescent="0.3">
      <c r="A184">
        <v>84</v>
      </c>
      <c r="B184" t="s">
        <v>139</v>
      </c>
      <c r="C184" t="s">
        <v>151</v>
      </c>
      <c r="D184" t="s">
        <v>154</v>
      </c>
      <c r="E184" t="s">
        <v>157</v>
      </c>
      <c r="F184" t="s">
        <v>159</v>
      </c>
      <c r="G184" t="s">
        <v>224</v>
      </c>
      <c r="H184">
        <v>353.18665734869694</v>
      </c>
      <c r="I184">
        <v>26</v>
      </c>
      <c r="J184">
        <v>1278660.9563114161</v>
      </c>
      <c r="K184">
        <v>49694.89527272727</v>
      </c>
      <c r="L184">
        <v>230158972.1360549</v>
      </c>
      <c r="M184">
        <v>4540010.6004545446</v>
      </c>
      <c r="N184">
        <v>1917991434.4671242</v>
      </c>
      <c r="O184">
        <v>97401200</v>
      </c>
      <c r="P184">
        <v>24.121327777272722</v>
      </c>
      <c r="Q184">
        <v>19115.981296855669</v>
      </c>
      <c r="R184">
        <v>230208667.03132764</v>
      </c>
      <c r="S184">
        <v>2019.9326450675787</v>
      </c>
      <c r="T184">
        <v>19140.102624632942</v>
      </c>
      <c r="U184">
        <f>Sustainable_Friendly_Table[[#This Row],[Total Energy(MJ)]]*AHP!$P$13/TOPSIS!$B$12</f>
        <v>2.2407023894990826E-2</v>
      </c>
      <c r="V184">
        <f>Sustainable_Friendly_Table[[#This Row],[Total Cost(LKR Million)]]*AHP!$P$14/TOPSIS!$C$12</f>
        <v>6.7841414204970318E-3</v>
      </c>
      <c r="W184">
        <f>Sustainable_Friendly_Table[[#This Row],[Total Carbon (Metric T)]]*AHP!$P$15/TOPSIS!$D$12</f>
        <v>1.2333514440040601E-2</v>
      </c>
      <c r="X184">
        <f>((Sustainable_Friendly_Table[[#This Row],[Weighted Energy]]-TOPSIS!$B$13)^2+(Sustainable_Friendly_Table[[#This Row],[Weighted Cost]]-TOPSIS!$C$13)^2+(Sustainable_Friendly_Table[[#This Row],[Weighted Co2]]-TOPSIS!$D$13)^2)^0.5</f>
        <v>1.9643306457706321E-3</v>
      </c>
      <c r="Y184">
        <f>((Sustainable_Friendly_Table[[#This Row],[Weighted Energy]]-TOPSIS!$B$14)^2+(Sustainable_Friendly_Table[[#This Row],[Weighted Cost]]-TOPSIS!$C$14)^2+(Sustainable_Friendly_Table[[#This Row],[Weighted Co2]]-TOPSIS!$D$14)^2)^0.5</f>
        <v>3.8098864238989378E-3</v>
      </c>
      <c r="Z184">
        <f>Sustainable_Friendly_Table[[#This Row],[S- Worst-Euclidean Distance]]/(Sustainable_Friendly_Table[[#This Row],[S+ Best-Euclidean Distance]]+Sustainable_Friendly_Table[[#This Row],[S- Worst-Euclidean Distance]])</f>
        <v>0.65981004488232009</v>
      </c>
      <c r="AA184">
        <v>183</v>
      </c>
    </row>
    <row r="185" spans="1:27" x14ac:dyDescent="0.3">
      <c r="A185">
        <v>102</v>
      </c>
      <c r="B185" t="s">
        <v>139</v>
      </c>
      <c r="C185" t="s">
        <v>151</v>
      </c>
      <c r="D185" t="s">
        <v>155</v>
      </c>
      <c r="E185" t="s">
        <v>157</v>
      </c>
      <c r="F185" t="s">
        <v>159</v>
      </c>
      <c r="G185" t="s">
        <v>224</v>
      </c>
      <c r="H185">
        <v>353.193104453697</v>
      </c>
      <c r="I185">
        <v>26</v>
      </c>
      <c r="J185">
        <v>1278667.1971090562</v>
      </c>
      <c r="K185">
        <v>49676.474972727272</v>
      </c>
      <c r="L185">
        <v>230160095.47963011</v>
      </c>
      <c r="M185">
        <v>4539089.585454545</v>
      </c>
      <c r="N185">
        <v>1918000795.6635842</v>
      </c>
      <c r="O185">
        <v>97401200</v>
      </c>
      <c r="P185">
        <v>24.107512552272723</v>
      </c>
      <c r="Q185">
        <v>19116.074596780389</v>
      </c>
      <c r="R185">
        <v>230209771.95460284</v>
      </c>
      <c r="S185">
        <v>2019.9410852490387</v>
      </c>
      <c r="T185">
        <v>19140.182109332662</v>
      </c>
      <c r="U185">
        <f>Sustainable_Friendly_Table[[#This Row],[Total Energy(MJ)]]*AHP!$P$13/TOPSIS!$B$12</f>
        <v>2.240713144108172E-2</v>
      </c>
      <c r="V185">
        <f>Sustainable_Friendly_Table[[#This Row],[Total Cost(LKR Million)]]*AHP!$P$14/TOPSIS!$C$12</f>
        <v>6.7841697676722604E-3</v>
      </c>
      <c r="W185">
        <f>Sustainable_Friendly_Table[[#This Row],[Total Carbon (Metric T)]]*AHP!$P$15/TOPSIS!$D$12</f>
        <v>1.2333565658454159E-2</v>
      </c>
      <c r="X185">
        <f>((Sustainable_Friendly_Table[[#This Row],[Weighted Energy]]-TOPSIS!$B$13)^2+(Sustainable_Friendly_Table[[#This Row],[Weighted Cost]]-TOPSIS!$C$13)^2+(Sustainable_Friendly_Table[[#This Row],[Weighted Co2]]-TOPSIS!$D$13)^2)^0.5</f>
        <v>1.9644528382782812E-3</v>
      </c>
      <c r="Y185">
        <f>((Sustainable_Friendly_Table[[#This Row],[Weighted Energy]]-TOPSIS!$B$14)^2+(Sustainable_Friendly_Table[[#This Row],[Weighted Cost]]-TOPSIS!$C$14)^2+(Sustainable_Friendly_Table[[#This Row],[Weighted Co2]]-TOPSIS!$D$14)^2)^0.5</f>
        <v>3.8097642302053138E-3</v>
      </c>
      <c r="Z185">
        <f>Sustainable_Friendly_Table[[#This Row],[S- Worst-Euclidean Distance]]/(Sustainable_Friendly_Table[[#This Row],[S+ Best-Euclidean Distance]]+Sustainable_Friendly_Table[[#This Row],[S- Worst-Euclidean Distance]])</f>
        <v>0.65978888306771266</v>
      </c>
      <c r="AA185">
        <v>184</v>
      </c>
    </row>
    <row r="186" spans="1:27" x14ac:dyDescent="0.3">
      <c r="A186">
        <v>83</v>
      </c>
      <c r="B186" t="s">
        <v>139</v>
      </c>
      <c r="C186" t="s">
        <v>151</v>
      </c>
      <c r="D186" t="s">
        <v>154</v>
      </c>
      <c r="E186" t="s">
        <v>157</v>
      </c>
      <c r="F186" t="s">
        <v>159</v>
      </c>
      <c r="G186" t="s">
        <v>226</v>
      </c>
      <c r="H186">
        <v>353.18665734869694</v>
      </c>
      <c r="I186">
        <v>26</v>
      </c>
      <c r="J186">
        <v>1278660.9563114161</v>
      </c>
      <c r="K186">
        <v>49694.89527272727</v>
      </c>
      <c r="L186">
        <v>230158972.1360549</v>
      </c>
      <c r="M186">
        <v>4540010.6004545446</v>
      </c>
      <c r="N186">
        <v>1917991434.4671242</v>
      </c>
      <c r="O186">
        <v>101400000</v>
      </c>
      <c r="P186">
        <v>24.121327777272722</v>
      </c>
      <c r="Q186">
        <v>19115.981296855669</v>
      </c>
      <c r="R186">
        <v>230208667.03132764</v>
      </c>
      <c r="S186">
        <v>2023.9314450675788</v>
      </c>
      <c r="T186">
        <v>19140.102624632942</v>
      </c>
      <c r="U186">
        <f>Sustainable_Friendly_Table[[#This Row],[Total Energy(MJ)]]*AHP!$P$13/TOPSIS!$B$12</f>
        <v>2.2407023894990826E-2</v>
      </c>
      <c r="V186">
        <f>Sustainable_Friendly_Table[[#This Row],[Total Cost(LKR Million)]]*AHP!$P$14/TOPSIS!$C$12</f>
        <v>6.7975717815432421E-3</v>
      </c>
      <c r="W186">
        <f>Sustainable_Friendly_Table[[#This Row],[Total Carbon (Metric T)]]*AHP!$P$15/TOPSIS!$D$12</f>
        <v>1.2333514440040601E-2</v>
      </c>
      <c r="X186">
        <f>((Sustainable_Friendly_Table[[#This Row],[Weighted Energy]]-TOPSIS!$B$13)^2+(Sustainable_Friendly_Table[[#This Row],[Weighted Cost]]-TOPSIS!$C$13)^2+(Sustainable_Friendly_Table[[#This Row],[Weighted Co2]]-TOPSIS!$D$13)^2)^0.5</f>
        <v>1.9678834348502978E-3</v>
      </c>
      <c r="Y186">
        <f>((Sustainable_Friendly_Table[[#This Row],[Weighted Energy]]-TOPSIS!$B$14)^2+(Sustainable_Friendly_Table[[#This Row],[Weighted Cost]]-TOPSIS!$C$14)^2+(Sustainable_Friendly_Table[[#This Row],[Weighted Co2]]-TOPSIS!$D$14)^2)^0.5</f>
        <v>3.8064041873013483E-3</v>
      </c>
      <c r="Z186">
        <f>Sustainable_Friendly_Table[[#This Row],[S- Worst-Euclidean Distance]]/(Sustainable_Friendly_Table[[#This Row],[S+ Best-Euclidean Distance]]+Sustainable_Friendly_Table[[#This Row],[S- Worst-Euclidean Distance]])</f>
        <v>0.65919892398484048</v>
      </c>
      <c r="AA186">
        <v>185</v>
      </c>
    </row>
    <row r="187" spans="1:27" x14ac:dyDescent="0.3">
      <c r="A187">
        <v>101</v>
      </c>
      <c r="B187" t="s">
        <v>139</v>
      </c>
      <c r="C187" t="s">
        <v>151</v>
      </c>
      <c r="D187" t="s">
        <v>155</v>
      </c>
      <c r="E187" t="s">
        <v>157</v>
      </c>
      <c r="F187" t="s">
        <v>159</v>
      </c>
      <c r="G187" t="s">
        <v>226</v>
      </c>
      <c r="H187">
        <v>353.193104453697</v>
      </c>
      <c r="I187">
        <v>26</v>
      </c>
      <c r="J187">
        <v>1278667.1971090562</v>
      </c>
      <c r="K187">
        <v>49676.474972727272</v>
      </c>
      <c r="L187">
        <v>230160095.47963011</v>
      </c>
      <c r="M187">
        <v>4539089.585454545</v>
      </c>
      <c r="N187">
        <v>1918000795.6635842</v>
      </c>
      <c r="O187">
        <v>101400000</v>
      </c>
      <c r="P187">
        <v>24.107512552272723</v>
      </c>
      <c r="Q187">
        <v>19116.074596780389</v>
      </c>
      <c r="R187">
        <v>230209771.95460284</v>
      </c>
      <c r="S187">
        <v>2023.9398852490388</v>
      </c>
      <c r="T187">
        <v>19140.182109332662</v>
      </c>
      <c r="U187">
        <f>Sustainable_Friendly_Table[[#This Row],[Total Energy(MJ)]]*AHP!$P$13/TOPSIS!$B$12</f>
        <v>2.240713144108172E-2</v>
      </c>
      <c r="V187">
        <f>Sustainable_Friendly_Table[[#This Row],[Total Cost(LKR Million)]]*AHP!$P$14/TOPSIS!$C$12</f>
        <v>6.7976001287184699E-3</v>
      </c>
      <c r="W187">
        <f>Sustainable_Friendly_Table[[#This Row],[Total Carbon (Metric T)]]*AHP!$P$15/TOPSIS!$D$12</f>
        <v>1.2333565658454159E-2</v>
      </c>
      <c r="X187">
        <f>((Sustainable_Friendly_Table[[#This Row],[Weighted Energy]]-TOPSIS!$B$13)^2+(Sustainable_Friendly_Table[[#This Row],[Weighted Cost]]-TOPSIS!$C$13)^2+(Sustainable_Friendly_Table[[#This Row],[Weighted Co2]]-TOPSIS!$D$13)^2)^0.5</f>
        <v>1.9680056002180806E-3</v>
      </c>
      <c r="Y187">
        <f>((Sustainable_Friendly_Table[[#This Row],[Weighted Energy]]-TOPSIS!$B$14)^2+(Sustainable_Friendly_Table[[#This Row],[Weighted Cost]]-TOPSIS!$C$14)^2+(Sustainable_Friendly_Table[[#This Row],[Weighted Co2]]-TOPSIS!$D$14)^2)^0.5</f>
        <v>3.8062819818391394E-3</v>
      </c>
      <c r="Z187">
        <f>Sustainable_Friendly_Table[[#This Row],[S- Worst-Euclidean Distance]]/(Sustainable_Friendly_Table[[#This Row],[S+ Best-Euclidean Distance]]+Sustainable_Friendly_Table[[#This Row],[S- Worst-Euclidean Distance]])</f>
        <v>0.65917776483225765</v>
      </c>
      <c r="AA187">
        <v>186</v>
      </c>
    </row>
    <row r="188" spans="1:27" x14ac:dyDescent="0.3">
      <c r="A188">
        <v>85</v>
      </c>
      <c r="B188" t="s">
        <v>139</v>
      </c>
      <c r="C188" t="s">
        <v>151</v>
      </c>
      <c r="D188" t="s">
        <v>154</v>
      </c>
      <c r="E188" t="s">
        <v>157</v>
      </c>
      <c r="F188" t="s">
        <v>160</v>
      </c>
      <c r="G188" t="s">
        <v>225</v>
      </c>
      <c r="H188">
        <v>353.14808550485884</v>
      </c>
      <c r="I188">
        <v>51</v>
      </c>
      <c r="J188">
        <v>1279702.1357351001</v>
      </c>
      <c r="K188">
        <v>50513.67504545454</v>
      </c>
      <c r="L188">
        <v>230346384.43231803</v>
      </c>
      <c r="M188">
        <v>4567303.2595454538</v>
      </c>
      <c r="N188">
        <v>1919553203.6026504</v>
      </c>
      <c r="O188">
        <v>95064000</v>
      </c>
      <c r="P188">
        <v>23.848401186363635</v>
      </c>
      <c r="Q188">
        <v>19131.546929239747</v>
      </c>
      <c r="R188">
        <v>230396898.10736349</v>
      </c>
      <c r="S188">
        <v>2019.184506862196</v>
      </c>
      <c r="T188">
        <v>19155.395330426109</v>
      </c>
      <c r="U188">
        <f>Sustainable_Friendly_Table[[#This Row],[Total Energy(MJ)]]*AHP!$P$13/TOPSIS!$B$12</f>
        <v>2.242534509146403E-2</v>
      </c>
      <c r="V188">
        <f>Sustainable_Friendly_Table[[#This Row],[Total Cost(LKR Million)]]*AHP!$P$14/TOPSIS!$C$12</f>
        <v>6.7816287251357349E-3</v>
      </c>
      <c r="W188">
        <f>Sustainable_Friendly_Table[[#This Row],[Total Carbon (Metric T)]]*AHP!$P$15/TOPSIS!$D$12</f>
        <v>1.2343368765872928E-2</v>
      </c>
      <c r="X188">
        <f>((Sustainable_Friendly_Table[[#This Row],[Weighted Energy]]-TOPSIS!$B$13)^2+(Sustainable_Friendly_Table[[#This Row],[Weighted Cost]]-TOPSIS!$C$13)^2+(Sustainable_Friendly_Table[[#This Row],[Weighted Co2]]-TOPSIS!$D$13)^2)^0.5</f>
        <v>1.9837688173153932E-3</v>
      </c>
      <c r="Y188">
        <f>((Sustainable_Friendly_Table[[#This Row],[Weighted Energy]]-TOPSIS!$B$14)^2+(Sustainable_Friendly_Table[[#This Row],[Weighted Cost]]-TOPSIS!$C$14)^2+(Sustainable_Friendly_Table[[#This Row],[Weighted Co2]]-TOPSIS!$D$14)^2)^0.5</f>
        <v>3.7904684959928531E-3</v>
      </c>
      <c r="Z188">
        <f>Sustainable_Friendly_Table[[#This Row],[S- Worst-Euclidean Distance]]/(Sustainable_Friendly_Table[[#This Row],[S+ Best-Euclidean Distance]]+Sustainable_Friendly_Table[[#This Row],[S- Worst-Euclidean Distance]])</f>
        <v>0.6564448758032031</v>
      </c>
      <c r="AA188">
        <v>187</v>
      </c>
    </row>
    <row r="189" spans="1:27" x14ac:dyDescent="0.3">
      <c r="A189">
        <v>103</v>
      </c>
      <c r="B189" t="s">
        <v>139</v>
      </c>
      <c r="C189" t="s">
        <v>151</v>
      </c>
      <c r="D189" t="s">
        <v>155</v>
      </c>
      <c r="E189" t="s">
        <v>157</v>
      </c>
      <c r="F189" t="s">
        <v>160</v>
      </c>
      <c r="G189" t="s">
        <v>225</v>
      </c>
      <c r="H189">
        <v>353.15453260985885</v>
      </c>
      <c r="I189">
        <v>51</v>
      </c>
      <c r="J189">
        <v>1279708.3765327397</v>
      </c>
      <c r="K189">
        <v>50495.254745454542</v>
      </c>
      <c r="L189">
        <v>230347507.77589315</v>
      </c>
      <c r="M189">
        <v>4566382.2445454542</v>
      </c>
      <c r="N189">
        <v>1919562564.7991095</v>
      </c>
      <c r="O189">
        <v>95064000</v>
      </c>
      <c r="P189">
        <v>23.834585961363636</v>
      </c>
      <c r="Q189">
        <v>19131.640229164459</v>
      </c>
      <c r="R189">
        <v>230398003.03063861</v>
      </c>
      <c r="S189">
        <v>2019.1929470436548</v>
      </c>
      <c r="T189">
        <v>19155.474815125821</v>
      </c>
      <c r="U189">
        <f>Sustainable_Friendly_Table[[#This Row],[Total Energy(MJ)]]*AHP!$P$13/TOPSIS!$B$12</f>
        <v>2.2425452637554914E-2</v>
      </c>
      <c r="V189">
        <f>Sustainable_Friendly_Table[[#This Row],[Total Cost(LKR Million)]]*AHP!$P$14/TOPSIS!$C$12</f>
        <v>6.7816570723109593E-3</v>
      </c>
      <c r="W189">
        <f>Sustainable_Friendly_Table[[#This Row],[Total Carbon (Metric T)]]*AHP!$P$15/TOPSIS!$D$12</f>
        <v>1.234341998428648E-2</v>
      </c>
      <c r="X189">
        <f>((Sustainable_Friendly_Table[[#This Row],[Weighted Energy]]-TOPSIS!$B$13)^2+(Sustainable_Friendly_Table[[#This Row],[Weighted Cost]]-TOPSIS!$C$13)^2+(Sustainable_Friendly_Table[[#This Row],[Weighted Co2]]-TOPSIS!$D$13)^2)^0.5</f>
        <v>1.9838910242740535E-3</v>
      </c>
      <c r="Y189">
        <f>((Sustainable_Friendly_Table[[#This Row],[Weighted Energy]]-TOPSIS!$B$14)^2+(Sustainable_Friendly_Table[[#This Row],[Weighted Cost]]-TOPSIS!$C$14)^2+(Sustainable_Friendly_Table[[#This Row],[Weighted Co2]]-TOPSIS!$D$14)^2)^0.5</f>
        <v>3.7903463105095326E-3</v>
      </c>
      <c r="Z189">
        <f>Sustainable_Friendly_Table[[#This Row],[S- Worst-Euclidean Distance]]/(Sustainable_Friendly_Table[[#This Row],[S+ Best-Euclidean Distance]]+Sustainable_Friendly_Table[[#This Row],[S- Worst-Euclidean Distance]])</f>
        <v>0.65642371290780899</v>
      </c>
      <c r="AA189">
        <v>188</v>
      </c>
    </row>
    <row r="190" spans="1:27" x14ac:dyDescent="0.3">
      <c r="A190">
        <v>87</v>
      </c>
      <c r="B190" t="s">
        <v>139</v>
      </c>
      <c r="C190" t="s">
        <v>151</v>
      </c>
      <c r="D190" t="s">
        <v>154</v>
      </c>
      <c r="E190" t="s">
        <v>157</v>
      </c>
      <c r="F190" t="s">
        <v>160</v>
      </c>
      <c r="G190" t="s">
        <v>224</v>
      </c>
      <c r="H190">
        <v>353.14808550485884</v>
      </c>
      <c r="I190">
        <v>26</v>
      </c>
      <c r="J190">
        <v>1279702.1357351001</v>
      </c>
      <c r="K190">
        <v>50513.67504545454</v>
      </c>
      <c r="L190">
        <v>230346384.43231803</v>
      </c>
      <c r="M190">
        <v>4567303.2595454538</v>
      </c>
      <c r="N190">
        <v>1919553203.6026504</v>
      </c>
      <c r="O190">
        <v>97401200</v>
      </c>
      <c r="P190">
        <v>23.848401186363635</v>
      </c>
      <c r="Q190">
        <v>19131.546929239747</v>
      </c>
      <c r="R190">
        <v>230396898.10736349</v>
      </c>
      <c r="S190">
        <v>2021.521706862196</v>
      </c>
      <c r="T190">
        <v>19155.395330426109</v>
      </c>
      <c r="U190">
        <f>Sustainable_Friendly_Table[[#This Row],[Total Energy(MJ)]]*AHP!$P$13/TOPSIS!$B$12</f>
        <v>2.242534509146403E-2</v>
      </c>
      <c r="V190">
        <f>Sustainable_Friendly_Table[[#This Row],[Total Cost(LKR Million)]]*AHP!$P$14/TOPSIS!$C$12</f>
        <v>6.7894784400094974E-3</v>
      </c>
      <c r="W190">
        <f>Sustainable_Friendly_Table[[#This Row],[Total Carbon (Metric T)]]*AHP!$P$15/TOPSIS!$D$12</f>
        <v>1.2343368765872928E-2</v>
      </c>
      <c r="X190">
        <f>((Sustainable_Friendly_Table[[#This Row],[Weighted Energy]]-TOPSIS!$B$13)^2+(Sustainable_Friendly_Table[[#This Row],[Weighted Cost]]-TOPSIS!$C$13)^2+(Sustainable_Friendly_Table[[#This Row],[Weighted Co2]]-TOPSIS!$D$13)^2)^0.5</f>
        <v>1.9858048187044643E-3</v>
      </c>
      <c r="Y190">
        <f>((Sustainable_Friendly_Table[[#This Row],[Weighted Energy]]-TOPSIS!$B$14)^2+(Sustainable_Friendly_Table[[#This Row],[Weighted Cost]]-TOPSIS!$C$14)^2+(Sustainable_Friendly_Table[[#This Row],[Weighted Co2]]-TOPSIS!$D$14)^2)^0.5</f>
        <v>3.788412183212709E-3</v>
      </c>
      <c r="Z190">
        <f>Sustainable_Friendly_Table[[#This Row],[S- Worst-Euclidean Distance]]/(Sustainable_Friendly_Table[[#This Row],[S+ Best-Euclidean Distance]]+Sustainable_Friendly_Table[[#This Row],[S- Worst-Euclidean Distance]])</f>
        <v>0.65609106515305349</v>
      </c>
      <c r="AA190">
        <v>189</v>
      </c>
    </row>
    <row r="191" spans="1:27" x14ac:dyDescent="0.3">
      <c r="A191">
        <v>105</v>
      </c>
      <c r="B191" t="s">
        <v>139</v>
      </c>
      <c r="C191" t="s">
        <v>151</v>
      </c>
      <c r="D191" t="s">
        <v>155</v>
      </c>
      <c r="E191" t="s">
        <v>157</v>
      </c>
      <c r="F191" t="s">
        <v>160</v>
      </c>
      <c r="G191" t="s">
        <v>224</v>
      </c>
      <c r="H191">
        <v>353.15453260985885</v>
      </c>
      <c r="I191">
        <v>26</v>
      </c>
      <c r="J191">
        <v>1279708.3765327397</v>
      </c>
      <c r="K191">
        <v>50495.254745454542</v>
      </c>
      <c r="L191">
        <v>230347507.77589315</v>
      </c>
      <c r="M191">
        <v>4566382.2445454542</v>
      </c>
      <c r="N191">
        <v>1919562564.7991095</v>
      </c>
      <c r="O191">
        <v>97401200</v>
      </c>
      <c r="P191">
        <v>23.834585961363636</v>
      </c>
      <c r="Q191">
        <v>19131.640229164459</v>
      </c>
      <c r="R191">
        <v>230398003.03063861</v>
      </c>
      <c r="S191">
        <v>2021.530147043655</v>
      </c>
      <c r="T191">
        <v>19155.474815125821</v>
      </c>
      <c r="U191">
        <f>Sustainable_Friendly_Table[[#This Row],[Total Energy(MJ)]]*AHP!$P$13/TOPSIS!$B$12</f>
        <v>2.2425452637554914E-2</v>
      </c>
      <c r="V191">
        <f>Sustainable_Friendly_Table[[#This Row],[Total Cost(LKR Million)]]*AHP!$P$14/TOPSIS!$C$12</f>
        <v>6.7895067871847226E-3</v>
      </c>
      <c r="W191">
        <f>Sustainable_Friendly_Table[[#This Row],[Total Carbon (Metric T)]]*AHP!$P$15/TOPSIS!$D$12</f>
        <v>1.234341998428648E-2</v>
      </c>
      <c r="X191">
        <f>((Sustainable_Friendly_Table[[#This Row],[Weighted Energy]]-TOPSIS!$B$13)^2+(Sustainable_Friendly_Table[[#This Row],[Weighted Cost]]-TOPSIS!$C$13)^2+(Sustainable_Friendly_Table[[#This Row],[Weighted Co2]]-TOPSIS!$D$13)^2)^0.5</f>
        <v>1.9859270124218051E-3</v>
      </c>
      <c r="Y191">
        <f>((Sustainable_Friendly_Table[[#This Row],[Weighted Energy]]-TOPSIS!$B$14)^2+(Sustainable_Friendly_Table[[#This Row],[Weighted Cost]]-TOPSIS!$C$14)^2+(Sustainable_Friendly_Table[[#This Row],[Weighted Co2]]-TOPSIS!$D$14)^2)^0.5</f>
        <v>3.7882899901443491E-3</v>
      </c>
      <c r="Z191">
        <f>Sustainable_Friendly_Table[[#This Row],[S- Worst-Euclidean Distance]]/(Sustainable_Friendly_Table[[#This Row],[S+ Best-Euclidean Distance]]+Sustainable_Friendly_Table[[#This Row],[S- Worst-Euclidean Distance]])</f>
        <v>0.6560699032372308</v>
      </c>
      <c r="AA191">
        <v>190</v>
      </c>
    </row>
    <row r="192" spans="1:27" x14ac:dyDescent="0.3">
      <c r="A192">
        <v>86</v>
      </c>
      <c r="B192" t="s">
        <v>139</v>
      </c>
      <c r="C192" t="s">
        <v>151</v>
      </c>
      <c r="D192" t="s">
        <v>154</v>
      </c>
      <c r="E192" t="s">
        <v>157</v>
      </c>
      <c r="F192" t="s">
        <v>160</v>
      </c>
      <c r="G192" t="s">
        <v>226</v>
      </c>
      <c r="H192">
        <v>353.14808550485884</v>
      </c>
      <c r="I192">
        <v>26</v>
      </c>
      <c r="J192">
        <v>1279702.1357351001</v>
      </c>
      <c r="K192">
        <v>50513.67504545454</v>
      </c>
      <c r="L192">
        <v>230346384.43231803</v>
      </c>
      <c r="M192">
        <v>4567303.2595454538</v>
      </c>
      <c r="N192">
        <v>1919553203.6026504</v>
      </c>
      <c r="O192">
        <v>101400000</v>
      </c>
      <c r="P192">
        <v>23.848401186363635</v>
      </c>
      <c r="Q192">
        <v>19131.546929239747</v>
      </c>
      <c r="R192">
        <v>230396898.10736349</v>
      </c>
      <c r="S192">
        <v>2025.520506862196</v>
      </c>
      <c r="T192">
        <v>19155.395330426109</v>
      </c>
      <c r="U192">
        <f>Sustainable_Friendly_Table[[#This Row],[Total Energy(MJ)]]*AHP!$P$13/TOPSIS!$B$12</f>
        <v>2.242534509146403E-2</v>
      </c>
      <c r="V192">
        <f>Sustainable_Friendly_Table[[#This Row],[Total Cost(LKR Million)]]*AHP!$P$14/TOPSIS!$C$12</f>
        <v>6.8029088010557077E-3</v>
      </c>
      <c r="W192">
        <f>Sustainable_Friendly_Table[[#This Row],[Total Carbon (Metric T)]]*AHP!$P$15/TOPSIS!$D$12</f>
        <v>1.2343368765872928E-2</v>
      </c>
      <c r="X192">
        <f>((Sustainable_Friendly_Table[[#This Row],[Weighted Energy]]-TOPSIS!$B$13)^2+(Sustainable_Friendly_Table[[#This Row],[Weighted Cost]]-TOPSIS!$C$13)^2+(Sustainable_Friendly_Table[[#This Row],[Weighted Co2]]-TOPSIS!$D$13)^2)^0.5</f>
        <v>1.9893552878840755E-3</v>
      </c>
      <c r="Y192">
        <f>((Sustainable_Friendly_Table[[#This Row],[Weighted Energy]]-TOPSIS!$B$14)^2+(Sustainable_Friendly_Table[[#This Row],[Weighted Cost]]-TOPSIS!$C$14)^2+(Sustainable_Friendly_Table[[#This Row],[Weighted Co2]]-TOPSIS!$D$14)^2)^0.5</f>
        <v>3.7849291275013608E-3</v>
      </c>
      <c r="Z192">
        <f>Sustainable_Friendly_Table[[#This Row],[S- Worst-Euclidean Distance]]/(Sustainable_Friendly_Table[[#This Row],[S+ Best-Euclidean Distance]]+Sustainable_Friendly_Table[[#This Row],[S- Worst-Euclidean Distance]])</f>
        <v>0.65548020416460817</v>
      </c>
      <c r="AA192">
        <v>191</v>
      </c>
    </row>
    <row r="193" spans="1:27" x14ac:dyDescent="0.3">
      <c r="A193">
        <v>104</v>
      </c>
      <c r="B193" t="s">
        <v>139</v>
      </c>
      <c r="C193" t="s">
        <v>151</v>
      </c>
      <c r="D193" t="s">
        <v>155</v>
      </c>
      <c r="E193" t="s">
        <v>157</v>
      </c>
      <c r="F193" t="s">
        <v>160</v>
      </c>
      <c r="G193" t="s">
        <v>226</v>
      </c>
      <c r="H193">
        <v>353.15453260985885</v>
      </c>
      <c r="I193">
        <v>26</v>
      </c>
      <c r="J193">
        <v>1279708.3765327397</v>
      </c>
      <c r="K193">
        <v>50495.254745454542</v>
      </c>
      <c r="L193">
        <v>230347507.77589315</v>
      </c>
      <c r="M193">
        <v>4566382.2445454542</v>
      </c>
      <c r="N193">
        <v>1919562564.7991095</v>
      </c>
      <c r="O193">
        <v>101400000</v>
      </c>
      <c r="P193">
        <v>23.834585961363636</v>
      </c>
      <c r="Q193">
        <v>19131.640229164459</v>
      </c>
      <c r="R193">
        <v>230398003.03063861</v>
      </c>
      <c r="S193">
        <v>2025.5289470436549</v>
      </c>
      <c r="T193">
        <v>19155.474815125821</v>
      </c>
      <c r="U193">
        <f>Sustainable_Friendly_Table[[#This Row],[Total Energy(MJ)]]*AHP!$P$13/TOPSIS!$B$12</f>
        <v>2.2425452637554914E-2</v>
      </c>
      <c r="V193">
        <f>Sustainable_Friendly_Table[[#This Row],[Total Cost(LKR Million)]]*AHP!$P$14/TOPSIS!$C$12</f>
        <v>6.802937148230933E-3</v>
      </c>
      <c r="W193">
        <f>Sustainable_Friendly_Table[[#This Row],[Total Carbon (Metric T)]]*AHP!$P$15/TOPSIS!$D$12</f>
        <v>1.234341998428648E-2</v>
      </c>
      <c r="X193">
        <f>((Sustainable_Friendly_Table[[#This Row],[Weighted Energy]]-TOPSIS!$B$13)^2+(Sustainable_Friendly_Table[[#This Row],[Weighted Cost]]-TOPSIS!$C$13)^2+(Sustainable_Friendly_Table[[#This Row],[Weighted Co2]]-TOPSIS!$D$13)^2)^0.5</f>
        <v>1.9894774548947915E-3</v>
      </c>
      <c r="Y193">
        <f>((Sustainable_Friendly_Table[[#This Row],[Weighted Energy]]-TOPSIS!$B$14)^2+(Sustainable_Friendly_Table[[#This Row],[Weighted Cost]]-TOPSIS!$C$14)^2+(Sustainable_Friendly_Table[[#This Row],[Weighted Co2]]-TOPSIS!$D$14)^2)^0.5</f>
        <v>3.7848069225717706E-3</v>
      </c>
      <c r="Z193">
        <f>Sustainable_Friendly_Table[[#This Row],[S- Worst-Euclidean Distance]]/(Sustainable_Friendly_Table[[#This Row],[S+ Best-Euclidean Distance]]+Sustainable_Friendly_Table[[#This Row],[S- Worst-Euclidean Distance]])</f>
        <v>0.65545904481973838</v>
      </c>
      <c r="AA193">
        <v>192</v>
      </c>
    </row>
    <row r="194" spans="1:27" x14ac:dyDescent="0.3">
      <c r="A194">
        <v>331</v>
      </c>
      <c r="B194" t="s">
        <v>142</v>
      </c>
      <c r="C194" t="s">
        <v>149</v>
      </c>
      <c r="D194" t="s">
        <v>154</v>
      </c>
      <c r="E194" t="s">
        <v>156</v>
      </c>
      <c r="F194" t="s">
        <v>161</v>
      </c>
      <c r="G194" t="s">
        <v>225</v>
      </c>
      <c r="H194">
        <v>357.38969644669208</v>
      </c>
      <c r="I194">
        <v>51</v>
      </c>
      <c r="J194">
        <v>1280925.4183534118</v>
      </c>
      <c r="K194">
        <v>39218.138199999994</v>
      </c>
      <c r="L194">
        <v>230566575.30361414</v>
      </c>
      <c r="M194">
        <v>5734542.9749999987</v>
      </c>
      <c r="N194">
        <v>1921388127.5301178</v>
      </c>
      <c r="O194">
        <v>95064000</v>
      </c>
      <c r="P194">
        <v>22.709787013636358</v>
      </c>
      <c r="Q194">
        <v>19149.835004383509</v>
      </c>
      <c r="R194">
        <v>230605793.44181415</v>
      </c>
      <c r="S194">
        <v>2022.1866705051177</v>
      </c>
      <c r="T194">
        <v>19172.544791397144</v>
      </c>
      <c r="U194">
        <f>Sustainable_Friendly_Table[[#This Row],[Total Energy(MJ)]]*AHP!$P$13/TOPSIS!$B$12</f>
        <v>2.2445677613305837E-2</v>
      </c>
      <c r="V194">
        <f>Sustainable_Friendly_Table[[#This Row],[Total Cost(LKR Million)]]*AHP!$P$14/TOPSIS!$C$12</f>
        <v>6.7917117854648951E-3</v>
      </c>
      <c r="W194">
        <f>Sustainable_Friendly_Table[[#This Row],[Total Carbon (Metric T)]]*AHP!$P$15/TOPSIS!$D$12</f>
        <v>1.2354419549072647E-2</v>
      </c>
      <c r="X194">
        <f>((Sustainable_Friendly_Table[[#This Row],[Weighted Energy]]-TOPSIS!$B$13)^2+(Sustainable_Friendly_Table[[#This Row],[Weighted Cost]]-TOPSIS!$C$13)^2+(Sustainable_Friendly_Table[[#This Row],[Weighted Co2]]-TOPSIS!$D$13)^2)^0.5</f>
        <v>2.0087297909296797E-3</v>
      </c>
      <c r="Y194">
        <f>((Sustainable_Friendly_Table[[#This Row],[Weighted Energy]]-TOPSIS!$B$14)^2+(Sustainable_Friendly_Table[[#This Row],[Weighted Cost]]-TOPSIS!$C$14)^2+(Sustainable_Friendly_Table[[#This Row],[Weighted Co2]]-TOPSIS!$D$14)^2)^0.5</f>
        <v>3.7654921186645431E-3</v>
      </c>
      <c r="Z194">
        <f>Sustainable_Friendly_Table[[#This Row],[S- Worst-Euclidean Distance]]/(Sustainable_Friendly_Table[[#This Row],[S+ Best-Euclidean Distance]]+Sustainable_Friendly_Table[[#This Row],[S- Worst-Euclidean Distance]])</f>
        <v>0.65212113036527886</v>
      </c>
      <c r="AA194">
        <v>193</v>
      </c>
    </row>
    <row r="195" spans="1:27" x14ac:dyDescent="0.3">
      <c r="A195">
        <v>349</v>
      </c>
      <c r="B195" t="s">
        <v>142</v>
      </c>
      <c r="C195" t="s">
        <v>149</v>
      </c>
      <c r="D195" t="s">
        <v>155</v>
      </c>
      <c r="E195" t="s">
        <v>156</v>
      </c>
      <c r="F195" t="s">
        <v>161</v>
      </c>
      <c r="G195" t="s">
        <v>225</v>
      </c>
      <c r="H195">
        <v>357.39614355169215</v>
      </c>
      <c r="I195">
        <v>51</v>
      </c>
      <c r="J195">
        <v>1280931.6591510519</v>
      </c>
      <c r="K195">
        <v>39199.717899999996</v>
      </c>
      <c r="L195">
        <v>230567698.64718935</v>
      </c>
      <c r="M195">
        <v>5733621.959999999</v>
      </c>
      <c r="N195">
        <v>1921397488.726578</v>
      </c>
      <c r="O195">
        <v>95064000</v>
      </c>
      <c r="P195">
        <v>22.695971788636356</v>
      </c>
      <c r="Q195">
        <v>19149.928304308225</v>
      </c>
      <c r="R195">
        <v>230606898.36508936</v>
      </c>
      <c r="S195">
        <v>2022.1951106865781</v>
      </c>
      <c r="T195">
        <v>19172.62427609686</v>
      </c>
      <c r="U195">
        <f>Sustainable_Friendly_Table[[#This Row],[Total Energy(MJ)]]*AHP!$P$13/TOPSIS!$B$12</f>
        <v>2.2445785159396735E-2</v>
      </c>
      <c r="V195">
        <f>Sustainable_Friendly_Table[[#This Row],[Total Cost(LKR Million)]]*AHP!$P$14/TOPSIS!$C$12</f>
        <v>6.7917401326401238E-3</v>
      </c>
      <c r="W195">
        <f>Sustainable_Friendly_Table[[#This Row],[Total Carbon (Metric T)]]*AHP!$P$15/TOPSIS!$D$12</f>
        <v>1.2354470767486202E-2</v>
      </c>
      <c r="X195">
        <f>((Sustainable_Friendly_Table[[#This Row],[Weighted Energy]]-TOPSIS!$B$13)^2+(Sustainable_Friendly_Table[[#This Row],[Weighted Cost]]-TOPSIS!$C$13)^2+(Sustainable_Friendly_Table[[#This Row],[Weighted Co2]]-TOPSIS!$D$13)^2)^0.5</f>
        <v>2.0088519919687713E-3</v>
      </c>
      <c r="Y195">
        <f>((Sustainable_Friendly_Table[[#This Row],[Weighted Energy]]-TOPSIS!$B$14)^2+(Sustainable_Friendly_Table[[#This Row],[Weighted Cost]]-TOPSIS!$C$14)^2+(Sustainable_Friendly_Table[[#This Row],[Weighted Co2]]-TOPSIS!$D$14)^2)^0.5</f>
        <v>3.7653699296655825E-3</v>
      </c>
      <c r="Z195">
        <f>Sustainable_Friendly_Table[[#This Row],[S- Worst-Euclidean Distance]]/(Sustainable_Friendly_Table[[#This Row],[S+ Best-Euclidean Distance]]+Sustainable_Friendly_Table[[#This Row],[S- Worst-Euclidean Distance]])</f>
        <v>0.65209996788620495</v>
      </c>
      <c r="AA195">
        <v>194</v>
      </c>
    </row>
    <row r="196" spans="1:27" x14ac:dyDescent="0.3">
      <c r="A196">
        <v>333</v>
      </c>
      <c r="B196" t="s">
        <v>142</v>
      </c>
      <c r="C196" t="s">
        <v>149</v>
      </c>
      <c r="D196" t="s">
        <v>154</v>
      </c>
      <c r="E196" t="s">
        <v>156</v>
      </c>
      <c r="F196" t="s">
        <v>161</v>
      </c>
      <c r="G196" t="s">
        <v>224</v>
      </c>
      <c r="H196">
        <v>357.38969644669208</v>
      </c>
      <c r="I196">
        <v>26</v>
      </c>
      <c r="J196">
        <v>1280925.4183534118</v>
      </c>
      <c r="K196">
        <v>39218.138199999994</v>
      </c>
      <c r="L196">
        <v>230566575.30361414</v>
      </c>
      <c r="M196">
        <v>5734542.9749999987</v>
      </c>
      <c r="N196">
        <v>1921388127.5301178</v>
      </c>
      <c r="O196">
        <v>97401200</v>
      </c>
      <c r="P196">
        <v>22.709787013636358</v>
      </c>
      <c r="Q196">
        <v>19149.835004383509</v>
      </c>
      <c r="R196">
        <v>230605793.44181415</v>
      </c>
      <c r="S196">
        <v>2024.5238705051177</v>
      </c>
      <c r="T196">
        <v>19172.544791397144</v>
      </c>
      <c r="U196">
        <f>Sustainable_Friendly_Table[[#This Row],[Total Energy(MJ)]]*AHP!$P$13/TOPSIS!$B$12</f>
        <v>2.2445677613305837E-2</v>
      </c>
      <c r="V196">
        <f>Sustainable_Friendly_Table[[#This Row],[Total Cost(LKR Million)]]*AHP!$P$14/TOPSIS!$C$12</f>
        <v>6.7995615003386568E-3</v>
      </c>
      <c r="W196">
        <f>Sustainable_Friendly_Table[[#This Row],[Total Carbon (Metric T)]]*AHP!$P$15/TOPSIS!$D$12</f>
        <v>1.2354419549072647E-2</v>
      </c>
      <c r="X196">
        <f>((Sustainable_Friendly_Table[[#This Row],[Weighted Energy]]-TOPSIS!$B$13)^2+(Sustainable_Friendly_Table[[#This Row],[Weighted Cost]]-TOPSIS!$C$13)^2+(Sustainable_Friendly_Table[[#This Row],[Weighted Co2]]-TOPSIS!$D$13)^2)^0.5</f>
        <v>2.0107798807185804E-3</v>
      </c>
      <c r="Y196">
        <f>((Sustainable_Friendly_Table[[#This Row],[Weighted Energy]]-TOPSIS!$B$14)^2+(Sustainable_Friendly_Table[[#This Row],[Weighted Cost]]-TOPSIS!$C$14)^2+(Sustainable_Friendly_Table[[#This Row],[Weighted Co2]]-TOPSIS!$D$14)^2)^0.5</f>
        <v>3.7634431900617593E-3</v>
      </c>
      <c r="Z196">
        <f>Sustainable_Friendly_Table[[#This Row],[S- Worst-Euclidean Distance]]/(Sustainable_Friendly_Table[[#This Row],[S+ Best-Euclidean Distance]]+Sustainable_Friendly_Table[[#This Row],[S- Worst-Euclidean Distance]])</f>
        <v>0.65176615865537735</v>
      </c>
      <c r="AA196">
        <v>195</v>
      </c>
    </row>
    <row r="197" spans="1:27" x14ac:dyDescent="0.3">
      <c r="A197">
        <v>351</v>
      </c>
      <c r="B197" t="s">
        <v>142</v>
      </c>
      <c r="C197" t="s">
        <v>149</v>
      </c>
      <c r="D197" t="s">
        <v>155</v>
      </c>
      <c r="E197" t="s">
        <v>156</v>
      </c>
      <c r="F197" t="s">
        <v>161</v>
      </c>
      <c r="G197" t="s">
        <v>224</v>
      </c>
      <c r="H197">
        <v>357.39614355169215</v>
      </c>
      <c r="I197">
        <v>26</v>
      </c>
      <c r="J197">
        <v>1280931.6591510519</v>
      </c>
      <c r="K197">
        <v>39199.717899999996</v>
      </c>
      <c r="L197">
        <v>230567698.64718935</v>
      </c>
      <c r="M197">
        <v>5733621.959999999</v>
      </c>
      <c r="N197">
        <v>1921397488.726578</v>
      </c>
      <c r="O197">
        <v>97401200</v>
      </c>
      <c r="P197">
        <v>22.695971788636356</v>
      </c>
      <c r="Q197">
        <v>19149.928304308225</v>
      </c>
      <c r="R197">
        <v>230606898.36508936</v>
      </c>
      <c r="S197">
        <v>2024.5323106865781</v>
      </c>
      <c r="T197">
        <v>19172.62427609686</v>
      </c>
      <c r="U197">
        <f>Sustainable_Friendly_Table[[#This Row],[Total Energy(MJ)]]*AHP!$P$13/TOPSIS!$B$12</f>
        <v>2.2445785159396735E-2</v>
      </c>
      <c r="V197">
        <f>Sustainable_Friendly_Table[[#This Row],[Total Cost(LKR Million)]]*AHP!$P$14/TOPSIS!$C$12</f>
        <v>6.7995898475138872E-3</v>
      </c>
      <c r="W197">
        <f>Sustainable_Friendly_Table[[#This Row],[Total Carbon (Metric T)]]*AHP!$P$15/TOPSIS!$D$12</f>
        <v>1.2354470767486202E-2</v>
      </c>
      <c r="X197">
        <f>((Sustainable_Friendly_Table[[#This Row],[Weighted Energy]]-TOPSIS!$B$13)^2+(Sustainable_Friendly_Table[[#This Row],[Weighted Cost]]-TOPSIS!$C$13)^2+(Sustainable_Friendly_Table[[#This Row],[Weighted Co2]]-TOPSIS!$D$13)^2)^0.5</f>
        <v>2.0109020678306597E-3</v>
      </c>
      <c r="Y197">
        <f>((Sustainable_Friendly_Table[[#This Row],[Weighted Energy]]-TOPSIS!$B$14)^2+(Sustainable_Friendly_Table[[#This Row],[Weighted Cost]]-TOPSIS!$C$14)^2+(Sustainable_Friendly_Table[[#This Row],[Weighted Co2]]-TOPSIS!$D$14)^2)^0.5</f>
        <v>3.7633209936652648E-3</v>
      </c>
      <c r="Z197">
        <f>Sustainable_Friendly_Table[[#This Row],[S- Worst-Euclidean Distance]]/(Sustainable_Friendly_Table[[#This Row],[S+ Best-Euclidean Distance]]+Sustainable_Friendly_Table[[#This Row],[S- Worst-Euclidean Distance]])</f>
        <v>0.65174499730710145</v>
      </c>
      <c r="AA197">
        <v>196</v>
      </c>
    </row>
    <row r="198" spans="1:27" x14ac:dyDescent="0.3">
      <c r="A198">
        <v>332</v>
      </c>
      <c r="B198" t="s">
        <v>142</v>
      </c>
      <c r="C198" t="s">
        <v>149</v>
      </c>
      <c r="D198" t="s">
        <v>154</v>
      </c>
      <c r="E198" t="s">
        <v>156</v>
      </c>
      <c r="F198" t="s">
        <v>161</v>
      </c>
      <c r="G198" t="s">
        <v>226</v>
      </c>
      <c r="H198">
        <v>357.38969644669208</v>
      </c>
      <c r="I198">
        <v>26</v>
      </c>
      <c r="J198">
        <v>1280925.4183534118</v>
      </c>
      <c r="K198">
        <v>39218.138199999994</v>
      </c>
      <c r="L198">
        <v>230566575.30361414</v>
      </c>
      <c r="M198">
        <v>5734542.9749999987</v>
      </c>
      <c r="N198">
        <v>1921388127.5301178</v>
      </c>
      <c r="O198">
        <v>101400000</v>
      </c>
      <c r="P198">
        <v>22.709787013636358</v>
      </c>
      <c r="Q198">
        <v>19149.835004383509</v>
      </c>
      <c r="R198">
        <v>230605793.44181415</v>
      </c>
      <c r="S198">
        <v>2028.5226705051177</v>
      </c>
      <c r="T198">
        <v>19172.544791397144</v>
      </c>
      <c r="U198">
        <f>Sustainable_Friendly_Table[[#This Row],[Total Energy(MJ)]]*AHP!$P$13/TOPSIS!$B$12</f>
        <v>2.2445677613305837E-2</v>
      </c>
      <c r="V198">
        <f>Sustainable_Friendly_Table[[#This Row],[Total Cost(LKR Million)]]*AHP!$P$14/TOPSIS!$C$12</f>
        <v>6.8129918613848671E-3</v>
      </c>
      <c r="W198">
        <f>Sustainable_Friendly_Table[[#This Row],[Total Carbon (Metric T)]]*AHP!$P$15/TOPSIS!$D$12</f>
        <v>1.2354419549072647E-2</v>
      </c>
      <c r="X198">
        <f>((Sustainable_Friendly_Table[[#This Row],[Weighted Energy]]-TOPSIS!$B$13)^2+(Sustainable_Friendly_Table[[#This Row],[Weighted Cost]]-TOPSIS!$C$13)^2+(Sustainable_Friendly_Table[[#This Row],[Weighted Co2]]-TOPSIS!$D$13)^2)^0.5</f>
        <v>2.0143535564608401E-3</v>
      </c>
      <c r="Y198">
        <f>((Sustainable_Friendly_Table[[#This Row],[Weighted Energy]]-TOPSIS!$B$14)^2+(Sustainable_Friendly_Table[[#This Row],[Weighted Cost]]-TOPSIS!$C$14)^2+(Sustainable_Friendly_Table[[#This Row],[Weighted Co2]]-TOPSIS!$D$14)^2)^0.5</f>
        <v>3.7599730203017817E-3</v>
      </c>
      <c r="Z198">
        <f>Sustainable_Friendly_Table[[#This Row],[S- Worst-Euclidean Distance]]/(Sustainable_Friendly_Table[[#This Row],[S+ Best-Euclidean Distance]]+Sustainable_Friendly_Table[[#This Row],[S- Worst-Euclidean Distance]])</f>
        <v>0.65115351033883018</v>
      </c>
      <c r="AA198">
        <v>197</v>
      </c>
    </row>
    <row r="199" spans="1:27" x14ac:dyDescent="0.3">
      <c r="A199">
        <v>350</v>
      </c>
      <c r="B199" t="s">
        <v>142</v>
      </c>
      <c r="C199" t="s">
        <v>149</v>
      </c>
      <c r="D199" t="s">
        <v>155</v>
      </c>
      <c r="E199" t="s">
        <v>156</v>
      </c>
      <c r="F199" t="s">
        <v>161</v>
      </c>
      <c r="G199" t="s">
        <v>226</v>
      </c>
      <c r="H199">
        <v>357.39614355169215</v>
      </c>
      <c r="I199">
        <v>26</v>
      </c>
      <c r="J199">
        <v>1280931.6591510519</v>
      </c>
      <c r="K199">
        <v>39199.717899999996</v>
      </c>
      <c r="L199">
        <v>230567698.64718935</v>
      </c>
      <c r="M199">
        <v>5733621.959999999</v>
      </c>
      <c r="N199">
        <v>1921397488.726578</v>
      </c>
      <c r="O199">
        <v>101400000</v>
      </c>
      <c r="P199">
        <v>22.695971788636356</v>
      </c>
      <c r="Q199">
        <v>19149.928304308225</v>
      </c>
      <c r="R199">
        <v>230606898.36508936</v>
      </c>
      <c r="S199">
        <v>2028.5311106865781</v>
      </c>
      <c r="T199">
        <v>19172.62427609686</v>
      </c>
      <c r="U199">
        <f>Sustainable_Friendly_Table[[#This Row],[Total Energy(MJ)]]*AHP!$P$13/TOPSIS!$B$12</f>
        <v>2.2445785159396735E-2</v>
      </c>
      <c r="V199">
        <f>Sustainable_Friendly_Table[[#This Row],[Total Cost(LKR Million)]]*AHP!$P$14/TOPSIS!$C$12</f>
        <v>6.8130202085600975E-3</v>
      </c>
      <c r="W199">
        <f>Sustainable_Friendly_Table[[#This Row],[Total Carbon (Metric T)]]*AHP!$P$15/TOPSIS!$D$12</f>
        <v>1.2354470767486202E-2</v>
      </c>
      <c r="X199">
        <f>((Sustainable_Friendly_Table[[#This Row],[Weighted Energy]]-TOPSIS!$B$13)^2+(Sustainable_Friendly_Table[[#This Row],[Weighted Cost]]-TOPSIS!$C$13)^2+(Sustainable_Friendly_Table[[#This Row],[Weighted Co2]]-TOPSIS!$D$13)^2)^0.5</f>
        <v>2.0144757158017629E-3</v>
      </c>
      <c r="Y199">
        <f>((Sustainable_Friendly_Table[[#This Row],[Weighted Energy]]-TOPSIS!$B$14)^2+(Sustainable_Friendly_Table[[#This Row],[Weighted Cost]]-TOPSIS!$C$14)^2+(Sustainable_Friendly_Table[[#This Row],[Weighted Co2]]-TOPSIS!$D$14)^2)^0.5</f>
        <v>3.7598508123810426E-3</v>
      </c>
      <c r="Z199">
        <f>Sustainable_Friendly_Table[[#This Row],[S- Worst-Euclidean Distance]]/(Sustainable_Friendly_Table[[#This Row],[S+ Best-Euclidean Distance]]+Sustainable_Friendly_Table[[#This Row],[S- Worst-Euclidean Distance]])</f>
        <v>0.65113235180419848</v>
      </c>
      <c r="AA199">
        <v>198</v>
      </c>
    </row>
    <row r="200" spans="1:27" x14ac:dyDescent="0.3">
      <c r="A200">
        <v>79</v>
      </c>
      <c r="B200" t="s">
        <v>139</v>
      </c>
      <c r="C200" t="s">
        <v>151</v>
      </c>
      <c r="D200" t="s">
        <v>154</v>
      </c>
      <c r="E200" t="s">
        <v>156</v>
      </c>
      <c r="F200" t="s">
        <v>161</v>
      </c>
      <c r="G200" t="s">
        <v>225</v>
      </c>
      <c r="H200">
        <v>349.82681504321545</v>
      </c>
      <c r="I200">
        <v>50</v>
      </c>
      <c r="J200">
        <v>1283882.6908552183</v>
      </c>
      <c r="K200">
        <v>48275.676999999989</v>
      </c>
      <c r="L200">
        <v>231098884.35393929</v>
      </c>
      <c r="M200">
        <v>5064029.6549999993</v>
      </c>
      <c r="N200">
        <v>1925824036.2828274</v>
      </c>
      <c r="O200">
        <v>93200000</v>
      </c>
      <c r="P200">
        <v>20.627867413636363</v>
      </c>
      <c r="Q200">
        <v>19194.046228285515</v>
      </c>
      <c r="R200">
        <v>231147160.03093928</v>
      </c>
      <c r="S200">
        <v>2024.0880659378274</v>
      </c>
      <c r="T200">
        <v>19214.674095699153</v>
      </c>
      <c r="U200">
        <f>Sustainable_Friendly_Table[[#This Row],[Total Energy(MJ)]]*AHP!$P$13/TOPSIS!$B$12</f>
        <v>2.2498370738438373E-2</v>
      </c>
      <c r="V200">
        <f>Sustainable_Friendly_Table[[#This Row],[Total Cost(LKR Million)]]*AHP!$P$14/TOPSIS!$C$12</f>
        <v>6.7980978080598997E-3</v>
      </c>
      <c r="W200">
        <f>Sustainable_Friendly_Table[[#This Row],[Total Carbon (Metric T)]]*AHP!$P$15/TOPSIS!$D$12</f>
        <v>1.2381566863439131E-2</v>
      </c>
      <c r="X200">
        <f>((Sustainable_Friendly_Table[[#This Row],[Weighted Energy]]-TOPSIS!$B$13)^2+(Sustainable_Friendly_Table[[#This Row],[Weighted Cost]]-TOPSIS!$C$13)^2+(Sustainable_Friendly_Table[[#This Row],[Weighted Co2]]-TOPSIS!$D$13)^2)^0.5</f>
        <v>2.067633344542547E-3</v>
      </c>
      <c r="Y200">
        <f>((Sustainable_Friendly_Table[[#This Row],[Weighted Energy]]-TOPSIS!$B$14)^2+(Sustainable_Friendly_Table[[#This Row],[Weighted Cost]]-TOPSIS!$C$14)^2+(Sustainable_Friendly_Table[[#This Row],[Weighted Co2]]-TOPSIS!$D$14)^2)^0.5</f>
        <v>3.7066477123302052E-3</v>
      </c>
      <c r="Z200">
        <f>Sustainable_Friendly_Table[[#This Row],[S- Worst-Euclidean Distance]]/(Sustainable_Friendly_Table[[#This Row],[S+ Best-Euclidean Distance]]+Sustainable_Friendly_Table[[#This Row],[S- Worst-Euclidean Distance]])</f>
        <v>0.64192367427602492</v>
      </c>
      <c r="AA200">
        <v>199</v>
      </c>
    </row>
    <row r="201" spans="1:27" x14ac:dyDescent="0.3">
      <c r="A201">
        <v>97</v>
      </c>
      <c r="B201" t="s">
        <v>139</v>
      </c>
      <c r="C201" t="s">
        <v>151</v>
      </c>
      <c r="D201" t="s">
        <v>155</v>
      </c>
      <c r="E201" t="s">
        <v>156</v>
      </c>
      <c r="F201" t="s">
        <v>161</v>
      </c>
      <c r="G201" t="s">
        <v>225</v>
      </c>
      <c r="H201">
        <v>349.83326214821545</v>
      </c>
      <c r="I201">
        <v>50</v>
      </c>
      <c r="J201">
        <v>1283888.9316528582</v>
      </c>
      <c r="K201">
        <v>48257.256699999991</v>
      </c>
      <c r="L201">
        <v>231100007.69751447</v>
      </c>
      <c r="M201">
        <v>5063108.6399999997</v>
      </c>
      <c r="N201">
        <v>1925833397.4792871</v>
      </c>
      <c r="O201">
        <v>93200000</v>
      </c>
      <c r="P201">
        <v>20.614052188636361</v>
      </c>
      <c r="Q201">
        <v>19194.139528210228</v>
      </c>
      <c r="R201">
        <v>231148264.95421448</v>
      </c>
      <c r="S201">
        <v>2024.0965061192871</v>
      </c>
      <c r="T201">
        <v>19214.753580398865</v>
      </c>
      <c r="U201">
        <f>Sustainable_Friendly_Table[[#This Row],[Total Energy(MJ)]]*AHP!$P$13/TOPSIS!$B$12</f>
        <v>2.2498478284529271E-2</v>
      </c>
      <c r="V201">
        <f>Sustainable_Friendly_Table[[#This Row],[Total Cost(LKR Million)]]*AHP!$P$14/TOPSIS!$C$12</f>
        <v>6.7981261552351275E-3</v>
      </c>
      <c r="W201">
        <f>Sustainable_Friendly_Table[[#This Row],[Total Carbon (Metric T)]]*AHP!$P$15/TOPSIS!$D$12</f>
        <v>1.2381618081852683E-2</v>
      </c>
      <c r="X201">
        <f>((Sustainable_Friendly_Table[[#This Row],[Weighted Energy]]-TOPSIS!$B$13)^2+(Sustainable_Friendly_Table[[#This Row],[Weighted Cost]]-TOPSIS!$C$13)^2+(Sustainable_Friendly_Table[[#This Row],[Weighted Co2]]-TOPSIS!$D$13)^2)^0.5</f>
        <v>2.0677555650869613E-3</v>
      </c>
      <c r="Y201">
        <f>((Sustainable_Friendly_Table[[#This Row],[Weighted Energy]]-TOPSIS!$B$14)^2+(Sustainable_Friendly_Table[[#This Row],[Weighted Cost]]-TOPSIS!$C$14)^2+(Sustainable_Friendly_Table[[#This Row],[Weighted Co2]]-TOPSIS!$D$14)^2)^0.5</f>
        <v>3.7065255363538459E-3</v>
      </c>
      <c r="Z201">
        <f>Sustainable_Friendly_Table[[#This Row],[S- Worst-Euclidean Distance]]/(Sustainable_Friendly_Table[[#This Row],[S+ Best-Euclidean Distance]]+Sustainable_Friendly_Table[[#This Row],[S- Worst-Euclidean Distance]])</f>
        <v>0.64190251067427051</v>
      </c>
      <c r="AA201">
        <v>200</v>
      </c>
    </row>
    <row r="202" spans="1:27" x14ac:dyDescent="0.3">
      <c r="A202">
        <v>81</v>
      </c>
      <c r="B202" t="s">
        <v>139</v>
      </c>
      <c r="C202" t="s">
        <v>151</v>
      </c>
      <c r="D202" t="s">
        <v>154</v>
      </c>
      <c r="E202" t="s">
        <v>156</v>
      </c>
      <c r="F202" t="s">
        <v>161</v>
      </c>
      <c r="G202" t="s">
        <v>224</v>
      </c>
      <c r="H202">
        <v>349.82681504321545</v>
      </c>
      <c r="I202">
        <v>25</v>
      </c>
      <c r="J202">
        <v>1283882.6908552183</v>
      </c>
      <c r="K202">
        <v>48275.676999999989</v>
      </c>
      <c r="L202">
        <v>231098884.35393929</v>
      </c>
      <c r="M202">
        <v>5064029.6549999993</v>
      </c>
      <c r="N202">
        <v>1925824036.2828274</v>
      </c>
      <c r="O202">
        <v>93655000</v>
      </c>
      <c r="P202">
        <v>20.627867413636363</v>
      </c>
      <c r="Q202">
        <v>19194.046228285515</v>
      </c>
      <c r="R202">
        <v>231147160.03093928</v>
      </c>
      <c r="S202">
        <v>2024.5430659378274</v>
      </c>
      <c r="T202">
        <v>19214.674095699153</v>
      </c>
      <c r="U202">
        <f>Sustainable_Friendly_Table[[#This Row],[Total Energy(MJ)]]*AHP!$P$13/TOPSIS!$B$12</f>
        <v>2.2498370738438373E-2</v>
      </c>
      <c r="V202">
        <f>Sustainable_Friendly_Table[[#This Row],[Total Cost(LKR Million)]]*AHP!$P$14/TOPSIS!$C$12</f>
        <v>6.7996259700775106E-3</v>
      </c>
      <c r="W202">
        <f>Sustainable_Friendly_Table[[#This Row],[Total Carbon (Metric T)]]*AHP!$P$15/TOPSIS!$D$12</f>
        <v>1.2381566863439131E-2</v>
      </c>
      <c r="X202">
        <f>((Sustainable_Friendly_Table[[#This Row],[Weighted Energy]]-TOPSIS!$B$13)^2+(Sustainable_Friendly_Table[[#This Row],[Weighted Cost]]-TOPSIS!$C$13)^2+(Sustainable_Friendly_Table[[#This Row],[Weighted Co2]]-TOPSIS!$D$13)^2)^0.5</f>
        <v>2.0680236255475946E-3</v>
      </c>
      <c r="Y202">
        <f>((Sustainable_Friendly_Table[[#This Row],[Weighted Energy]]-TOPSIS!$B$14)^2+(Sustainable_Friendly_Table[[#This Row],[Weighted Cost]]-TOPSIS!$C$14)^2+(Sustainable_Friendly_Table[[#This Row],[Weighted Co2]]-TOPSIS!$D$14)^2)^0.5</f>
        <v>3.7062439178270393E-3</v>
      </c>
      <c r="Z202">
        <f>Sustainable_Friendly_Table[[#This Row],[S- Worst-Euclidean Distance]]/(Sustainable_Friendly_Table[[#This Row],[S+ Best-Euclidean Distance]]+Sustainable_Friendly_Table[[#This Row],[S- Worst-Euclidean Distance]])</f>
        <v>0.64185524657227999</v>
      </c>
      <c r="AA202">
        <v>201</v>
      </c>
    </row>
    <row r="203" spans="1:27" x14ac:dyDescent="0.3">
      <c r="A203">
        <v>99</v>
      </c>
      <c r="B203" t="s">
        <v>139</v>
      </c>
      <c r="C203" t="s">
        <v>151</v>
      </c>
      <c r="D203" t="s">
        <v>155</v>
      </c>
      <c r="E203" t="s">
        <v>156</v>
      </c>
      <c r="F203" t="s">
        <v>161</v>
      </c>
      <c r="G203" t="s">
        <v>224</v>
      </c>
      <c r="H203">
        <v>349.83326214821545</v>
      </c>
      <c r="I203">
        <v>25</v>
      </c>
      <c r="J203">
        <v>1283888.9316528582</v>
      </c>
      <c r="K203">
        <v>48257.256699999991</v>
      </c>
      <c r="L203">
        <v>231100007.69751447</v>
      </c>
      <c r="M203">
        <v>5063108.6399999997</v>
      </c>
      <c r="N203">
        <v>1925833397.4792871</v>
      </c>
      <c r="O203">
        <v>93655000</v>
      </c>
      <c r="P203">
        <v>20.614052188636361</v>
      </c>
      <c r="Q203">
        <v>19194.139528210228</v>
      </c>
      <c r="R203">
        <v>231148264.95421448</v>
      </c>
      <c r="S203">
        <v>2024.5515061192873</v>
      </c>
      <c r="T203">
        <v>19214.753580398865</v>
      </c>
      <c r="U203">
        <f>Sustainable_Friendly_Table[[#This Row],[Total Energy(MJ)]]*AHP!$P$13/TOPSIS!$B$12</f>
        <v>2.2498478284529271E-2</v>
      </c>
      <c r="V203">
        <f>Sustainable_Friendly_Table[[#This Row],[Total Cost(LKR Million)]]*AHP!$P$14/TOPSIS!$C$12</f>
        <v>6.7996543172527393E-3</v>
      </c>
      <c r="W203">
        <f>Sustainable_Friendly_Table[[#This Row],[Total Carbon (Metric T)]]*AHP!$P$15/TOPSIS!$D$12</f>
        <v>1.2381618081852683E-2</v>
      </c>
      <c r="X203">
        <f>((Sustainable_Friendly_Table[[#This Row],[Weighted Energy]]-TOPSIS!$B$13)^2+(Sustainable_Friendly_Table[[#This Row],[Weighted Cost]]-TOPSIS!$C$13)^2+(Sustainable_Friendly_Table[[#This Row],[Weighted Co2]]-TOPSIS!$D$13)^2)^0.5</f>
        <v>2.0681458439735507E-3</v>
      </c>
      <c r="Y203">
        <f>((Sustainable_Friendly_Table[[#This Row],[Weighted Energy]]-TOPSIS!$B$14)^2+(Sustainable_Friendly_Table[[#This Row],[Weighted Cost]]-TOPSIS!$C$14)^2+(Sustainable_Friendly_Table[[#This Row],[Weighted Co2]]-TOPSIS!$D$14)^2)^0.5</f>
        <v>3.706121740227713E-3</v>
      </c>
      <c r="Z203">
        <f>Sustainable_Friendly_Table[[#This Row],[S- Worst-Euclidean Distance]]/(Sustainable_Friendly_Table[[#This Row],[S+ Best-Euclidean Distance]]+Sustainable_Friendly_Table[[#This Row],[S- Worst-Euclidean Distance]])</f>
        <v>0.64183408305633094</v>
      </c>
      <c r="AA203">
        <v>202</v>
      </c>
    </row>
    <row r="204" spans="1:27" x14ac:dyDescent="0.3">
      <c r="A204">
        <v>80</v>
      </c>
      <c r="B204" t="s">
        <v>139</v>
      </c>
      <c r="C204" t="s">
        <v>151</v>
      </c>
      <c r="D204" t="s">
        <v>154</v>
      </c>
      <c r="E204" t="s">
        <v>156</v>
      </c>
      <c r="F204" t="s">
        <v>161</v>
      </c>
      <c r="G204" t="s">
        <v>226</v>
      </c>
      <c r="H204">
        <v>349.82681504321545</v>
      </c>
      <c r="I204">
        <v>25</v>
      </c>
      <c r="J204">
        <v>1283882.6908552183</v>
      </c>
      <c r="K204">
        <v>48275.676999999989</v>
      </c>
      <c r="L204">
        <v>231098884.35393929</v>
      </c>
      <c r="M204">
        <v>5064029.6549999993</v>
      </c>
      <c r="N204">
        <v>1925824036.2828274</v>
      </c>
      <c r="O204">
        <v>97500000</v>
      </c>
      <c r="P204">
        <v>20.627867413636363</v>
      </c>
      <c r="Q204">
        <v>19194.046228285515</v>
      </c>
      <c r="R204">
        <v>231147160.03093928</v>
      </c>
      <c r="S204">
        <v>2028.3880659378274</v>
      </c>
      <c r="T204">
        <v>19214.674095699153</v>
      </c>
      <c r="U204">
        <f>Sustainable_Friendly_Table[[#This Row],[Total Energy(MJ)]]*AHP!$P$13/TOPSIS!$B$12</f>
        <v>2.2498370738438373E-2</v>
      </c>
      <c r="V204">
        <f>Sustainable_Friendly_Table[[#This Row],[Total Cost(LKR Million)]]*AHP!$P$14/TOPSIS!$C$12</f>
        <v>6.8125397787757907E-3</v>
      </c>
      <c r="W204">
        <f>Sustainable_Friendly_Table[[#This Row],[Total Carbon (Metric T)]]*AHP!$P$15/TOPSIS!$D$12</f>
        <v>1.2381566863439131E-2</v>
      </c>
      <c r="X204">
        <f>((Sustainable_Friendly_Table[[#This Row],[Weighted Energy]]-TOPSIS!$B$13)^2+(Sustainable_Friendly_Table[[#This Row],[Weighted Cost]]-TOPSIS!$C$13)^2+(Sustainable_Friendly_Table[[#This Row],[Weighted Co2]]-TOPSIS!$D$13)^2)^0.5</f>
        <v>2.0713637973936009E-3</v>
      </c>
      <c r="Y204">
        <f>((Sustainable_Friendly_Table[[#This Row],[Weighted Energy]]-TOPSIS!$B$14)^2+(Sustainable_Friendly_Table[[#This Row],[Weighted Cost]]-TOPSIS!$C$14)^2+(Sustainable_Friendly_Table[[#This Row],[Weighted Co2]]-TOPSIS!$D$14)^2)^0.5</f>
        <v>3.7028550575563409E-3</v>
      </c>
      <c r="Z204">
        <f>Sustainable_Friendly_Table[[#This Row],[S- Worst-Euclidean Distance]]/(Sustainable_Friendly_Table[[#This Row],[S+ Best-Euclidean Distance]]+Sustainable_Friendly_Table[[#This Row],[S- Worst-Euclidean Distance]])</f>
        <v>0.64127376370261291</v>
      </c>
      <c r="AA204">
        <v>203</v>
      </c>
    </row>
    <row r="205" spans="1:27" x14ac:dyDescent="0.3">
      <c r="A205">
        <v>98</v>
      </c>
      <c r="B205" t="s">
        <v>139</v>
      </c>
      <c r="C205" t="s">
        <v>151</v>
      </c>
      <c r="D205" t="s">
        <v>155</v>
      </c>
      <c r="E205" t="s">
        <v>156</v>
      </c>
      <c r="F205" t="s">
        <v>161</v>
      </c>
      <c r="G205" t="s">
        <v>226</v>
      </c>
      <c r="H205">
        <v>349.83326214821545</v>
      </c>
      <c r="I205">
        <v>25</v>
      </c>
      <c r="J205">
        <v>1283888.9316528582</v>
      </c>
      <c r="K205">
        <v>48257.256699999991</v>
      </c>
      <c r="L205">
        <v>231100007.69751447</v>
      </c>
      <c r="M205">
        <v>5063108.6399999997</v>
      </c>
      <c r="N205">
        <v>1925833397.4792871</v>
      </c>
      <c r="O205">
        <v>97500000</v>
      </c>
      <c r="P205">
        <v>20.614052188636361</v>
      </c>
      <c r="Q205">
        <v>19194.139528210228</v>
      </c>
      <c r="R205">
        <v>231148264.95421448</v>
      </c>
      <c r="S205">
        <v>2028.3965061192873</v>
      </c>
      <c r="T205">
        <v>19214.753580398865</v>
      </c>
      <c r="U205">
        <f>Sustainable_Friendly_Table[[#This Row],[Total Energy(MJ)]]*AHP!$P$13/TOPSIS!$B$12</f>
        <v>2.2498478284529271E-2</v>
      </c>
      <c r="V205">
        <f>Sustainable_Friendly_Table[[#This Row],[Total Cost(LKR Million)]]*AHP!$P$14/TOPSIS!$C$12</f>
        <v>6.8125681259510185E-3</v>
      </c>
      <c r="W205">
        <f>Sustainable_Friendly_Table[[#This Row],[Total Carbon (Metric T)]]*AHP!$P$15/TOPSIS!$D$12</f>
        <v>1.2381618081852683E-2</v>
      </c>
      <c r="X205">
        <f>((Sustainable_Friendly_Table[[#This Row],[Weighted Energy]]-TOPSIS!$B$13)^2+(Sustainable_Friendly_Table[[#This Row],[Weighted Cost]]-TOPSIS!$C$13)^2+(Sustainable_Friendly_Table[[#This Row],[Weighted Co2]]-TOPSIS!$D$13)^2)^0.5</f>
        <v>2.0714859954667534E-3</v>
      </c>
      <c r="Y205">
        <f>((Sustainable_Friendly_Table[[#This Row],[Weighted Energy]]-TOPSIS!$B$14)^2+(Sustainable_Friendly_Table[[#This Row],[Weighted Cost]]-TOPSIS!$C$14)^2+(Sustainable_Friendly_Table[[#This Row],[Weighted Co2]]-TOPSIS!$D$14)^2)^0.5</f>
        <v>3.7027328670009591E-3</v>
      </c>
      <c r="Z205">
        <f>Sustainable_Friendly_Table[[#This Row],[S- Worst-Euclidean Distance]]/(Sustainable_Friendly_Table[[#This Row],[S+ Best-Euclidean Distance]]+Sustainable_Friendly_Table[[#This Row],[S- Worst-Euclidean Distance]])</f>
        <v>0.64125260146764362</v>
      </c>
      <c r="AA205">
        <v>204</v>
      </c>
    </row>
    <row r="206" spans="1:27" x14ac:dyDescent="0.3">
      <c r="A206">
        <v>340</v>
      </c>
      <c r="B206" t="s">
        <v>142</v>
      </c>
      <c r="C206" t="s">
        <v>149</v>
      </c>
      <c r="D206" t="s">
        <v>154</v>
      </c>
      <c r="E206" t="s">
        <v>157</v>
      </c>
      <c r="F206" t="s">
        <v>161</v>
      </c>
      <c r="G206" t="s">
        <v>225</v>
      </c>
      <c r="H206">
        <v>360.44647426487398</v>
      </c>
      <c r="I206">
        <v>52</v>
      </c>
      <c r="J206">
        <v>1283884.3792814119</v>
      </c>
      <c r="K206">
        <v>41947.404109090901</v>
      </c>
      <c r="L206">
        <v>231099188.27065414</v>
      </c>
      <c r="M206">
        <v>5188689.793181817</v>
      </c>
      <c r="N206">
        <v>1925826568.9221179</v>
      </c>
      <c r="O206">
        <v>96928000</v>
      </c>
      <c r="P206">
        <v>25.439052922727267</v>
      </c>
      <c r="Q206">
        <v>19194.071470257106</v>
      </c>
      <c r="R206">
        <v>231141135.67476323</v>
      </c>
      <c r="S206">
        <v>2027.9432587152999</v>
      </c>
      <c r="T206">
        <v>19219.510523179833</v>
      </c>
      <c r="U206">
        <f>Sustainable_Friendly_Table[[#This Row],[Total Energy(MJ)]]*AHP!$P$13/TOPSIS!$B$12</f>
        <v>2.2497784366541394E-2</v>
      </c>
      <c r="V206">
        <f>Sustainable_Friendly_Table[[#This Row],[Total Cost(LKR Million)]]*AHP!$P$14/TOPSIS!$C$12</f>
        <v>6.8110458501985903E-3</v>
      </c>
      <c r="W206">
        <f>Sustainable_Friendly_Table[[#This Row],[Total Carbon (Metric T)]]*AHP!$P$15/TOPSIS!$D$12</f>
        <v>1.2384683364397407E-2</v>
      </c>
      <c r="X206">
        <f>((Sustainable_Friendly_Table[[#This Row],[Weighted Energy]]-TOPSIS!$B$13)^2+(Sustainable_Friendly_Table[[#This Row],[Weighted Cost]]-TOPSIS!$C$13)^2+(Sustainable_Friendly_Table[[#This Row],[Weighted Co2]]-TOPSIS!$D$13)^2)^0.5</f>
        <v>2.0719267253737281E-3</v>
      </c>
      <c r="Y206">
        <f>((Sustainable_Friendly_Table[[#This Row],[Weighted Energy]]-TOPSIS!$B$14)^2+(Sustainable_Friendly_Table[[#This Row],[Weighted Cost]]-TOPSIS!$C$14)^2+(Sustainable_Friendly_Table[[#This Row],[Weighted Co2]]-TOPSIS!$D$14)^2)^0.5</f>
        <v>3.7022907611636573E-3</v>
      </c>
      <c r="Z206">
        <f>Sustainable_Friendly_Table[[#This Row],[S- Worst-Euclidean Distance]]/(Sustainable_Friendly_Table[[#This Row],[S+ Best-Euclidean Distance]]+Sustainable_Friendly_Table[[#This Row],[S- Worst-Euclidean Distance]])</f>
        <v>0.64117618877286242</v>
      </c>
      <c r="AA206">
        <v>205</v>
      </c>
    </row>
    <row r="207" spans="1:27" x14ac:dyDescent="0.3">
      <c r="A207">
        <v>358</v>
      </c>
      <c r="B207" t="s">
        <v>142</v>
      </c>
      <c r="C207" t="s">
        <v>149</v>
      </c>
      <c r="D207" t="s">
        <v>155</v>
      </c>
      <c r="E207" t="s">
        <v>157</v>
      </c>
      <c r="F207" t="s">
        <v>161</v>
      </c>
      <c r="G207" t="s">
        <v>225</v>
      </c>
      <c r="H207">
        <v>360.45292136987393</v>
      </c>
      <c r="I207">
        <v>52</v>
      </c>
      <c r="J207">
        <v>1283890.6200790519</v>
      </c>
      <c r="K207">
        <v>41928.983809090903</v>
      </c>
      <c r="L207">
        <v>231100311.61422935</v>
      </c>
      <c r="M207">
        <v>5187768.7781818165</v>
      </c>
      <c r="N207">
        <v>1925835930.118578</v>
      </c>
      <c r="O207">
        <v>96928000</v>
      </c>
      <c r="P207">
        <v>25.425237697727269</v>
      </c>
      <c r="Q207">
        <v>19194.164770181826</v>
      </c>
      <c r="R207">
        <v>231142240.59803843</v>
      </c>
      <c r="S207">
        <v>2027.9516988967598</v>
      </c>
      <c r="T207">
        <v>19219.590007879553</v>
      </c>
      <c r="U207">
        <f>Sustainable_Friendly_Table[[#This Row],[Total Energy(MJ)]]*AHP!$P$13/TOPSIS!$B$12</f>
        <v>2.2497891912632288E-2</v>
      </c>
      <c r="V207">
        <f>Sustainable_Friendly_Table[[#This Row],[Total Cost(LKR Million)]]*AHP!$P$14/TOPSIS!$C$12</f>
        <v>6.8110741973738181E-3</v>
      </c>
      <c r="W207">
        <f>Sustainable_Friendly_Table[[#This Row],[Total Carbon (Metric T)]]*AHP!$P$15/TOPSIS!$D$12</f>
        <v>1.2384734582810964E-2</v>
      </c>
      <c r="X207">
        <f>((Sustainable_Friendly_Table[[#This Row],[Weighted Energy]]-TOPSIS!$B$13)^2+(Sustainable_Friendly_Table[[#This Row],[Weighted Cost]]-TOPSIS!$C$13)^2+(Sustainable_Friendly_Table[[#This Row],[Weighted Co2]]-TOPSIS!$D$13)^2)^0.5</f>
        <v>2.0720489164117476E-3</v>
      </c>
      <c r="Y207">
        <f>((Sustainable_Friendly_Table[[#This Row],[Weighted Energy]]-TOPSIS!$B$14)^2+(Sustainable_Friendly_Table[[#This Row],[Weighted Cost]]-TOPSIS!$C$14)^2+(Sustainable_Friendly_Table[[#This Row],[Weighted Co2]]-TOPSIS!$D$14)^2)^0.5</f>
        <v>3.7021685666267941E-3</v>
      </c>
      <c r="Z207">
        <f>Sustainable_Friendly_Table[[#This Row],[S- Worst-Euclidean Distance]]/(Sustainable_Friendly_Table[[#This Row],[S+ Best-Euclidean Distance]]+Sustainable_Friendly_Table[[#This Row],[S- Worst-Euclidean Distance]])</f>
        <v>0.64115502706673566</v>
      </c>
      <c r="AA207">
        <v>206</v>
      </c>
    </row>
    <row r="208" spans="1:27" x14ac:dyDescent="0.3">
      <c r="A208">
        <v>342</v>
      </c>
      <c r="B208" t="s">
        <v>142</v>
      </c>
      <c r="C208" t="s">
        <v>149</v>
      </c>
      <c r="D208" t="s">
        <v>154</v>
      </c>
      <c r="E208" t="s">
        <v>157</v>
      </c>
      <c r="F208" t="s">
        <v>161</v>
      </c>
      <c r="G208" t="s">
        <v>224</v>
      </c>
      <c r="H208">
        <v>360.44647426487398</v>
      </c>
      <c r="I208">
        <v>26</v>
      </c>
      <c r="J208">
        <v>1283884.3792814119</v>
      </c>
      <c r="K208">
        <v>41947.404109090901</v>
      </c>
      <c r="L208">
        <v>231099188.27065414</v>
      </c>
      <c r="M208">
        <v>5188689.793181817</v>
      </c>
      <c r="N208">
        <v>1925826568.9221179</v>
      </c>
      <c r="O208">
        <v>97401200</v>
      </c>
      <c r="P208">
        <v>25.439052922727267</v>
      </c>
      <c r="Q208">
        <v>19194.071470257106</v>
      </c>
      <c r="R208">
        <v>231141135.67476323</v>
      </c>
      <c r="S208">
        <v>2028.4164587152998</v>
      </c>
      <c r="T208">
        <v>19219.510523179833</v>
      </c>
      <c r="U208">
        <f>Sustainable_Friendly_Table[[#This Row],[Total Energy(MJ)]]*AHP!$P$13/TOPSIS!$B$12</f>
        <v>2.2497784366541394E-2</v>
      </c>
      <c r="V208">
        <f>Sustainable_Friendly_Table[[#This Row],[Total Cost(LKR Million)]]*AHP!$P$14/TOPSIS!$C$12</f>
        <v>6.8126351386969064E-3</v>
      </c>
      <c r="W208">
        <f>Sustainable_Friendly_Table[[#This Row],[Total Carbon (Metric T)]]*AHP!$P$15/TOPSIS!$D$12</f>
        <v>1.2384683364397407E-2</v>
      </c>
      <c r="X208">
        <f>((Sustainable_Friendly_Table[[#This Row],[Weighted Energy]]-TOPSIS!$B$13)^2+(Sustainable_Friendly_Table[[#This Row],[Weighted Cost]]-TOPSIS!$C$13)^2+(Sustainable_Friendly_Table[[#This Row],[Weighted Co2]]-TOPSIS!$D$13)^2)^0.5</f>
        <v>2.0723417285543372E-3</v>
      </c>
      <c r="Y208">
        <f>((Sustainable_Friendly_Table[[#This Row],[Weighted Energy]]-TOPSIS!$B$14)^2+(Sustainable_Friendly_Table[[#This Row],[Weighted Cost]]-TOPSIS!$C$14)^2+(Sustainable_Friendly_Table[[#This Row],[Weighted Co2]]-TOPSIS!$D$14)^2)^0.5</f>
        <v>3.70187589168056E-3</v>
      </c>
      <c r="Z208">
        <f>Sustainable_Friendly_Table[[#This Row],[S- Worst-Euclidean Distance]]/(Sustainable_Friendly_Table[[#This Row],[S+ Best-Euclidean Distance]]+Sustainable_Friendly_Table[[#This Row],[S- Worst-Euclidean Distance]])</f>
        <v>0.64110432532156048</v>
      </c>
      <c r="AA208">
        <v>207</v>
      </c>
    </row>
    <row r="209" spans="1:27" x14ac:dyDescent="0.3">
      <c r="A209">
        <v>360</v>
      </c>
      <c r="B209" t="s">
        <v>142</v>
      </c>
      <c r="C209" t="s">
        <v>149</v>
      </c>
      <c r="D209" t="s">
        <v>155</v>
      </c>
      <c r="E209" t="s">
        <v>157</v>
      </c>
      <c r="F209" t="s">
        <v>161</v>
      </c>
      <c r="G209" t="s">
        <v>224</v>
      </c>
      <c r="H209">
        <v>360.45292136987393</v>
      </c>
      <c r="I209">
        <v>26</v>
      </c>
      <c r="J209">
        <v>1283890.6200790519</v>
      </c>
      <c r="K209">
        <v>41928.983809090903</v>
      </c>
      <c r="L209">
        <v>231100311.61422935</v>
      </c>
      <c r="M209">
        <v>5187768.7781818165</v>
      </c>
      <c r="N209">
        <v>1925835930.118578</v>
      </c>
      <c r="O209">
        <v>97401200</v>
      </c>
      <c r="P209">
        <v>25.425237697727269</v>
      </c>
      <c r="Q209">
        <v>19194.164770181826</v>
      </c>
      <c r="R209">
        <v>231142240.59803843</v>
      </c>
      <c r="S209">
        <v>2028.4248988967597</v>
      </c>
      <c r="T209">
        <v>19219.590007879553</v>
      </c>
      <c r="U209">
        <f>Sustainable_Friendly_Table[[#This Row],[Total Energy(MJ)]]*AHP!$P$13/TOPSIS!$B$12</f>
        <v>2.2497891912632288E-2</v>
      </c>
      <c r="V209">
        <f>Sustainable_Friendly_Table[[#This Row],[Total Cost(LKR Million)]]*AHP!$P$14/TOPSIS!$C$12</f>
        <v>6.8126634858721342E-3</v>
      </c>
      <c r="W209">
        <f>Sustainable_Friendly_Table[[#This Row],[Total Carbon (Metric T)]]*AHP!$P$15/TOPSIS!$D$12</f>
        <v>1.2384734582810964E-2</v>
      </c>
      <c r="X209">
        <f>((Sustainable_Friendly_Table[[#This Row],[Weighted Energy]]-TOPSIS!$B$13)^2+(Sustainable_Friendly_Table[[#This Row],[Weighted Cost]]-TOPSIS!$C$13)^2+(Sustainable_Friendly_Table[[#This Row],[Weighted Co2]]-TOPSIS!$D$13)^2)^0.5</f>
        <v>2.0724639168623548E-3</v>
      </c>
      <c r="Y209">
        <f>((Sustainable_Friendly_Table[[#This Row],[Weighted Energy]]-TOPSIS!$B$14)^2+(Sustainable_Friendly_Table[[#This Row],[Weighted Cost]]-TOPSIS!$C$14)^2+(Sustainable_Friendly_Table[[#This Row],[Weighted Co2]]-TOPSIS!$D$14)^2)^0.5</f>
        <v>3.7017536956192995E-3</v>
      </c>
      <c r="Z209">
        <f>Sustainable_Friendly_Table[[#This Row],[S- Worst-Euclidean Distance]]/(Sustainable_Friendly_Table[[#This Row],[S+ Best-Euclidean Distance]]+Sustainable_Friendly_Table[[#This Row],[S- Worst-Euclidean Distance]])</f>
        <v>0.6410831638242247</v>
      </c>
      <c r="AA209">
        <v>208</v>
      </c>
    </row>
    <row r="210" spans="1:27" x14ac:dyDescent="0.3">
      <c r="A210">
        <v>341</v>
      </c>
      <c r="B210" t="s">
        <v>142</v>
      </c>
      <c r="C210" t="s">
        <v>149</v>
      </c>
      <c r="D210" t="s">
        <v>154</v>
      </c>
      <c r="E210" t="s">
        <v>157</v>
      </c>
      <c r="F210" t="s">
        <v>161</v>
      </c>
      <c r="G210" t="s">
        <v>226</v>
      </c>
      <c r="H210">
        <v>360.44647426487398</v>
      </c>
      <c r="I210">
        <v>26</v>
      </c>
      <c r="J210">
        <v>1283884.3792814119</v>
      </c>
      <c r="K210">
        <v>41947.404109090901</v>
      </c>
      <c r="L210">
        <v>231099188.27065414</v>
      </c>
      <c r="M210">
        <v>5188689.793181817</v>
      </c>
      <c r="N210">
        <v>1925826568.9221179</v>
      </c>
      <c r="O210">
        <v>101400000</v>
      </c>
      <c r="P210">
        <v>25.439052922727267</v>
      </c>
      <c r="Q210">
        <v>19194.071470257106</v>
      </c>
      <c r="R210">
        <v>231141135.67476323</v>
      </c>
      <c r="S210">
        <v>2032.4152587152998</v>
      </c>
      <c r="T210">
        <v>19219.510523179833</v>
      </c>
      <c r="U210">
        <f>Sustainable_Friendly_Table[[#This Row],[Total Energy(MJ)]]*AHP!$P$13/TOPSIS!$B$12</f>
        <v>2.2497784366541394E-2</v>
      </c>
      <c r="V210">
        <f>Sustainable_Friendly_Table[[#This Row],[Total Cost(LKR Million)]]*AHP!$P$14/TOPSIS!$C$12</f>
        <v>6.8260654997431168E-3</v>
      </c>
      <c r="W210">
        <f>Sustainable_Friendly_Table[[#This Row],[Total Carbon (Metric T)]]*AHP!$P$15/TOPSIS!$D$12</f>
        <v>1.2384683364397407E-2</v>
      </c>
      <c r="X210">
        <f>((Sustainable_Friendly_Table[[#This Row],[Weighted Energy]]-TOPSIS!$B$13)^2+(Sustainable_Friendly_Table[[#This Row],[Weighted Cost]]-TOPSIS!$C$13)^2+(Sustainable_Friendly_Table[[#This Row],[Weighted Co2]]-TOPSIS!$D$13)^2)^0.5</f>
        <v>2.0758940071684932E-3</v>
      </c>
      <c r="Y210">
        <f>((Sustainable_Friendly_Table[[#This Row],[Weighted Energy]]-TOPSIS!$B$14)^2+(Sustainable_Friendly_Table[[#This Row],[Weighted Cost]]-TOPSIS!$C$14)^2+(Sustainable_Friendly_Table[[#This Row],[Weighted Co2]]-TOPSIS!$D$14)^2)^0.5</f>
        <v>3.6983954295542127E-3</v>
      </c>
      <c r="Z210">
        <f>Sustainable_Friendly_Table[[#This Row],[S- Worst-Euclidean Distance]]/(Sustainable_Friendly_Table[[#This Row],[S+ Best-Euclidean Distance]]+Sustainable_Friendly_Table[[#This Row],[S- Worst-Euclidean Distance]])</f>
        <v>0.64049360013607126</v>
      </c>
      <c r="AA210">
        <v>209</v>
      </c>
    </row>
    <row r="211" spans="1:27" x14ac:dyDescent="0.3">
      <c r="A211">
        <v>359</v>
      </c>
      <c r="B211" t="s">
        <v>142</v>
      </c>
      <c r="C211" t="s">
        <v>149</v>
      </c>
      <c r="D211" t="s">
        <v>155</v>
      </c>
      <c r="E211" t="s">
        <v>157</v>
      </c>
      <c r="F211" t="s">
        <v>161</v>
      </c>
      <c r="G211" t="s">
        <v>226</v>
      </c>
      <c r="H211">
        <v>360.45292136987393</v>
      </c>
      <c r="I211">
        <v>26</v>
      </c>
      <c r="J211">
        <v>1283890.6200790519</v>
      </c>
      <c r="K211">
        <v>41928.983809090903</v>
      </c>
      <c r="L211">
        <v>231100311.61422935</v>
      </c>
      <c r="M211">
        <v>5187768.7781818165</v>
      </c>
      <c r="N211">
        <v>1925835930.118578</v>
      </c>
      <c r="O211">
        <v>101400000</v>
      </c>
      <c r="P211">
        <v>25.425237697727269</v>
      </c>
      <c r="Q211">
        <v>19194.164770181826</v>
      </c>
      <c r="R211">
        <v>231142240.59803843</v>
      </c>
      <c r="S211">
        <v>2032.4236988967598</v>
      </c>
      <c r="T211">
        <v>19219.590007879553</v>
      </c>
      <c r="U211">
        <f>Sustainable_Friendly_Table[[#This Row],[Total Energy(MJ)]]*AHP!$P$13/TOPSIS!$B$12</f>
        <v>2.2497891912632288E-2</v>
      </c>
      <c r="V211">
        <f>Sustainable_Friendly_Table[[#This Row],[Total Cost(LKR Million)]]*AHP!$P$14/TOPSIS!$C$12</f>
        <v>6.8260938469183446E-3</v>
      </c>
      <c r="W211">
        <f>Sustainable_Friendly_Table[[#This Row],[Total Carbon (Metric T)]]*AHP!$P$15/TOPSIS!$D$12</f>
        <v>1.2384734582810964E-2</v>
      </c>
      <c r="X211">
        <f>((Sustainable_Friendly_Table[[#This Row],[Weighted Energy]]-TOPSIS!$B$13)^2+(Sustainable_Friendly_Table[[#This Row],[Weighted Cost]]-TOPSIS!$C$13)^2+(Sustainable_Friendly_Table[[#This Row],[Weighted Co2]]-TOPSIS!$D$13)^2)^0.5</f>
        <v>2.0760161697859036E-3</v>
      </c>
      <c r="Y211">
        <f>((Sustainable_Friendly_Table[[#This Row],[Weighted Energy]]-TOPSIS!$B$14)^2+(Sustainable_Friendly_Table[[#This Row],[Weighted Cost]]-TOPSIS!$C$14)^2+(Sustainable_Friendly_Table[[#This Row],[Weighted Co2]]-TOPSIS!$D$14)^2)^0.5</f>
        <v>3.6982732214370646E-3</v>
      </c>
      <c r="Z211">
        <f>Sustainable_Friendly_Table[[#This Row],[S- Worst-Euclidean Distance]]/(Sustainable_Friendly_Table[[#This Row],[S+ Best-Euclidean Distance]]+Sustainable_Friendly_Table[[#This Row],[S- Worst-Euclidean Distance]])</f>
        <v>0.64047244100001488</v>
      </c>
      <c r="AA211">
        <v>210</v>
      </c>
    </row>
    <row r="212" spans="1:27" x14ac:dyDescent="0.3">
      <c r="A212">
        <v>88</v>
      </c>
      <c r="B212" t="s">
        <v>139</v>
      </c>
      <c r="C212" t="s">
        <v>151</v>
      </c>
      <c r="D212" t="s">
        <v>154</v>
      </c>
      <c r="E212" t="s">
        <v>157</v>
      </c>
      <c r="F212" t="s">
        <v>161</v>
      </c>
      <c r="G212" t="s">
        <v>225</v>
      </c>
      <c r="H212">
        <v>352.88359286139729</v>
      </c>
      <c r="I212">
        <v>51</v>
      </c>
      <c r="J212">
        <v>1286841.6517832179</v>
      </c>
      <c r="K212">
        <v>51004.942909090903</v>
      </c>
      <c r="L212">
        <v>231631497.32097924</v>
      </c>
      <c r="M212">
        <v>4518176.4731818177</v>
      </c>
      <c r="N212">
        <v>1930262477.6748269</v>
      </c>
      <c r="O212">
        <v>95064000</v>
      </c>
      <c r="P212">
        <v>23.357133322727268</v>
      </c>
      <c r="Q212">
        <v>19238.282694159108</v>
      </c>
      <c r="R212">
        <v>231682502.26388833</v>
      </c>
      <c r="S212">
        <v>2029.8446541480087</v>
      </c>
      <c r="T212">
        <v>19261.639827481835</v>
      </c>
      <c r="U212">
        <f>Sustainable_Friendly_Table[[#This Row],[Total Energy(MJ)]]*AHP!$P$13/TOPSIS!$B$12</f>
        <v>2.255047749167393E-2</v>
      </c>
      <c r="V212">
        <f>Sustainable_Friendly_Table[[#This Row],[Total Cost(LKR Million)]]*AHP!$P$14/TOPSIS!$C$12</f>
        <v>6.8174318727935923E-3</v>
      </c>
      <c r="W212">
        <f>Sustainable_Friendly_Table[[#This Row],[Total Carbon (Metric T)]]*AHP!$P$15/TOPSIS!$D$12</f>
        <v>1.2411830678763888E-2</v>
      </c>
      <c r="X212">
        <f>((Sustainable_Friendly_Table[[#This Row],[Weighted Energy]]-TOPSIS!$B$13)^2+(Sustainable_Friendly_Table[[#This Row],[Weighted Cost]]-TOPSIS!$C$13)^2+(Sustainable_Friendly_Table[[#This Row],[Weighted Co2]]-TOPSIS!$D$13)^2)^0.5</f>
        <v>2.1308153517647335E-3</v>
      </c>
      <c r="Y212">
        <f>((Sustainable_Friendly_Table[[#This Row],[Weighted Energy]]-TOPSIS!$B$14)^2+(Sustainable_Friendly_Table[[#This Row],[Weighted Cost]]-TOPSIS!$C$14)^2+(Sustainable_Friendly_Table[[#This Row],[Weighted Co2]]-TOPSIS!$D$14)^2)^0.5</f>
        <v>3.643438579322878E-3</v>
      </c>
      <c r="Z212">
        <f>Sustainable_Friendly_Table[[#This Row],[S- Worst-Euclidean Distance]]/(Sustainable_Friendly_Table[[#This Row],[S+ Best-Euclidean Distance]]+Sustainable_Friendly_Table[[#This Row],[S- Worst-Euclidean Distance]])</f>
        <v>0.63097997123181881</v>
      </c>
      <c r="AA212">
        <v>211</v>
      </c>
    </row>
    <row r="213" spans="1:27" x14ac:dyDescent="0.3">
      <c r="A213">
        <v>106</v>
      </c>
      <c r="B213" t="s">
        <v>139</v>
      </c>
      <c r="C213" t="s">
        <v>151</v>
      </c>
      <c r="D213" t="s">
        <v>155</v>
      </c>
      <c r="E213" t="s">
        <v>157</v>
      </c>
      <c r="F213" t="s">
        <v>161</v>
      </c>
      <c r="G213" t="s">
        <v>225</v>
      </c>
      <c r="H213">
        <v>352.8900399663973</v>
      </c>
      <c r="I213">
        <v>51</v>
      </c>
      <c r="J213">
        <v>1286847.8925808582</v>
      </c>
      <c r="K213">
        <v>50986.522609090905</v>
      </c>
      <c r="L213">
        <v>231632620.66455448</v>
      </c>
      <c r="M213">
        <v>4517255.458181818</v>
      </c>
      <c r="N213">
        <v>1930271838.8712873</v>
      </c>
      <c r="O213">
        <v>95064000</v>
      </c>
      <c r="P213">
        <v>23.34331809772727</v>
      </c>
      <c r="Q213">
        <v>19238.375994083828</v>
      </c>
      <c r="R213">
        <v>231683607.18716356</v>
      </c>
      <c r="S213">
        <v>2029.8530943294693</v>
      </c>
      <c r="T213">
        <v>19261.719312181554</v>
      </c>
      <c r="U213">
        <f>Sustainable_Friendly_Table[[#This Row],[Total Energy(MJ)]]*AHP!$P$13/TOPSIS!$B$12</f>
        <v>2.2550585037764827E-2</v>
      </c>
      <c r="V213">
        <f>Sustainable_Friendly_Table[[#This Row],[Total Cost(LKR Million)]]*AHP!$P$14/TOPSIS!$C$12</f>
        <v>6.8174602199688227E-3</v>
      </c>
      <c r="W213">
        <f>Sustainable_Friendly_Table[[#This Row],[Total Carbon (Metric T)]]*AHP!$P$15/TOPSIS!$D$12</f>
        <v>1.2411881897177445E-2</v>
      </c>
      <c r="X213">
        <f>((Sustainable_Friendly_Table[[#This Row],[Weighted Energy]]-TOPSIS!$B$13)^2+(Sustainable_Friendly_Table[[#This Row],[Weighted Cost]]-TOPSIS!$C$13)^2+(Sustainable_Friendly_Table[[#This Row],[Weighted Co2]]-TOPSIS!$D$13)^2)^0.5</f>
        <v>2.1309375628621495E-3</v>
      </c>
      <c r="Y213">
        <f>((Sustainable_Friendly_Table[[#This Row],[Weighted Energy]]-TOPSIS!$B$14)^2+(Sustainable_Friendly_Table[[#This Row],[Weighted Cost]]-TOPSIS!$C$14)^2+(Sustainable_Friendly_Table[[#This Row],[Weighted Co2]]-TOPSIS!$D$14)^2)^0.5</f>
        <v>3.643316397684314E-3</v>
      </c>
      <c r="Z213">
        <f>Sustainable_Friendly_Table[[#This Row],[S- Worst-Euclidean Distance]]/(Sustainable_Friendly_Table[[#This Row],[S+ Best-Euclidean Distance]]+Sustainable_Friendly_Table[[#This Row],[S- Worst-Euclidean Distance]])</f>
        <v>0.63095880828551543</v>
      </c>
      <c r="AA213">
        <v>212</v>
      </c>
    </row>
    <row r="214" spans="1:27" x14ac:dyDescent="0.3">
      <c r="A214">
        <v>90</v>
      </c>
      <c r="B214" t="s">
        <v>139</v>
      </c>
      <c r="C214" t="s">
        <v>151</v>
      </c>
      <c r="D214" t="s">
        <v>154</v>
      </c>
      <c r="E214" t="s">
        <v>157</v>
      </c>
      <c r="F214" t="s">
        <v>161</v>
      </c>
      <c r="G214" t="s">
        <v>224</v>
      </c>
      <c r="H214">
        <v>352.88359286139729</v>
      </c>
      <c r="I214">
        <v>26</v>
      </c>
      <c r="J214">
        <v>1286841.6517832179</v>
      </c>
      <c r="K214">
        <v>51004.942909090903</v>
      </c>
      <c r="L214">
        <v>231631497.32097924</v>
      </c>
      <c r="M214">
        <v>4518176.4731818177</v>
      </c>
      <c r="N214">
        <v>1930262477.6748269</v>
      </c>
      <c r="O214">
        <v>97401200</v>
      </c>
      <c r="P214">
        <v>23.357133322727268</v>
      </c>
      <c r="Q214">
        <v>19238.282694159108</v>
      </c>
      <c r="R214">
        <v>231682502.26388833</v>
      </c>
      <c r="S214">
        <v>2032.1818541480086</v>
      </c>
      <c r="T214">
        <v>19261.639827481835</v>
      </c>
      <c r="U214">
        <f>Sustainable_Friendly_Table[[#This Row],[Total Energy(MJ)]]*AHP!$P$13/TOPSIS!$B$12</f>
        <v>2.255047749167393E-2</v>
      </c>
      <c r="V214">
        <f>Sustainable_Friendly_Table[[#This Row],[Total Cost(LKR Million)]]*AHP!$P$14/TOPSIS!$C$12</f>
        <v>6.8252815876673539E-3</v>
      </c>
      <c r="W214">
        <f>Sustainable_Friendly_Table[[#This Row],[Total Carbon (Metric T)]]*AHP!$P$15/TOPSIS!$D$12</f>
        <v>1.2411830678763888E-2</v>
      </c>
      <c r="X214">
        <f>((Sustainable_Friendly_Table[[#This Row],[Weighted Energy]]-TOPSIS!$B$13)^2+(Sustainable_Friendly_Table[[#This Row],[Weighted Cost]]-TOPSIS!$C$13)^2+(Sustainable_Friendly_Table[[#This Row],[Weighted Co2]]-TOPSIS!$D$13)^2)^0.5</f>
        <v>2.132842753171132E-3</v>
      </c>
      <c r="Y214">
        <f>((Sustainable_Friendly_Table[[#This Row],[Weighted Energy]]-TOPSIS!$B$14)^2+(Sustainable_Friendly_Table[[#This Row],[Weighted Cost]]-TOPSIS!$C$14)^2+(Sustainable_Friendly_Table[[#This Row],[Weighted Co2]]-TOPSIS!$D$14)^2)^0.5</f>
        <v>3.6413764184851679E-3</v>
      </c>
      <c r="Z214">
        <f>Sustainable_Friendly_Table[[#This Row],[S- Worst-Euclidean Distance]]/(Sustainable_Friendly_Table[[#This Row],[S+ Best-Euclidean Distance]]+Sustainable_Friendly_Table[[#This Row],[S- Worst-Euclidean Distance]])</f>
        <v>0.63062663716671163</v>
      </c>
      <c r="AA214">
        <v>213</v>
      </c>
    </row>
    <row r="215" spans="1:27" x14ac:dyDescent="0.3">
      <c r="A215">
        <v>108</v>
      </c>
      <c r="B215" t="s">
        <v>139</v>
      </c>
      <c r="C215" t="s">
        <v>151</v>
      </c>
      <c r="D215" t="s">
        <v>155</v>
      </c>
      <c r="E215" t="s">
        <v>157</v>
      </c>
      <c r="F215" t="s">
        <v>161</v>
      </c>
      <c r="G215" t="s">
        <v>224</v>
      </c>
      <c r="H215">
        <v>352.8900399663973</v>
      </c>
      <c r="I215">
        <v>26</v>
      </c>
      <c r="J215">
        <v>1286847.8925808582</v>
      </c>
      <c r="K215">
        <v>50986.522609090905</v>
      </c>
      <c r="L215">
        <v>231632620.66455448</v>
      </c>
      <c r="M215">
        <v>4517255.458181818</v>
      </c>
      <c r="N215">
        <v>1930271838.8712873</v>
      </c>
      <c r="O215">
        <v>97401200</v>
      </c>
      <c r="P215">
        <v>23.34331809772727</v>
      </c>
      <c r="Q215">
        <v>19238.375994083828</v>
      </c>
      <c r="R215">
        <v>231683607.18716356</v>
      </c>
      <c r="S215">
        <v>2032.1902943294692</v>
      </c>
      <c r="T215">
        <v>19261.719312181554</v>
      </c>
      <c r="U215">
        <f>Sustainable_Friendly_Table[[#This Row],[Total Energy(MJ)]]*AHP!$P$13/TOPSIS!$B$12</f>
        <v>2.2550585037764827E-2</v>
      </c>
      <c r="V215">
        <f>Sustainable_Friendly_Table[[#This Row],[Total Cost(LKR Million)]]*AHP!$P$14/TOPSIS!$C$12</f>
        <v>6.825309934842586E-3</v>
      </c>
      <c r="W215">
        <f>Sustainable_Friendly_Table[[#This Row],[Total Carbon (Metric T)]]*AHP!$P$15/TOPSIS!$D$12</f>
        <v>1.2411881897177445E-2</v>
      </c>
      <c r="X215">
        <f>((Sustainable_Friendly_Table[[#This Row],[Weighted Energy]]-TOPSIS!$B$13)^2+(Sustainable_Friendly_Table[[#This Row],[Weighted Cost]]-TOPSIS!$C$13)^2+(Sustainable_Friendly_Table[[#This Row],[Weighted Co2]]-TOPSIS!$D$13)^2)^0.5</f>
        <v>2.1329649524288287E-3</v>
      </c>
      <c r="Y215">
        <f>((Sustainable_Friendly_Table[[#This Row],[Weighted Energy]]-TOPSIS!$B$14)^2+(Sustainable_Friendly_Table[[#This Row],[Weighted Cost]]-TOPSIS!$C$14)^2+(Sustainable_Friendly_Table[[#This Row],[Weighted Co2]]-TOPSIS!$D$14)^2)^0.5</f>
        <v>3.6412542287612175E-3</v>
      </c>
      <c r="Z215">
        <f>Sustainable_Friendly_Table[[#This Row],[S- Worst-Euclidean Distance]]/(Sustainable_Friendly_Table[[#This Row],[S+ Best-Euclidean Distance]]+Sustainable_Friendly_Table[[#This Row],[S- Worst-Euclidean Distance]])</f>
        <v>0.63060547487058982</v>
      </c>
      <c r="AA215">
        <v>214</v>
      </c>
    </row>
    <row r="216" spans="1:27" x14ac:dyDescent="0.3">
      <c r="A216">
        <v>89</v>
      </c>
      <c r="B216" t="s">
        <v>139</v>
      </c>
      <c r="C216" t="s">
        <v>151</v>
      </c>
      <c r="D216" t="s">
        <v>154</v>
      </c>
      <c r="E216" t="s">
        <v>157</v>
      </c>
      <c r="F216" t="s">
        <v>161</v>
      </c>
      <c r="G216" t="s">
        <v>226</v>
      </c>
      <c r="H216">
        <v>352.88359286139729</v>
      </c>
      <c r="I216">
        <v>26</v>
      </c>
      <c r="J216">
        <v>1286841.6517832179</v>
      </c>
      <c r="K216">
        <v>51004.942909090903</v>
      </c>
      <c r="L216">
        <v>231631497.32097924</v>
      </c>
      <c r="M216">
        <v>4518176.4731818177</v>
      </c>
      <c r="N216">
        <v>1930262477.6748269</v>
      </c>
      <c r="O216">
        <v>101400000</v>
      </c>
      <c r="P216">
        <v>23.357133322727268</v>
      </c>
      <c r="Q216">
        <v>19238.282694159108</v>
      </c>
      <c r="R216">
        <v>231682502.26388833</v>
      </c>
      <c r="S216">
        <v>2036.1806541480087</v>
      </c>
      <c r="T216">
        <v>19261.639827481835</v>
      </c>
      <c r="U216">
        <f>Sustainable_Friendly_Table[[#This Row],[Total Energy(MJ)]]*AHP!$P$13/TOPSIS!$B$12</f>
        <v>2.255047749167393E-2</v>
      </c>
      <c r="V216">
        <f>Sustainable_Friendly_Table[[#This Row],[Total Cost(LKR Million)]]*AHP!$P$14/TOPSIS!$C$12</f>
        <v>6.8387119487135642E-3</v>
      </c>
      <c r="W216">
        <f>Sustainable_Friendly_Table[[#This Row],[Total Carbon (Metric T)]]*AHP!$P$15/TOPSIS!$D$12</f>
        <v>1.2411830678763888E-2</v>
      </c>
      <c r="X216">
        <f>((Sustainable_Friendly_Table[[#This Row],[Weighted Energy]]-TOPSIS!$B$13)^2+(Sustainable_Friendly_Table[[#This Row],[Weighted Cost]]-TOPSIS!$C$13)^2+(Sustainable_Friendly_Table[[#This Row],[Weighted Co2]]-TOPSIS!$D$13)^2)^0.5</f>
        <v>2.1363739353391182E-3</v>
      </c>
      <c r="Y216">
        <f>((Sustainable_Friendly_Table[[#This Row],[Weighted Energy]]-TOPSIS!$B$14)^2+(Sustainable_Friendly_Table[[#This Row],[Weighted Cost]]-TOPSIS!$C$14)^2+(Sustainable_Friendly_Table[[#This Row],[Weighted Co2]]-TOPSIS!$D$14)^2)^0.5</f>
        <v>3.6378847631271757E-3</v>
      </c>
      <c r="Z216">
        <f>Sustainable_Friendly_Table[[#This Row],[S- Worst-Euclidean Distance]]/(Sustainable_Friendly_Table[[#This Row],[S+ Best-Euclidean Distance]]+Sustainable_Friendly_Table[[#This Row],[S- Worst-Euclidean Distance]])</f>
        <v>0.63001762704075548</v>
      </c>
      <c r="AA216">
        <v>215</v>
      </c>
    </row>
    <row r="217" spans="1:27" x14ac:dyDescent="0.3">
      <c r="A217">
        <v>107</v>
      </c>
      <c r="B217" t="s">
        <v>139</v>
      </c>
      <c r="C217" t="s">
        <v>151</v>
      </c>
      <c r="D217" t="s">
        <v>155</v>
      </c>
      <c r="E217" t="s">
        <v>157</v>
      </c>
      <c r="F217" t="s">
        <v>161</v>
      </c>
      <c r="G217" t="s">
        <v>226</v>
      </c>
      <c r="H217">
        <v>352.8900399663973</v>
      </c>
      <c r="I217">
        <v>26</v>
      </c>
      <c r="J217">
        <v>1286847.8925808582</v>
      </c>
      <c r="K217">
        <v>50986.522609090905</v>
      </c>
      <c r="L217">
        <v>231632620.66455448</v>
      </c>
      <c r="M217">
        <v>4517255.458181818</v>
      </c>
      <c r="N217">
        <v>1930271838.8712873</v>
      </c>
      <c r="O217">
        <v>101400000</v>
      </c>
      <c r="P217">
        <v>23.34331809772727</v>
      </c>
      <c r="Q217">
        <v>19238.375994083828</v>
      </c>
      <c r="R217">
        <v>231683607.18716356</v>
      </c>
      <c r="S217">
        <v>2036.1890943294693</v>
      </c>
      <c r="T217">
        <v>19261.719312181554</v>
      </c>
      <c r="U217">
        <f>Sustainable_Friendly_Table[[#This Row],[Total Energy(MJ)]]*AHP!$P$13/TOPSIS!$B$12</f>
        <v>2.2550585037764827E-2</v>
      </c>
      <c r="V217">
        <f>Sustainable_Friendly_Table[[#This Row],[Total Cost(LKR Million)]]*AHP!$P$14/TOPSIS!$C$12</f>
        <v>6.8387402958887946E-3</v>
      </c>
      <c r="W217">
        <f>Sustainable_Friendly_Table[[#This Row],[Total Carbon (Metric T)]]*AHP!$P$15/TOPSIS!$D$12</f>
        <v>1.2411881897177445E-2</v>
      </c>
      <c r="X217">
        <f>((Sustainable_Friendly_Table[[#This Row],[Weighted Energy]]-TOPSIS!$B$13)^2+(Sustainable_Friendly_Table[[#This Row],[Weighted Cost]]-TOPSIS!$C$13)^2+(Sustainable_Friendly_Table[[#This Row],[Weighted Co2]]-TOPSIS!$D$13)^2)^0.5</f>
        <v>2.1364961108218858E-3</v>
      </c>
      <c r="Y217">
        <f>((Sustainable_Friendly_Table[[#This Row],[Weighted Energy]]-TOPSIS!$B$14)^2+(Sustainable_Friendly_Table[[#This Row],[Weighted Cost]]-TOPSIS!$C$14)^2+(Sustainable_Friendly_Table[[#This Row],[Weighted Co2]]-TOPSIS!$D$14)^2)^0.5</f>
        <v>3.6377625607768916E-3</v>
      </c>
      <c r="Z217">
        <f>Sustainable_Friendly_Table[[#This Row],[S- Worst-Euclidean Distance]]/(Sustainable_Friendly_Table[[#This Row],[S+ Best-Euclidean Distance]]+Sustainable_Friendly_Table[[#This Row],[S- Worst-Euclidean Distance]])</f>
        <v>0.62999646667537801</v>
      </c>
      <c r="AA217">
        <v>216</v>
      </c>
    </row>
    <row r="218" spans="1:27" x14ac:dyDescent="0.3">
      <c r="A218">
        <v>181</v>
      </c>
      <c r="B218" t="s">
        <v>140</v>
      </c>
      <c r="C218" t="s">
        <v>151</v>
      </c>
      <c r="D218" t="s">
        <v>154</v>
      </c>
      <c r="E218" t="s">
        <v>156</v>
      </c>
      <c r="F218" t="s">
        <v>159</v>
      </c>
      <c r="G218" t="s">
        <v>225</v>
      </c>
      <c r="H218">
        <v>356.15243172469428</v>
      </c>
      <c r="I218">
        <v>51</v>
      </c>
      <c r="J218">
        <v>1293483.567895486</v>
      </c>
      <c r="K218">
        <v>43335.209363636357</v>
      </c>
      <c r="L218">
        <v>232827042.2211875</v>
      </c>
      <c r="M218">
        <v>5448905.7822727263</v>
      </c>
      <c r="N218">
        <v>1940225351.8432291</v>
      </c>
      <c r="O218">
        <v>95064000</v>
      </c>
      <c r="P218">
        <v>21.755103868181813</v>
      </c>
      <c r="Q218">
        <v>19337.579340037519</v>
      </c>
      <c r="R218">
        <v>232870377.43055114</v>
      </c>
      <c r="S218">
        <v>2040.7382576255018</v>
      </c>
      <c r="T218">
        <v>19359.3344439057</v>
      </c>
      <c r="U218">
        <f>Sustainable_Friendly_Table[[#This Row],[Total Energy(MJ)]]*AHP!$P$13/TOPSIS!$B$12</f>
        <v>2.2666097583597129E-2</v>
      </c>
      <c r="V218">
        <f>Sustainable_Friendly_Table[[#This Row],[Total Cost(LKR Million)]]*AHP!$P$14/TOPSIS!$C$12</f>
        <v>6.8540191059127727E-3</v>
      </c>
      <c r="W218">
        <f>Sustainable_Friendly_Table[[#This Row],[Total Carbon (Metric T)]]*AHP!$P$15/TOPSIS!$D$12</f>
        <v>1.2474783212823306E-2</v>
      </c>
      <c r="X218">
        <f>((Sustainable_Friendly_Table[[#This Row],[Weighted Energy]]-TOPSIS!$B$13)^2+(Sustainable_Friendly_Table[[#This Row],[Weighted Cost]]-TOPSIS!$C$13)^2+(Sustainable_Friendly_Table[[#This Row],[Weighted Co2]]-TOPSIS!$D$13)^2)^0.5</f>
        <v>2.267442687560137E-3</v>
      </c>
      <c r="Y218">
        <f>((Sustainable_Friendly_Table[[#This Row],[Weighted Energy]]-TOPSIS!$B$14)^2+(Sustainable_Friendly_Table[[#This Row],[Weighted Cost]]-TOPSIS!$C$14)^2+(Sustainable_Friendly_Table[[#This Row],[Weighted Co2]]-TOPSIS!$D$14)^2)^0.5</f>
        <v>3.5068041855525743E-3</v>
      </c>
      <c r="Z218">
        <f>Sustainable_Friendly_Table[[#This Row],[S- Worst-Euclidean Distance]]/(Sustainable_Friendly_Table[[#This Row],[S+ Best-Euclidean Distance]]+Sustainable_Friendly_Table[[#This Row],[S- Worst-Euclidean Distance]])</f>
        <v>0.6073180213131707</v>
      </c>
      <c r="AA218">
        <v>217</v>
      </c>
    </row>
    <row r="219" spans="1:27" x14ac:dyDescent="0.3">
      <c r="A219">
        <v>199</v>
      </c>
      <c r="B219" t="s">
        <v>140</v>
      </c>
      <c r="C219" t="s">
        <v>151</v>
      </c>
      <c r="D219" t="s">
        <v>155</v>
      </c>
      <c r="E219" t="s">
        <v>156</v>
      </c>
      <c r="F219" t="s">
        <v>159</v>
      </c>
      <c r="G219" t="s">
        <v>225</v>
      </c>
      <c r="H219">
        <v>356.15887882969423</v>
      </c>
      <c r="I219">
        <v>51</v>
      </c>
      <c r="J219">
        <v>1293489.8086931261</v>
      </c>
      <c r="K219">
        <v>43316.789063636359</v>
      </c>
      <c r="L219">
        <v>232828165.56476271</v>
      </c>
      <c r="M219">
        <v>5447984.7672727266</v>
      </c>
      <c r="N219">
        <v>1940234713.0396893</v>
      </c>
      <c r="O219">
        <v>95064000</v>
      </c>
      <c r="P219">
        <v>21.741288643181814</v>
      </c>
      <c r="Q219">
        <v>19337.672639962235</v>
      </c>
      <c r="R219">
        <v>232871482.35382634</v>
      </c>
      <c r="S219">
        <v>2040.7466978069619</v>
      </c>
      <c r="T219">
        <v>19359.413928605416</v>
      </c>
      <c r="U219">
        <f>Sustainable_Friendly_Table[[#This Row],[Total Energy(MJ)]]*AHP!$P$13/TOPSIS!$B$12</f>
        <v>2.2666205129688026E-2</v>
      </c>
      <c r="V219">
        <f>Sustainable_Friendly_Table[[#This Row],[Total Cost(LKR Million)]]*AHP!$P$14/TOPSIS!$C$12</f>
        <v>6.8540474530880023E-3</v>
      </c>
      <c r="W219">
        <f>Sustainable_Friendly_Table[[#This Row],[Total Carbon (Metric T)]]*AHP!$P$15/TOPSIS!$D$12</f>
        <v>1.2474834431236861E-2</v>
      </c>
      <c r="X219">
        <f>((Sustainable_Friendly_Table[[#This Row],[Weighted Energy]]-TOPSIS!$B$13)^2+(Sustainable_Friendly_Table[[#This Row],[Weighted Cost]]-TOPSIS!$C$13)^2+(Sustainable_Friendly_Table[[#This Row],[Weighted Co2]]-TOPSIS!$D$13)^2)^0.5</f>
        <v>2.2675648980339329E-3</v>
      </c>
      <c r="Y219">
        <f>((Sustainable_Friendly_Table[[#This Row],[Weighted Energy]]-TOPSIS!$B$14)^2+(Sustainable_Friendly_Table[[#This Row],[Weighted Cost]]-TOPSIS!$C$14)^2+(Sustainable_Friendly_Table[[#This Row],[Weighted Co2]]-TOPSIS!$D$14)^2)^0.5</f>
        <v>3.5066820044126119E-3</v>
      </c>
      <c r="Z219">
        <f>Sustainable_Friendly_Table[[#This Row],[S- Worst-Euclidean Distance]]/(Sustainable_Friendly_Table[[#This Row],[S+ Best-Euclidean Distance]]+Sustainable_Friendly_Table[[#This Row],[S- Worst-Euclidean Distance]])</f>
        <v>0.60729685856121474</v>
      </c>
      <c r="AA219">
        <v>218</v>
      </c>
    </row>
    <row r="220" spans="1:27" x14ac:dyDescent="0.3">
      <c r="A220">
        <v>183</v>
      </c>
      <c r="B220" t="s">
        <v>140</v>
      </c>
      <c r="C220" t="s">
        <v>151</v>
      </c>
      <c r="D220" t="s">
        <v>154</v>
      </c>
      <c r="E220" t="s">
        <v>156</v>
      </c>
      <c r="F220" t="s">
        <v>159</v>
      </c>
      <c r="G220" t="s">
        <v>224</v>
      </c>
      <c r="H220">
        <v>356.15243172469428</v>
      </c>
      <c r="I220">
        <v>26</v>
      </c>
      <c r="J220">
        <v>1293483.567895486</v>
      </c>
      <c r="K220">
        <v>43335.209363636357</v>
      </c>
      <c r="L220">
        <v>232827042.2211875</v>
      </c>
      <c r="M220">
        <v>5448905.7822727263</v>
      </c>
      <c r="N220">
        <v>1940225351.8432291</v>
      </c>
      <c r="O220">
        <v>97401200</v>
      </c>
      <c r="P220">
        <v>21.755103868181813</v>
      </c>
      <c r="Q220">
        <v>19337.579340037519</v>
      </c>
      <c r="R220">
        <v>232870377.43055114</v>
      </c>
      <c r="S220">
        <v>2043.0754576255019</v>
      </c>
      <c r="T220">
        <v>19359.3344439057</v>
      </c>
      <c r="U220">
        <f>Sustainable_Friendly_Table[[#This Row],[Total Energy(MJ)]]*AHP!$P$13/TOPSIS!$B$12</f>
        <v>2.2666097583597129E-2</v>
      </c>
      <c r="V220">
        <f>Sustainable_Friendly_Table[[#This Row],[Total Cost(LKR Million)]]*AHP!$P$14/TOPSIS!$C$12</f>
        <v>6.861868820786537E-3</v>
      </c>
      <c r="W220">
        <f>Sustainable_Friendly_Table[[#This Row],[Total Carbon (Metric T)]]*AHP!$P$15/TOPSIS!$D$12</f>
        <v>1.2474783212823306E-2</v>
      </c>
      <c r="X220">
        <f>((Sustainable_Friendly_Table[[#This Row],[Weighted Energy]]-TOPSIS!$B$13)^2+(Sustainable_Friendly_Table[[#This Row],[Weighted Cost]]-TOPSIS!$C$13)^2+(Sustainable_Friendly_Table[[#This Row],[Weighted Co2]]-TOPSIS!$D$13)^2)^0.5</f>
        <v>2.2694745837978231E-3</v>
      </c>
      <c r="Y220">
        <f>((Sustainable_Friendly_Table[[#This Row],[Weighted Energy]]-TOPSIS!$B$14)^2+(Sustainable_Friendly_Table[[#This Row],[Weighted Cost]]-TOPSIS!$C$14)^2+(Sustainable_Friendly_Table[[#This Row],[Weighted Co2]]-TOPSIS!$D$14)^2)^0.5</f>
        <v>3.5047435761131822E-3</v>
      </c>
      <c r="Z220">
        <f>Sustainable_Friendly_Table[[#This Row],[S- Worst-Euclidean Distance]]/(Sustainable_Friendly_Table[[#This Row],[S+ Best-Euclidean Distance]]+Sustainable_Friendly_Table[[#This Row],[S- Worst-Euclidean Distance]])</f>
        <v>0.60696417749605747</v>
      </c>
      <c r="AA220">
        <v>219</v>
      </c>
    </row>
    <row r="221" spans="1:27" x14ac:dyDescent="0.3">
      <c r="A221">
        <v>201</v>
      </c>
      <c r="B221" t="s">
        <v>140</v>
      </c>
      <c r="C221" t="s">
        <v>151</v>
      </c>
      <c r="D221" t="s">
        <v>155</v>
      </c>
      <c r="E221" t="s">
        <v>156</v>
      </c>
      <c r="F221" t="s">
        <v>159</v>
      </c>
      <c r="G221" t="s">
        <v>224</v>
      </c>
      <c r="H221">
        <v>356.15887882969423</v>
      </c>
      <c r="I221">
        <v>26</v>
      </c>
      <c r="J221">
        <v>1293489.8086931261</v>
      </c>
      <c r="K221">
        <v>43316.789063636359</v>
      </c>
      <c r="L221">
        <v>232828165.56476271</v>
      </c>
      <c r="M221">
        <v>5447984.7672727266</v>
      </c>
      <c r="N221">
        <v>1940234713.0396893</v>
      </c>
      <c r="O221">
        <v>97401200</v>
      </c>
      <c r="P221">
        <v>21.741288643181814</v>
      </c>
      <c r="Q221">
        <v>19337.672639962235</v>
      </c>
      <c r="R221">
        <v>232871482.35382634</v>
      </c>
      <c r="S221">
        <v>2043.0838978069621</v>
      </c>
      <c r="T221">
        <v>19359.413928605416</v>
      </c>
      <c r="U221">
        <f>Sustainable_Friendly_Table[[#This Row],[Total Energy(MJ)]]*AHP!$P$13/TOPSIS!$B$12</f>
        <v>2.2666205129688026E-2</v>
      </c>
      <c r="V221">
        <f>Sustainable_Friendly_Table[[#This Row],[Total Cost(LKR Million)]]*AHP!$P$14/TOPSIS!$C$12</f>
        <v>6.8618971679617648E-3</v>
      </c>
      <c r="W221">
        <f>Sustainable_Friendly_Table[[#This Row],[Total Carbon (Metric T)]]*AHP!$P$15/TOPSIS!$D$12</f>
        <v>1.2474834431236861E-2</v>
      </c>
      <c r="X221">
        <f>((Sustainable_Friendly_Table[[#This Row],[Weighted Energy]]-TOPSIS!$B$13)^2+(Sustainable_Friendly_Table[[#This Row],[Weighted Cost]]-TOPSIS!$C$13)^2+(Sustainable_Friendly_Table[[#This Row],[Weighted Co2]]-TOPSIS!$D$13)^2)^0.5</f>
        <v>2.2695967829031855E-3</v>
      </c>
      <c r="Y221">
        <f>((Sustainable_Friendly_Table[[#This Row],[Weighted Energy]]-TOPSIS!$B$14)^2+(Sustainable_Friendly_Table[[#This Row],[Weighted Cost]]-TOPSIS!$C$14)^2+(Sustainable_Friendly_Table[[#This Row],[Weighted Co2]]-TOPSIS!$D$14)^2)^0.5</f>
        <v>3.5046213866269933E-3</v>
      </c>
      <c r="Z221">
        <f>Sustainable_Friendly_Table[[#This Row],[S- Worst-Euclidean Distance]]/(Sustainable_Friendly_Table[[#This Row],[S+ Best-Euclidean Distance]]+Sustainable_Friendly_Table[[#This Row],[S- Worst-Euclidean Distance]])</f>
        <v>0.60694301526749339</v>
      </c>
      <c r="AA221">
        <v>220</v>
      </c>
    </row>
    <row r="222" spans="1:27" x14ac:dyDescent="0.3">
      <c r="A222">
        <v>182</v>
      </c>
      <c r="B222" t="s">
        <v>140</v>
      </c>
      <c r="C222" t="s">
        <v>151</v>
      </c>
      <c r="D222" t="s">
        <v>154</v>
      </c>
      <c r="E222" t="s">
        <v>156</v>
      </c>
      <c r="F222" t="s">
        <v>159</v>
      </c>
      <c r="G222" t="s">
        <v>226</v>
      </c>
      <c r="H222">
        <v>356.15243172469428</v>
      </c>
      <c r="I222">
        <v>26</v>
      </c>
      <c r="J222">
        <v>1293483.567895486</v>
      </c>
      <c r="K222">
        <v>43335.209363636357</v>
      </c>
      <c r="L222">
        <v>232827042.2211875</v>
      </c>
      <c r="M222">
        <v>5448905.7822727263</v>
      </c>
      <c r="N222">
        <v>1940225351.8432291</v>
      </c>
      <c r="O222">
        <v>101400000</v>
      </c>
      <c r="P222">
        <v>21.755103868181813</v>
      </c>
      <c r="Q222">
        <v>19337.579340037519</v>
      </c>
      <c r="R222">
        <v>232870377.43055114</v>
      </c>
      <c r="S222">
        <v>2047.0742576255018</v>
      </c>
      <c r="T222">
        <v>19359.3344439057</v>
      </c>
      <c r="U222">
        <f>Sustainable_Friendly_Table[[#This Row],[Total Energy(MJ)]]*AHP!$P$13/TOPSIS!$B$12</f>
        <v>2.2666097583597129E-2</v>
      </c>
      <c r="V222">
        <f>Sustainable_Friendly_Table[[#This Row],[Total Cost(LKR Million)]]*AHP!$P$14/TOPSIS!$C$12</f>
        <v>6.8752991818327464E-3</v>
      </c>
      <c r="W222">
        <f>Sustainable_Friendly_Table[[#This Row],[Total Carbon (Metric T)]]*AHP!$P$15/TOPSIS!$D$12</f>
        <v>1.2474783212823306E-2</v>
      </c>
      <c r="X222">
        <f>((Sustainable_Friendly_Table[[#This Row],[Weighted Energy]]-TOPSIS!$B$13)^2+(Sustainable_Friendly_Table[[#This Row],[Weighted Cost]]-TOPSIS!$C$13)^2+(Sustainable_Friendly_Table[[#This Row],[Weighted Co2]]-TOPSIS!$D$13)^2)^0.5</f>
        <v>2.2730096849435067E-3</v>
      </c>
      <c r="Y222">
        <f>((Sustainable_Friendly_Table[[#This Row],[Weighted Energy]]-TOPSIS!$B$14)^2+(Sustainable_Friendly_Table[[#This Row],[Weighted Cost]]-TOPSIS!$C$14)^2+(Sustainable_Friendly_Table[[#This Row],[Weighted Co2]]-TOPSIS!$D$14)^2)^0.5</f>
        <v>3.501256006421205E-3</v>
      </c>
      <c r="Z222">
        <f>Sustainable_Friendly_Table[[#This Row],[S- Worst-Euclidean Distance]]/(Sustainable_Friendly_Table[[#This Row],[S+ Best-Euclidean Distance]]+Sustainable_Friendly_Table[[#This Row],[S- Worst-Euclidean Distance]])</f>
        <v>0.60635519623858958</v>
      </c>
      <c r="AA222">
        <v>221</v>
      </c>
    </row>
    <row r="223" spans="1:27" x14ac:dyDescent="0.3">
      <c r="A223">
        <v>200</v>
      </c>
      <c r="B223" t="s">
        <v>140</v>
      </c>
      <c r="C223" t="s">
        <v>151</v>
      </c>
      <c r="D223" t="s">
        <v>155</v>
      </c>
      <c r="E223" t="s">
        <v>156</v>
      </c>
      <c r="F223" t="s">
        <v>159</v>
      </c>
      <c r="G223" t="s">
        <v>226</v>
      </c>
      <c r="H223">
        <v>356.15887882969423</v>
      </c>
      <c r="I223">
        <v>26</v>
      </c>
      <c r="J223">
        <v>1293489.8086931261</v>
      </c>
      <c r="K223">
        <v>43316.789063636359</v>
      </c>
      <c r="L223">
        <v>232828165.56476271</v>
      </c>
      <c r="M223">
        <v>5447984.7672727266</v>
      </c>
      <c r="N223">
        <v>1940234713.0396893</v>
      </c>
      <c r="O223">
        <v>101400000</v>
      </c>
      <c r="P223">
        <v>21.741288643181814</v>
      </c>
      <c r="Q223">
        <v>19337.672639962235</v>
      </c>
      <c r="R223">
        <v>232871482.35382634</v>
      </c>
      <c r="S223">
        <v>2047.082697806962</v>
      </c>
      <c r="T223">
        <v>19359.413928605416</v>
      </c>
      <c r="U223">
        <f>Sustainable_Friendly_Table[[#This Row],[Total Energy(MJ)]]*AHP!$P$13/TOPSIS!$B$12</f>
        <v>2.2666205129688026E-2</v>
      </c>
      <c r="V223">
        <f>Sustainable_Friendly_Table[[#This Row],[Total Cost(LKR Million)]]*AHP!$P$14/TOPSIS!$C$12</f>
        <v>6.8753275290079751E-3</v>
      </c>
      <c r="W223">
        <f>Sustainable_Friendly_Table[[#This Row],[Total Carbon (Metric T)]]*AHP!$P$15/TOPSIS!$D$12</f>
        <v>1.2474834431236861E-2</v>
      </c>
      <c r="X223">
        <f>((Sustainable_Friendly_Table[[#This Row],[Weighted Energy]]-TOPSIS!$B$13)^2+(Sustainable_Friendly_Table[[#This Row],[Weighted Cost]]-TOPSIS!$C$13)^2+(Sustainable_Friendly_Table[[#This Row],[Weighted Co2]]-TOPSIS!$D$13)^2)^0.5</f>
        <v>2.2731318614925898E-3</v>
      </c>
      <c r="Y223">
        <f>((Sustainable_Friendly_Table[[#This Row],[Weighted Energy]]-TOPSIS!$B$14)^2+(Sustainable_Friendly_Table[[#This Row],[Weighted Cost]]-TOPSIS!$C$14)^2+(Sustainable_Friendly_Table[[#This Row],[Weighted Co2]]-TOPSIS!$D$14)^2)^0.5</f>
        <v>3.5011338039587759E-3</v>
      </c>
      <c r="Z223">
        <f>Sustainable_Friendly_Table[[#This Row],[S- Worst-Euclidean Distance]]/(Sustainable_Friendly_Table[[#This Row],[S+ Best-Euclidean Distance]]+Sustainable_Friendly_Table[[#This Row],[S- Worst-Euclidean Distance]])</f>
        <v>0.60633403566912214</v>
      </c>
      <c r="AA223">
        <v>222</v>
      </c>
    </row>
    <row r="224" spans="1:27" x14ac:dyDescent="0.3">
      <c r="A224">
        <v>184</v>
      </c>
      <c r="B224" t="s">
        <v>140</v>
      </c>
      <c r="C224" t="s">
        <v>151</v>
      </c>
      <c r="D224" t="s">
        <v>154</v>
      </c>
      <c r="E224" t="s">
        <v>156</v>
      </c>
      <c r="F224" t="s">
        <v>160</v>
      </c>
      <c r="G224" t="s">
        <v>225</v>
      </c>
      <c r="H224">
        <v>356.11385988085613</v>
      </c>
      <c r="I224">
        <v>51</v>
      </c>
      <c r="J224">
        <v>1294524.7473191698</v>
      </c>
      <c r="K224">
        <v>44153.989136363627</v>
      </c>
      <c r="L224">
        <v>233014454.51745057</v>
      </c>
      <c r="M224">
        <v>5476198.4413636355</v>
      </c>
      <c r="N224">
        <v>1941787120.9787548</v>
      </c>
      <c r="O224">
        <v>95064000</v>
      </c>
      <c r="P224">
        <v>21.482177277272722</v>
      </c>
      <c r="Q224">
        <v>19353.144972421585</v>
      </c>
      <c r="R224">
        <v>233058608.50658694</v>
      </c>
      <c r="S224">
        <v>2042.3273194201183</v>
      </c>
      <c r="T224">
        <v>19374.627149698859</v>
      </c>
      <c r="U224">
        <f>Sustainable_Friendly_Table[[#This Row],[Total Energy(MJ)]]*AHP!$P$13/TOPSIS!$B$12</f>
        <v>2.2684418780070329E-2</v>
      </c>
      <c r="V224">
        <f>Sustainable_Friendly_Table[[#This Row],[Total Cost(LKR Million)]]*AHP!$P$14/TOPSIS!$C$12</f>
        <v>6.8593561254252366E-3</v>
      </c>
      <c r="W224">
        <f>Sustainable_Friendly_Table[[#This Row],[Total Carbon (Metric T)]]*AHP!$P$15/TOPSIS!$D$12</f>
        <v>1.2484637538655629E-2</v>
      </c>
      <c r="X224">
        <f>((Sustainable_Friendly_Table[[#This Row],[Weighted Energy]]-TOPSIS!$B$13)^2+(Sustainable_Friendly_Table[[#This Row],[Weighted Cost]]-TOPSIS!$C$13)^2+(Sustainable_Friendly_Table[[#This Row],[Weighted Co2]]-TOPSIS!$D$13)^2)^0.5</f>
        <v>2.2889179556115744E-3</v>
      </c>
      <c r="Y224">
        <f>((Sustainable_Friendly_Table[[#This Row],[Weighted Energy]]-TOPSIS!$B$14)^2+(Sustainable_Friendly_Table[[#This Row],[Weighted Cost]]-TOPSIS!$C$14)^2+(Sustainable_Friendly_Table[[#This Row],[Weighted Co2]]-TOPSIS!$D$14)^2)^0.5</f>
        <v>3.4853308417981056E-3</v>
      </c>
      <c r="Z224">
        <f>Sustainable_Friendly_Table[[#This Row],[S- Worst-Euclidean Distance]]/(Sustainable_Friendly_Table[[#This Row],[S+ Best-Euclidean Distance]]+Sustainable_Friendly_Table[[#This Row],[S- Worst-Euclidean Distance]])</f>
        <v>0.60359900726162341</v>
      </c>
      <c r="AA224">
        <v>223</v>
      </c>
    </row>
    <row r="225" spans="1:27" x14ac:dyDescent="0.3">
      <c r="A225">
        <v>202</v>
      </c>
      <c r="B225" t="s">
        <v>140</v>
      </c>
      <c r="C225" t="s">
        <v>151</v>
      </c>
      <c r="D225" t="s">
        <v>155</v>
      </c>
      <c r="E225" t="s">
        <v>156</v>
      </c>
      <c r="F225" t="s">
        <v>160</v>
      </c>
      <c r="G225" t="s">
        <v>225</v>
      </c>
      <c r="H225">
        <v>356.12030698585613</v>
      </c>
      <c r="I225">
        <v>51</v>
      </c>
      <c r="J225">
        <v>1294530.9881168099</v>
      </c>
      <c r="K225">
        <v>44135.568836363629</v>
      </c>
      <c r="L225">
        <v>233015577.86102578</v>
      </c>
      <c r="M225">
        <v>5475277.4263636358</v>
      </c>
      <c r="N225">
        <v>1941796482.1752148</v>
      </c>
      <c r="O225">
        <v>95064000</v>
      </c>
      <c r="P225">
        <v>21.468362052272724</v>
      </c>
      <c r="Q225">
        <v>19353.238272346305</v>
      </c>
      <c r="R225">
        <v>233059713.42986214</v>
      </c>
      <c r="S225">
        <v>2042.3357596015785</v>
      </c>
      <c r="T225">
        <v>19374.706634398579</v>
      </c>
      <c r="U225">
        <f>Sustainable_Friendly_Table[[#This Row],[Total Energy(MJ)]]*AHP!$P$13/TOPSIS!$B$12</f>
        <v>2.2684526326161223E-2</v>
      </c>
      <c r="V225">
        <f>Sustainable_Friendly_Table[[#This Row],[Total Cost(LKR Million)]]*AHP!$P$14/TOPSIS!$C$12</f>
        <v>6.8593844726004662E-3</v>
      </c>
      <c r="W225">
        <f>Sustainable_Friendly_Table[[#This Row],[Total Carbon (Metric T)]]*AHP!$P$15/TOPSIS!$D$12</f>
        <v>1.2484688757069186E-2</v>
      </c>
      <c r="X225">
        <f>((Sustainable_Friendly_Table[[#This Row],[Weighted Energy]]-TOPSIS!$B$13)^2+(Sustainable_Friendly_Table[[#This Row],[Weighted Cost]]-TOPSIS!$C$13)^2+(Sustainable_Friendly_Table[[#This Row],[Weighted Co2]]-TOPSIS!$D$13)^2)^0.5</f>
        <v>2.2890401669078708E-3</v>
      </c>
      <c r="Y225">
        <f>((Sustainable_Friendly_Table[[#This Row],[Weighted Energy]]-TOPSIS!$B$14)^2+(Sustainable_Friendly_Table[[#This Row],[Weighted Cost]]-TOPSIS!$C$14)^2+(Sustainable_Friendly_Table[[#This Row],[Weighted Co2]]-TOPSIS!$D$14)^2)^0.5</f>
        <v>3.4852086614465647E-3</v>
      </c>
      <c r="Z225">
        <f>Sustainable_Friendly_Table[[#This Row],[S- Worst-Euclidean Distance]]/(Sustainable_Friendly_Table[[#This Row],[S+ Best-Euclidean Distance]]+Sustainable_Friendly_Table[[#This Row],[S- Worst-Euclidean Distance]])</f>
        <v>0.60357784450376573</v>
      </c>
      <c r="AA225">
        <v>224</v>
      </c>
    </row>
    <row r="226" spans="1:27" x14ac:dyDescent="0.3">
      <c r="A226">
        <v>186</v>
      </c>
      <c r="B226" t="s">
        <v>140</v>
      </c>
      <c r="C226" t="s">
        <v>151</v>
      </c>
      <c r="D226" t="s">
        <v>154</v>
      </c>
      <c r="E226" t="s">
        <v>156</v>
      </c>
      <c r="F226" t="s">
        <v>160</v>
      </c>
      <c r="G226" t="s">
        <v>224</v>
      </c>
      <c r="H226">
        <v>356.11385988085613</v>
      </c>
      <c r="I226">
        <v>26</v>
      </c>
      <c r="J226">
        <v>1294524.7473191698</v>
      </c>
      <c r="K226">
        <v>44153.989136363627</v>
      </c>
      <c r="L226">
        <v>233014454.51745057</v>
      </c>
      <c r="M226">
        <v>5476198.4413636355</v>
      </c>
      <c r="N226">
        <v>1941787120.9787548</v>
      </c>
      <c r="O226">
        <v>97401200</v>
      </c>
      <c r="P226">
        <v>21.482177277272722</v>
      </c>
      <c r="Q226">
        <v>19353.144972421585</v>
      </c>
      <c r="R226">
        <v>233058608.50658694</v>
      </c>
      <c r="S226">
        <v>2044.6645194201183</v>
      </c>
      <c r="T226">
        <v>19374.627149698859</v>
      </c>
      <c r="U226">
        <f>Sustainable_Friendly_Table[[#This Row],[Total Energy(MJ)]]*AHP!$P$13/TOPSIS!$B$12</f>
        <v>2.2684418780070329E-2</v>
      </c>
      <c r="V226">
        <f>Sustainable_Friendly_Table[[#This Row],[Total Cost(LKR Million)]]*AHP!$P$14/TOPSIS!$C$12</f>
        <v>6.8672058402989983E-3</v>
      </c>
      <c r="W226">
        <f>Sustainable_Friendly_Table[[#This Row],[Total Carbon (Metric T)]]*AHP!$P$15/TOPSIS!$D$12</f>
        <v>1.2484637538655629E-2</v>
      </c>
      <c r="X226">
        <f>((Sustainable_Friendly_Table[[#This Row],[Weighted Energy]]-TOPSIS!$B$13)^2+(Sustainable_Friendly_Table[[#This Row],[Weighted Cost]]-TOPSIS!$C$13)^2+(Sustainable_Friendly_Table[[#This Row],[Weighted Co2]]-TOPSIS!$D$13)^2)^0.5</f>
        <v>2.2909490917125E-3</v>
      </c>
      <c r="Y226">
        <f>((Sustainable_Friendly_Table[[#This Row],[Weighted Energy]]-TOPSIS!$B$14)^2+(Sustainable_Friendly_Table[[#This Row],[Weighted Cost]]-TOPSIS!$C$14)^2+(Sustainable_Friendly_Table[[#This Row],[Weighted Co2]]-TOPSIS!$D$14)^2)^0.5</f>
        <v>3.4832695565301225E-3</v>
      </c>
      <c r="Z226">
        <f>Sustainable_Friendly_Table[[#This Row],[S- Worst-Euclidean Distance]]/(Sustainable_Friendly_Table[[#This Row],[S+ Best-Euclidean Distance]]+Sustainable_Friendly_Table[[#This Row],[S- Worst-Euclidean Distance]])</f>
        <v>0.60324517804504207</v>
      </c>
      <c r="AA226">
        <v>225</v>
      </c>
    </row>
    <row r="227" spans="1:27" x14ac:dyDescent="0.3">
      <c r="A227">
        <v>204</v>
      </c>
      <c r="B227" t="s">
        <v>140</v>
      </c>
      <c r="C227" t="s">
        <v>151</v>
      </c>
      <c r="D227" t="s">
        <v>155</v>
      </c>
      <c r="E227" t="s">
        <v>156</v>
      </c>
      <c r="F227" t="s">
        <v>160</v>
      </c>
      <c r="G227" t="s">
        <v>224</v>
      </c>
      <c r="H227">
        <v>356.12030698585613</v>
      </c>
      <c r="I227">
        <v>26</v>
      </c>
      <c r="J227">
        <v>1294530.9881168099</v>
      </c>
      <c r="K227">
        <v>44135.568836363629</v>
      </c>
      <c r="L227">
        <v>233015577.86102578</v>
      </c>
      <c r="M227">
        <v>5475277.4263636358</v>
      </c>
      <c r="N227">
        <v>1941796482.1752148</v>
      </c>
      <c r="O227">
        <v>97401200</v>
      </c>
      <c r="P227">
        <v>21.468362052272724</v>
      </c>
      <c r="Q227">
        <v>19353.238272346305</v>
      </c>
      <c r="R227">
        <v>233059713.42986214</v>
      </c>
      <c r="S227">
        <v>2044.6729596015784</v>
      </c>
      <c r="T227">
        <v>19374.706634398579</v>
      </c>
      <c r="U227">
        <f>Sustainable_Friendly_Table[[#This Row],[Total Energy(MJ)]]*AHP!$P$13/TOPSIS!$B$12</f>
        <v>2.2684526326161223E-2</v>
      </c>
      <c r="V227">
        <f>Sustainable_Friendly_Table[[#This Row],[Total Cost(LKR Million)]]*AHP!$P$14/TOPSIS!$C$12</f>
        <v>6.8672341874742278E-3</v>
      </c>
      <c r="W227">
        <f>Sustainable_Friendly_Table[[#This Row],[Total Carbon (Metric T)]]*AHP!$P$15/TOPSIS!$D$12</f>
        <v>1.2484688757069186E-2</v>
      </c>
      <c r="X227">
        <f>((Sustainable_Friendly_Table[[#This Row],[Weighted Energy]]-TOPSIS!$B$13)^2+(Sustainable_Friendly_Table[[#This Row],[Weighted Cost]]-TOPSIS!$C$13)^2+(Sustainable_Friendly_Table[[#This Row],[Weighted Co2]]-TOPSIS!$D$13)^2)^0.5</f>
        <v>2.2910712917867393E-3</v>
      </c>
      <c r="Y227">
        <f>((Sustainable_Friendly_Table[[#This Row],[Weighted Energy]]-TOPSIS!$B$14)^2+(Sustainable_Friendly_Table[[#This Row],[Weighted Cost]]-TOPSIS!$C$14)^2+(Sustainable_Friendly_Table[[#This Row],[Weighted Co2]]-TOPSIS!$D$14)^2)^0.5</f>
        <v>3.4831473677576583E-3</v>
      </c>
      <c r="Z227">
        <f>Sustainable_Friendly_Table[[#This Row],[S- Worst-Euclidean Distance]]/(Sustainable_Friendly_Table[[#This Row],[S+ Best-Euclidean Distance]]+Sustainable_Friendly_Table[[#This Row],[S- Worst-Euclidean Distance]])</f>
        <v>0.60322401577228957</v>
      </c>
      <c r="AA227">
        <v>226</v>
      </c>
    </row>
    <row r="228" spans="1:27" x14ac:dyDescent="0.3">
      <c r="A228">
        <v>185</v>
      </c>
      <c r="B228" t="s">
        <v>140</v>
      </c>
      <c r="C228" t="s">
        <v>151</v>
      </c>
      <c r="D228" t="s">
        <v>154</v>
      </c>
      <c r="E228" t="s">
        <v>156</v>
      </c>
      <c r="F228" t="s">
        <v>160</v>
      </c>
      <c r="G228" t="s">
        <v>226</v>
      </c>
      <c r="H228">
        <v>356.11385988085613</v>
      </c>
      <c r="I228">
        <v>26</v>
      </c>
      <c r="J228">
        <v>1294524.7473191698</v>
      </c>
      <c r="K228">
        <v>44153.989136363627</v>
      </c>
      <c r="L228">
        <v>233014454.51745057</v>
      </c>
      <c r="M228">
        <v>5476198.4413636355</v>
      </c>
      <c r="N228">
        <v>1941787120.9787548</v>
      </c>
      <c r="O228">
        <v>101400000</v>
      </c>
      <c r="P228">
        <v>21.482177277272722</v>
      </c>
      <c r="Q228">
        <v>19353.144972421585</v>
      </c>
      <c r="R228">
        <v>233058608.50658694</v>
      </c>
      <c r="S228">
        <v>2048.6633194201181</v>
      </c>
      <c r="T228">
        <v>19374.627149698859</v>
      </c>
      <c r="U228">
        <f>Sustainable_Friendly_Table[[#This Row],[Total Energy(MJ)]]*AHP!$P$13/TOPSIS!$B$12</f>
        <v>2.2684418780070329E-2</v>
      </c>
      <c r="V228">
        <f>Sustainable_Friendly_Table[[#This Row],[Total Cost(LKR Million)]]*AHP!$P$14/TOPSIS!$C$12</f>
        <v>6.8806362013452086E-3</v>
      </c>
      <c r="W228">
        <f>Sustainable_Friendly_Table[[#This Row],[Total Carbon (Metric T)]]*AHP!$P$15/TOPSIS!$D$12</f>
        <v>1.2484637538655629E-2</v>
      </c>
      <c r="X228">
        <f>((Sustainable_Friendly_Table[[#This Row],[Weighted Energy]]-TOPSIS!$B$13)^2+(Sustainable_Friendly_Table[[#This Row],[Weighted Cost]]-TOPSIS!$C$13)^2+(Sustainable_Friendly_Table[[#This Row],[Weighted Co2]]-TOPSIS!$D$13)^2)^0.5</f>
        <v>2.2944823464910195E-3</v>
      </c>
      <c r="Y228">
        <f>((Sustainable_Friendly_Table[[#This Row],[Weighted Energy]]-TOPSIS!$B$14)^2+(Sustainable_Friendly_Table[[#This Row],[Weighted Cost]]-TOPSIS!$C$14)^2+(Sustainable_Friendly_Table[[#This Row],[Weighted Co2]]-TOPSIS!$D$14)^2)^0.5</f>
        <v>3.4797810632051884E-3</v>
      </c>
      <c r="Z228">
        <f>Sustainable_Friendly_Table[[#This Row],[S- Worst-Euclidean Distance]]/(Sustainable_Friendly_Table[[#This Row],[S+ Best-Euclidean Distance]]+Sustainable_Friendly_Table[[#This Row],[S- Worst-Euclidean Distance]])</f>
        <v>0.6026363565891194</v>
      </c>
      <c r="AA228">
        <v>227</v>
      </c>
    </row>
    <row r="229" spans="1:27" x14ac:dyDescent="0.3">
      <c r="A229">
        <v>203</v>
      </c>
      <c r="B229" t="s">
        <v>140</v>
      </c>
      <c r="C229" t="s">
        <v>151</v>
      </c>
      <c r="D229" t="s">
        <v>155</v>
      </c>
      <c r="E229" t="s">
        <v>156</v>
      </c>
      <c r="F229" t="s">
        <v>160</v>
      </c>
      <c r="G229" t="s">
        <v>226</v>
      </c>
      <c r="H229">
        <v>356.12030698585613</v>
      </c>
      <c r="I229">
        <v>26</v>
      </c>
      <c r="J229">
        <v>1294530.9881168099</v>
      </c>
      <c r="K229">
        <v>44135.568836363629</v>
      </c>
      <c r="L229">
        <v>233015577.86102578</v>
      </c>
      <c r="M229">
        <v>5475277.4263636358</v>
      </c>
      <c r="N229">
        <v>1941796482.1752148</v>
      </c>
      <c r="O229">
        <v>101400000</v>
      </c>
      <c r="P229">
        <v>21.468362052272724</v>
      </c>
      <c r="Q229">
        <v>19353.238272346305</v>
      </c>
      <c r="R229">
        <v>233059713.42986214</v>
      </c>
      <c r="S229">
        <v>2048.6717596015783</v>
      </c>
      <c r="T229">
        <v>19374.706634398579</v>
      </c>
      <c r="U229">
        <f>Sustainable_Friendly_Table[[#This Row],[Total Energy(MJ)]]*AHP!$P$13/TOPSIS!$B$12</f>
        <v>2.2684526326161223E-2</v>
      </c>
      <c r="V229">
        <f>Sustainable_Friendly_Table[[#This Row],[Total Cost(LKR Million)]]*AHP!$P$14/TOPSIS!$C$12</f>
        <v>6.8806645485204381E-3</v>
      </c>
      <c r="W229">
        <f>Sustainable_Friendly_Table[[#This Row],[Total Carbon (Metric T)]]*AHP!$P$15/TOPSIS!$D$12</f>
        <v>1.2484688757069186E-2</v>
      </c>
      <c r="X229">
        <f>((Sustainable_Friendly_Table[[#This Row],[Weighted Energy]]-TOPSIS!$B$13)^2+(Sustainable_Friendly_Table[[#This Row],[Weighted Cost]]-TOPSIS!$C$13)^2+(Sustainable_Friendly_Table[[#This Row],[Weighted Co2]]-TOPSIS!$D$13)^2)^0.5</f>
        <v>2.2946045243168942E-3</v>
      </c>
      <c r="Y229">
        <f>((Sustainable_Friendly_Table[[#This Row],[Weighted Energy]]-TOPSIS!$B$14)^2+(Sustainable_Friendly_Table[[#This Row],[Weighted Cost]]-TOPSIS!$C$14)^2+(Sustainable_Friendly_Table[[#This Row],[Weighted Co2]]-TOPSIS!$D$14)^2)^0.5</f>
        <v>3.4796588613446827E-3</v>
      </c>
      <c r="Z229">
        <f>Sustainable_Friendly_Table[[#This Row],[S- Worst-Euclidean Distance]]/(Sustainable_Friendly_Table[[#This Row],[S+ Best-Euclidean Distance]]+Sustainable_Friendly_Table[[#This Row],[S- Worst-Euclidean Distance]])</f>
        <v>0.60261519590277679</v>
      </c>
      <c r="AA229">
        <v>228</v>
      </c>
    </row>
    <row r="230" spans="1:27" x14ac:dyDescent="0.3">
      <c r="A230">
        <v>190</v>
      </c>
      <c r="B230" t="s">
        <v>140</v>
      </c>
      <c r="C230" t="s">
        <v>151</v>
      </c>
      <c r="D230" t="s">
        <v>154</v>
      </c>
      <c r="E230" t="s">
        <v>157</v>
      </c>
      <c r="F230" t="s">
        <v>159</v>
      </c>
      <c r="G230" t="s">
        <v>225</v>
      </c>
      <c r="H230">
        <v>359.20920954287612</v>
      </c>
      <c r="I230">
        <v>52</v>
      </c>
      <c r="J230">
        <v>1296442.5288234858</v>
      </c>
      <c r="K230">
        <v>46064.475272727272</v>
      </c>
      <c r="L230">
        <v>233359655.18822744</v>
      </c>
      <c r="M230">
        <v>4903052.6004545446</v>
      </c>
      <c r="N230">
        <v>1944663793.2352288</v>
      </c>
      <c r="O230">
        <v>96928000</v>
      </c>
      <c r="P230">
        <v>24.484369777272725</v>
      </c>
      <c r="Q230">
        <v>19381.815805911112</v>
      </c>
      <c r="R230">
        <v>233405719.66350016</v>
      </c>
      <c r="S230">
        <v>2046.4948458356832</v>
      </c>
      <c r="T230">
        <v>19406.300175688386</v>
      </c>
      <c r="U230">
        <f>Sustainable_Friendly_Table[[#This Row],[Total Energy(MJ)]]*AHP!$P$13/TOPSIS!$B$12</f>
        <v>2.2718204336832682E-2</v>
      </c>
      <c r="V230">
        <f>Sustainable_Friendly_Table[[#This Row],[Total Cost(LKR Million)]]*AHP!$P$14/TOPSIS!$C$12</f>
        <v>6.873353170646467E-3</v>
      </c>
      <c r="W230">
        <f>Sustainable_Friendly_Table[[#This Row],[Total Carbon (Metric T)]]*AHP!$P$15/TOPSIS!$D$12</f>
        <v>1.2505047028148066E-2</v>
      </c>
      <c r="X230">
        <f>((Sustainable_Friendly_Table[[#This Row],[Weighted Energy]]-TOPSIS!$B$13)^2+(Sustainable_Friendly_Table[[#This Row],[Weighted Cost]]-TOPSIS!$C$13)^2+(Sustainable_Friendly_Table[[#This Row],[Weighted Co2]]-TOPSIS!$D$13)^2)^0.5</f>
        <v>2.3306322525522361E-3</v>
      </c>
      <c r="Y230">
        <f>((Sustainable_Friendly_Table[[#This Row],[Weighted Energy]]-TOPSIS!$B$14)^2+(Sustainable_Friendly_Table[[#This Row],[Weighted Cost]]-TOPSIS!$C$14)^2+(Sustainable_Friendly_Table[[#This Row],[Weighted Co2]]-TOPSIS!$D$14)^2)^0.5</f>
        <v>3.443597966255547E-3</v>
      </c>
      <c r="Z230">
        <f>Sustainable_Friendly_Table[[#This Row],[S- Worst-Euclidean Distance]]/(Sustainable_Friendly_Table[[#This Row],[S+ Best-Euclidean Distance]]+Sustainable_Friendly_Table[[#This Row],[S- Worst-Euclidean Distance]])</f>
        <v>0.59637351400349148</v>
      </c>
      <c r="AA230">
        <v>229</v>
      </c>
    </row>
    <row r="231" spans="1:27" x14ac:dyDescent="0.3">
      <c r="A231">
        <v>208</v>
      </c>
      <c r="B231" t="s">
        <v>140</v>
      </c>
      <c r="C231" t="s">
        <v>151</v>
      </c>
      <c r="D231" t="s">
        <v>155</v>
      </c>
      <c r="E231" t="s">
        <v>157</v>
      </c>
      <c r="F231" t="s">
        <v>159</v>
      </c>
      <c r="G231" t="s">
        <v>225</v>
      </c>
      <c r="H231">
        <v>359.21565664787607</v>
      </c>
      <c r="I231">
        <v>52</v>
      </c>
      <c r="J231">
        <v>1296448.7696211259</v>
      </c>
      <c r="K231">
        <v>46046.054972727274</v>
      </c>
      <c r="L231">
        <v>233360778.53180265</v>
      </c>
      <c r="M231">
        <v>4902131.585454545</v>
      </c>
      <c r="N231">
        <v>1944673154.4316888</v>
      </c>
      <c r="O231">
        <v>96928000</v>
      </c>
      <c r="P231">
        <v>24.470554552272727</v>
      </c>
      <c r="Q231">
        <v>19381.909105835832</v>
      </c>
      <c r="R231">
        <v>233406824.58677539</v>
      </c>
      <c r="S231">
        <v>2046.5032860171432</v>
      </c>
      <c r="T231">
        <v>19406.379660388106</v>
      </c>
      <c r="U231">
        <f>Sustainable_Friendly_Table[[#This Row],[Total Energy(MJ)]]*AHP!$P$13/TOPSIS!$B$12</f>
        <v>2.2718311882923579E-2</v>
      </c>
      <c r="V231">
        <f>Sustainable_Friendly_Table[[#This Row],[Total Cost(LKR Million)]]*AHP!$P$14/TOPSIS!$C$12</f>
        <v>6.8733815178216948E-3</v>
      </c>
      <c r="W231">
        <f>Sustainable_Friendly_Table[[#This Row],[Total Carbon (Metric T)]]*AHP!$P$15/TOPSIS!$D$12</f>
        <v>1.2505098246561623E-2</v>
      </c>
      <c r="X231">
        <f>((Sustainable_Friendly_Table[[#This Row],[Weighted Energy]]-TOPSIS!$B$13)^2+(Sustainable_Friendly_Table[[#This Row],[Weighted Cost]]-TOPSIS!$C$13)^2+(Sustainable_Friendly_Table[[#This Row],[Weighted Co2]]-TOPSIS!$D$13)^2)^0.5</f>
        <v>2.3307544542656385E-3</v>
      </c>
      <c r="Y231">
        <f>((Sustainable_Friendly_Table[[#This Row],[Weighted Energy]]-TOPSIS!$B$14)^2+(Sustainable_Friendly_Table[[#This Row],[Weighted Cost]]-TOPSIS!$C$14)^2+(Sustainable_Friendly_Table[[#This Row],[Weighted Co2]]-TOPSIS!$D$14)^2)^0.5</f>
        <v>3.4434757791333794E-3</v>
      </c>
      <c r="Z231">
        <f>Sustainable_Friendly_Table[[#This Row],[S- Worst-Euclidean Distance]]/(Sustainable_Friendly_Table[[#This Row],[S+ Best-Euclidean Distance]]+Sustainable_Friendly_Table[[#This Row],[S- Worst-Euclidean Distance]])</f>
        <v>0.59635235173266843</v>
      </c>
      <c r="AA231">
        <v>230</v>
      </c>
    </row>
    <row r="232" spans="1:27" x14ac:dyDescent="0.3">
      <c r="A232">
        <v>192</v>
      </c>
      <c r="B232" t="s">
        <v>140</v>
      </c>
      <c r="C232" t="s">
        <v>151</v>
      </c>
      <c r="D232" t="s">
        <v>154</v>
      </c>
      <c r="E232" t="s">
        <v>157</v>
      </c>
      <c r="F232" t="s">
        <v>159</v>
      </c>
      <c r="G232" t="s">
        <v>224</v>
      </c>
      <c r="H232">
        <v>359.20920954287612</v>
      </c>
      <c r="I232">
        <v>26</v>
      </c>
      <c r="J232">
        <v>1296442.5288234858</v>
      </c>
      <c r="K232">
        <v>46064.475272727272</v>
      </c>
      <c r="L232">
        <v>233359655.18822744</v>
      </c>
      <c r="M232">
        <v>4903052.6004545446</v>
      </c>
      <c r="N232">
        <v>1944663793.2352288</v>
      </c>
      <c r="O232">
        <v>97401200</v>
      </c>
      <c r="P232">
        <v>24.484369777272725</v>
      </c>
      <c r="Q232">
        <v>19381.815805911112</v>
      </c>
      <c r="R232">
        <v>233405719.66350016</v>
      </c>
      <c r="S232">
        <v>2046.9680458356834</v>
      </c>
      <c r="T232">
        <v>19406.300175688386</v>
      </c>
      <c r="U232">
        <f>Sustainable_Friendly_Table[[#This Row],[Total Energy(MJ)]]*AHP!$P$13/TOPSIS!$B$12</f>
        <v>2.2718204336832682E-2</v>
      </c>
      <c r="V232">
        <f>Sustainable_Friendly_Table[[#This Row],[Total Cost(LKR Million)]]*AHP!$P$14/TOPSIS!$C$12</f>
        <v>6.8749424591447832E-3</v>
      </c>
      <c r="W232">
        <f>Sustainable_Friendly_Table[[#This Row],[Total Carbon (Metric T)]]*AHP!$P$15/TOPSIS!$D$12</f>
        <v>1.2505047028148066E-2</v>
      </c>
      <c r="X232">
        <f>((Sustainable_Friendly_Table[[#This Row],[Weighted Energy]]-TOPSIS!$B$13)^2+(Sustainable_Friendly_Table[[#This Row],[Weighted Cost]]-TOPSIS!$C$13)^2+(Sustainable_Friendly_Table[[#This Row],[Weighted Co2]]-TOPSIS!$D$13)^2)^0.5</f>
        <v>2.331043678235542E-3</v>
      </c>
      <c r="Y232">
        <f>((Sustainable_Friendly_Table[[#This Row],[Weighted Energy]]-TOPSIS!$B$14)^2+(Sustainable_Friendly_Table[[#This Row],[Weighted Cost]]-TOPSIS!$C$14)^2+(Sustainable_Friendly_Table[[#This Row],[Weighted Co2]]-TOPSIS!$D$14)^2)^0.5</f>
        <v>3.4431806863745628E-3</v>
      </c>
      <c r="Z232">
        <f>Sustainable_Friendly_Table[[#This Row],[S- Worst-Euclidean Distance]]/(Sustainable_Friendly_Table[[#This Row],[S+ Best-Euclidean Distance]]+Sustainable_Friendly_Table[[#This Row],[S- Worst-Euclidean Distance]])</f>
        <v>0.59630185267438218</v>
      </c>
      <c r="AA232">
        <v>231</v>
      </c>
    </row>
    <row r="233" spans="1:27" x14ac:dyDescent="0.3">
      <c r="A233">
        <v>210</v>
      </c>
      <c r="B233" t="s">
        <v>140</v>
      </c>
      <c r="C233" t="s">
        <v>151</v>
      </c>
      <c r="D233" t="s">
        <v>155</v>
      </c>
      <c r="E233" t="s">
        <v>157</v>
      </c>
      <c r="F233" t="s">
        <v>159</v>
      </c>
      <c r="G233" t="s">
        <v>224</v>
      </c>
      <c r="H233">
        <v>359.21565664787607</v>
      </c>
      <c r="I233">
        <v>26</v>
      </c>
      <c r="J233">
        <v>1296448.7696211259</v>
      </c>
      <c r="K233">
        <v>46046.054972727274</v>
      </c>
      <c r="L233">
        <v>233360778.53180265</v>
      </c>
      <c r="M233">
        <v>4902131.585454545</v>
      </c>
      <c r="N233">
        <v>1944673154.4316888</v>
      </c>
      <c r="O233">
        <v>97401200</v>
      </c>
      <c r="P233">
        <v>24.470554552272727</v>
      </c>
      <c r="Q233">
        <v>19381.909105835832</v>
      </c>
      <c r="R233">
        <v>233406824.58677539</v>
      </c>
      <c r="S233">
        <v>2046.9764860171433</v>
      </c>
      <c r="T233">
        <v>19406.379660388106</v>
      </c>
      <c r="U233">
        <f>Sustainable_Friendly_Table[[#This Row],[Total Energy(MJ)]]*AHP!$P$13/TOPSIS!$B$12</f>
        <v>2.2718311882923579E-2</v>
      </c>
      <c r="V233">
        <f>Sustainable_Friendly_Table[[#This Row],[Total Cost(LKR Million)]]*AHP!$P$14/TOPSIS!$C$12</f>
        <v>6.874970806320011E-3</v>
      </c>
      <c r="W233">
        <f>Sustainable_Friendly_Table[[#This Row],[Total Carbon (Metric T)]]*AHP!$P$15/TOPSIS!$D$12</f>
        <v>1.2505098246561623E-2</v>
      </c>
      <c r="X233">
        <f>((Sustainable_Friendly_Table[[#This Row],[Weighted Energy]]-TOPSIS!$B$13)^2+(Sustainable_Friendly_Table[[#This Row],[Weighted Cost]]-TOPSIS!$C$13)^2+(Sustainable_Friendly_Table[[#This Row],[Weighted Co2]]-TOPSIS!$D$13)^2)^0.5</f>
        <v>2.3311658777075408E-3</v>
      </c>
      <c r="Y233">
        <f>((Sustainable_Friendly_Table[[#This Row],[Weighted Energy]]-TOPSIS!$B$14)^2+(Sustainable_Friendly_Table[[#This Row],[Weighted Cost]]-TOPSIS!$C$14)^2+(Sustainable_Friendly_Table[[#This Row],[Weighted Co2]]-TOPSIS!$D$14)^2)^0.5</f>
        <v>3.4430584975288152E-3</v>
      </c>
      <c r="Z233">
        <f>Sustainable_Friendly_Table[[#This Row],[S- Worst-Euclidean Distance]]/(Sustainable_Friendly_Table[[#This Row],[S+ Best-Euclidean Distance]]+Sustainable_Friendly_Table[[#This Row],[S- Worst-Euclidean Distance]])</f>
        <v>0.59628069049323718</v>
      </c>
      <c r="AA233">
        <v>232</v>
      </c>
    </row>
    <row r="234" spans="1:27" x14ac:dyDescent="0.3">
      <c r="A234">
        <v>191</v>
      </c>
      <c r="B234" t="s">
        <v>140</v>
      </c>
      <c r="C234" t="s">
        <v>151</v>
      </c>
      <c r="D234" t="s">
        <v>154</v>
      </c>
      <c r="E234" t="s">
        <v>157</v>
      </c>
      <c r="F234" t="s">
        <v>159</v>
      </c>
      <c r="G234" t="s">
        <v>226</v>
      </c>
      <c r="H234">
        <v>359.20920954287612</v>
      </c>
      <c r="I234">
        <v>26</v>
      </c>
      <c r="J234">
        <v>1296442.5288234858</v>
      </c>
      <c r="K234">
        <v>46064.475272727272</v>
      </c>
      <c r="L234">
        <v>233359655.18822744</v>
      </c>
      <c r="M234">
        <v>4903052.6004545446</v>
      </c>
      <c r="N234">
        <v>1944663793.2352288</v>
      </c>
      <c r="O234">
        <v>101400000</v>
      </c>
      <c r="P234">
        <v>24.484369777272725</v>
      </c>
      <c r="Q234">
        <v>19381.815805911112</v>
      </c>
      <c r="R234">
        <v>233405719.66350016</v>
      </c>
      <c r="S234">
        <v>2050.9668458356832</v>
      </c>
      <c r="T234">
        <v>19406.300175688386</v>
      </c>
      <c r="U234">
        <f>Sustainable_Friendly_Table[[#This Row],[Total Energy(MJ)]]*AHP!$P$13/TOPSIS!$B$12</f>
        <v>2.2718204336832682E-2</v>
      </c>
      <c r="V234">
        <f>Sustainable_Friendly_Table[[#This Row],[Total Cost(LKR Million)]]*AHP!$P$14/TOPSIS!$C$12</f>
        <v>6.8883728201909926E-3</v>
      </c>
      <c r="W234">
        <f>Sustainable_Friendly_Table[[#This Row],[Total Carbon (Metric T)]]*AHP!$P$15/TOPSIS!$D$12</f>
        <v>1.2505047028148066E-2</v>
      </c>
      <c r="X234">
        <f>((Sustainable_Friendly_Table[[#This Row],[Weighted Energy]]-TOPSIS!$B$13)^2+(Sustainable_Friendly_Table[[#This Row],[Weighted Cost]]-TOPSIS!$C$13)^2+(Sustainable_Friendly_Table[[#This Row],[Weighted Co2]]-TOPSIS!$D$13)^2)^0.5</f>
        <v>2.3345607592331458E-3</v>
      </c>
      <c r="Y234">
        <f>((Sustainable_Friendly_Table[[#This Row],[Weighted Energy]]-TOPSIS!$B$14)^2+(Sustainable_Friendly_Table[[#This Row],[Weighted Cost]]-TOPSIS!$C$14)^2+(Sustainable_Friendly_Table[[#This Row],[Weighted Co2]]-TOPSIS!$D$14)^2)^0.5</f>
        <v>3.4396817432116346E-3</v>
      </c>
      <c r="Z234">
        <f>Sustainable_Friendly_Table[[#This Row],[S- Worst-Euclidean Distance]]/(Sustainable_Friendly_Table[[#This Row],[S+ Best-Euclidean Distance]]+Sustainable_Friendly_Table[[#This Row],[S- Worst-Euclidean Distance]])</f>
        <v>0.59569402250689907</v>
      </c>
      <c r="AA234">
        <v>233</v>
      </c>
    </row>
    <row r="235" spans="1:27" x14ac:dyDescent="0.3">
      <c r="A235">
        <v>209</v>
      </c>
      <c r="B235" t="s">
        <v>140</v>
      </c>
      <c r="C235" t="s">
        <v>151</v>
      </c>
      <c r="D235" t="s">
        <v>155</v>
      </c>
      <c r="E235" t="s">
        <v>157</v>
      </c>
      <c r="F235" t="s">
        <v>159</v>
      </c>
      <c r="G235" t="s">
        <v>226</v>
      </c>
      <c r="H235">
        <v>359.21565664787607</v>
      </c>
      <c r="I235">
        <v>26</v>
      </c>
      <c r="J235">
        <v>1296448.7696211259</v>
      </c>
      <c r="K235">
        <v>46046.054972727274</v>
      </c>
      <c r="L235">
        <v>233360778.53180265</v>
      </c>
      <c r="M235">
        <v>4902131.585454545</v>
      </c>
      <c r="N235">
        <v>1944673154.4316888</v>
      </c>
      <c r="O235">
        <v>101400000</v>
      </c>
      <c r="P235">
        <v>24.470554552272727</v>
      </c>
      <c r="Q235">
        <v>19381.909105835832</v>
      </c>
      <c r="R235">
        <v>233406824.58677539</v>
      </c>
      <c r="S235">
        <v>2050.9752860171434</v>
      </c>
      <c r="T235">
        <v>19406.379660388106</v>
      </c>
      <c r="U235">
        <f>Sustainable_Friendly_Table[[#This Row],[Total Energy(MJ)]]*AHP!$P$13/TOPSIS!$B$12</f>
        <v>2.2718311882923579E-2</v>
      </c>
      <c r="V235">
        <f>Sustainable_Friendly_Table[[#This Row],[Total Cost(LKR Million)]]*AHP!$P$14/TOPSIS!$C$12</f>
        <v>6.8884011673662213E-3</v>
      </c>
      <c r="W235">
        <f>Sustainable_Friendly_Table[[#This Row],[Total Carbon (Metric T)]]*AHP!$P$15/TOPSIS!$D$12</f>
        <v>1.2505098246561623E-2</v>
      </c>
      <c r="X235">
        <f>((Sustainable_Friendly_Table[[#This Row],[Weighted Energy]]-TOPSIS!$B$13)^2+(Sustainable_Friendly_Table[[#This Row],[Weighted Cost]]-TOPSIS!$C$13)^2+(Sustainable_Friendly_Table[[#This Row],[Weighted Co2]]-TOPSIS!$D$13)^2)^0.5</f>
        <v>2.3346829376861698E-3</v>
      </c>
      <c r="Y235">
        <f>((Sustainable_Friendly_Table[[#This Row],[Weighted Energy]]-TOPSIS!$B$14)^2+(Sustainable_Friendly_Table[[#This Row],[Weighted Cost]]-TOPSIS!$C$14)^2+(Sustainable_Friendly_Table[[#This Row],[Weighted Co2]]-TOPSIS!$D$14)^2)^0.5</f>
        <v>3.4395595407539612E-3</v>
      </c>
      <c r="Z235">
        <f>Sustainable_Friendly_Table[[#This Row],[S- Worst-Euclidean Distance]]/(Sustainable_Friendly_Table[[#This Row],[S+ Best-Euclidean Distance]]+Sustainable_Friendly_Table[[#This Row],[S- Worst-Euclidean Distance]])</f>
        <v>0.59567286160852961</v>
      </c>
      <c r="AA235">
        <v>234</v>
      </c>
    </row>
    <row r="236" spans="1:27" x14ac:dyDescent="0.3">
      <c r="A236">
        <v>193</v>
      </c>
      <c r="B236" t="s">
        <v>140</v>
      </c>
      <c r="C236" t="s">
        <v>151</v>
      </c>
      <c r="D236" t="s">
        <v>154</v>
      </c>
      <c r="E236" t="s">
        <v>157</v>
      </c>
      <c r="F236" t="s">
        <v>160</v>
      </c>
      <c r="G236" t="s">
        <v>225</v>
      </c>
      <c r="H236">
        <v>359.17063769903791</v>
      </c>
      <c r="I236">
        <v>52</v>
      </c>
      <c r="J236">
        <v>1297483.7082471696</v>
      </c>
      <c r="K236">
        <v>46883.255045454542</v>
      </c>
      <c r="L236">
        <v>233547067.48449051</v>
      </c>
      <c r="M236">
        <v>4930345.2595454538</v>
      </c>
      <c r="N236">
        <v>1946225562.3707542</v>
      </c>
      <c r="O236">
        <v>96928000</v>
      </c>
      <c r="P236">
        <v>24.211443186363635</v>
      </c>
      <c r="Q236">
        <v>19397.381438295186</v>
      </c>
      <c r="R236">
        <v>233593950.73953596</v>
      </c>
      <c r="S236">
        <v>2048.0839076303</v>
      </c>
      <c r="T236">
        <v>19421.592881481549</v>
      </c>
      <c r="U236">
        <f>Sustainable_Friendly_Table[[#This Row],[Total Energy(MJ)]]*AHP!$P$13/TOPSIS!$B$12</f>
        <v>2.2736525533305876E-2</v>
      </c>
      <c r="V236">
        <f>Sustainable_Friendly_Table[[#This Row],[Total Cost(LKR Million)]]*AHP!$P$14/TOPSIS!$C$12</f>
        <v>6.8786901901589309E-3</v>
      </c>
      <c r="W236">
        <f>Sustainable_Friendly_Table[[#This Row],[Total Carbon (Metric T)]]*AHP!$P$15/TOPSIS!$D$12</f>
        <v>1.251490135398039E-2</v>
      </c>
      <c r="X236">
        <f>((Sustainable_Friendly_Table[[#This Row],[Weighted Energy]]-TOPSIS!$B$13)^2+(Sustainable_Friendly_Table[[#This Row],[Weighted Cost]]-TOPSIS!$C$13)^2+(Sustainable_Friendly_Table[[#This Row],[Weighted Co2]]-TOPSIS!$D$13)^2)^0.5</f>
        <v>2.3521071213851623E-3</v>
      </c>
      <c r="Y236">
        <f>((Sustainable_Friendly_Table[[#This Row],[Weighted Energy]]-TOPSIS!$B$14)^2+(Sustainable_Friendly_Table[[#This Row],[Weighted Cost]]-TOPSIS!$C$14)^2+(Sustainable_Friendly_Table[[#This Row],[Weighted Co2]]-TOPSIS!$D$14)^2)^0.5</f>
        <v>3.4221242791375047E-3</v>
      </c>
      <c r="Z236">
        <f>Sustainable_Friendly_Table[[#This Row],[S- Worst-Euclidean Distance]]/(Sustainable_Friendly_Table[[#This Row],[S+ Best-Euclidean Distance]]+Sustainable_Friendly_Table[[#This Row],[S- Worst-Euclidean Distance]])</f>
        <v>0.59265450962490762</v>
      </c>
      <c r="AA236">
        <v>235</v>
      </c>
    </row>
    <row r="237" spans="1:27" x14ac:dyDescent="0.3">
      <c r="A237">
        <v>211</v>
      </c>
      <c r="B237" t="s">
        <v>140</v>
      </c>
      <c r="C237" t="s">
        <v>151</v>
      </c>
      <c r="D237" t="s">
        <v>155</v>
      </c>
      <c r="E237" t="s">
        <v>157</v>
      </c>
      <c r="F237" t="s">
        <v>160</v>
      </c>
      <c r="G237" t="s">
        <v>225</v>
      </c>
      <c r="H237">
        <v>359.17708480403792</v>
      </c>
      <c r="I237">
        <v>52</v>
      </c>
      <c r="J237">
        <v>1297489.9490448099</v>
      </c>
      <c r="K237">
        <v>46864.834745454544</v>
      </c>
      <c r="L237">
        <v>233548190.82806578</v>
      </c>
      <c r="M237">
        <v>4929424.2445454542</v>
      </c>
      <c r="N237">
        <v>1946234923.567215</v>
      </c>
      <c r="O237">
        <v>96928000</v>
      </c>
      <c r="P237">
        <v>24.197627961363636</v>
      </c>
      <c r="Q237">
        <v>19397.474738219909</v>
      </c>
      <c r="R237">
        <v>233595055.66281125</v>
      </c>
      <c r="S237">
        <v>2048.0923478117606</v>
      </c>
      <c r="T237">
        <v>19421.672366181272</v>
      </c>
      <c r="U237">
        <f>Sustainable_Friendly_Table[[#This Row],[Total Energy(MJ)]]*AHP!$P$13/TOPSIS!$B$12</f>
        <v>2.273663307939678E-2</v>
      </c>
      <c r="V237">
        <f>Sustainable_Friendly_Table[[#This Row],[Total Cost(LKR Million)]]*AHP!$P$14/TOPSIS!$C$12</f>
        <v>6.8787185373341614E-3</v>
      </c>
      <c r="W237">
        <f>Sustainable_Friendly_Table[[#This Row],[Total Carbon (Metric T)]]*AHP!$P$15/TOPSIS!$D$12</f>
        <v>1.2514952572393951E-2</v>
      </c>
      <c r="X237">
        <f>((Sustainable_Friendly_Table[[#This Row],[Weighted Energy]]-TOPSIS!$B$13)^2+(Sustainable_Friendly_Table[[#This Row],[Weighted Cost]]-TOPSIS!$C$13)^2+(Sustainable_Friendly_Table[[#This Row],[Weighted Co2]]-TOPSIS!$D$13)^2)^0.5</f>
        <v>2.3522293239997003E-3</v>
      </c>
      <c r="Y237">
        <f>((Sustainable_Friendly_Table[[#This Row],[Weighted Energy]]-TOPSIS!$B$14)^2+(Sustainable_Friendly_Table[[#This Row],[Weighted Cost]]-TOPSIS!$C$14)^2+(Sustainable_Friendly_Table[[#This Row],[Weighted Co2]]-TOPSIS!$D$14)^2)^0.5</f>
        <v>3.422002092768512E-3</v>
      </c>
      <c r="Z237">
        <f>Sustainable_Friendly_Table[[#This Row],[S- Worst-Euclidean Distance]]/(Sustainable_Friendly_Table[[#This Row],[S+ Best-Euclidean Distance]]+Sustainable_Friendly_Table[[#This Row],[S- Worst-Euclidean Distance]])</f>
        <v>0.59263334732846185</v>
      </c>
      <c r="AA237">
        <v>236</v>
      </c>
    </row>
    <row r="238" spans="1:27" x14ac:dyDescent="0.3">
      <c r="A238">
        <v>195</v>
      </c>
      <c r="B238" t="s">
        <v>140</v>
      </c>
      <c r="C238" t="s">
        <v>151</v>
      </c>
      <c r="D238" t="s">
        <v>154</v>
      </c>
      <c r="E238" t="s">
        <v>157</v>
      </c>
      <c r="F238" t="s">
        <v>160</v>
      </c>
      <c r="G238" t="s">
        <v>224</v>
      </c>
      <c r="H238">
        <v>359.17063769903791</v>
      </c>
      <c r="I238">
        <v>26</v>
      </c>
      <c r="J238">
        <v>1297483.7082471696</v>
      </c>
      <c r="K238">
        <v>46883.255045454542</v>
      </c>
      <c r="L238">
        <v>233547067.48449051</v>
      </c>
      <c r="M238">
        <v>4930345.2595454538</v>
      </c>
      <c r="N238">
        <v>1946225562.3707542</v>
      </c>
      <c r="O238">
        <v>97401200</v>
      </c>
      <c r="P238">
        <v>24.211443186363635</v>
      </c>
      <c r="Q238">
        <v>19397.381438295186</v>
      </c>
      <c r="R238">
        <v>233593950.73953596</v>
      </c>
      <c r="S238">
        <v>2048.5571076302999</v>
      </c>
      <c r="T238">
        <v>19421.592881481549</v>
      </c>
      <c r="U238">
        <f>Sustainable_Friendly_Table[[#This Row],[Total Energy(MJ)]]*AHP!$P$13/TOPSIS!$B$12</f>
        <v>2.2736525533305876E-2</v>
      </c>
      <c r="V238">
        <f>Sustainable_Friendly_Table[[#This Row],[Total Cost(LKR Million)]]*AHP!$P$14/TOPSIS!$C$12</f>
        <v>6.8802794786572471E-3</v>
      </c>
      <c r="W238">
        <f>Sustainable_Friendly_Table[[#This Row],[Total Carbon (Metric T)]]*AHP!$P$15/TOPSIS!$D$12</f>
        <v>1.251490135398039E-2</v>
      </c>
      <c r="X238">
        <f>((Sustainable_Friendly_Table[[#This Row],[Weighted Energy]]-TOPSIS!$B$13)^2+(Sustainable_Friendly_Table[[#This Row],[Weighted Cost]]-TOPSIS!$C$13)^2+(Sustainable_Friendly_Table[[#This Row],[Weighted Co2]]-TOPSIS!$D$13)^2)^0.5</f>
        <v>2.3525183969107283E-3</v>
      </c>
      <c r="Y238">
        <f>((Sustainable_Friendly_Table[[#This Row],[Weighted Energy]]-TOPSIS!$B$14)^2+(Sustainable_Friendly_Table[[#This Row],[Weighted Cost]]-TOPSIS!$C$14)^2+(Sustainable_Friendly_Table[[#This Row],[Weighted Co2]]-TOPSIS!$D$14)^2)^0.5</f>
        <v>3.4217068594216693E-3</v>
      </c>
      <c r="Z238">
        <f>Sustainable_Friendly_Table[[#This Row],[S- Worst-Euclidean Distance]]/(Sustainable_Friendly_Table[[#This Row],[S+ Best-Euclidean Distance]]+Sustainable_Friendly_Table[[#This Row],[S- Worst-Euclidean Distance]])</f>
        <v>0.59258285008351541</v>
      </c>
      <c r="AA238">
        <v>237</v>
      </c>
    </row>
    <row r="239" spans="1:27" x14ac:dyDescent="0.3">
      <c r="A239">
        <v>213</v>
      </c>
      <c r="B239" t="s">
        <v>140</v>
      </c>
      <c r="C239" t="s">
        <v>151</v>
      </c>
      <c r="D239" t="s">
        <v>155</v>
      </c>
      <c r="E239" t="s">
        <v>157</v>
      </c>
      <c r="F239" t="s">
        <v>160</v>
      </c>
      <c r="G239" t="s">
        <v>224</v>
      </c>
      <c r="H239">
        <v>359.17708480403792</v>
      </c>
      <c r="I239">
        <v>26</v>
      </c>
      <c r="J239">
        <v>1297489.9490448099</v>
      </c>
      <c r="K239">
        <v>46864.834745454544</v>
      </c>
      <c r="L239">
        <v>233548190.82806578</v>
      </c>
      <c r="M239">
        <v>4929424.2445454542</v>
      </c>
      <c r="N239">
        <v>1946234923.567215</v>
      </c>
      <c r="O239">
        <v>97401200</v>
      </c>
      <c r="P239">
        <v>24.197627961363636</v>
      </c>
      <c r="Q239">
        <v>19397.474738219909</v>
      </c>
      <c r="R239">
        <v>233595055.66281125</v>
      </c>
      <c r="S239">
        <v>2048.5655478117606</v>
      </c>
      <c r="T239">
        <v>19421.672366181272</v>
      </c>
      <c r="U239">
        <f>Sustainable_Friendly_Table[[#This Row],[Total Energy(MJ)]]*AHP!$P$13/TOPSIS!$B$12</f>
        <v>2.273663307939678E-2</v>
      </c>
      <c r="V239">
        <f>Sustainable_Friendly_Table[[#This Row],[Total Cost(LKR Million)]]*AHP!$P$14/TOPSIS!$C$12</f>
        <v>6.8803078258324775E-3</v>
      </c>
      <c r="W239">
        <f>Sustainable_Friendly_Table[[#This Row],[Total Carbon (Metric T)]]*AHP!$P$15/TOPSIS!$D$12</f>
        <v>1.2514952572393951E-2</v>
      </c>
      <c r="X239">
        <f>((Sustainable_Friendly_Table[[#This Row],[Weighted Energy]]-TOPSIS!$B$13)^2+(Sustainable_Friendly_Table[[#This Row],[Weighted Cost]]-TOPSIS!$C$13)^2+(Sustainable_Friendly_Table[[#This Row],[Weighted Co2]]-TOPSIS!$D$13)^2)^0.5</f>
        <v>2.3526405973119638E-3</v>
      </c>
      <c r="Y239">
        <f>((Sustainable_Friendly_Table[[#This Row],[Weighted Energy]]-TOPSIS!$B$14)^2+(Sustainable_Friendly_Table[[#This Row],[Weighted Cost]]-TOPSIS!$C$14)^2+(Sustainable_Friendly_Table[[#This Row],[Weighted Co2]]-TOPSIS!$D$14)^2)^0.5</f>
        <v>3.4215846713133774E-3</v>
      </c>
      <c r="Z239">
        <f>Sustainable_Friendly_Table[[#This Row],[S- Worst-Euclidean Distance]]/(Sustainable_Friendly_Table[[#This Row],[S+ Best-Euclidean Distance]]+Sustainable_Friendly_Table[[#This Row],[S- Worst-Euclidean Distance]])</f>
        <v>0.59256168786915842</v>
      </c>
      <c r="AA239">
        <v>238</v>
      </c>
    </row>
    <row r="240" spans="1:27" x14ac:dyDescent="0.3">
      <c r="A240">
        <v>194</v>
      </c>
      <c r="B240" t="s">
        <v>140</v>
      </c>
      <c r="C240" t="s">
        <v>151</v>
      </c>
      <c r="D240" t="s">
        <v>154</v>
      </c>
      <c r="E240" t="s">
        <v>157</v>
      </c>
      <c r="F240" t="s">
        <v>160</v>
      </c>
      <c r="G240" t="s">
        <v>226</v>
      </c>
      <c r="H240">
        <v>359.17063769903791</v>
      </c>
      <c r="I240">
        <v>26</v>
      </c>
      <c r="J240">
        <v>1297483.7082471696</v>
      </c>
      <c r="K240">
        <v>46883.255045454542</v>
      </c>
      <c r="L240">
        <v>233547067.48449051</v>
      </c>
      <c r="M240">
        <v>4930345.2595454538</v>
      </c>
      <c r="N240">
        <v>1946225562.3707542</v>
      </c>
      <c r="O240">
        <v>101400000</v>
      </c>
      <c r="P240">
        <v>24.211443186363635</v>
      </c>
      <c r="Q240">
        <v>19397.381438295186</v>
      </c>
      <c r="R240">
        <v>233593950.73953596</v>
      </c>
      <c r="S240">
        <v>2052.5559076302998</v>
      </c>
      <c r="T240">
        <v>19421.592881481549</v>
      </c>
      <c r="U240">
        <f>Sustainable_Friendly_Table[[#This Row],[Total Energy(MJ)]]*AHP!$P$13/TOPSIS!$B$12</f>
        <v>2.2736525533305876E-2</v>
      </c>
      <c r="V240">
        <f>Sustainable_Friendly_Table[[#This Row],[Total Cost(LKR Million)]]*AHP!$P$14/TOPSIS!$C$12</f>
        <v>6.8937098397034565E-3</v>
      </c>
      <c r="W240">
        <f>Sustainable_Friendly_Table[[#This Row],[Total Carbon (Metric T)]]*AHP!$P$15/TOPSIS!$D$12</f>
        <v>1.251490135398039E-2</v>
      </c>
      <c r="X240">
        <f>((Sustainable_Friendly_Table[[#This Row],[Weighted Energy]]-TOPSIS!$B$13)^2+(Sustainable_Friendly_Table[[#This Row],[Weighted Cost]]-TOPSIS!$C$13)^2+(Sustainable_Friendly_Table[[#This Row],[Weighted Co2]]-TOPSIS!$D$13)^2)^0.5</f>
        <v>2.3560338437108039E-3</v>
      </c>
      <c r="Y240">
        <f>((Sustainable_Friendly_Table[[#This Row],[Weighted Energy]]-TOPSIS!$B$14)^2+(Sustainable_Friendly_Table[[#This Row],[Weighted Cost]]-TOPSIS!$C$14)^2+(Sustainable_Friendly_Table[[#This Row],[Weighted Co2]]-TOPSIS!$D$14)^2)^0.5</f>
        <v>3.4182069047340967E-3</v>
      </c>
      <c r="Z240">
        <f>Sustainable_Friendly_Table[[#This Row],[S- Worst-Euclidean Distance]]/(Sustainable_Friendly_Table[[#This Row],[S+ Best-Euclidean Distance]]+Sustainable_Friendly_Table[[#This Row],[S- Worst-Euclidean Distance]])</f>
        <v>0.5919751277524542</v>
      </c>
      <c r="AA240">
        <v>239</v>
      </c>
    </row>
    <row r="241" spans="1:27" x14ac:dyDescent="0.3">
      <c r="A241">
        <v>212</v>
      </c>
      <c r="B241" t="s">
        <v>140</v>
      </c>
      <c r="C241" t="s">
        <v>151</v>
      </c>
      <c r="D241" t="s">
        <v>155</v>
      </c>
      <c r="E241" t="s">
        <v>157</v>
      </c>
      <c r="F241" t="s">
        <v>160</v>
      </c>
      <c r="G241" t="s">
        <v>226</v>
      </c>
      <c r="H241">
        <v>359.17708480403792</v>
      </c>
      <c r="I241">
        <v>26</v>
      </c>
      <c r="J241">
        <v>1297489.9490448099</v>
      </c>
      <c r="K241">
        <v>46864.834745454544</v>
      </c>
      <c r="L241">
        <v>233548190.82806578</v>
      </c>
      <c r="M241">
        <v>4929424.2445454542</v>
      </c>
      <c r="N241">
        <v>1946234923.567215</v>
      </c>
      <c r="O241">
        <v>101400000</v>
      </c>
      <c r="P241">
        <v>24.197627961363636</v>
      </c>
      <c r="Q241">
        <v>19397.474738219909</v>
      </c>
      <c r="R241">
        <v>233595055.66281125</v>
      </c>
      <c r="S241">
        <v>2052.5643478117604</v>
      </c>
      <c r="T241">
        <v>19421.672366181272</v>
      </c>
      <c r="U241">
        <f>Sustainable_Friendly_Table[[#This Row],[Total Energy(MJ)]]*AHP!$P$13/TOPSIS!$B$12</f>
        <v>2.273663307939678E-2</v>
      </c>
      <c r="V241">
        <f>Sustainable_Friendly_Table[[#This Row],[Total Cost(LKR Million)]]*AHP!$P$14/TOPSIS!$C$12</f>
        <v>6.893738186878687E-3</v>
      </c>
      <c r="W241">
        <f>Sustainable_Friendly_Table[[#This Row],[Total Carbon (Metric T)]]*AHP!$P$15/TOPSIS!$D$12</f>
        <v>1.2514952572393951E-2</v>
      </c>
      <c r="X241">
        <f>((Sustainable_Friendly_Table[[#This Row],[Weighted Energy]]-TOPSIS!$B$13)^2+(Sustainable_Friendly_Table[[#This Row],[Weighted Cost]]-TOPSIS!$C$13)^2+(Sustainable_Friendly_Table[[#This Row],[Weighted Co2]]-TOPSIS!$D$13)^2)^0.5</f>
        <v>2.3561560233679927E-3</v>
      </c>
      <c r="Y241">
        <f>((Sustainable_Friendly_Table[[#This Row],[Weighted Energy]]-TOPSIS!$B$14)^2+(Sustainable_Friendly_Table[[#This Row],[Weighted Cost]]-TOPSIS!$C$14)^2+(Sustainable_Friendly_Table[[#This Row],[Weighted Co2]]-TOPSIS!$D$14)^2)^0.5</f>
        <v>3.4180847028929548E-3</v>
      </c>
      <c r="Z241">
        <f>Sustainable_Friendly_Table[[#This Row],[S- Worst-Euclidean Distance]]/(Sustainable_Friendly_Table[[#This Row],[S+ Best-Euclidean Distance]]+Sustainable_Friendly_Table[[#This Row],[S- Worst-Euclidean Distance]])</f>
        <v>0.59195396675231826</v>
      </c>
      <c r="AA241">
        <v>240</v>
      </c>
    </row>
    <row r="242" spans="1:27" x14ac:dyDescent="0.3">
      <c r="A242">
        <v>187</v>
      </c>
      <c r="B242" t="s">
        <v>140</v>
      </c>
      <c r="C242" t="s">
        <v>151</v>
      </c>
      <c r="D242" t="s">
        <v>154</v>
      </c>
      <c r="E242" t="s">
        <v>156</v>
      </c>
      <c r="F242" t="s">
        <v>161</v>
      </c>
      <c r="G242" t="s">
        <v>225</v>
      </c>
      <c r="H242">
        <v>355.84936723739457</v>
      </c>
      <c r="I242">
        <v>51</v>
      </c>
      <c r="J242">
        <v>1301664.263367288</v>
      </c>
      <c r="K242">
        <v>44645.256999999991</v>
      </c>
      <c r="L242">
        <v>234299567.40611187</v>
      </c>
      <c r="M242">
        <v>5427071.6549999993</v>
      </c>
      <c r="N242">
        <v>1952496395.0509322</v>
      </c>
      <c r="O242">
        <v>95064000</v>
      </c>
      <c r="P242">
        <v>20.990909413636359</v>
      </c>
      <c r="Q242">
        <v>19459.880737340958</v>
      </c>
      <c r="R242">
        <v>234344212.66311187</v>
      </c>
      <c r="S242">
        <v>2052.9874667059321</v>
      </c>
      <c r="T242">
        <v>19480.871646754593</v>
      </c>
      <c r="U242">
        <f>Sustainable_Friendly_Table[[#This Row],[Total Energy(MJ)]]*AHP!$P$13/TOPSIS!$B$12</f>
        <v>2.2809551180280236E-2</v>
      </c>
      <c r="V242">
        <f>Sustainable_Friendly_Table[[#This Row],[Total Cost(LKR Million)]]*AHP!$P$14/TOPSIS!$C$12</f>
        <v>6.8951592730830983E-3</v>
      </c>
      <c r="W242">
        <f>Sustainable_Friendly_Table[[#This Row],[Total Carbon (Metric T)]]*AHP!$P$15/TOPSIS!$D$12</f>
        <v>1.2553099451546593E-2</v>
      </c>
      <c r="X242">
        <f>((Sustainable_Friendly_Table[[#This Row],[Weighted Energy]]-TOPSIS!$B$13)^2+(Sustainable_Friendly_Table[[#This Row],[Weighted Cost]]-TOPSIS!$C$13)^2+(Sustainable_Friendly_Table[[#This Row],[Weighted Co2]]-TOPSIS!$D$13)^2)^0.5</f>
        <v>2.4359652311290738E-3</v>
      </c>
      <c r="Y242">
        <f>((Sustainable_Friendly_Table[[#This Row],[Weighted Energy]]-TOPSIS!$B$14)^2+(Sustainable_Friendly_Table[[#This Row],[Weighted Cost]]-TOPSIS!$C$14)^2+(Sustainable_Friendly_Table[[#This Row],[Weighted Co2]]-TOPSIS!$D$14)^2)^0.5</f>
        <v>3.3383034906907835E-3</v>
      </c>
      <c r="Z242">
        <f>Sustainable_Friendly_Table[[#This Row],[S- Worst-Euclidean Distance]]/(Sustainable_Friendly_Table[[#This Row],[S+ Best-Euclidean Distance]]+Sustainable_Friendly_Table[[#This Row],[S- Worst-Euclidean Distance]])</f>
        <v>0.57813441866256987</v>
      </c>
      <c r="AA242">
        <v>241</v>
      </c>
    </row>
    <row r="243" spans="1:27" x14ac:dyDescent="0.3">
      <c r="A243">
        <v>205</v>
      </c>
      <c r="B243" t="s">
        <v>140</v>
      </c>
      <c r="C243" t="s">
        <v>151</v>
      </c>
      <c r="D243" t="s">
        <v>155</v>
      </c>
      <c r="E243" t="s">
        <v>156</v>
      </c>
      <c r="F243" t="s">
        <v>161</v>
      </c>
      <c r="G243" t="s">
        <v>225</v>
      </c>
      <c r="H243">
        <v>355.85581434239458</v>
      </c>
      <c r="I243">
        <v>51</v>
      </c>
      <c r="J243">
        <v>1301670.5041649279</v>
      </c>
      <c r="K243">
        <v>44626.836699999993</v>
      </c>
      <c r="L243">
        <v>234300690.74968702</v>
      </c>
      <c r="M243">
        <v>5426150.6399999997</v>
      </c>
      <c r="N243">
        <v>1952505756.2473919</v>
      </c>
      <c r="O243">
        <v>95064000</v>
      </c>
      <c r="P243">
        <v>20.977094188636361</v>
      </c>
      <c r="Q243">
        <v>19459.974037265671</v>
      </c>
      <c r="R243">
        <v>234345317.58638701</v>
      </c>
      <c r="S243">
        <v>2052.9959068873923</v>
      </c>
      <c r="T243">
        <v>19480.951131454309</v>
      </c>
      <c r="U243">
        <f>Sustainable_Friendly_Table[[#This Row],[Total Energy(MJ)]]*AHP!$P$13/TOPSIS!$B$12</f>
        <v>2.2809658726371126E-2</v>
      </c>
      <c r="V243">
        <f>Sustainable_Friendly_Table[[#This Row],[Total Cost(LKR Million)]]*AHP!$P$14/TOPSIS!$C$12</f>
        <v>6.895187620258327E-3</v>
      </c>
      <c r="W243">
        <f>Sustainable_Friendly_Table[[#This Row],[Total Carbon (Metric T)]]*AHP!$P$15/TOPSIS!$D$12</f>
        <v>1.2553150669960147E-2</v>
      </c>
      <c r="X243">
        <f>((Sustainable_Friendly_Table[[#This Row],[Weighted Energy]]-TOPSIS!$B$13)^2+(Sustainable_Friendly_Table[[#This Row],[Weighted Cost]]-TOPSIS!$C$13)^2+(Sustainable_Friendly_Table[[#This Row],[Weighted Co2]]-TOPSIS!$D$13)^2)^0.5</f>
        <v>2.4360874457466731E-3</v>
      </c>
      <c r="Y243">
        <f>((Sustainable_Friendly_Table[[#This Row],[Weighted Energy]]-TOPSIS!$B$14)^2+(Sustainable_Friendly_Table[[#This Row],[Weighted Cost]]-TOPSIS!$C$14)^2+(Sustainable_Friendly_Table[[#This Row],[Weighted Co2]]-TOPSIS!$D$14)^2)^0.5</f>
        <v>3.3381813148553922E-3</v>
      </c>
      <c r="Z243">
        <f>Sustainable_Friendly_Table[[#This Row],[S- Worst-Euclidean Distance]]/(Sustainable_Friendly_Table[[#This Row],[S+ Best-Euclidean Distance]]+Sustainable_Friendly_Table[[#This Row],[S- Worst-Euclidean Distance]])</f>
        <v>0.57811325611164144</v>
      </c>
      <c r="AA243">
        <v>242</v>
      </c>
    </row>
    <row r="244" spans="1:27" x14ac:dyDescent="0.3">
      <c r="A244">
        <v>189</v>
      </c>
      <c r="B244" t="s">
        <v>140</v>
      </c>
      <c r="C244" t="s">
        <v>151</v>
      </c>
      <c r="D244" t="s">
        <v>154</v>
      </c>
      <c r="E244" t="s">
        <v>156</v>
      </c>
      <c r="F244" t="s">
        <v>161</v>
      </c>
      <c r="G244" t="s">
        <v>224</v>
      </c>
      <c r="H244">
        <v>355.84936723739457</v>
      </c>
      <c r="I244">
        <v>26</v>
      </c>
      <c r="J244">
        <v>1301664.263367288</v>
      </c>
      <c r="K244">
        <v>44645.256999999991</v>
      </c>
      <c r="L244">
        <v>234299567.40611187</v>
      </c>
      <c r="M244">
        <v>5427071.6549999993</v>
      </c>
      <c r="N244">
        <v>1952496395.0509322</v>
      </c>
      <c r="O244">
        <v>97401200</v>
      </c>
      <c r="P244">
        <v>20.990909413636359</v>
      </c>
      <c r="Q244">
        <v>19459.880737340958</v>
      </c>
      <c r="R244">
        <v>234344212.66311187</v>
      </c>
      <c r="S244">
        <v>2055.324666705932</v>
      </c>
      <c r="T244">
        <v>19480.871646754593</v>
      </c>
      <c r="U244">
        <f>Sustainable_Friendly_Table[[#This Row],[Total Energy(MJ)]]*AHP!$P$13/TOPSIS!$B$12</f>
        <v>2.2809551180280236E-2</v>
      </c>
      <c r="V244">
        <f>Sustainable_Friendly_Table[[#This Row],[Total Cost(LKR Million)]]*AHP!$P$14/TOPSIS!$C$12</f>
        <v>6.90300898795686E-3</v>
      </c>
      <c r="W244">
        <f>Sustainable_Friendly_Table[[#This Row],[Total Carbon (Metric T)]]*AHP!$P$15/TOPSIS!$D$12</f>
        <v>1.2553099451546593E-2</v>
      </c>
      <c r="X244">
        <f>((Sustainable_Friendly_Table[[#This Row],[Weighted Energy]]-TOPSIS!$B$13)^2+(Sustainable_Friendly_Table[[#This Row],[Weighted Cost]]-TOPSIS!$C$13)^2+(Sustainable_Friendly_Table[[#This Row],[Weighted Co2]]-TOPSIS!$D$13)^2)^0.5</f>
        <v>2.437989136474643E-3</v>
      </c>
      <c r="Y244">
        <f>((Sustainable_Friendly_Table[[#This Row],[Weighted Energy]]-TOPSIS!$B$14)^2+(Sustainable_Friendly_Table[[#This Row],[Weighted Cost]]-TOPSIS!$C$14)^2+(Sustainable_Friendly_Table[[#This Row],[Weighted Co2]]-TOPSIS!$D$14)^2)^0.5</f>
        <v>3.3362356049326208E-3</v>
      </c>
      <c r="Z244">
        <f>Sustainable_Friendly_Table[[#This Row],[S- Worst-Euclidean Distance]]/(Sustainable_Friendly_Table[[#This Row],[S+ Best-Euclidean Distance]]+Sustainable_Friendly_Table[[#This Row],[S- Worst-Euclidean Distance]])</f>
        <v>0.57778069859461878</v>
      </c>
      <c r="AA244">
        <v>243</v>
      </c>
    </row>
    <row r="245" spans="1:27" x14ac:dyDescent="0.3">
      <c r="A245">
        <v>207</v>
      </c>
      <c r="B245" t="s">
        <v>140</v>
      </c>
      <c r="C245" t="s">
        <v>151</v>
      </c>
      <c r="D245" t="s">
        <v>155</v>
      </c>
      <c r="E245" t="s">
        <v>156</v>
      </c>
      <c r="F245" t="s">
        <v>161</v>
      </c>
      <c r="G245" t="s">
        <v>224</v>
      </c>
      <c r="H245">
        <v>355.85581434239458</v>
      </c>
      <c r="I245">
        <v>26</v>
      </c>
      <c r="J245">
        <v>1301670.5041649279</v>
      </c>
      <c r="K245">
        <v>44626.836699999993</v>
      </c>
      <c r="L245">
        <v>234300690.74968702</v>
      </c>
      <c r="M245">
        <v>5426150.6399999997</v>
      </c>
      <c r="N245">
        <v>1952505756.2473919</v>
      </c>
      <c r="O245">
        <v>97401200</v>
      </c>
      <c r="P245">
        <v>20.977094188636361</v>
      </c>
      <c r="Q245">
        <v>19459.974037265671</v>
      </c>
      <c r="R245">
        <v>234345317.58638701</v>
      </c>
      <c r="S245">
        <v>2055.3331068873922</v>
      </c>
      <c r="T245">
        <v>19480.951131454309</v>
      </c>
      <c r="U245">
        <f>Sustainable_Friendly_Table[[#This Row],[Total Energy(MJ)]]*AHP!$P$13/TOPSIS!$B$12</f>
        <v>2.2809658726371126E-2</v>
      </c>
      <c r="V245">
        <f>Sustainable_Friendly_Table[[#This Row],[Total Cost(LKR Million)]]*AHP!$P$14/TOPSIS!$C$12</f>
        <v>6.9030373351320886E-3</v>
      </c>
      <c r="W245">
        <f>Sustainable_Friendly_Table[[#This Row],[Total Carbon (Metric T)]]*AHP!$P$15/TOPSIS!$D$12</f>
        <v>1.2553150669960147E-2</v>
      </c>
      <c r="X245">
        <f>((Sustainable_Friendly_Table[[#This Row],[Weighted Energy]]-TOPSIS!$B$13)^2+(Sustainable_Friendly_Table[[#This Row],[Weighted Cost]]-TOPSIS!$C$13)^2+(Sustainable_Friendly_Table[[#This Row],[Weighted Co2]]-TOPSIS!$D$13)^2)^0.5</f>
        <v>2.4381113409066638E-3</v>
      </c>
      <c r="Y245">
        <f>((Sustainable_Friendly_Table[[#This Row],[Weighted Energy]]-TOPSIS!$B$14)^2+(Sustainable_Friendly_Table[[#This Row],[Weighted Cost]]-TOPSIS!$C$14)^2+(Sustainable_Friendly_Table[[#This Row],[Weighted Co2]]-TOPSIS!$D$14)^2)^0.5</f>
        <v>3.3361134200662335E-3</v>
      </c>
      <c r="Z245">
        <f>Sustainable_Friendly_Table[[#This Row],[S- Worst-Euclidean Distance]]/(Sustainable_Friendly_Table[[#This Row],[S+ Best-Euclidean Distance]]+Sustainable_Friendly_Table[[#This Row],[S- Worst-Euclidean Distance]])</f>
        <v>0.57775953624363818</v>
      </c>
      <c r="AA245">
        <v>244</v>
      </c>
    </row>
    <row r="246" spans="1:27" x14ac:dyDescent="0.3">
      <c r="A246">
        <v>188</v>
      </c>
      <c r="B246" t="s">
        <v>140</v>
      </c>
      <c r="C246" t="s">
        <v>151</v>
      </c>
      <c r="D246" t="s">
        <v>154</v>
      </c>
      <c r="E246" t="s">
        <v>156</v>
      </c>
      <c r="F246" t="s">
        <v>161</v>
      </c>
      <c r="G246" t="s">
        <v>226</v>
      </c>
      <c r="H246">
        <v>355.84936723739457</v>
      </c>
      <c r="I246">
        <v>26</v>
      </c>
      <c r="J246">
        <v>1301664.263367288</v>
      </c>
      <c r="K246">
        <v>44645.256999999991</v>
      </c>
      <c r="L246">
        <v>234299567.40611187</v>
      </c>
      <c r="M246">
        <v>5427071.6549999993</v>
      </c>
      <c r="N246">
        <v>1952496395.0509322</v>
      </c>
      <c r="O246">
        <v>101400000</v>
      </c>
      <c r="P246">
        <v>20.990909413636359</v>
      </c>
      <c r="Q246">
        <v>19459.880737340958</v>
      </c>
      <c r="R246">
        <v>234344212.66311187</v>
      </c>
      <c r="S246">
        <v>2059.3234667059323</v>
      </c>
      <c r="T246">
        <v>19480.871646754593</v>
      </c>
      <c r="U246">
        <f>Sustainable_Friendly_Table[[#This Row],[Total Energy(MJ)]]*AHP!$P$13/TOPSIS!$B$12</f>
        <v>2.2809551180280236E-2</v>
      </c>
      <c r="V246">
        <f>Sustainable_Friendly_Table[[#This Row],[Total Cost(LKR Million)]]*AHP!$P$14/TOPSIS!$C$12</f>
        <v>6.9164393490030712E-3</v>
      </c>
      <c r="W246">
        <f>Sustainable_Friendly_Table[[#This Row],[Total Carbon (Metric T)]]*AHP!$P$15/TOPSIS!$D$12</f>
        <v>1.2553099451546593E-2</v>
      </c>
      <c r="X246">
        <f>((Sustainable_Friendly_Table[[#This Row],[Weighted Energy]]-TOPSIS!$B$13)^2+(Sustainable_Friendly_Table[[#This Row],[Weighted Cost]]-TOPSIS!$C$13)^2+(Sustainable_Friendly_Table[[#This Row],[Weighted Co2]]-TOPSIS!$D$13)^2)^0.5</f>
        <v>2.4415065483238529E-3</v>
      </c>
      <c r="Y246">
        <f>((Sustainable_Friendly_Table[[#This Row],[Weighted Energy]]-TOPSIS!$B$14)^2+(Sustainable_Friendly_Table[[#This Row],[Weighted Cost]]-TOPSIS!$C$14)^2+(Sustainable_Friendly_Table[[#This Row],[Weighted Co2]]-TOPSIS!$D$14)^2)^0.5</f>
        <v>3.3327374865733538E-3</v>
      </c>
      <c r="Z246">
        <f>Sustainable_Friendly_Table[[#This Row],[S- Worst-Euclidean Distance]]/(Sustainable_Friendly_Table[[#This Row],[S+ Best-Euclidean Distance]]+Sustainable_Friendly_Table[[#This Row],[S- Worst-Euclidean Distance]])</f>
        <v>0.57717295397139956</v>
      </c>
      <c r="AA246">
        <v>245</v>
      </c>
    </row>
    <row r="247" spans="1:27" x14ac:dyDescent="0.3">
      <c r="A247">
        <v>206</v>
      </c>
      <c r="B247" t="s">
        <v>140</v>
      </c>
      <c r="C247" t="s">
        <v>151</v>
      </c>
      <c r="D247" t="s">
        <v>155</v>
      </c>
      <c r="E247" t="s">
        <v>156</v>
      </c>
      <c r="F247" t="s">
        <v>161</v>
      </c>
      <c r="G247" t="s">
        <v>226</v>
      </c>
      <c r="H247">
        <v>355.85581434239458</v>
      </c>
      <c r="I247">
        <v>26</v>
      </c>
      <c r="J247">
        <v>1301670.5041649279</v>
      </c>
      <c r="K247">
        <v>44626.836699999993</v>
      </c>
      <c r="L247">
        <v>234300690.74968702</v>
      </c>
      <c r="M247">
        <v>5426150.6399999997</v>
      </c>
      <c r="N247">
        <v>1952505756.2473919</v>
      </c>
      <c r="O247">
        <v>101400000</v>
      </c>
      <c r="P247">
        <v>20.977094188636361</v>
      </c>
      <c r="Q247">
        <v>19459.974037265671</v>
      </c>
      <c r="R247">
        <v>234345317.58638701</v>
      </c>
      <c r="S247">
        <v>2059.3319068873921</v>
      </c>
      <c r="T247">
        <v>19480.951131454309</v>
      </c>
      <c r="U247">
        <f>Sustainable_Friendly_Table[[#This Row],[Total Energy(MJ)]]*AHP!$P$13/TOPSIS!$B$12</f>
        <v>2.2809658726371126E-2</v>
      </c>
      <c r="V247">
        <f>Sustainable_Friendly_Table[[#This Row],[Total Cost(LKR Million)]]*AHP!$P$14/TOPSIS!$C$12</f>
        <v>6.9164676961782981E-3</v>
      </c>
      <c r="W247">
        <f>Sustainable_Friendly_Table[[#This Row],[Total Carbon (Metric T)]]*AHP!$P$15/TOPSIS!$D$12</f>
        <v>1.2553150669960147E-2</v>
      </c>
      <c r="X247">
        <f>((Sustainable_Friendly_Table[[#This Row],[Weighted Energy]]-TOPSIS!$B$13)^2+(Sustainable_Friendly_Table[[#This Row],[Weighted Cost]]-TOPSIS!$C$13)^2+(Sustainable_Friendly_Table[[#This Row],[Weighted Co2]]-TOPSIS!$D$13)^2)^0.5</f>
        <v>2.4416287326338463E-3</v>
      </c>
      <c r="Y247">
        <f>((Sustainable_Friendly_Table[[#This Row],[Weighted Energy]]-TOPSIS!$B$14)^2+(Sustainable_Friendly_Table[[#This Row],[Weighted Cost]]-TOPSIS!$C$14)^2+(Sustainable_Friendly_Table[[#This Row],[Weighted Co2]]-TOPSIS!$D$14)^2)^0.5</f>
        <v>3.3326152876926498E-3</v>
      </c>
      <c r="Z247">
        <f>Sustainable_Friendly_Table[[#This Row],[S- Worst-Euclidean Distance]]/(Sustainable_Friendly_Table[[#This Row],[S+ Best-Euclidean Distance]]+Sustainable_Friendly_Table[[#This Row],[S- Worst-Euclidean Distance]])</f>
        <v>0.57715179267817152</v>
      </c>
      <c r="AA247">
        <v>246</v>
      </c>
    </row>
    <row r="248" spans="1:27" x14ac:dyDescent="0.3">
      <c r="A248">
        <v>196</v>
      </c>
      <c r="B248" t="s">
        <v>140</v>
      </c>
      <c r="C248" t="s">
        <v>151</v>
      </c>
      <c r="D248" t="s">
        <v>154</v>
      </c>
      <c r="E248" t="s">
        <v>157</v>
      </c>
      <c r="F248" t="s">
        <v>161</v>
      </c>
      <c r="G248" t="s">
        <v>225</v>
      </c>
      <c r="H248">
        <v>358.90614505557642</v>
      </c>
      <c r="I248">
        <v>52</v>
      </c>
      <c r="J248">
        <v>1304623.2242952879</v>
      </c>
      <c r="K248">
        <v>47374.522909090905</v>
      </c>
      <c r="L248">
        <v>234832180.37315181</v>
      </c>
      <c r="M248">
        <v>4881218.4731818177</v>
      </c>
      <c r="N248">
        <v>1956934836.4429319</v>
      </c>
      <c r="O248">
        <v>96928000</v>
      </c>
      <c r="P248">
        <v>23.720175322727272</v>
      </c>
      <c r="Q248">
        <v>19504.117203214551</v>
      </c>
      <c r="R248">
        <v>234879554.89606091</v>
      </c>
      <c r="S248">
        <v>2058.7440549161138</v>
      </c>
      <c r="T248">
        <v>19527.837378537279</v>
      </c>
      <c r="U248">
        <f>Sustainable_Friendly_Table[[#This Row],[Total Energy(MJ)]]*AHP!$P$13/TOPSIS!$B$12</f>
        <v>2.2861657933515789E-2</v>
      </c>
      <c r="V248">
        <f>Sustainable_Friendly_Table[[#This Row],[Total Cost(LKR Million)]]*AHP!$P$14/TOPSIS!$C$12</f>
        <v>6.9144933378167918E-3</v>
      </c>
      <c r="W248">
        <f>Sustainable_Friendly_Table[[#This Row],[Total Carbon (Metric T)]]*AHP!$P$15/TOPSIS!$D$12</f>
        <v>1.2583363266871352E-2</v>
      </c>
      <c r="X248">
        <f>((Sustainable_Friendly_Table[[#This Row],[Weighted Energy]]-TOPSIS!$B$13)^2+(Sustainable_Friendly_Table[[#This Row],[Weighted Cost]]-TOPSIS!$C$13)^2+(Sustainable_Friendly_Table[[#This Row],[Weighted Co2]]-TOPSIS!$D$13)^2)^0.5</f>
        <v>2.4991514308949914E-3</v>
      </c>
      <c r="Y248">
        <f>((Sustainable_Friendly_Table[[#This Row],[Weighted Energy]]-TOPSIS!$B$14)^2+(Sustainable_Friendly_Table[[#This Row],[Weighted Cost]]-TOPSIS!$C$14)^2+(Sustainable_Friendly_Table[[#This Row],[Weighted Co2]]-TOPSIS!$D$14)^2)^0.5</f>
        <v>3.2750942681633692E-3</v>
      </c>
      <c r="Z248">
        <f>Sustainable_Friendly_Table[[#This Row],[S- Worst-Euclidean Distance]]/(Sustainable_Friendly_Table[[#This Row],[S+ Best-Euclidean Distance]]+Sustainable_Friendly_Table[[#This Row],[S- Worst-Euclidean Distance]])</f>
        <v>0.56718997404240312</v>
      </c>
      <c r="AA248">
        <v>247</v>
      </c>
    </row>
    <row r="249" spans="1:27" x14ac:dyDescent="0.3">
      <c r="A249">
        <v>214</v>
      </c>
      <c r="B249" t="s">
        <v>140</v>
      </c>
      <c r="C249" t="s">
        <v>151</v>
      </c>
      <c r="D249" t="s">
        <v>155</v>
      </c>
      <c r="E249" t="s">
        <v>157</v>
      </c>
      <c r="F249" t="s">
        <v>161</v>
      </c>
      <c r="G249" t="s">
        <v>225</v>
      </c>
      <c r="H249">
        <v>358.91259216057637</v>
      </c>
      <c r="I249">
        <v>52</v>
      </c>
      <c r="J249">
        <v>1304629.4650929281</v>
      </c>
      <c r="K249">
        <v>47356.102609090907</v>
      </c>
      <c r="L249">
        <v>234833303.71672708</v>
      </c>
      <c r="M249">
        <v>4880297.458181818</v>
      </c>
      <c r="N249">
        <v>1956944197.6393921</v>
      </c>
      <c r="O249">
        <v>96928000</v>
      </c>
      <c r="P249">
        <v>23.706360097727273</v>
      </c>
      <c r="Q249">
        <v>19504.210503139275</v>
      </c>
      <c r="R249">
        <v>234880659.81933618</v>
      </c>
      <c r="S249">
        <v>2058.752495097574</v>
      </c>
      <c r="T249">
        <v>19527.916863237002</v>
      </c>
      <c r="U249">
        <f>Sustainable_Friendly_Table[[#This Row],[Total Energy(MJ)]]*AHP!$P$13/TOPSIS!$B$12</f>
        <v>2.286176547960669E-2</v>
      </c>
      <c r="V249">
        <f>Sustainable_Friendly_Table[[#This Row],[Total Cost(LKR Million)]]*AHP!$P$14/TOPSIS!$C$12</f>
        <v>6.9145216849920213E-3</v>
      </c>
      <c r="W249">
        <f>Sustainable_Friendly_Table[[#This Row],[Total Carbon (Metric T)]]*AHP!$P$15/TOPSIS!$D$12</f>
        <v>1.2583414485284912E-2</v>
      </c>
      <c r="X249">
        <f>((Sustainable_Friendly_Table[[#This Row],[Weighted Energy]]-TOPSIS!$B$13)^2+(Sustainable_Friendly_Table[[#This Row],[Weighted Cost]]-TOPSIS!$C$13)^2+(Sustainable_Friendly_Table[[#This Row],[Weighted Co2]]-TOPSIS!$D$13)^2)^0.5</f>
        <v>2.4992736374026899E-3</v>
      </c>
      <c r="Y249">
        <f>((Sustainable_Friendly_Table[[#This Row],[Weighted Energy]]-TOPSIS!$B$14)^2+(Sustainable_Friendly_Table[[#This Row],[Weighted Cost]]-TOPSIS!$C$14)^2+(Sustainable_Friendly_Table[[#This Row],[Weighted Co2]]-TOPSIS!$D$14)^2)^0.5</f>
        <v>3.2749720860283035E-3</v>
      </c>
      <c r="Z249">
        <f>Sustainable_Friendly_Table[[#This Row],[S- Worst-Euclidean Distance]]/(Sustainable_Friendly_Table[[#This Row],[S+ Best-Euclidean Distance]]+Sustainable_Friendly_Table[[#This Row],[S- Worst-Euclidean Distance]])</f>
        <v>0.56716881180497314</v>
      </c>
      <c r="AA249">
        <v>248</v>
      </c>
    </row>
    <row r="250" spans="1:27" x14ac:dyDescent="0.3">
      <c r="A250">
        <v>198</v>
      </c>
      <c r="B250" t="s">
        <v>140</v>
      </c>
      <c r="C250" t="s">
        <v>151</v>
      </c>
      <c r="D250" t="s">
        <v>154</v>
      </c>
      <c r="E250" t="s">
        <v>157</v>
      </c>
      <c r="F250" t="s">
        <v>161</v>
      </c>
      <c r="G250" t="s">
        <v>224</v>
      </c>
      <c r="H250">
        <v>358.90614505557642</v>
      </c>
      <c r="I250">
        <v>26</v>
      </c>
      <c r="J250">
        <v>1304623.2242952879</v>
      </c>
      <c r="K250">
        <v>47374.522909090905</v>
      </c>
      <c r="L250">
        <v>234832180.37315181</v>
      </c>
      <c r="M250">
        <v>4881218.4731818177</v>
      </c>
      <c r="N250">
        <v>1956934836.4429319</v>
      </c>
      <c r="O250">
        <v>97401200</v>
      </c>
      <c r="P250">
        <v>23.720175322727272</v>
      </c>
      <c r="Q250">
        <v>19504.117203214551</v>
      </c>
      <c r="R250">
        <v>234879554.89606091</v>
      </c>
      <c r="S250">
        <v>2059.2172549161137</v>
      </c>
      <c r="T250">
        <v>19527.837378537279</v>
      </c>
      <c r="U250">
        <f>Sustainable_Friendly_Table[[#This Row],[Total Energy(MJ)]]*AHP!$P$13/TOPSIS!$B$12</f>
        <v>2.2861657933515789E-2</v>
      </c>
      <c r="V250">
        <f>Sustainable_Friendly_Table[[#This Row],[Total Cost(LKR Million)]]*AHP!$P$14/TOPSIS!$C$12</f>
        <v>6.916082626315107E-3</v>
      </c>
      <c r="W250">
        <f>Sustainable_Friendly_Table[[#This Row],[Total Carbon (Metric T)]]*AHP!$P$15/TOPSIS!$D$12</f>
        <v>1.2583363266871352E-2</v>
      </c>
      <c r="X250">
        <f>((Sustainable_Friendly_Table[[#This Row],[Weighted Energy]]-TOPSIS!$B$13)^2+(Sustainable_Friendly_Table[[#This Row],[Weighted Cost]]-TOPSIS!$C$13)^2+(Sustainable_Friendly_Table[[#This Row],[Weighted Co2]]-TOPSIS!$D$13)^2)^0.5</f>
        <v>2.4995612764920692E-3</v>
      </c>
      <c r="Y250">
        <f>((Sustainable_Friendly_Table[[#This Row],[Weighted Energy]]-TOPSIS!$B$14)^2+(Sustainable_Friendly_Table[[#This Row],[Weighted Cost]]-TOPSIS!$C$14)^2+(Sustainable_Friendly_Table[[#This Row],[Weighted Co2]]-TOPSIS!$D$14)^2)^0.5</f>
        <v>3.2746754829095703E-3</v>
      </c>
      <c r="Z250">
        <f>Sustainable_Friendly_Table[[#This Row],[S- Worst-Euclidean Distance]]/(Sustainable_Friendly_Table[[#This Row],[S+ Best-Euclidean Distance]]+Sustainable_Friendly_Table[[#This Row],[S- Worst-Euclidean Distance]])</f>
        <v>0.56711832565191034</v>
      </c>
      <c r="AA250">
        <v>249</v>
      </c>
    </row>
    <row r="251" spans="1:27" x14ac:dyDescent="0.3">
      <c r="A251">
        <v>216</v>
      </c>
      <c r="B251" t="s">
        <v>140</v>
      </c>
      <c r="C251" t="s">
        <v>151</v>
      </c>
      <c r="D251" t="s">
        <v>155</v>
      </c>
      <c r="E251" t="s">
        <v>157</v>
      </c>
      <c r="F251" t="s">
        <v>161</v>
      </c>
      <c r="G251" t="s">
        <v>224</v>
      </c>
      <c r="H251">
        <v>358.91259216057637</v>
      </c>
      <c r="I251">
        <v>26</v>
      </c>
      <c r="J251">
        <v>1304629.4650929281</v>
      </c>
      <c r="K251">
        <v>47356.102609090907</v>
      </c>
      <c r="L251">
        <v>234833303.71672708</v>
      </c>
      <c r="M251">
        <v>4880297.458181818</v>
      </c>
      <c r="N251">
        <v>1956944197.6393921</v>
      </c>
      <c r="O251">
        <v>97401200</v>
      </c>
      <c r="P251">
        <v>23.706360097727273</v>
      </c>
      <c r="Q251">
        <v>19504.210503139275</v>
      </c>
      <c r="R251">
        <v>234880659.81933618</v>
      </c>
      <c r="S251">
        <v>2059.2256950975739</v>
      </c>
      <c r="T251">
        <v>19527.916863237002</v>
      </c>
      <c r="U251">
        <f>Sustainable_Friendly_Table[[#This Row],[Total Energy(MJ)]]*AHP!$P$13/TOPSIS!$B$12</f>
        <v>2.286176547960669E-2</v>
      </c>
      <c r="V251">
        <f>Sustainable_Friendly_Table[[#This Row],[Total Cost(LKR Million)]]*AHP!$P$14/TOPSIS!$C$12</f>
        <v>6.9161109734903366E-3</v>
      </c>
      <c r="W251">
        <f>Sustainable_Friendly_Table[[#This Row],[Total Carbon (Metric T)]]*AHP!$P$15/TOPSIS!$D$12</f>
        <v>1.2583414485284912E-2</v>
      </c>
      <c r="X251">
        <f>((Sustainable_Friendly_Table[[#This Row],[Weighted Energy]]-TOPSIS!$B$13)^2+(Sustainable_Friendly_Table[[#This Row],[Weighted Cost]]-TOPSIS!$C$13)^2+(Sustainable_Friendly_Table[[#This Row],[Weighted Co2]]-TOPSIS!$D$13)^2)^0.5</f>
        <v>2.4996834809859285E-3</v>
      </c>
      <c r="Y251">
        <f>((Sustainable_Friendly_Table[[#This Row],[Weighted Energy]]-TOPSIS!$B$14)^2+(Sustainable_Friendly_Table[[#This Row],[Weighted Cost]]-TOPSIS!$C$14)^2+(Sustainable_Friendly_Table[[#This Row],[Weighted Co2]]-TOPSIS!$D$14)^2)^0.5</f>
        <v>3.2745532989066966E-3</v>
      </c>
      <c r="Z251">
        <f>Sustainable_Friendly_Table[[#This Row],[S- Worst-Euclidean Distance]]/(Sustainable_Friendly_Table[[#This Row],[S+ Best-Euclidean Distance]]+Sustainable_Friendly_Table[[#This Row],[S- Worst-Euclidean Distance]])</f>
        <v>0.56709716343976957</v>
      </c>
      <c r="AA251">
        <v>250</v>
      </c>
    </row>
    <row r="252" spans="1:27" x14ac:dyDescent="0.3">
      <c r="A252">
        <v>197</v>
      </c>
      <c r="B252" t="s">
        <v>140</v>
      </c>
      <c r="C252" t="s">
        <v>151</v>
      </c>
      <c r="D252" t="s">
        <v>154</v>
      </c>
      <c r="E252" t="s">
        <v>157</v>
      </c>
      <c r="F252" t="s">
        <v>161</v>
      </c>
      <c r="G252" t="s">
        <v>226</v>
      </c>
      <c r="H252">
        <v>358.90614505557642</v>
      </c>
      <c r="I252">
        <v>26</v>
      </c>
      <c r="J252">
        <v>1304623.2242952879</v>
      </c>
      <c r="K252">
        <v>47374.522909090905</v>
      </c>
      <c r="L252">
        <v>234832180.37315181</v>
      </c>
      <c r="M252">
        <v>4881218.4731818177</v>
      </c>
      <c r="N252">
        <v>1956934836.4429319</v>
      </c>
      <c r="O252">
        <v>101400000</v>
      </c>
      <c r="P252">
        <v>23.720175322727272</v>
      </c>
      <c r="Q252">
        <v>19504.117203214551</v>
      </c>
      <c r="R252">
        <v>234879554.89606091</v>
      </c>
      <c r="S252">
        <v>2063.2160549161135</v>
      </c>
      <c r="T252">
        <v>19527.837378537279</v>
      </c>
      <c r="U252">
        <f>Sustainable_Friendly_Table[[#This Row],[Total Energy(MJ)]]*AHP!$P$13/TOPSIS!$B$12</f>
        <v>2.2861657933515789E-2</v>
      </c>
      <c r="V252">
        <f>Sustainable_Friendly_Table[[#This Row],[Total Cost(LKR Million)]]*AHP!$P$14/TOPSIS!$C$12</f>
        <v>6.9295129873613174E-3</v>
      </c>
      <c r="W252">
        <f>Sustainable_Friendly_Table[[#This Row],[Total Carbon (Metric T)]]*AHP!$P$15/TOPSIS!$D$12</f>
        <v>1.2583363266871352E-2</v>
      </c>
      <c r="X252">
        <f>((Sustainable_Friendly_Table[[#This Row],[Weighted Energy]]-TOPSIS!$B$13)^2+(Sustainable_Friendly_Table[[#This Row],[Weighted Cost]]-TOPSIS!$C$13)^2+(Sustainable_Friendly_Table[[#This Row],[Weighted Co2]]-TOPSIS!$D$13)^2)^0.5</f>
        <v>2.5030623120979667E-3</v>
      </c>
      <c r="Y252">
        <f>((Sustainable_Friendly_Table[[#This Row],[Weighted Energy]]-TOPSIS!$B$14)^2+(Sustainable_Friendly_Table[[#This Row],[Weighted Cost]]-TOPSIS!$C$14)^2+(Sustainable_Friendly_Table[[#This Row],[Weighted Co2]]-TOPSIS!$D$14)^2)^0.5</f>
        <v>3.2711652096044999E-3</v>
      </c>
      <c r="Z252">
        <f>Sustainable_Friendly_Table[[#This Row],[S- Worst-Euclidean Distance]]/(Sustainable_Friendly_Table[[#This Row],[S+ Best-Euclidean Distance]]+Sustainable_Friendly_Table[[#This Row],[S- Worst-Euclidean Distance]])</f>
        <v>0.5665113120863019</v>
      </c>
      <c r="AA252">
        <v>251</v>
      </c>
    </row>
    <row r="253" spans="1:27" x14ac:dyDescent="0.3">
      <c r="A253">
        <v>215</v>
      </c>
      <c r="B253" t="s">
        <v>140</v>
      </c>
      <c r="C253" t="s">
        <v>151</v>
      </c>
      <c r="D253" t="s">
        <v>155</v>
      </c>
      <c r="E253" t="s">
        <v>157</v>
      </c>
      <c r="F253" t="s">
        <v>161</v>
      </c>
      <c r="G253" t="s">
        <v>226</v>
      </c>
      <c r="H253">
        <v>358.91259216057637</v>
      </c>
      <c r="I253">
        <v>26</v>
      </c>
      <c r="J253">
        <v>1304629.4650929281</v>
      </c>
      <c r="K253">
        <v>47356.102609090907</v>
      </c>
      <c r="L253">
        <v>234833303.71672708</v>
      </c>
      <c r="M253">
        <v>4880297.458181818</v>
      </c>
      <c r="N253">
        <v>1956944197.6393921</v>
      </c>
      <c r="O253">
        <v>101400000</v>
      </c>
      <c r="P253">
        <v>23.706360097727273</v>
      </c>
      <c r="Q253">
        <v>19504.210503139275</v>
      </c>
      <c r="R253">
        <v>234880659.81933618</v>
      </c>
      <c r="S253">
        <v>2063.2244950975742</v>
      </c>
      <c r="T253">
        <v>19527.916863237002</v>
      </c>
      <c r="U253">
        <f>Sustainable_Friendly_Table[[#This Row],[Total Energy(MJ)]]*AHP!$P$13/TOPSIS!$B$12</f>
        <v>2.286176547960669E-2</v>
      </c>
      <c r="V253">
        <f>Sustainable_Friendly_Table[[#This Row],[Total Cost(LKR Million)]]*AHP!$P$14/TOPSIS!$C$12</f>
        <v>6.9295413345365478E-3</v>
      </c>
      <c r="W253">
        <f>Sustainable_Friendly_Table[[#This Row],[Total Carbon (Metric T)]]*AHP!$P$15/TOPSIS!$D$12</f>
        <v>1.2583414485284912E-2</v>
      </c>
      <c r="X253">
        <f>((Sustainable_Friendly_Table[[#This Row],[Weighted Energy]]-TOPSIS!$B$13)^2+(Sustainable_Friendly_Table[[#This Row],[Weighted Cost]]-TOPSIS!$C$13)^2+(Sustainable_Friendly_Table[[#This Row],[Weighted Co2]]-TOPSIS!$D$13)^2)^0.5</f>
        <v>2.5031844977640148E-3</v>
      </c>
      <c r="Y253">
        <f>((Sustainable_Friendly_Table[[#This Row],[Weighted Energy]]-TOPSIS!$B$14)^2+(Sustainable_Friendly_Table[[#This Row],[Weighted Cost]]-TOPSIS!$C$14)^2+(Sustainable_Friendly_Table[[#This Row],[Weighted Co2]]-TOPSIS!$D$14)^2)^0.5</f>
        <v>3.2710430108704083E-3</v>
      </c>
      <c r="Z253">
        <f>Sustainable_Friendly_Table[[#This Row],[S- Worst-Euclidean Distance]]/(Sustainable_Friendly_Table[[#This Row],[S+ Best-Euclidean Distance]]+Sustainable_Friendly_Table[[#This Row],[S- Worst-Euclidean Distance]])</f>
        <v>0.56649015058362229</v>
      </c>
      <c r="AA253">
        <v>252</v>
      </c>
    </row>
    <row r="254" spans="1:27" x14ac:dyDescent="0.3">
      <c r="A254">
        <v>289</v>
      </c>
      <c r="B254" t="s">
        <v>141</v>
      </c>
      <c r="C254" t="s">
        <v>151</v>
      </c>
      <c r="D254" t="s">
        <v>154</v>
      </c>
      <c r="E254" t="s">
        <v>156</v>
      </c>
      <c r="F254" t="s">
        <v>159</v>
      </c>
      <c r="G254" t="s">
        <v>225</v>
      </c>
      <c r="H254">
        <v>363.81125964192194</v>
      </c>
      <c r="I254">
        <v>52</v>
      </c>
      <c r="J254">
        <v>1317084.8902517157</v>
      </c>
      <c r="K254">
        <v>39704.789363636359</v>
      </c>
      <c r="L254">
        <v>237075280.24530882</v>
      </c>
      <c r="M254">
        <v>5176624.2822727263</v>
      </c>
      <c r="N254">
        <v>1975627335.3775735</v>
      </c>
      <c r="O254">
        <v>96928000</v>
      </c>
      <c r="P254">
        <v>20.302935868181816</v>
      </c>
      <c r="Q254">
        <v>19690.419109263148</v>
      </c>
      <c r="R254">
        <v>237114985.03467244</v>
      </c>
      <c r="S254">
        <v>2077.7319596598463</v>
      </c>
      <c r="T254">
        <v>19710.72204513133</v>
      </c>
      <c r="U254">
        <f>Sustainable_Friendly_Table[[#This Row],[Total Energy(MJ)]]*AHP!$P$13/TOPSIS!$B$12</f>
        <v>2.3079240256446466E-2</v>
      </c>
      <c r="V254">
        <f>Sustainable_Friendly_Table[[#This Row],[Total Cost(LKR Million)]]*AHP!$P$14/TOPSIS!$C$12</f>
        <v>6.978266073692398E-3</v>
      </c>
      <c r="W254">
        <f>Sustainable_Friendly_Table[[#This Row],[Total Carbon (Metric T)]]*AHP!$P$15/TOPSIS!$D$12</f>
        <v>1.2701210632715506E-2</v>
      </c>
      <c r="X254">
        <f>((Sustainable_Friendly_Table[[#This Row],[Weighted Energy]]-TOPSIS!$B$13)^2+(Sustainable_Friendly_Table[[#This Row],[Weighted Cost]]-TOPSIS!$C$13)^2+(Sustainable_Friendly_Table[[#This Row],[Weighted Co2]]-TOPSIS!$D$13)^2)^0.5</f>
        <v>2.7546719429263687E-3</v>
      </c>
      <c r="Y254">
        <f>((Sustainable_Friendly_Table[[#This Row],[Weighted Energy]]-TOPSIS!$B$14)^2+(Sustainable_Friendly_Table[[#This Row],[Weighted Cost]]-TOPSIS!$C$14)^2+(Sustainable_Friendly_Table[[#This Row],[Weighted Co2]]-TOPSIS!$D$14)^2)^0.5</f>
        <v>3.0195967074680939E-3</v>
      </c>
      <c r="Z254">
        <f>Sustainable_Friendly_Table[[#This Row],[S- Worst-Euclidean Distance]]/(Sustainable_Friendly_Table[[#This Row],[S+ Best-Euclidean Distance]]+Sustainable_Friendly_Table[[#This Row],[S- Worst-Euclidean Distance]])</f>
        <v>0.52294011420161635</v>
      </c>
      <c r="AA254">
        <v>253</v>
      </c>
    </row>
    <row r="255" spans="1:27" x14ac:dyDescent="0.3">
      <c r="A255">
        <v>307</v>
      </c>
      <c r="B255" t="s">
        <v>141</v>
      </c>
      <c r="C255" t="s">
        <v>151</v>
      </c>
      <c r="D255" t="s">
        <v>155</v>
      </c>
      <c r="E255" t="s">
        <v>156</v>
      </c>
      <c r="F255" t="s">
        <v>159</v>
      </c>
      <c r="G255" t="s">
        <v>225</v>
      </c>
      <c r="H255">
        <v>363.817706746922</v>
      </c>
      <c r="I255">
        <v>52</v>
      </c>
      <c r="J255">
        <v>1317091.131049356</v>
      </c>
      <c r="K255">
        <v>39686.369063636361</v>
      </c>
      <c r="L255">
        <v>237076403.58888409</v>
      </c>
      <c r="M255">
        <v>5175703.2672727266</v>
      </c>
      <c r="N255">
        <v>1975636696.574034</v>
      </c>
      <c r="O255">
        <v>96928000</v>
      </c>
      <c r="P255">
        <v>20.289120643181814</v>
      </c>
      <c r="Q255">
        <v>19690.512409187872</v>
      </c>
      <c r="R255">
        <v>237116089.95794773</v>
      </c>
      <c r="S255">
        <v>2077.7403998413065</v>
      </c>
      <c r="T255">
        <v>19710.801529831053</v>
      </c>
      <c r="U255">
        <f>Sustainable_Friendly_Table[[#This Row],[Total Energy(MJ)]]*AHP!$P$13/TOPSIS!$B$12</f>
        <v>2.307934780253737E-2</v>
      </c>
      <c r="V255">
        <f>Sustainable_Friendly_Table[[#This Row],[Total Cost(LKR Million)]]*AHP!$P$14/TOPSIS!$C$12</f>
        <v>6.9782944208676267E-3</v>
      </c>
      <c r="W255">
        <f>Sustainable_Friendly_Table[[#This Row],[Total Carbon (Metric T)]]*AHP!$P$15/TOPSIS!$D$12</f>
        <v>1.2701261851129065E-2</v>
      </c>
      <c r="X255">
        <f>((Sustainable_Friendly_Table[[#This Row],[Weighted Energy]]-TOPSIS!$B$13)^2+(Sustainable_Friendly_Table[[#This Row],[Weighted Cost]]-TOPSIS!$C$13)^2+(Sustainable_Friendly_Table[[#This Row],[Weighted Co2]]-TOPSIS!$D$13)^2)^0.5</f>
        <v>2.7547941558196272E-3</v>
      </c>
      <c r="Y255">
        <f>((Sustainable_Friendly_Table[[#This Row],[Weighted Energy]]-TOPSIS!$B$14)^2+(Sustainable_Friendly_Table[[#This Row],[Weighted Cost]]-TOPSIS!$C$14)^2+(Sustainable_Friendly_Table[[#This Row],[Weighted Co2]]-TOPSIS!$D$14)^2)^0.5</f>
        <v>3.0194745341500734E-3</v>
      </c>
      <c r="Z255">
        <f>Sustainable_Friendly_Table[[#This Row],[S- Worst-Euclidean Distance]]/(Sustainable_Friendly_Table[[#This Row],[S+ Best-Euclidean Distance]]+Sustainable_Friendly_Table[[#This Row],[S- Worst-Euclidean Distance]])</f>
        <v>0.52291895238527908</v>
      </c>
      <c r="AA255">
        <v>254</v>
      </c>
    </row>
    <row r="256" spans="1:27" x14ac:dyDescent="0.3">
      <c r="A256">
        <v>291</v>
      </c>
      <c r="B256" t="s">
        <v>141</v>
      </c>
      <c r="C256" t="s">
        <v>151</v>
      </c>
      <c r="D256" t="s">
        <v>154</v>
      </c>
      <c r="E256" t="s">
        <v>156</v>
      </c>
      <c r="F256" t="s">
        <v>159</v>
      </c>
      <c r="G256" t="s">
        <v>224</v>
      </c>
      <c r="H256">
        <v>363.81125964192194</v>
      </c>
      <c r="I256">
        <v>26</v>
      </c>
      <c r="J256">
        <v>1317084.8902517157</v>
      </c>
      <c r="K256">
        <v>39704.789363636359</v>
      </c>
      <c r="L256">
        <v>237075280.24530882</v>
      </c>
      <c r="M256">
        <v>5176624.2822727263</v>
      </c>
      <c r="N256">
        <v>1975627335.3775735</v>
      </c>
      <c r="O256">
        <v>97401200</v>
      </c>
      <c r="P256">
        <v>20.302935868181816</v>
      </c>
      <c r="Q256">
        <v>19690.419109263148</v>
      </c>
      <c r="R256">
        <v>237114985.03467244</v>
      </c>
      <c r="S256">
        <v>2078.2051596598462</v>
      </c>
      <c r="T256">
        <v>19710.72204513133</v>
      </c>
      <c r="U256">
        <f>Sustainable_Friendly_Table[[#This Row],[Total Energy(MJ)]]*AHP!$P$13/TOPSIS!$B$12</f>
        <v>2.3079240256446466E-2</v>
      </c>
      <c r="V256">
        <f>Sustainable_Friendly_Table[[#This Row],[Total Cost(LKR Million)]]*AHP!$P$14/TOPSIS!$C$12</f>
        <v>6.9798553621907124E-3</v>
      </c>
      <c r="W256">
        <f>Sustainable_Friendly_Table[[#This Row],[Total Carbon (Metric T)]]*AHP!$P$15/TOPSIS!$D$12</f>
        <v>1.2701210632715506E-2</v>
      </c>
      <c r="X256">
        <f>((Sustainable_Friendly_Table[[#This Row],[Weighted Energy]]-TOPSIS!$B$13)^2+(Sustainable_Friendly_Table[[#This Row],[Weighted Cost]]-TOPSIS!$C$13)^2+(Sustainable_Friendly_Table[[#This Row],[Weighted Co2]]-TOPSIS!$D$13)^2)^0.5</f>
        <v>2.755080565081751E-3</v>
      </c>
      <c r="Y256">
        <f>((Sustainable_Friendly_Table[[#This Row],[Weighted Energy]]-TOPSIS!$B$14)^2+(Sustainable_Friendly_Table[[#This Row],[Weighted Cost]]-TOPSIS!$C$14)^2+(Sustainable_Friendly_Table[[#This Row],[Weighted Co2]]-TOPSIS!$D$14)^2)^0.5</f>
        <v>3.0191760523884483E-3</v>
      </c>
      <c r="Z256">
        <f>Sustainable_Friendly_Table[[#This Row],[S- Worst-Euclidean Distance]]/(Sustainable_Friendly_Table[[#This Row],[S+ Best-Euclidean Distance]]+Sustainable_Friendly_Table[[#This Row],[S- Worst-Euclidean Distance]])</f>
        <v>0.52286835386806918</v>
      </c>
      <c r="AA256">
        <v>255</v>
      </c>
    </row>
    <row r="257" spans="1:27" x14ac:dyDescent="0.3">
      <c r="A257">
        <v>309</v>
      </c>
      <c r="B257" t="s">
        <v>141</v>
      </c>
      <c r="C257" t="s">
        <v>151</v>
      </c>
      <c r="D257" t="s">
        <v>155</v>
      </c>
      <c r="E257" t="s">
        <v>156</v>
      </c>
      <c r="F257" t="s">
        <v>159</v>
      </c>
      <c r="G257" t="s">
        <v>224</v>
      </c>
      <c r="H257">
        <v>363.817706746922</v>
      </c>
      <c r="I257">
        <v>26</v>
      </c>
      <c r="J257">
        <v>1317091.131049356</v>
      </c>
      <c r="K257">
        <v>39686.369063636361</v>
      </c>
      <c r="L257">
        <v>237076403.58888409</v>
      </c>
      <c r="M257">
        <v>5175703.2672727266</v>
      </c>
      <c r="N257">
        <v>1975636696.574034</v>
      </c>
      <c r="O257">
        <v>97401200</v>
      </c>
      <c r="P257">
        <v>20.289120643181814</v>
      </c>
      <c r="Q257">
        <v>19690.512409187872</v>
      </c>
      <c r="R257">
        <v>237116089.95794773</v>
      </c>
      <c r="S257">
        <v>2078.2135998413069</v>
      </c>
      <c r="T257">
        <v>19710.801529831053</v>
      </c>
      <c r="U257">
        <f>Sustainable_Friendly_Table[[#This Row],[Total Energy(MJ)]]*AHP!$P$13/TOPSIS!$B$12</f>
        <v>2.307934780253737E-2</v>
      </c>
      <c r="V257">
        <f>Sustainable_Friendly_Table[[#This Row],[Total Cost(LKR Million)]]*AHP!$P$14/TOPSIS!$C$12</f>
        <v>6.9798837093659446E-3</v>
      </c>
      <c r="W257">
        <f>Sustainable_Friendly_Table[[#This Row],[Total Carbon (Metric T)]]*AHP!$P$15/TOPSIS!$D$12</f>
        <v>1.2701261851129065E-2</v>
      </c>
      <c r="X257">
        <f>((Sustainable_Friendly_Table[[#This Row],[Weighted Energy]]-TOPSIS!$B$13)^2+(Sustainable_Friendly_Table[[#This Row],[Weighted Cost]]-TOPSIS!$C$13)^2+(Sustainable_Friendly_Table[[#This Row],[Weighted Co2]]-TOPSIS!$D$13)^2)^0.5</f>
        <v>2.7552027762012547E-3</v>
      </c>
      <c r="Y257">
        <f>((Sustainable_Friendly_Table[[#This Row],[Weighted Energy]]-TOPSIS!$B$14)^2+(Sustainable_Friendly_Table[[#This Row],[Weighted Cost]]-TOPSIS!$C$14)^2+(Sustainable_Friendly_Table[[#This Row],[Weighted Co2]]-TOPSIS!$D$14)^2)^0.5</f>
        <v>3.0190538769701044E-3</v>
      </c>
      <c r="Z257">
        <f>Sustainable_Friendly_Table[[#This Row],[S- Worst-Euclidean Distance]]/(Sustainable_Friendly_Table[[#This Row],[S+ Best-Euclidean Distance]]+Sustainable_Friendly_Table[[#This Row],[S- Worst-Euclidean Distance]])</f>
        <v>0.52284719199517538</v>
      </c>
      <c r="AA257">
        <v>256</v>
      </c>
    </row>
    <row r="258" spans="1:27" x14ac:dyDescent="0.3">
      <c r="A258">
        <v>290</v>
      </c>
      <c r="B258" t="s">
        <v>141</v>
      </c>
      <c r="C258" t="s">
        <v>151</v>
      </c>
      <c r="D258" t="s">
        <v>154</v>
      </c>
      <c r="E258" t="s">
        <v>156</v>
      </c>
      <c r="F258" t="s">
        <v>159</v>
      </c>
      <c r="G258" t="s">
        <v>226</v>
      </c>
      <c r="H258">
        <v>363.81125964192194</v>
      </c>
      <c r="I258">
        <v>26</v>
      </c>
      <c r="J258">
        <v>1317084.8902517157</v>
      </c>
      <c r="K258">
        <v>39704.789363636359</v>
      </c>
      <c r="L258">
        <v>237075280.24530882</v>
      </c>
      <c r="M258">
        <v>5176624.2822727263</v>
      </c>
      <c r="N258">
        <v>1975627335.3775735</v>
      </c>
      <c r="O258">
        <v>101400000</v>
      </c>
      <c r="P258">
        <v>20.302935868181816</v>
      </c>
      <c r="Q258">
        <v>19690.419109263148</v>
      </c>
      <c r="R258">
        <v>237114985.03467244</v>
      </c>
      <c r="S258">
        <v>2082.2039596598465</v>
      </c>
      <c r="T258">
        <v>19710.72204513133</v>
      </c>
      <c r="U258">
        <f>Sustainable_Friendly_Table[[#This Row],[Total Energy(MJ)]]*AHP!$P$13/TOPSIS!$B$12</f>
        <v>2.3079240256446466E-2</v>
      </c>
      <c r="V258">
        <f>Sustainable_Friendly_Table[[#This Row],[Total Cost(LKR Million)]]*AHP!$P$14/TOPSIS!$C$12</f>
        <v>6.9932857232369245E-3</v>
      </c>
      <c r="W258">
        <f>Sustainable_Friendly_Table[[#This Row],[Total Carbon (Metric T)]]*AHP!$P$15/TOPSIS!$D$12</f>
        <v>1.2701210632715506E-2</v>
      </c>
      <c r="X258">
        <f>((Sustainable_Friendly_Table[[#This Row],[Weighted Energy]]-TOPSIS!$B$13)^2+(Sustainable_Friendly_Table[[#This Row],[Weighted Cost]]-TOPSIS!$C$13)^2+(Sustainable_Friendly_Table[[#This Row],[Weighted Co2]]-TOPSIS!$D$13)^2)^0.5</f>
        <v>2.7585677923758129E-3</v>
      </c>
      <c r="Y258">
        <f>((Sustainable_Friendly_Table[[#This Row],[Weighted Energy]]-TOPSIS!$B$14)^2+(Sustainable_Friendly_Table[[#This Row],[Weighted Cost]]-TOPSIS!$C$14)^2+(Sustainable_Friendly_Table[[#This Row],[Weighted Co2]]-TOPSIS!$D$14)^2)^0.5</f>
        <v>3.0156523883248117E-3</v>
      </c>
      <c r="Z258">
        <f>Sustainable_Friendly_Table[[#This Row],[S- Worst-Euclidean Distance]]/(Sustainable_Friendly_Table[[#This Row],[S+ Best-Euclidean Distance]]+Sustainable_Friendly_Table[[#This Row],[S- Worst-Euclidean Distance]])</f>
        <v>0.5222614126153573</v>
      </c>
      <c r="AA258">
        <v>257</v>
      </c>
    </row>
    <row r="259" spans="1:27" x14ac:dyDescent="0.3">
      <c r="A259">
        <v>308</v>
      </c>
      <c r="B259" t="s">
        <v>141</v>
      </c>
      <c r="C259" t="s">
        <v>151</v>
      </c>
      <c r="D259" t="s">
        <v>155</v>
      </c>
      <c r="E259" t="s">
        <v>156</v>
      </c>
      <c r="F259" t="s">
        <v>159</v>
      </c>
      <c r="G259" t="s">
        <v>226</v>
      </c>
      <c r="H259">
        <v>363.817706746922</v>
      </c>
      <c r="I259">
        <v>26</v>
      </c>
      <c r="J259">
        <v>1317091.131049356</v>
      </c>
      <c r="K259">
        <v>39686.369063636361</v>
      </c>
      <c r="L259">
        <v>237076403.58888409</v>
      </c>
      <c r="M259">
        <v>5175703.2672727266</v>
      </c>
      <c r="N259">
        <v>1975636696.574034</v>
      </c>
      <c r="O259">
        <v>101400000</v>
      </c>
      <c r="P259">
        <v>20.289120643181814</v>
      </c>
      <c r="Q259">
        <v>19690.512409187872</v>
      </c>
      <c r="R259">
        <v>237116089.95794773</v>
      </c>
      <c r="S259">
        <v>2082.2123998413067</v>
      </c>
      <c r="T259">
        <v>19710.801529831053</v>
      </c>
      <c r="U259">
        <f>Sustainable_Friendly_Table[[#This Row],[Total Energy(MJ)]]*AHP!$P$13/TOPSIS!$B$12</f>
        <v>2.307934780253737E-2</v>
      </c>
      <c r="V259">
        <f>Sustainable_Friendly_Table[[#This Row],[Total Cost(LKR Million)]]*AHP!$P$14/TOPSIS!$C$12</f>
        <v>6.9933140704121531E-3</v>
      </c>
      <c r="W259">
        <f>Sustainable_Friendly_Table[[#This Row],[Total Carbon (Metric T)]]*AHP!$P$15/TOPSIS!$D$12</f>
        <v>1.2701261851129065E-2</v>
      </c>
      <c r="X259">
        <f>((Sustainable_Friendly_Table[[#This Row],[Weighted Energy]]-TOPSIS!$B$13)^2+(Sustainable_Friendly_Table[[#This Row],[Weighted Cost]]-TOPSIS!$C$13)^2+(Sustainable_Friendly_Table[[#This Row],[Weighted Co2]]-TOPSIS!$D$13)^2)^0.5</f>
        <v>2.7586899870146115E-3</v>
      </c>
      <c r="Y259">
        <f>((Sustainable_Friendly_Table[[#This Row],[Weighted Energy]]-TOPSIS!$B$14)^2+(Sustainable_Friendly_Table[[#This Row],[Weighted Cost]]-TOPSIS!$C$14)^2+(Sustainable_Friendly_Table[[#This Row],[Weighted Co2]]-TOPSIS!$D$14)^2)^0.5</f>
        <v>3.0155301963945024E-3</v>
      </c>
      <c r="Z259">
        <f>Sustainable_Friendly_Table[[#This Row],[S- Worst-Euclidean Distance]]/(Sustainable_Friendly_Table[[#This Row],[S+ Best-Euclidean Distance]]+Sustainable_Friendly_Table[[#This Row],[S- Worst-Euclidean Distance]])</f>
        <v>0.52224025073704861</v>
      </c>
      <c r="AA259">
        <v>258</v>
      </c>
    </row>
    <row r="260" spans="1:27" x14ac:dyDescent="0.3">
      <c r="A260">
        <v>292</v>
      </c>
      <c r="B260" t="s">
        <v>141</v>
      </c>
      <c r="C260" t="s">
        <v>151</v>
      </c>
      <c r="D260" t="s">
        <v>154</v>
      </c>
      <c r="E260" t="s">
        <v>156</v>
      </c>
      <c r="F260" t="s">
        <v>160</v>
      </c>
      <c r="G260" t="s">
        <v>225</v>
      </c>
      <c r="H260">
        <v>363.77268779808389</v>
      </c>
      <c r="I260">
        <v>52</v>
      </c>
      <c r="J260">
        <v>1318126.0696753999</v>
      </c>
      <c r="K260">
        <v>40523.569136363629</v>
      </c>
      <c r="L260">
        <v>237262692.541572</v>
      </c>
      <c r="M260">
        <v>5203916.9413636355</v>
      </c>
      <c r="N260">
        <v>1977189104.5130999</v>
      </c>
      <c r="O260">
        <v>96928000</v>
      </c>
      <c r="P260">
        <v>20.030009277272725</v>
      </c>
      <c r="Q260">
        <v>19705.984741647229</v>
      </c>
      <c r="R260">
        <v>237303216.11070836</v>
      </c>
      <c r="S260">
        <v>2079.3210214544633</v>
      </c>
      <c r="T260">
        <v>19726.014750924503</v>
      </c>
      <c r="U260">
        <f>Sustainable_Friendly_Table[[#This Row],[Total Energy(MJ)]]*AHP!$P$13/TOPSIS!$B$12</f>
        <v>2.3097561452919673E-2</v>
      </c>
      <c r="V260">
        <f>Sustainable_Friendly_Table[[#This Row],[Total Cost(LKR Million)]]*AHP!$P$14/TOPSIS!$C$12</f>
        <v>6.9836030932048628E-3</v>
      </c>
      <c r="W260">
        <f>Sustainable_Friendly_Table[[#This Row],[Total Carbon (Metric T)]]*AHP!$P$15/TOPSIS!$D$12</f>
        <v>1.2711064958547836E-2</v>
      </c>
      <c r="X260">
        <f>((Sustainable_Friendly_Table[[#This Row],[Weighted Energy]]-TOPSIS!$B$13)^2+(Sustainable_Friendly_Table[[#This Row],[Weighted Cost]]-TOPSIS!$C$13)^2+(Sustainable_Friendly_Table[[#This Row],[Weighted Co2]]-TOPSIS!$D$13)^2)^0.5</f>
        <v>2.7761473144606677E-3</v>
      </c>
      <c r="Y260">
        <f>((Sustainable_Friendly_Table[[#This Row],[Weighted Energy]]-TOPSIS!$B$14)^2+(Sustainable_Friendly_Table[[#This Row],[Weighted Cost]]-TOPSIS!$C$14)^2+(Sustainable_Friendly_Table[[#This Row],[Weighted Co2]]-TOPSIS!$D$14)^2)^0.5</f>
        <v>2.9981239282295181E-3</v>
      </c>
      <c r="Z260">
        <f>Sustainable_Friendly_Table[[#This Row],[S- Worst-Euclidean Distance]]/(Sustainable_Friendly_Table[[#This Row],[S+ Best-Euclidean Distance]]+Sustainable_Friendly_Table[[#This Row],[S- Worst-Euclidean Distance]])</f>
        <v>0.5192211799930474</v>
      </c>
      <c r="AA260">
        <v>259</v>
      </c>
    </row>
    <row r="261" spans="1:27" x14ac:dyDescent="0.3">
      <c r="A261">
        <v>310</v>
      </c>
      <c r="B261" t="s">
        <v>141</v>
      </c>
      <c r="C261" t="s">
        <v>151</v>
      </c>
      <c r="D261" t="s">
        <v>155</v>
      </c>
      <c r="E261" t="s">
        <v>156</v>
      </c>
      <c r="F261" t="s">
        <v>160</v>
      </c>
      <c r="G261" t="s">
        <v>225</v>
      </c>
      <c r="H261">
        <v>363.7791349030839</v>
      </c>
      <c r="I261">
        <v>52</v>
      </c>
      <c r="J261">
        <v>1318132.3104730397</v>
      </c>
      <c r="K261">
        <v>40505.148836363631</v>
      </c>
      <c r="L261">
        <v>237263815.88514715</v>
      </c>
      <c r="M261">
        <v>5202995.9263636358</v>
      </c>
      <c r="N261">
        <v>1977198465.7095597</v>
      </c>
      <c r="O261">
        <v>96928000</v>
      </c>
      <c r="P261">
        <v>20.016194052272724</v>
      </c>
      <c r="Q261">
        <v>19706.078041571946</v>
      </c>
      <c r="R261">
        <v>237304321.03398353</v>
      </c>
      <c r="S261">
        <v>2079.3294616359235</v>
      </c>
      <c r="T261">
        <v>19726.094235624219</v>
      </c>
      <c r="U261">
        <f>Sustainable_Friendly_Table[[#This Row],[Total Energy(MJ)]]*AHP!$P$13/TOPSIS!$B$12</f>
        <v>2.3097668999010567E-2</v>
      </c>
      <c r="V261">
        <f>Sustainable_Friendly_Table[[#This Row],[Total Cost(LKR Million)]]*AHP!$P$14/TOPSIS!$C$12</f>
        <v>6.9836314403800906E-3</v>
      </c>
      <c r="W261">
        <f>Sustainable_Friendly_Table[[#This Row],[Total Carbon (Metric T)]]*AHP!$P$15/TOPSIS!$D$12</f>
        <v>1.2711116176961391E-2</v>
      </c>
      <c r="X261">
        <f>((Sustainable_Friendly_Table[[#This Row],[Weighted Energy]]-TOPSIS!$B$13)^2+(Sustainable_Friendly_Table[[#This Row],[Weighted Cost]]-TOPSIS!$C$13)^2+(Sustainable_Friendly_Table[[#This Row],[Weighted Co2]]-TOPSIS!$D$13)^2)^0.5</f>
        <v>2.7762695280088004E-3</v>
      </c>
      <c r="Y261">
        <f>((Sustainable_Friendly_Table[[#This Row],[Weighted Energy]]-TOPSIS!$B$14)^2+(Sustainable_Friendly_Table[[#This Row],[Weighted Cost]]-TOPSIS!$C$14)^2+(Sustainable_Friendly_Table[[#This Row],[Weighted Co2]]-TOPSIS!$D$14)^2)^0.5</f>
        <v>2.998001755907084E-3</v>
      </c>
      <c r="Z261">
        <f>Sustainable_Friendly_Table[[#This Row],[S- Worst-Euclidean Distance]]/(Sustainable_Friendly_Table[[#This Row],[S+ Best-Euclidean Distance]]+Sustainable_Friendly_Table[[#This Row],[S- Worst-Euclidean Distance]])</f>
        <v>0.51920001823571349</v>
      </c>
      <c r="AA261">
        <v>260</v>
      </c>
    </row>
    <row r="262" spans="1:27" x14ac:dyDescent="0.3">
      <c r="A262">
        <v>294</v>
      </c>
      <c r="B262" t="s">
        <v>141</v>
      </c>
      <c r="C262" t="s">
        <v>151</v>
      </c>
      <c r="D262" t="s">
        <v>154</v>
      </c>
      <c r="E262" t="s">
        <v>156</v>
      </c>
      <c r="F262" t="s">
        <v>160</v>
      </c>
      <c r="G262" t="s">
        <v>224</v>
      </c>
      <c r="H262">
        <v>363.77268779808389</v>
      </c>
      <c r="I262">
        <v>26</v>
      </c>
      <c r="J262">
        <v>1318126.0696753999</v>
      </c>
      <c r="K262">
        <v>40523.569136363629</v>
      </c>
      <c r="L262">
        <v>237262692.541572</v>
      </c>
      <c r="M262">
        <v>5203916.9413636355</v>
      </c>
      <c r="N262">
        <v>1977189104.5130999</v>
      </c>
      <c r="O262">
        <v>97401200</v>
      </c>
      <c r="P262">
        <v>20.030009277272725</v>
      </c>
      <c r="Q262">
        <v>19705.984741647229</v>
      </c>
      <c r="R262">
        <v>237303216.11070836</v>
      </c>
      <c r="S262">
        <v>2079.7942214544637</v>
      </c>
      <c r="T262">
        <v>19726.014750924503</v>
      </c>
      <c r="U262">
        <f>Sustainable_Friendly_Table[[#This Row],[Total Energy(MJ)]]*AHP!$P$13/TOPSIS!$B$12</f>
        <v>2.3097561452919673E-2</v>
      </c>
      <c r="V262">
        <f>Sustainable_Friendly_Table[[#This Row],[Total Cost(LKR Million)]]*AHP!$P$14/TOPSIS!$C$12</f>
        <v>6.9851923817031798E-3</v>
      </c>
      <c r="W262">
        <f>Sustainable_Friendly_Table[[#This Row],[Total Carbon (Metric T)]]*AHP!$P$15/TOPSIS!$D$12</f>
        <v>1.2711064958547836E-2</v>
      </c>
      <c r="X262">
        <f>((Sustainable_Friendly_Table[[#This Row],[Weighted Energy]]-TOPSIS!$B$13)^2+(Sustainable_Friendly_Table[[#This Row],[Weighted Cost]]-TOPSIS!$C$13)^2+(Sustainable_Friendly_Table[[#This Row],[Weighted Co2]]-TOPSIS!$D$13)^2)^0.5</f>
        <v>2.7765558309999962E-3</v>
      </c>
      <c r="Y262">
        <f>((Sustainable_Friendly_Table[[#This Row],[Weighted Energy]]-TOPSIS!$B$14)^2+(Sustainable_Friendly_Table[[#This Row],[Weighted Cost]]-TOPSIS!$C$14)^2+(Sustainable_Friendly_Table[[#This Row],[Weighted Co2]]-TOPSIS!$D$14)^2)^0.5</f>
        <v>2.997703089485946E-3</v>
      </c>
      <c r="Z262">
        <f>Sustainable_Friendly_Table[[#This Row],[S- Worst-Euclidean Distance]]/(Sustainable_Friendly_Table[[#This Row],[S+ Best-Euclidean Distance]]+Sustainable_Friendly_Table[[#This Row],[S- Worst-Euclidean Distance]])</f>
        <v>0.51914940614295657</v>
      </c>
      <c r="AA262">
        <v>261</v>
      </c>
    </row>
    <row r="263" spans="1:27" x14ac:dyDescent="0.3">
      <c r="A263">
        <v>312</v>
      </c>
      <c r="B263" t="s">
        <v>141</v>
      </c>
      <c r="C263" t="s">
        <v>151</v>
      </c>
      <c r="D263" t="s">
        <v>155</v>
      </c>
      <c r="E263" t="s">
        <v>156</v>
      </c>
      <c r="F263" t="s">
        <v>160</v>
      </c>
      <c r="G263" t="s">
        <v>224</v>
      </c>
      <c r="H263">
        <v>363.7791349030839</v>
      </c>
      <c r="I263">
        <v>26</v>
      </c>
      <c r="J263">
        <v>1318132.3104730397</v>
      </c>
      <c r="K263">
        <v>40505.148836363631</v>
      </c>
      <c r="L263">
        <v>237263815.88514715</v>
      </c>
      <c r="M263">
        <v>5202995.9263636358</v>
      </c>
      <c r="N263">
        <v>1977198465.7095597</v>
      </c>
      <c r="O263">
        <v>97401200</v>
      </c>
      <c r="P263">
        <v>20.016194052272724</v>
      </c>
      <c r="Q263">
        <v>19706.078041571946</v>
      </c>
      <c r="R263">
        <v>237304321.03398353</v>
      </c>
      <c r="S263">
        <v>2079.8026616359234</v>
      </c>
      <c r="T263">
        <v>19726.094235624219</v>
      </c>
      <c r="U263">
        <f>Sustainable_Friendly_Table[[#This Row],[Total Energy(MJ)]]*AHP!$P$13/TOPSIS!$B$12</f>
        <v>2.3097668999010567E-2</v>
      </c>
      <c r="V263">
        <f>Sustainable_Friendly_Table[[#This Row],[Total Cost(LKR Million)]]*AHP!$P$14/TOPSIS!$C$12</f>
        <v>6.9852207288784067E-3</v>
      </c>
      <c r="W263">
        <f>Sustainable_Friendly_Table[[#This Row],[Total Carbon (Metric T)]]*AHP!$P$15/TOPSIS!$D$12</f>
        <v>1.2711116176961391E-2</v>
      </c>
      <c r="X263">
        <f>((Sustainable_Friendly_Table[[#This Row],[Weighted Energy]]-TOPSIS!$B$13)^2+(Sustainable_Friendly_Table[[#This Row],[Weighted Cost]]-TOPSIS!$C$13)^2+(Sustainable_Friendly_Table[[#This Row],[Weighted Co2]]-TOPSIS!$D$13)^2)^0.5</f>
        <v>2.7766780427926439E-3</v>
      </c>
      <c r="Y263">
        <f>((Sustainable_Friendly_Table[[#This Row],[Weighted Energy]]-TOPSIS!$B$14)^2+(Sustainable_Friendly_Table[[#This Row],[Weighted Cost]]-TOPSIS!$C$14)^2+(Sustainable_Friendly_Table[[#This Row],[Weighted Co2]]-TOPSIS!$D$14)^2)^0.5</f>
        <v>2.997580915040798E-3</v>
      </c>
      <c r="Z263">
        <f>Sustainable_Friendly_Table[[#This Row],[S- Worst-Euclidean Distance]]/(Sustainable_Friendly_Table[[#This Row],[S+ Best-Euclidean Distance]]+Sustainable_Friendly_Table[[#This Row],[S- Worst-Euclidean Distance]])</f>
        <v>0.51912824432202453</v>
      </c>
      <c r="AA263">
        <v>262</v>
      </c>
    </row>
    <row r="264" spans="1:27" x14ac:dyDescent="0.3">
      <c r="A264">
        <v>293</v>
      </c>
      <c r="B264" t="s">
        <v>141</v>
      </c>
      <c r="C264" t="s">
        <v>151</v>
      </c>
      <c r="D264" t="s">
        <v>154</v>
      </c>
      <c r="E264" t="s">
        <v>156</v>
      </c>
      <c r="F264" t="s">
        <v>160</v>
      </c>
      <c r="G264" t="s">
        <v>226</v>
      </c>
      <c r="H264">
        <v>363.77268779808389</v>
      </c>
      <c r="I264">
        <v>26</v>
      </c>
      <c r="J264">
        <v>1318126.0696753999</v>
      </c>
      <c r="K264">
        <v>40523.569136363629</v>
      </c>
      <c r="L264">
        <v>237262692.541572</v>
      </c>
      <c r="M264">
        <v>5203916.9413636355</v>
      </c>
      <c r="N264">
        <v>1977189104.5130999</v>
      </c>
      <c r="O264">
        <v>101400000</v>
      </c>
      <c r="P264">
        <v>20.030009277272725</v>
      </c>
      <c r="Q264">
        <v>19705.984741647229</v>
      </c>
      <c r="R264">
        <v>237303216.11070836</v>
      </c>
      <c r="S264">
        <v>2083.7930214544635</v>
      </c>
      <c r="T264">
        <v>19726.014750924503</v>
      </c>
      <c r="U264">
        <f>Sustainable_Friendly_Table[[#This Row],[Total Energy(MJ)]]*AHP!$P$13/TOPSIS!$B$12</f>
        <v>2.3097561452919673E-2</v>
      </c>
      <c r="V264">
        <f>Sustainable_Friendly_Table[[#This Row],[Total Cost(LKR Million)]]*AHP!$P$14/TOPSIS!$C$12</f>
        <v>6.9986227427493893E-3</v>
      </c>
      <c r="W264">
        <f>Sustainable_Friendly_Table[[#This Row],[Total Carbon (Metric T)]]*AHP!$P$15/TOPSIS!$D$12</f>
        <v>1.2711064958547836E-2</v>
      </c>
      <c r="X264">
        <f>((Sustainable_Friendly_Table[[#This Row],[Weighted Energy]]-TOPSIS!$B$13)^2+(Sustainable_Friendly_Table[[#This Row],[Weighted Cost]]-TOPSIS!$C$13)^2+(Sustainable_Friendly_Table[[#This Row],[Weighted Co2]]-TOPSIS!$D$13)^2)^0.5</f>
        <v>2.7800419032633283E-3</v>
      </c>
      <c r="Y264">
        <f>((Sustainable_Friendly_Table[[#This Row],[Weighted Energy]]-TOPSIS!$B$14)^2+(Sustainable_Friendly_Table[[#This Row],[Weighted Cost]]-TOPSIS!$C$14)^2+(Sustainable_Friendly_Table[[#This Row],[Weighted Co2]]-TOPSIS!$D$14)^2)^0.5</f>
        <v>2.9941780943699326E-3</v>
      </c>
      <c r="Z264">
        <f>Sustainable_Friendly_Table[[#This Row],[S- Worst-Euclidean Distance]]/(Sustainable_Friendly_Table[[#This Row],[S+ Best-Euclidean Distance]]+Sustainable_Friendly_Table[[#This Row],[S- Worst-Euclidean Distance]])</f>
        <v>0.51854243440623793</v>
      </c>
      <c r="AA264">
        <v>263</v>
      </c>
    </row>
    <row r="265" spans="1:27" x14ac:dyDescent="0.3">
      <c r="A265">
        <v>311</v>
      </c>
      <c r="B265" t="s">
        <v>141</v>
      </c>
      <c r="C265" t="s">
        <v>151</v>
      </c>
      <c r="D265" t="s">
        <v>155</v>
      </c>
      <c r="E265" t="s">
        <v>156</v>
      </c>
      <c r="F265" t="s">
        <v>160</v>
      </c>
      <c r="G265" t="s">
        <v>226</v>
      </c>
      <c r="H265">
        <v>363.7791349030839</v>
      </c>
      <c r="I265">
        <v>26</v>
      </c>
      <c r="J265">
        <v>1318132.3104730397</v>
      </c>
      <c r="K265">
        <v>40505.148836363631</v>
      </c>
      <c r="L265">
        <v>237263815.88514715</v>
      </c>
      <c r="M265">
        <v>5202995.9263636358</v>
      </c>
      <c r="N265">
        <v>1977198465.7095597</v>
      </c>
      <c r="O265">
        <v>101400000</v>
      </c>
      <c r="P265">
        <v>20.016194052272724</v>
      </c>
      <c r="Q265">
        <v>19706.078041571946</v>
      </c>
      <c r="R265">
        <v>237304321.03398353</v>
      </c>
      <c r="S265">
        <v>2083.8014616359233</v>
      </c>
      <c r="T265">
        <v>19726.094235624219</v>
      </c>
      <c r="U265">
        <f>Sustainable_Friendly_Table[[#This Row],[Total Energy(MJ)]]*AHP!$P$13/TOPSIS!$B$12</f>
        <v>2.3097668999010567E-2</v>
      </c>
      <c r="V265">
        <f>Sustainable_Friendly_Table[[#This Row],[Total Cost(LKR Million)]]*AHP!$P$14/TOPSIS!$C$12</f>
        <v>6.9986510899246162E-3</v>
      </c>
      <c r="W265">
        <f>Sustainable_Friendly_Table[[#This Row],[Total Carbon (Metric T)]]*AHP!$P$15/TOPSIS!$D$12</f>
        <v>1.2711116176961391E-2</v>
      </c>
      <c r="X265">
        <f>((Sustainable_Friendly_Table[[#This Row],[Weighted Energy]]-TOPSIS!$B$13)^2+(Sustainable_Friendly_Table[[#This Row],[Weighted Cost]]-TOPSIS!$C$13)^2+(Sustainable_Friendly_Table[[#This Row],[Weighted Co2]]-TOPSIS!$D$13)^2)^0.5</f>
        <v>2.7801640987524983E-3</v>
      </c>
      <c r="Y265">
        <f>((Sustainable_Friendly_Table[[#This Row],[Weighted Energy]]-TOPSIS!$B$14)^2+(Sustainable_Friendly_Table[[#This Row],[Weighted Cost]]-TOPSIS!$C$14)^2+(Sustainable_Friendly_Table[[#This Row],[Weighted Co2]]-TOPSIS!$D$14)^2)^0.5</f>
        <v>2.9940559032412208E-3</v>
      </c>
      <c r="Z265">
        <f>Sustainable_Friendly_Table[[#This Row],[S- Worst-Euclidean Distance]]/(Sustainable_Friendly_Table[[#This Row],[S+ Best-Euclidean Distance]]+Sustainable_Friendly_Table[[#This Row],[S- Worst-Euclidean Distance]])</f>
        <v>0.51852127251948055</v>
      </c>
      <c r="AA265">
        <v>264</v>
      </c>
    </row>
    <row r="266" spans="1:27" x14ac:dyDescent="0.3">
      <c r="A266">
        <v>298</v>
      </c>
      <c r="B266" t="s">
        <v>141</v>
      </c>
      <c r="C266" t="s">
        <v>151</v>
      </c>
      <c r="D266" t="s">
        <v>154</v>
      </c>
      <c r="E266" t="s">
        <v>157</v>
      </c>
      <c r="F266" t="s">
        <v>159</v>
      </c>
      <c r="G266" t="s">
        <v>225</v>
      </c>
      <c r="H266">
        <v>366.86803746010389</v>
      </c>
      <c r="I266">
        <v>53</v>
      </c>
      <c r="J266">
        <v>1320043.8511797157</v>
      </c>
      <c r="K266">
        <v>42434.055272727273</v>
      </c>
      <c r="L266">
        <v>237607893.21234882</v>
      </c>
      <c r="M266">
        <v>4630771.1004545446</v>
      </c>
      <c r="N266">
        <v>1980065776.7695735</v>
      </c>
      <c r="O266">
        <v>98792000</v>
      </c>
      <c r="P266">
        <v>23.032201777272721</v>
      </c>
      <c r="Q266">
        <v>19734.655575136749</v>
      </c>
      <c r="R266">
        <v>237650327.26762155</v>
      </c>
      <c r="S266">
        <v>2083.488547870028</v>
      </c>
      <c r="T266">
        <v>19757.687776914023</v>
      </c>
      <c r="U266">
        <f>Sustainable_Friendly_Table[[#This Row],[Total Energy(MJ)]]*AHP!$P$13/TOPSIS!$B$12</f>
        <v>2.3131347009682023E-2</v>
      </c>
      <c r="V266">
        <f>Sustainable_Friendly_Table[[#This Row],[Total Cost(LKR Million)]]*AHP!$P$14/TOPSIS!$C$12</f>
        <v>6.9976001384260914E-3</v>
      </c>
      <c r="W266">
        <f>Sustainable_Friendly_Table[[#This Row],[Total Carbon (Metric T)]]*AHP!$P$15/TOPSIS!$D$12</f>
        <v>1.2731474448040268E-2</v>
      </c>
      <c r="X266">
        <f>((Sustainable_Friendly_Table[[#This Row],[Weighted Energy]]-TOPSIS!$B$13)^2+(Sustainable_Friendly_Table[[#This Row],[Weighted Cost]]-TOPSIS!$C$13)^2+(Sustainable_Friendly_Table[[#This Row],[Weighted Co2]]-TOPSIS!$D$13)^2)^0.5</f>
        <v>2.8178595472626369E-3</v>
      </c>
      <c r="Y266">
        <f>((Sustainable_Friendly_Table[[#This Row],[Weighted Energy]]-TOPSIS!$B$14)^2+(Sustainable_Friendly_Table[[#This Row],[Weighted Cost]]-TOPSIS!$C$14)^2+(Sustainable_Friendly_Table[[#This Row],[Weighted Co2]]-TOPSIS!$D$14)^2)^0.5</f>
        <v>2.9563863402520792E-3</v>
      </c>
      <c r="Z266">
        <f>Sustainable_Friendly_Table[[#This Row],[S- Worst-Euclidean Distance]]/(Sustainable_Friendly_Table[[#This Row],[S+ Best-Euclidean Distance]]+Sustainable_Friendly_Table[[#This Row],[S- Worst-Euclidean Distance]])</f>
        <v>0.5119952280945439</v>
      </c>
      <c r="AA266">
        <v>265</v>
      </c>
    </row>
    <row r="267" spans="1:27" x14ac:dyDescent="0.3">
      <c r="A267">
        <v>316</v>
      </c>
      <c r="B267" t="s">
        <v>141</v>
      </c>
      <c r="C267" t="s">
        <v>151</v>
      </c>
      <c r="D267" t="s">
        <v>155</v>
      </c>
      <c r="E267" t="s">
        <v>157</v>
      </c>
      <c r="F267" t="s">
        <v>159</v>
      </c>
      <c r="G267" t="s">
        <v>225</v>
      </c>
      <c r="H267">
        <v>366.87448456510378</v>
      </c>
      <c r="I267">
        <v>53</v>
      </c>
      <c r="J267">
        <v>1320050.091977356</v>
      </c>
      <c r="K267">
        <v>42415.634972727261</v>
      </c>
      <c r="L267">
        <v>237609016.55592409</v>
      </c>
      <c r="M267">
        <v>4629850.085454545</v>
      </c>
      <c r="N267">
        <v>1980075137.9660342</v>
      </c>
      <c r="O267">
        <v>98792000</v>
      </c>
      <c r="P267">
        <v>23.018386552272723</v>
      </c>
      <c r="Q267">
        <v>19734.748875061472</v>
      </c>
      <c r="R267">
        <v>237651432.19089681</v>
      </c>
      <c r="S267">
        <v>2083.4969880514886</v>
      </c>
      <c r="T267">
        <v>19757.767261613746</v>
      </c>
      <c r="U267">
        <f>Sustainable_Friendly_Table[[#This Row],[Total Energy(MJ)]]*AHP!$P$13/TOPSIS!$B$12</f>
        <v>2.3131454555772927E-2</v>
      </c>
      <c r="V267">
        <f>Sustainable_Friendly_Table[[#This Row],[Total Cost(LKR Million)]]*AHP!$P$14/TOPSIS!$C$12</f>
        <v>6.9976284856013218E-3</v>
      </c>
      <c r="W267">
        <f>Sustainable_Friendly_Table[[#This Row],[Total Carbon (Metric T)]]*AHP!$P$15/TOPSIS!$D$12</f>
        <v>1.2731525666453827E-2</v>
      </c>
      <c r="X267">
        <f>((Sustainable_Friendly_Table[[#This Row],[Weighted Energy]]-TOPSIS!$B$13)^2+(Sustainable_Friendly_Table[[#This Row],[Weighted Cost]]-TOPSIS!$C$13)^2+(Sustainable_Friendly_Table[[#This Row],[Weighted Co2]]-TOPSIS!$D$13)^2)^0.5</f>
        <v>2.8179817529409472E-3</v>
      </c>
      <c r="Y267">
        <f>((Sustainable_Friendly_Table[[#This Row],[Weighted Energy]]-TOPSIS!$B$14)^2+(Sustainable_Friendly_Table[[#This Row],[Weighted Cost]]-TOPSIS!$C$14)^2+(Sustainable_Friendly_Table[[#This Row],[Weighted Co2]]-TOPSIS!$D$14)^2)^0.5</f>
        <v>2.9562641599617636E-3</v>
      </c>
      <c r="Z267">
        <f>Sustainable_Friendly_Table[[#This Row],[S- Worst-Euclidean Distance]]/(Sustainable_Friendly_Table[[#This Row],[S+ Best-Euclidean Distance]]+Sustainable_Friendly_Table[[#This Row],[S- Worst-Euclidean Distance]])</f>
        <v>0.51197406632022902</v>
      </c>
      <c r="AA267">
        <v>266</v>
      </c>
    </row>
    <row r="268" spans="1:27" x14ac:dyDescent="0.3">
      <c r="A268">
        <v>300</v>
      </c>
      <c r="B268" t="s">
        <v>141</v>
      </c>
      <c r="C268" t="s">
        <v>151</v>
      </c>
      <c r="D268" t="s">
        <v>154</v>
      </c>
      <c r="E268" t="s">
        <v>157</v>
      </c>
      <c r="F268" t="s">
        <v>159</v>
      </c>
      <c r="G268" t="s">
        <v>224</v>
      </c>
      <c r="H268">
        <v>366.86803746010389</v>
      </c>
      <c r="I268">
        <v>27</v>
      </c>
      <c r="J268">
        <v>1320043.8511797157</v>
      </c>
      <c r="K268">
        <v>42434.055272727273</v>
      </c>
      <c r="L268">
        <v>237607893.21234882</v>
      </c>
      <c r="M268">
        <v>4630771.1004545446</v>
      </c>
      <c r="N268">
        <v>1980065776.7695735</v>
      </c>
      <c r="O268">
        <v>101147400</v>
      </c>
      <c r="P268">
        <v>23.032201777272721</v>
      </c>
      <c r="Q268">
        <v>19734.655575136749</v>
      </c>
      <c r="R268">
        <v>237650327.26762155</v>
      </c>
      <c r="S268">
        <v>2085.8439478700279</v>
      </c>
      <c r="T268">
        <v>19757.687776914023</v>
      </c>
      <c r="U268">
        <f>Sustainable_Friendly_Table[[#This Row],[Total Energy(MJ)]]*AHP!$P$13/TOPSIS!$B$12</f>
        <v>2.3131347009682023E-2</v>
      </c>
      <c r="V268">
        <f>Sustainable_Friendly_Table[[#This Row],[Total Cost(LKR Million)]]*AHP!$P$14/TOPSIS!$C$12</f>
        <v>7.0055109797805583E-3</v>
      </c>
      <c r="W268">
        <f>Sustainable_Friendly_Table[[#This Row],[Total Carbon (Metric T)]]*AHP!$P$15/TOPSIS!$D$12</f>
        <v>1.2731474448040268E-2</v>
      </c>
      <c r="X268">
        <f>((Sustainable_Friendly_Table[[#This Row],[Weighted Energy]]-TOPSIS!$B$13)^2+(Sustainable_Friendly_Table[[#This Row],[Weighted Cost]]-TOPSIS!$C$13)^2+(Sustainable_Friendly_Table[[#This Row],[Weighted Co2]]-TOPSIS!$D$13)^2)^0.5</f>
        <v>2.8199104482284176E-3</v>
      </c>
      <c r="Y268">
        <f>((Sustainable_Friendly_Table[[#This Row],[Weighted Energy]]-TOPSIS!$B$14)^2+(Sustainable_Friendly_Table[[#This Row],[Weighted Cost]]-TOPSIS!$C$14)^2+(Sustainable_Friendly_Table[[#This Row],[Weighted Co2]]-TOPSIS!$D$14)^2)^0.5</f>
        <v>2.9543073299829223E-3</v>
      </c>
      <c r="Z268">
        <f>Sustainable_Friendly_Table[[#This Row],[S- Worst-Euclidean Distance]]/(Sustainable_Friendly_Table[[#This Row],[S+ Best-Euclidean Distance]]+Sustainable_Friendly_Table[[#This Row],[S- Worst-Euclidean Distance]])</f>
        <v>0.51163766997684457</v>
      </c>
      <c r="AA268">
        <v>267</v>
      </c>
    </row>
    <row r="269" spans="1:27" x14ac:dyDescent="0.3">
      <c r="A269">
        <v>318</v>
      </c>
      <c r="B269" t="s">
        <v>141</v>
      </c>
      <c r="C269" t="s">
        <v>151</v>
      </c>
      <c r="D269" t="s">
        <v>155</v>
      </c>
      <c r="E269" t="s">
        <v>157</v>
      </c>
      <c r="F269" t="s">
        <v>159</v>
      </c>
      <c r="G269" t="s">
        <v>224</v>
      </c>
      <c r="H269">
        <v>366.87448456510378</v>
      </c>
      <c r="I269">
        <v>27</v>
      </c>
      <c r="J269">
        <v>1320050.091977356</v>
      </c>
      <c r="K269">
        <v>42415.634972727261</v>
      </c>
      <c r="L269">
        <v>237609016.55592409</v>
      </c>
      <c r="M269">
        <v>4629850.085454545</v>
      </c>
      <c r="N269">
        <v>1980075137.9660342</v>
      </c>
      <c r="O269">
        <v>101147400</v>
      </c>
      <c r="P269">
        <v>23.018386552272723</v>
      </c>
      <c r="Q269">
        <v>19734.748875061472</v>
      </c>
      <c r="R269">
        <v>237651432.19089681</v>
      </c>
      <c r="S269">
        <v>2085.8523880514886</v>
      </c>
      <c r="T269">
        <v>19757.767261613746</v>
      </c>
      <c r="U269">
        <f>Sustainable_Friendly_Table[[#This Row],[Total Energy(MJ)]]*AHP!$P$13/TOPSIS!$B$12</f>
        <v>2.3131454555772927E-2</v>
      </c>
      <c r="V269">
        <f>Sustainable_Friendly_Table[[#This Row],[Total Cost(LKR Million)]]*AHP!$P$14/TOPSIS!$C$12</f>
        <v>7.0055393269557887E-3</v>
      </c>
      <c r="W269">
        <f>Sustainable_Friendly_Table[[#This Row],[Total Carbon (Metric T)]]*AHP!$P$15/TOPSIS!$D$12</f>
        <v>1.2731525666453827E-2</v>
      </c>
      <c r="X269">
        <f>((Sustainable_Friendly_Table[[#This Row],[Weighted Energy]]-TOPSIS!$B$13)^2+(Sustainable_Friendly_Table[[#This Row],[Weighted Cost]]-TOPSIS!$C$13)^2+(Sustainable_Friendly_Table[[#This Row],[Weighted Co2]]-TOPSIS!$D$13)^2)^0.5</f>
        <v>2.8200326445516101E-3</v>
      </c>
      <c r="Y269">
        <f>((Sustainable_Friendly_Table[[#This Row],[Weighted Energy]]-TOPSIS!$B$14)^2+(Sustainable_Friendly_Table[[#This Row],[Weighted Cost]]-TOPSIS!$C$14)^2+(Sustainable_Friendly_Table[[#This Row],[Weighted Co2]]-TOPSIS!$D$14)^2)^0.5</f>
        <v>2.9541851396173843E-3</v>
      </c>
      <c r="Z269">
        <f>Sustainable_Friendly_Table[[#This Row],[S- Worst-Euclidean Distance]]/(Sustainable_Friendly_Table[[#This Row],[S+ Best-Euclidean Distance]]+Sustainable_Friendly_Table[[#This Row],[S- Worst-Euclidean Distance]])</f>
        <v>0.51161650807781933</v>
      </c>
      <c r="AA269">
        <v>268</v>
      </c>
    </row>
    <row r="270" spans="1:27" x14ac:dyDescent="0.3">
      <c r="A270">
        <v>299</v>
      </c>
      <c r="B270" t="s">
        <v>141</v>
      </c>
      <c r="C270" t="s">
        <v>151</v>
      </c>
      <c r="D270" t="s">
        <v>154</v>
      </c>
      <c r="E270" t="s">
        <v>157</v>
      </c>
      <c r="F270" t="s">
        <v>159</v>
      </c>
      <c r="G270" t="s">
        <v>226</v>
      </c>
      <c r="H270">
        <v>366.86803746010389</v>
      </c>
      <c r="I270">
        <v>27</v>
      </c>
      <c r="J270">
        <v>1320043.8511797157</v>
      </c>
      <c r="K270">
        <v>42434.055272727273</v>
      </c>
      <c r="L270">
        <v>237607893.21234882</v>
      </c>
      <c r="M270">
        <v>4630771.1004545446</v>
      </c>
      <c r="N270">
        <v>1980065776.7695735</v>
      </c>
      <c r="O270">
        <v>105300000</v>
      </c>
      <c r="P270">
        <v>23.032201777272721</v>
      </c>
      <c r="Q270">
        <v>19734.655575136749</v>
      </c>
      <c r="R270">
        <v>237650327.26762155</v>
      </c>
      <c r="S270">
        <v>2089.9965478700278</v>
      </c>
      <c r="T270">
        <v>19757.687776914023</v>
      </c>
      <c r="U270">
        <f>Sustainable_Friendly_Table[[#This Row],[Total Energy(MJ)]]*AHP!$P$13/TOPSIS!$B$12</f>
        <v>2.3131347009682023E-2</v>
      </c>
      <c r="V270">
        <f>Sustainable_Friendly_Table[[#This Row],[Total Cost(LKR Million)]]*AHP!$P$14/TOPSIS!$C$12</f>
        <v>7.0194578931746998E-3</v>
      </c>
      <c r="W270">
        <f>Sustainable_Friendly_Table[[#This Row],[Total Carbon (Metric T)]]*AHP!$P$15/TOPSIS!$D$12</f>
        <v>1.2731474448040268E-2</v>
      </c>
      <c r="X270">
        <f>((Sustainable_Friendly_Table[[#This Row],[Weighted Energy]]-TOPSIS!$B$13)^2+(Sustainable_Friendly_Table[[#This Row],[Weighted Cost]]-TOPSIS!$C$13)^2+(Sustainable_Friendly_Table[[#This Row],[Weighted Co2]]-TOPSIS!$D$13)^2)^0.5</f>
        <v>2.8235765674060765E-3</v>
      </c>
      <c r="Y270">
        <f>((Sustainable_Friendly_Table[[#This Row],[Weighted Energy]]-TOPSIS!$B$14)^2+(Sustainable_Friendly_Table[[#This Row],[Weighted Cost]]-TOPSIS!$C$14)^2+(Sustainable_Friendly_Table[[#This Row],[Weighted Co2]]-TOPSIS!$D$14)^2)^0.5</f>
        <v>2.9506900982921623E-3</v>
      </c>
      <c r="Z270">
        <f>Sustainable_Friendly_Table[[#This Row],[S- Worst-Euclidean Distance]]/(Sustainable_Friendly_Table[[#This Row],[S+ Best-Euclidean Distance]]+Sustainable_Friendly_Table[[#This Row],[S- Worst-Euclidean Distance]])</f>
        <v>0.51100689821282397</v>
      </c>
      <c r="AA270">
        <v>269</v>
      </c>
    </row>
    <row r="271" spans="1:27" x14ac:dyDescent="0.3">
      <c r="A271">
        <v>317</v>
      </c>
      <c r="B271" t="s">
        <v>141</v>
      </c>
      <c r="C271" t="s">
        <v>151</v>
      </c>
      <c r="D271" t="s">
        <v>155</v>
      </c>
      <c r="E271" t="s">
        <v>157</v>
      </c>
      <c r="F271" t="s">
        <v>159</v>
      </c>
      <c r="G271" t="s">
        <v>226</v>
      </c>
      <c r="H271">
        <v>366.87448456510378</v>
      </c>
      <c r="I271">
        <v>27</v>
      </c>
      <c r="J271">
        <v>1320050.091977356</v>
      </c>
      <c r="K271">
        <v>42415.634972727261</v>
      </c>
      <c r="L271">
        <v>237609016.55592409</v>
      </c>
      <c r="M271">
        <v>4629850.085454545</v>
      </c>
      <c r="N271">
        <v>1980075137.9660342</v>
      </c>
      <c r="O271">
        <v>105300000</v>
      </c>
      <c r="P271">
        <v>23.018386552272723</v>
      </c>
      <c r="Q271">
        <v>19734.748875061472</v>
      </c>
      <c r="R271">
        <v>237651432.19089681</v>
      </c>
      <c r="S271">
        <v>2090.0049880514885</v>
      </c>
      <c r="T271">
        <v>19757.767261613746</v>
      </c>
      <c r="U271">
        <f>Sustainable_Friendly_Table[[#This Row],[Total Energy(MJ)]]*AHP!$P$13/TOPSIS!$B$12</f>
        <v>2.3131454555772927E-2</v>
      </c>
      <c r="V271">
        <f>Sustainable_Friendly_Table[[#This Row],[Total Cost(LKR Million)]]*AHP!$P$14/TOPSIS!$C$12</f>
        <v>7.0194862403499302E-3</v>
      </c>
      <c r="W271">
        <f>Sustainable_Friendly_Table[[#This Row],[Total Carbon (Metric T)]]*AHP!$P$15/TOPSIS!$D$12</f>
        <v>1.2731525666453827E-2</v>
      </c>
      <c r="X271">
        <f>((Sustainable_Friendly_Table[[#This Row],[Weighted Energy]]-TOPSIS!$B$13)^2+(Sustainable_Friendly_Table[[#This Row],[Weighted Cost]]-TOPSIS!$C$13)^2+(Sustainable_Friendly_Table[[#This Row],[Weighted Co2]]-TOPSIS!$D$13)^2)^0.5</f>
        <v>2.8236987450903522E-3</v>
      </c>
      <c r="Y271">
        <f>((Sustainable_Friendly_Table[[#This Row],[Weighted Energy]]-TOPSIS!$B$14)^2+(Sustainable_Friendly_Table[[#This Row],[Weighted Cost]]-TOPSIS!$C$14)^2+(Sustainable_Friendly_Table[[#This Row],[Weighted Co2]]-TOPSIS!$D$14)^2)^0.5</f>
        <v>2.9505678921211025E-3</v>
      </c>
      <c r="Z271">
        <f>Sustainable_Friendly_Table[[#This Row],[S- Worst-Euclidean Distance]]/(Sustainable_Friendly_Table[[#This Row],[S+ Best-Euclidean Distance]]+Sustainable_Friendly_Table[[#This Row],[S- Worst-Euclidean Distance]])</f>
        <v>0.51098573680449388</v>
      </c>
      <c r="AA271">
        <v>270</v>
      </c>
    </row>
    <row r="272" spans="1:27" x14ac:dyDescent="0.3">
      <c r="A272">
        <v>301</v>
      </c>
      <c r="B272" t="s">
        <v>141</v>
      </c>
      <c r="C272" t="s">
        <v>151</v>
      </c>
      <c r="D272" t="s">
        <v>154</v>
      </c>
      <c r="E272" t="s">
        <v>157</v>
      </c>
      <c r="F272" t="s">
        <v>160</v>
      </c>
      <c r="G272" t="s">
        <v>225</v>
      </c>
      <c r="H272">
        <v>366.82946561626568</v>
      </c>
      <c r="I272">
        <v>53</v>
      </c>
      <c r="J272">
        <v>1321085.0306033997</v>
      </c>
      <c r="K272">
        <v>43252.835045454543</v>
      </c>
      <c r="L272">
        <v>237795305.50861195</v>
      </c>
      <c r="M272">
        <v>4658063.7595454538</v>
      </c>
      <c r="N272">
        <v>1981627545.9050996</v>
      </c>
      <c r="O272">
        <v>98792000</v>
      </c>
      <c r="P272">
        <v>22.759275186363634</v>
      </c>
      <c r="Q272">
        <v>19750.221207520823</v>
      </c>
      <c r="R272">
        <v>237838558.3436574</v>
      </c>
      <c r="S272">
        <v>2085.077609664645</v>
      </c>
      <c r="T272">
        <v>19772.980482707186</v>
      </c>
      <c r="U272">
        <f>Sustainable_Friendly_Table[[#This Row],[Total Energy(MJ)]]*AHP!$P$13/TOPSIS!$B$12</f>
        <v>2.314966820615523E-2</v>
      </c>
      <c r="V272">
        <f>Sustainable_Friendly_Table[[#This Row],[Total Cost(LKR Million)]]*AHP!$P$14/TOPSIS!$C$12</f>
        <v>7.0029371579385571E-3</v>
      </c>
      <c r="W272">
        <f>Sustainable_Friendly_Table[[#This Row],[Total Carbon (Metric T)]]*AHP!$P$15/TOPSIS!$D$12</f>
        <v>1.2741328773872592E-2</v>
      </c>
      <c r="X272">
        <f>((Sustainable_Friendly_Table[[#This Row],[Weighted Energy]]-TOPSIS!$B$13)^2+(Sustainable_Friendly_Table[[#This Row],[Weighted Cost]]-TOPSIS!$C$13)^2+(Sustainable_Friendly_Table[[#This Row],[Weighted Co2]]-TOPSIS!$D$13)^2)^0.5</f>
        <v>2.8393346006104323E-3</v>
      </c>
      <c r="Y272">
        <f>((Sustainable_Friendly_Table[[#This Row],[Weighted Energy]]-TOPSIS!$B$14)^2+(Sustainable_Friendly_Table[[#This Row],[Weighted Cost]]-TOPSIS!$C$14)^2+(Sustainable_Friendly_Table[[#This Row],[Weighted Co2]]-TOPSIS!$D$14)^2)^0.5</f>
        <v>2.9349131424596391E-3</v>
      </c>
      <c r="Z272">
        <f>Sustainable_Friendly_Table[[#This Row],[S- Worst-Euclidean Distance]]/(Sustainable_Friendly_Table[[#This Row],[S+ Best-Euclidean Distance]]+Sustainable_Friendly_Table[[#This Row],[S- Worst-Euclidean Distance]])</f>
        <v>0.50827627650406193</v>
      </c>
      <c r="AA272">
        <v>271</v>
      </c>
    </row>
    <row r="273" spans="1:27" x14ac:dyDescent="0.3">
      <c r="A273">
        <v>319</v>
      </c>
      <c r="B273" t="s">
        <v>141</v>
      </c>
      <c r="C273" t="s">
        <v>151</v>
      </c>
      <c r="D273" t="s">
        <v>155</v>
      </c>
      <c r="E273" t="s">
        <v>157</v>
      </c>
      <c r="F273" t="s">
        <v>160</v>
      </c>
      <c r="G273" t="s">
        <v>225</v>
      </c>
      <c r="H273">
        <v>366.83591272126569</v>
      </c>
      <c r="I273">
        <v>53</v>
      </c>
      <c r="J273">
        <v>1321091.2714010396</v>
      </c>
      <c r="K273">
        <v>43234.414745454538</v>
      </c>
      <c r="L273">
        <v>237796428.85218713</v>
      </c>
      <c r="M273">
        <v>4657142.7445454542</v>
      </c>
      <c r="N273">
        <v>1981636907.1015592</v>
      </c>
      <c r="O273">
        <v>98792000</v>
      </c>
      <c r="P273">
        <v>22.745459961363636</v>
      </c>
      <c r="Q273">
        <v>19750.314507445539</v>
      </c>
      <c r="R273">
        <v>237839663.26693258</v>
      </c>
      <c r="S273">
        <v>2085.0860498461047</v>
      </c>
      <c r="T273">
        <v>19773.059967406902</v>
      </c>
      <c r="U273">
        <f>Sustainable_Friendly_Table[[#This Row],[Total Energy(MJ)]]*AHP!$P$13/TOPSIS!$B$12</f>
        <v>2.3149775752246124E-2</v>
      </c>
      <c r="V273">
        <f>Sustainable_Friendly_Table[[#This Row],[Total Cost(LKR Million)]]*AHP!$P$14/TOPSIS!$C$12</f>
        <v>7.002965505113784E-3</v>
      </c>
      <c r="W273">
        <f>Sustainable_Friendly_Table[[#This Row],[Total Carbon (Metric T)]]*AHP!$P$15/TOPSIS!$D$12</f>
        <v>1.2741379992286148E-2</v>
      </c>
      <c r="X273">
        <f>((Sustainable_Friendly_Table[[#This Row],[Weighted Energy]]-TOPSIS!$B$13)^2+(Sustainable_Friendly_Table[[#This Row],[Weighted Cost]]-TOPSIS!$C$13)^2+(Sustainable_Friendly_Table[[#This Row],[Weighted Co2]]-TOPSIS!$D$13)^2)^0.5</f>
        <v>2.8394568069973051E-3</v>
      </c>
      <c r="Y273">
        <f>((Sustainable_Friendly_Table[[#This Row],[Weighted Energy]]-TOPSIS!$B$14)^2+(Sustainable_Friendly_Table[[#This Row],[Weighted Cost]]-TOPSIS!$C$14)^2+(Sustainable_Friendly_Table[[#This Row],[Weighted Co2]]-TOPSIS!$D$14)^2)^0.5</f>
        <v>2.9347909631179149E-3</v>
      </c>
      <c r="Z273">
        <f>Sustainable_Friendly_Table[[#This Row],[S- Worst-Euclidean Distance]]/(Sustainable_Friendly_Table[[#This Row],[S+ Best-Euclidean Distance]]+Sustainable_Friendly_Table[[#This Row],[S- Worst-Euclidean Distance]])</f>
        <v>0.50825511477131402</v>
      </c>
      <c r="AA273">
        <v>272</v>
      </c>
    </row>
    <row r="274" spans="1:27" x14ac:dyDescent="0.3">
      <c r="A274">
        <v>303</v>
      </c>
      <c r="B274" t="s">
        <v>141</v>
      </c>
      <c r="C274" t="s">
        <v>151</v>
      </c>
      <c r="D274" t="s">
        <v>154</v>
      </c>
      <c r="E274" t="s">
        <v>157</v>
      </c>
      <c r="F274" t="s">
        <v>160</v>
      </c>
      <c r="G274" t="s">
        <v>224</v>
      </c>
      <c r="H274">
        <v>366.82946561626568</v>
      </c>
      <c r="I274">
        <v>27</v>
      </c>
      <c r="J274">
        <v>1321085.0306033997</v>
      </c>
      <c r="K274">
        <v>43252.835045454543</v>
      </c>
      <c r="L274">
        <v>237795305.50861195</v>
      </c>
      <c r="M274">
        <v>4658063.7595454538</v>
      </c>
      <c r="N274">
        <v>1981627545.9050996</v>
      </c>
      <c r="O274">
        <v>101147400</v>
      </c>
      <c r="P274">
        <v>22.759275186363634</v>
      </c>
      <c r="Q274">
        <v>19750.221207520823</v>
      </c>
      <c r="R274">
        <v>237838558.3436574</v>
      </c>
      <c r="S274">
        <v>2087.4330096646454</v>
      </c>
      <c r="T274">
        <v>19772.980482707186</v>
      </c>
      <c r="U274">
        <f>Sustainable_Friendly_Table[[#This Row],[Total Energy(MJ)]]*AHP!$P$13/TOPSIS!$B$12</f>
        <v>2.314966820615523E-2</v>
      </c>
      <c r="V274">
        <f>Sustainable_Friendly_Table[[#This Row],[Total Cost(LKR Million)]]*AHP!$P$14/TOPSIS!$C$12</f>
        <v>7.0108479992930248E-3</v>
      </c>
      <c r="W274">
        <f>Sustainable_Friendly_Table[[#This Row],[Total Carbon (Metric T)]]*AHP!$P$15/TOPSIS!$D$12</f>
        <v>1.2741328773872592E-2</v>
      </c>
      <c r="X274">
        <f>((Sustainable_Friendly_Table[[#This Row],[Weighted Energy]]-TOPSIS!$B$13)^2+(Sustainable_Friendly_Table[[#This Row],[Weighted Cost]]-TOPSIS!$C$13)^2+(Sustainable_Friendly_Table[[#This Row],[Weighted Co2]]-TOPSIS!$D$13)^2)^0.5</f>
        <v>2.8413848600253966E-3</v>
      </c>
      <c r="Y274">
        <f>((Sustainable_Friendly_Table[[#This Row],[Weighted Energy]]-TOPSIS!$B$14)^2+(Sustainable_Friendly_Table[[#This Row],[Weighted Cost]]-TOPSIS!$C$14)^2+(Sustainable_Friendly_Table[[#This Row],[Weighted Co2]]-TOPSIS!$D$14)^2)^0.5</f>
        <v>2.9328333061347674E-3</v>
      </c>
      <c r="Z274">
        <f>Sustainable_Friendly_Table[[#This Row],[S- Worst-Euclidean Distance]]/(Sustainable_Friendly_Table[[#This Row],[S+ Best-Euclidean Distance]]+Sustainable_Friendly_Table[[#This Row],[S- Worst-Euclidean Distance]])</f>
        <v>0.50791868643319582</v>
      </c>
      <c r="AA274">
        <v>273</v>
      </c>
    </row>
    <row r="275" spans="1:27" x14ac:dyDescent="0.3">
      <c r="A275">
        <v>321</v>
      </c>
      <c r="B275" t="s">
        <v>141</v>
      </c>
      <c r="C275" t="s">
        <v>151</v>
      </c>
      <c r="D275" t="s">
        <v>155</v>
      </c>
      <c r="E275" t="s">
        <v>157</v>
      </c>
      <c r="F275" t="s">
        <v>160</v>
      </c>
      <c r="G275" t="s">
        <v>224</v>
      </c>
      <c r="H275">
        <v>366.83591272126569</v>
      </c>
      <c r="I275">
        <v>27</v>
      </c>
      <c r="J275">
        <v>1321091.2714010396</v>
      </c>
      <c r="K275">
        <v>43234.414745454538</v>
      </c>
      <c r="L275">
        <v>237796428.85218713</v>
      </c>
      <c r="M275">
        <v>4657142.7445454542</v>
      </c>
      <c r="N275">
        <v>1981636907.1015592</v>
      </c>
      <c r="O275">
        <v>101147400</v>
      </c>
      <c r="P275">
        <v>22.745459961363636</v>
      </c>
      <c r="Q275">
        <v>19750.314507445539</v>
      </c>
      <c r="R275">
        <v>237839663.26693258</v>
      </c>
      <c r="S275">
        <v>2087.4414498461047</v>
      </c>
      <c r="T275">
        <v>19773.059967406902</v>
      </c>
      <c r="U275">
        <f>Sustainable_Friendly_Table[[#This Row],[Total Energy(MJ)]]*AHP!$P$13/TOPSIS!$B$12</f>
        <v>2.3149775752246124E-2</v>
      </c>
      <c r="V275">
        <f>Sustainable_Friendly_Table[[#This Row],[Total Cost(LKR Million)]]*AHP!$P$14/TOPSIS!$C$12</f>
        <v>7.01087634646825E-3</v>
      </c>
      <c r="W275">
        <f>Sustainable_Friendly_Table[[#This Row],[Total Carbon (Metric T)]]*AHP!$P$15/TOPSIS!$D$12</f>
        <v>1.2741379992286148E-2</v>
      </c>
      <c r="X275">
        <f>((Sustainable_Friendly_Table[[#This Row],[Weighted Energy]]-TOPSIS!$B$13)^2+(Sustainable_Friendly_Table[[#This Row],[Weighted Cost]]-TOPSIS!$C$13)^2+(Sustainable_Friendly_Table[[#This Row],[Weighted Co2]]-TOPSIS!$D$13)^2)^0.5</f>
        <v>2.8415070571549315E-3</v>
      </c>
      <c r="Y275">
        <f>((Sustainable_Friendly_Table[[#This Row],[Weighted Energy]]-TOPSIS!$B$14)^2+(Sustainable_Friendly_Table[[#This Row],[Weighted Cost]]-TOPSIS!$C$14)^2+(Sustainable_Friendly_Table[[#This Row],[Weighted Co2]]-TOPSIS!$D$14)^2)^0.5</f>
        <v>2.9327111166103062E-3</v>
      </c>
      <c r="Z275">
        <f>Sustainable_Friendly_Table[[#This Row],[S- Worst-Euclidean Distance]]/(Sustainable_Friendly_Table[[#This Row],[S+ Best-Euclidean Distance]]+Sustainable_Friendly_Table[[#This Row],[S- Worst-Euclidean Distance]])</f>
        <v>0.507897524540184</v>
      </c>
      <c r="AA275">
        <v>274</v>
      </c>
    </row>
    <row r="276" spans="1:27" x14ac:dyDescent="0.3">
      <c r="A276">
        <v>302</v>
      </c>
      <c r="B276" t="s">
        <v>141</v>
      </c>
      <c r="C276" t="s">
        <v>151</v>
      </c>
      <c r="D276" t="s">
        <v>154</v>
      </c>
      <c r="E276" t="s">
        <v>157</v>
      </c>
      <c r="F276" t="s">
        <v>160</v>
      </c>
      <c r="G276" t="s">
        <v>226</v>
      </c>
      <c r="H276">
        <v>366.82946561626568</v>
      </c>
      <c r="I276">
        <v>27</v>
      </c>
      <c r="J276">
        <v>1321085.0306033997</v>
      </c>
      <c r="K276">
        <v>43252.835045454543</v>
      </c>
      <c r="L276">
        <v>237795305.50861195</v>
      </c>
      <c r="M276">
        <v>4658063.7595454538</v>
      </c>
      <c r="N276">
        <v>1981627545.9050996</v>
      </c>
      <c r="O276">
        <v>105300000</v>
      </c>
      <c r="P276">
        <v>22.759275186363634</v>
      </c>
      <c r="Q276">
        <v>19750.221207520823</v>
      </c>
      <c r="R276">
        <v>237838558.3436574</v>
      </c>
      <c r="S276">
        <v>2091.5856096646453</v>
      </c>
      <c r="T276">
        <v>19772.980482707186</v>
      </c>
      <c r="U276">
        <f>Sustainable_Friendly_Table[[#This Row],[Total Energy(MJ)]]*AHP!$P$13/TOPSIS!$B$12</f>
        <v>2.314966820615523E-2</v>
      </c>
      <c r="V276">
        <f>Sustainable_Friendly_Table[[#This Row],[Total Cost(LKR Million)]]*AHP!$P$14/TOPSIS!$C$12</f>
        <v>7.0247949126871654E-3</v>
      </c>
      <c r="W276">
        <f>Sustainable_Friendly_Table[[#This Row],[Total Carbon (Metric T)]]*AHP!$P$15/TOPSIS!$D$12</f>
        <v>1.2741328773872592E-2</v>
      </c>
      <c r="X276">
        <f>((Sustainable_Friendly_Table[[#This Row],[Weighted Energy]]-TOPSIS!$B$13)^2+(Sustainable_Friendly_Table[[#This Row],[Weighted Cost]]-TOPSIS!$C$13)^2+(Sustainable_Friendly_Table[[#This Row],[Weighted Co2]]-TOPSIS!$D$13)^2)^0.5</f>
        <v>2.8450494703354937E-3</v>
      </c>
      <c r="Y276">
        <f>((Sustainable_Friendly_Table[[#This Row],[Weighted Energy]]-TOPSIS!$B$14)^2+(Sustainable_Friendly_Table[[#This Row],[Weighted Cost]]-TOPSIS!$C$14)^2+(Sustainable_Friendly_Table[[#This Row],[Weighted Co2]]-TOPSIS!$D$14)^2)^0.5</f>
        <v>2.9292149678096049E-3</v>
      </c>
      <c r="Z276">
        <f>Sustainable_Friendly_Table[[#This Row],[S- Worst-Euclidean Distance]]/(Sustainable_Friendly_Table[[#This Row],[S+ Best-Euclidean Distance]]+Sustainable_Friendly_Table[[#This Row],[S- Worst-Euclidean Distance]])</f>
        <v>0.50728798432906097</v>
      </c>
      <c r="AA276">
        <v>275</v>
      </c>
    </row>
    <row r="277" spans="1:27" x14ac:dyDescent="0.3">
      <c r="A277">
        <v>320</v>
      </c>
      <c r="B277" t="s">
        <v>141</v>
      </c>
      <c r="C277" t="s">
        <v>151</v>
      </c>
      <c r="D277" t="s">
        <v>155</v>
      </c>
      <c r="E277" t="s">
        <v>157</v>
      </c>
      <c r="F277" t="s">
        <v>160</v>
      </c>
      <c r="G277" t="s">
        <v>226</v>
      </c>
      <c r="H277">
        <v>366.83591272126569</v>
      </c>
      <c r="I277">
        <v>27</v>
      </c>
      <c r="J277">
        <v>1321091.2714010396</v>
      </c>
      <c r="K277">
        <v>43234.414745454538</v>
      </c>
      <c r="L277">
        <v>237796428.85218713</v>
      </c>
      <c r="M277">
        <v>4657142.7445454542</v>
      </c>
      <c r="N277">
        <v>1981636907.1015592</v>
      </c>
      <c r="O277">
        <v>105300000</v>
      </c>
      <c r="P277">
        <v>22.745459961363636</v>
      </c>
      <c r="Q277">
        <v>19750.314507445539</v>
      </c>
      <c r="R277">
        <v>237839663.26693258</v>
      </c>
      <c r="S277">
        <v>2091.5940498461046</v>
      </c>
      <c r="T277">
        <v>19773.059967406902</v>
      </c>
      <c r="U277">
        <f>Sustainable_Friendly_Table[[#This Row],[Total Energy(MJ)]]*AHP!$P$13/TOPSIS!$B$12</f>
        <v>2.3149775752246124E-2</v>
      </c>
      <c r="V277">
        <f>Sustainable_Friendly_Table[[#This Row],[Total Cost(LKR Million)]]*AHP!$P$14/TOPSIS!$C$12</f>
        <v>7.0248232598623915E-3</v>
      </c>
      <c r="W277">
        <f>Sustainable_Friendly_Table[[#This Row],[Total Carbon (Metric T)]]*AHP!$P$15/TOPSIS!$D$12</f>
        <v>1.2741379992286148E-2</v>
      </c>
      <c r="X277">
        <f>((Sustainable_Friendly_Table[[#This Row],[Weighted Energy]]-TOPSIS!$B$13)^2+(Sustainable_Friendly_Table[[#This Row],[Weighted Cost]]-TOPSIS!$C$13)^2+(Sustainable_Friendly_Table[[#This Row],[Weighted Co2]]-TOPSIS!$D$13)^2)^0.5</f>
        <v>2.8451716490305477E-3</v>
      </c>
      <c r="Y277">
        <f>((Sustainable_Friendly_Table[[#This Row],[Weighted Energy]]-TOPSIS!$B$14)^2+(Sustainable_Friendly_Table[[#This Row],[Weighted Cost]]-TOPSIS!$C$14)^2+(Sustainable_Friendly_Table[[#This Row],[Weighted Co2]]-TOPSIS!$D$14)^2)^0.5</f>
        <v>2.9290927623186157E-3</v>
      </c>
      <c r="Z277">
        <f>Sustainable_Friendly_Table[[#This Row],[S- Worst-Euclidean Distance]]/(Sustainable_Friendly_Table[[#This Row],[S+ Best-Euclidean Distance]]+Sustainable_Friendly_Table[[#This Row],[S- Worst-Euclidean Distance]])</f>
        <v>0.50726682286345626</v>
      </c>
      <c r="AA277">
        <v>276</v>
      </c>
    </row>
    <row r="278" spans="1:27" x14ac:dyDescent="0.3">
      <c r="A278">
        <v>295</v>
      </c>
      <c r="B278" t="s">
        <v>141</v>
      </c>
      <c r="C278" t="s">
        <v>151</v>
      </c>
      <c r="D278" t="s">
        <v>154</v>
      </c>
      <c r="E278" t="s">
        <v>156</v>
      </c>
      <c r="F278" t="s">
        <v>161</v>
      </c>
      <c r="G278" t="s">
        <v>225</v>
      </c>
      <c r="H278">
        <v>363.50819515462229</v>
      </c>
      <c r="I278">
        <v>52</v>
      </c>
      <c r="J278">
        <v>1325265.5857235177</v>
      </c>
      <c r="K278">
        <v>41014.836999999992</v>
      </c>
      <c r="L278">
        <v>238547805.43023318</v>
      </c>
      <c r="M278">
        <v>5154790.1549999993</v>
      </c>
      <c r="N278">
        <v>1987898378.5852766</v>
      </c>
      <c r="O278">
        <v>96928000</v>
      </c>
      <c r="P278">
        <v>19.538741413636362</v>
      </c>
      <c r="Q278">
        <v>19812.720506566588</v>
      </c>
      <c r="R278">
        <v>238588820.26723319</v>
      </c>
      <c r="S278">
        <v>2089.9811687402766</v>
      </c>
      <c r="T278">
        <v>19832.259247980222</v>
      </c>
      <c r="U278">
        <f>Sustainable_Friendly_Table[[#This Row],[Total Energy(MJ)]]*AHP!$P$13/TOPSIS!$B$12</f>
        <v>2.3222693853129577E-2</v>
      </c>
      <c r="V278">
        <f>Sustainable_Friendly_Table[[#This Row],[Total Cost(LKR Million)]]*AHP!$P$14/TOPSIS!$C$12</f>
        <v>7.0194062408627219E-3</v>
      </c>
      <c r="W278">
        <f>Sustainable_Friendly_Table[[#This Row],[Total Carbon (Metric T)]]*AHP!$P$15/TOPSIS!$D$12</f>
        <v>1.2779526871438792E-2</v>
      </c>
      <c r="X278">
        <f>((Sustainable_Friendly_Table[[#This Row],[Weighted Energy]]-TOPSIS!$B$13)^2+(Sustainable_Friendly_Table[[#This Row],[Weighted Cost]]-TOPSIS!$C$13)^2+(Sustainable_Friendly_Table[[#This Row],[Weighted Co2]]-TOPSIS!$D$13)^2)^0.5</f>
        <v>2.9231952301483079E-3</v>
      </c>
      <c r="Y278">
        <f>((Sustainable_Friendly_Table[[#This Row],[Weighted Energy]]-TOPSIS!$B$14)^2+(Sustainable_Friendly_Table[[#This Row],[Weighted Cost]]-TOPSIS!$C$14)^2+(Sustainable_Friendly_Table[[#This Row],[Weighted Co2]]-TOPSIS!$D$14)^2)^0.5</f>
        <v>2.8511017958707911E-3</v>
      </c>
      <c r="Z278">
        <f>Sustainable_Friendly_Table[[#This Row],[S- Worst-Euclidean Distance]]/(Sustainable_Friendly_Table[[#This Row],[S+ Best-Euclidean Distance]]+Sustainable_Friendly_Table[[#This Row],[S- Worst-Euclidean Distance]])</f>
        <v>0.49375738432291733</v>
      </c>
      <c r="AA278">
        <v>277</v>
      </c>
    </row>
    <row r="279" spans="1:27" x14ac:dyDescent="0.3">
      <c r="A279">
        <v>313</v>
      </c>
      <c r="B279" t="s">
        <v>141</v>
      </c>
      <c r="C279" t="s">
        <v>151</v>
      </c>
      <c r="D279" t="s">
        <v>155</v>
      </c>
      <c r="E279" t="s">
        <v>156</v>
      </c>
      <c r="F279" t="s">
        <v>161</v>
      </c>
      <c r="G279" t="s">
        <v>225</v>
      </c>
      <c r="H279">
        <v>363.51464225962235</v>
      </c>
      <c r="I279">
        <v>52</v>
      </c>
      <c r="J279">
        <v>1325271.8265211578</v>
      </c>
      <c r="K279">
        <v>40996.416699999994</v>
      </c>
      <c r="L279">
        <v>238548928.77380839</v>
      </c>
      <c r="M279">
        <v>5153869.1399999997</v>
      </c>
      <c r="N279">
        <v>1987907739.7817366</v>
      </c>
      <c r="O279">
        <v>96928000</v>
      </c>
      <c r="P279">
        <v>19.524926188636361</v>
      </c>
      <c r="Q279">
        <v>19812.813806491307</v>
      </c>
      <c r="R279">
        <v>238589925.1905084</v>
      </c>
      <c r="S279">
        <v>2089.9896089217368</v>
      </c>
      <c r="T279">
        <v>19832.338732679942</v>
      </c>
      <c r="U279">
        <f>Sustainable_Friendly_Table[[#This Row],[Total Energy(MJ)]]*AHP!$P$13/TOPSIS!$B$12</f>
        <v>2.3222801399220474E-2</v>
      </c>
      <c r="V279">
        <f>Sustainable_Friendly_Table[[#This Row],[Total Cost(LKR Million)]]*AHP!$P$14/TOPSIS!$C$12</f>
        <v>7.0194345880379505E-3</v>
      </c>
      <c r="W279">
        <f>Sustainable_Friendly_Table[[#This Row],[Total Carbon (Metric T)]]*AHP!$P$15/TOPSIS!$D$12</f>
        <v>1.2779578089852349E-2</v>
      </c>
      <c r="X279">
        <f>((Sustainable_Friendly_Table[[#This Row],[Weighted Energy]]-TOPSIS!$B$13)^2+(Sustainable_Friendly_Table[[#This Row],[Weighted Cost]]-TOPSIS!$C$13)^2+(Sustainable_Friendly_Table[[#This Row],[Weighted Co2]]-TOPSIS!$D$13)^2)^0.5</f>
        <v>2.9233174463241551E-3</v>
      </c>
      <c r="Y279">
        <f>((Sustainable_Friendly_Table[[#This Row],[Weighted Energy]]-TOPSIS!$B$14)^2+(Sustainable_Friendly_Table[[#This Row],[Weighted Cost]]-TOPSIS!$C$14)^2+(Sustainable_Friendly_Table[[#This Row],[Weighted Co2]]-TOPSIS!$D$14)^2)^0.5</f>
        <v>2.8509796294739643E-3</v>
      </c>
      <c r="Z279">
        <f>Sustainable_Friendly_Table[[#This Row],[S- Worst-Euclidean Distance]]/(Sustainable_Friendly_Table[[#This Row],[S+ Best-Euclidean Distance]]+Sustainable_Friendly_Table[[#This Row],[S- Worst-Euclidean Distance]])</f>
        <v>0.49373622313671905</v>
      </c>
      <c r="AA279">
        <v>278</v>
      </c>
    </row>
    <row r="280" spans="1:27" x14ac:dyDescent="0.3">
      <c r="A280">
        <v>297</v>
      </c>
      <c r="B280" t="s">
        <v>141</v>
      </c>
      <c r="C280" t="s">
        <v>151</v>
      </c>
      <c r="D280" t="s">
        <v>154</v>
      </c>
      <c r="E280" t="s">
        <v>156</v>
      </c>
      <c r="F280" t="s">
        <v>161</v>
      </c>
      <c r="G280" t="s">
        <v>224</v>
      </c>
      <c r="H280">
        <v>363.50819515462229</v>
      </c>
      <c r="I280">
        <v>26</v>
      </c>
      <c r="J280">
        <v>1325265.5857235177</v>
      </c>
      <c r="K280">
        <v>41014.836999999992</v>
      </c>
      <c r="L280">
        <v>238547805.43023318</v>
      </c>
      <c r="M280">
        <v>5154790.1549999993</v>
      </c>
      <c r="N280">
        <v>1987898378.5852766</v>
      </c>
      <c r="O280">
        <v>97401200</v>
      </c>
      <c r="P280">
        <v>19.538741413636362</v>
      </c>
      <c r="Q280">
        <v>19812.720506566588</v>
      </c>
      <c r="R280">
        <v>238588820.26723319</v>
      </c>
      <c r="S280">
        <v>2090.4543687402765</v>
      </c>
      <c r="T280">
        <v>19832.259247980222</v>
      </c>
      <c r="U280">
        <f>Sustainable_Friendly_Table[[#This Row],[Total Energy(MJ)]]*AHP!$P$13/TOPSIS!$B$12</f>
        <v>2.3222693853129577E-2</v>
      </c>
      <c r="V280">
        <f>Sustainable_Friendly_Table[[#This Row],[Total Cost(LKR Million)]]*AHP!$P$14/TOPSIS!$C$12</f>
        <v>7.020995529361038E-3</v>
      </c>
      <c r="W280">
        <f>Sustainable_Friendly_Table[[#This Row],[Total Carbon (Metric T)]]*AHP!$P$15/TOPSIS!$D$12</f>
        <v>1.2779526871438792E-2</v>
      </c>
      <c r="X280">
        <f>((Sustainable_Friendly_Table[[#This Row],[Weighted Energy]]-TOPSIS!$B$13)^2+(Sustainable_Friendly_Table[[#This Row],[Weighted Cost]]-TOPSIS!$C$13)^2+(Sustainable_Friendly_Table[[#This Row],[Weighted Co2]]-TOPSIS!$D$13)^2)^0.5</f>
        <v>2.9236026624177695E-3</v>
      </c>
      <c r="Y280">
        <f>((Sustainable_Friendly_Table[[#This Row],[Weighted Energy]]-TOPSIS!$B$14)^2+(Sustainable_Friendly_Table[[#This Row],[Weighted Cost]]-TOPSIS!$C$14)^2+(Sustainable_Friendly_Table[[#This Row],[Weighted Co2]]-TOPSIS!$D$14)^2)^0.5</f>
        <v>2.8506792133052069E-3</v>
      </c>
      <c r="Z280">
        <f>Sustainable_Friendly_Table[[#This Row],[S- Worst-Euclidean Distance]]/(Sustainable_Friendly_Table[[#This Row],[S+ Best-Euclidean Distance]]+Sustainable_Friendly_Table[[#This Row],[S- Worst-Euclidean Distance]])</f>
        <v>0.49368549625026475</v>
      </c>
      <c r="AA280">
        <v>279</v>
      </c>
    </row>
    <row r="281" spans="1:27" x14ac:dyDescent="0.3">
      <c r="A281">
        <v>315</v>
      </c>
      <c r="B281" t="s">
        <v>141</v>
      </c>
      <c r="C281" t="s">
        <v>151</v>
      </c>
      <c r="D281" t="s">
        <v>155</v>
      </c>
      <c r="E281" t="s">
        <v>156</v>
      </c>
      <c r="F281" t="s">
        <v>161</v>
      </c>
      <c r="G281" t="s">
        <v>224</v>
      </c>
      <c r="H281">
        <v>363.51464225962235</v>
      </c>
      <c r="I281">
        <v>26</v>
      </c>
      <c r="J281">
        <v>1325271.8265211578</v>
      </c>
      <c r="K281">
        <v>40996.416699999994</v>
      </c>
      <c r="L281">
        <v>238548928.77380839</v>
      </c>
      <c r="M281">
        <v>5153869.1399999997</v>
      </c>
      <c r="N281">
        <v>1987907739.7817366</v>
      </c>
      <c r="O281">
        <v>97401200</v>
      </c>
      <c r="P281">
        <v>19.524926188636361</v>
      </c>
      <c r="Q281">
        <v>19812.813806491307</v>
      </c>
      <c r="R281">
        <v>238589925.1905084</v>
      </c>
      <c r="S281">
        <v>2090.4628089217367</v>
      </c>
      <c r="T281">
        <v>19832.338732679942</v>
      </c>
      <c r="U281">
        <f>Sustainable_Friendly_Table[[#This Row],[Total Energy(MJ)]]*AHP!$P$13/TOPSIS!$B$12</f>
        <v>2.3222801399220474E-2</v>
      </c>
      <c r="V281">
        <f>Sustainable_Friendly_Table[[#This Row],[Total Cost(LKR Million)]]*AHP!$P$14/TOPSIS!$C$12</f>
        <v>7.0210238765362667E-3</v>
      </c>
      <c r="W281">
        <f>Sustainable_Friendly_Table[[#This Row],[Total Carbon (Metric T)]]*AHP!$P$15/TOPSIS!$D$12</f>
        <v>1.2779578089852349E-2</v>
      </c>
      <c r="X281">
        <f>((Sustainable_Friendly_Table[[#This Row],[Weighted Energy]]-TOPSIS!$B$13)^2+(Sustainable_Friendly_Table[[#This Row],[Weighted Cost]]-TOPSIS!$C$13)^2+(Sustainable_Friendly_Table[[#This Row],[Weighted Co2]]-TOPSIS!$D$13)^2)^0.5</f>
        <v>2.92372487697138E-3</v>
      </c>
      <c r="Y281">
        <f>((Sustainable_Friendly_Table[[#This Row],[Weighted Energy]]-TOPSIS!$B$14)^2+(Sustainable_Friendly_Table[[#This Row],[Weighted Cost]]-TOPSIS!$C$14)^2+(Sustainable_Friendly_Table[[#This Row],[Weighted Co2]]-TOPSIS!$D$14)^2)^0.5</f>
        <v>2.8505570446023219E-3</v>
      </c>
      <c r="Z281">
        <f>Sustainable_Friendly_Table[[#This Row],[S- Worst-Euclidean Distance]]/(Sustainable_Friendly_Table[[#This Row],[S+ Best-Euclidean Distance]]+Sustainable_Friendly_Table[[#This Row],[S- Worst-Euclidean Distance]])</f>
        <v>0.49366433494564144</v>
      </c>
      <c r="AA281">
        <v>280</v>
      </c>
    </row>
    <row r="282" spans="1:27" x14ac:dyDescent="0.3">
      <c r="A282">
        <v>296</v>
      </c>
      <c r="B282" t="s">
        <v>141</v>
      </c>
      <c r="C282" t="s">
        <v>151</v>
      </c>
      <c r="D282" t="s">
        <v>154</v>
      </c>
      <c r="E282" t="s">
        <v>156</v>
      </c>
      <c r="F282" t="s">
        <v>161</v>
      </c>
      <c r="G282" t="s">
        <v>226</v>
      </c>
      <c r="H282">
        <v>363.50819515462229</v>
      </c>
      <c r="I282">
        <v>26</v>
      </c>
      <c r="J282">
        <v>1325265.5857235177</v>
      </c>
      <c r="K282">
        <v>41014.836999999992</v>
      </c>
      <c r="L282">
        <v>238547805.43023318</v>
      </c>
      <c r="M282">
        <v>5154790.1549999993</v>
      </c>
      <c r="N282">
        <v>1987898378.5852766</v>
      </c>
      <c r="O282">
        <v>101400000</v>
      </c>
      <c r="P282">
        <v>19.538741413636362</v>
      </c>
      <c r="Q282">
        <v>19812.720506566588</v>
      </c>
      <c r="R282">
        <v>238588820.26723319</v>
      </c>
      <c r="S282">
        <v>2094.4531687402764</v>
      </c>
      <c r="T282">
        <v>19832.259247980222</v>
      </c>
      <c r="U282">
        <f>Sustainable_Friendly_Table[[#This Row],[Total Energy(MJ)]]*AHP!$P$13/TOPSIS!$B$12</f>
        <v>2.3222693853129577E-2</v>
      </c>
      <c r="V282">
        <f>Sustainable_Friendly_Table[[#This Row],[Total Cost(LKR Million)]]*AHP!$P$14/TOPSIS!$C$12</f>
        <v>7.0344258904072466E-3</v>
      </c>
      <c r="W282">
        <f>Sustainable_Friendly_Table[[#This Row],[Total Carbon (Metric T)]]*AHP!$P$15/TOPSIS!$D$12</f>
        <v>1.2779526871438792E-2</v>
      </c>
      <c r="X282">
        <f>((Sustainable_Friendly_Table[[#This Row],[Weighted Energy]]-TOPSIS!$B$13)^2+(Sustainable_Friendly_Table[[#This Row],[Weighted Cost]]-TOPSIS!$C$13)^2+(Sustainable_Friendly_Table[[#This Row],[Weighted Co2]]-TOPSIS!$D$13)^2)^0.5</f>
        <v>2.9270778820071476E-3</v>
      </c>
      <c r="Y282">
        <f>((Sustainable_Friendly_Table[[#This Row],[Weighted Energy]]-TOPSIS!$B$14)^2+(Sustainable_Friendly_Table[[#This Row],[Weighted Cost]]-TOPSIS!$C$14)^2+(Sustainable_Friendly_Table[[#This Row],[Weighted Co2]]-TOPSIS!$D$14)^2)^0.5</f>
        <v>2.8471410789879807E-3</v>
      </c>
      <c r="Z282">
        <f>Sustainable_Friendly_Table[[#This Row],[S- Worst-Euclidean Distance]]/(Sustainable_Friendly_Table[[#This Row],[S+ Best-Euclidean Distance]]+Sustainable_Friendly_Table[[#This Row],[S- Worst-Euclidean Distance]])</f>
        <v>0.49307812852620064</v>
      </c>
      <c r="AA282">
        <v>281</v>
      </c>
    </row>
    <row r="283" spans="1:27" x14ac:dyDescent="0.3">
      <c r="A283">
        <v>314</v>
      </c>
      <c r="B283" t="s">
        <v>141</v>
      </c>
      <c r="C283" t="s">
        <v>151</v>
      </c>
      <c r="D283" t="s">
        <v>155</v>
      </c>
      <c r="E283" t="s">
        <v>156</v>
      </c>
      <c r="F283" t="s">
        <v>161</v>
      </c>
      <c r="G283" t="s">
        <v>226</v>
      </c>
      <c r="H283">
        <v>363.51464225962235</v>
      </c>
      <c r="I283">
        <v>26</v>
      </c>
      <c r="J283">
        <v>1325271.8265211578</v>
      </c>
      <c r="K283">
        <v>40996.416699999994</v>
      </c>
      <c r="L283">
        <v>238548928.77380839</v>
      </c>
      <c r="M283">
        <v>5153869.1399999997</v>
      </c>
      <c r="N283">
        <v>1987907739.7817366</v>
      </c>
      <c r="O283">
        <v>101400000</v>
      </c>
      <c r="P283">
        <v>19.524926188636361</v>
      </c>
      <c r="Q283">
        <v>19812.813806491307</v>
      </c>
      <c r="R283">
        <v>238589925.1905084</v>
      </c>
      <c r="S283">
        <v>2094.4616089217366</v>
      </c>
      <c r="T283">
        <v>19832.338732679942</v>
      </c>
      <c r="U283">
        <f>Sustainable_Friendly_Table[[#This Row],[Total Energy(MJ)]]*AHP!$P$13/TOPSIS!$B$12</f>
        <v>2.3222801399220474E-2</v>
      </c>
      <c r="V283">
        <f>Sustainable_Friendly_Table[[#This Row],[Total Cost(LKR Million)]]*AHP!$P$14/TOPSIS!$C$12</f>
        <v>7.0344542375824761E-3</v>
      </c>
      <c r="W283">
        <f>Sustainable_Friendly_Table[[#This Row],[Total Carbon (Metric T)]]*AHP!$P$15/TOPSIS!$D$12</f>
        <v>1.2779578089852349E-2</v>
      </c>
      <c r="X283">
        <f>((Sustainable_Friendly_Table[[#This Row],[Weighted Energy]]-TOPSIS!$B$13)^2+(Sustainable_Friendly_Table[[#This Row],[Weighted Cost]]-TOPSIS!$C$13)^2+(Sustainable_Friendly_Table[[#This Row],[Weighted Co2]]-TOPSIS!$D$13)^2)^0.5</f>
        <v>2.9272000815260455E-3</v>
      </c>
      <c r="Y283">
        <f>((Sustainable_Friendly_Table[[#This Row],[Weighted Energy]]-TOPSIS!$B$14)^2+(Sustainable_Friendly_Table[[#This Row],[Weighted Cost]]-TOPSIS!$C$14)^2+(Sustainable_Friendly_Table[[#This Row],[Weighted Co2]]-TOPSIS!$D$14)^2)^0.5</f>
        <v>2.8470188921831843E-3</v>
      </c>
      <c r="Z283">
        <f>Sustainable_Friendly_Table[[#This Row],[S- Worst-Euclidean Distance]]/(Sustainable_Friendly_Table[[#This Row],[S+ Best-Euclidean Distance]]+Sustainable_Friendly_Table[[#This Row],[S- Worst-Euclidean Distance]])</f>
        <v>0.49305696669039256</v>
      </c>
      <c r="AA283">
        <v>282</v>
      </c>
    </row>
    <row r="284" spans="1:27" x14ac:dyDescent="0.3">
      <c r="A284">
        <v>304</v>
      </c>
      <c r="B284" t="s">
        <v>141</v>
      </c>
      <c r="C284" t="s">
        <v>151</v>
      </c>
      <c r="D284" t="s">
        <v>154</v>
      </c>
      <c r="E284" t="s">
        <v>157</v>
      </c>
      <c r="F284" t="s">
        <v>161</v>
      </c>
      <c r="G284" t="s">
        <v>225</v>
      </c>
      <c r="H284">
        <v>366.56497297280407</v>
      </c>
      <c r="I284">
        <v>53</v>
      </c>
      <c r="J284">
        <v>1328224.546651518</v>
      </c>
      <c r="K284">
        <v>43744.102909090907</v>
      </c>
      <c r="L284">
        <v>239080418.39727324</v>
      </c>
      <c r="M284">
        <v>4608936.9731818177</v>
      </c>
      <c r="N284">
        <v>1992336819.977277</v>
      </c>
      <c r="O284">
        <v>98792000</v>
      </c>
      <c r="P284">
        <v>22.268007322727268</v>
      </c>
      <c r="Q284">
        <v>19856.956972440195</v>
      </c>
      <c r="R284">
        <v>239124162.50018233</v>
      </c>
      <c r="S284">
        <v>2095.7377569504588</v>
      </c>
      <c r="T284">
        <v>19879.224979762923</v>
      </c>
      <c r="U284">
        <f>Sustainable_Friendly_Table[[#This Row],[Total Energy(MJ)]]*AHP!$P$13/TOPSIS!$B$12</f>
        <v>2.3274800606365137E-2</v>
      </c>
      <c r="V284">
        <f>Sustainable_Friendly_Table[[#This Row],[Total Cost(LKR Million)]]*AHP!$P$14/TOPSIS!$C$12</f>
        <v>7.038740305596417E-3</v>
      </c>
      <c r="W284">
        <f>Sustainable_Friendly_Table[[#This Row],[Total Carbon (Metric T)]]*AHP!$P$15/TOPSIS!$D$12</f>
        <v>1.2809790686763561E-2</v>
      </c>
      <c r="X284">
        <f>((Sustainable_Friendly_Table[[#This Row],[Weighted Energy]]-TOPSIS!$B$13)^2+(Sustainable_Friendly_Table[[#This Row],[Weighted Cost]]-TOPSIS!$C$13)^2+(Sustainable_Friendly_Table[[#This Row],[Weighted Co2]]-TOPSIS!$D$13)^2)^0.5</f>
        <v>2.9863801132011497E-3</v>
      </c>
      <c r="Y284">
        <f>((Sustainable_Friendly_Table[[#This Row],[Weighted Energy]]-TOPSIS!$B$14)^2+(Sustainable_Friendly_Table[[#This Row],[Weighted Cost]]-TOPSIS!$C$14)^2+(Sustainable_Friendly_Table[[#This Row],[Weighted Co2]]-TOPSIS!$D$14)^2)^0.5</f>
        <v>2.7878877810095836E-3</v>
      </c>
      <c r="Z284">
        <f>Sustainable_Friendly_Table[[#This Row],[S- Worst-Euclidean Distance]]/(Sustainable_Friendly_Table[[#This Row],[S+ Best-Euclidean Distance]]+Sustainable_Friendly_Table[[#This Row],[S- Worst-Euclidean Distance]])</f>
        <v>0.48281233778652932</v>
      </c>
      <c r="AA284">
        <v>283</v>
      </c>
    </row>
    <row r="285" spans="1:27" x14ac:dyDescent="0.3">
      <c r="A285">
        <v>322</v>
      </c>
      <c r="B285" t="s">
        <v>141</v>
      </c>
      <c r="C285" t="s">
        <v>151</v>
      </c>
      <c r="D285" t="s">
        <v>155</v>
      </c>
      <c r="E285" t="s">
        <v>157</v>
      </c>
      <c r="F285" t="s">
        <v>161</v>
      </c>
      <c r="G285" t="s">
        <v>225</v>
      </c>
      <c r="H285">
        <v>366.57142007780413</v>
      </c>
      <c r="I285">
        <v>53</v>
      </c>
      <c r="J285">
        <v>1328230.787449158</v>
      </c>
      <c r="K285">
        <v>43725.682609090902</v>
      </c>
      <c r="L285">
        <v>239081541.74084845</v>
      </c>
      <c r="M285">
        <v>4608015.958181818</v>
      </c>
      <c r="N285">
        <v>1992346181.173737</v>
      </c>
      <c r="O285">
        <v>98792000</v>
      </c>
      <c r="P285">
        <v>22.25419209772727</v>
      </c>
      <c r="Q285">
        <v>19857.050272364912</v>
      </c>
      <c r="R285">
        <v>239125267.42345753</v>
      </c>
      <c r="S285">
        <v>2095.746197131919</v>
      </c>
      <c r="T285">
        <v>19879.304464462639</v>
      </c>
      <c r="U285">
        <f>Sustainable_Friendly_Table[[#This Row],[Total Energy(MJ)]]*AHP!$P$13/TOPSIS!$B$12</f>
        <v>2.3274908152456031E-2</v>
      </c>
      <c r="V285">
        <f>Sustainable_Friendly_Table[[#This Row],[Total Cost(LKR Million)]]*AHP!$P$14/TOPSIS!$C$12</f>
        <v>7.0387686527716457E-3</v>
      </c>
      <c r="W285">
        <f>Sustainable_Friendly_Table[[#This Row],[Total Carbon (Metric T)]]*AHP!$P$15/TOPSIS!$D$12</f>
        <v>1.2809841905177116E-2</v>
      </c>
      <c r="X285">
        <f>((Sustainable_Friendly_Table[[#This Row],[Weighted Energy]]-TOPSIS!$B$13)^2+(Sustainable_Friendly_Table[[#This Row],[Weighted Cost]]-TOPSIS!$C$13)^2+(Sustainable_Friendly_Table[[#This Row],[Weighted Co2]]-TOPSIS!$D$13)^2)^0.5</f>
        <v>2.9865023226110757E-3</v>
      </c>
      <c r="Y285">
        <f>((Sustainable_Friendly_Table[[#This Row],[Weighted Energy]]-TOPSIS!$B$14)^2+(Sustainable_Friendly_Table[[#This Row],[Weighted Cost]]-TOPSIS!$C$14)^2+(Sustainable_Friendly_Table[[#This Row],[Weighted Co2]]-TOPSIS!$D$14)^2)^0.5</f>
        <v>2.7877656072161287E-3</v>
      </c>
      <c r="Z285">
        <f>Sustainable_Friendly_Table[[#This Row],[S- Worst-Euclidean Distance]]/(Sustainable_Friendly_Table[[#This Row],[S+ Best-Euclidean Distance]]+Sustainable_Friendly_Table[[#This Row],[S- Worst-Euclidean Distance]])</f>
        <v>0.4827911764911042</v>
      </c>
      <c r="AA285">
        <v>284</v>
      </c>
    </row>
    <row r="286" spans="1:27" x14ac:dyDescent="0.3">
      <c r="A286">
        <v>306</v>
      </c>
      <c r="B286" t="s">
        <v>141</v>
      </c>
      <c r="C286" t="s">
        <v>151</v>
      </c>
      <c r="D286" t="s">
        <v>154</v>
      </c>
      <c r="E286" t="s">
        <v>157</v>
      </c>
      <c r="F286" t="s">
        <v>161</v>
      </c>
      <c r="G286" t="s">
        <v>224</v>
      </c>
      <c r="H286">
        <v>366.56497297280407</v>
      </c>
      <c r="I286">
        <v>27</v>
      </c>
      <c r="J286">
        <v>1328224.546651518</v>
      </c>
      <c r="K286">
        <v>43744.102909090907</v>
      </c>
      <c r="L286">
        <v>239080418.39727324</v>
      </c>
      <c r="M286">
        <v>4608936.9731818177</v>
      </c>
      <c r="N286">
        <v>1992336819.977277</v>
      </c>
      <c r="O286">
        <v>101147400</v>
      </c>
      <c r="P286">
        <v>22.268007322727268</v>
      </c>
      <c r="Q286">
        <v>19856.956972440195</v>
      </c>
      <c r="R286">
        <v>239124162.50018233</v>
      </c>
      <c r="S286">
        <v>2098.0931569504587</v>
      </c>
      <c r="T286">
        <v>19879.224979762923</v>
      </c>
      <c r="U286">
        <f>Sustainable_Friendly_Table[[#This Row],[Total Energy(MJ)]]*AHP!$P$13/TOPSIS!$B$12</f>
        <v>2.3274800606365137E-2</v>
      </c>
      <c r="V286">
        <f>Sustainable_Friendly_Table[[#This Row],[Total Cost(LKR Million)]]*AHP!$P$14/TOPSIS!$C$12</f>
        <v>7.0466511469508848E-3</v>
      </c>
      <c r="W286">
        <f>Sustainable_Friendly_Table[[#This Row],[Total Carbon (Metric T)]]*AHP!$P$15/TOPSIS!$D$12</f>
        <v>1.2809790686763561E-2</v>
      </c>
      <c r="X286">
        <f>((Sustainable_Friendly_Table[[#This Row],[Weighted Energy]]-TOPSIS!$B$13)^2+(Sustainable_Friendly_Table[[#This Row],[Weighted Cost]]-TOPSIS!$C$13)^2+(Sustainable_Friendly_Table[[#This Row],[Weighted Co2]]-TOPSIS!$D$13)^2)^0.5</f>
        <v>2.9884242662519449E-3</v>
      </c>
      <c r="Y286">
        <f>((Sustainable_Friendly_Table[[#This Row],[Weighted Energy]]-TOPSIS!$B$14)^2+(Sustainable_Friendly_Table[[#This Row],[Weighted Cost]]-TOPSIS!$C$14)^2+(Sustainable_Friendly_Table[[#This Row],[Weighted Co2]]-TOPSIS!$D$14)^2)^0.5</f>
        <v>2.7857998480393096E-3</v>
      </c>
      <c r="Z286">
        <f>Sustainable_Friendly_Table[[#This Row],[S- Worst-Euclidean Distance]]/(Sustainable_Friendly_Table[[#This Row],[S+ Best-Euclidean Distance]]+Sustainable_Friendly_Table[[#This Row],[S- Worst-Euclidean Distance]])</f>
        <v>0.48245440303302928</v>
      </c>
      <c r="AA286">
        <v>285</v>
      </c>
    </row>
    <row r="287" spans="1:27" x14ac:dyDescent="0.3">
      <c r="A287">
        <v>324</v>
      </c>
      <c r="B287" t="s">
        <v>141</v>
      </c>
      <c r="C287" t="s">
        <v>151</v>
      </c>
      <c r="D287" t="s">
        <v>155</v>
      </c>
      <c r="E287" t="s">
        <v>157</v>
      </c>
      <c r="F287" t="s">
        <v>161</v>
      </c>
      <c r="G287" t="s">
        <v>224</v>
      </c>
      <c r="H287">
        <v>366.57142007780413</v>
      </c>
      <c r="I287">
        <v>27</v>
      </c>
      <c r="J287">
        <v>1328230.787449158</v>
      </c>
      <c r="K287">
        <v>43725.682609090902</v>
      </c>
      <c r="L287">
        <v>239081541.74084845</v>
      </c>
      <c r="M287">
        <v>4608015.958181818</v>
      </c>
      <c r="N287">
        <v>1992346181.173737</v>
      </c>
      <c r="O287">
        <v>101147400</v>
      </c>
      <c r="P287">
        <v>22.25419209772727</v>
      </c>
      <c r="Q287">
        <v>19857.050272364912</v>
      </c>
      <c r="R287">
        <v>239125267.42345753</v>
      </c>
      <c r="S287">
        <v>2098.1015971319189</v>
      </c>
      <c r="T287">
        <v>19879.304464462639</v>
      </c>
      <c r="U287">
        <f>Sustainable_Friendly_Table[[#This Row],[Total Energy(MJ)]]*AHP!$P$13/TOPSIS!$B$12</f>
        <v>2.3274908152456031E-2</v>
      </c>
      <c r="V287">
        <f>Sustainable_Friendly_Table[[#This Row],[Total Cost(LKR Million)]]*AHP!$P$14/TOPSIS!$C$12</f>
        <v>7.0466794941261126E-3</v>
      </c>
      <c r="W287">
        <f>Sustainable_Friendly_Table[[#This Row],[Total Carbon (Metric T)]]*AHP!$P$15/TOPSIS!$D$12</f>
        <v>1.2809841905177116E-2</v>
      </c>
      <c r="X287">
        <f>((Sustainable_Friendly_Table[[#This Row],[Weighted Energy]]-TOPSIS!$B$13)^2+(Sustainable_Friendly_Table[[#This Row],[Weighted Cost]]-TOPSIS!$C$13)^2+(Sustainable_Friendly_Table[[#This Row],[Weighted Co2]]-TOPSIS!$D$13)^2)^0.5</f>
        <v>2.9885464671076346E-3</v>
      </c>
      <c r="Y287">
        <f>((Sustainable_Friendly_Table[[#This Row],[Weighted Energy]]-TOPSIS!$B$14)^2+(Sustainable_Friendly_Table[[#This Row],[Weighted Cost]]-TOPSIS!$C$14)^2+(Sustainable_Friendly_Table[[#This Row],[Weighted Co2]]-TOPSIS!$D$14)^2)^0.5</f>
        <v>2.7856776631746938E-3</v>
      </c>
      <c r="Z287">
        <f>Sustainable_Friendly_Table[[#This Row],[S- Worst-Euclidean Distance]]/(Sustainable_Friendly_Table[[#This Row],[S+ Best-Euclidean Distance]]+Sustainable_Friendly_Table[[#This Row],[S- Worst-Euclidean Distance]])</f>
        <v>0.48243324130171744</v>
      </c>
      <c r="AA287">
        <v>286</v>
      </c>
    </row>
    <row r="288" spans="1:27" x14ac:dyDescent="0.3">
      <c r="A288">
        <v>305</v>
      </c>
      <c r="B288" t="s">
        <v>141</v>
      </c>
      <c r="C288" t="s">
        <v>151</v>
      </c>
      <c r="D288" t="s">
        <v>154</v>
      </c>
      <c r="E288" t="s">
        <v>157</v>
      </c>
      <c r="F288" t="s">
        <v>161</v>
      </c>
      <c r="G288" t="s">
        <v>226</v>
      </c>
      <c r="H288">
        <v>366.56497297280407</v>
      </c>
      <c r="I288">
        <v>27</v>
      </c>
      <c r="J288">
        <v>1328224.546651518</v>
      </c>
      <c r="K288">
        <v>43744.102909090907</v>
      </c>
      <c r="L288">
        <v>239080418.39727324</v>
      </c>
      <c r="M288">
        <v>4608936.9731818177</v>
      </c>
      <c r="N288">
        <v>1992336819.977277</v>
      </c>
      <c r="O288">
        <v>105300000</v>
      </c>
      <c r="P288">
        <v>22.268007322727268</v>
      </c>
      <c r="Q288">
        <v>19856.956972440195</v>
      </c>
      <c r="R288">
        <v>239124162.50018233</v>
      </c>
      <c r="S288">
        <v>2102.2457569504586</v>
      </c>
      <c r="T288">
        <v>19879.224979762923</v>
      </c>
      <c r="U288">
        <f>Sustainable_Friendly_Table[[#This Row],[Total Energy(MJ)]]*AHP!$P$13/TOPSIS!$B$12</f>
        <v>2.3274800606365137E-2</v>
      </c>
      <c r="V288">
        <f>Sustainable_Friendly_Table[[#This Row],[Total Cost(LKR Million)]]*AHP!$P$14/TOPSIS!$C$12</f>
        <v>7.0605980603450245E-3</v>
      </c>
      <c r="W288">
        <f>Sustainable_Friendly_Table[[#This Row],[Total Carbon (Metric T)]]*AHP!$P$15/TOPSIS!$D$12</f>
        <v>1.2809790686763561E-2</v>
      </c>
      <c r="X288">
        <f>((Sustainable_Friendly_Table[[#This Row],[Weighted Energy]]-TOPSIS!$B$13)^2+(Sustainable_Friendly_Table[[#This Row],[Weighted Cost]]-TOPSIS!$C$13)^2+(Sustainable_Friendly_Table[[#This Row],[Weighted Co2]]-TOPSIS!$D$13)^2)^0.5</f>
        <v>2.9920756754797245E-3</v>
      </c>
      <c r="Y288">
        <f>((Sustainable_Friendly_Table[[#This Row],[Weighted Energy]]-TOPSIS!$B$14)^2+(Sustainable_Friendly_Table[[#This Row],[Weighted Cost]]-TOPSIS!$C$14)^2+(Sustainable_Friendly_Table[[#This Row],[Weighted Co2]]-TOPSIS!$D$14)^2)^0.5</f>
        <v>2.7821697658844467E-3</v>
      </c>
      <c r="Z288">
        <f>Sustainable_Friendly_Table[[#This Row],[S- Worst-Euclidean Distance]]/(Sustainable_Friendly_Table[[#This Row],[S+ Best-Euclidean Distance]]+Sustainable_Friendly_Table[[#This Row],[S- Worst-Euclidean Distance]])</f>
        <v>0.48182395330032179</v>
      </c>
      <c r="AA288">
        <v>287</v>
      </c>
    </row>
    <row r="289" spans="1:27" x14ac:dyDescent="0.3">
      <c r="A289">
        <v>323</v>
      </c>
      <c r="B289" t="s">
        <v>141</v>
      </c>
      <c r="C289" t="s">
        <v>151</v>
      </c>
      <c r="D289" t="s">
        <v>155</v>
      </c>
      <c r="E289" t="s">
        <v>157</v>
      </c>
      <c r="F289" t="s">
        <v>161</v>
      </c>
      <c r="G289" t="s">
        <v>226</v>
      </c>
      <c r="H289">
        <v>366.57142007780413</v>
      </c>
      <c r="I289">
        <v>27</v>
      </c>
      <c r="J289">
        <v>1328230.787449158</v>
      </c>
      <c r="K289">
        <v>43725.682609090902</v>
      </c>
      <c r="L289">
        <v>239081541.74084845</v>
      </c>
      <c r="M289">
        <v>4608015.958181818</v>
      </c>
      <c r="N289">
        <v>1992346181.173737</v>
      </c>
      <c r="O289">
        <v>105300000</v>
      </c>
      <c r="P289">
        <v>22.25419209772727</v>
      </c>
      <c r="Q289">
        <v>19857.050272364912</v>
      </c>
      <c r="R289">
        <v>239125267.42345753</v>
      </c>
      <c r="S289">
        <v>2102.2541971319188</v>
      </c>
      <c r="T289">
        <v>19879.304464462639</v>
      </c>
      <c r="U289">
        <f>Sustainable_Friendly_Table[[#This Row],[Total Energy(MJ)]]*AHP!$P$13/TOPSIS!$B$12</f>
        <v>2.3274908152456031E-2</v>
      </c>
      <c r="V289">
        <f>Sustainable_Friendly_Table[[#This Row],[Total Cost(LKR Million)]]*AHP!$P$14/TOPSIS!$C$12</f>
        <v>7.0606264075202541E-3</v>
      </c>
      <c r="W289">
        <f>Sustainable_Friendly_Table[[#This Row],[Total Carbon (Metric T)]]*AHP!$P$15/TOPSIS!$D$12</f>
        <v>1.2809841905177116E-2</v>
      </c>
      <c r="X289">
        <f>((Sustainable_Friendly_Table[[#This Row],[Weighted Energy]]-TOPSIS!$B$13)^2+(Sustainable_Friendly_Table[[#This Row],[Weighted Cost]]-TOPSIS!$C$13)^2+(Sustainable_Friendly_Table[[#This Row],[Weighted Co2]]-TOPSIS!$D$13)^2)^0.5</f>
        <v>2.9921978593413063E-3</v>
      </c>
      <c r="Y289">
        <f>((Sustainable_Friendly_Table[[#This Row],[Weighted Energy]]-TOPSIS!$B$14)^2+(Sustainable_Friendly_Table[[#This Row],[Weighted Cost]]-TOPSIS!$C$14)^2+(Sustainable_Friendly_Table[[#This Row],[Weighted Co2]]-TOPSIS!$D$14)^2)^0.5</f>
        <v>2.7820475636996748E-3</v>
      </c>
      <c r="Z289">
        <f>Sustainable_Friendly_Table[[#This Row],[S- Worst-Euclidean Distance]]/(Sustainable_Friendly_Table[[#This Row],[S+ Best-Euclidean Distance]]+Sustainable_Friendly_Table[[#This Row],[S- Worst-Euclidean Distance]])</f>
        <v>0.4818027915125439</v>
      </c>
      <c r="AA289">
        <v>288</v>
      </c>
    </row>
    <row r="290" spans="1:27" x14ac:dyDescent="0.3">
      <c r="A290">
        <v>505</v>
      </c>
      <c r="B290" t="s">
        <v>143</v>
      </c>
      <c r="C290" t="s">
        <v>151</v>
      </c>
      <c r="D290" t="s">
        <v>154</v>
      </c>
      <c r="E290" t="s">
        <v>156</v>
      </c>
      <c r="F290" t="s">
        <v>159</v>
      </c>
      <c r="G290" t="s">
        <v>225</v>
      </c>
      <c r="H290">
        <v>381.59774874870942</v>
      </c>
      <c r="I290">
        <v>55</v>
      </c>
      <c r="J290">
        <v>1348188.7866876426</v>
      </c>
      <c r="K290">
        <v>32443.949363636362</v>
      </c>
      <c r="L290">
        <v>242673981.60377568</v>
      </c>
      <c r="M290">
        <v>5122167.9822727265</v>
      </c>
      <c r="N290">
        <v>2022283180.0314639</v>
      </c>
      <c r="O290">
        <v>102520000</v>
      </c>
      <c r="P290">
        <v>21.755103868181813</v>
      </c>
      <c r="Q290">
        <v>20155.422360980258</v>
      </c>
      <c r="R290">
        <v>242706425.55313933</v>
      </c>
      <c r="S290">
        <v>2129.9253480137363</v>
      </c>
      <c r="T290">
        <v>20177.177464848439</v>
      </c>
      <c r="U290">
        <f>Sustainable_Friendly_Table[[#This Row],[Total Energy(MJ)]]*AHP!$P$13/TOPSIS!$B$12</f>
        <v>2.362347494109306E-2</v>
      </c>
      <c r="V290">
        <f>Sustainable_Friendly_Table[[#This Row],[Total Cost(LKR Million)]]*AHP!$P$14/TOPSIS!$C$12</f>
        <v>7.1535626751272766E-3</v>
      </c>
      <c r="W290">
        <f>Sustainable_Friendly_Table[[#This Row],[Total Carbon (Metric T)]]*AHP!$P$15/TOPSIS!$D$12</f>
        <v>1.3001785544331294E-2</v>
      </c>
      <c r="X290">
        <f>((Sustainable_Friendly_Table[[#This Row],[Weighted Energy]]-TOPSIS!$B$13)^2+(Sustainable_Friendly_Table[[#This Row],[Weighted Cost]]-TOPSIS!$C$13)^2+(Sustainable_Friendly_Table[[#This Row],[Weighted Co2]]-TOPSIS!$D$13)^2)^0.5</f>
        <v>3.4005720402128371E-3</v>
      </c>
      <c r="Y290">
        <f>((Sustainable_Friendly_Table[[#This Row],[Weighted Energy]]-TOPSIS!$B$14)^2+(Sustainable_Friendly_Table[[#This Row],[Weighted Cost]]-TOPSIS!$C$14)^2+(Sustainable_Friendly_Table[[#This Row],[Weighted Co2]]-TOPSIS!$D$14)^2)^0.5</f>
        <v>2.3736546286693538E-3</v>
      </c>
      <c r="Z290">
        <f>Sustainable_Friendly_Table[[#This Row],[S- Worst-Euclidean Distance]]/(Sustainable_Friendly_Table[[#This Row],[S+ Best-Euclidean Distance]]+Sustainable_Friendly_Table[[#This Row],[S- Worst-Euclidean Distance]])</f>
        <v>0.41107749397182214</v>
      </c>
      <c r="AA290">
        <v>289</v>
      </c>
    </row>
    <row r="291" spans="1:27" x14ac:dyDescent="0.3">
      <c r="A291">
        <v>523</v>
      </c>
      <c r="B291" t="s">
        <v>143</v>
      </c>
      <c r="C291" t="s">
        <v>151</v>
      </c>
      <c r="D291" t="s">
        <v>155</v>
      </c>
      <c r="E291" t="s">
        <v>156</v>
      </c>
      <c r="F291" t="s">
        <v>159</v>
      </c>
      <c r="G291" t="s">
        <v>225</v>
      </c>
      <c r="H291">
        <v>381.60419585370948</v>
      </c>
      <c r="I291">
        <v>55</v>
      </c>
      <c r="J291">
        <v>1348195.0274852824</v>
      </c>
      <c r="K291">
        <v>32425.529063636361</v>
      </c>
      <c r="L291">
        <v>242675104.94735083</v>
      </c>
      <c r="M291">
        <v>5121246.9672727268</v>
      </c>
      <c r="N291">
        <v>2022292541.2279236</v>
      </c>
      <c r="O291">
        <v>102520000</v>
      </c>
      <c r="P291">
        <v>21.741288643181814</v>
      </c>
      <c r="Q291">
        <v>20155.51566090497</v>
      </c>
      <c r="R291">
        <v>242707530.47641447</v>
      </c>
      <c r="S291">
        <v>2129.9337881951965</v>
      </c>
      <c r="T291">
        <v>20177.256949548151</v>
      </c>
      <c r="U291">
        <f>Sustainable_Friendly_Table[[#This Row],[Total Energy(MJ)]]*AHP!$P$13/TOPSIS!$B$12</f>
        <v>2.3623582487183954E-2</v>
      </c>
      <c r="V291">
        <f>Sustainable_Friendly_Table[[#This Row],[Total Cost(LKR Million)]]*AHP!$P$14/TOPSIS!$C$12</f>
        <v>7.1535910223025053E-3</v>
      </c>
      <c r="W291">
        <f>Sustainable_Friendly_Table[[#This Row],[Total Carbon (Metric T)]]*AHP!$P$15/TOPSIS!$D$12</f>
        <v>1.3001836762744846E-2</v>
      </c>
      <c r="X291">
        <f>((Sustainable_Friendly_Table[[#This Row],[Weighted Energy]]-TOPSIS!$B$13)^2+(Sustainable_Friendly_Table[[#This Row],[Weighted Cost]]-TOPSIS!$C$13)^2+(Sustainable_Friendly_Table[[#This Row],[Weighted Co2]]-TOPSIS!$D$13)^2)^0.5</f>
        <v>3.4006942404989022E-3</v>
      </c>
      <c r="Y291">
        <f>((Sustainable_Friendly_Table[[#This Row],[Weighted Energy]]-TOPSIS!$B$14)^2+(Sustainable_Friendly_Table[[#This Row],[Weighted Cost]]-TOPSIS!$C$14)^2+(Sustainable_Friendly_Table[[#This Row],[Weighted Co2]]-TOPSIS!$D$14)^2)^0.5</f>
        <v>2.3735324458968548E-3</v>
      </c>
      <c r="Z291">
        <f>Sustainable_Friendly_Table[[#This Row],[S- Worst-Euclidean Distance]]/(Sustainable_Friendly_Table[[#This Row],[S+ Best-Euclidean Distance]]+Sustainable_Friendly_Table[[#This Row],[S- Worst-Euclidean Distance]])</f>
        <v>0.41105633270147934</v>
      </c>
      <c r="AA291">
        <v>290</v>
      </c>
    </row>
    <row r="292" spans="1:27" x14ac:dyDescent="0.3">
      <c r="A292">
        <v>507</v>
      </c>
      <c r="B292" t="s">
        <v>143</v>
      </c>
      <c r="C292" t="s">
        <v>151</v>
      </c>
      <c r="D292" t="s">
        <v>154</v>
      </c>
      <c r="E292" t="s">
        <v>156</v>
      </c>
      <c r="F292" t="s">
        <v>159</v>
      </c>
      <c r="G292" t="s">
        <v>224</v>
      </c>
      <c r="H292">
        <v>381.59774874870942</v>
      </c>
      <c r="I292">
        <v>28</v>
      </c>
      <c r="J292">
        <v>1348188.7866876426</v>
      </c>
      <c r="K292">
        <v>32443.949363636362</v>
      </c>
      <c r="L292">
        <v>242673981.60377568</v>
      </c>
      <c r="M292">
        <v>5122167.9822727265</v>
      </c>
      <c r="N292">
        <v>2022283180.0314639</v>
      </c>
      <c r="O292">
        <v>104893600</v>
      </c>
      <c r="P292">
        <v>21.755103868181813</v>
      </c>
      <c r="Q292">
        <v>20155.422360980258</v>
      </c>
      <c r="R292">
        <v>242706425.55313933</v>
      </c>
      <c r="S292">
        <v>2132.2989480137367</v>
      </c>
      <c r="T292">
        <v>20177.177464848439</v>
      </c>
      <c r="U292">
        <f>Sustainable_Friendly_Table[[#This Row],[Total Energy(MJ)]]*AHP!$P$13/TOPSIS!$B$12</f>
        <v>2.362347494109306E-2</v>
      </c>
      <c r="V292">
        <f>Sustainable_Friendly_Table[[#This Row],[Total Cost(LKR Million)]]*AHP!$P$14/TOPSIS!$C$12</f>
        <v>7.1615346429624487E-3</v>
      </c>
      <c r="W292">
        <f>Sustainable_Friendly_Table[[#This Row],[Total Carbon (Metric T)]]*AHP!$P$15/TOPSIS!$D$12</f>
        <v>1.3001785544331294E-2</v>
      </c>
      <c r="X292">
        <f>((Sustainable_Friendly_Table[[#This Row],[Weighted Energy]]-TOPSIS!$B$13)^2+(Sustainable_Friendly_Table[[#This Row],[Weighted Cost]]-TOPSIS!$C$13)^2+(Sustainable_Friendly_Table[[#This Row],[Weighted Co2]]-TOPSIS!$D$13)^2)^0.5</f>
        <v>3.402650319264699E-3</v>
      </c>
      <c r="Y292">
        <f>((Sustainable_Friendly_Table[[#This Row],[Weighted Energy]]-TOPSIS!$B$14)^2+(Sustainable_Friendly_Table[[#This Row],[Weighted Cost]]-TOPSIS!$C$14)^2+(Sustainable_Friendly_Table[[#This Row],[Weighted Co2]]-TOPSIS!$D$14)^2)^0.5</f>
        <v>2.3715691210296568E-3</v>
      </c>
      <c r="Z292">
        <f>Sustainable_Friendly_Table[[#This Row],[S- Worst-Euclidean Distance]]/(Sustainable_Friendly_Table[[#This Row],[S+ Best-Euclidean Distance]]+Sustainable_Friendly_Table[[#This Row],[S- Worst-Euclidean Distance]])</f>
        <v>0.41071683290733407</v>
      </c>
      <c r="AA292">
        <v>291</v>
      </c>
    </row>
    <row r="293" spans="1:27" x14ac:dyDescent="0.3">
      <c r="A293">
        <v>525</v>
      </c>
      <c r="B293" t="s">
        <v>143</v>
      </c>
      <c r="C293" t="s">
        <v>151</v>
      </c>
      <c r="D293" t="s">
        <v>155</v>
      </c>
      <c r="E293" t="s">
        <v>156</v>
      </c>
      <c r="F293" t="s">
        <v>159</v>
      </c>
      <c r="G293" t="s">
        <v>224</v>
      </c>
      <c r="H293">
        <v>381.60419585370948</v>
      </c>
      <c r="I293">
        <v>28</v>
      </c>
      <c r="J293">
        <v>1348195.0274852824</v>
      </c>
      <c r="K293">
        <v>32425.529063636361</v>
      </c>
      <c r="L293">
        <v>242675104.94735083</v>
      </c>
      <c r="M293">
        <v>5121246.9672727268</v>
      </c>
      <c r="N293">
        <v>2022292541.2279236</v>
      </c>
      <c r="O293">
        <v>104893600</v>
      </c>
      <c r="P293">
        <v>21.741288643181814</v>
      </c>
      <c r="Q293">
        <v>20155.51566090497</v>
      </c>
      <c r="R293">
        <v>242707530.47641447</v>
      </c>
      <c r="S293">
        <v>2132.3073881951964</v>
      </c>
      <c r="T293">
        <v>20177.256949548151</v>
      </c>
      <c r="U293">
        <f>Sustainable_Friendly_Table[[#This Row],[Total Energy(MJ)]]*AHP!$P$13/TOPSIS!$B$12</f>
        <v>2.3623582487183954E-2</v>
      </c>
      <c r="V293">
        <f>Sustainable_Friendly_Table[[#This Row],[Total Cost(LKR Million)]]*AHP!$P$14/TOPSIS!$C$12</f>
        <v>7.1615629901376765E-3</v>
      </c>
      <c r="W293">
        <f>Sustainable_Friendly_Table[[#This Row],[Total Carbon (Metric T)]]*AHP!$P$15/TOPSIS!$D$12</f>
        <v>1.3001836762744846E-2</v>
      </c>
      <c r="X293">
        <f>((Sustainable_Friendly_Table[[#This Row],[Weighted Energy]]-TOPSIS!$B$13)^2+(Sustainable_Friendly_Table[[#This Row],[Weighted Cost]]-TOPSIS!$C$13)^2+(Sustainable_Friendly_Table[[#This Row],[Weighted Co2]]-TOPSIS!$D$13)^2)^0.5</f>
        <v>3.4027725113270207E-3</v>
      </c>
      <c r="Y293">
        <f>((Sustainable_Friendly_Table[[#This Row],[Weighted Energy]]-TOPSIS!$B$14)^2+(Sustainable_Friendly_Table[[#This Row],[Weighted Cost]]-TOPSIS!$C$14)^2+(Sustainable_Friendly_Table[[#This Row],[Weighted Co2]]-TOPSIS!$D$14)^2)^0.5</f>
        <v>2.3714469260998814E-3</v>
      </c>
      <c r="Z293">
        <f>Sustainable_Friendly_Table[[#This Row],[S- Worst-Euclidean Distance]]/(Sustainable_Friendly_Table[[#This Row],[S+ Best-Euclidean Distance]]+Sustainable_Friendly_Table[[#This Row],[S- Worst-Euclidean Distance]])</f>
        <v>0.41069567095576842</v>
      </c>
      <c r="AA293">
        <v>292</v>
      </c>
    </row>
    <row r="294" spans="1:27" x14ac:dyDescent="0.3">
      <c r="A294">
        <v>506</v>
      </c>
      <c r="B294" t="s">
        <v>143</v>
      </c>
      <c r="C294" t="s">
        <v>151</v>
      </c>
      <c r="D294" t="s">
        <v>154</v>
      </c>
      <c r="E294" t="s">
        <v>156</v>
      </c>
      <c r="F294" t="s">
        <v>159</v>
      </c>
      <c r="G294" t="s">
        <v>226</v>
      </c>
      <c r="H294">
        <v>381.59774874870942</v>
      </c>
      <c r="I294">
        <v>28</v>
      </c>
      <c r="J294">
        <v>1348188.7866876426</v>
      </c>
      <c r="K294">
        <v>32443.949363636362</v>
      </c>
      <c r="L294">
        <v>242673981.60377568</v>
      </c>
      <c r="M294">
        <v>5122167.9822727265</v>
      </c>
      <c r="N294">
        <v>2022283180.0314639</v>
      </c>
      <c r="O294">
        <v>109200000</v>
      </c>
      <c r="P294">
        <v>21.755103868181813</v>
      </c>
      <c r="Q294">
        <v>20155.422360980258</v>
      </c>
      <c r="R294">
        <v>242706425.55313933</v>
      </c>
      <c r="S294">
        <v>2136.6053480137366</v>
      </c>
      <c r="T294">
        <v>20177.177464848439</v>
      </c>
      <c r="U294">
        <f>Sustainable_Friendly_Table[[#This Row],[Total Energy(MJ)]]*AHP!$P$13/TOPSIS!$B$12</f>
        <v>2.362347494109306E-2</v>
      </c>
      <c r="V294">
        <f>Sustainable_Friendly_Table[[#This Row],[Total Cost(LKR Million)]]*AHP!$P$14/TOPSIS!$C$12</f>
        <v>7.1759981087045222E-3</v>
      </c>
      <c r="W294">
        <f>Sustainable_Friendly_Table[[#This Row],[Total Carbon (Metric T)]]*AHP!$P$15/TOPSIS!$D$12</f>
        <v>1.3001785544331294E-2</v>
      </c>
      <c r="X294">
        <f>((Sustainable_Friendly_Table[[#This Row],[Weighted Energy]]-TOPSIS!$B$13)^2+(Sustainable_Friendly_Table[[#This Row],[Weighted Cost]]-TOPSIS!$C$13)^2+(Sustainable_Friendly_Table[[#This Row],[Weighted Co2]]-TOPSIS!$D$13)^2)^0.5</f>
        <v>3.4064653136583064E-3</v>
      </c>
      <c r="Y294">
        <f>((Sustainable_Friendly_Table[[#This Row],[Weighted Energy]]-TOPSIS!$B$14)^2+(Sustainable_Friendly_Table[[#This Row],[Weighted Cost]]-TOPSIS!$C$14)^2+(Sustainable_Friendly_Table[[#This Row],[Weighted Co2]]-TOPSIS!$D$14)^2)^0.5</f>
        <v>2.3678492366108394E-3</v>
      </c>
      <c r="Z294">
        <f>Sustainable_Friendly_Table[[#This Row],[S- Worst-Euclidean Distance]]/(Sustainable_Friendly_Table[[#This Row],[S+ Best-Euclidean Distance]]+Sustainable_Friendly_Table[[#This Row],[S- Worst-Euclidean Distance]])</f>
        <v>0.41006585560886566</v>
      </c>
      <c r="AA294">
        <v>293</v>
      </c>
    </row>
    <row r="295" spans="1:27" x14ac:dyDescent="0.3">
      <c r="A295">
        <v>524</v>
      </c>
      <c r="B295" t="s">
        <v>143</v>
      </c>
      <c r="C295" t="s">
        <v>151</v>
      </c>
      <c r="D295" t="s">
        <v>155</v>
      </c>
      <c r="E295" t="s">
        <v>156</v>
      </c>
      <c r="F295" t="s">
        <v>159</v>
      </c>
      <c r="G295" t="s">
        <v>226</v>
      </c>
      <c r="H295">
        <v>381.60419585370948</v>
      </c>
      <c r="I295">
        <v>28</v>
      </c>
      <c r="J295">
        <v>1348195.0274852824</v>
      </c>
      <c r="K295">
        <v>32425.529063636361</v>
      </c>
      <c r="L295">
        <v>242675104.94735083</v>
      </c>
      <c r="M295">
        <v>5121246.9672727268</v>
      </c>
      <c r="N295">
        <v>2022292541.2279236</v>
      </c>
      <c r="O295">
        <v>109200000</v>
      </c>
      <c r="P295">
        <v>21.741288643181814</v>
      </c>
      <c r="Q295">
        <v>20155.51566090497</v>
      </c>
      <c r="R295">
        <v>242707530.47641447</v>
      </c>
      <c r="S295">
        <v>2136.6137881951963</v>
      </c>
      <c r="T295">
        <v>20177.256949548151</v>
      </c>
      <c r="U295">
        <f>Sustainable_Friendly_Table[[#This Row],[Total Energy(MJ)]]*AHP!$P$13/TOPSIS!$B$12</f>
        <v>2.3623582487183954E-2</v>
      </c>
      <c r="V295">
        <f>Sustainable_Friendly_Table[[#This Row],[Total Cost(LKR Million)]]*AHP!$P$14/TOPSIS!$C$12</f>
        <v>7.1760264558797483E-3</v>
      </c>
      <c r="W295">
        <f>Sustainable_Friendly_Table[[#This Row],[Total Carbon (Metric T)]]*AHP!$P$15/TOPSIS!$D$12</f>
        <v>1.3001836762744846E-2</v>
      </c>
      <c r="X295">
        <f>((Sustainable_Friendly_Table[[#This Row],[Weighted Energy]]-TOPSIS!$B$13)^2+(Sustainable_Friendly_Table[[#This Row],[Weighted Cost]]-TOPSIS!$C$13)^2+(Sustainable_Friendly_Table[[#This Row],[Weighted Co2]]-TOPSIS!$D$13)^2)^0.5</f>
        <v>3.4065874892338548E-3</v>
      </c>
      <c r="Y295">
        <f>((Sustainable_Friendly_Table[[#This Row],[Weighted Energy]]-TOPSIS!$B$14)^2+(Sustainable_Friendly_Table[[#This Row],[Weighted Cost]]-TOPSIS!$C$14)^2+(Sustainable_Friendly_Table[[#This Row],[Weighted Co2]]-TOPSIS!$D$14)^2)^0.5</f>
        <v>2.3677270228644452E-3</v>
      </c>
      <c r="Z295">
        <f>Sustainable_Friendly_Table[[#This Row],[S- Worst-Euclidean Distance]]/(Sustainable_Friendly_Table[[#This Row],[S+ Best-Euclidean Distance]]+Sustainable_Friendly_Table[[#This Row],[S- Worst-Euclidean Distance]])</f>
        <v>0.41004469325382281</v>
      </c>
      <c r="AA295">
        <v>294</v>
      </c>
    </row>
    <row r="296" spans="1:27" x14ac:dyDescent="0.3">
      <c r="A296">
        <v>508</v>
      </c>
      <c r="B296" t="s">
        <v>143</v>
      </c>
      <c r="C296" t="s">
        <v>151</v>
      </c>
      <c r="D296" t="s">
        <v>154</v>
      </c>
      <c r="E296" t="s">
        <v>156</v>
      </c>
      <c r="F296" t="s">
        <v>160</v>
      </c>
      <c r="G296" t="s">
        <v>225</v>
      </c>
      <c r="H296">
        <v>381.55917690487138</v>
      </c>
      <c r="I296">
        <v>55</v>
      </c>
      <c r="J296">
        <v>1349229.9661113264</v>
      </c>
      <c r="K296">
        <v>33262.729136363632</v>
      </c>
      <c r="L296">
        <v>242861393.90003872</v>
      </c>
      <c r="M296">
        <v>5149460.6413636357</v>
      </c>
      <c r="N296">
        <v>2023844949.1669893</v>
      </c>
      <c r="O296">
        <v>102520000</v>
      </c>
      <c r="P296">
        <v>21.482177277272722</v>
      </c>
      <c r="Q296">
        <v>20170.987993364328</v>
      </c>
      <c r="R296">
        <v>242894656.6291751</v>
      </c>
      <c r="S296">
        <v>2131.5144098083529</v>
      </c>
      <c r="T296">
        <v>20192.470170641602</v>
      </c>
      <c r="U296">
        <f>Sustainable_Friendly_Table[[#This Row],[Total Energy(MJ)]]*AHP!$P$13/TOPSIS!$B$12</f>
        <v>2.3641796137566257E-2</v>
      </c>
      <c r="V296">
        <f>Sustainable_Friendly_Table[[#This Row],[Total Cost(LKR Million)]]*AHP!$P$14/TOPSIS!$C$12</f>
        <v>7.1588996946397405E-3</v>
      </c>
      <c r="W296">
        <f>Sustainable_Friendly_Table[[#This Row],[Total Carbon (Metric T)]]*AHP!$P$15/TOPSIS!$D$12</f>
        <v>1.3011639870163618E-2</v>
      </c>
      <c r="X296">
        <f>((Sustainable_Friendly_Table[[#This Row],[Weighted Energy]]-TOPSIS!$B$13)^2+(Sustainable_Friendly_Table[[#This Row],[Weighted Cost]]-TOPSIS!$C$13)^2+(Sustainable_Friendly_Table[[#This Row],[Weighted Co2]]-TOPSIS!$D$13)^2)^0.5</f>
        <v>3.4220467134867369E-3</v>
      </c>
      <c r="Y296">
        <f>((Sustainable_Friendly_Table[[#This Row],[Weighted Energy]]-TOPSIS!$B$14)^2+(Sustainable_Friendly_Table[[#This Row],[Weighted Cost]]-TOPSIS!$C$14)^2+(Sustainable_Friendly_Table[[#This Row],[Weighted Co2]]-TOPSIS!$D$14)^2)^0.5</f>
        <v>2.3521811621642699E-3</v>
      </c>
      <c r="Z296">
        <f>Sustainable_Friendly_Table[[#This Row],[S- Worst-Euclidean Distance]]/(Sustainable_Friendly_Table[[#This Row],[S+ Best-Euclidean Distance]]+Sustainable_Friendly_Table[[#This Row],[S- Worst-Euclidean Distance]])</f>
        <v>0.40735856166727347</v>
      </c>
      <c r="AA296">
        <v>295</v>
      </c>
    </row>
    <row r="297" spans="1:27" x14ac:dyDescent="0.3">
      <c r="A297">
        <v>526</v>
      </c>
      <c r="B297" t="s">
        <v>143</v>
      </c>
      <c r="C297" t="s">
        <v>151</v>
      </c>
      <c r="D297" t="s">
        <v>155</v>
      </c>
      <c r="E297" t="s">
        <v>156</v>
      </c>
      <c r="F297" t="s">
        <v>160</v>
      </c>
      <c r="G297" t="s">
        <v>225</v>
      </c>
      <c r="H297">
        <v>381.56562400987127</v>
      </c>
      <c r="I297">
        <v>55</v>
      </c>
      <c r="J297">
        <v>1349236.2069089664</v>
      </c>
      <c r="K297">
        <v>33244.308836363634</v>
      </c>
      <c r="L297">
        <v>242862517.24361393</v>
      </c>
      <c r="M297">
        <v>5148539.626363636</v>
      </c>
      <c r="N297">
        <v>2023854310.3634496</v>
      </c>
      <c r="O297">
        <v>102520000</v>
      </c>
      <c r="P297">
        <v>21.468362052272724</v>
      </c>
      <c r="Q297">
        <v>20171.081293289048</v>
      </c>
      <c r="R297">
        <v>242895761.5524503</v>
      </c>
      <c r="S297">
        <v>2131.5228499898135</v>
      </c>
      <c r="T297">
        <v>20192.549655341321</v>
      </c>
      <c r="U297">
        <f>Sustainable_Friendly_Table[[#This Row],[Total Energy(MJ)]]*AHP!$P$13/TOPSIS!$B$12</f>
        <v>2.3641903683657151E-2</v>
      </c>
      <c r="V297">
        <f>Sustainable_Friendly_Table[[#This Row],[Total Cost(LKR Million)]]*AHP!$P$14/TOPSIS!$C$12</f>
        <v>7.1589280418149709E-3</v>
      </c>
      <c r="W297">
        <f>Sustainable_Friendly_Table[[#This Row],[Total Carbon (Metric T)]]*AHP!$P$15/TOPSIS!$D$12</f>
        <v>1.3011691088577176E-2</v>
      </c>
      <c r="X297">
        <f>((Sustainable_Friendly_Table[[#This Row],[Weighted Energy]]-TOPSIS!$B$13)^2+(Sustainable_Friendly_Table[[#This Row],[Weighted Cost]]-TOPSIS!$C$13)^2+(Sustainable_Friendly_Table[[#This Row],[Weighted Co2]]-TOPSIS!$D$13)^2)^0.5</f>
        <v>3.4221689144081349E-3</v>
      </c>
      <c r="Y297">
        <f>((Sustainable_Friendly_Table[[#This Row],[Weighted Energy]]-TOPSIS!$B$14)^2+(Sustainable_Friendly_Table[[#This Row],[Weighted Cost]]-TOPSIS!$C$14)^2+(Sustainable_Friendly_Table[[#This Row],[Weighted Co2]]-TOPSIS!$D$14)^2)^0.5</f>
        <v>2.3520589805387428E-3</v>
      </c>
      <c r="Z297">
        <f>Sustainable_Friendly_Table[[#This Row],[S- Worst-Euclidean Distance]]/(Sustainable_Friendly_Table[[#This Row],[S+ Best-Euclidean Distance]]+Sustainable_Friendly_Table[[#This Row],[S- Worst-Euclidean Distance]])</f>
        <v>0.40733740048553824</v>
      </c>
      <c r="AA297">
        <v>296</v>
      </c>
    </row>
    <row r="298" spans="1:27" x14ac:dyDescent="0.3">
      <c r="A298">
        <v>510</v>
      </c>
      <c r="B298" t="s">
        <v>143</v>
      </c>
      <c r="C298" t="s">
        <v>151</v>
      </c>
      <c r="D298" t="s">
        <v>154</v>
      </c>
      <c r="E298" t="s">
        <v>156</v>
      </c>
      <c r="F298" t="s">
        <v>160</v>
      </c>
      <c r="G298" t="s">
        <v>224</v>
      </c>
      <c r="H298">
        <v>381.55917690487138</v>
      </c>
      <c r="I298">
        <v>28</v>
      </c>
      <c r="J298">
        <v>1349229.9661113264</v>
      </c>
      <c r="K298">
        <v>33262.729136363632</v>
      </c>
      <c r="L298">
        <v>242861393.90003872</v>
      </c>
      <c r="M298">
        <v>5149460.6413636357</v>
      </c>
      <c r="N298">
        <v>2023844949.1669893</v>
      </c>
      <c r="O298">
        <v>104893600</v>
      </c>
      <c r="P298">
        <v>21.482177277272722</v>
      </c>
      <c r="Q298">
        <v>20170.987993364328</v>
      </c>
      <c r="R298">
        <v>242894656.6291751</v>
      </c>
      <c r="S298">
        <v>2133.8880098083528</v>
      </c>
      <c r="T298">
        <v>20192.470170641602</v>
      </c>
      <c r="U298">
        <f>Sustainable_Friendly_Table[[#This Row],[Total Energy(MJ)]]*AHP!$P$13/TOPSIS!$B$12</f>
        <v>2.3641796137566257E-2</v>
      </c>
      <c r="V298">
        <f>Sustainable_Friendly_Table[[#This Row],[Total Cost(LKR Million)]]*AHP!$P$14/TOPSIS!$C$12</f>
        <v>7.1668716624749117E-3</v>
      </c>
      <c r="W298">
        <f>Sustainable_Friendly_Table[[#This Row],[Total Carbon (Metric T)]]*AHP!$P$15/TOPSIS!$D$12</f>
        <v>1.3011639870163618E-2</v>
      </c>
      <c r="X298">
        <f>((Sustainable_Friendly_Table[[#This Row],[Weighted Energy]]-TOPSIS!$B$13)^2+(Sustainable_Friendly_Table[[#This Row],[Weighted Cost]]-TOPSIS!$C$13)^2+(Sustainable_Friendly_Table[[#This Row],[Weighted Co2]]-TOPSIS!$D$13)^2)^0.5</f>
        <v>3.4241243839697199E-3</v>
      </c>
      <c r="Y298">
        <f>((Sustainable_Friendly_Table[[#This Row],[Weighted Energy]]-TOPSIS!$B$14)^2+(Sustainable_Friendly_Table[[#This Row],[Weighted Cost]]-TOPSIS!$C$14)^2+(Sustainable_Friendly_Table[[#This Row],[Weighted Co2]]-TOPSIS!$D$14)^2)^0.5</f>
        <v>2.3500947028479869E-3</v>
      </c>
      <c r="Z298">
        <f>Sustainable_Friendly_Table[[#This Row],[S- Worst-Euclidean Distance]]/(Sustainable_Friendly_Table[[#This Row],[S+ Best-Euclidean Distance]]+Sustainable_Friendly_Table[[#This Row],[S- Worst-Euclidean Distance]])</f>
        <v>0.40699784118222182</v>
      </c>
      <c r="AA298">
        <v>297</v>
      </c>
    </row>
    <row r="299" spans="1:27" x14ac:dyDescent="0.3">
      <c r="A299">
        <v>528</v>
      </c>
      <c r="B299" t="s">
        <v>143</v>
      </c>
      <c r="C299" t="s">
        <v>151</v>
      </c>
      <c r="D299" t="s">
        <v>155</v>
      </c>
      <c r="E299" t="s">
        <v>156</v>
      </c>
      <c r="F299" t="s">
        <v>160</v>
      </c>
      <c r="G299" t="s">
        <v>224</v>
      </c>
      <c r="H299">
        <v>381.56562400987127</v>
      </c>
      <c r="I299">
        <v>28</v>
      </c>
      <c r="J299">
        <v>1349236.2069089664</v>
      </c>
      <c r="K299">
        <v>33244.308836363634</v>
      </c>
      <c r="L299">
        <v>242862517.24361393</v>
      </c>
      <c r="M299">
        <v>5148539.626363636</v>
      </c>
      <c r="N299">
        <v>2023854310.3634496</v>
      </c>
      <c r="O299">
        <v>104893600</v>
      </c>
      <c r="P299">
        <v>21.468362052272724</v>
      </c>
      <c r="Q299">
        <v>20171.081293289048</v>
      </c>
      <c r="R299">
        <v>242895761.5524503</v>
      </c>
      <c r="S299">
        <v>2133.8964499898134</v>
      </c>
      <c r="T299">
        <v>20192.549655341321</v>
      </c>
      <c r="U299">
        <f>Sustainable_Friendly_Table[[#This Row],[Total Energy(MJ)]]*AHP!$P$13/TOPSIS!$B$12</f>
        <v>2.3641903683657151E-2</v>
      </c>
      <c r="V299">
        <f>Sustainable_Friendly_Table[[#This Row],[Total Cost(LKR Million)]]*AHP!$P$14/TOPSIS!$C$12</f>
        <v>7.1669000096501422E-3</v>
      </c>
      <c r="W299">
        <f>Sustainable_Friendly_Table[[#This Row],[Total Carbon (Metric T)]]*AHP!$P$15/TOPSIS!$D$12</f>
        <v>1.3011691088577176E-2</v>
      </c>
      <c r="X299">
        <f>((Sustainable_Friendly_Table[[#This Row],[Weighted Energy]]-TOPSIS!$B$13)^2+(Sustainable_Friendly_Table[[#This Row],[Weighted Cost]]-TOPSIS!$C$13)^2+(Sustainable_Friendly_Table[[#This Row],[Weighted Co2]]-TOPSIS!$D$13)^2)^0.5</f>
        <v>3.4242465767402802E-3</v>
      </c>
      <c r="Y299">
        <f>((Sustainable_Friendly_Table[[#This Row],[Weighted Energy]]-TOPSIS!$B$14)^2+(Sustainable_Friendly_Table[[#This Row],[Weighted Cost]]-TOPSIS!$C$14)^2+(Sustainable_Friendly_Table[[#This Row],[Weighted Co2]]-TOPSIS!$D$14)^2)^0.5</f>
        <v>2.3499725089056252E-3</v>
      </c>
      <c r="Z299">
        <f>Sustainable_Friendly_Table[[#This Row],[S- Worst-Euclidean Distance]]/(Sustainable_Friendly_Table[[#This Row],[S+ Best-Euclidean Distance]]+Sustainable_Friendly_Table[[#This Row],[S- Worst-Euclidean Distance]])</f>
        <v>0.40697667927900533</v>
      </c>
      <c r="AA299">
        <v>298</v>
      </c>
    </row>
    <row r="300" spans="1:27" x14ac:dyDescent="0.3">
      <c r="A300">
        <v>509</v>
      </c>
      <c r="B300" t="s">
        <v>143</v>
      </c>
      <c r="C300" t="s">
        <v>151</v>
      </c>
      <c r="D300" t="s">
        <v>154</v>
      </c>
      <c r="E300" t="s">
        <v>156</v>
      </c>
      <c r="F300" t="s">
        <v>160</v>
      </c>
      <c r="G300" t="s">
        <v>226</v>
      </c>
      <c r="H300">
        <v>381.55917690487138</v>
      </c>
      <c r="I300">
        <v>28</v>
      </c>
      <c r="J300">
        <v>1349229.9661113264</v>
      </c>
      <c r="K300">
        <v>33262.729136363632</v>
      </c>
      <c r="L300">
        <v>242861393.90003872</v>
      </c>
      <c r="M300">
        <v>5149460.6413636357</v>
      </c>
      <c r="N300">
        <v>2023844949.1669893</v>
      </c>
      <c r="O300">
        <v>109200000</v>
      </c>
      <c r="P300">
        <v>21.482177277272722</v>
      </c>
      <c r="Q300">
        <v>20170.987993364328</v>
      </c>
      <c r="R300">
        <v>242894656.6291751</v>
      </c>
      <c r="S300">
        <v>2138.1944098083532</v>
      </c>
      <c r="T300">
        <v>20192.470170641602</v>
      </c>
      <c r="U300">
        <f>Sustainable_Friendly_Table[[#This Row],[Total Energy(MJ)]]*AHP!$P$13/TOPSIS!$B$12</f>
        <v>2.3641796137566257E-2</v>
      </c>
      <c r="V300">
        <f>Sustainable_Friendly_Table[[#This Row],[Total Cost(LKR Million)]]*AHP!$P$14/TOPSIS!$C$12</f>
        <v>7.1813351282169844E-3</v>
      </c>
      <c r="W300">
        <f>Sustainable_Friendly_Table[[#This Row],[Total Carbon (Metric T)]]*AHP!$P$15/TOPSIS!$D$12</f>
        <v>1.3011639870163618E-2</v>
      </c>
      <c r="X300">
        <f>((Sustainable_Friendly_Table[[#This Row],[Weighted Energy]]-TOPSIS!$B$13)^2+(Sustainable_Friendly_Table[[#This Row],[Weighted Cost]]-TOPSIS!$C$13)^2+(Sustainable_Friendly_Table[[#This Row],[Weighted Co2]]-TOPSIS!$D$13)^2)^0.5</f>
        <v>3.4279379980476318E-3</v>
      </c>
      <c r="Y300">
        <f>((Sustainable_Friendly_Table[[#This Row],[Weighted Energy]]-TOPSIS!$B$14)^2+(Sustainable_Friendly_Table[[#This Row],[Weighted Cost]]-TOPSIS!$C$14)^2+(Sustainable_Friendly_Table[[#This Row],[Weighted Co2]]-TOPSIS!$D$14)^2)^0.5</f>
        <v>2.3463736717430775E-3</v>
      </c>
      <c r="Z300">
        <f>Sustainable_Friendly_Table[[#This Row],[S- Worst-Euclidean Distance]]/(Sustainable_Friendly_Table[[#This Row],[S+ Best-Euclidean Distance]]+Sustainable_Friendly_Table[[#This Row],[S- Worst-Euclidean Distance]])</f>
        <v>0.40634690434507181</v>
      </c>
      <c r="AA300">
        <v>299</v>
      </c>
    </row>
    <row r="301" spans="1:27" x14ac:dyDescent="0.3">
      <c r="A301">
        <v>527</v>
      </c>
      <c r="B301" t="s">
        <v>143</v>
      </c>
      <c r="C301" t="s">
        <v>151</v>
      </c>
      <c r="D301" t="s">
        <v>155</v>
      </c>
      <c r="E301" t="s">
        <v>156</v>
      </c>
      <c r="F301" t="s">
        <v>160</v>
      </c>
      <c r="G301" t="s">
        <v>226</v>
      </c>
      <c r="H301">
        <v>381.56562400987127</v>
      </c>
      <c r="I301">
        <v>28</v>
      </c>
      <c r="J301">
        <v>1349236.2069089664</v>
      </c>
      <c r="K301">
        <v>33244.308836363634</v>
      </c>
      <c r="L301">
        <v>242862517.24361393</v>
      </c>
      <c r="M301">
        <v>5148539.626363636</v>
      </c>
      <c r="N301">
        <v>2023854310.3634496</v>
      </c>
      <c r="O301">
        <v>109200000</v>
      </c>
      <c r="P301">
        <v>21.468362052272724</v>
      </c>
      <c r="Q301">
        <v>20171.081293289048</v>
      </c>
      <c r="R301">
        <v>242895761.5524503</v>
      </c>
      <c r="S301">
        <v>2138.2028499898133</v>
      </c>
      <c r="T301">
        <v>20192.549655341321</v>
      </c>
      <c r="U301">
        <f>Sustainable_Friendly_Table[[#This Row],[Total Energy(MJ)]]*AHP!$P$13/TOPSIS!$B$12</f>
        <v>2.3641903683657151E-2</v>
      </c>
      <c r="V301">
        <f>Sustainable_Friendly_Table[[#This Row],[Total Cost(LKR Million)]]*AHP!$P$14/TOPSIS!$C$12</f>
        <v>7.1813634753922139E-3</v>
      </c>
      <c r="W301">
        <f>Sustainable_Friendly_Table[[#This Row],[Total Carbon (Metric T)]]*AHP!$P$15/TOPSIS!$D$12</f>
        <v>1.3011691088577176E-2</v>
      </c>
      <c r="X301">
        <f>((Sustainable_Friendly_Table[[#This Row],[Weighted Energy]]-TOPSIS!$B$13)^2+(Sustainable_Friendly_Table[[#This Row],[Weighted Cost]]-TOPSIS!$C$13)^2+(Sustainable_Friendly_Table[[#This Row],[Weighted Co2]]-TOPSIS!$D$13)^2)^0.5</f>
        <v>3.4280601744831013E-3</v>
      </c>
      <c r="Y301">
        <f>((Sustainable_Friendly_Table[[#This Row],[Weighted Energy]]-TOPSIS!$B$14)^2+(Sustainable_Friendly_Table[[#This Row],[Weighted Cost]]-TOPSIS!$C$14)^2+(Sustainable_Friendly_Table[[#This Row],[Weighted Co2]]-TOPSIS!$D$14)^2)^0.5</f>
        <v>2.3462514587537114E-3</v>
      </c>
      <c r="Z301">
        <f>Sustainable_Friendly_Table[[#This Row],[S- Worst-Euclidean Distance]]/(Sustainable_Friendly_Table[[#This Row],[S+ Best-Euclidean Distance]]+Sustainable_Friendly_Table[[#This Row],[S- Worst-Euclidean Distance]])</f>
        <v>0.40632574197220994</v>
      </c>
      <c r="AA301">
        <v>300</v>
      </c>
    </row>
    <row r="302" spans="1:27" x14ac:dyDescent="0.3">
      <c r="A302">
        <v>514</v>
      </c>
      <c r="B302" t="s">
        <v>143</v>
      </c>
      <c r="C302" t="s">
        <v>151</v>
      </c>
      <c r="D302" t="s">
        <v>154</v>
      </c>
      <c r="E302" t="s">
        <v>157</v>
      </c>
      <c r="F302" t="s">
        <v>159</v>
      </c>
      <c r="G302" t="s">
        <v>225</v>
      </c>
      <c r="H302">
        <v>384.65452656689121</v>
      </c>
      <c r="I302">
        <v>55</v>
      </c>
      <c r="J302">
        <v>1351147.7476156424</v>
      </c>
      <c r="K302">
        <v>35173.21527272727</v>
      </c>
      <c r="L302">
        <v>243206594.57081562</v>
      </c>
      <c r="M302">
        <v>4576314.8004545448</v>
      </c>
      <c r="N302">
        <v>2026721621.4234633</v>
      </c>
      <c r="O302">
        <v>102520000</v>
      </c>
      <c r="P302">
        <v>24.484369777272725</v>
      </c>
      <c r="Q302">
        <v>20199.658826853851</v>
      </c>
      <c r="R302">
        <v>243241767.78608835</v>
      </c>
      <c r="S302">
        <v>2133.817936223918</v>
      </c>
      <c r="T302">
        <v>20224.143196631125</v>
      </c>
      <c r="U302">
        <f>Sustainable_Friendly_Table[[#This Row],[Total Energy(MJ)]]*AHP!$P$13/TOPSIS!$B$12</f>
        <v>2.367558169432861E-2</v>
      </c>
      <c r="V302">
        <f>Sustainable_Friendly_Table[[#This Row],[Total Cost(LKR Million)]]*AHP!$P$14/TOPSIS!$C$12</f>
        <v>7.1666363134855237E-3</v>
      </c>
      <c r="W302">
        <f>Sustainable_Friendly_Table[[#This Row],[Total Carbon (Metric T)]]*AHP!$P$15/TOPSIS!$D$12</f>
        <v>1.3032049359656052E-2</v>
      </c>
      <c r="X302">
        <f>((Sustainable_Friendly_Table[[#This Row],[Weighted Energy]]-TOPSIS!$B$13)^2+(Sustainable_Friendly_Table[[#This Row],[Weighted Cost]]-TOPSIS!$C$13)^2+(Sustainable_Friendly_Table[[#This Row],[Weighted Co2]]-TOPSIS!$D$13)^2)^0.5</f>
        <v>3.4621433820473768E-3</v>
      </c>
      <c r="Y302">
        <f>((Sustainable_Friendly_Table[[#This Row],[Weighted Energy]]-TOPSIS!$B$14)^2+(Sustainable_Friendly_Table[[#This Row],[Weighted Cost]]-TOPSIS!$C$14)^2+(Sustainable_Friendly_Table[[#This Row],[Weighted Co2]]-TOPSIS!$D$14)^2)^0.5</f>
        <v>2.312098366151242E-3</v>
      </c>
      <c r="Z302">
        <f>Sustainable_Friendly_Table[[#This Row],[S- Worst-Euclidean Distance]]/(Sustainable_Friendly_Table[[#This Row],[S+ Best-Euclidean Distance]]+Sustainable_Friendly_Table[[#This Row],[S- Worst-Euclidean Distance]])</f>
        <v>0.40041592766228462</v>
      </c>
      <c r="AA302">
        <v>301</v>
      </c>
    </row>
    <row r="303" spans="1:27" x14ac:dyDescent="0.3">
      <c r="A303">
        <v>532</v>
      </c>
      <c r="B303" t="s">
        <v>143</v>
      </c>
      <c r="C303" t="s">
        <v>151</v>
      </c>
      <c r="D303" t="s">
        <v>155</v>
      </c>
      <c r="E303" t="s">
        <v>157</v>
      </c>
      <c r="F303" t="s">
        <v>159</v>
      </c>
      <c r="G303" t="s">
        <v>225</v>
      </c>
      <c r="H303">
        <v>384.66097367189127</v>
      </c>
      <c r="I303">
        <v>55</v>
      </c>
      <c r="J303">
        <v>1351153.9884132824</v>
      </c>
      <c r="K303">
        <v>35154.794972727264</v>
      </c>
      <c r="L303">
        <v>243207717.91439083</v>
      </c>
      <c r="M303">
        <v>4575393.7854545442</v>
      </c>
      <c r="N303">
        <v>2026730982.6199236</v>
      </c>
      <c r="O303">
        <v>102520000</v>
      </c>
      <c r="P303">
        <v>24.470554552272727</v>
      </c>
      <c r="Q303">
        <v>20199.752126778571</v>
      </c>
      <c r="R303">
        <v>243242872.70936355</v>
      </c>
      <c r="S303">
        <v>2133.8263764053781</v>
      </c>
      <c r="T303">
        <v>20224.222681330844</v>
      </c>
      <c r="U303">
        <f>Sustainable_Friendly_Table[[#This Row],[Total Energy(MJ)]]*AHP!$P$13/TOPSIS!$B$12</f>
        <v>2.3675689240419507E-2</v>
      </c>
      <c r="V303">
        <f>Sustainable_Friendly_Table[[#This Row],[Total Cost(LKR Million)]]*AHP!$P$14/TOPSIS!$C$12</f>
        <v>7.1666646606607532E-3</v>
      </c>
      <c r="W303">
        <f>Sustainable_Friendly_Table[[#This Row],[Total Carbon (Metric T)]]*AHP!$P$15/TOPSIS!$D$12</f>
        <v>1.3032100578069609E-2</v>
      </c>
      <c r="X303">
        <f>((Sustainable_Friendly_Table[[#This Row],[Weighted Energy]]-TOPSIS!$B$13)^2+(Sustainable_Friendly_Table[[#This Row],[Weighted Cost]]-TOPSIS!$C$13)^2+(Sustainable_Friendly_Table[[#This Row],[Weighted Co2]]-TOPSIS!$D$13)^2)^0.5</f>
        <v>3.4622655824799869E-3</v>
      </c>
      <c r="Y303">
        <f>((Sustainable_Friendly_Table[[#This Row],[Weighted Energy]]-TOPSIS!$B$14)^2+(Sustainable_Friendly_Table[[#This Row],[Weighted Cost]]-TOPSIS!$C$14)^2+(Sustainable_Friendly_Table[[#This Row],[Weighted Co2]]-TOPSIS!$D$14)^2)^0.5</f>
        <v>2.3119761848615066E-3</v>
      </c>
      <c r="Z303">
        <f>Sustainable_Friendly_Table[[#This Row],[S- Worst-Euclidean Distance]]/(Sustainable_Friendly_Table[[#This Row],[S+ Best-Euclidean Distance]]+Sustainable_Friendly_Table[[#This Row],[S- Worst-Euclidean Distance]])</f>
        <v>0.40039476662335161</v>
      </c>
      <c r="AA303">
        <v>302</v>
      </c>
    </row>
    <row r="304" spans="1:27" x14ac:dyDescent="0.3">
      <c r="A304">
        <v>516</v>
      </c>
      <c r="B304" t="s">
        <v>143</v>
      </c>
      <c r="C304" t="s">
        <v>151</v>
      </c>
      <c r="D304" t="s">
        <v>154</v>
      </c>
      <c r="E304" t="s">
        <v>157</v>
      </c>
      <c r="F304" t="s">
        <v>159</v>
      </c>
      <c r="G304" t="s">
        <v>224</v>
      </c>
      <c r="H304">
        <v>384.65452656689121</v>
      </c>
      <c r="I304">
        <v>28</v>
      </c>
      <c r="J304">
        <v>1351147.7476156424</v>
      </c>
      <c r="K304">
        <v>35173.21527272727</v>
      </c>
      <c r="L304">
        <v>243206594.57081562</v>
      </c>
      <c r="M304">
        <v>4576314.8004545448</v>
      </c>
      <c r="N304">
        <v>2026721621.4234633</v>
      </c>
      <c r="O304">
        <v>104893600</v>
      </c>
      <c r="P304">
        <v>24.484369777272725</v>
      </c>
      <c r="Q304">
        <v>20199.658826853851</v>
      </c>
      <c r="R304">
        <v>243241767.78608835</v>
      </c>
      <c r="S304">
        <v>2136.1915362239179</v>
      </c>
      <c r="T304">
        <v>20224.143196631125</v>
      </c>
      <c r="U304">
        <f>Sustainable_Friendly_Table[[#This Row],[Total Energy(MJ)]]*AHP!$P$13/TOPSIS!$B$12</f>
        <v>2.367558169432861E-2</v>
      </c>
      <c r="V304">
        <f>Sustainable_Friendly_Table[[#This Row],[Total Cost(LKR Million)]]*AHP!$P$14/TOPSIS!$C$12</f>
        <v>7.1746082813206949E-3</v>
      </c>
      <c r="W304">
        <f>Sustainable_Friendly_Table[[#This Row],[Total Carbon (Metric T)]]*AHP!$P$15/TOPSIS!$D$12</f>
        <v>1.3032049359656052E-2</v>
      </c>
      <c r="X304">
        <f>((Sustainable_Friendly_Table[[#This Row],[Weighted Energy]]-TOPSIS!$B$13)^2+(Sustainable_Friendly_Table[[#This Row],[Weighted Cost]]-TOPSIS!$C$13)^2+(Sustainable_Friendly_Table[[#This Row],[Weighted Co2]]-TOPSIS!$D$13)^2)^0.5</f>
        <v>3.4642148082384078E-3</v>
      </c>
      <c r="Y304">
        <f>((Sustainable_Friendly_Table[[#This Row],[Weighted Energy]]-TOPSIS!$B$14)^2+(Sustainable_Friendly_Table[[#This Row],[Weighted Cost]]-TOPSIS!$C$14)^2+(Sustainable_Friendly_Table[[#This Row],[Weighted Co2]]-TOPSIS!$D$14)^2)^0.5</f>
        <v>2.3100024025152302E-3</v>
      </c>
      <c r="Z304">
        <f>Sustainable_Friendly_Table[[#This Row],[S- Worst-Euclidean Distance]]/(Sustainable_Friendly_Table[[#This Row],[S+ Best-Euclidean Distance]]+Sustainable_Friendly_Table[[#This Row],[S- Worst-Euclidean Distance]])</f>
        <v>0.40005464259522261</v>
      </c>
      <c r="AA304">
        <v>303</v>
      </c>
    </row>
    <row r="305" spans="1:27" x14ac:dyDescent="0.3">
      <c r="A305">
        <v>534</v>
      </c>
      <c r="B305" t="s">
        <v>143</v>
      </c>
      <c r="C305" t="s">
        <v>151</v>
      </c>
      <c r="D305" t="s">
        <v>155</v>
      </c>
      <c r="E305" t="s">
        <v>157</v>
      </c>
      <c r="F305" t="s">
        <v>159</v>
      </c>
      <c r="G305" t="s">
        <v>224</v>
      </c>
      <c r="H305">
        <v>384.66097367189127</v>
      </c>
      <c r="I305">
        <v>28</v>
      </c>
      <c r="J305">
        <v>1351153.9884132824</v>
      </c>
      <c r="K305">
        <v>35154.794972727264</v>
      </c>
      <c r="L305">
        <v>243207717.91439083</v>
      </c>
      <c r="M305">
        <v>4575393.7854545442</v>
      </c>
      <c r="N305">
        <v>2026730982.6199236</v>
      </c>
      <c r="O305">
        <v>104893600</v>
      </c>
      <c r="P305">
        <v>24.470554552272727</v>
      </c>
      <c r="Q305">
        <v>20199.752126778571</v>
      </c>
      <c r="R305">
        <v>243242872.70936355</v>
      </c>
      <c r="S305">
        <v>2136.199976405378</v>
      </c>
      <c r="T305">
        <v>20224.222681330844</v>
      </c>
      <c r="U305">
        <f>Sustainable_Friendly_Table[[#This Row],[Total Energy(MJ)]]*AHP!$P$13/TOPSIS!$B$12</f>
        <v>2.3675689240419507E-2</v>
      </c>
      <c r="V305">
        <f>Sustainable_Friendly_Table[[#This Row],[Total Cost(LKR Million)]]*AHP!$P$14/TOPSIS!$C$12</f>
        <v>7.1746366284959244E-3</v>
      </c>
      <c r="W305">
        <f>Sustainable_Friendly_Table[[#This Row],[Total Carbon (Metric T)]]*AHP!$P$15/TOPSIS!$D$12</f>
        <v>1.3032100578069609E-2</v>
      </c>
      <c r="X305">
        <f>((Sustainable_Friendly_Table[[#This Row],[Weighted Energy]]-TOPSIS!$B$13)^2+(Sustainable_Friendly_Table[[#This Row],[Weighted Cost]]-TOPSIS!$C$13)^2+(Sustainable_Friendly_Table[[#This Row],[Weighted Co2]]-TOPSIS!$D$13)^2)^0.5</f>
        <v>3.4643370008350582E-3</v>
      </c>
      <c r="Y305">
        <f>((Sustainable_Friendly_Table[[#This Row],[Weighted Energy]]-TOPSIS!$B$14)^2+(Sustainable_Friendly_Table[[#This Row],[Weighted Cost]]-TOPSIS!$C$14)^2+(Sustainable_Friendly_Table[[#This Row],[Weighted Co2]]-TOPSIS!$D$14)^2)^0.5</f>
        <v>2.3098802081924505E-3</v>
      </c>
      <c r="Z305">
        <f>Sustainable_Friendly_Table[[#This Row],[S- Worst-Euclidean Distance]]/(Sustainable_Friendly_Table[[#This Row],[S+ Best-Euclidean Distance]]+Sustainable_Friendly_Table[[#This Row],[S- Worst-Euclidean Distance]])</f>
        <v>0.40003348065624283</v>
      </c>
      <c r="AA305">
        <v>304</v>
      </c>
    </row>
    <row r="306" spans="1:27" x14ac:dyDescent="0.3">
      <c r="A306">
        <v>515</v>
      </c>
      <c r="B306" t="s">
        <v>143</v>
      </c>
      <c r="C306" t="s">
        <v>151</v>
      </c>
      <c r="D306" t="s">
        <v>154</v>
      </c>
      <c r="E306" t="s">
        <v>157</v>
      </c>
      <c r="F306" t="s">
        <v>159</v>
      </c>
      <c r="G306" t="s">
        <v>226</v>
      </c>
      <c r="H306">
        <v>384.65452656689121</v>
      </c>
      <c r="I306">
        <v>28</v>
      </c>
      <c r="J306">
        <v>1351147.7476156424</v>
      </c>
      <c r="K306">
        <v>35173.21527272727</v>
      </c>
      <c r="L306">
        <v>243206594.57081562</v>
      </c>
      <c r="M306">
        <v>4576314.8004545448</v>
      </c>
      <c r="N306">
        <v>2026721621.4234633</v>
      </c>
      <c r="O306">
        <v>109200000</v>
      </c>
      <c r="P306">
        <v>24.484369777272725</v>
      </c>
      <c r="Q306">
        <v>20199.658826853851</v>
      </c>
      <c r="R306">
        <v>243241767.78608835</v>
      </c>
      <c r="S306">
        <v>2140.4979362239178</v>
      </c>
      <c r="T306">
        <v>20224.143196631125</v>
      </c>
      <c r="U306">
        <f>Sustainable_Friendly_Table[[#This Row],[Total Energy(MJ)]]*AHP!$P$13/TOPSIS!$B$12</f>
        <v>2.367558169432861E-2</v>
      </c>
      <c r="V306">
        <f>Sustainable_Friendly_Table[[#This Row],[Total Cost(LKR Million)]]*AHP!$P$14/TOPSIS!$C$12</f>
        <v>7.1890717470627667E-3</v>
      </c>
      <c r="W306">
        <f>Sustainable_Friendly_Table[[#This Row],[Total Carbon (Metric T)]]*AHP!$P$15/TOPSIS!$D$12</f>
        <v>1.3032049359656052E-2</v>
      </c>
      <c r="X306">
        <f>((Sustainable_Friendly_Table[[#This Row],[Weighted Energy]]-TOPSIS!$B$13)^2+(Sustainable_Friendly_Table[[#This Row],[Weighted Cost]]-TOPSIS!$C$13)^2+(Sustainable_Friendly_Table[[#This Row],[Weighted Co2]]-TOPSIS!$D$13)^2)^0.5</f>
        <v>3.468016602587757E-3</v>
      </c>
      <c r="Y306">
        <f>((Sustainable_Friendly_Table[[#This Row],[Weighted Energy]]-TOPSIS!$B$14)^2+(Sustainable_Friendly_Table[[#This Row],[Weighted Cost]]-TOPSIS!$C$14)^2+(Sustainable_Friendly_Table[[#This Row],[Weighted Co2]]-TOPSIS!$D$14)^2)^0.5</f>
        <v>2.3062652040397114E-3</v>
      </c>
      <c r="Z306">
        <f>Sustainable_Friendly_Table[[#This Row],[S- Worst-Euclidean Distance]]/(Sustainable_Friendly_Table[[#This Row],[S+ Best-Euclidean Distance]]+Sustainable_Friendly_Table[[#This Row],[S- Worst-Euclidean Distance]])</f>
        <v>0.39940295283002653</v>
      </c>
      <c r="AA306">
        <v>305</v>
      </c>
    </row>
    <row r="307" spans="1:27" x14ac:dyDescent="0.3">
      <c r="A307">
        <v>533</v>
      </c>
      <c r="B307" t="s">
        <v>143</v>
      </c>
      <c r="C307" t="s">
        <v>151</v>
      </c>
      <c r="D307" t="s">
        <v>155</v>
      </c>
      <c r="E307" t="s">
        <v>157</v>
      </c>
      <c r="F307" t="s">
        <v>159</v>
      </c>
      <c r="G307" t="s">
        <v>226</v>
      </c>
      <c r="H307">
        <v>384.66097367189127</v>
      </c>
      <c r="I307">
        <v>28</v>
      </c>
      <c r="J307">
        <v>1351153.9884132824</v>
      </c>
      <c r="K307">
        <v>35154.794972727264</v>
      </c>
      <c r="L307">
        <v>243207717.91439083</v>
      </c>
      <c r="M307">
        <v>4575393.7854545442</v>
      </c>
      <c r="N307">
        <v>2026730982.6199236</v>
      </c>
      <c r="O307">
        <v>109200000</v>
      </c>
      <c r="P307">
        <v>24.470554552272727</v>
      </c>
      <c r="Q307">
        <v>20199.752126778571</v>
      </c>
      <c r="R307">
        <v>243242872.70936355</v>
      </c>
      <c r="S307">
        <v>2140.506376405378</v>
      </c>
      <c r="T307">
        <v>20224.222681330844</v>
      </c>
      <c r="U307">
        <f>Sustainable_Friendly_Table[[#This Row],[Total Energy(MJ)]]*AHP!$P$13/TOPSIS!$B$12</f>
        <v>2.3675689240419507E-2</v>
      </c>
      <c r="V307">
        <f>Sustainable_Friendly_Table[[#This Row],[Total Cost(LKR Million)]]*AHP!$P$14/TOPSIS!$C$12</f>
        <v>7.1891000942379962E-3</v>
      </c>
      <c r="W307">
        <f>Sustainable_Friendly_Table[[#This Row],[Total Carbon (Metric T)]]*AHP!$P$15/TOPSIS!$D$12</f>
        <v>1.3032100578069609E-2</v>
      </c>
      <c r="X307">
        <f>((Sustainable_Friendly_Table[[#This Row],[Weighted Energy]]-TOPSIS!$B$13)^2+(Sustainable_Friendly_Table[[#This Row],[Weighted Cost]]-TOPSIS!$C$13)^2+(Sustainable_Friendly_Table[[#This Row],[Weighted Co2]]-TOPSIS!$D$13)^2)^0.5</f>
        <v>3.4681387794547238E-3</v>
      </c>
      <c r="Y307">
        <f>((Sustainable_Friendly_Table[[#This Row],[Weighted Energy]]-TOPSIS!$B$14)^2+(Sustainable_Friendly_Table[[#This Row],[Weighted Cost]]-TOPSIS!$C$14)^2+(Sustainable_Friendly_Table[[#This Row],[Weighted Co2]]-TOPSIS!$D$14)^2)^0.5</f>
        <v>2.3061429894813959E-3</v>
      </c>
      <c r="Z307">
        <f>Sustainable_Friendly_Table[[#This Row],[S- Worst-Euclidean Distance]]/(Sustainable_Friendly_Table[[#This Row],[S+ Best-Euclidean Distance]]+Sustainable_Friendly_Table[[#This Row],[S- Worst-Euclidean Distance]])</f>
        <v>0.39938179011071889</v>
      </c>
      <c r="AA307">
        <v>306</v>
      </c>
    </row>
    <row r="308" spans="1:27" x14ac:dyDescent="0.3">
      <c r="A308">
        <v>517</v>
      </c>
      <c r="B308" t="s">
        <v>143</v>
      </c>
      <c r="C308" t="s">
        <v>151</v>
      </c>
      <c r="D308" t="s">
        <v>154</v>
      </c>
      <c r="E308" t="s">
        <v>157</v>
      </c>
      <c r="F308" t="s">
        <v>160</v>
      </c>
      <c r="G308" t="s">
        <v>225</v>
      </c>
      <c r="H308">
        <v>384.61595472305316</v>
      </c>
      <c r="I308">
        <v>55</v>
      </c>
      <c r="J308">
        <v>1352188.9270393264</v>
      </c>
      <c r="K308">
        <v>35991.99504545454</v>
      </c>
      <c r="L308">
        <v>243394006.86707875</v>
      </c>
      <c r="M308">
        <v>4603607.459545454</v>
      </c>
      <c r="N308">
        <v>2028283390.5589895</v>
      </c>
      <c r="O308">
        <v>102520000</v>
      </c>
      <c r="P308">
        <v>24.211443186363635</v>
      </c>
      <c r="Q308">
        <v>20215.224459237928</v>
      </c>
      <c r="R308">
        <v>243429998.8621242</v>
      </c>
      <c r="S308">
        <v>2135.406998018535</v>
      </c>
      <c r="T308">
        <v>20239.435902424291</v>
      </c>
      <c r="U308">
        <f>Sustainable_Friendly_Table[[#This Row],[Total Energy(MJ)]]*AHP!$P$13/TOPSIS!$B$12</f>
        <v>2.3693902890801814E-2</v>
      </c>
      <c r="V308">
        <f>Sustainable_Friendly_Table[[#This Row],[Total Cost(LKR Million)]]*AHP!$P$14/TOPSIS!$C$12</f>
        <v>7.1719733329979884E-3</v>
      </c>
      <c r="W308">
        <f>Sustainable_Friendly_Table[[#This Row],[Total Carbon (Metric T)]]*AHP!$P$15/TOPSIS!$D$12</f>
        <v>1.3041903685488378E-2</v>
      </c>
      <c r="X308">
        <f>((Sustainable_Friendly_Table[[#This Row],[Weighted Energy]]-TOPSIS!$B$13)^2+(Sustainable_Friendly_Table[[#This Row],[Weighted Cost]]-TOPSIS!$C$13)^2+(Sustainable_Friendly_Table[[#This Row],[Weighted Co2]]-TOPSIS!$D$13)^2)^0.5</f>
        <v>3.4836181808731719E-3</v>
      </c>
      <c r="Y308">
        <f>((Sustainable_Friendly_Table[[#This Row],[Weighted Energy]]-TOPSIS!$B$14)^2+(Sustainable_Friendly_Table[[#This Row],[Weighted Cost]]-TOPSIS!$C$14)^2+(Sustainable_Friendly_Table[[#This Row],[Weighted Co2]]-TOPSIS!$D$14)^2)^0.5</f>
        <v>2.2906252643860696E-3</v>
      </c>
      <c r="Z308">
        <f>Sustainable_Friendly_Table[[#This Row],[S- Worst-Euclidean Distance]]/(Sustainable_Friendly_Table[[#This Row],[S+ Best-Euclidean Distance]]+Sustainable_Friendly_Table[[#This Row],[S- Worst-Euclidean Distance]])</f>
        <v>0.39669703678093354</v>
      </c>
      <c r="AA308">
        <v>307</v>
      </c>
    </row>
    <row r="309" spans="1:27" x14ac:dyDescent="0.3">
      <c r="A309">
        <v>535</v>
      </c>
      <c r="B309" t="s">
        <v>143</v>
      </c>
      <c r="C309" t="s">
        <v>151</v>
      </c>
      <c r="D309" t="s">
        <v>155</v>
      </c>
      <c r="E309" t="s">
        <v>157</v>
      </c>
      <c r="F309" t="s">
        <v>160</v>
      </c>
      <c r="G309" t="s">
        <v>225</v>
      </c>
      <c r="H309">
        <v>384.62240182805317</v>
      </c>
      <c r="I309">
        <v>55</v>
      </c>
      <c r="J309">
        <v>1352195.1678369665</v>
      </c>
      <c r="K309">
        <v>35973.574745454542</v>
      </c>
      <c r="L309">
        <v>243395130.21065399</v>
      </c>
      <c r="M309">
        <v>4602686.4445454534</v>
      </c>
      <c r="N309">
        <v>2028292751.7554498</v>
      </c>
      <c r="O309">
        <v>102520000</v>
      </c>
      <c r="P309">
        <v>24.197627961363636</v>
      </c>
      <c r="Q309">
        <v>20215.317759162648</v>
      </c>
      <c r="R309">
        <v>243431103.78539944</v>
      </c>
      <c r="S309">
        <v>2135.4154381999952</v>
      </c>
      <c r="T309">
        <v>20239.515387124011</v>
      </c>
      <c r="U309">
        <f>Sustainable_Friendly_Table[[#This Row],[Total Energy(MJ)]]*AHP!$P$13/TOPSIS!$B$12</f>
        <v>2.3694010436892714E-2</v>
      </c>
      <c r="V309">
        <f>Sustainable_Friendly_Table[[#This Row],[Total Cost(LKR Million)]]*AHP!$P$14/TOPSIS!$C$12</f>
        <v>7.172001680173218E-3</v>
      </c>
      <c r="W309">
        <f>Sustainable_Friendly_Table[[#This Row],[Total Carbon (Metric T)]]*AHP!$P$15/TOPSIS!$D$12</f>
        <v>1.3041954903901936E-2</v>
      </c>
      <c r="X309">
        <f>((Sustainable_Friendly_Table[[#This Row],[Weighted Energy]]-TOPSIS!$B$13)^2+(Sustainable_Friendly_Table[[#This Row],[Weighted Cost]]-TOPSIS!$C$13)^2+(Sustainable_Friendly_Table[[#This Row],[Weighted Co2]]-TOPSIS!$D$13)^2)^0.5</f>
        <v>3.4837403819245791E-3</v>
      </c>
      <c r="Y309">
        <f>((Sustainable_Friendly_Table[[#This Row],[Weighted Energy]]-TOPSIS!$B$14)^2+(Sustainable_Friendly_Table[[#This Row],[Weighted Cost]]-TOPSIS!$C$14)^2+(Sustainable_Friendly_Table[[#This Row],[Weighted Co2]]-TOPSIS!$D$14)^2)^0.5</f>
        <v>2.2905030843074865E-3</v>
      </c>
      <c r="Z309">
        <f>Sustainable_Friendly_Table[[#This Row],[S- Worst-Euclidean Distance]]/(Sustainable_Friendly_Table[[#This Row],[S+ Best-Euclidean Distance]]+Sustainable_Friendly_Table[[#This Row],[S- Worst-Euclidean Distance]])</f>
        <v>0.39667587584458669</v>
      </c>
      <c r="AA309">
        <v>308</v>
      </c>
    </row>
    <row r="310" spans="1:27" x14ac:dyDescent="0.3">
      <c r="A310">
        <v>519</v>
      </c>
      <c r="B310" t="s">
        <v>143</v>
      </c>
      <c r="C310" t="s">
        <v>151</v>
      </c>
      <c r="D310" t="s">
        <v>154</v>
      </c>
      <c r="E310" t="s">
        <v>157</v>
      </c>
      <c r="F310" t="s">
        <v>160</v>
      </c>
      <c r="G310" t="s">
        <v>224</v>
      </c>
      <c r="H310">
        <v>384.61595472305316</v>
      </c>
      <c r="I310">
        <v>28</v>
      </c>
      <c r="J310">
        <v>1352188.9270393264</v>
      </c>
      <c r="K310">
        <v>35991.99504545454</v>
      </c>
      <c r="L310">
        <v>243394006.86707875</v>
      </c>
      <c r="M310">
        <v>4603607.459545454</v>
      </c>
      <c r="N310">
        <v>2028283390.5589895</v>
      </c>
      <c r="O310">
        <v>104893600</v>
      </c>
      <c r="P310">
        <v>24.211443186363635</v>
      </c>
      <c r="Q310">
        <v>20215.224459237928</v>
      </c>
      <c r="R310">
        <v>243429998.8621242</v>
      </c>
      <c r="S310">
        <v>2137.7805980185349</v>
      </c>
      <c r="T310">
        <v>20239.435902424291</v>
      </c>
      <c r="U310">
        <f>Sustainable_Friendly_Table[[#This Row],[Total Energy(MJ)]]*AHP!$P$13/TOPSIS!$B$12</f>
        <v>2.3693902890801814E-2</v>
      </c>
      <c r="V310">
        <f>Sustainable_Friendly_Table[[#This Row],[Total Cost(LKR Million)]]*AHP!$P$14/TOPSIS!$C$12</f>
        <v>7.1799453008331597E-3</v>
      </c>
      <c r="W310">
        <f>Sustainable_Friendly_Table[[#This Row],[Total Carbon (Metric T)]]*AHP!$P$15/TOPSIS!$D$12</f>
        <v>1.3041903685488378E-2</v>
      </c>
      <c r="X310">
        <f>((Sustainable_Friendly_Table[[#This Row],[Weighted Energy]]-TOPSIS!$B$13)^2+(Sustainable_Friendly_Table[[#This Row],[Weighted Cost]]-TOPSIS!$C$13)^2+(Sustainable_Friendly_Table[[#This Row],[Weighted Co2]]-TOPSIS!$D$13)^2)^0.5</f>
        <v>3.4856890513885064E-3</v>
      </c>
      <c r="Y310">
        <f>((Sustainable_Friendly_Table[[#This Row],[Weighted Energy]]-TOPSIS!$B$14)^2+(Sustainable_Friendly_Table[[#This Row],[Weighted Cost]]-TOPSIS!$C$14)^2+(Sustainable_Friendly_Table[[#This Row],[Weighted Co2]]-TOPSIS!$D$14)^2)^0.5</f>
        <v>2.288528225695812E-3</v>
      </c>
      <c r="Z310">
        <f>Sustainable_Friendly_Table[[#This Row],[S- Worst-Euclidean Distance]]/(Sustainable_Friendly_Table[[#This Row],[S+ Best-Euclidean Distance]]+Sustainable_Friendly_Table[[#This Row],[S- Worst-Euclidean Distance]])</f>
        <v>0.39633566176633389</v>
      </c>
      <c r="AA310">
        <v>309</v>
      </c>
    </row>
    <row r="311" spans="1:27" x14ac:dyDescent="0.3">
      <c r="A311">
        <v>537</v>
      </c>
      <c r="B311" t="s">
        <v>143</v>
      </c>
      <c r="C311" t="s">
        <v>151</v>
      </c>
      <c r="D311" t="s">
        <v>155</v>
      </c>
      <c r="E311" t="s">
        <v>157</v>
      </c>
      <c r="F311" t="s">
        <v>160</v>
      </c>
      <c r="G311" t="s">
        <v>224</v>
      </c>
      <c r="H311">
        <v>384.62240182805317</v>
      </c>
      <c r="I311">
        <v>28</v>
      </c>
      <c r="J311">
        <v>1352195.1678369665</v>
      </c>
      <c r="K311">
        <v>35973.574745454542</v>
      </c>
      <c r="L311">
        <v>243395130.21065399</v>
      </c>
      <c r="M311">
        <v>4602686.4445454534</v>
      </c>
      <c r="N311">
        <v>2028292751.7554498</v>
      </c>
      <c r="O311">
        <v>104893600</v>
      </c>
      <c r="P311">
        <v>24.197627961363636</v>
      </c>
      <c r="Q311">
        <v>20215.317759162648</v>
      </c>
      <c r="R311">
        <v>243431103.78539944</v>
      </c>
      <c r="S311">
        <v>2137.7890381999955</v>
      </c>
      <c r="T311">
        <v>20239.515387124011</v>
      </c>
      <c r="U311">
        <f>Sustainable_Friendly_Table[[#This Row],[Total Energy(MJ)]]*AHP!$P$13/TOPSIS!$B$12</f>
        <v>2.3694010436892714E-2</v>
      </c>
      <c r="V311">
        <f>Sustainable_Friendly_Table[[#This Row],[Total Cost(LKR Million)]]*AHP!$P$14/TOPSIS!$C$12</f>
        <v>7.1799736480083901E-3</v>
      </c>
      <c r="W311">
        <f>Sustainable_Friendly_Table[[#This Row],[Total Carbon (Metric T)]]*AHP!$P$15/TOPSIS!$D$12</f>
        <v>1.3041954903901936E-2</v>
      </c>
      <c r="X311">
        <f>((Sustainable_Friendly_Table[[#This Row],[Weighted Energy]]-TOPSIS!$B$13)^2+(Sustainable_Friendly_Table[[#This Row],[Weighted Cost]]-TOPSIS!$C$13)^2+(Sustainable_Friendly_Table[[#This Row],[Weighted Co2]]-TOPSIS!$D$13)^2)^0.5</f>
        <v>3.4858112446713393E-3</v>
      </c>
      <c r="Y311">
        <f>((Sustainable_Friendly_Table[[#This Row],[Weighted Energy]]-TOPSIS!$B$14)^2+(Sustainable_Friendly_Table[[#This Row],[Weighted Cost]]-TOPSIS!$C$14)^2+(Sustainable_Friendly_Table[[#This Row],[Weighted Co2]]-TOPSIS!$D$14)^2)^0.5</f>
        <v>2.2884060324055953E-3</v>
      </c>
      <c r="Z311">
        <f>Sustainable_Friendly_Table[[#This Row],[S- Worst-Euclidean Distance]]/(Sustainable_Friendly_Table[[#This Row],[S+ Best-Euclidean Distance]]+Sustainable_Friendly_Table[[#This Row],[S- Worst-Euclidean Distance]])</f>
        <v>0.39631449988734208</v>
      </c>
      <c r="AA311">
        <v>310</v>
      </c>
    </row>
    <row r="312" spans="1:27" x14ac:dyDescent="0.3">
      <c r="A312">
        <v>518</v>
      </c>
      <c r="B312" t="s">
        <v>143</v>
      </c>
      <c r="C312" t="s">
        <v>151</v>
      </c>
      <c r="D312" t="s">
        <v>154</v>
      </c>
      <c r="E312" t="s">
        <v>157</v>
      </c>
      <c r="F312" t="s">
        <v>160</v>
      </c>
      <c r="G312" t="s">
        <v>226</v>
      </c>
      <c r="H312">
        <v>384.61595472305316</v>
      </c>
      <c r="I312">
        <v>28</v>
      </c>
      <c r="J312">
        <v>1352188.9270393264</v>
      </c>
      <c r="K312">
        <v>35991.99504545454</v>
      </c>
      <c r="L312">
        <v>243394006.86707875</v>
      </c>
      <c r="M312">
        <v>4603607.459545454</v>
      </c>
      <c r="N312">
        <v>2028283390.5589895</v>
      </c>
      <c r="O312">
        <v>109200000</v>
      </c>
      <c r="P312">
        <v>24.211443186363635</v>
      </c>
      <c r="Q312">
        <v>20215.224459237928</v>
      </c>
      <c r="R312">
        <v>243429998.8621242</v>
      </c>
      <c r="S312">
        <v>2142.0869980185348</v>
      </c>
      <c r="T312">
        <v>20239.435902424291</v>
      </c>
      <c r="U312">
        <f>Sustainable_Friendly_Table[[#This Row],[Total Energy(MJ)]]*AHP!$P$13/TOPSIS!$B$12</f>
        <v>2.3693902890801814E-2</v>
      </c>
      <c r="V312">
        <f>Sustainable_Friendly_Table[[#This Row],[Total Cost(LKR Million)]]*AHP!$P$14/TOPSIS!$C$12</f>
        <v>7.1944087665752323E-3</v>
      </c>
      <c r="W312">
        <f>Sustainable_Friendly_Table[[#This Row],[Total Carbon (Metric T)]]*AHP!$P$15/TOPSIS!$D$12</f>
        <v>1.3041903685488378E-2</v>
      </c>
      <c r="X312">
        <f>((Sustainable_Friendly_Table[[#This Row],[Weighted Energy]]-TOPSIS!$B$13)^2+(Sustainable_Friendly_Table[[#This Row],[Weighted Cost]]-TOPSIS!$C$13)^2+(Sustainable_Friendly_Table[[#This Row],[Weighted Co2]]-TOPSIS!$D$13)^2)^0.5</f>
        <v>3.4894895708073885E-3</v>
      </c>
      <c r="Y312">
        <f>((Sustainable_Friendly_Table[[#This Row],[Weighted Energy]]-TOPSIS!$B$14)^2+(Sustainable_Friendly_Table[[#This Row],[Weighted Cost]]-TOPSIS!$C$14)^2+(Sustainable_Friendly_Table[[#This Row],[Weighted Co2]]-TOPSIS!$D$14)^2)^0.5</f>
        <v>2.284789687289047E-3</v>
      </c>
      <c r="Z312">
        <f>Sustainable_Friendly_Table[[#This Row],[S- Worst-Euclidean Distance]]/(Sustainable_Friendly_Table[[#This Row],[S+ Best-Euclidean Distance]]+Sustainable_Friendly_Table[[#This Row],[S- Worst-Euclidean Distance]])</f>
        <v>0.39568396074461026</v>
      </c>
      <c r="AA312">
        <v>311</v>
      </c>
    </row>
    <row r="313" spans="1:27" x14ac:dyDescent="0.3">
      <c r="A313">
        <v>536</v>
      </c>
      <c r="B313" t="s">
        <v>143</v>
      </c>
      <c r="C313" t="s">
        <v>151</v>
      </c>
      <c r="D313" t="s">
        <v>155</v>
      </c>
      <c r="E313" t="s">
        <v>157</v>
      </c>
      <c r="F313" t="s">
        <v>160</v>
      </c>
      <c r="G313" t="s">
        <v>226</v>
      </c>
      <c r="H313">
        <v>384.62240182805317</v>
      </c>
      <c r="I313">
        <v>28</v>
      </c>
      <c r="J313">
        <v>1352195.1678369665</v>
      </c>
      <c r="K313">
        <v>35973.574745454542</v>
      </c>
      <c r="L313">
        <v>243395130.21065399</v>
      </c>
      <c r="M313">
        <v>4602686.4445454534</v>
      </c>
      <c r="N313">
        <v>2028292751.7554498</v>
      </c>
      <c r="O313">
        <v>109200000</v>
      </c>
      <c r="P313">
        <v>24.197627961363636</v>
      </c>
      <c r="Q313">
        <v>20215.317759162648</v>
      </c>
      <c r="R313">
        <v>243431103.78539944</v>
      </c>
      <c r="S313">
        <v>2142.0954381999954</v>
      </c>
      <c r="T313">
        <v>20239.515387124011</v>
      </c>
      <c r="U313">
        <f>Sustainable_Friendly_Table[[#This Row],[Total Energy(MJ)]]*AHP!$P$13/TOPSIS!$B$12</f>
        <v>2.3694010436892714E-2</v>
      </c>
      <c r="V313">
        <f>Sustainable_Friendly_Table[[#This Row],[Total Cost(LKR Million)]]*AHP!$P$14/TOPSIS!$C$12</f>
        <v>7.1944371137504619E-3</v>
      </c>
      <c r="W313">
        <f>Sustainable_Friendly_Table[[#This Row],[Total Carbon (Metric T)]]*AHP!$P$15/TOPSIS!$D$12</f>
        <v>1.3041954903901936E-2</v>
      </c>
      <c r="X313">
        <f>((Sustainable_Friendly_Table[[#This Row],[Weighted Energy]]-TOPSIS!$B$13)^2+(Sustainable_Friendly_Table[[#This Row],[Weighted Cost]]-TOPSIS!$C$13)^2+(Sustainable_Friendly_Table[[#This Row],[Weighted Co2]]-TOPSIS!$D$13)^2)^0.5</f>
        <v>3.4896117485012246E-3</v>
      </c>
      <c r="Y313">
        <f>((Sustainable_Friendly_Table[[#This Row],[Weighted Energy]]-TOPSIS!$B$14)^2+(Sustainable_Friendly_Table[[#This Row],[Weighted Cost]]-TOPSIS!$C$14)^2+(Sustainable_Friendly_Table[[#This Row],[Weighted Co2]]-TOPSIS!$D$14)^2)^0.5</f>
        <v>2.2846674735031085E-3</v>
      </c>
      <c r="Z313">
        <f>Sustainable_Friendly_Table[[#This Row],[S- Worst-Euclidean Distance]]/(Sustainable_Friendly_Table[[#This Row],[S+ Best-Euclidean Distance]]+Sustainable_Friendly_Table[[#This Row],[S- Worst-Euclidean Distance]])</f>
        <v>0.39566279801586529</v>
      </c>
      <c r="AA313">
        <v>312</v>
      </c>
    </row>
    <row r="314" spans="1:27" x14ac:dyDescent="0.3">
      <c r="A314">
        <v>511</v>
      </c>
      <c r="B314" t="s">
        <v>143</v>
      </c>
      <c r="C314" t="s">
        <v>151</v>
      </c>
      <c r="D314" t="s">
        <v>154</v>
      </c>
      <c r="E314" t="s">
        <v>156</v>
      </c>
      <c r="F314" t="s">
        <v>161</v>
      </c>
      <c r="G314" t="s">
        <v>225</v>
      </c>
      <c r="H314">
        <v>381.29468426140977</v>
      </c>
      <c r="I314">
        <v>55</v>
      </c>
      <c r="J314">
        <v>1356369.4821594448</v>
      </c>
      <c r="K314">
        <v>33753.996999999996</v>
      </c>
      <c r="L314">
        <v>244146506.78870004</v>
      </c>
      <c r="M314">
        <v>5100333.8549999995</v>
      </c>
      <c r="N314">
        <v>2034554223.239167</v>
      </c>
      <c r="O314">
        <v>102520000</v>
      </c>
      <c r="P314">
        <v>20.990909413636359</v>
      </c>
      <c r="Q314">
        <v>20277.723758283697</v>
      </c>
      <c r="R314">
        <v>244180260.78570005</v>
      </c>
      <c r="S314">
        <v>2142.1745570941671</v>
      </c>
      <c r="T314">
        <v>20298.714667697332</v>
      </c>
      <c r="U314">
        <f>Sustainable_Friendly_Table[[#This Row],[Total Energy(MJ)]]*AHP!$P$13/TOPSIS!$B$12</f>
        <v>2.3766928537776167E-2</v>
      </c>
      <c r="V314">
        <f>Sustainable_Friendly_Table[[#This Row],[Total Cost(LKR Million)]]*AHP!$P$14/TOPSIS!$C$12</f>
        <v>7.1947028422976022E-3</v>
      </c>
      <c r="W314">
        <f>Sustainable_Friendly_Table[[#This Row],[Total Carbon (Metric T)]]*AHP!$P$15/TOPSIS!$D$12</f>
        <v>1.308010178305458E-2</v>
      </c>
      <c r="X314">
        <f>((Sustainable_Friendly_Table[[#This Row],[Weighted Energy]]-TOPSIS!$B$13)^2+(Sustainable_Friendly_Table[[#This Row],[Weighted Cost]]-TOPSIS!$C$13)^2+(Sustainable_Friendly_Table[[#This Row],[Weighted Co2]]-TOPSIS!$D$13)^2)^0.5</f>
        <v>3.5690882789638835E-3</v>
      </c>
      <c r="Y314">
        <f>((Sustainable_Friendly_Table[[#This Row],[Weighted Energy]]-TOPSIS!$B$14)^2+(Sustainable_Friendly_Table[[#This Row],[Weighted Cost]]-TOPSIS!$C$14)^2+(Sustainable_Friendly_Table[[#This Row],[Weighted Co2]]-TOPSIS!$D$14)^2)^0.5</f>
        <v>2.2051534125345942E-3</v>
      </c>
      <c r="Z314">
        <f>Sustainable_Friendly_Table[[#This Row],[S- Worst-Euclidean Distance]]/(Sustainable_Friendly_Table[[#This Row],[S+ Best-Euclidean Distance]]+Sustainable_Friendly_Table[[#This Row],[S- Worst-Euclidean Distance]])</f>
        <v>0.38189489293135792</v>
      </c>
      <c r="AA314">
        <v>313</v>
      </c>
    </row>
    <row r="315" spans="1:27" x14ac:dyDescent="0.3">
      <c r="A315">
        <v>529</v>
      </c>
      <c r="B315" t="s">
        <v>143</v>
      </c>
      <c r="C315" t="s">
        <v>151</v>
      </c>
      <c r="D315" t="s">
        <v>155</v>
      </c>
      <c r="E315" t="s">
        <v>156</v>
      </c>
      <c r="F315" t="s">
        <v>161</v>
      </c>
      <c r="G315" t="s">
        <v>225</v>
      </c>
      <c r="H315">
        <v>381.30113136640983</v>
      </c>
      <c r="I315">
        <v>55</v>
      </c>
      <c r="J315">
        <v>1356375.7229570847</v>
      </c>
      <c r="K315">
        <v>33735.576699999998</v>
      </c>
      <c r="L315">
        <v>244147630.13227525</v>
      </c>
      <c r="M315">
        <v>5099412.84</v>
      </c>
      <c r="N315">
        <v>2034563584.4356272</v>
      </c>
      <c r="O315">
        <v>102520000</v>
      </c>
      <c r="P315">
        <v>20.977094188636361</v>
      </c>
      <c r="Q315">
        <v>20277.817058208417</v>
      </c>
      <c r="R315">
        <v>244181365.70897526</v>
      </c>
      <c r="S315">
        <v>2142.1829972756273</v>
      </c>
      <c r="T315">
        <v>20298.794152397055</v>
      </c>
      <c r="U315">
        <f>Sustainable_Friendly_Table[[#This Row],[Total Energy(MJ)]]*AHP!$P$13/TOPSIS!$B$12</f>
        <v>2.3767036083867064E-2</v>
      </c>
      <c r="V315">
        <f>Sustainable_Friendly_Table[[#This Row],[Total Cost(LKR Million)]]*AHP!$P$14/TOPSIS!$C$12</f>
        <v>7.1947311894728317E-3</v>
      </c>
      <c r="W315">
        <f>Sustainable_Friendly_Table[[#This Row],[Total Carbon (Metric T)]]*AHP!$P$15/TOPSIS!$D$12</f>
        <v>1.3080153001468139E-2</v>
      </c>
      <c r="X315">
        <f>((Sustainable_Friendly_Table[[#This Row],[Weighted Energy]]-TOPSIS!$B$13)^2+(Sustainable_Friendly_Table[[#This Row],[Weighted Cost]]-TOPSIS!$C$13)^2+(Sustainable_Friendly_Table[[#This Row],[Weighted Co2]]-TOPSIS!$D$13)^2)^0.5</f>
        <v>3.5692104827751031E-3</v>
      </c>
      <c r="Y315">
        <f>((Sustainable_Friendly_Table[[#This Row],[Weighted Energy]]-TOPSIS!$B$14)^2+(Sustainable_Friendly_Table[[#This Row],[Weighted Cost]]-TOPSIS!$C$14)^2+(Sustainable_Friendly_Table[[#This Row],[Weighted Co2]]-TOPSIS!$D$14)^2)^0.5</f>
        <v>2.2050312376389941E-3</v>
      </c>
      <c r="Z315">
        <f>Sustainable_Friendly_Table[[#This Row],[S- Worst-Euclidean Distance]]/(Sustainable_Friendly_Table[[#This Row],[S+ Best-Euclidean Distance]]+Sustainable_Friendly_Table[[#This Row],[S- Worst-Euclidean Distance]])</f>
        <v>0.3818737324146626</v>
      </c>
      <c r="AA315">
        <v>314</v>
      </c>
    </row>
    <row r="316" spans="1:27" x14ac:dyDescent="0.3">
      <c r="A316">
        <v>513</v>
      </c>
      <c r="B316" t="s">
        <v>143</v>
      </c>
      <c r="C316" t="s">
        <v>151</v>
      </c>
      <c r="D316" t="s">
        <v>154</v>
      </c>
      <c r="E316" t="s">
        <v>156</v>
      </c>
      <c r="F316" t="s">
        <v>161</v>
      </c>
      <c r="G316" t="s">
        <v>224</v>
      </c>
      <c r="H316">
        <v>381.29468426140977</v>
      </c>
      <c r="I316">
        <v>28</v>
      </c>
      <c r="J316">
        <v>1356369.4821594448</v>
      </c>
      <c r="K316">
        <v>33753.996999999996</v>
      </c>
      <c r="L316">
        <v>244146506.78870004</v>
      </c>
      <c r="M316">
        <v>5100333.8549999995</v>
      </c>
      <c r="N316">
        <v>2034554223.239167</v>
      </c>
      <c r="O316">
        <v>104893600</v>
      </c>
      <c r="P316">
        <v>20.990909413636359</v>
      </c>
      <c r="Q316">
        <v>20277.723758283697</v>
      </c>
      <c r="R316">
        <v>244180260.78570005</v>
      </c>
      <c r="S316">
        <v>2144.548157094167</v>
      </c>
      <c r="T316">
        <v>20298.714667697332</v>
      </c>
      <c r="U316">
        <f>Sustainable_Friendly_Table[[#This Row],[Total Energy(MJ)]]*AHP!$P$13/TOPSIS!$B$12</f>
        <v>2.3766928537776167E-2</v>
      </c>
      <c r="V316">
        <f>Sustainable_Friendly_Table[[#This Row],[Total Cost(LKR Million)]]*AHP!$P$14/TOPSIS!$C$12</f>
        <v>7.2026748101327743E-3</v>
      </c>
      <c r="W316">
        <f>Sustainable_Friendly_Table[[#This Row],[Total Carbon (Metric T)]]*AHP!$P$15/TOPSIS!$D$12</f>
        <v>1.308010178305458E-2</v>
      </c>
      <c r="X316">
        <f>((Sustainable_Friendly_Table[[#This Row],[Weighted Energy]]-TOPSIS!$B$13)^2+(Sustainable_Friendly_Table[[#This Row],[Weighted Cost]]-TOPSIS!$C$13)^2+(Sustainable_Friendly_Table[[#This Row],[Weighted Co2]]-TOPSIS!$D$13)^2)^0.5</f>
        <v>3.5711603259628469E-3</v>
      </c>
      <c r="Y316">
        <f>((Sustainable_Friendly_Table[[#This Row],[Weighted Energy]]-TOPSIS!$B$14)^2+(Sustainable_Friendly_Table[[#This Row],[Weighted Cost]]-TOPSIS!$C$14)^2+(Sustainable_Friendly_Table[[#This Row],[Weighted Co2]]-TOPSIS!$D$14)^2)^0.5</f>
        <v>2.203057264033264E-3</v>
      </c>
      <c r="Z316">
        <f>Sustainable_Friendly_Table[[#This Row],[S- Worst-Euclidean Distance]]/(Sustainable_Friendly_Table[[#This Row],[S+ Best-Euclidean Distance]]+Sustainable_Friendly_Table[[#This Row],[S- Worst-Euclidean Distance]])</f>
        <v>0.38153346833518753</v>
      </c>
      <c r="AA316">
        <v>315</v>
      </c>
    </row>
    <row r="317" spans="1:27" x14ac:dyDescent="0.3">
      <c r="A317">
        <v>531</v>
      </c>
      <c r="B317" t="s">
        <v>143</v>
      </c>
      <c r="C317" t="s">
        <v>151</v>
      </c>
      <c r="D317" t="s">
        <v>155</v>
      </c>
      <c r="E317" t="s">
        <v>156</v>
      </c>
      <c r="F317" t="s">
        <v>161</v>
      </c>
      <c r="G317" t="s">
        <v>224</v>
      </c>
      <c r="H317">
        <v>381.30113136640983</v>
      </c>
      <c r="I317">
        <v>28</v>
      </c>
      <c r="J317">
        <v>1356375.7229570847</v>
      </c>
      <c r="K317">
        <v>33735.576699999998</v>
      </c>
      <c r="L317">
        <v>244147630.13227525</v>
      </c>
      <c r="M317">
        <v>5099412.84</v>
      </c>
      <c r="N317">
        <v>2034563584.4356272</v>
      </c>
      <c r="O317">
        <v>104893600</v>
      </c>
      <c r="P317">
        <v>20.977094188636361</v>
      </c>
      <c r="Q317">
        <v>20277.817058208417</v>
      </c>
      <c r="R317">
        <v>244181365.70897526</v>
      </c>
      <c r="S317">
        <v>2144.5565972756272</v>
      </c>
      <c r="T317">
        <v>20298.794152397055</v>
      </c>
      <c r="U317">
        <f>Sustainable_Friendly_Table[[#This Row],[Total Energy(MJ)]]*AHP!$P$13/TOPSIS!$B$12</f>
        <v>2.3767036083867064E-2</v>
      </c>
      <c r="V317">
        <f>Sustainable_Friendly_Table[[#This Row],[Total Cost(LKR Million)]]*AHP!$P$14/TOPSIS!$C$12</f>
        <v>7.202703157308003E-3</v>
      </c>
      <c r="W317">
        <f>Sustainable_Friendly_Table[[#This Row],[Total Carbon (Metric T)]]*AHP!$P$15/TOPSIS!$D$12</f>
        <v>1.3080153001468139E-2</v>
      </c>
      <c r="X317">
        <f>((Sustainable_Friendly_Table[[#This Row],[Weighted Energy]]-TOPSIS!$B$13)^2+(Sustainable_Friendly_Table[[#This Row],[Weighted Cost]]-TOPSIS!$C$13)^2+(Sustainable_Friendly_Table[[#This Row],[Weighted Co2]]-TOPSIS!$D$13)^2)^0.5</f>
        <v>3.5712825221495587E-3</v>
      </c>
      <c r="Y317">
        <f>((Sustainable_Friendly_Table[[#This Row],[Weighted Energy]]-TOPSIS!$B$14)^2+(Sustainable_Friendly_Table[[#This Row],[Weighted Cost]]-TOPSIS!$C$14)^2+(Sustainable_Friendly_Table[[#This Row],[Weighted Co2]]-TOPSIS!$D$14)^2)^0.5</f>
        <v>2.2029350754677397E-3</v>
      </c>
      <c r="Z317">
        <f>Sustainable_Friendly_Table[[#This Row],[S- Worst-Euclidean Distance]]/(Sustainable_Friendly_Table[[#This Row],[S+ Best-Euclidean Distance]]+Sustainable_Friendly_Table[[#This Row],[S- Worst-Euclidean Distance]])</f>
        <v>0.38151230677153036</v>
      </c>
      <c r="AA317">
        <v>316</v>
      </c>
    </row>
    <row r="318" spans="1:27" x14ac:dyDescent="0.3">
      <c r="A318">
        <v>512</v>
      </c>
      <c r="B318" t="s">
        <v>143</v>
      </c>
      <c r="C318" t="s">
        <v>151</v>
      </c>
      <c r="D318" t="s">
        <v>154</v>
      </c>
      <c r="E318" t="s">
        <v>156</v>
      </c>
      <c r="F318" t="s">
        <v>161</v>
      </c>
      <c r="G318" t="s">
        <v>226</v>
      </c>
      <c r="H318">
        <v>381.29468426140977</v>
      </c>
      <c r="I318">
        <v>28</v>
      </c>
      <c r="J318">
        <v>1356369.4821594448</v>
      </c>
      <c r="K318">
        <v>33753.996999999996</v>
      </c>
      <c r="L318">
        <v>244146506.78870004</v>
      </c>
      <c r="M318">
        <v>5100333.8549999995</v>
      </c>
      <c r="N318">
        <v>2034554223.239167</v>
      </c>
      <c r="O318">
        <v>109200000</v>
      </c>
      <c r="P318">
        <v>20.990909413636359</v>
      </c>
      <c r="Q318">
        <v>20277.723758283697</v>
      </c>
      <c r="R318">
        <v>244180260.78570005</v>
      </c>
      <c r="S318">
        <v>2148.8545570941669</v>
      </c>
      <c r="T318">
        <v>20298.714667697332</v>
      </c>
      <c r="U318">
        <f>Sustainable_Friendly_Table[[#This Row],[Total Energy(MJ)]]*AHP!$P$13/TOPSIS!$B$12</f>
        <v>2.3766928537776167E-2</v>
      </c>
      <c r="V318">
        <f>Sustainable_Friendly_Table[[#This Row],[Total Cost(LKR Million)]]*AHP!$P$14/TOPSIS!$C$12</f>
        <v>7.2171382758748461E-3</v>
      </c>
      <c r="W318">
        <f>Sustainable_Friendly_Table[[#This Row],[Total Carbon (Metric T)]]*AHP!$P$15/TOPSIS!$D$12</f>
        <v>1.308010178305458E-2</v>
      </c>
      <c r="X318">
        <f>((Sustainable_Friendly_Table[[#This Row],[Weighted Energy]]-TOPSIS!$B$13)^2+(Sustainable_Friendly_Table[[#This Row],[Weighted Cost]]-TOPSIS!$C$13)^2+(Sustainable_Friendly_Table[[#This Row],[Weighted Co2]]-TOPSIS!$D$13)^2)^0.5</f>
        <v>3.5749619397265017E-3</v>
      </c>
      <c r="Y318">
        <f>((Sustainable_Friendly_Table[[#This Row],[Weighted Energy]]-TOPSIS!$B$14)^2+(Sustainable_Friendly_Table[[#This Row],[Weighted Cost]]-TOPSIS!$C$14)^2+(Sustainable_Friendly_Table[[#This Row],[Weighted Co2]]-TOPSIS!$D$14)^2)^0.5</f>
        <v>2.1993229137404697E-3</v>
      </c>
      <c r="Z318">
        <f>Sustainable_Friendly_Table[[#This Row],[S- Worst-Euclidean Distance]]/(Sustainable_Friendly_Table[[#This Row],[S+ Best-Euclidean Distance]]+Sustainable_Friendly_Table[[#This Row],[S- Worst-Euclidean Distance]])</f>
        <v>0.38088230309939791</v>
      </c>
      <c r="AA318">
        <v>317</v>
      </c>
    </row>
    <row r="319" spans="1:27" x14ac:dyDescent="0.3">
      <c r="A319">
        <v>530</v>
      </c>
      <c r="B319" t="s">
        <v>143</v>
      </c>
      <c r="C319" t="s">
        <v>151</v>
      </c>
      <c r="D319" t="s">
        <v>155</v>
      </c>
      <c r="E319" t="s">
        <v>156</v>
      </c>
      <c r="F319" t="s">
        <v>161</v>
      </c>
      <c r="G319" t="s">
        <v>226</v>
      </c>
      <c r="H319">
        <v>381.30113136640983</v>
      </c>
      <c r="I319">
        <v>28</v>
      </c>
      <c r="J319">
        <v>1356375.7229570847</v>
      </c>
      <c r="K319">
        <v>33735.576699999998</v>
      </c>
      <c r="L319">
        <v>244147630.13227525</v>
      </c>
      <c r="M319">
        <v>5099412.84</v>
      </c>
      <c r="N319">
        <v>2034563584.4356272</v>
      </c>
      <c r="O319">
        <v>109200000</v>
      </c>
      <c r="P319">
        <v>20.977094188636361</v>
      </c>
      <c r="Q319">
        <v>20277.817058208417</v>
      </c>
      <c r="R319">
        <v>244181365.70897526</v>
      </c>
      <c r="S319">
        <v>2148.8629972756271</v>
      </c>
      <c r="T319">
        <v>20298.794152397055</v>
      </c>
      <c r="U319">
        <f>Sustainable_Friendly_Table[[#This Row],[Total Energy(MJ)]]*AHP!$P$13/TOPSIS!$B$12</f>
        <v>2.3767036083867064E-2</v>
      </c>
      <c r="V319">
        <f>Sustainable_Friendly_Table[[#This Row],[Total Cost(LKR Million)]]*AHP!$P$14/TOPSIS!$C$12</f>
        <v>7.2171666230500748E-3</v>
      </c>
      <c r="W319">
        <f>Sustainable_Friendly_Table[[#This Row],[Total Carbon (Metric T)]]*AHP!$P$15/TOPSIS!$D$12</f>
        <v>1.3080153001468139E-2</v>
      </c>
      <c r="X319">
        <f>((Sustainable_Friendly_Table[[#This Row],[Weighted Energy]]-TOPSIS!$B$13)^2+(Sustainable_Friendly_Table[[#This Row],[Weighted Cost]]-TOPSIS!$C$13)^2+(Sustainable_Friendly_Table[[#This Row],[Weighted Co2]]-TOPSIS!$D$13)^2)^0.5</f>
        <v>3.5750841206564233E-3</v>
      </c>
      <c r="Y319">
        <f>((Sustainable_Friendly_Table[[#This Row],[Weighted Energy]]-TOPSIS!$B$14)^2+(Sustainable_Friendly_Table[[#This Row],[Weighted Cost]]-TOPSIS!$C$14)^2+(Sustainable_Friendly_Table[[#This Row],[Weighted Co2]]-TOPSIS!$D$14)^2)^0.5</f>
        <v>2.1992007041234302E-3</v>
      </c>
      <c r="Z319">
        <f>Sustainable_Friendly_Table[[#This Row],[S- Worst-Euclidean Distance]]/(Sustainable_Friendly_Table[[#This Row],[S+ Best-Euclidean Distance]]+Sustainable_Friendly_Table[[#This Row],[S- Worst-Euclidean Distance]])</f>
        <v>0.3808611405322001</v>
      </c>
      <c r="AA319">
        <v>318</v>
      </c>
    </row>
    <row r="320" spans="1:27" x14ac:dyDescent="0.3">
      <c r="A320">
        <v>520</v>
      </c>
      <c r="B320" t="s">
        <v>143</v>
      </c>
      <c r="C320" t="s">
        <v>151</v>
      </c>
      <c r="D320" t="s">
        <v>154</v>
      </c>
      <c r="E320" t="s">
        <v>157</v>
      </c>
      <c r="F320" t="s">
        <v>161</v>
      </c>
      <c r="G320" t="s">
        <v>225</v>
      </c>
      <c r="H320">
        <v>384.35146207959156</v>
      </c>
      <c r="I320">
        <v>55</v>
      </c>
      <c r="J320">
        <v>1359328.4430874446</v>
      </c>
      <c r="K320">
        <v>36483.262909090903</v>
      </c>
      <c r="L320">
        <v>244679119.75574005</v>
      </c>
      <c r="M320">
        <v>4554480.6731818179</v>
      </c>
      <c r="N320">
        <v>2038992664.6311669</v>
      </c>
      <c r="O320">
        <v>102520000</v>
      </c>
      <c r="P320">
        <v>23.720175322727272</v>
      </c>
      <c r="Q320">
        <v>20321.960224157297</v>
      </c>
      <c r="R320">
        <v>244715603.01864913</v>
      </c>
      <c r="S320">
        <v>2146.0671453043487</v>
      </c>
      <c r="T320">
        <v>20345.680399480025</v>
      </c>
      <c r="U320">
        <f>Sustainable_Friendly_Table[[#This Row],[Total Energy(MJ)]]*AHP!$P$13/TOPSIS!$B$12</f>
        <v>2.381903529101172E-2</v>
      </c>
      <c r="V320">
        <f>Sustainable_Friendly_Table[[#This Row],[Total Cost(LKR Million)]]*AHP!$P$14/TOPSIS!$C$12</f>
        <v>7.2077764806558501E-3</v>
      </c>
      <c r="W320">
        <f>Sustainable_Friendly_Table[[#This Row],[Total Carbon (Metric T)]]*AHP!$P$15/TOPSIS!$D$12</f>
        <v>1.3110365598379343E-2</v>
      </c>
      <c r="X320">
        <f>((Sustainable_Friendly_Table[[#This Row],[Weighted Energy]]-TOPSIS!$B$13)^2+(Sustainable_Friendly_Table[[#This Row],[Weighted Cost]]-TOPSIS!$C$13)^2+(Sustainable_Friendly_Table[[#This Row],[Weighted Co2]]-TOPSIS!$D$13)^2)^0.5</f>
        <v>3.6306615846491766E-3</v>
      </c>
      <c r="Y320">
        <f>((Sustainable_Friendly_Table[[#This Row],[Weighted Energy]]-TOPSIS!$B$14)^2+(Sustainable_Friendly_Table[[#This Row],[Weighted Cost]]-TOPSIS!$C$14)^2+(Sustainable_Friendly_Table[[#This Row],[Weighted Co2]]-TOPSIS!$D$14)^2)^0.5</f>
        <v>2.1436020930670516E-3</v>
      </c>
      <c r="Z320">
        <f>Sustainable_Friendly_Table[[#This Row],[S- Worst-Euclidean Distance]]/(Sustainable_Friendly_Table[[#This Row],[S+ Best-Euclidean Distance]]+Sustainable_Friendly_Table[[#This Row],[S- Worst-Euclidean Distance]])</f>
        <v>0.37123384256585679</v>
      </c>
      <c r="AA320">
        <v>319</v>
      </c>
    </row>
    <row r="321" spans="1:27" x14ac:dyDescent="0.3">
      <c r="A321">
        <v>538</v>
      </c>
      <c r="B321" t="s">
        <v>143</v>
      </c>
      <c r="C321" t="s">
        <v>151</v>
      </c>
      <c r="D321" t="s">
        <v>155</v>
      </c>
      <c r="E321" t="s">
        <v>157</v>
      </c>
      <c r="F321" t="s">
        <v>161</v>
      </c>
      <c r="G321" t="s">
        <v>225</v>
      </c>
      <c r="H321">
        <v>384.35790918459162</v>
      </c>
      <c r="I321">
        <v>55</v>
      </c>
      <c r="J321">
        <v>1359334.6838850847</v>
      </c>
      <c r="K321">
        <v>36464.842609090905</v>
      </c>
      <c r="L321">
        <v>244680243.09931526</v>
      </c>
      <c r="M321">
        <v>4553559.6581818173</v>
      </c>
      <c r="N321">
        <v>2039002025.8276269</v>
      </c>
      <c r="O321">
        <v>102520000</v>
      </c>
      <c r="P321">
        <v>23.706360097727273</v>
      </c>
      <c r="Q321">
        <v>20322.053524082017</v>
      </c>
      <c r="R321">
        <v>244716707.94192433</v>
      </c>
      <c r="S321">
        <v>2146.0755854858089</v>
      </c>
      <c r="T321">
        <v>20345.759884179744</v>
      </c>
      <c r="U321">
        <f>Sustainable_Friendly_Table[[#This Row],[Total Energy(MJ)]]*AHP!$P$13/TOPSIS!$B$12</f>
        <v>2.3819142837102618E-2</v>
      </c>
      <c r="V321">
        <f>Sustainable_Friendly_Table[[#This Row],[Total Cost(LKR Million)]]*AHP!$P$14/TOPSIS!$C$12</f>
        <v>7.2078048278310788E-3</v>
      </c>
      <c r="W321">
        <f>Sustainable_Friendly_Table[[#This Row],[Total Carbon (Metric T)]]*AHP!$P$15/TOPSIS!$D$12</f>
        <v>1.31104168167929E-2</v>
      </c>
      <c r="X321">
        <f>((Sustainable_Friendly_Table[[#This Row],[Weighted Energy]]-TOPSIS!$B$13)^2+(Sustainable_Friendly_Table[[#This Row],[Weighted Cost]]-TOPSIS!$C$13)^2+(Sustainable_Friendly_Table[[#This Row],[Weighted Co2]]-TOPSIS!$D$13)^2)^0.5</f>
        <v>3.6307837884742553E-3</v>
      </c>
      <c r="Y321">
        <f>((Sustainable_Friendly_Table[[#This Row],[Weighted Energy]]-TOPSIS!$B$14)^2+(Sustainable_Friendly_Table[[#This Row],[Weighted Cost]]-TOPSIS!$C$14)^2+(Sustainable_Friendly_Table[[#This Row],[Weighted Co2]]-TOPSIS!$D$14)^2)^0.5</f>
        <v>2.1434799202787336E-3</v>
      </c>
      <c r="Z321">
        <f>Sustainable_Friendly_Table[[#This Row],[S- Worst-Euclidean Distance]]/(Sustainable_Friendly_Table[[#This Row],[S+ Best-Euclidean Distance]]+Sustainable_Friendly_Table[[#This Row],[S- Worst-Euclidean Distance]])</f>
        <v>0.37121268241170097</v>
      </c>
      <c r="AA321">
        <v>320</v>
      </c>
    </row>
    <row r="322" spans="1:27" x14ac:dyDescent="0.3">
      <c r="A322">
        <v>522</v>
      </c>
      <c r="B322" t="s">
        <v>143</v>
      </c>
      <c r="C322" t="s">
        <v>151</v>
      </c>
      <c r="D322" t="s">
        <v>154</v>
      </c>
      <c r="E322" t="s">
        <v>157</v>
      </c>
      <c r="F322" t="s">
        <v>161</v>
      </c>
      <c r="G322" t="s">
        <v>224</v>
      </c>
      <c r="H322">
        <v>384.35146207959156</v>
      </c>
      <c r="I322">
        <v>28</v>
      </c>
      <c r="J322">
        <v>1359328.4430874446</v>
      </c>
      <c r="K322">
        <v>36483.262909090903</v>
      </c>
      <c r="L322">
        <v>244679119.75574005</v>
      </c>
      <c r="M322">
        <v>4554480.6731818179</v>
      </c>
      <c r="N322">
        <v>2038992664.6311669</v>
      </c>
      <c r="O322">
        <v>104893600</v>
      </c>
      <c r="P322">
        <v>23.720175322727272</v>
      </c>
      <c r="Q322">
        <v>20321.960224157297</v>
      </c>
      <c r="R322">
        <v>244715603.01864913</v>
      </c>
      <c r="S322">
        <v>2148.4407453043491</v>
      </c>
      <c r="T322">
        <v>20345.680399480025</v>
      </c>
      <c r="U322">
        <f>Sustainable_Friendly_Table[[#This Row],[Total Energy(MJ)]]*AHP!$P$13/TOPSIS!$B$12</f>
        <v>2.381903529101172E-2</v>
      </c>
      <c r="V322">
        <f>Sustainable_Friendly_Table[[#This Row],[Total Cost(LKR Million)]]*AHP!$P$14/TOPSIS!$C$12</f>
        <v>7.2157484484910222E-3</v>
      </c>
      <c r="W322">
        <f>Sustainable_Friendly_Table[[#This Row],[Total Carbon (Metric T)]]*AHP!$P$15/TOPSIS!$D$12</f>
        <v>1.3110365598379343E-2</v>
      </c>
      <c r="X322">
        <f>((Sustainable_Friendly_Table[[#This Row],[Weighted Energy]]-TOPSIS!$B$13)^2+(Sustainable_Friendly_Table[[#This Row],[Weighted Cost]]-TOPSIS!$C$13)^2+(Sustainable_Friendly_Table[[#This Row],[Weighted Co2]]-TOPSIS!$D$13)^2)^0.5</f>
        <v>3.6327272011795666E-3</v>
      </c>
      <c r="Y322">
        <f>((Sustainable_Friendly_Table[[#This Row],[Weighted Energy]]-TOPSIS!$B$14)^2+(Sustainable_Friendly_Table[[#This Row],[Weighted Cost]]-TOPSIS!$C$14)^2+(Sustainable_Friendly_Table[[#This Row],[Weighted Co2]]-TOPSIS!$D$14)^2)^0.5</f>
        <v>2.1414943647946327E-3</v>
      </c>
      <c r="Z322">
        <f>Sustainable_Friendly_Table[[#This Row],[S- Worst-Euclidean Distance]]/(Sustainable_Friendly_Table[[#This Row],[S+ Best-Euclidean Distance]]+Sustainable_Friendly_Table[[#This Row],[S- Worst-Euclidean Distance]])</f>
        <v>0.37087152620083602</v>
      </c>
      <c r="AA322">
        <v>321</v>
      </c>
    </row>
    <row r="323" spans="1:27" x14ac:dyDescent="0.3">
      <c r="A323">
        <v>540</v>
      </c>
      <c r="B323" t="s">
        <v>143</v>
      </c>
      <c r="C323" t="s">
        <v>151</v>
      </c>
      <c r="D323" t="s">
        <v>155</v>
      </c>
      <c r="E323" t="s">
        <v>157</v>
      </c>
      <c r="F323" t="s">
        <v>161</v>
      </c>
      <c r="G323" t="s">
        <v>224</v>
      </c>
      <c r="H323">
        <v>384.35790918459162</v>
      </c>
      <c r="I323">
        <v>28</v>
      </c>
      <c r="J323">
        <v>1359334.6838850847</v>
      </c>
      <c r="K323">
        <v>36464.842609090905</v>
      </c>
      <c r="L323">
        <v>244680243.09931526</v>
      </c>
      <c r="M323">
        <v>4553559.6581818173</v>
      </c>
      <c r="N323">
        <v>2039002025.8276269</v>
      </c>
      <c r="O323">
        <v>104893600</v>
      </c>
      <c r="P323">
        <v>23.706360097727273</v>
      </c>
      <c r="Q323">
        <v>20322.053524082017</v>
      </c>
      <c r="R323">
        <v>244716707.94192433</v>
      </c>
      <c r="S323">
        <v>2148.4491854858088</v>
      </c>
      <c r="T323">
        <v>20345.759884179744</v>
      </c>
      <c r="U323">
        <f>Sustainable_Friendly_Table[[#This Row],[Total Energy(MJ)]]*AHP!$P$13/TOPSIS!$B$12</f>
        <v>2.3819142837102618E-2</v>
      </c>
      <c r="V323">
        <f>Sustainable_Friendly_Table[[#This Row],[Total Cost(LKR Million)]]*AHP!$P$14/TOPSIS!$C$12</f>
        <v>7.21577679566625E-3</v>
      </c>
      <c r="W323">
        <f>Sustainable_Friendly_Table[[#This Row],[Total Carbon (Metric T)]]*AHP!$P$15/TOPSIS!$D$12</f>
        <v>1.31104168167929E-2</v>
      </c>
      <c r="X323">
        <f>((Sustainable_Friendly_Table[[#This Row],[Weighted Energy]]-TOPSIS!$B$13)^2+(Sustainable_Friendly_Table[[#This Row],[Weighted Cost]]-TOPSIS!$C$13)^2+(Sustainable_Friendly_Table[[#This Row],[Weighted Co2]]-TOPSIS!$D$13)^2)^0.5</f>
        <v>3.6328493977256554E-3</v>
      </c>
      <c r="Y323">
        <f>((Sustainable_Friendly_Table[[#This Row],[Weighted Energy]]-TOPSIS!$B$14)^2+(Sustainable_Friendly_Table[[#This Row],[Weighted Cost]]-TOPSIS!$C$14)^2+(Sustainable_Friendly_Table[[#This Row],[Weighted Co2]]-TOPSIS!$D$14)^2)^0.5</f>
        <v>2.1413721772847874E-3</v>
      </c>
      <c r="Z323">
        <f>Sustainable_Friendly_Table[[#This Row],[S- Worst-Euclidean Distance]]/(Sustainable_Friendly_Table[[#This Row],[S+ Best-Euclidean Distance]]+Sustainable_Friendly_Table[[#This Row],[S- Worst-Euclidean Distance]])</f>
        <v>0.37085036475776645</v>
      </c>
      <c r="AA323">
        <v>322</v>
      </c>
    </row>
    <row r="324" spans="1:27" x14ac:dyDescent="0.3">
      <c r="A324">
        <v>521</v>
      </c>
      <c r="B324" t="s">
        <v>143</v>
      </c>
      <c r="C324" t="s">
        <v>151</v>
      </c>
      <c r="D324" t="s">
        <v>154</v>
      </c>
      <c r="E324" t="s">
        <v>157</v>
      </c>
      <c r="F324" t="s">
        <v>161</v>
      </c>
      <c r="G324" t="s">
        <v>226</v>
      </c>
      <c r="H324">
        <v>384.35146207959156</v>
      </c>
      <c r="I324">
        <v>28</v>
      </c>
      <c r="J324">
        <v>1359328.4430874446</v>
      </c>
      <c r="K324">
        <v>36483.262909090903</v>
      </c>
      <c r="L324">
        <v>244679119.75574005</v>
      </c>
      <c r="M324">
        <v>4554480.6731818179</v>
      </c>
      <c r="N324">
        <v>2038992664.6311669</v>
      </c>
      <c r="O324">
        <v>109200000</v>
      </c>
      <c r="P324">
        <v>23.720175322727272</v>
      </c>
      <c r="Q324">
        <v>20321.960224157297</v>
      </c>
      <c r="R324">
        <v>244715603.01864913</v>
      </c>
      <c r="S324">
        <v>2152.747145304349</v>
      </c>
      <c r="T324">
        <v>20345.680399480025</v>
      </c>
      <c r="U324">
        <f>Sustainable_Friendly_Table[[#This Row],[Total Energy(MJ)]]*AHP!$P$13/TOPSIS!$B$12</f>
        <v>2.381903529101172E-2</v>
      </c>
      <c r="V324">
        <f>Sustainable_Friendly_Table[[#This Row],[Total Cost(LKR Million)]]*AHP!$P$14/TOPSIS!$C$12</f>
        <v>7.230211914233094E-3</v>
      </c>
      <c r="W324">
        <f>Sustainable_Friendly_Table[[#This Row],[Total Carbon (Metric T)]]*AHP!$P$15/TOPSIS!$D$12</f>
        <v>1.3110365598379343E-2</v>
      </c>
      <c r="X324">
        <f>((Sustainable_Friendly_Table[[#This Row],[Weighted Energy]]-TOPSIS!$B$13)^2+(Sustainable_Friendly_Table[[#This Row],[Weighted Cost]]-TOPSIS!$C$13)^2+(Sustainable_Friendly_Table[[#This Row],[Weighted Co2]]-TOPSIS!$D$13)^2)^0.5</f>
        <v>3.6365164505599268E-3</v>
      </c>
      <c r="Y324">
        <f>((Sustainable_Friendly_Table[[#This Row],[Weighted Energy]]-TOPSIS!$B$14)^2+(Sustainable_Friendly_Table[[#This Row],[Weighted Cost]]-TOPSIS!$C$14)^2+(Sustainable_Friendly_Table[[#This Row],[Weighted Co2]]-TOPSIS!$D$14)^2)^0.5</f>
        <v>2.137740925599345E-3</v>
      </c>
      <c r="Z324">
        <f>Sustainable_Friendly_Table[[#This Row],[S- Worst-Euclidean Distance]]/(Sustainable_Friendly_Table[[#This Row],[S+ Best-Euclidean Distance]]+Sustainable_Friendly_Table[[#This Row],[S- Worst-Euclidean Distance]])</f>
        <v>0.37021919639842177</v>
      </c>
      <c r="AA324">
        <v>323</v>
      </c>
    </row>
    <row r="325" spans="1:27" x14ac:dyDescent="0.3">
      <c r="A325">
        <v>539</v>
      </c>
      <c r="B325" t="s">
        <v>143</v>
      </c>
      <c r="C325" t="s">
        <v>151</v>
      </c>
      <c r="D325" t="s">
        <v>155</v>
      </c>
      <c r="E325" t="s">
        <v>157</v>
      </c>
      <c r="F325" t="s">
        <v>161</v>
      </c>
      <c r="G325" t="s">
        <v>226</v>
      </c>
      <c r="H325">
        <v>384.35790918459162</v>
      </c>
      <c r="I325">
        <v>28</v>
      </c>
      <c r="J325">
        <v>1359334.6838850847</v>
      </c>
      <c r="K325">
        <v>36464.842609090905</v>
      </c>
      <c r="L325">
        <v>244680243.09931526</v>
      </c>
      <c r="M325">
        <v>4553559.6581818173</v>
      </c>
      <c r="N325">
        <v>2039002025.8276269</v>
      </c>
      <c r="O325">
        <v>109200000</v>
      </c>
      <c r="P325">
        <v>23.706360097727273</v>
      </c>
      <c r="Q325">
        <v>20322.053524082017</v>
      </c>
      <c r="R325">
        <v>244716707.94192433</v>
      </c>
      <c r="S325">
        <v>2152.7555854858088</v>
      </c>
      <c r="T325">
        <v>20345.759884179744</v>
      </c>
      <c r="U325">
        <f>Sustainable_Friendly_Table[[#This Row],[Total Energy(MJ)]]*AHP!$P$13/TOPSIS!$B$12</f>
        <v>2.3819142837102618E-2</v>
      </c>
      <c r="V325">
        <f>Sustainable_Friendly_Table[[#This Row],[Total Cost(LKR Million)]]*AHP!$P$14/TOPSIS!$C$12</f>
        <v>7.2302402614083218E-3</v>
      </c>
      <c r="W325">
        <f>Sustainable_Friendly_Table[[#This Row],[Total Carbon (Metric T)]]*AHP!$P$15/TOPSIS!$D$12</f>
        <v>1.31104168167929E-2</v>
      </c>
      <c r="X325">
        <f>((Sustainable_Friendly_Table[[#This Row],[Weighted Energy]]-TOPSIS!$B$13)^2+(Sustainable_Friendly_Table[[#This Row],[Weighted Cost]]-TOPSIS!$C$13)^2+(Sustainable_Friendly_Table[[#This Row],[Weighted Co2]]-TOPSIS!$D$13)^2)^0.5</f>
        <v>3.6366386325225515E-3</v>
      </c>
      <c r="Y325">
        <f>((Sustainable_Friendly_Table[[#This Row],[Weighted Energy]]-TOPSIS!$B$14)^2+(Sustainable_Friendly_Table[[#This Row],[Weighted Cost]]-TOPSIS!$C$14)^2+(Sustainable_Friendly_Table[[#This Row],[Weighted Co2]]-TOPSIS!$D$14)^2)^0.5</f>
        <v>2.1376187153422294E-3</v>
      </c>
      <c r="Z325">
        <f>Sustainable_Friendly_Table[[#This Row],[S- Worst-Euclidean Distance]]/(Sustainable_Friendly_Table[[#This Row],[S+ Best-Euclidean Distance]]+Sustainable_Friendly_Table[[#This Row],[S- Worst-Euclidean Distance]])</f>
        <v>0.37019803354152259</v>
      </c>
      <c r="AA325">
        <v>324</v>
      </c>
    </row>
    <row r="326" spans="1:27" x14ac:dyDescent="0.3">
      <c r="A326">
        <v>37</v>
      </c>
      <c r="B326" t="s">
        <v>139</v>
      </c>
      <c r="C326" t="s">
        <v>150</v>
      </c>
      <c r="D326" t="s">
        <v>154</v>
      </c>
      <c r="E326" t="s">
        <v>156</v>
      </c>
      <c r="F326" t="s">
        <v>159</v>
      </c>
      <c r="G326" t="s">
        <v>225</v>
      </c>
      <c r="H326">
        <v>371.75852859880405</v>
      </c>
      <c r="I326">
        <v>53</v>
      </c>
      <c r="J326">
        <v>1362596.4253298084</v>
      </c>
      <c r="K326">
        <v>47576.869763636365</v>
      </c>
      <c r="L326">
        <v>245267356.55936551</v>
      </c>
      <c r="M326">
        <v>5330359.9422727264</v>
      </c>
      <c r="N326">
        <v>2043894637.9947124</v>
      </c>
      <c r="O326">
        <v>98792000</v>
      </c>
      <c r="P326">
        <v>22.614542668181812</v>
      </c>
      <c r="Q326">
        <v>20370.816558680635</v>
      </c>
      <c r="R326">
        <v>245314933.42912915</v>
      </c>
      <c r="S326">
        <v>2148.0169979369848</v>
      </c>
      <c r="T326">
        <v>20393.431101348819</v>
      </c>
      <c r="U326">
        <f>Sustainable_Friendly_Table[[#This Row],[Total Energy(MJ)]]*AHP!$P$13/TOPSIS!$B$12</f>
        <v>2.3877370239916113E-2</v>
      </c>
      <c r="V326">
        <f>Sustainable_Friendly_Table[[#This Row],[Total Cost(LKR Million)]]*AHP!$P$14/TOPSIS!$C$12</f>
        <v>7.2143252514979038E-3</v>
      </c>
      <c r="W326">
        <f>Sustainable_Friendly_Table[[#This Row],[Total Carbon (Metric T)]]*AHP!$P$15/TOPSIS!$D$12</f>
        <v>1.314113523334791E-2</v>
      </c>
      <c r="X326">
        <f>((Sustainable_Friendly_Table[[#This Row],[Weighted Energy]]-TOPSIS!$B$13)^2+(Sustainable_Friendly_Table[[#This Row],[Weighted Cost]]-TOPSIS!$C$13)^2+(Sustainable_Friendly_Table[[#This Row],[Weighted Co2]]-TOPSIS!$D$13)^2)^0.5</f>
        <v>3.6960758099387745E-3</v>
      </c>
      <c r="Y326">
        <f>((Sustainable_Friendly_Table[[#This Row],[Weighted Energy]]-TOPSIS!$B$14)^2+(Sustainable_Friendly_Table[[#This Row],[Weighted Cost]]-TOPSIS!$C$14)^2+(Sustainable_Friendly_Table[[#This Row],[Weighted Co2]]-TOPSIS!$D$14)^2)^0.5</f>
        <v>2.0783253816575886E-3</v>
      </c>
      <c r="Z326">
        <f>Sustainable_Friendly_Table[[#This Row],[S- Worst-Euclidean Distance]]/(Sustainable_Friendly_Table[[#This Row],[S+ Best-Euclidean Distance]]+Sustainable_Friendly_Table[[#This Row],[S- Worst-Euclidean Distance]])</f>
        <v>0.35992050304406104</v>
      </c>
      <c r="AA326">
        <v>325</v>
      </c>
    </row>
    <row r="327" spans="1:27" x14ac:dyDescent="0.3">
      <c r="A327">
        <v>55</v>
      </c>
      <c r="B327" t="s">
        <v>139</v>
      </c>
      <c r="C327" t="s">
        <v>150</v>
      </c>
      <c r="D327" t="s">
        <v>155</v>
      </c>
      <c r="E327" t="s">
        <v>156</v>
      </c>
      <c r="F327" t="s">
        <v>159</v>
      </c>
      <c r="G327" t="s">
        <v>225</v>
      </c>
      <c r="H327">
        <v>371.76497570380394</v>
      </c>
      <c r="I327">
        <v>53</v>
      </c>
      <c r="J327">
        <v>1362602.6661274487</v>
      </c>
      <c r="K327">
        <v>47558.449463636367</v>
      </c>
      <c r="L327">
        <v>245268479.90294078</v>
      </c>
      <c r="M327">
        <v>5329438.9272727268</v>
      </c>
      <c r="N327">
        <v>2043903999.1911731</v>
      </c>
      <c r="O327">
        <v>98792000</v>
      </c>
      <c r="P327">
        <v>22.600727443181814</v>
      </c>
      <c r="Q327">
        <v>20370.909858605359</v>
      </c>
      <c r="R327">
        <v>245316038.35240442</v>
      </c>
      <c r="S327">
        <v>2148.0254381184459</v>
      </c>
      <c r="T327">
        <v>20393.510586048542</v>
      </c>
      <c r="U327">
        <f>Sustainable_Friendly_Table[[#This Row],[Total Energy(MJ)]]*AHP!$P$13/TOPSIS!$B$12</f>
        <v>2.3877477786007018E-2</v>
      </c>
      <c r="V327">
        <f>Sustainable_Friendly_Table[[#This Row],[Total Cost(LKR Million)]]*AHP!$P$14/TOPSIS!$C$12</f>
        <v>7.2143535986731368E-3</v>
      </c>
      <c r="W327">
        <f>Sustainable_Friendly_Table[[#This Row],[Total Carbon (Metric T)]]*AHP!$P$15/TOPSIS!$D$12</f>
        <v>1.3141186451761469E-2</v>
      </c>
      <c r="X327">
        <f>((Sustainable_Friendly_Table[[#This Row],[Weighted Energy]]-TOPSIS!$B$13)^2+(Sustainable_Friendly_Table[[#This Row],[Weighted Cost]]-TOPSIS!$C$13)^2+(Sustainable_Friendly_Table[[#This Row],[Weighted Co2]]-TOPSIS!$D$13)^2)^0.5</f>
        <v>3.6961980249748988E-3</v>
      </c>
      <c r="Y327">
        <f>((Sustainable_Friendly_Table[[#This Row],[Weighted Energy]]-TOPSIS!$B$14)^2+(Sustainable_Friendly_Table[[#This Row],[Weighted Cost]]-TOPSIS!$C$14)^2+(Sustainable_Friendly_Table[[#This Row],[Weighted Co2]]-TOPSIS!$D$14)^2)^0.5</f>
        <v>2.0782032378697554E-3</v>
      </c>
      <c r="Z327">
        <f>Sustainable_Friendly_Table[[#This Row],[S- Worst-Euclidean Distance]]/(Sustainable_Friendly_Table[[#This Row],[S+ Best-Euclidean Distance]]+Sustainable_Friendly_Table[[#This Row],[S- Worst-Euclidean Distance]])</f>
        <v>0.35989934597062728</v>
      </c>
      <c r="AA327">
        <v>326</v>
      </c>
    </row>
    <row r="328" spans="1:27" x14ac:dyDescent="0.3">
      <c r="A328">
        <v>39</v>
      </c>
      <c r="B328" t="s">
        <v>139</v>
      </c>
      <c r="C328" t="s">
        <v>150</v>
      </c>
      <c r="D328" t="s">
        <v>154</v>
      </c>
      <c r="E328" t="s">
        <v>156</v>
      </c>
      <c r="F328" t="s">
        <v>159</v>
      </c>
      <c r="G328" t="s">
        <v>224</v>
      </c>
      <c r="H328">
        <v>371.75852859880405</v>
      </c>
      <c r="I328">
        <v>27</v>
      </c>
      <c r="J328">
        <v>1362596.4253298084</v>
      </c>
      <c r="K328">
        <v>47576.869763636365</v>
      </c>
      <c r="L328">
        <v>245267356.55936551</v>
      </c>
      <c r="M328">
        <v>5330359.9422727264</v>
      </c>
      <c r="N328">
        <v>2043894637.9947124</v>
      </c>
      <c r="O328">
        <v>101147400</v>
      </c>
      <c r="P328">
        <v>22.614542668181812</v>
      </c>
      <c r="Q328">
        <v>20370.816558680635</v>
      </c>
      <c r="R328">
        <v>245314933.42912915</v>
      </c>
      <c r="S328">
        <v>2150.3723979369852</v>
      </c>
      <c r="T328">
        <v>20393.431101348819</v>
      </c>
      <c r="U328">
        <f>Sustainable_Friendly_Table[[#This Row],[Total Energy(MJ)]]*AHP!$P$13/TOPSIS!$B$12</f>
        <v>2.3877370239916113E-2</v>
      </c>
      <c r="V328">
        <f>Sustainable_Friendly_Table[[#This Row],[Total Cost(LKR Million)]]*AHP!$P$14/TOPSIS!$C$12</f>
        <v>7.2222360928523724E-3</v>
      </c>
      <c r="W328">
        <f>Sustainable_Friendly_Table[[#This Row],[Total Carbon (Metric T)]]*AHP!$P$15/TOPSIS!$D$12</f>
        <v>1.314113523334791E-2</v>
      </c>
      <c r="X328">
        <f>((Sustainable_Friendly_Table[[#This Row],[Weighted Energy]]-TOPSIS!$B$13)^2+(Sustainable_Friendly_Table[[#This Row],[Weighted Cost]]-TOPSIS!$C$13)^2+(Sustainable_Friendly_Table[[#This Row],[Weighted Co2]]-TOPSIS!$D$13)^2)^0.5</f>
        <v>3.6981032782653937E-3</v>
      </c>
      <c r="Y328">
        <f>((Sustainable_Friendly_Table[[#This Row],[Weighted Energy]]-TOPSIS!$B$14)^2+(Sustainable_Friendly_Table[[#This Row],[Weighted Cost]]-TOPSIS!$C$14)^2+(Sustainable_Friendly_Table[[#This Row],[Weighted Co2]]-TOPSIS!$D$14)^2)^0.5</f>
        <v>2.0761928993178786E-3</v>
      </c>
      <c r="Z328">
        <f>Sustainable_Friendly_Table[[#This Row],[S- Worst-Euclidean Distance]]/(Sustainable_Friendly_Table[[#This Row],[S+ Best-Euclidean Distance]]+Sustainable_Friendly_Table[[#This Row],[S- Worst-Euclidean Distance]])</f>
        <v>0.35955774270429469</v>
      </c>
      <c r="AA328">
        <v>327</v>
      </c>
    </row>
    <row r="329" spans="1:27" x14ac:dyDescent="0.3">
      <c r="A329">
        <v>57</v>
      </c>
      <c r="B329" t="s">
        <v>139</v>
      </c>
      <c r="C329" t="s">
        <v>150</v>
      </c>
      <c r="D329" t="s">
        <v>155</v>
      </c>
      <c r="E329" t="s">
        <v>156</v>
      </c>
      <c r="F329" t="s">
        <v>159</v>
      </c>
      <c r="G329" t="s">
        <v>224</v>
      </c>
      <c r="H329">
        <v>371.76497570380394</v>
      </c>
      <c r="I329">
        <v>27</v>
      </c>
      <c r="J329">
        <v>1362602.6661274487</v>
      </c>
      <c r="K329">
        <v>47558.449463636367</v>
      </c>
      <c r="L329">
        <v>245268479.90294078</v>
      </c>
      <c r="M329">
        <v>5329438.9272727268</v>
      </c>
      <c r="N329">
        <v>2043903999.1911731</v>
      </c>
      <c r="O329">
        <v>101147400</v>
      </c>
      <c r="P329">
        <v>22.600727443181814</v>
      </c>
      <c r="Q329">
        <v>20370.909858605359</v>
      </c>
      <c r="R329">
        <v>245316038.35240442</v>
      </c>
      <c r="S329">
        <v>2150.3808381184458</v>
      </c>
      <c r="T329">
        <v>20393.510586048542</v>
      </c>
      <c r="U329">
        <f>Sustainable_Friendly_Table[[#This Row],[Total Energy(MJ)]]*AHP!$P$13/TOPSIS!$B$12</f>
        <v>2.3877477786007018E-2</v>
      </c>
      <c r="V329">
        <f>Sustainable_Friendly_Table[[#This Row],[Total Cost(LKR Million)]]*AHP!$P$14/TOPSIS!$C$12</f>
        <v>7.2222644400276028E-3</v>
      </c>
      <c r="W329">
        <f>Sustainable_Friendly_Table[[#This Row],[Total Carbon (Metric T)]]*AHP!$P$15/TOPSIS!$D$12</f>
        <v>1.3141186451761469E-2</v>
      </c>
      <c r="X329">
        <f>((Sustainable_Friendly_Table[[#This Row],[Weighted Energy]]-TOPSIS!$B$13)^2+(Sustainable_Friendly_Table[[#This Row],[Weighted Cost]]-TOPSIS!$C$13)^2+(Sustainable_Friendly_Table[[#This Row],[Weighted Co2]]-TOPSIS!$D$13)^2)^0.5</f>
        <v>3.6982254869370843E-3</v>
      </c>
      <c r="Y329">
        <f>((Sustainable_Friendly_Table[[#This Row],[Weighted Energy]]-TOPSIS!$B$14)^2+(Sustainable_Friendly_Table[[#This Row],[Weighted Cost]]-TOPSIS!$C$14)^2+(Sustainable_Friendly_Table[[#This Row],[Weighted Co2]]-TOPSIS!$D$14)^2)^0.5</f>
        <v>2.076070738083885E-3</v>
      </c>
      <c r="Z329">
        <f>Sustainable_Friendly_Table[[#This Row],[S- Worst-Euclidean Distance]]/(Sustainable_Friendly_Table[[#This Row],[S+ Best-Euclidean Distance]]+Sustainable_Friendly_Table[[#This Row],[S- Worst-Euclidean Distance]])</f>
        <v>0.35953658371178315</v>
      </c>
      <c r="AA329">
        <v>328</v>
      </c>
    </row>
    <row r="330" spans="1:27" x14ac:dyDescent="0.3">
      <c r="A330">
        <v>38</v>
      </c>
      <c r="B330" t="s">
        <v>139</v>
      </c>
      <c r="C330" t="s">
        <v>150</v>
      </c>
      <c r="D330" t="s">
        <v>154</v>
      </c>
      <c r="E330" t="s">
        <v>156</v>
      </c>
      <c r="F330" t="s">
        <v>159</v>
      </c>
      <c r="G330" t="s">
        <v>226</v>
      </c>
      <c r="H330">
        <v>371.75852859880405</v>
      </c>
      <c r="I330">
        <v>27</v>
      </c>
      <c r="J330">
        <v>1362596.4253298084</v>
      </c>
      <c r="K330">
        <v>47576.869763636365</v>
      </c>
      <c r="L330">
        <v>245267356.55936551</v>
      </c>
      <c r="M330">
        <v>5330359.9422727264</v>
      </c>
      <c r="N330">
        <v>2043894637.9947124</v>
      </c>
      <c r="O330">
        <v>105300000</v>
      </c>
      <c r="P330">
        <v>22.614542668181812</v>
      </c>
      <c r="Q330">
        <v>20370.816558680635</v>
      </c>
      <c r="R330">
        <v>245314933.42912915</v>
      </c>
      <c r="S330">
        <v>2154.5249979369851</v>
      </c>
      <c r="T330">
        <v>20393.431101348819</v>
      </c>
      <c r="U330">
        <f>Sustainable_Friendly_Table[[#This Row],[Total Energy(MJ)]]*AHP!$P$13/TOPSIS!$B$12</f>
        <v>2.3877370239916113E-2</v>
      </c>
      <c r="V330">
        <f>Sustainable_Friendly_Table[[#This Row],[Total Cost(LKR Million)]]*AHP!$P$14/TOPSIS!$C$12</f>
        <v>7.2361830062465131E-3</v>
      </c>
      <c r="W330">
        <f>Sustainable_Friendly_Table[[#This Row],[Total Carbon (Metric T)]]*AHP!$P$15/TOPSIS!$D$12</f>
        <v>1.314113523334791E-2</v>
      </c>
      <c r="X330">
        <f>((Sustainable_Friendly_Table[[#This Row],[Weighted Energy]]-TOPSIS!$B$13)^2+(Sustainable_Friendly_Table[[#This Row],[Weighted Cost]]-TOPSIS!$C$13)^2+(Sustainable_Friendly_Table[[#This Row],[Weighted Co2]]-TOPSIS!$D$13)^2)^0.5</f>
        <v>3.7017162027171715E-3</v>
      </c>
      <c r="Y330">
        <f>((Sustainable_Friendly_Table[[#This Row],[Weighted Energy]]-TOPSIS!$B$14)^2+(Sustainable_Friendly_Table[[#This Row],[Weighted Cost]]-TOPSIS!$C$14)^2+(Sustainable_Friendly_Table[[#This Row],[Weighted Co2]]-TOPSIS!$D$14)^2)^0.5</f>
        <v>2.0725015088320833E-3</v>
      </c>
      <c r="Z330">
        <f>Sustainable_Friendly_Table[[#This Row],[S- Worst-Euclidean Distance]]/(Sustainable_Friendly_Table[[#This Row],[S+ Best-Euclidean Distance]]+Sustainable_Friendly_Table[[#This Row],[S- Worst-Euclidean Distance]])</f>
        <v>0.35892334033176237</v>
      </c>
      <c r="AA330">
        <v>329</v>
      </c>
    </row>
    <row r="331" spans="1:27" x14ac:dyDescent="0.3">
      <c r="A331">
        <v>56</v>
      </c>
      <c r="B331" t="s">
        <v>139</v>
      </c>
      <c r="C331" t="s">
        <v>150</v>
      </c>
      <c r="D331" t="s">
        <v>155</v>
      </c>
      <c r="E331" t="s">
        <v>156</v>
      </c>
      <c r="F331" t="s">
        <v>159</v>
      </c>
      <c r="G331" t="s">
        <v>226</v>
      </c>
      <c r="H331">
        <v>371.76497570380394</v>
      </c>
      <c r="I331">
        <v>27</v>
      </c>
      <c r="J331">
        <v>1362602.6661274487</v>
      </c>
      <c r="K331">
        <v>47558.449463636367</v>
      </c>
      <c r="L331">
        <v>245268479.90294078</v>
      </c>
      <c r="M331">
        <v>5329438.9272727268</v>
      </c>
      <c r="N331">
        <v>2043903999.1911731</v>
      </c>
      <c r="O331">
        <v>105300000</v>
      </c>
      <c r="P331">
        <v>22.600727443181814</v>
      </c>
      <c r="Q331">
        <v>20370.909858605359</v>
      </c>
      <c r="R331">
        <v>245316038.35240442</v>
      </c>
      <c r="S331">
        <v>2154.5334381184457</v>
      </c>
      <c r="T331">
        <v>20393.510586048542</v>
      </c>
      <c r="U331">
        <f>Sustainable_Friendly_Table[[#This Row],[Total Energy(MJ)]]*AHP!$P$13/TOPSIS!$B$12</f>
        <v>2.3877477786007018E-2</v>
      </c>
      <c r="V331">
        <f>Sustainable_Friendly_Table[[#This Row],[Total Cost(LKR Million)]]*AHP!$P$14/TOPSIS!$C$12</f>
        <v>7.2362113534217426E-3</v>
      </c>
      <c r="W331">
        <f>Sustainable_Friendly_Table[[#This Row],[Total Carbon (Metric T)]]*AHP!$P$15/TOPSIS!$D$12</f>
        <v>1.3141186451761469E-2</v>
      </c>
      <c r="X331">
        <f>((Sustainable_Friendly_Table[[#This Row],[Weighted Energy]]-TOPSIS!$B$13)^2+(Sustainable_Friendly_Table[[#This Row],[Weighted Cost]]-TOPSIS!$C$13)^2+(Sustainable_Friendly_Table[[#This Row],[Weighted Co2]]-TOPSIS!$D$13)^2)^0.5</f>
        <v>3.7018383989153025E-3</v>
      </c>
      <c r="Y331">
        <f>((Sustainable_Friendly_Table[[#This Row],[Weighted Energy]]-TOPSIS!$B$14)^2+(Sustainable_Friendly_Table[[#This Row],[Weighted Cost]]-TOPSIS!$C$14)^2+(Sustainable_Friendly_Table[[#This Row],[Weighted Co2]]-TOPSIS!$D$14)^2)^0.5</f>
        <v>2.0723793207742271E-3</v>
      </c>
      <c r="Z331">
        <f>Sustainable_Friendly_Table[[#This Row],[S- Worst-Euclidean Distance]]/(Sustainable_Friendly_Table[[#This Row],[S+ Best-Euclidean Distance]]+Sustainable_Friendly_Table[[#This Row],[S- Worst-Euclidean Distance]])</f>
        <v>0.3589021788540484</v>
      </c>
      <c r="AA331">
        <v>330</v>
      </c>
    </row>
    <row r="332" spans="1:27" x14ac:dyDescent="0.3">
      <c r="A332">
        <v>40</v>
      </c>
      <c r="B332" t="s">
        <v>139</v>
      </c>
      <c r="C332" t="s">
        <v>150</v>
      </c>
      <c r="D332" t="s">
        <v>154</v>
      </c>
      <c r="E332" t="s">
        <v>156</v>
      </c>
      <c r="F332" t="s">
        <v>160</v>
      </c>
      <c r="G332" t="s">
        <v>225</v>
      </c>
      <c r="H332">
        <v>371.71995675496584</v>
      </c>
      <c r="I332">
        <v>53</v>
      </c>
      <c r="J332">
        <v>1363637.6047534924</v>
      </c>
      <c r="K332">
        <v>48395.649536363635</v>
      </c>
      <c r="L332">
        <v>245454768.85562864</v>
      </c>
      <c r="M332">
        <v>5357652.6013636356</v>
      </c>
      <c r="N332">
        <v>2045456407.1302388</v>
      </c>
      <c r="O332">
        <v>98792000</v>
      </c>
      <c r="P332">
        <v>22.341616077272725</v>
      </c>
      <c r="Q332">
        <v>20386.382191064713</v>
      </c>
      <c r="R332">
        <v>245503164.50516501</v>
      </c>
      <c r="S332">
        <v>2149.6060597316027</v>
      </c>
      <c r="T332">
        <v>20408.723807141985</v>
      </c>
      <c r="U332">
        <f>Sustainable_Friendly_Table[[#This Row],[Total Energy(MJ)]]*AHP!$P$13/TOPSIS!$B$12</f>
        <v>2.3895691436389321E-2</v>
      </c>
      <c r="V332">
        <f>Sustainable_Friendly_Table[[#This Row],[Total Cost(LKR Million)]]*AHP!$P$14/TOPSIS!$C$12</f>
        <v>7.2196622710103721E-3</v>
      </c>
      <c r="W332">
        <f>Sustainable_Friendly_Table[[#This Row],[Total Carbon (Metric T)]]*AHP!$P$15/TOPSIS!$D$12</f>
        <v>1.3150989559180237E-2</v>
      </c>
      <c r="X332">
        <f>((Sustainable_Friendly_Table[[#This Row],[Weighted Energy]]-TOPSIS!$B$13)^2+(Sustainable_Friendly_Table[[#This Row],[Weighted Cost]]-TOPSIS!$C$13)^2+(Sustainable_Friendly_Table[[#This Row],[Weighted Co2]]-TOPSIS!$D$13)^2)^0.5</f>
        <v>3.7175513727884498E-3</v>
      </c>
      <c r="Y332">
        <f>((Sustainable_Friendly_Table[[#This Row],[Weighted Energy]]-TOPSIS!$B$14)^2+(Sustainable_Friendly_Table[[#This Row],[Weighted Cost]]-TOPSIS!$C$14)^2+(Sustainable_Friendly_Table[[#This Row],[Weighted Co2]]-TOPSIS!$D$14)^2)^0.5</f>
        <v>2.056855518352634E-3</v>
      </c>
      <c r="Z332">
        <f>Sustainable_Friendly_Table[[#This Row],[S- Worst-Euclidean Distance]]/(Sustainable_Friendly_Table[[#This Row],[S+ Best-Euclidean Distance]]+Sustainable_Friendly_Table[[#This Row],[S- Worst-Euclidean Distance]])</f>
        <v>0.35620204068199596</v>
      </c>
      <c r="AA332">
        <v>331</v>
      </c>
    </row>
    <row r="333" spans="1:27" x14ac:dyDescent="0.3">
      <c r="A333">
        <v>58</v>
      </c>
      <c r="B333" t="s">
        <v>139</v>
      </c>
      <c r="C333" t="s">
        <v>150</v>
      </c>
      <c r="D333" t="s">
        <v>155</v>
      </c>
      <c r="E333" t="s">
        <v>156</v>
      </c>
      <c r="F333" t="s">
        <v>160</v>
      </c>
      <c r="G333" t="s">
        <v>225</v>
      </c>
      <c r="H333">
        <v>371.72640385996584</v>
      </c>
      <c r="I333">
        <v>53</v>
      </c>
      <c r="J333">
        <v>1363643.8455511325</v>
      </c>
      <c r="K333">
        <v>48377.229236363637</v>
      </c>
      <c r="L333">
        <v>245455892.19920388</v>
      </c>
      <c r="M333">
        <v>5356731.586363636</v>
      </c>
      <c r="N333">
        <v>2045465768.3266988</v>
      </c>
      <c r="O333">
        <v>98792000</v>
      </c>
      <c r="P333">
        <v>22.327800852272723</v>
      </c>
      <c r="Q333">
        <v>20386.475490989433</v>
      </c>
      <c r="R333">
        <v>245504269.42844024</v>
      </c>
      <c r="S333">
        <v>2149.614499913062</v>
      </c>
      <c r="T333">
        <v>20408.803291841705</v>
      </c>
      <c r="U333">
        <f>Sustainable_Friendly_Table[[#This Row],[Total Energy(MJ)]]*AHP!$P$13/TOPSIS!$B$12</f>
        <v>2.3895798982480218E-2</v>
      </c>
      <c r="V333">
        <f>Sustainable_Friendly_Table[[#This Row],[Total Cost(LKR Million)]]*AHP!$P$14/TOPSIS!$C$12</f>
        <v>7.2196906181855982E-3</v>
      </c>
      <c r="W333">
        <f>Sustainable_Friendly_Table[[#This Row],[Total Carbon (Metric T)]]*AHP!$P$15/TOPSIS!$D$12</f>
        <v>1.3151040777593794E-2</v>
      </c>
      <c r="X333">
        <f>((Sustainable_Friendly_Table[[#This Row],[Weighted Energy]]-TOPSIS!$B$13)^2+(Sustainable_Friendly_Table[[#This Row],[Weighted Cost]]-TOPSIS!$C$13)^2+(Sustainable_Friendly_Table[[#This Row],[Weighted Co2]]-TOPSIS!$D$13)^2)^0.5</f>
        <v>3.7176735882949495E-3</v>
      </c>
      <c r="Y333">
        <f>((Sustainable_Friendly_Table[[#This Row],[Weighted Energy]]-TOPSIS!$B$14)^2+(Sustainable_Friendly_Table[[#This Row],[Weighted Cost]]-TOPSIS!$C$14)^2+(Sustainable_Friendly_Table[[#This Row],[Weighted Co2]]-TOPSIS!$D$14)^2)^0.5</f>
        <v>2.0567333764974836E-3</v>
      </c>
      <c r="Z333">
        <f>Sustainable_Friendly_Table[[#This Row],[S- Worst-Euclidean Distance]]/(Sustainable_Friendly_Table[[#This Row],[S+ Best-Euclidean Distance]]+Sustainable_Friendly_Table[[#This Row],[S- Worst-Euclidean Distance]])</f>
        <v>0.35618088386179675</v>
      </c>
      <c r="AA333">
        <v>332</v>
      </c>
    </row>
    <row r="334" spans="1:27" x14ac:dyDescent="0.3">
      <c r="A334">
        <v>42</v>
      </c>
      <c r="B334" t="s">
        <v>139</v>
      </c>
      <c r="C334" t="s">
        <v>150</v>
      </c>
      <c r="D334" t="s">
        <v>154</v>
      </c>
      <c r="E334" t="s">
        <v>156</v>
      </c>
      <c r="F334" t="s">
        <v>160</v>
      </c>
      <c r="G334" t="s">
        <v>224</v>
      </c>
      <c r="H334">
        <v>371.71995675496584</v>
      </c>
      <c r="I334">
        <v>27</v>
      </c>
      <c r="J334">
        <v>1363637.6047534924</v>
      </c>
      <c r="K334">
        <v>48395.649536363635</v>
      </c>
      <c r="L334">
        <v>245454768.85562864</v>
      </c>
      <c r="M334">
        <v>5357652.6013636356</v>
      </c>
      <c r="N334">
        <v>2045456407.1302388</v>
      </c>
      <c r="O334">
        <v>101147400</v>
      </c>
      <c r="P334">
        <v>22.341616077272725</v>
      </c>
      <c r="Q334">
        <v>20386.382191064713</v>
      </c>
      <c r="R334">
        <v>245503164.50516501</v>
      </c>
      <c r="S334">
        <v>2151.9614597316026</v>
      </c>
      <c r="T334">
        <v>20408.723807141985</v>
      </c>
      <c r="U334">
        <f>Sustainable_Friendly_Table[[#This Row],[Total Energy(MJ)]]*AHP!$P$13/TOPSIS!$B$12</f>
        <v>2.3895691436389321E-2</v>
      </c>
      <c r="V334">
        <f>Sustainable_Friendly_Table[[#This Row],[Total Cost(LKR Million)]]*AHP!$P$14/TOPSIS!$C$12</f>
        <v>7.2275731123648389E-3</v>
      </c>
      <c r="W334">
        <f>Sustainable_Friendly_Table[[#This Row],[Total Carbon (Metric T)]]*AHP!$P$15/TOPSIS!$D$12</f>
        <v>1.3150989559180237E-2</v>
      </c>
      <c r="X334">
        <f>((Sustainable_Friendly_Table[[#This Row],[Weighted Energy]]-TOPSIS!$B$13)^2+(Sustainable_Friendly_Table[[#This Row],[Weighted Cost]]-TOPSIS!$C$13)^2+(Sustainable_Friendly_Table[[#This Row],[Weighted Co2]]-TOPSIS!$D$13)^2)^0.5</f>
        <v>3.7195784860456038E-3</v>
      </c>
      <c r="Y334">
        <f>((Sustainable_Friendly_Table[[#This Row],[Weighted Energy]]-TOPSIS!$B$14)^2+(Sustainable_Friendly_Table[[#This Row],[Weighted Cost]]-TOPSIS!$C$14)^2+(Sustainable_Friendly_Table[[#This Row],[Weighted Co2]]-TOPSIS!$D$14)^2)^0.5</f>
        <v>2.0547213015742164E-3</v>
      </c>
      <c r="Z334">
        <f>Sustainable_Friendly_Table[[#This Row],[S- Worst-Euclidean Distance]]/(Sustainable_Friendly_Table[[#This Row],[S+ Best-Euclidean Distance]]+Sustainable_Friendly_Table[[#This Row],[S- Worst-Euclidean Distance]])</f>
        <v>0.35583904146777551</v>
      </c>
      <c r="AA334">
        <v>333</v>
      </c>
    </row>
    <row r="335" spans="1:27" x14ac:dyDescent="0.3">
      <c r="A335">
        <v>60</v>
      </c>
      <c r="B335" t="s">
        <v>139</v>
      </c>
      <c r="C335" t="s">
        <v>150</v>
      </c>
      <c r="D335" t="s">
        <v>155</v>
      </c>
      <c r="E335" t="s">
        <v>156</v>
      </c>
      <c r="F335" t="s">
        <v>160</v>
      </c>
      <c r="G335" t="s">
        <v>224</v>
      </c>
      <c r="H335">
        <v>371.72640385996584</v>
      </c>
      <c r="I335">
        <v>27</v>
      </c>
      <c r="J335">
        <v>1363643.8455511325</v>
      </c>
      <c r="K335">
        <v>48377.229236363637</v>
      </c>
      <c r="L335">
        <v>245455892.19920388</v>
      </c>
      <c r="M335">
        <v>5356731.586363636</v>
      </c>
      <c r="N335">
        <v>2045465768.3266988</v>
      </c>
      <c r="O335">
        <v>101147400</v>
      </c>
      <c r="P335">
        <v>22.327800852272723</v>
      </c>
      <c r="Q335">
        <v>20386.475490989433</v>
      </c>
      <c r="R335">
        <v>245504269.42844024</v>
      </c>
      <c r="S335">
        <v>2151.9698999130619</v>
      </c>
      <c r="T335">
        <v>20408.803291841705</v>
      </c>
      <c r="U335">
        <f>Sustainable_Friendly_Table[[#This Row],[Total Energy(MJ)]]*AHP!$P$13/TOPSIS!$B$12</f>
        <v>2.3895798982480218E-2</v>
      </c>
      <c r="V335">
        <f>Sustainable_Friendly_Table[[#This Row],[Total Cost(LKR Million)]]*AHP!$P$14/TOPSIS!$C$12</f>
        <v>7.227601459540065E-3</v>
      </c>
      <c r="W335">
        <f>Sustainable_Friendly_Table[[#This Row],[Total Carbon (Metric T)]]*AHP!$P$15/TOPSIS!$D$12</f>
        <v>1.3151040777593794E-2</v>
      </c>
      <c r="X335">
        <f>((Sustainable_Friendly_Table[[#This Row],[Weighted Energy]]-TOPSIS!$B$13)^2+(Sustainable_Friendly_Table[[#This Row],[Weighted Cost]]-TOPSIS!$C$13)^2+(Sustainable_Friendly_Table[[#This Row],[Weighted Co2]]-TOPSIS!$D$13)^2)^0.5</f>
        <v>3.7197006952358245E-3</v>
      </c>
      <c r="Y335">
        <f>((Sustainable_Friendly_Table[[#This Row],[Weighted Energy]]-TOPSIS!$B$14)^2+(Sustainable_Friendly_Table[[#This Row],[Weighted Cost]]-TOPSIS!$C$14)^2+(Sustainable_Friendly_Table[[#This Row],[Weighted Co2]]-TOPSIS!$D$14)^2)^0.5</f>
        <v>2.0545991419894808E-3</v>
      </c>
      <c r="Z335">
        <f>Sustainable_Friendly_Table[[#This Row],[S- Worst-Euclidean Distance]]/(Sustainable_Friendly_Table[[#This Row],[S+ Best-Euclidean Distance]]+Sustainable_Friendly_Table[[#This Row],[S- Worst-Euclidean Distance]])</f>
        <v>0.35581788267108189</v>
      </c>
      <c r="AA335">
        <v>334</v>
      </c>
    </row>
    <row r="336" spans="1:27" x14ac:dyDescent="0.3">
      <c r="A336">
        <v>41</v>
      </c>
      <c r="B336" t="s">
        <v>139</v>
      </c>
      <c r="C336" t="s">
        <v>150</v>
      </c>
      <c r="D336" t="s">
        <v>154</v>
      </c>
      <c r="E336" t="s">
        <v>156</v>
      </c>
      <c r="F336" t="s">
        <v>160</v>
      </c>
      <c r="G336" t="s">
        <v>226</v>
      </c>
      <c r="H336">
        <v>371.71995675496584</v>
      </c>
      <c r="I336">
        <v>27</v>
      </c>
      <c r="J336">
        <v>1363637.6047534924</v>
      </c>
      <c r="K336">
        <v>48395.649536363635</v>
      </c>
      <c r="L336">
        <v>245454768.85562864</v>
      </c>
      <c r="M336">
        <v>5357652.6013636356</v>
      </c>
      <c r="N336">
        <v>2045456407.1302388</v>
      </c>
      <c r="O336">
        <v>105300000</v>
      </c>
      <c r="P336">
        <v>22.341616077272725</v>
      </c>
      <c r="Q336">
        <v>20386.382191064713</v>
      </c>
      <c r="R336">
        <v>245503164.50516501</v>
      </c>
      <c r="S336">
        <v>2156.1140597316025</v>
      </c>
      <c r="T336">
        <v>20408.723807141985</v>
      </c>
      <c r="U336">
        <f>Sustainable_Friendly_Table[[#This Row],[Total Energy(MJ)]]*AHP!$P$13/TOPSIS!$B$12</f>
        <v>2.3895691436389321E-2</v>
      </c>
      <c r="V336">
        <f>Sustainable_Friendly_Table[[#This Row],[Total Cost(LKR Million)]]*AHP!$P$14/TOPSIS!$C$12</f>
        <v>7.2415200257589787E-3</v>
      </c>
      <c r="W336">
        <f>Sustainable_Friendly_Table[[#This Row],[Total Carbon (Metric T)]]*AHP!$P$15/TOPSIS!$D$12</f>
        <v>1.3150989559180237E-2</v>
      </c>
      <c r="X336">
        <f>((Sustainable_Friendly_Table[[#This Row],[Weighted Energy]]-TOPSIS!$B$13)^2+(Sustainable_Friendly_Table[[#This Row],[Weighted Cost]]-TOPSIS!$C$13)^2+(Sustainable_Friendly_Table[[#This Row],[Weighted Co2]]-TOPSIS!$D$13)^2)^0.5</f>
        <v>3.7231905635479808E-3</v>
      </c>
      <c r="Y336">
        <f>((Sustainable_Friendly_Table[[#This Row],[Weighted Energy]]-TOPSIS!$B$14)^2+(Sustainable_Friendly_Table[[#This Row],[Weighted Cost]]-TOPSIS!$C$14)^2+(Sustainable_Friendly_Table[[#This Row],[Weighted Co2]]-TOPSIS!$D$14)^2)^0.5</f>
        <v>2.051027558560336E-3</v>
      </c>
      <c r="Z336">
        <f>Sustainable_Friendly_Table[[#This Row],[S- Worst-Euclidean Distance]]/(Sustainable_Friendly_Table[[#This Row],[S+ Best-Euclidean Distance]]+Sustainable_Friendly_Table[[#This Row],[S- Worst-Euclidean Distance]])</f>
        <v>0.35520437835684887</v>
      </c>
      <c r="AA336">
        <v>335</v>
      </c>
    </row>
    <row r="337" spans="1:27" x14ac:dyDescent="0.3">
      <c r="A337">
        <v>59</v>
      </c>
      <c r="B337" t="s">
        <v>139</v>
      </c>
      <c r="C337" t="s">
        <v>150</v>
      </c>
      <c r="D337" t="s">
        <v>155</v>
      </c>
      <c r="E337" t="s">
        <v>156</v>
      </c>
      <c r="F337" t="s">
        <v>160</v>
      </c>
      <c r="G337" t="s">
        <v>226</v>
      </c>
      <c r="H337">
        <v>371.72640385996584</v>
      </c>
      <c r="I337">
        <v>27</v>
      </c>
      <c r="J337">
        <v>1363643.8455511325</v>
      </c>
      <c r="K337">
        <v>48377.229236363637</v>
      </c>
      <c r="L337">
        <v>245455892.19920388</v>
      </c>
      <c r="M337">
        <v>5356731.586363636</v>
      </c>
      <c r="N337">
        <v>2045465768.3266988</v>
      </c>
      <c r="O337">
        <v>105300000</v>
      </c>
      <c r="P337">
        <v>22.327800852272723</v>
      </c>
      <c r="Q337">
        <v>20386.475490989433</v>
      </c>
      <c r="R337">
        <v>245504269.42844024</v>
      </c>
      <c r="S337">
        <v>2156.1224999130623</v>
      </c>
      <c r="T337">
        <v>20408.803291841705</v>
      </c>
      <c r="U337">
        <f>Sustainable_Friendly_Table[[#This Row],[Total Energy(MJ)]]*AHP!$P$13/TOPSIS!$B$12</f>
        <v>2.3895798982480218E-2</v>
      </c>
      <c r="V337">
        <f>Sustainable_Friendly_Table[[#This Row],[Total Cost(LKR Million)]]*AHP!$P$14/TOPSIS!$C$12</f>
        <v>7.2415483729342065E-3</v>
      </c>
      <c r="W337">
        <f>Sustainable_Friendly_Table[[#This Row],[Total Carbon (Metric T)]]*AHP!$P$15/TOPSIS!$D$12</f>
        <v>1.3151040777593794E-2</v>
      </c>
      <c r="X337">
        <f>((Sustainable_Friendly_Table[[#This Row],[Weighted Energy]]-TOPSIS!$B$13)^2+(Sustainable_Friendly_Table[[#This Row],[Weighted Cost]]-TOPSIS!$C$13)^2+(Sustainable_Friendly_Table[[#This Row],[Weighted Co2]]-TOPSIS!$D$13)^2)^0.5</f>
        <v>3.7233127603638807E-3</v>
      </c>
      <c r="Y337">
        <f>((Sustainable_Friendly_Table[[#This Row],[Weighted Energy]]-TOPSIS!$B$14)^2+(Sustainable_Friendly_Table[[#This Row],[Weighted Cost]]-TOPSIS!$C$14)^2+(Sustainable_Friendly_Table[[#This Row],[Weighted Co2]]-TOPSIS!$D$14)^2)^0.5</f>
        <v>2.0509053717337215E-3</v>
      </c>
      <c r="Z337">
        <f>Sustainable_Friendly_Table[[#This Row],[S- Worst-Euclidean Distance]]/(Sustainable_Friendly_Table[[#This Row],[S+ Best-Euclidean Distance]]+Sustainable_Friendly_Table[[#This Row],[S- Worst-Euclidean Distance]])</f>
        <v>0.35518321698537708</v>
      </c>
      <c r="AA337">
        <v>336</v>
      </c>
    </row>
    <row r="338" spans="1:27" x14ac:dyDescent="0.3">
      <c r="A338">
        <v>397</v>
      </c>
      <c r="B338" t="s">
        <v>142</v>
      </c>
      <c r="C338" t="s">
        <v>151</v>
      </c>
      <c r="D338" t="s">
        <v>154</v>
      </c>
      <c r="E338" t="s">
        <v>156</v>
      </c>
      <c r="F338" t="s">
        <v>159</v>
      </c>
      <c r="G338" t="s">
        <v>225</v>
      </c>
      <c r="H338">
        <v>384.45582936228067</v>
      </c>
      <c r="I338">
        <v>55</v>
      </c>
      <c r="J338">
        <v>1364609.2707684822</v>
      </c>
      <c r="K338">
        <v>36074.369363636361</v>
      </c>
      <c r="L338">
        <v>245629668.73832679</v>
      </c>
      <c r="M338">
        <v>5267384.7822727263</v>
      </c>
      <c r="N338">
        <v>2046913906.1527231</v>
      </c>
      <c r="O338">
        <v>102520000</v>
      </c>
      <c r="P338">
        <v>21.029019868181816</v>
      </c>
      <c r="Q338">
        <v>20400.908597988808</v>
      </c>
      <c r="R338">
        <v>245665743.10769042</v>
      </c>
      <c r="S338">
        <v>2154.7012909349955</v>
      </c>
      <c r="T338">
        <v>20421.937617856991</v>
      </c>
      <c r="U338">
        <f>Sustainable_Friendly_Table[[#This Row],[Total Energy(MJ)]]*AHP!$P$13/TOPSIS!$B$12</f>
        <v>2.3911515786873505E-2</v>
      </c>
      <c r="V338">
        <f>Sustainable_Friendly_Table[[#This Row],[Total Cost(LKR Million)]]*AHP!$P$14/TOPSIS!$C$12</f>
        <v>7.2367751035289979E-3</v>
      </c>
      <c r="W338">
        <f>Sustainable_Friendly_Table[[#This Row],[Total Carbon (Metric T)]]*AHP!$P$15/TOPSIS!$D$12</f>
        <v>1.3159504284960846E-2</v>
      </c>
      <c r="X338">
        <f>((Sustainable_Friendly_Table[[#This Row],[Weighted Energy]]-TOPSIS!$B$13)^2+(Sustainable_Friendly_Table[[#This Row],[Weighted Cost]]-TOPSIS!$C$13)^2+(Sustainable_Friendly_Table[[#This Row],[Weighted Co2]]-TOPSIS!$D$13)^2)^0.5</f>
        <v>3.7393123488730093E-3</v>
      </c>
      <c r="Y338">
        <f>((Sustainable_Friendly_Table[[#This Row],[Weighted Energy]]-TOPSIS!$B$14)^2+(Sustainable_Friendly_Table[[#This Row],[Weighted Cost]]-TOPSIS!$C$14)^2+(Sustainable_Friendly_Table[[#This Row],[Weighted Co2]]-TOPSIS!$D$14)^2)^0.5</f>
        <v>2.0349476793354525E-3</v>
      </c>
      <c r="Z338">
        <f>Sustainable_Friendly_Table[[#This Row],[S- Worst-Euclidean Distance]]/(Sustainable_Friendly_Table[[#This Row],[S+ Best-Euclidean Distance]]+Sustainable_Friendly_Table[[#This Row],[S- Worst-Euclidean Distance]])</f>
        <v>0.35241704900616005</v>
      </c>
      <c r="AA338">
        <v>337</v>
      </c>
    </row>
    <row r="339" spans="1:27" x14ac:dyDescent="0.3">
      <c r="A339">
        <v>415</v>
      </c>
      <c r="B339" t="s">
        <v>142</v>
      </c>
      <c r="C339" t="s">
        <v>151</v>
      </c>
      <c r="D339" t="s">
        <v>155</v>
      </c>
      <c r="E339" t="s">
        <v>156</v>
      </c>
      <c r="F339" t="s">
        <v>159</v>
      </c>
      <c r="G339" t="s">
        <v>225</v>
      </c>
      <c r="H339">
        <v>384.46227646728067</v>
      </c>
      <c r="I339">
        <v>55</v>
      </c>
      <c r="J339">
        <v>1364615.5115661218</v>
      </c>
      <c r="K339">
        <v>36055.949063636363</v>
      </c>
      <c r="L339">
        <v>245630792.08190194</v>
      </c>
      <c r="M339">
        <v>5266463.7672727266</v>
      </c>
      <c r="N339">
        <v>2046923267.3491828</v>
      </c>
      <c r="O339">
        <v>102520000</v>
      </c>
      <c r="P339">
        <v>21.015204643181818</v>
      </c>
      <c r="Q339">
        <v>20401.001897913524</v>
      </c>
      <c r="R339">
        <v>245666848.03096557</v>
      </c>
      <c r="S339">
        <v>2154.7097311164557</v>
      </c>
      <c r="T339">
        <v>20422.017102556707</v>
      </c>
      <c r="U339">
        <f>Sustainable_Friendly_Table[[#This Row],[Total Energy(MJ)]]*AHP!$P$13/TOPSIS!$B$12</f>
        <v>2.3911623332964392E-2</v>
      </c>
      <c r="V339">
        <f>Sustainable_Friendly_Table[[#This Row],[Total Cost(LKR Million)]]*AHP!$P$14/TOPSIS!$C$12</f>
        <v>7.2368034507042265E-3</v>
      </c>
      <c r="W339">
        <f>Sustainable_Friendly_Table[[#This Row],[Total Carbon (Metric T)]]*AHP!$P$15/TOPSIS!$D$12</f>
        <v>1.3159555503374401E-2</v>
      </c>
      <c r="X339">
        <f>((Sustainable_Friendly_Table[[#This Row],[Weighted Energy]]-TOPSIS!$B$13)^2+(Sustainable_Friendly_Table[[#This Row],[Weighted Cost]]-TOPSIS!$C$13)^2+(Sustainable_Friendly_Table[[#This Row],[Weighted Co2]]-TOPSIS!$D$13)^2)^0.5</f>
        <v>3.7394345546265637E-3</v>
      </c>
      <c r="Y339">
        <f>((Sustainable_Friendly_Table[[#This Row],[Weighted Energy]]-TOPSIS!$B$14)^2+(Sustainable_Friendly_Table[[#This Row],[Weighted Cost]]-TOPSIS!$C$14)^2+(Sustainable_Friendly_Table[[#This Row],[Weighted Co2]]-TOPSIS!$D$14)^2)^0.5</f>
        <v>2.0348255115292622E-3</v>
      </c>
      <c r="Z339">
        <f>Sustainable_Friendly_Table[[#This Row],[S- Worst-Euclidean Distance]]/(Sustainable_Friendly_Table[[#This Row],[S+ Best-Euclidean Distance]]+Sustainable_Friendly_Table[[#This Row],[S- Worst-Euclidean Distance]])</f>
        <v>0.3523958893808421</v>
      </c>
      <c r="AA339">
        <v>338</v>
      </c>
    </row>
    <row r="340" spans="1:27" x14ac:dyDescent="0.3">
      <c r="A340">
        <v>399</v>
      </c>
      <c r="B340" t="s">
        <v>142</v>
      </c>
      <c r="C340" t="s">
        <v>151</v>
      </c>
      <c r="D340" t="s">
        <v>154</v>
      </c>
      <c r="E340" t="s">
        <v>156</v>
      </c>
      <c r="F340" t="s">
        <v>159</v>
      </c>
      <c r="G340" t="s">
        <v>224</v>
      </c>
      <c r="H340">
        <v>384.45582936228067</v>
      </c>
      <c r="I340">
        <v>28</v>
      </c>
      <c r="J340">
        <v>1364609.2707684822</v>
      </c>
      <c r="K340">
        <v>36074.369363636361</v>
      </c>
      <c r="L340">
        <v>245629668.73832679</v>
      </c>
      <c r="M340">
        <v>5267384.7822727263</v>
      </c>
      <c r="N340">
        <v>2046913906.1527231</v>
      </c>
      <c r="O340">
        <v>104893600</v>
      </c>
      <c r="P340">
        <v>21.029019868181816</v>
      </c>
      <c r="Q340">
        <v>20400.908597988808</v>
      </c>
      <c r="R340">
        <v>245665743.10769042</v>
      </c>
      <c r="S340">
        <v>2157.0748909349954</v>
      </c>
      <c r="T340">
        <v>20421.937617856991</v>
      </c>
      <c r="U340">
        <f>Sustainable_Friendly_Table[[#This Row],[Total Energy(MJ)]]*AHP!$P$13/TOPSIS!$B$12</f>
        <v>2.3911515786873505E-2</v>
      </c>
      <c r="V340">
        <f>Sustainable_Friendly_Table[[#This Row],[Total Cost(LKR Million)]]*AHP!$P$14/TOPSIS!$C$12</f>
        <v>7.2447470713641682E-3</v>
      </c>
      <c r="W340">
        <f>Sustainable_Friendly_Table[[#This Row],[Total Carbon (Metric T)]]*AHP!$P$15/TOPSIS!$D$12</f>
        <v>1.3159504284960846E-2</v>
      </c>
      <c r="X340">
        <f>((Sustainable_Friendly_Table[[#This Row],[Weighted Energy]]-TOPSIS!$B$13)^2+(Sustainable_Friendly_Table[[#This Row],[Weighted Cost]]-TOPSIS!$C$13)^2+(Sustainable_Friendly_Table[[#This Row],[Weighted Co2]]-TOPSIS!$D$13)^2)^0.5</f>
        <v>3.7413797682879575E-3</v>
      </c>
      <c r="Y340">
        <f>((Sustainable_Friendly_Table[[#This Row],[Weighted Energy]]-TOPSIS!$B$14)^2+(Sustainable_Friendly_Table[[#This Row],[Weighted Cost]]-TOPSIS!$C$14)^2+(Sustainable_Friendly_Table[[#This Row],[Weighted Co2]]-TOPSIS!$D$14)^2)^0.5</f>
        <v>2.0328410146531594E-3</v>
      </c>
      <c r="Z340">
        <f>Sustainable_Friendly_Table[[#This Row],[S- Worst-Euclidean Distance]]/(Sustainable_Friendly_Table[[#This Row],[S+ Best-Euclidean Distance]]+Sustainable_Friendly_Table[[#This Row],[S- Worst-Euclidean Distance]])</f>
        <v>0.3520546046072256</v>
      </c>
      <c r="AA340">
        <v>339</v>
      </c>
    </row>
    <row r="341" spans="1:27" x14ac:dyDescent="0.3">
      <c r="A341">
        <v>417</v>
      </c>
      <c r="B341" t="s">
        <v>142</v>
      </c>
      <c r="C341" t="s">
        <v>151</v>
      </c>
      <c r="D341" t="s">
        <v>155</v>
      </c>
      <c r="E341" t="s">
        <v>156</v>
      </c>
      <c r="F341" t="s">
        <v>159</v>
      </c>
      <c r="G341" t="s">
        <v>224</v>
      </c>
      <c r="H341">
        <v>384.46227646728067</v>
      </c>
      <c r="I341">
        <v>28</v>
      </c>
      <c r="J341">
        <v>1364615.5115661218</v>
      </c>
      <c r="K341">
        <v>36055.949063636363</v>
      </c>
      <c r="L341">
        <v>245630792.08190194</v>
      </c>
      <c r="M341">
        <v>5266463.7672727266</v>
      </c>
      <c r="N341">
        <v>2046923267.3491828</v>
      </c>
      <c r="O341">
        <v>104893600</v>
      </c>
      <c r="P341">
        <v>21.015204643181818</v>
      </c>
      <c r="Q341">
        <v>20401.001897913524</v>
      </c>
      <c r="R341">
        <v>245666848.03096557</v>
      </c>
      <c r="S341">
        <v>2157.0833311164556</v>
      </c>
      <c r="T341">
        <v>20422.017102556707</v>
      </c>
      <c r="U341">
        <f>Sustainable_Friendly_Table[[#This Row],[Total Energy(MJ)]]*AHP!$P$13/TOPSIS!$B$12</f>
        <v>2.3911623332964392E-2</v>
      </c>
      <c r="V341">
        <f>Sustainable_Friendly_Table[[#This Row],[Total Cost(LKR Million)]]*AHP!$P$14/TOPSIS!$C$12</f>
        <v>7.2447754185393978E-3</v>
      </c>
      <c r="W341">
        <f>Sustainable_Friendly_Table[[#This Row],[Total Carbon (Metric T)]]*AHP!$P$15/TOPSIS!$D$12</f>
        <v>1.3159555503374401E-2</v>
      </c>
      <c r="X341">
        <f>((Sustainable_Friendly_Table[[#This Row],[Weighted Energy]]-TOPSIS!$B$13)^2+(Sustainable_Friendly_Table[[#This Row],[Weighted Cost]]-TOPSIS!$C$13)^2+(Sustainable_Friendly_Table[[#This Row],[Weighted Co2]]-TOPSIS!$D$13)^2)^0.5</f>
        <v>3.7415019669139521E-3</v>
      </c>
      <c r="Y341">
        <f>((Sustainable_Friendly_Table[[#This Row],[Weighted Energy]]-TOPSIS!$B$14)^2+(Sustainable_Friendly_Table[[#This Row],[Weighted Cost]]-TOPSIS!$C$14)^2+(Sustainable_Friendly_Table[[#This Row],[Weighted Co2]]-TOPSIS!$D$14)^2)^0.5</f>
        <v>2.0327188314076313E-3</v>
      </c>
      <c r="Z341">
        <f>Sustainable_Friendly_Table[[#This Row],[S- Worst-Euclidean Distance]]/(Sustainable_Friendly_Table[[#This Row],[S+ Best-Euclidean Distance]]+Sustainable_Friendly_Table[[#This Row],[S- Worst-Euclidean Distance]])</f>
        <v>0.35203344354245858</v>
      </c>
      <c r="AA341">
        <v>340</v>
      </c>
    </row>
    <row r="342" spans="1:27" x14ac:dyDescent="0.3">
      <c r="A342">
        <v>398</v>
      </c>
      <c r="B342" t="s">
        <v>142</v>
      </c>
      <c r="C342" t="s">
        <v>151</v>
      </c>
      <c r="D342" t="s">
        <v>154</v>
      </c>
      <c r="E342" t="s">
        <v>156</v>
      </c>
      <c r="F342" t="s">
        <v>159</v>
      </c>
      <c r="G342" t="s">
        <v>226</v>
      </c>
      <c r="H342">
        <v>384.45582936228067</v>
      </c>
      <c r="I342">
        <v>28</v>
      </c>
      <c r="J342">
        <v>1364609.2707684822</v>
      </c>
      <c r="K342">
        <v>36074.369363636361</v>
      </c>
      <c r="L342">
        <v>245629668.73832679</v>
      </c>
      <c r="M342">
        <v>5267384.7822727263</v>
      </c>
      <c r="N342">
        <v>2046913906.1527231</v>
      </c>
      <c r="O342">
        <v>109200000</v>
      </c>
      <c r="P342">
        <v>21.029019868181816</v>
      </c>
      <c r="Q342">
        <v>20400.908597988808</v>
      </c>
      <c r="R342">
        <v>245665743.10769042</v>
      </c>
      <c r="S342">
        <v>2161.3812909349958</v>
      </c>
      <c r="T342">
        <v>20421.937617856991</v>
      </c>
      <c r="U342">
        <f>Sustainable_Friendly_Table[[#This Row],[Total Energy(MJ)]]*AHP!$P$13/TOPSIS!$B$12</f>
        <v>2.3911515786873505E-2</v>
      </c>
      <c r="V342">
        <f>Sustainable_Friendly_Table[[#This Row],[Total Cost(LKR Million)]]*AHP!$P$14/TOPSIS!$C$12</f>
        <v>7.2592105371062426E-3</v>
      </c>
      <c r="W342">
        <f>Sustainable_Friendly_Table[[#This Row],[Total Carbon (Metric T)]]*AHP!$P$15/TOPSIS!$D$12</f>
        <v>1.3159504284960846E-2</v>
      </c>
      <c r="X342">
        <f>((Sustainable_Friendly_Table[[#This Row],[Weighted Energy]]-TOPSIS!$B$13)^2+(Sustainable_Friendly_Table[[#This Row],[Weighted Cost]]-TOPSIS!$C$13)^2+(Sustainable_Friendly_Table[[#This Row],[Weighted Co2]]-TOPSIS!$D$13)^2)^0.5</f>
        <v>3.7451710760303706E-3</v>
      </c>
      <c r="Y342">
        <f>((Sustainable_Friendly_Table[[#This Row],[Weighted Energy]]-TOPSIS!$B$14)^2+(Sustainable_Friendly_Table[[#This Row],[Weighted Cost]]-TOPSIS!$C$14)^2+(Sustainable_Friendly_Table[[#This Row],[Weighted Co2]]-TOPSIS!$D$14)^2)^0.5</f>
        <v>2.0290932907503904E-3</v>
      </c>
      <c r="Z342">
        <f>Sustainable_Friendly_Table[[#This Row],[S- Worst-Euclidean Distance]]/(Sustainable_Friendly_Table[[#This Row],[S+ Best-Euclidean Distance]]+Sustainable_Friendly_Table[[#This Row],[S- Worst-Euclidean Distance]])</f>
        <v>0.35140290812172154</v>
      </c>
      <c r="AA342">
        <v>341</v>
      </c>
    </row>
    <row r="343" spans="1:27" x14ac:dyDescent="0.3">
      <c r="A343">
        <v>416</v>
      </c>
      <c r="B343" t="s">
        <v>142</v>
      </c>
      <c r="C343" t="s">
        <v>151</v>
      </c>
      <c r="D343" t="s">
        <v>155</v>
      </c>
      <c r="E343" t="s">
        <v>156</v>
      </c>
      <c r="F343" t="s">
        <v>159</v>
      </c>
      <c r="G343" t="s">
        <v>226</v>
      </c>
      <c r="H343">
        <v>384.46227646728067</v>
      </c>
      <c r="I343">
        <v>28</v>
      </c>
      <c r="J343">
        <v>1364615.5115661218</v>
      </c>
      <c r="K343">
        <v>36055.949063636363</v>
      </c>
      <c r="L343">
        <v>245630792.08190194</v>
      </c>
      <c r="M343">
        <v>5266463.7672727266</v>
      </c>
      <c r="N343">
        <v>2046923267.3491828</v>
      </c>
      <c r="O343">
        <v>109200000</v>
      </c>
      <c r="P343">
        <v>21.015204643181818</v>
      </c>
      <c r="Q343">
        <v>20401.001897913524</v>
      </c>
      <c r="R343">
        <v>245666848.03096557</v>
      </c>
      <c r="S343">
        <v>2161.3897311164556</v>
      </c>
      <c r="T343">
        <v>20422.017102556707</v>
      </c>
      <c r="U343">
        <f>Sustainable_Friendly_Table[[#This Row],[Total Energy(MJ)]]*AHP!$P$13/TOPSIS!$B$12</f>
        <v>2.3911623332964392E-2</v>
      </c>
      <c r="V343">
        <f>Sustainable_Friendly_Table[[#This Row],[Total Cost(LKR Million)]]*AHP!$P$14/TOPSIS!$C$12</f>
        <v>7.2592388842814696E-3</v>
      </c>
      <c r="W343">
        <f>Sustainable_Friendly_Table[[#This Row],[Total Carbon (Metric T)]]*AHP!$P$15/TOPSIS!$D$12</f>
        <v>1.3159555503374401E-2</v>
      </c>
      <c r="X343">
        <f>((Sustainable_Friendly_Table[[#This Row],[Weighted Energy]]-TOPSIS!$B$13)^2+(Sustainable_Friendly_Table[[#This Row],[Weighted Cost]]-TOPSIS!$C$13)^2+(Sustainable_Friendly_Table[[#This Row],[Weighted Co2]]-TOPSIS!$D$13)^2)^0.5</f>
        <v>3.7452932604267182E-3</v>
      </c>
      <c r="Y343">
        <f>((Sustainable_Friendly_Table[[#This Row],[Weighted Energy]]-TOPSIS!$B$14)^2+(Sustainable_Friendly_Table[[#This Row],[Weighted Cost]]-TOPSIS!$C$14)^2+(Sustainable_Friendly_Table[[#This Row],[Weighted Co2]]-TOPSIS!$D$14)^2)^0.5</f>
        <v>2.0289710838915778E-3</v>
      </c>
      <c r="Z343">
        <f>Sustainable_Friendly_Table[[#This Row],[S- Worst-Euclidean Distance]]/(Sustainable_Friendly_Table[[#This Row],[S+ Best-Euclidean Distance]]+Sustainable_Friendly_Table[[#This Row],[S- Worst-Euclidean Distance]])</f>
        <v>0.35138174543187045</v>
      </c>
      <c r="AA343">
        <v>342</v>
      </c>
    </row>
    <row r="344" spans="1:27" x14ac:dyDescent="0.3">
      <c r="A344">
        <v>46</v>
      </c>
      <c r="B344" t="s">
        <v>139</v>
      </c>
      <c r="C344" t="s">
        <v>150</v>
      </c>
      <c r="D344" t="s">
        <v>154</v>
      </c>
      <c r="E344" t="s">
        <v>157</v>
      </c>
      <c r="F344" t="s">
        <v>159</v>
      </c>
      <c r="G344" t="s">
        <v>225</v>
      </c>
      <c r="H344">
        <v>374.81530641698583</v>
      </c>
      <c r="I344">
        <v>54</v>
      </c>
      <c r="J344">
        <v>1365555.3862578082</v>
      </c>
      <c r="K344">
        <v>50306.135672727265</v>
      </c>
      <c r="L344">
        <v>245799969.52640548</v>
      </c>
      <c r="M344">
        <v>4784506.7604545439</v>
      </c>
      <c r="N344">
        <v>2048333079.3867123</v>
      </c>
      <c r="O344">
        <v>100656000</v>
      </c>
      <c r="P344">
        <v>25.343808577272721</v>
      </c>
      <c r="Q344">
        <v>20415.053024554229</v>
      </c>
      <c r="R344">
        <v>245850275.6620782</v>
      </c>
      <c r="S344">
        <v>2153.7735861471674</v>
      </c>
      <c r="T344">
        <v>20440.396833131501</v>
      </c>
      <c r="U344">
        <f>Sustainable_Friendly_Table[[#This Row],[Total Energy(MJ)]]*AHP!$P$13/TOPSIS!$B$12</f>
        <v>2.392947699315167E-2</v>
      </c>
      <c r="V344">
        <f>Sustainable_Friendly_Table[[#This Row],[Total Cost(LKR Million)]]*AHP!$P$14/TOPSIS!$C$12</f>
        <v>7.2336593162316016E-3</v>
      </c>
      <c r="W344">
        <f>Sustainable_Friendly_Table[[#This Row],[Total Carbon (Metric T)]]*AHP!$P$15/TOPSIS!$D$12</f>
        <v>1.3171399048672667E-2</v>
      </c>
      <c r="X344">
        <f>((Sustainable_Friendly_Table[[#This Row],[Weighted Energy]]-TOPSIS!$B$13)^2+(Sustainable_Friendly_Table[[#This Row],[Weighted Cost]]-TOPSIS!$C$13)^2+(Sustainable_Friendly_Table[[#This Row],[Weighted Co2]]-TOPSIS!$D$13)^2)^0.5</f>
        <v>3.7592582769151667E-3</v>
      </c>
      <c r="Y344">
        <f>((Sustainable_Friendly_Table[[#This Row],[Weighted Energy]]-TOPSIS!$B$14)^2+(Sustainable_Friendly_Table[[#This Row],[Weighted Cost]]-TOPSIS!$C$14)^2+(Sustainable_Friendly_Table[[#This Row],[Weighted Co2]]-TOPSIS!$D$14)^2)^0.5</f>
        <v>2.01509895387454E-3</v>
      </c>
      <c r="Z344">
        <f>Sustainable_Friendly_Table[[#This Row],[S- Worst-Euclidean Distance]]/(Sustainable_Friendly_Table[[#This Row],[S+ Best-Euclidean Distance]]+Sustainable_Friendly_Table[[#This Row],[S- Worst-Euclidean Distance]])</f>
        <v>0.34897372527105552</v>
      </c>
      <c r="AA344">
        <v>343</v>
      </c>
    </row>
    <row r="345" spans="1:27" x14ac:dyDescent="0.3">
      <c r="A345">
        <v>64</v>
      </c>
      <c r="B345" t="s">
        <v>139</v>
      </c>
      <c r="C345" t="s">
        <v>150</v>
      </c>
      <c r="D345" t="s">
        <v>155</v>
      </c>
      <c r="E345" t="s">
        <v>157</v>
      </c>
      <c r="F345" t="s">
        <v>159</v>
      </c>
      <c r="G345" t="s">
        <v>225</v>
      </c>
      <c r="H345">
        <v>374.82175352198584</v>
      </c>
      <c r="I345">
        <v>54</v>
      </c>
      <c r="J345">
        <v>1365561.6270554485</v>
      </c>
      <c r="K345">
        <v>50287.715372727267</v>
      </c>
      <c r="L345">
        <v>245801092.86998075</v>
      </c>
      <c r="M345">
        <v>4783585.7454545442</v>
      </c>
      <c r="N345">
        <v>2048342440.5831728</v>
      </c>
      <c r="O345">
        <v>100656000</v>
      </c>
      <c r="P345">
        <v>25.329993352272723</v>
      </c>
      <c r="Q345">
        <v>20415.146324478956</v>
      </c>
      <c r="R345">
        <v>245851380.58535349</v>
      </c>
      <c r="S345">
        <v>2153.7820263286276</v>
      </c>
      <c r="T345">
        <v>20440.476317831228</v>
      </c>
      <c r="U345">
        <f>Sustainable_Friendly_Table[[#This Row],[Total Energy(MJ)]]*AHP!$P$13/TOPSIS!$B$12</f>
        <v>2.3929584539242574E-2</v>
      </c>
      <c r="V345">
        <f>Sustainable_Friendly_Table[[#This Row],[Total Cost(LKR Million)]]*AHP!$P$14/TOPSIS!$C$12</f>
        <v>7.2336876634068294E-3</v>
      </c>
      <c r="W345">
        <f>Sustainable_Friendly_Table[[#This Row],[Total Carbon (Metric T)]]*AHP!$P$15/TOPSIS!$D$12</f>
        <v>1.3171450267086228E-2</v>
      </c>
      <c r="X345">
        <f>((Sustainable_Friendly_Table[[#This Row],[Weighted Energy]]-TOPSIS!$B$13)^2+(Sustainable_Friendly_Table[[#This Row],[Weighted Cost]]-TOPSIS!$C$13)^2+(Sustainable_Friendly_Table[[#This Row],[Weighted Co2]]-TOPSIS!$D$13)^2)^0.5</f>
        <v>3.7593804866740558E-3</v>
      </c>
      <c r="Y345">
        <f>((Sustainable_Friendly_Table[[#This Row],[Weighted Energy]]-TOPSIS!$B$14)^2+(Sustainable_Friendly_Table[[#This Row],[Weighted Cost]]-TOPSIS!$C$14)^2+(Sustainable_Friendly_Table[[#This Row],[Weighted Co2]]-TOPSIS!$D$14)^2)^0.5</f>
        <v>2.0149767998101473E-3</v>
      </c>
      <c r="Z345">
        <f>Sustainable_Friendly_Table[[#This Row],[S- Worst-Euclidean Distance]]/(Sustainable_Friendly_Table[[#This Row],[S+ Best-Euclidean Distance]]+Sustainable_Friendly_Table[[#This Row],[S- Worst-Euclidean Distance]])</f>
        <v>0.34895256733186897</v>
      </c>
      <c r="AA345">
        <v>344</v>
      </c>
    </row>
    <row r="346" spans="1:27" x14ac:dyDescent="0.3">
      <c r="A346">
        <v>48</v>
      </c>
      <c r="B346" t="s">
        <v>139</v>
      </c>
      <c r="C346" t="s">
        <v>150</v>
      </c>
      <c r="D346" t="s">
        <v>154</v>
      </c>
      <c r="E346" t="s">
        <v>157</v>
      </c>
      <c r="F346" t="s">
        <v>159</v>
      </c>
      <c r="G346" t="s">
        <v>224</v>
      </c>
      <c r="H346">
        <v>374.81530641698583</v>
      </c>
      <c r="I346">
        <v>27</v>
      </c>
      <c r="J346">
        <v>1365555.3862578082</v>
      </c>
      <c r="K346">
        <v>50306.135672727265</v>
      </c>
      <c r="L346">
        <v>245799969.52640548</v>
      </c>
      <c r="M346">
        <v>4784506.7604545439</v>
      </c>
      <c r="N346">
        <v>2048333079.3867123</v>
      </c>
      <c r="O346">
        <v>101147400</v>
      </c>
      <c r="P346">
        <v>25.343808577272721</v>
      </c>
      <c r="Q346">
        <v>20415.053024554229</v>
      </c>
      <c r="R346">
        <v>245850275.6620782</v>
      </c>
      <c r="S346">
        <v>2154.2649861471673</v>
      </c>
      <c r="T346">
        <v>20440.396833131501</v>
      </c>
      <c r="U346">
        <f>Sustainable_Friendly_Table[[#This Row],[Total Energy(MJ)]]*AHP!$P$13/TOPSIS!$B$12</f>
        <v>2.392947699315167E-2</v>
      </c>
      <c r="V346">
        <f>Sustainable_Friendly_Table[[#This Row],[Total Cost(LKR Million)]]*AHP!$P$14/TOPSIS!$C$12</f>
        <v>7.2353097312106212E-3</v>
      </c>
      <c r="W346">
        <f>Sustainable_Friendly_Table[[#This Row],[Total Carbon (Metric T)]]*AHP!$P$15/TOPSIS!$D$12</f>
        <v>1.3171399048672667E-2</v>
      </c>
      <c r="X346">
        <f>((Sustainable_Friendly_Table[[#This Row],[Weighted Energy]]-TOPSIS!$B$13)^2+(Sustainable_Friendly_Table[[#This Row],[Weighted Cost]]-TOPSIS!$C$13)^2+(Sustainable_Friendly_Table[[#This Row],[Weighted Co2]]-TOPSIS!$D$13)^2)^0.5</f>
        <v>3.7596813565281798E-3</v>
      </c>
      <c r="Y346">
        <f>((Sustainable_Friendly_Table[[#This Row],[Weighted Energy]]-TOPSIS!$B$14)^2+(Sustainable_Friendly_Table[[#This Row],[Weighted Cost]]-TOPSIS!$C$14)^2+(Sustainable_Friendly_Table[[#This Row],[Weighted Co2]]-TOPSIS!$D$14)^2)^0.5</f>
        <v>2.0146535589189714E-3</v>
      </c>
      <c r="Z346">
        <f>Sustainable_Friendly_Table[[#This Row],[S- Worst-Euclidean Distance]]/(Sustainable_Friendly_Table[[#This Row],[S+ Best-Euclidean Distance]]+Sustainable_Friendly_Table[[#This Row],[S- Worst-Euclidean Distance]])</f>
        <v>0.34889794035491295</v>
      </c>
      <c r="AA346">
        <v>345</v>
      </c>
    </row>
    <row r="347" spans="1:27" x14ac:dyDescent="0.3">
      <c r="A347">
        <v>66</v>
      </c>
      <c r="B347" t="s">
        <v>139</v>
      </c>
      <c r="C347" t="s">
        <v>150</v>
      </c>
      <c r="D347" t="s">
        <v>155</v>
      </c>
      <c r="E347" t="s">
        <v>157</v>
      </c>
      <c r="F347" t="s">
        <v>159</v>
      </c>
      <c r="G347" t="s">
        <v>224</v>
      </c>
      <c r="H347">
        <v>374.82175352198584</v>
      </c>
      <c r="I347">
        <v>27</v>
      </c>
      <c r="J347">
        <v>1365561.6270554485</v>
      </c>
      <c r="K347">
        <v>50287.715372727267</v>
      </c>
      <c r="L347">
        <v>245801092.86998075</v>
      </c>
      <c r="M347">
        <v>4783585.7454545442</v>
      </c>
      <c r="N347">
        <v>2048342440.5831728</v>
      </c>
      <c r="O347">
        <v>101147400</v>
      </c>
      <c r="P347">
        <v>25.329993352272723</v>
      </c>
      <c r="Q347">
        <v>20415.146324478956</v>
      </c>
      <c r="R347">
        <v>245851380.58535349</v>
      </c>
      <c r="S347">
        <v>2154.2734263286275</v>
      </c>
      <c r="T347">
        <v>20440.476317831228</v>
      </c>
      <c r="U347">
        <f>Sustainable_Friendly_Table[[#This Row],[Total Energy(MJ)]]*AHP!$P$13/TOPSIS!$B$12</f>
        <v>2.3929584539242574E-2</v>
      </c>
      <c r="V347">
        <f>Sustainable_Friendly_Table[[#This Row],[Total Cost(LKR Million)]]*AHP!$P$14/TOPSIS!$C$12</f>
        <v>7.2353380783858508E-3</v>
      </c>
      <c r="W347">
        <f>Sustainable_Friendly_Table[[#This Row],[Total Carbon (Metric T)]]*AHP!$P$15/TOPSIS!$D$12</f>
        <v>1.3171450267086228E-2</v>
      </c>
      <c r="X347">
        <f>((Sustainable_Friendly_Table[[#This Row],[Weighted Energy]]-TOPSIS!$B$13)^2+(Sustainable_Friendly_Table[[#This Row],[Weighted Cost]]-TOPSIS!$C$13)^2+(Sustainable_Friendly_Table[[#This Row],[Weighted Co2]]-TOPSIS!$D$13)^2)^0.5</f>
        <v>3.7598035649785287E-3</v>
      </c>
      <c r="Y347">
        <f>((Sustainable_Friendly_Table[[#This Row],[Weighted Energy]]-TOPSIS!$B$14)^2+(Sustainable_Friendly_Table[[#This Row],[Weighted Cost]]-TOPSIS!$C$14)^2+(Sustainable_Friendly_Table[[#This Row],[Weighted Co2]]-TOPSIS!$D$14)^2)^0.5</f>
        <v>2.0145314010709681E-3</v>
      </c>
      <c r="Z347">
        <f>Sustainable_Friendly_Table[[#This Row],[S- Worst-Euclidean Distance]]/(Sustainable_Friendly_Table[[#This Row],[S+ Best-Euclidean Distance]]+Sustainable_Friendly_Table[[#This Row],[S- Worst-Euclidean Distance]])</f>
        <v>0.34887678198710509</v>
      </c>
      <c r="AA347">
        <v>346</v>
      </c>
    </row>
    <row r="348" spans="1:27" x14ac:dyDescent="0.3">
      <c r="A348">
        <v>400</v>
      </c>
      <c r="B348" t="s">
        <v>142</v>
      </c>
      <c r="C348" t="s">
        <v>151</v>
      </c>
      <c r="D348" t="s">
        <v>154</v>
      </c>
      <c r="E348" t="s">
        <v>156</v>
      </c>
      <c r="F348" t="s">
        <v>160</v>
      </c>
      <c r="G348" t="s">
        <v>225</v>
      </c>
      <c r="H348">
        <v>384.41725751844257</v>
      </c>
      <c r="I348">
        <v>55</v>
      </c>
      <c r="J348">
        <v>1365650.450192166</v>
      </c>
      <c r="K348">
        <v>36893.149136363631</v>
      </c>
      <c r="L348">
        <v>245817081.03458989</v>
      </c>
      <c r="M348">
        <v>5294677.4413636355</v>
      </c>
      <c r="N348">
        <v>2048475675.288249</v>
      </c>
      <c r="O348">
        <v>102520000</v>
      </c>
      <c r="P348">
        <v>20.756093277272726</v>
      </c>
      <c r="Q348">
        <v>20416.474230372878</v>
      </c>
      <c r="R348">
        <v>245853974.18372625</v>
      </c>
      <c r="S348">
        <v>2156.2903527296126</v>
      </c>
      <c r="T348">
        <v>20437.23032365015</v>
      </c>
      <c r="U348">
        <f>Sustainable_Friendly_Table[[#This Row],[Total Energy(MJ)]]*AHP!$P$13/TOPSIS!$B$12</f>
        <v>2.3929836983346706E-2</v>
      </c>
      <c r="V348">
        <f>Sustainable_Friendly_Table[[#This Row],[Total Cost(LKR Million)]]*AHP!$P$14/TOPSIS!$C$12</f>
        <v>7.2421121230414618E-3</v>
      </c>
      <c r="W348">
        <f>Sustainable_Friendly_Table[[#This Row],[Total Carbon (Metric T)]]*AHP!$P$15/TOPSIS!$D$12</f>
        <v>1.3169358610793169E-2</v>
      </c>
      <c r="X348">
        <f>((Sustainable_Friendly_Table[[#This Row],[Weighted Energy]]-TOPSIS!$B$13)^2+(Sustainable_Friendly_Table[[#This Row],[Weighted Cost]]-TOPSIS!$C$13)^2+(Sustainable_Friendly_Table[[#This Row],[Weighted Co2]]-TOPSIS!$D$13)^2)^0.5</f>
        <v>3.7607873501869461E-3</v>
      </c>
      <c r="Y348">
        <f>((Sustainable_Friendly_Table[[#This Row],[Weighted Energy]]-TOPSIS!$B$14)^2+(Sustainable_Friendly_Table[[#This Row],[Weighted Cost]]-TOPSIS!$C$14)^2+(Sustainable_Friendly_Table[[#This Row],[Weighted Co2]]-TOPSIS!$D$14)^2)^0.5</f>
        <v>2.0134753843426088E-3</v>
      </c>
      <c r="Z348">
        <f>Sustainable_Friendly_Table[[#This Row],[S- Worst-Euclidean Distance]]/(Sustainable_Friendly_Table[[#This Row],[S+ Best-Euclidean Distance]]+Sustainable_Friendly_Table[[#This Row],[S- Worst-Euclidean Distance]])</f>
        <v>0.3486982627759927</v>
      </c>
      <c r="AA348">
        <v>347</v>
      </c>
    </row>
    <row r="349" spans="1:27" x14ac:dyDescent="0.3">
      <c r="A349">
        <v>418</v>
      </c>
      <c r="B349" t="s">
        <v>142</v>
      </c>
      <c r="C349" t="s">
        <v>151</v>
      </c>
      <c r="D349" t="s">
        <v>155</v>
      </c>
      <c r="E349" t="s">
        <v>156</v>
      </c>
      <c r="F349" t="s">
        <v>160</v>
      </c>
      <c r="G349" t="s">
        <v>225</v>
      </c>
      <c r="H349">
        <v>384.42370462344252</v>
      </c>
      <c r="I349">
        <v>55</v>
      </c>
      <c r="J349">
        <v>1365656.6909898059</v>
      </c>
      <c r="K349">
        <v>36874.728836363633</v>
      </c>
      <c r="L349">
        <v>245818204.37816504</v>
      </c>
      <c r="M349">
        <v>5293756.4263636358</v>
      </c>
      <c r="N349">
        <v>2048485036.4847085</v>
      </c>
      <c r="O349">
        <v>102520000</v>
      </c>
      <c r="P349">
        <v>20.742278052272727</v>
      </c>
      <c r="Q349">
        <v>20416.567530297594</v>
      </c>
      <c r="R349">
        <v>245855079.10700139</v>
      </c>
      <c r="S349">
        <v>2156.2987929110723</v>
      </c>
      <c r="T349">
        <v>20437.309808349866</v>
      </c>
      <c r="U349">
        <f>Sustainable_Friendly_Table[[#This Row],[Total Energy(MJ)]]*AHP!$P$13/TOPSIS!$B$12</f>
        <v>2.3929944529437596E-2</v>
      </c>
      <c r="V349">
        <f>Sustainable_Friendly_Table[[#This Row],[Total Cost(LKR Million)]]*AHP!$P$14/TOPSIS!$C$12</f>
        <v>7.2421404702166904E-3</v>
      </c>
      <c r="W349">
        <f>Sustainable_Friendly_Table[[#This Row],[Total Carbon (Metric T)]]*AHP!$P$15/TOPSIS!$D$12</f>
        <v>1.3169409829206724E-2</v>
      </c>
      <c r="X349">
        <f>((Sustainable_Friendly_Table[[#This Row],[Weighted Energy]]-TOPSIS!$B$13)^2+(Sustainable_Friendly_Table[[#This Row],[Weighted Cost]]-TOPSIS!$C$13)^2+(Sustainable_Friendly_Table[[#This Row],[Weighted Co2]]-TOPSIS!$D$13)^2)^0.5</f>
        <v>3.7609095564767312E-3</v>
      </c>
      <c r="Y349">
        <f>((Sustainable_Friendly_Table[[#This Row],[Weighted Energy]]-TOPSIS!$B$14)^2+(Sustainable_Friendly_Table[[#This Row],[Weighted Cost]]-TOPSIS!$C$14)^2+(Sustainable_Friendly_Table[[#This Row],[Weighted Co2]]-TOPSIS!$D$14)^2)^0.5</f>
        <v>2.0133532181070553E-3</v>
      </c>
      <c r="Z349">
        <f>Sustainable_Friendly_Table[[#This Row],[S- Worst-Euclidean Distance]]/(Sustainable_Friendly_Table[[#This Row],[S+ Best-Euclidean Distance]]+Sustainable_Friendly_Table[[#This Row],[S- Worst-Euclidean Distance]])</f>
        <v>0.348677103329815</v>
      </c>
      <c r="AA349">
        <v>348</v>
      </c>
    </row>
    <row r="350" spans="1:27" x14ac:dyDescent="0.3">
      <c r="A350">
        <v>402</v>
      </c>
      <c r="B350" t="s">
        <v>142</v>
      </c>
      <c r="C350" t="s">
        <v>151</v>
      </c>
      <c r="D350" t="s">
        <v>154</v>
      </c>
      <c r="E350" t="s">
        <v>156</v>
      </c>
      <c r="F350" t="s">
        <v>160</v>
      </c>
      <c r="G350" t="s">
        <v>224</v>
      </c>
      <c r="H350">
        <v>384.41725751844257</v>
      </c>
      <c r="I350">
        <v>28</v>
      </c>
      <c r="J350">
        <v>1365650.450192166</v>
      </c>
      <c r="K350">
        <v>36893.149136363631</v>
      </c>
      <c r="L350">
        <v>245817081.03458989</v>
      </c>
      <c r="M350">
        <v>5294677.4413636355</v>
      </c>
      <c r="N350">
        <v>2048475675.288249</v>
      </c>
      <c r="O350">
        <v>104893600</v>
      </c>
      <c r="P350">
        <v>20.756093277272726</v>
      </c>
      <c r="Q350">
        <v>20416.474230372878</v>
      </c>
      <c r="R350">
        <v>245853974.18372625</v>
      </c>
      <c r="S350">
        <v>2158.6639527296124</v>
      </c>
      <c r="T350">
        <v>20437.23032365015</v>
      </c>
      <c r="U350">
        <f>Sustainable_Friendly_Table[[#This Row],[Total Energy(MJ)]]*AHP!$P$13/TOPSIS!$B$12</f>
        <v>2.3929836983346706E-2</v>
      </c>
      <c r="V350">
        <f>Sustainable_Friendly_Table[[#This Row],[Total Cost(LKR Million)]]*AHP!$P$14/TOPSIS!$C$12</f>
        <v>7.250084090876633E-3</v>
      </c>
      <c r="W350">
        <f>Sustainable_Friendly_Table[[#This Row],[Total Carbon (Metric T)]]*AHP!$P$15/TOPSIS!$D$12</f>
        <v>1.3169358610793169E-2</v>
      </c>
      <c r="X350">
        <f>((Sustainable_Friendly_Table[[#This Row],[Weighted Energy]]-TOPSIS!$B$13)^2+(Sustainable_Friendly_Table[[#This Row],[Weighted Cost]]-TOPSIS!$C$13)^2+(Sustainable_Friendly_Table[[#This Row],[Weighted Co2]]-TOPSIS!$D$13)^2)^0.5</f>
        <v>3.7628542776119035E-3</v>
      </c>
      <c r="Y350">
        <f>((Sustainable_Friendly_Table[[#This Row],[Weighted Energy]]-TOPSIS!$B$14)^2+(Sustainable_Friendly_Table[[#This Row],[Weighted Cost]]-TOPSIS!$C$14)^2+(Sustainable_Friendly_Table[[#This Row],[Weighted Co2]]-TOPSIS!$D$14)^2)^0.5</f>
        <v>2.0113673830687265E-3</v>
      </c>
      <c r="Z350">
        <f>Sustainable_Friendly_Table[[#This Row],[S- Worst-Euclidean Distance]]/(Sustainable_Friendly_Table[[#This Row],[S+ Best-Euclidean Distance]]+Sustainable_Friendly_Table[[#This Row],[S- Worst-Euclidean Distance]])</f>
        <v>0.34833567210712846</v>
      </c>
      <c r="AA350">
        <v>349</v>
      </c>
    </row>
    <row r="351" spans="1:27" x14ac:dyDescent="0.3">
      <c r="A351">
        <v>420</v>
      </c>
      <c r="B351" t="s">
        <v>142</v>
      </c>
      <c r="C351" t="s">
        <v>151</v>
      </c>
      <c r="D351" t="s">
        <v>155</v>
      </c>
      <c r="E351" t="s">
        <v>156</v>
      </c>
      <c r="F351" t="s">
        <v>160</v>
      </c>
      <c r="G351" t="s">
        <v>224</v>
      </c>
      <c r="H351">
        <v>384.42370462344252</v>
      </c>
      <c r="I351">
        <v>28</v>
      </c>
      <c r="J351">
        <v>1365656.6909898059</v>
      </c>
      <c r="K351">
        <v>36874.728836363633</v>
      </c>
      <c r="L351">
        <v>245818204.37816504</v>
      </c>
      <c r="M351">
        <v>5293756.4263636358</v>
      </c>
      <c r="N351">
        <v>2048485036.4847085</v>
      </c>
      <c r="O351">
        <v>104893600</v>
      </c>
      <c r="P351">
        <v>20.742278052272727</v>
      </c>
      <c r="Q351">
        <v>20416.567530297594</v>
      </c>
      <c r="R351">
        <v>245855079.10700139</v>
      </c>
      <c r="S351">
        <v>2158.6723929110722</v>
      </c>
      <c r="T351">
        <v>20437.309808349866</v>
      </c>
      <c r="U351">
        <f>Sustainable_Friendly_Table[[#This Row],[Total Energy(MJ)]]*AHP!$P$13/TOPSIS!$B$12</f>
        <v>2.3929944529437596E-2</v>
      </c>
      <c r="V351">
        <f>Sustainable_Friendly_Table[[#This Row],[Total Cost(LKR Million)]]*AHP!$P$14/TOPSIS!$C$12</f>
        <v>7.2501124380518617E-3</v>
      </c>
      <c r="W351">
        <f>Sustainable_Friendly_Table[[#This Row],[Total Carbon (Metric T)]]*AHP!$P$15/TOPSIS!$D$12</f>
        <v>1.3169409829206724E-2</v>
      </c>
      <c r="X351">
        <f>((Sustainable_Friendly_Table[[#This Row],[Weighted Energy]]-TOPSIS!$B$13)^2+(Sustainable_Friendly_Table[[#This Row],[Weighted Cost]]-TOPSIS!$C$13)^2+(Sustainable_Friendly_Table[[#This Row],[Weighted Co2]]-TOPSIS!$D$13)^2)^0.5</f>
        <v>3.7629764768304878E-3</v>
      </c>
      <c r="Y351">
        <f>((Sustainable_Friendly_Table[[#This Row],[Weighted Energy]]-TOPSIS!$B$14)^2+(Sustainable_Friendly_Table[[#This Row],[Weighted Cost]]-TOPSIS!$C$14)^2+(Sustainable_Friendly_Table[[#This Row],[Weighted Co2]]-TOPSIS!$D$14)^2)^0.5</f>
        <v>2.0112452011494504E-3</v>
      </c>
      <c r="Z351">
        <f>Sustainable_Friendly_Table[[#This Row],[S- Worst-Euclidean Distance]]/(Sustainable_Friendly_Table[[#This Row],[S+ Best-Euclidean Distance]]+Sustainable_Friendly_Table[[#This Row],[S- Worst-Euclidean Distance]])</f>
        <v>0.34831451116942003</v>
      </c>
      <c r="AA351">
        <v>350</v>
      </c>
    </row>
    <row r="352" spans="1:27" x14ac:dyDescent="0.3">
      <c r="A352">
        <v>47</v>
      </c>
      <c r="B352" t="s">
        <v>139</v>
      </c>
      <c r="C352" t="s">
        <v>150</v>
      </c>
      <c r="D352" t="s">
        <v>154</v>
      </c>
      <c r="E352" t="s">
        <v>157</v>
      </c>
      <c r="F352" t="s">
        <v>159</v>
      </c>
      <c r="G352" t="s">
        <v>226</v>
      </c>
      <c r="H352">
        <v>374.81530641698583</v>
      </c>
      <c r="I352">
        <v>27</v>
      </c>
      <c r="J352">
        <v>1365555.3862578082</v>
      </c>
      <c r="K352">
        <v>50306.135672727265</v>
      </c>
      <c r="L352">
        <v>245799969.52640548</v>
      </c>
      <c r="M352">
        <v>4784506.7604545439</v>
      </c>
      <c r="N352">
        <v>2048333079.3867123</v>
      </c>
      <c r="O352">
        <v>105300000</v>
      </c>
      <c r="P352">
        <v>25.343808577272721</v>
      </c>
      <c r="Q352">
        <v>20415.053024554229</v>
      </c>
      <c r="R352">
        <v>245850275.6620782</v>
      </c>
      <c r="S352">
        <v>2158.4175861471672</v>
      </c>
      <c r="T352">
        <v>20440.396833131501</v>
      </c>
      <c r="U352">
        <f>Sustainable_Friendly_Table[[#This Row],[Total Energy(MJ)]]*AHP!$P$13/TOPSIS!$B$12</f>
        <v>2.392947699315167E-2</v>
      </c>
      <c r="V352">
        <f>Sustainable_Friendly_Table[[#This Row],[Total Cost(LKR Million)]]*AHP!$P$14/TOPSIS!$C$12</f>
        <v>7.2492566446047627E-3</v>
      </c>
      <c r="W352">
        <f>Sustainable_Friendly_Table[[#This Row],[Total Carbon (Metric T)]]*AHP!$P$15/TOPSIS!$D$12</f>
        <v>1.3171399048672667E-2</v>
      </c>
      <c r="X352">
        <f>((Sustainable_Friendly_Table[[#This Row],[Weighted Energy]]-TOPSIS!$B$13)^2+(Sustainable_Friendly_Table[[#This Row],[Weighted Cost]]-TOPSIS!$C$13)^2+(Sustainable_Friendly_Table[[#This Row],[Weighted Co2]]-TOPSIS!$D$13)^2)^0.5</f>
        <v>3.7632836147666326E-3</v>
      </c>
      <c r="Y352">
        <f>((Sustainable_Friendly_Table[[#This Row],[Weighted Energy]]-TOPSIS!$B$14)^2+(Sustainable_Friendly_Table[[#This Row],[Weighted Cost]]-TOPSIS!$C$14)^2+(Sustainable_Friendly_Table[[#This Row],[Weighted Co2]]-TOPSIS!$D$14)^2)^0.5</f>
        <v>2.010939876078352E-3</v>
      </c>
      <c r="Z352">
        <f>Sustainable_Friendly_Table[[#This Row],[S- Worst-Euclidean Distance]]/(Sustainable_Friendly_Table[[#This Row],[S+ Best-Euclidean Distance]]+Sustainable_Friendly_Table[[#This Row],[S- Worst-Euclidean Distance]])</f>
        <v>0.34826152456112786</v>
      </c>
      <c r="AA352">
        <v>351</v>
      </c>
    </row>
    <row r="353" spans="1:27" x14ac:dyDescent="0.3">
      <c r="A353">
        <v>65</v>
      </c>
      <c r="B353" t="s">
        <v>139</v>
      </c>
      <c r="C353" t="s">
        <v>150</v>
      </c>
      <c r="D353" t="s">
        <v>155</v>
      </c>
      <c r="E353" t="s">
        <v>157</v>
      </c>
      <c r="F353" t="s">
        <v>159</v>
      </c>
      <c r="G353" t="s">
        <v>226</v>
      </c>
      <c r="H353">
        <v>374.82175352198584</v>
      </c>
      <c r="I353">
        <v>27</v>
      </c>
      <c r="J353">
        <v>1365561.6270554485</v>
      </c>
      <c r="K353">
        <v>50287.715372727267</v>
      </c>
      <c r="L353">
        <v>245801092.86998075</v>
      </c>
      <c r="M353">
        <v>4783585.7454545442</v>
      </c>
      <c r="N353">
        <v>2048342440.5831728</v>
      </c>
      <c r="O353">
        <v>105300000</v>
      </c>
      <c r="P353">
        <v>25.329993352272723</v>
      </c>
      <c r="Q353">
        <v>20415.146324478956</v>
      </c>
      <c r="R353">
        <v>245851380.58535349</v>
      </c>
      <c r="S353">
        <v>2158.4260263286278</v>
      </c>
      <c r="T353">
        <v>20440.476317831228</v>
      </c>
      <c r="U353">
        <f>Sustainable_Friendly_Table[[#This Row],[Total Energy(MJ)]]*AHP!$P$13/TOPSIS!$B$12</f>
        <v>2.3929584539242574E-2</v>
      </c>
      <c r="V353">
        <f>Sustainable_Friendly_Table[[#This Row],[Total Cost(LKR Million)]]*AHP!$P$14/TOPSIS!$C$12</f>
        <v>7.2492849917799923E-3</v>
      </c>
      <c r="W353">
        <f>Sustainable_Friendly_Table[[#This Row],[Total Carbon (Metric T)]]*AHP!$P$15/TOPSIS!$D$12</f>
        <v>1.3171450267086228E-2</v>
      </c>
      <c r="X353">
        <f>((Sustainable_Friendly_Table[[#This Row],[Weighted Energy]]-TOPSIS!$B$13)^2+(Sustainable_Friendly_Table[[#This Row],[Weighted Cost]]-TOPSIS!$C$13)^2+(Sustainable_Friendly_Table[[#This Row],[Weighted Co2]]-TOPSIS!$D$13)^2)^0.5</f>
        <v>3.763405811294058E-3</v>
      </c>
      <c r="Y353">
        <f>((Sustainable_Friendly_Table[[#This Row],[Weighted Energy]]-TOPSIS!$B$14)^2+(Sustainable_Friendly_Table[[#This Row],[Weighted Cost]]-TOPSIS!$C$14)^2+(Sustainable_Friendly_Table[[#This Row],[Weighted Co2]]-TOPSIS!$D$14)^2)^0.5</f>
        <v>2.0108176892372149E-3</v>
      </c>
      <c r="Z353">
        <f>Sustainable_Friendly_Table[[#This Row],[S- Worst-Euclidean Distance]]/(Sustainable_Friendly_Table[[#This Row],[S+ Best-Euclidean Distance]]+Sustainable_Friendly_Table[[#This Row],[S- Worst-Euclidean Distance]])</f>
        <v>0.34824036323710089</v>
      </c>
      <c r="AA353">
        <v>352</v>
      </c>
    </row>
    <row r="354" spans="1:27" x14ac:dyDescent="0.3">
      <c r="A354">
        <v>401</v>
      </c>
      <c r="B354" t="s">
        <v>142</v>
      </c>
      <c r="C354" t="s">
        <v>151</v>
      </c>
      <c r="D354" t="s">
        <v>154</v>
      </c>
      <c r="E354" t="s">
        <v>156</v>
      </c>
      <c r="F354" t="s">
        <v>160</v>
      </c>
      <c r="G354" t="s">
        <v>226</v>
      </c>
      <c r="H354">
        <v>384.41725751844257</v>
      </c>
      <c r="I354">
        <v>28</v>
      </c>
      <c r="J354">
        <v>1365650.450192166</v>
      </c>
      <c r="K354">
        <v>36893.149136363631</v>
      </c>
      <c r="L354">
        <v>245817081.03458989</v>
      </c>
      <c r="M354">
        <v>5294677.4413636355</v>
      </c>
      <c r="N354">
        <v>2048475675.288249</v>
      </c>
      <c r="O354">
        <v>109200000</v>
      </c>
      <c r="P354">
        <v>20.756093277272726</v>
      </c>
      <c r="Q354">
        <v>20416.474230372878</v>
      </c>
      <c r="R354">
        <v>245853974.18372625</v>
      </c>
      <c r="S354">
        <v>2162.9703527296124</v>
      </c>
      <c r="T354">
        <v>20437.23032365015</v>
      </c>
      <c r="U354">
        <f>Sustainable_Friendly_Table[[#This Row],[Total Energy(MJ)]]*AHP!$P$13/TOPSIS!$B$12</f>
        <v>2.3929836983346706E-2</v>
      </c>
      <c r="V354">
        <f>Sustainable_Friendly_Table[[#This Row],[Total Cost(LKR Million)]]*AHP!$P$14/TOPSIS!$C$12</f>
        <v>7.2645475566187065E-3</v>
      </c>
      <c r="W354">
        <f>Sustainable_Friendly_Table[[#This Row],[Total Carbon (Metric T)]]*AHP!$P$15/TOPSIS!$D$12</f>
        <v>1.3169358610793169E-2</v>
      </c>
      <c r="X354">
        <f>((Sustainable_Friendly_Table[[#This Row],[Weighted Energy]]-TOPSIS!$B$13)^2+(Sustainable_Friendly_Table[[#This Row],[Weighted Cost]]-TOPSIS!$C$13)^2+(Sustainable_Friendly_Table[[#This Row],[Weighted Co2]]-TOPSIS!$D$13)^2)^0.5</f>
        <v>3.7666444637528503E-3</v>
      </c>
      <c r="Y354">
        <f>((Sustainable_Friendly_Table[[#This Row],[Weighted Energy]]-TOPSIS!$B$14)^2+(Sustainable_Friendly_Table[[#This Row],[Weighted Cost]]-TOPSIS!$C$14)^2+(Sustainable_Friendly_Table[[#This Row],[Weighted Co2]]-TOPSIS!$D$14)^2)^0.5</f>
        <v>2.0076180226782847E-3</v>
      </c>
      <c r="Z354">
        <f>Sustainable_Friendly_Table[[#This Row],[S- Worst-Euclidean Distance]]/(Sustainable_Friendly_Table[[#This Row],[S+ Best-Euclidean Distance]]+Sustainable_Friendly_Table[[#This Row],[S- Worst-Euclidean Distance]])</f>
        <v>0.34768388645233228</v>
      </c>
      <c r="AA354">
        <v>353</v>
      </c>
    </row>
    <row r="355" spans="1:27" x14ac:dyDescent="0.3">
      <c r="A355">
        <v>419</v>
      </c>
      <c r="B355" t="s">
        <v>142</v>
      </c>
      <c r="C355" t="s">
        <v>151</v>
      </c>
      <c r="D355" t="s">
        <v>155</v>
      </c>
      <c r="E355" t="s">
        <v>156</v>
      </c>
      <c r="F355" t="s">
        <v>160</v>
      </c>
      <c r="G355" t="s">
        <v>226</v>
      </c>
      <c r="H355">
        <v>384.42370462344252</v>
      </c>
      <c r="I355">
        <v>28</v>
      </c>
      <c r="J355">
        <v>1365656.6909898059</v>
      </c>
      <c r="K355">
        <v>36874.728836363633</v>
      </c>
      <c r="L355">
        <v>245818204.37816504</v>
      </c>
      <c r="M355">
        <v>5293756.4263636358</v>
      </c>
      <c r="N355">
        <v>2048485036.4847085</v>
      </c>
      <c r="O355">
        <v>109200000</v>
      </c>
      <c r="P355">
        <v>20.742278052272727</v>
      </c>
      <c r="Q355">
        <v>20416.567530297594</v>
      </c>
      <c r="R355">
        <v>245855079.10700139</v>
      </c>
      <c r="S355">
        <v>2162.9787929110721</v>
      </c>
      <c r="T355">
        <v>20437.309808349866</v>
      </c>
      <c r="U355">
        <f>Sustainable_Friendly_Table[[#This Row],[Total Energy(MJ)]]*AHP!$P$13/TOPSIS!$B$12</f>
        <v>2.3929944529437596E-2</v>
      </c>
      <c r="V355">
        <f>Sustainable_Friendly_Table[[#This Row],[Total Cost(LKR Million)]]*AHP!$P$14/TOPSIS!$C$12</f>
        <v>7.2645759037939335E-3</v>
      </c>
      <c r="W355">
        <f>Sustainable_Friendly_Table[[#This Row],[Total Carbon (Metric T)]]*AHP!$P$15/TOPSIS!$D$12</f>
        <v>1.3169409829206724E-2</v>
      </c>
      <c r="X355">
        <f>((Sustainable_Friendly_Table[[#This Row],[Weighted Energy]]-TOPSIS!$B$13)^2+(Sustainable_Friendly_Table[[#This Row],[Weighted Cost]]-TOPSIS!$C$13)^2+(Sustainable_Friendly_Table[[#This Row],[Weighted Co2]]-TOPSIS!$D$13)^2)^0.5</f>
        <v>3.7667666488586972E-3</v>
      </c>
      <c r="Y355">
        <f>((Sustainable_Friendly_Table[[#This Row],[Weighted Energy]]-TOPSIS!$B$14)^2+(Sustainable_Friendly_Table[[#This Row],[Weighted Cost]]-TOPSIS!$C$14)^2+(Sustainable_Friendly_Table[[#This Row],[Weighted Co2]]-TOPSIS!$D$14)^2)^0.5</f>
        <v>2.0074958167959948E-3</v>
      </c>
      <c r="Z355">
        <f>Sustainable_Friendly_Table[[#This Row],[S- Worst-Euclidean Distance]]/(Sustainable_Friendly_Table[[#This Row],[S+ Best-Euclidean Distance]]+Sustainable_Friendly_Table[[#This Row],[S- Worst-Euclidean Distance]])</f>
        <v>0.34766272380872498</v>
      </c>
      <c r="AA355">
        <v>354</v>
      </c>
    </row>
    <row r="356" spans="1:27" x14ac:dyDescent="0.3">
      <c r="A356">
        <v>49</v>
      </c>
      <c r="B356" t="s">
        <v>139</v>
      </c>
      <c r="C356" t="s">
        <v>150</v>
      </c>
      <c r="D356" t="s">
        <v>154</v>
      </c>
      <c r="E356" t="s">
        <v>157</v>
      </c>
      <c r="F356" t="s">
        <v>160</v>
      </c>
      <c r="G356" t="s">
        <v>225</v>
      </c>
      <c r="H356">
        <v>374.77673457314773</v>
      </c>
      <c r="I356">
        <v>54</v>
      </c>
      <c r="J356">
        <v>1366596.5656814924</v>
      </c>
      <c r="K356">
        <v>51124.915445454535</v>
      </c>
      <c r="L356">
        <v>245987381.82266864</v>
      </c>
      <c r="M356">
        <v>4811799.419545453</v>
      </c>
      <c r="N356">
        <v>2049894848.5222385</v>
      </c>
      <c r="O356">
        <v>100656000</v>
      </c>
      <c r="P356">
        <v>25.070881986363631</v>
      </c>
      <c r="Q356">
        <v>20430.61865693831</v>
      </c>
      <c r="R356">
        <v>246038506.73811409</v>
      </c>
      <c r="S356">
        <v>2155.362647941784</v>
      </c>
      <c r="T356">
        <v>20455.689538924675</v>
      </c>
      <c r="U356">
        <f>Sustainable_Friendly_Table[[#This Row],[Total Energy(MJ)]]*AHP!$P$13/TOPSIS!$B$12</f>
        <v>2.3947798189624874E-2</v>
      </c>
      <c r="V356">
        <f>Sustainable_Friendly_Table[[#This Row],[Total Cost(LKR Million)]]*AHP!$P$14/TOPSIS!$C$12</f>
        <v>7.2389963357440638E-3</v>
      </c>
      <c r="W356">
        <f>Sustainable_Friendly_Table[[#This Row],[Total Carbon (Metric T)]]*AHP!$P$15/TOPSIS!$D$12</f>
        <v>1.3181253374504999E-2</v>
      </c>
      <c r="X356">
        <f>((Sustainable_Friendly_Table[[#This Row],[Weighted Energy]]-TOPSIS!$B$13)^2+(Sustainable_Friendly_Table[[#This Row],[Weighted Cost]]-TOPSIS!$C$13)^2+(Sustainable_Friendly_Table[[#This Row],[Weighted Co2]]-TOPSIS!$D$13)^2)^0.5</f>
        <v>3.7807336267905553E-3</v>
      </c>
      <c r="Y356">
        <f>((Sustainable_Friendly_Table[[#This Row],[Weighted Energy]]-TOPSIS!$B$14)^2+(Sustainable_Friendly_Table[[#This Row],[Weighted Cost]]-TOPSIS!$C$14)^2+(Sustainable_Friendly_Table[[#This Row],[Weighted Co2]]-TOPSIS!$D$14)^2)^0.5</f>
        <v>1.9936283938900884E-3</v>
      </c>
      <c r="Z356">
        <f>Sustainable_Friendly_Table[[#This Row],[S- Worst-Euclidean Distance]]/(Sustainable_Friendly_Table[[#This Row],[S+ Best-Euclidean Distance]]+Sustainable_Friendly_Table[[#This Row],[S- Worst-Euclidean Distance]])</f>
        <v>0.34525517914359871</v>
      </c>
      <c r="AA356">
        <v>355</v>
      </c>
    </row>
    <row r="357" spans="1:27" x14ac:dyDescent="0.3">
      <c r="A357">
        <v>67</v>
      </c>
      <c r="B357" t="s">
        <v>139</v>
      </c>
      <c r="C357" t="s">
        <v>150</v>
      </c>
      <c r="D357" t="s">
        <v>155</v>
      </c>
      <c r="E357" t="s">
        <v>157</v>
      </c>
      <c r="F357" t="s">
        <v>160</v>
      </c>
      <c r="G357" t="s">
        <v>225</v>
      </c>
      <c r="H357">
        <v>374.78318167814763</v>
      </c>
      <c r="I357">
        <v>54</v>
      </c>
      <c r="J357">
        <v>1366602.8064791323</v>
      </c>
      <c r="K357">
        <v>51106.495145454537</v>
      </c>
      <c r="L357">
        <v>245988505.16624379</v>
      </c>
      <c r="M357">
        <v>4810878.4045454534</v>
      </c>
      <c r="N357">
        <v>2049904209.7186983</v>
      </c>
      <c r="O357">
        <v>100656000</v>
      </c>
      <c r="P357">
        <v>25.057066761363632</v>
      </c>
      <c r="Q357">
        <v>20430.711956863022</v>
      </c>
      <c r="R357">
        <v>246039611.66138923</v>
      </c>
      <c r="S357">
        <v>2155.3710881232437</v>
      </c>
      <c r="T357">
        <v>20455.769023624387</v>
      </c>
      <c r="U357">
        <f>Sustainable_Friendly_Table[[#This Row],[Total Energy(MJ)]]*AHP!$P$13/TOPSIS!$B$12</f>
        <v>2.3947905735715765E-2</v>
      </c>
      <c r="V357">
        <f>Sustainable_Friendly_Table[[#This Row],[Total Cost(LKR Million)]]*AHP!$P$14/TOPSIS!$C$12</f>
        <v>7.2390246829192924E-3</v>
      </c>
      <c r="W357">
        <f>Sustainable_Friendly_Table[[#This Row],[Total Carbon (Metric T)]]*AHP!$P$15/TOPSIS!$D$12</f>
        <v>1.3181304592918551E-2</v>
      </c>
      <c r="X357">
        <f>((Sustainable_Friendly_Table[[#This Row],[Weighted Energy]]-TOPSIS!$B$13)^2+(Sustainable_Friendly_Table[[#This Row],[Weighted Cost]]-TOPSIS!$C$13)^2+(Sustainable_Friendly_Table[[#This Row],[Weighted Co2]]-TOPSIS!$D$13)^2)^0.5</f>
        <v>3.7808558370488114E-3</v>
      </c>
      <c r="Y357">
        <f>((Sustainable_Friendly_Table[[#This Row],[Weighted Energy]]-TOPSIS!$B$14)^2+(Sustainable_Friendly_Table[[#This Row],[Weighted Cost]]-TOPSIS!$C$14)^2+(Sustainable_Friendly_Table[[#This Row],[Weighted Co2]]-TOPSIS!$D$14)^2)^0.5</f>
        <v>1.9935062416663158E-3</v>
      </c>
      <c r="Z357">
        <f>Sustainable_Friendly_Table[[#This Row],[S- Worst-Euclidean Distance]]/(Sustainable_Friendly_Table[[#This Row],[S+ Best-Euclidean Distance]]+Sustainable_Friendly_Table[[#This Row],[S- Worst-Euclidean Distance]])</f>
        <v>0.34523402143668441</v>
      </c>
      <c r="AA357">
        <v>356</v>
      </c>
    </row>
    <row r="358" spans="1:27" x14ac:dyDescent="0.3">
      <c r="A358">
        <v>51</v>
      </c>
      <c r="B358" t="s">
        <v>139</v>
      </c>
      <c r="C358" t="s">
        <v>150</v>
      </c>
      <c r="D358" t="s">
        <v>154</v>
      </c>
      <c r="E358" t="s">
        <v>157</v>
      </c>
      <c r="F358" t="s">
        <v>160</v>
      </c>
      <c r="G358" t="s">
        <v>224</v>
      </c>
      <c r="H358">
        <v>374.77673457314773</v>
      </c>
      <c r="I358">
        <v>27</v>
      </c>
      <c r="J358">
        <v>1366596.5656814924</v>
      </c>
      <c r="K358">
        <v>51124.915445454535</v>
      </c>
      <c r="L358">
        <v>245987381.82266864</v>
      </c>
      <c r="M358">
        <v>4811799.419545453</v>
      </c>
      <c r="N358">
        <v>2049894848.5222385</v>
      </c>
      <c r="O358">
        <v>101147400</v>
      </c>
      <c r="P358">
        <v>25.070881986363631</v>
      </c>
      <c r="Q358">
        <v>20430.61865693831</v>
      </c>
      <c r="R358">
        <v>246038506.73811409</v>
      </c>
      <c r="S358">
        <v>2155.8540479417838</v>
      </c>
      <c r="T358">
        <v>20455.689538924675</v>
      </c>
      <c r="U358">
        <f>Sustainable_Friendly_Table[[#This Row],[Total Energy(MJ)]]*AHP!$P$13/TOPSIS!$B$12</f>
        <v>2.3947798189624874E-2</v>
      </c>
      <c r="V358">
        <f>Sustainable_Friendly_Table[[#This Row],[Total Cost(LKR Million)]]*AHP!$P$14/TOPSIS!$C$12</f>
        <v>7.2406467507230851E-3</v>
      </c>
      <c r="W358">
        <f>Sustainable_Friendly_Table[[#This Row],[Total Carbon (Metric T)]]*AHP!$P$15/TOPSIS!$D$12</f>
        <v>1.3181253374504999E-2</v>
      </c>
      <c r="X358">
        <f>((Sustainable_Friendly_Table[[#This Row],[Weighted Energy]]-TOPSIS!$B$13)^2+(Sustainable_Friendly_Table[[#This Row],[Weighted Cost]]-TOPSIS!$C$13)^2+(Sustainable_Friendly_Table[[#This Row],[Weighted Co2]]-TOPSIS!$D$13)^2)^0.5</f>
        <v>3.7811566330170914E-3</v>
      </c>
      <c r="Y358">
        <f>((Sustainable_Friendly_Table[[#This Row],[Weighted Energy]]-TOPSIS!$B$14)^2+(Sustainable_Friendly_Table[[#This Row],[Weighted Cost]]-TOPSIS!$C$14)^2+(Sustainable_Friendly_Table[[#This Row],[Weighted Co2]]-TOPSIS!$D$14)^2)^0.5</f>
        <v>1.9931826203530064E-3</v>
      </c>
      <c r="Z358">
        <f>Sustainable_Friendly_Table[[#This Row],[S- Worst-Euclidean Distance]]/(Sustainable_Friendly_Table[[#This Row],[S+ Best-Euclidean Distance]]+Sustainable_Friendly_Table[[#This Row],[S- Worst-Euclidean Distance]])</f>
        <v>0.34517934137481071</v>
      </c>
      <c r="AA358">
        <v>357</v>
      </c>
    </row>
    <row r="359" spans="1:27" x14ac:dyDescent="0.3">
      <c r="A359">
        <v>69</v>
      </c>
      <c r="B359" t="s">
        <v>139</v>
      </c>
      <c r="C359" t="s">
        <v>150</v>
      </c>
      <c r="D359" t="s">
        <v>155</v>
      </c>
      <c r="E359" t="s">
        <v>157</v>
      </c>
      <c r="F359" t="s">
        <v>160</v>
      </c>
      <c r="G359" t="s">
        <v>224</v>
      </c>
      <c r="H359">
        <v>374.78318167814763</v>
      </c>
      <c r="I359">
        <v>27</v>
      </c>
      <c r="J359">
        <v>1366602.8064791323</v>
      </c>
      <c r="K359">
        <v>51106.495145454537</v>
      </c>
      <c r="L359">
        <v>245988505.16624379</v>
      </c>
      <c r="M359">
        <v>4810878.4045454534</v>
      </c>
      <c r="N359">
        <v>2049904209.7186983</v>
      </c>
      <c r="O359">
        <v>101147400</v>
      </c>
      <c r="P359">
        <v>25.057066761363632</v>
      </c>
      <c r="Q359">
        <v>20430.711956863022</v>
      </c>
      <c r="R359">
        <v>246039611.66138923</v>
      </c>
      <c r="S359">
        <v>2155.862488123244</v>
      </c>
      <c r="T359">
        <v>20455.769023624387</v>
      </c>
      <c r="U359">
        <f>Sustainable_Friendly_Table[[#This Row],[Total Energy(MJ)]]*AHP!$P$13/TOPSIS!$B$12</f>
        <v>2.3947905735715765E-2</v>
      </c>
      <c r="V359">
        <f>Sustainable_Friendly_Table[[#This Row],[Total Cost(LKR Million)]]*AHP!$P$14/TOPSIS!$C$12</f>
        <v>7.240675097898313E-3</v>
      </c>
      <c r="W359">
        <f>Sustainable_Friendly_Table[[#This Row],[Total Carbon (Metric T)]]*AHP!$P$15/TOPSIS!$D$12</f>
        <v>1.3181304592918551E-2</v>
      </c>
      <c r="X359">
        <f>((Sustainable_Friendly_Table[[#This Row],[Weighted Energy]]-TOPSIS!$B$13)^2+(Sustainable_Friendly_Table[[#This Row],[Weighted Cost]]-TOPSIS!$C$13)^2+(Sustainable_Friendly_Table[[#This Row],[Weighted Co2]]-TOPSIS!$D$13)^2)^0.5</f>
        <v>3.7812788419765543E-3</v>
      </c>
      <c r="Y359">
        <f>((Sustainable_Friendly_Table[[#This Row],[Weighted Energy]]-TOPSIS!$B$14)^2+(Sustainable_Friendly_Table[[#This Row],[Weighted Cost]]-TOPSIS!$C$14)^2+(Sustainable_Friendly_Table[[#This Row],[Weighted Co2]]-TOPSIS!$D$14)^2)^0.5</f>
        <v>1.993060464282072E-3</v>
      </c>
      <c r="Z359">
        <f>Sustainable_Friendly_Table[[#This Row],[S- Worst-Euclidean Distance]]/(Sustainable_Friendly_Table[[#This Row],[S+ Best-Euclidean Distance]]+Sustainable_Friendly_Table[[#This Row],[S- Worst-Euclidean Distance]])</f>
        <v>0.34515818322658248</v>
      </c>
      <c r="AA359">
        <v>358</v>
      </c>
    </row>
    <row r="360" spans="1:27" x14ac:dyDescent="0.3">
      <c r="A360">
        <v>50</v>
      </c>
      <c r="B360" t="s">
        <v>139</v>
      </c>
      <c r="C360" t="s">
        <v>150</v>
      </c>
      <c r="D360" t="s">
        <v>154</v>
      </c>
      <c r="E360" t="s">
        <v>157</v>
      </c>
      <c r="F360" t="s">
        <v>160</v>
      </c>
      <c r="G360" t="s">
        <v>226</v>
      </c>
      <c r="H360">
        <v>374.77673457314773</v>
      </c>
      <c r="I360">
        <v>27</v>
      </c>
      <c r="J360">
        <v>1366596.5656814924</v>
      </c>
      <c r="K360">
        <v>51124.915445454535</v>
      </c>
      <c r="L360">
        <v>245987381.82266864</v>
      </c>
      <c r="M360">
        <v>4811799.419545453</v>
      </c>
      <c r="N360">
        <v>2049894848.5222385</v>
      </c>
      <c r="O360">
        <v>105300000</v>
      </c>
      <c r="P360">
        <v>25.070881986363631</v>
      </c>
      <c r="Q360">
        <v>20430.61865693831</v>
      </c>
      <c r="R360">
        <v>246038506.73811409</v>
      </c>
      <c r="S360">
        <v>2160.0066479417837</v>
      </c>
      <c r="T360">
        <v>20455.689538924675</v>
      </c>
      <c r="U360">
        <f>Sustainable_Friendly_Table[[#This Row],[Total Energy(MJ)]]*AHP!$P$13/TOPSIS!$B$12</f>
        <v>2.3947798189624874E-2</v>
      </c>
      <c r="V360">
        <f>Sustainable_Friendly_Table[[#This Row],[Total Cost(LKR Million)]]*AHP!$P$14/TOPSIS!$C$12</f>
        <v>7.2545936641172249E-3</v>
      </c>
      <c r="W360">
        <f>Sustainable_Friendly_Table[[#This Row],[Total Carbon (Metric T)]]*AHP!$P$15/TOPSIS!$D$12</f>
        <v>1.3181253374504999E-2</v>
      </c>
      <c r="X360">
        <f>((Sustainable_Friendly_Table[[#This Row],[Weighted Energy]]-TOPSIS!$B$13)^2+(Sustainable_Friendly_Table[[#This Row],[Weighted Cost]]-TOPSIS!$C$13)^2+(Sustainable_Friendly_Table[[#This Row],[Weighted Co2]]-TOPSIS!$D$13)^2)^0.5</f>
        <v>3.7847581185397345E-3</v>
      </c>
      <c r="Y360">
        <f>((Sustainable_Friendly_Table[[#This Row],[Weighted Energy]]-TOPSIS!$B$14)^2+(Sustainable_Friendly_Table[[#This Row],[Weighted Cost]]-TOPSIS!$C$14)^2+(Sustainable_Friendly_Table[[#This Row],[Weighted Co2]]-TOPSIS!$D$14)^2)^0.5</f>
        <v>1.9894662728260223E-3</v>
      </c>
      <c r="Z360">
        <f>Sustainable_Friendly_Table[[#This Row],[S- Worst-Euclidean Distance]]/(Sustainable_Friendly_Table[[#This Row],[S+ Best-Euclidean Distance]]+Sustainable_Friendly_Table[[#This Row],[S- Worst-Euclidean Distance]])</f>
        <v>0.34454259792897668</v>
      </c>
      <c r="AA360">
        <v>359</v>
      </c>
    </row>
    <row r="361" spans="1:27" x14ac:dyDescent="0.3">
      <c r="A361">
        <v>68</v>
      </c>
      <c r="B361" t="s">
        <v>139</v>
      </c>
      <c r="C361" t="s">
        <v>150</v>
      </c>
      <c r="D361" t="s">
        <v>155</v>
      </c>
      <c r="E361" t="s">
        <v>157</v>
      </c>
      <c r="F361" t="s">
        <v>160</v>
      </c>
      <c r="G361" t="s">
        <v>226</v>
      </c>
      <c r="H361">
        <v>374.78318167814763</v>
      </c>
      <c r="I361">
        <v>27</v>
      </c>
      <c r="J361">
        <v>1366602.8064791323</v>
      </c>
      <c r="K361">
        <v>51106.495145454537</v>
      </c>
      <c r="L361">
        <v>245988505.16624379</v>
      </c>
      <c r="M361">
        <v>4810878.4045454534</v>
      </c>
      <c r="N361">
        <v>2049904209.7186983</v>
      </c>
      <c r="O361">
        <v>105300000</v>
      </c>
      <c r="P361">
        <v>25.057066761363632</v>
      </c>
      <c r="Q361">
        <v>20430.711956863022</v>
      </c>
      <c r="R361">
        <v>246039611.66138923</v>
      </c>
      <c r="S361">
        <v>2160.0150881232439</v>
      </c>
      <c r="T361">
        <v>20455.769023624387</v>
      </c>
      <c r="U361">
        <f>Sustainable_Friendly_Table[[#This Row],[Total Energy(MJ)]]*AHP!$P$13/TOPSIS!$B$12</f>
        <v>2.3947905735715765E-2</v>
      </c>
      <c r="V361">
        <f>Sustainable_Friendly_Table[[#This Row],[Total Cost(LKR Million)]]*AHP!$P$14/TOPSIS!$C$12</f>
        <v>7.2546220112924545E-3</v>
      </c>
      <c r="W361">
        <f>Sustainable_Friendly_Table[[#This Row],[Total Carbon (Metric T)]]*AHP!$P$15/TOPSIS!$D$12</f>
        <v>1.3181304592918551E-2</v>
      </c>
      <c r="X361">
        <f>((Sustainable_Friendly_Table[[#This Row],[Weighted Energy]]-TOPSIS!$B$13)^2+(Sustainable_Friendly_Table[[#This Row],[Weighted Cost]]-TOPSIS!$C$13)^2+(Sustainable_Friendly_Table[[#This Row],[Weighted Co2]]-TOPSIS!$D$13)^2)^0.5</f>
        <v>3.7848803156683877E-3</v>
      </c>
      <c r="Y361">
        <f>((Sustainable_Friendly_Table[[#This Row],[Weighted Energy]]-TOPSIS!$B$14)^2+(Sustainable_Friendly_Table[[#This Row],[Weighted Cost]]-TOPSIS!$C$14)^2+(Sustainable_Friendly_Table[[#This Row],[Weighted Co2]]-TOPSIS!$D$14)^2)^0.5</f>
        <v>1.9893440872886851E-3</v>
      </c>
      <c r="Z361">
        <f>Sustainable_Friendly_Table[[#This Row],[S- Worst-Euclidean Distance]]/(Sustainable_Friendly_Table[[#This Row],[S+ Best-Euclidean Distance]]+Sustainable_Friendly_Table[[#This Row],[S- Worst-Euclidean Distance]])</f>
        <v>0.34452143672662083</v>
      </c>
      <c r="AA361">
        <v>360</v>
      </c>
    </row>
    <row r="362" spans="1:27" x14ac:dyDescent="0.3">
      <c r="A362">
        <v>406</v>
      </c>
      <c r="B362" t="s">
        <v>142</v>
      </c>
      <c r="C362" t="s">
        <v>151</v>
      </c>
      <c r="D362" t="s">
        <v>154</v>
      </c>
      <c r="E362" t="s">
        <v>157</v>
      </c>
      <c r="F362" t="s">
        <v>159</v>
      </c>
      <c r="G362" t="s">
        <v>225</v>
      </c>
      <c r="H362">
        <v>387.51260718046245</v>
      </c>
      <c r="I362">
        <v>56</v>
      </c>
      <c r="J362">
        <v>1367568.2316964823</v>
      </c>
      <c r="K362">
        <v>38803.635272727275</v>
      </c>
      <c r="L362">
        <v>246162281.70536682</v>
      </c>
      <c r="M362">
        <v>4721531.6004545446</v>
      </c>
      <c r="N362">
        <v>2051352347.5447235</v>
      </c>
      <c r="O362">
        <v>104384000</v>
      </c>
      <c r="P362">
        <v>23.758285777272725</v>
      </c>
      <c r="Q362">
        <v>20445.145063862408</v>
      </c>
      <c r="R362">
        <v>246201085.34063956</v>
      </c>
      <c r="S362">
        <v>2160.4578791451777</v>
      </c>
      <c r="T362">
        <v>20468.903349639681</v>
      </c>
      <c r="U362">
        <f>Sustainable_Friendly_Table[[#This Row],[Total Energy(MJ)]]*AHP!$P$13/TOPSIS!$B$12</f>
        <v>2.3963622540109066E-2</v>
      </c>
      <c r="V362">
        <f>Sustainable_Friendly_Table[[#This Row],[Total Cost(LKR Million)]]*AHP!$P$14/TOPSIS!$C$12</f>
        <v>7.2561091682626939E-3</v>
      </c>
      <c r="W362">
        <f>Sustainable_Friendly_Table[[#This Row],[Total Carbon (Metric T)]]*AHP!$P$15/TOPSIS!$D$12</f>
        <v>1.3189768100285609E-2</v>
      </c>
      <c r="X362">
        <f>((Sustainable_Friendly_Table[[#This Row],[Weighted Energy]]-TOPSIS!$B$13)^2+(Sustainable_Friendly_Table[[#This Row],[Weighted Cost]]-TOPSIS!$C$13)^2+(Sustainable_Friendly_Table[[#This Row],[Weighted Co2]]-TOPSIS!$D$13)^2)^0.5</f>
        <v>3.8025046480326518E-3</v>
      </c>
      <c r="Y362">
        <f>((Sustainable_Friendly_Table[[#This Row],[Weighted Energy]]-TOPSIS!$B$14)^2+(Sustainable_Friendly_Table[[#This Row],[Weighted Cost]]-TOPSIS!$C$14)^2+(Sustainable_Friendly_Table[[#This Row],[Weighted Co2]]-TOPSIS!$D$14)^2)^0.5</f>
        <v>1.9717347224289328E-3</v>
      </c>
      <c r="Z362">
        <f>Sustainable_Friendly_Table[[#This Row],[S- Worst-Euclidean Distance]]/(Sustainable_Friendly_Table[[#This Row],[S+ Best-Euclidean Distance]]+Sustainable_Friendly_Table[[#This Row],[S- Worst-Euclidean Distance]])</f>
        <v>0.34147090134770686</v>
      </c>
      <c r="AA362">
        <v>361</v>
      </c>
    </row>
    <row r="363" spans="1:27" x14ac:dyDescent="0.3">
      <c r="A363">
        <v>424</v>
      </c>
      <c r="B363" t="s">
        <v>142</v>
      </c>
      <c r="C363" t="s">
        <v>151</v>
      </c>
      <c r="D363" t="s">
        <v>155</v>
      </c>
      <c r="E363" t="s">
        <v>157</v>
      </c>
      <c r="F363" t="s">
        <v>159</v>
      </c>
      <c r="G363" t="s">
        <v>225</v>
      </c>
      <c r="H363">
        <v>387.51905428546246</v>
      </c>
      <c r="I363">
        <v>56</v>
      </c>
      <c r="J363">
        <v>1367574.4724941221</v>
      </c>
      <c r="K363">
        <v>38785.214972727263</v>
      </c>
      <c r="L363">
        <v>246163405.04894197</v>
      </c>
      <c r="M363">
        <v>4720610.585454545</v>
      </c>
      <c r="N363">
        <v>2051361708.741183</v>
      </c>
      <c r="O363">
        <v>104384000</v>
      </c>
      <c r="P363">
        <v>23.744470552272723</v>
      </c>
      <c r="Q363">
        <v>20445.238363787124</v>
      </c>
      <c r="R363">
        <v>246202190.2639147</v>
      </c>
      <c r="S363">
        <v>2160.4663193266374</v>
      </c>
      <c r="T363">
        <v>20468.982834339397</v>
      </c>
      <c r="U363">
        <f>Sustainable_Friendly_Table[[#This Row],[Total Energy(MJ)]]*AHP!$P$13/TOPSIS!$B$12</f>
        <v>2.3963730086199956E-2</v>
      </c>
      <c r="V363">
        <f>Sustainable_Friendly_Table[[#This Row],[Total Cost(LKR Million)]]*AHP!$P$14/TOPSIS!$C$12</f>
        <v>7.25613751543792E-3</v>
      </c>
      <c r="W363">
        <f>Sustainable_Friendly_Table[[#This Row],[Total Carbon (Metric T)]]*AHP!$P$15/TOPSIS!$D$12</f>
        <v>1.3189819318699164E-2</v>
      </c>
      <c r="X363">
        <f>((Sustainable_Friendly_Table[[#This Row],[Weighted Energy]]-TOPSIS!$B$13)^2+(Sustainable_Friendly_Table[[#This Row],[Weighted Cost]]-TOPSIS!$C$13)^2+(Sustainable_Friendly_Table[[#This Row],[Weighted Co2]]-TOPSIS!$D$13)^2)^0.5</f>
        <v>3.8026268484072454E-3</v>
      </c>
      <c r="Y363">
        <f>((Sustainable_Friendly_Table[[#This Row],[Weighted Energy]]-TOPSIS!$B$14)^2+(Sustainable_Friendly_Table[[#This Row],[Weighted Cost]]-TOPSIS!$C$14)^2+(Sustainable_Friendly_Table[[#This Row],[Weighted Co2]]-TOPSIS!$D$14)^2)^0.5</f>
        <v>1.9716125441846255E-3</v>
      </c>
      <c r="Z363">
        <f>Sustainable_Friendly_Table[[#This Row],[S- Worst-Euclidean Distance]]/(Sustainable_Friendly_Table[[#This Row],[S+ Best-Euclidean Distance]]+Sustainable_Friendly_Table[[#This Row],[S- Worst-Euclidean Distance]])</f>
        <v>0.34144974084623669</v>
      </c>
      <c r="AA363">
        <v>362</v>
      </c>
    </row>
    <row r="364" spans="1:27" x14ac:dyDescent="0.3">
      <c r="A364">
        <v>408</v>
      </c>
      <c r="B364" t="s">
        <v>142</v>
      </c>
      <c r="C364" t="s">
        <v>151</v>
      </c>
      <c r="D364" t="s">
        <v>154</v>
      </c>
      <c r="E364" t="s">
        <v>157</v>
      </c>
      <c r="F364" t="s">
        <v>159</v>
      </c>
      <c r="G364" t="s">
        <v>224</v>
      </c>
      <c r="H364">
        <v>387.51260718046245</v>
      </c>
      <c r="I364">
        <v>28</v>
      </c>
      <c r="J364">
        <v>1367568.2316964823</v>
      </c>
      <c r="K364">
        <v>38803.635272727275</v>
      </c>
      <c r="L364">
        <v>246162281.70536682</v>
      </c>
      <c r="M364">
        <v>4721531.6004545446</v>
      </c>
      <c r="N364">
        <v>2051352347.5447235</v>
      </c>
      <c r="O364">
        <v>104893600</v>
      </c>
      <c r="P364">
        <v>23.758285777272725</v>
      </c>
      <c r="Q364">
        <v>20445.145063862408</v>
      </c>
      <c r="R364">
        <v>246201085.34063956</v>
      </c>
      <c r="S364">
        <v>2160.967479145178</v>
      </c>
      <c r="T364">
        <v>20468.903349639681</v>
      </c>
      <c r="U364">
        <f>Sustainable_Friendly_Table[[#This Row],[Total Energy(MJ)]]*AHP!$P$13/TOPSIS!$B$12</f>
        <v>2.3963622540109066E-2</v>
      </c>
      <c r="V364">
        <f>Sustainable_Friendly_Table[[#This Row],[Total Cost(LKR Million)]]*AHP!$P$14/TOPSIS!$C$12</f>
        <v>7.2578207097224188E-3</v>
      </c>
      <c r="W364">
        <f>Sustainable_Friendly_Table[[#This Row],[Total Carbon (Metric T)]]*AHP!$P$15/TOPSIS!$D$12</f>
        <v>1.3189768100285609E-2</v>
      </c>
      <c r="X364">
        <f>((Sustainable_Friendly_Table[[#This Row],[Weighted Energy]]-TOPSIS!$B$13)^2+(Sustainable_Friendly_Table[[#This Row],[Weighted Cost]]-TOPSIS!$C$13)^2+(Sustainable_Friendly_Table[[#This Row],[Weighted Co2]]-TOPSIS!$D$13)^2)^0.5</f>
        <v>3.8029485244474898E-3</v>
      </c>
      <c r="Y364">
        <f>((Sustainable_Friendly_Table[[#This Row],[Weighted Energy]]-TOPSIS!$B$14)^2+(Sustainable_Friendly_Table[[#This Row],[Weighted Cost]]-TOPSIS!$C$14)^2+(Sustainable_Friendly_Table[[#This Row],[Weighted Co2]]-TOPSIS!$D$14)^2)^0.5</f>
        <v>1.9712821871252931E-3</v>
      </c>
      <c r="Z364">
        <f>Sustainable_Friendly_Table[[#This Row],[S- Worst-Euclidean Distance]]/(Sustainable_Friendly_Table[[#This Row],[S+ Best-Euclidean Distance]]+Sustainable_Friendly_Table[[#This Row],[S- Worst-Euclidean Distance]])</f>
        <v>0.34139304187732322</v>
      </c>
      <c r="AA364">
        <v>363</v>
      </c>
    </row>
    <row r="365" spans="1:27" x14ac:dyDescent="0.3">
      <c r="A365">
        <v>426</v>
      </c>
      <c r="B365" t="s">
        <v>142</v>
      </c>
      <c r="C365" t="s">
        <v>151</v>
      </c>
      <c r="D365" t="s">
        <v>155</v>
      </c>
      <c r="E365" t="s">
        <v>157</v>
      </c>
      <c r="F365" t="s">
        <v>159</v>
      </c>
      <c r="G365" t="s">
        <v>224</v>
      </c>
      <c r="H365">
        <v>387.51905428546246</v>
      </c>
      <c r="I365">
        <v>28</v>
      </c>
      <c r="J365">
        <v>1367574.4724941221</v>
      </c>
      <c r="K365">
        <v>38785.214972727263</v>
      </c>
      <c r="L365">
        <v>246163405.04894197</v>
      </c>
      <c r="M365">
        <v>4720610.585454545</v>
      </c>
      <c r="N365">
        <v>2051361708.741183</v>
      </c>
      <c r="O365">
        <v>104893600</v>
      </c>
      <c r="P365">
        <v>23.744470552272723</v>
      </c>
      <c r="Q365">
        <v>20445.238363787124</v>
      </c>
      <c r="R365">
        <v>246202190.2639147</v>
      </c>
      <c r="S365">
        <v>2160.9759193266373</v>
      </c>
      <c r="T365">
        <v>20468.982834339397</v>
      </c>
      <c r="U365">
        <f>Sustainable_Friendly_Table[[#This Row],[Total Energy(MJ)]]*AHP!$P$13/TOPSIS!$B$12</f>
        <v>2.3963730086199956E-2</v>
      </c>
      <c r="V365">
        <f>Sustainable_Friendly_Table[[#This Row],[Total Cost(LKR Million)]]*AHP!$P$14/TOPSIS!$C$12</f>
        <v>7.2578490568976448E-3</v>
      </c>
      <c r="W365">
        <f>Sustainable_Friendly_Table[[#This Row],[Total Carbon (Metric T)]]*AHP!$P$15/TOPSIS!$D$12</f>
        <v>1.3189819318699164E-2</v>
      </c>
      <c r="X365">
        <f>((Sustainable_Friendly_Table[[#This Row],[Weighted Energy]]-TOPSIS!$B$13)^2+(Sustainable_Friendly_Table[[#This Row],[Weighted Cost]]-TOPSIS!$C$13)^2+(Sustainable_Friendly_Table[[#This Row],[Weighted Co2]]-TOPSIS!$D$13)^2)^0.5</f>
        <v>3.8030707233168526E-3</v>
      </c>
      <c r="Y365">
        <f>((Sustainable_Friendly_Table[[#This Row],[Weighted Energy]]-TOPSIS!$B$14)^2+(Sustainable_Friendly_Table[[#This Row],[Weighted Cost]]-TOPSIS!$C$14)^2+(Sustainable_Friendly_Table[[#This Row],[Weighted Co2]]-TOPSIS!$D$14)^2)^0.5</f>
        <v>1.9711600054451396E-3</v>
      </c>
      <c r="Z365">
        <f>Sustainable_Friendly_Table[[#This Row],[S- Worst-Euclidean Distance]]/(Sustainable_Friendly_Table[[#This Row],[S+ Best-Euclidean Distance]]+Sustainable_Friendly_Table[[#This Row],[S- Worst-Euclidean Distance]])</f>
        <v>0.34137188104150468</v>
      </c>
      <c r="AA365">
        <v>364</v>
      </c>
    </row>
    <row r="366" spans="1:27" x14ac:dyDescent="0.3">
      <c r="A366">
        <v>407</v>
      </c>
      <c r="B366" t="s">
        <v>142</v>
      </c>
      <c r="C366" t="s">
        <v>151</v>
      </c>
      <c r="D366" t="s">
        <v>154</v>
      </c>
      <c r="E366" t="s">
        <v>157</v>
      </c>
      <c r="F366" t="s">
        <v>159</v>
      </c>
      <c r="G366" t="s">
        <v>226</v>
      </c>
      <c r="H366">
        <v>387.51260718046245</v>
      </c>
      <c r="I366">
        <v>28</v>
      </c>
      <c r="J366">
        <v>1367568.2316964823</v>
      </c>
      <c r="K366">
        <v>38803.635272727275</v>
      </c>
      <c r="L366">
        <v>246162281.70536682</v>
      </c>
      <c r="M366">
        <v>4721531.6004545446</v>
      </c>
      <c r="N366">
        <v>2051352347.5447235</v>
      </c>
      <c r="O366">
        <v>109200000</v>
      </c>
      <c r="P366">
        <v>23.758285777272725</v>
      </c>
      <c r="Q366">
        <v>20445.145063862408</v>
      </c>
      <c r="R366">
        <v>246201085.34063956</v>
      </c>
      <c r="S366">
        <v>2165.2738791451779</v>
      </c>
      <c r="T366">
        <v>20468.903349639681</v>
      </c>
      <c r="U366">
        <f>Sustainable_Friendly_Table[[#This Row],[Total Energy(MJ)]]*AHP!$P$13/TOPSIS!$B$12</f>
        <v>2.3963622540109066E-2</v>
      </c>
      <c r="V366">
        <f>Sustainable_Friendly_Table[[#This Row],[Total Cost(LKR Million)]]*AHP!$P$14/TOPSIS!$C$12</f>
        <v>7.2722841754644914E-3</v>
      </c>
      <c r="W366">
        <f>Sustainable_Friendly_Table[[#This Row],[Total Carbon (Metric T)]]*AHP!$P$15/TOPSIS!$D$12</f>
        <v>1.3189768100285609E-2</v>
      </c>
      <c r="X366">
        <f>((Sustainable_Friendly_Table[[#This Row],[Weighted Energy]]-TOPSIS!$B$13)^2+(Sustainable_Friendly_Table[[#This Row],[Weighted Cost]]-TOPSIS!$C$13)^2+(Sustainable_Friendly_Table[[#This Row],[Weighted Co2]]-TOPSIS!$D$13)^2)^0.5</f>
        <v>3.8067281854656247E-3</v>
      </c>
      <c r="Y366">
        <f>((Sustainable_Friendly_Table[[#This Row],[Weighted Energy]]-TOPSIS!$B$14)^2+(Sustainable_Friendly_Table[[#This Row],[Weighted Cost]]-TOPSIS!$C$14)^2+(Sustainable_Friendly_Table[[#This Row],[Weighted Co2]]-TOPSIS!$D$14)^2)^0.5</f>
        <v>1.9675133120847445E-3</v>
      </c>
      <c r="Z366">
        <f>Sustainable_Friendly_Table[[#This Row],[S- Worst-Euclidean Distance]]/(Sustainable_Friendly_Table[[#This Row],[S+ Best-Euclidean Distance]]+Sustainable_Friendly_Table[[#This Row],[S- Worst-Euclidean Distance]])</f>
        <v>0.34073969939072185</v>
      </c>
      <c r="AA366">
        <v>365</v>
      </c>
    </row>
    <row r="367" spans="1:27" x14ac:dyDescent="0.3">
      <c r="A367">
        <v>425</v>
      </c>
      <c r="B367" t="s">
        <v>142</v>
      </c>
      <c r="C367" t="s">
        <v>151</v>
      </c>
      <c r="D367" t="s">
        <v>155</v>
      </c>
      <c r="E367" t="s">
        <v>157</v>
      </c>
      <c r="F367" t="s">
        <v>159</v>
      </c>
      <c r="G367" t="s">
        <v>226</v>
      </c>
      <c r="H367">
        <v>387.51905428546246</v>
      </c>
      <c r="I367">
        <v>28</v>
      </c>
      <c r="J367">
        <v>1367574.4724941221</v>
      </c>
      <c r="K367">
        <v>38785.214972727263</v>
      </c>
      <c r="L367">
        <v>246163405.04894197</v>
      </c>
      <c r="M367">
        <v>4720610.585454545</v>
      </c>
      <c r="N367">
        <v>2051361708.741183</v>
      </c>
      <c r="O367">
        <v>109200000</v>
      </c>
      <c r="P367">
        <v>23.744470552272723</v>
      </c>
      <c r="Q367">
        <v>20445.238363787124</v>
      </c>
      <c r="R367">
        <v>246202190.2639147</v>
      </c>
      <c r="S367">
        <v>2165.2823193266372</v>
      </c>
      <c r="T367">
        <v>20468.982834339397</v>
      </c>
      <c r="U367">
        <f>Sustainable_Friendly_Table[[#This Row],[Total Energy(MJ)]]*AHP!$P$13/TOPSIS!$B$12</f>
        <v>2.3963730086199956E-2</v>
      </c>
      <c r="V367">
        <f>Sustainable_Friendly_Table[[#This Row],[Total Cost(LKR Million)]]*AHP!$P$14/TOPSIS!$C$12</f>
        <v>7.2723125226397175E-3</v>
      </c>
      <c r="W367">
        <f>Sustainable_Friendly_Table[[#This Row],[Total Carbon (Metric T)]]*AHP!$P$15/TOPSIS!$D$12</f>
        <v>1.3189819318699164E-2</v>
      </c>
      <c r="X367">
        <f>((Sustainable_Friendly_Table[[#This Row],[Weighted Energy]]-TOPSIS!$B$13)^2+(Sustainable_Friendly_Table[[#This Row],[Weighted Cost]]-TOPSIS!$C$13)^2+(Sustainable_Friendly_Table[[#This Row],[Weighted Co2]]-TOPSIS!$D$13)^2)^0.5</f>
        <v>3.8068503707090503E-3</v>
      </c>
      <c r="Y367">
        <f>((Sustainable_Friendly_Table[[#This Row],[Weighted Energy]]-TOPSIS!$B$14)^2+(Sustainable_Friendly_Table[[#This Row],[Weighted Cost]]-TOPSIS!$C$14)^2+(Sustainable_Friendly_Table[[#This Row],[Weighted Co2]]-TOPSIS!$D$14)^2)^0.5</f>
        <v>1.9673911047416266E-3</v>
      </c>
      <c r="Z367">
        <f>Sustainable_Friendly_Table[[#This Row],[S- Worst-Euclidean Distance]]/(Sustainable_Friendly_Table[[#This Row],[S+ Best-Euclidean Distance]]+Sustainable_Friendly_Table[[#This Row],[S- Worst-Euclidean Distance]])</f>
        <v>0.34071853647029415</v>
      </c>
      <c r="AA367">
        <v>366</v>
      </c>
    </row>
    <row r="368" spans="1:27" x14ac:dyDescent="0.3">
      <c r="A368">
        <v>409</v>
      </c>
      <c r="B368" t="s">
        <v>142</v>
      </c>
      <c r="C368" t="s">
        <v>151</v>
      </c>
      <c r="D368" t="s">
        <v>154</v>
      </c>
      <c r="E368" t="s">
        <v>157</v>
      </c>
      <c r="F368" t="s">
        <v>160</v>
      </c>
      <c r="G368" t="s">
        <v>225</v>
      </c>
      <c r="H368">
        <v>387.47403533662435</v>
      </c>
      <c r="I368">
        <v>56</v>
      </c>
      <c r="J368">
        <v>1368609.4111201663</v>
      </c>
      <c r="K368">
        <v>39622.415045454545</v>
      </c>
      <c r="L368">
        <v>246349694.00162992</v>
      </c>
      <c r="M368">
        <v>4748824.2595454538</v>
      </c>
      <c r="N368">
        <v>2052914116.6802492</v>
      </c>
      <c r="O368">
        <v>104384000</v>
      </c>
      <c r="P368">
        <v>23.485359186363635</v>
      </c>
      <c r="Q368">
        <v>20460.710696246482</v>
      </c>
      <c r="R368">
        <v>246389316.41667536</v>
      </c>
      <c r="S368">
        <v>2162.0469409397947</v>
      </c>
      <c r="T368">
        <v>20484.196055432847</v>
      </c>
      <c r="U368">
        <f>Sustainable_Friendly_Table[[#This Row],[Total Energy(MJ)]]*AHP!$P$13/TOPSIS!$B$12</f>
        <v>2.3981943736582266E-2</v>
      </c>
      <c r="V368">
        <f>Sustainable_Friendly_Table[[#This Row],[Total Cost(LKR Million)]]*AHP!$P$14/TOPSIS!$C$12</f>
        <v>7.2614461877751587E-3</v>
      </c>
      <c r="W368">
        <f>Sustainable_Friendly_Table[[#This Row],[Total Carbon (Metric T)]]*AHP!$P$15/TOPSIS!$D$12</f>
        <v>1.3199622426117935E-2</v>
      </c>
      <c r="X368">
        <f>((Sustainable_Friendly_Table[[#This Row],[Weighted Energy]]-TOPSIS!$B$13)^2+(Sustainable_Friendly_Table[[#This Row],[Weighted Cost]]-TOPSIS!$C$13)^2+(Sustainable_Friendly_Table[[#This Row],[Weighted Co2]]-TOPSIS!$D$13)^2)^0.5</f>
        <v>3.823979392842603E-3</v>
      </c>
      <c r="Y368">
        <f>((Sustainable_Friendly_Table[[#This Row],[Weighted Energy]]-TOPSIS!$B$14)^2+(Sustainable_Friendly_Table[[#This Row],[Weighted Cost]]-TOPSIS!$C$14)^2+(Sustainable_Friendly_Table[[#This Row],[Weighted Co2]]-TOPSIS!$D$14)^2)^0.5</f>
        <v>1.9502617847447412E-3</v>
      </c>
      <c r="Z368">
        <f>Sustainable_Friendly_Table[[#This Row],[S- Worst-Euclidean Distance]]/(Sustainable_Friendly_Table[[#This Row],[S+ Best-Euclidean Distance]]+Sustainable_Friendly_Table[[#This Row],[S- Worst-Euclidean Distance]])</f>
        <v>0.3377520482370327</v>
      </c>
      <c r="AA368">
        <v>367</v>
      </c>
    </row>
    <row r="369" spans="1:27" x14ac:dyDescent="0.3">
      <c r="A369">
        <v>427</v>
      </c>
      <c r="B369" t="s">
        <v>142</v>
      </c>
      <c r="C369" t="s">
        <v>151</v>
      </c>
      <c r="D369" t="s">
        <v>155</v>
      </c>
      <c r="E369" t="s">
        <v>157</v>
      </c>
      <c r="F369" t="s">
        <v>160</v>
      </c>
      <c r="G369" t="s">
        <v>225</v>
      </c>
      <c r="H369">
        <v>387.48048244162442</v>
      </c>
      <c r="I369">
        <v>56</v>
      </c>
      <c r="J369">
        <v>1368615.6519178061</v>
      </c>
      <c r="K369">
        <v>39603.99474545454</v>
      </c>
      <c r="L369">
        <v>246350817.34520513</v>
      </c>
      <c r="M369">
        <v>4747903.2445454542</v>
      </c>
      <c r="N369">
        <v>2052923477.8767095</v>
      </c>
      <c r="O369">
        <v>104384000</v>
      </c>
      <c r="P369">
        <v>23.471543961363633</v>
      </c>
      <c r="Q369">
        <v>20460.803996171202</v>
      </c>
      <c r="R369">
        <v>246390421.33995059</v>
      </c>
      <c r="S369">
        <v>2162.0553811212549</v>
      </c>
      <c r="T369">
        <v>20484.275540132567</v>
      </c>
      <c r="U369">
        <f>Sustainable_Friendly_Table[[#This Row],[Total Energy(MJ)]]*AHP!$P$13/TOPSIS!$B$12</f>
        <v>2.3982051282673163E-2</v>
      </c>
      <c r="V369">
        <f>Sustainable_Friendly_Table[[#This Row],[Total Cost(LKR Million)]]*AHP!$P$14/TOPSIS!$C$12</f>
        <v>7.2614745349503865E-3</v>
      </c>
      <c r="W369">
        <f>Sustainable_Friendly_Table[[#This Row],[Total Carbon (Metric T)]]*AHP!$P$15/TOPSIS!$D$12</f>
        <v>1.3199673644531493E-2</v>
      </c>
      <c r="X369">
        <f>((Sustainable_Friendly_Table[[#This Row],[Weighted Energy]]-TOPSIS!$B$13)^2+(Sustainable_Friendly_Table[[#This Row],[Weighted Cost]]-TOPSIS!$C$13)^2+(Sustainable_Friendly_Table[[#This Row],[Weighted Co2]]-TOPSIS!$D$13)^2)^0.5</f>
        <v>3.8241015937829736E-3</v>
      </c>
      <c r="Y369">
        <f>((Sustainable_Friendly_Table[[#This Row],[Weighted Energy]]-TOPSIS!$B$14)^2+(Sustainable_Friendly_Table[[#This Row],[Weighted Cost]]-TOPSIS!$C$14)^2+(Sustainable_Friendly_Table[[#This Row],[Weighted Co2]]-TOPSIS!$D$14)^2)^0.5</f>
        <v>1.9501396079667822E-3</v>
      </c>
      <c r="Z369">
        <f>Sustainable_Friendly_Table[[#This Row],[S- Worst-Euclidean Distance]]/(Sustainable_Friendly_Table[[#This Row],[S+ Best-Euclidean Distance]]+Sustainable_Friendly_Table[[#This Row],[S- Worst-Euclidean Distance]])</f>
        <v>0.33773088789152689</v>
      </c>
      <c r="AA369">
        <v>368</v>
      </c>
    </row>
    <row r="370" spans="1:27" x14ac:dyDescent="0.3">
      <c r="A370">
        <v>411</v>
      </c>
      <c r="B370" t="s">
        <v>142</v>
      </c>
      <c r="C370" t="s">
        <v>151</v>
      </c>
      <c r="D370" t="s">
        <v>154</v>
      </c>
      <c r="E370" t="s">
        <v>157</v>
      </c>
      <c r="F370" t="s">
        <v>160</v>
      </c>
      <c r="G370" t="s">
        <v>224</v>
      </c>
      <c r="H370">
        <v>387.47403533662435</v>
      </c>
      <c r="I370">
        <v>28</v>
      </c>
      <c r="J370">
        <v>1368609.4111201663</v>
      </c>
      <c r="K370">
        <v>39622.415045454545</v>
      </c>
      <c r="L370">
        <v>246349694.00162992</v>
      </c>
      <c r="M370">
        <v>4748824.2595454538</v>
      </c>
      <c r="N370">
        <v>2052914116.6802492</v>
      </c>
      <c r="O370">
        <v>104893600</v>
      </c>
      <c r="P370">
        <v>23.485359186363635</v>
      </c>
      <c r="Q370">
        <v>20460.710696246482</v>
      </c>
      <c r="R370">
        <v>246389316.41667536</v>
      </c>
      <c r="S370">
        <v>2162.5565409397946</v>
      </c>
      <c r="T370">
        <v>20484.196055432847</v>
      </c>
      <c r="U370">
        <f>Sustainable_Friendly_Table[[#This Row],[Total Energy(MJ)]]*AHP!$P$13/TOPSIS!$B$12</f>
        <v>2.3981943736582266E-2</v>
      </c>
      <c r="V370">
        <f>Sustainable_Friendly_Table[[#This Row],[Total Cost(LKR Million)]]*AHP!$P$14/TOPSIS!$C$12</f>
        <v>7.2631577292348827E-3</v>
      </c>
      <c r="W370">
        <f>Sustainable_Friendly_Table[[#This Row],[Total Carbon (Metric T)]]*AHP!$P$15/TOPSIS!$D$12</f>
        <v>1.3199622426117935E-2</v>
      </c>
      <c r="X370">
        <f>((Sustainable_Friendly_Table[[#This Row],[Weighted Energy]]-TOPSIS!$B$13)^2+(Sustainable_Friendly_Table[[#This Row],[Weighted Cost]]-TOPSIS!$C$13)^2+(Sustainable_Friendly_Table[[#This Row],[Weighted Co2]]-TOPSIS!$D$13)^2)^0.5</f>
        <v>3.8244231652933796E-3</v>
      </c>
      <c r="Y370">
        <f>((Sustainable_Friendly_Table[[#This Row],[Weighted Energy]]-TOPSIS!$B$14)^2+(Sustainable_Friendly_Table[[#This Row],[Weighted Cost]]-TOPSIS!$C$14)^2+(Sustainable_Friendly_Table[[#This Row],[Weighted Co2]]-TOPSIS!$D$14)^2)^0.5</f>
        <v>1.9498089505748139E-3</v>
      </c>
      <c r="Z370">
        <f>Sustainable_Friendly_Table[[#This Row],[S- Worst-Euclidean Distance]]/(Sustainable_Friendly_Table[[#This Row],[S+ Best-Euclidean Distance]]+Sustainable_Friendly_Table[[#This Row],[S- Worst-Euclidean Distance]])</f>
        <v>0.3376741550130164</v>
      </c>
      <c r="AA370">
        <v>369</v>
      </c>
    </row>
    <row r="371" spans="1:27" x14ac:dyDescent="0.3">
      <c r="A371">
        <v>429</v>
      </c>
      <c r="B371" t="s">
        <v>142</v>
      </c>
      <c r="C371" t="s">
        <v>151</v>
      </c>
      <c r="D371" t="s">
        <v>155</v>
      </c>
      <c r="E371" t="s">
        <v>157</v>
      </c>
      <c r="F371" t="s">
        <v>160</v>
      </c>
      <c r="G371" t="s">
        <v>224</v>
      </c>
      <c r="H371">
        <v>387.48048244162442</v>
      </c>
      <c r="I371">
        <v>28</v>
      </c>
      <c r="J371">
        <v>1368615.6519178061</v>
      </c>
      <c r="K371">
        <v>39603.99474545454</v>
      </c>
      <c r="L371">
        <v>246350817.34520513</v>
      </c>
      <c r="M371">
        <v>4747903.2445454542</v>
      </c>
      <c r="N371">
        <v>2052923477.8767095</v>
      </c>
      <c r="O371">
        <v>104893600</v>
      </c>
      <c r="P371">
        <v>23.471543961363633</v>
      </c>
      <c r="Q371">
        <v>20460.803996171202</v>
      </c>
      <c r="R371">
        <v>246390421.33995059</v>
      </c>
      <c r="S371">
        <v>2162.5649811212547</v>
      </c>
      <c r="T371">
        <v>20484.275540132567</v>
      </c>
      <c r="U371">
        <f>Sustainable_Friendly_Table[[#This Row],[Total Energy(MJ)]]*AHP!$P$13/TOPSIS!$B$12</f>
        <v>2.3982051282673163E-2</v>
      </c>
      <c r="V371">
        <f>Sustainable_Friendly_Table[[#This Row],[Total Cost(LKR Million)]]*AHP!$P$14/TOPSIS!$C$12</f>
        <v>7.2631860764101122E-3</v>
      </c>
      <c r="W371">
        <f>Sustainable_Friendly_Table[[#This Row],[Total Carbon (Metric T)]]*AHP!$P$15/TOPSIS!$D$12</f>
        <v>1.3199673644531493E-2</v>
      </c>
      <c r="X371">
        <f>((Sustainable_Friendly_Table[[#This Row],[Weighted Energy]]-TOPSIS!$B$13)^2+(Sustainable_Friendly_Table[[#This Row],[Weighted Cost]]-TOPSIS!$C$13)^2+(Sustainable_Friendly_Table[[#This Row],[Weighted Co2]]-TOPSIS!$D$13)^2)^0.5</f>
        <v>3.8245453647402284E-3</v>
      </c>
      <c r="Y371">
        <f>((Sustainable_Friendly_Table[[#This Row],[Weighted Energy]]-TOPSIS!$B$14)^2+(Sustainable_Friendly_Table[[#This Row],[Weighted Cost]]-TOPSIS!$C$14)^2+(Sustainable_Friendly_Table[[#This Row],[Weighted Co2]]-TOPSIS!$D$14)^2)^0.5</f>
        <v>1.9496867703047785E-3</v>
      </c>
      <c r="Z371">
        <f>Sustainable_Friendly_Table[[#This Row],[S- Worst-Euclidean Distance]]/(Sustainable_Friendly_Table[[#This Row],[S+ Best-Euclidean Distance]]+Sustainable_Friendly_Table[[#This Row],[S- Worst-Euclidean Distance]])</f>
        <v>0.33765299432139678</v>
      </c>
      <c r="AA371">
        <v>370</v>
      </c>
    </row>
    <row r="372" spans="1:27" x14ac:dyDescent="0.3">
      <c r="A372">
        <v>410</v>
      </c>
      <c r="B372" t="s">
        <v>142</v>
      </c>
      <c r="C372" t="s">
        <v>151</v>
      </c>
      <c r="D372" t="s">
        <v>154</v>
      </c>
      <c r="E372" t="s">
        <v>157</v>
      </c>
      <c r="F372" t="s">
        <v>160</v>
      </c>
      <c r="G372" t="s">
        <v>226</v>
      </c>
      <c r="H372">
        <v>387.47403533662435</v>
      </c>
      <c r="I372">
        <v>28</v>
      </c>
      <c r="J372">
        <v>1368609.4111201663</v>
      </c>
      <c r="K372">
        <v>39622.415045454545</v>
      </c>
      <c r="L372">
        <v>246349694.00162992</v>
      </c>
      <c r="M372">
        <v>4748824.2595454538</v>
      </c>
      <c r="N372">
        <v>2052914116.6802492</v>
      </c>
      <c r="O372">
        <v>109200000</v>
      </c>
      <c r="P372">
        <v>23.485359186363635</v>
      </c>
      <c r="Q372">
        <v>20460.710696246482</v>
      </c>
      <c r="R372">
        <v>246389316.41667536</v>
      </c>
      <c r="S372">
        <v>2166.8629409397945</v>
      </c>
      <c r="T372">
        <v>20484.196055432847</v>
      </c>
      <c r="U372">
        <f>Sustainable_Friendly_Table[[#This Row],[Total Energy(MJ)]]*AHP!$P$13/TOPSIS!$B$12</f>
        <v>2.3981943736582266E-2</v>
      </c>
      <c r="V372">
        <f>Sustainable_Friendly_Table[[#This Row],[Total Cost(LKR Million)]]*AHP!$P$14/TOPSIS!$C$12</f>
        <v>7.2776211949769553E-3</v>
      </c>
      <c r="W372">
        <f>Sustainable_Friendly_Table[[#This Row],[Total Carbon (Metric T)]]*AHP!$P$15/TOPSIS!$D$12</f>
        <v>1.3199622426117935E-2</v>
      </c>
      <c r="X372">
        <f>((Sustainable_Friendly_Table[[#This Row],[Weighted Energy]]-TOPSIS!$B$13)^2+(Sustainable_Friendly_Table[[#This Row],[Weighted Cost]]-TOPSIS!$C$13)^2+(Sustainable_Friendly_Table[[#This Row],[Weighted Co2]]-TOPSIS!$D$13)^2)^0.5</f>
        <v>3.8282017879484181E-3</v>
      </c>
      <c r="Y372">
        <f>((Sustainable_Friendly_Table[[#This Row],[Weighted Energy]]-TOPSIS!$B$14)^2+(Sustainable_Friendly_Table[[#This Row],[Weighted Cost]]-TOPSIS!$C$14)^2+(Sustainable_Friendly_Table[[#This Row],[Weighted Co2]]-TOPSIS!$D$14)^2)^0.5</f>
        <v>1.9460381546343389E-3</v>
      </c>
      <c r="Z372">
        <f>Sustainable_Friendly_Table[[#This Row],[S- Worst-Euclidean Distance]]/(Sustainable_Friendly_Table[[#This Row],[S+ Best-Euclidean Distance]]+Sustainable_Friendly_Table[[#This Row],[S- Worst-Euclidean Distance]])</f>
        <v>0.33702065968597356</v>
      </c>
      <c r="AA372">
        <v>371</v>
      </c>
    </row>
    <row r="373" spans="1:27" x14ac:dyDescent="0.3">
      <c r="A373">
        <v>428</v>
      </c>
      <c r="B373" t="s">
        <v>142</v>
      </c>
      <c r="C373" t="s">
        <v>151</v>
      </c>
      <c r="D373" t="s">
        <v>155</v>
      </c>
      <c r="E373" t="s">
        <v>157</v>
      </c>
      <c r="F373" t="s">
        <v>160</v>
      </c>
      <c r="G373" t="s">
        <v>226</v>
      </c>
      <c r="H373">
        <v>387.48048244162442</v>
      </c>
      <c r="I373">
        <v>28</v>
      </c>
      <c r="J373">
        <v>1368615.6519178061</v>
      </c>
      <c r="K373">
        <v>39603.99474545454</v>
      </c>
      <c r="L373">
        <v>246350817.34520513</v>
      </c>
      <c r="M373">
        <v>4747903.2445454542</v>
      </c>
      <c r="N373">
        <v>2052923477.8767095</v>
      </c>
      <c r="O373">
        <v>109200000</v>
      </c>
      <c r="P373">
        <v>23.471543961363633</v>
      </c>
      <c r="Q373">
        <v>20460.803996171202</v>
      </c>
      <c r="R373">
        <v>246390421.33995059</v>
      </c>
      <c r="S373">
        <v>2166.8713811212551</v>
      </c>
      <c r="T373">
        <v>20484.275540132567</v>
      </c>
      <c r="U373">
        <f>Sustainable_Friendly_Table[[#This Row],[Total Energy(MJ)]]*AHP!$P$13/TOPSIS!$B$12</f>
        <v>2.3982051282673163E-2</v>
      </c>
      <c r="V373">
        <f>Sustainable_Friendly_Table[[#This Row],[Total Cost(LKR Million)]]*AHP!$P$14/TOPSIS!$C$12</f>
        <v>7.2776495421521849E-3</v>
      </c>
      <c r="W373">
        <f>Sustainable_Friendly_Table[[#This Row],[Total Carbon (Metric T)]]*AHP!$P$15/TOPSIS!$D$12</f>
        <v>1.3199673644531493E-2</v>
      </c>
      <c r="X373">
        <f>((Sustainable_Friendly_Table[[#This Row],[Weighted Energy]]-TOPSIS!$B$13)^2+(Sustainable_Friendly_Table[[#This Row],[Weighted Cost]]-TOPSIS!$C$13)^2+(Sustainable_Friendly_Table[[#This Row],[Weighted Co2]]-TOPSIS!$D$13)^2)^0.5</f>
        <v>3.8283239738783337E-3</v>
      </c>
      <c r="Y373">
        <f>((Sustainable_Friendly_Table[[#This Row],[Weighted Energy]]-TOPSIS!$B$14)^2+(Sustainable_Friendly_Table[[#This Row],[Weighted Cost]]-TOPSIS!$C$14)^2+(Sustainable_Friendly_Table[[#This Row],[Weighted Co2]]-TOPSIS!$D$14)^2)^0.5</f>
        <v>1.9459159483002446E-3</v>
      </c>
      <c r="Z373">
        <f>Sustainable_Friendly_Table[[#This Row],[S- Worst-Euclidean Distance]]/(Sustainable_Friendly_Table[[#This Row],[S+ Best-Euclidean Distance]]+Sustainable_Friendly_Table[[#This Row],[S- Worst-Euclidean Distance]])</f>
        <v>0.33699949682140412</v>
      </c>
      <c r="AA373">
        <v>372</v>
      </c>
    </row>
    <row r="374" spans="1:27" x14ac:dyDescent="0.3">
      <c r="A374">
        <v>43</v>
      </c>
      <c r="B374" t="s">
        <v>139</v>
      </c>
      <c r="C374" t="s">
        <v>150</v>
      </c>
      <c r="D374" t="s">
        <v>154</v>
      </c>
      <c r="E374" t="s">
        <v>156</v>
      </c>
      <c r="F374" t="s">
        <v>161</v>
      </c>
      <c r="G374" t="s">
        <v>225</v>
      </c>
      <c r="H374">
        <v>371.45546411150428</v>
      </c>
      <c r="I374">
        <v>53</v>
      </c>
      <c r="J374">
        <v>1370777.1208016106</v>
      </c>
      <c r="K374">
        <v>48886.917399999998</v>
      </c>
      <c r="L374">
        <v>246739881.74428993</v>
      </c>
      <c r="M374">
        <v>5308525.8149999995</v>
      </c>
      <c r="N374">
        <v>2056165681.2024159</v>
      </c>
      <c r="O374">
        <v>98792000</v>
      </c>
      <c r="P374">
        <v>21.850348213636359</v>
      </c>
      <c r="Q374">
        <v>20493.117955984078</v>
      </c>
      <c r="R374">
        <v>246788768.66168994</v>
      </c>
      <c r="S374">
        <v>2160.266207017416</v>
      </c>
      <c r="T374">
        <v>20514.968304197715</v>
      </c>
      <c r="U374">
        <f>Sustainable_Friendly_Table[[#This Row],[Total Energy(MJ)]]*AHP!$P$13/TOPSIS!$B$12</f>
        <v>2.4020823836599228E-2</v>
      </c>
      <c r="V374">
        <f>Sustainable_Friendly_Table[[#This Row],[Total Cost(LKR Million)]]*AHP!$P$14/TOPSIS!$C$12</f>
        <v>7.2554654186682312E-3</v>
      </c>
      <c r="W374">
        <f>Sustainable_Friendly_Table[[#This Row],[Total Carbon (Metric T)]]*AHP!$P$15/TOPSIS!$D$12</f>
        <v>1.3219451472071198E-2</v>
      </c>
      <c r="X374">
        <f>((Sustainable_Friendly_Table[[#This Row],[Weighted Energy]]-TOPSIS!$B$13)^2+(Sustainable_Friendly_Table[[#This Row],[Weighted Cost]]-TOPSIS!$C$13)^2+(Sustainable_Friendly_Table[[#This Row],[Weighted Co2]]-TOPSIS!$D$13)^2)^0.5</f>
        <v>3.8646019167425457E-3</v>
      </c>
      <c r="Y374">
        <f>((Sustainable_Friendly_Table[[#This Row],[Weighted Energy]]-TOPSIS!$B$14)^2+(Sustainable_Friendly_Table[[#This Row],[Weighted Cost]]-TOPSIS!$C$14)^2+(Sustainable_Friendly_Table[[#This Row],[Weighted Co2]]-TOPSIS!$D$14)^2)^0.5</f>
        <v>1.9098618558333242E-3</v>
      </c>
      <c r="Z374">
        <f>Sustainable_Friendly_Table[[#This Row],[S- Worst-Euclidean Distance]]/(Sustainable_Friendly_Table[[#This Row],[S+ Best-Euclidean Distance]]+Sustainable_Friendly_Table[[#This Row],[S- Worst-Euclidean Distance]])</f>
        <v>0.33074272019917339</v>
      </c>
      <c r="AA374">
        <v>373</v>
      </c>
    </row>
    <row r="375" spans="1:27" x14ac:dyDescent="0.3">
      <c r="A375">
        <v>61</v>
      </c>
      <c r="B375" t="s">
        <v>139</v>
      </c>
      <c r="C375" t="s">
        <v>150</v>
      </c>
      <c r="D375" t="s">
        <v>155</v>
      </c>
      <c r="E375" t="s">
        <v>156</v>
      </c>
      <c r="F375" t="s">
        <v>161</v>
      </c>
      <c r="G375" t="s">
        <v>225</v>
      </c>
      <c r="H375">
        <v>371.46191121650429</v>
      </c>
      <c r="I375">
        <v>53</v>
      </c>
      <c r="J375">
        <v>1370783.3615992505</v>
      </c>
      <c r="K375">
        <v>48868.497100000001</v>
      </c>
      <c r="L375">
        <v>246741005.08786508</v>
      </c>
      <c r="M375">
        <v>5307604.8</v>
      </c>
      <c r="N375">
        <v>2056175042.3988757</v>
      </c>
      <c r="O375">
        <v>98792000</v>
      </c>
      <c r="P375">
        <v>21.83653298863636</v>
      </c>
      <c r="Q375">
        <v>20493.211255908795</v>
      </c>
      <c r="R375">
        <v>246789873.58496508</v>
      </c>
      <c r="S375">
        <v>2160.2746471988753</v>
      </c>
      <c r="T375">
        <v>20515.047788897431</v>
      </c>
      <c r="U375">
        <f>Sustainable_Friendly_Table[[#This Row],[Total Energy(MJ)]]*AHP!$P$13/TOPSIS!$B$12</f>
        <v>2.4020931382690118E-2</v>
      </c>
      <c r="V375">
        <f>Sustainable_Friendly_Table[[#This Row],[Total Cost(LKR Million)]]*AHP!$P$14/TOPSIS!$C$12</f>
        <v>7.2554937658434572E-3</v>
      </c>
      <c r="W375">
        <f>Sustainable_Friendly_Table[[#This Row],[Total Carbon (Metric T)]]*AHP!$P$15/TOPSIS!$D$12</f>
        <v>1.3219502690484754E-2</v>
      </c>
      <c r="X375">
        <f>((Sustainable_Friendly_Table[[#This Row],[Weighted Energy]]-TOPSIS!$B$13)^2+(Sustainable_Friendly_Table[[#This Row],[Weighted Cost]]-TOPSIS!$C$13)^2+(Sustainable_Friendly_Table[[#This Row],[Weighted Co2]]-TOPSIS!$D$13)^2)^0.5</f>
        <v>3.8647241340790386E-3</v>
      </c>
      <c r="Y375">
        <f>((Sustainable_Friendly_Table[[#This Row],[Weighted Energy]]-TOPSIS!$B$14)^2+(Sustainable_Friendly_Table[[#This Row],[Weighted Cost]]-TOPSIS!$C$14)^2+(Sustainable_Friendly_Table[[#This Row],[Weighted Co2]]-TOPSIS!$D$14)^2)^0.5</f>
        <v>1.909739726990697E-3</v>
      </c>
      <c r="Z375">
        <f>Sustainable_Friendly_Table[[#This Row],[S- Worst-Euclidean Distance]]/(Sustainable_Friendly_Table[[#This Row],[S+ Best-Euclidean Distance]]+Sustainable_Friendly_Table[[#This Row],[S- Worst-Euclidean Distance]])</f>
        <v>0.33072156531548758</v>
      </c>
      <c r="AA375">
        <v>374</v>
      </c>
    </row>
    <row r="376" spans="1:27" x14ac:dyDescent="0.3">
      <c r="A376">
        <v>45</v>
      </c>
      <c r="B376" t="s">
        <v>139</v>
      </c>
      <c r="C376" t="s">
        <v>150</v>
      </c>
      <c r="D376" t="s">
        <v>154</v>
      </c>
      <c r="E376" t="s">
        <v>156</v>
      </c>
      <c r="F376" t="s">
        <v>161</v>
      </c>
      <c r="G376" t="s">
        <v>224</v>
      </c>
      <c r="H376">
        <v>371.45546411150428</v>
      </c>
      <c r="I376">
        <v>27</v>
      </c>
      <c r="J376">
        <v>1370777.1208016106</v>
      </c>
      <c r="K376">
        <v>48886.917399999998</v>
      </c>
      <c r="L376">
        <v>246739881.74428993</v>
      </c>
      <c r="M376">
        <v>5308525.8149999995</v>
      </c>
      <c r="N376">
        <v>2056165681.2024159</v>
      </c>
      <c r="O376">
        <v>101147400</v>
      </c>
      <c r="P376">
        <v>21.850348213636359</v>
      </c>
      <c r="Q376">
        <v>20493.117955984078</v>
      </c>
      <c r="R376">
        <v>246788768.66168994</v>
      </c>
      <c r="S376">
        <v>2162.621607017416</v>
      </c>
      <c r="T376">
        <v>20514.968304197715</v>
      </c>
      <c r="U376">
        <f>Sustainable_Friendly_Table[[#This Row],[Total Energy(MJ)]]*AHP!$P$13/TOPSIS!$B$12</f>
        <v>2.4020823836599228E-2</v>
      </c>
      <c r="V376">
        <f>Sustainable_Friendly_Table[[#This Row],[Total Cost(LKR Million)]]*AHP!$P$14/TOPSIS!$C$12</f>
        <v>7.263376260022698E-3</v>
      </c>
      <c r="W376">
        <f>Sustainable_Friendly_Table[[#This Row],[Total Carbon (Metric T)]]*AHP!$P$15/TOPSIS!$D$12</f>
        <v>1.3219451472071198E-2</v>
      </c>
      <c r="X376">
        <f>((Sustainable_Friendly_Table[[#This Row],[Weighted Energy]]-TOPSIS!$B$13)^2+(Sustainable_Friendly_Table[[#This Row],[Weighted Cost]]-TOPSIS!$C$13)^2+(Sustainable_Friendly_Table[[#This Row],[Weighted Co2]]-TOPSIS!$D$13)^2)^0.5</f>
        <v>3.866625188127807E-3</v>
      </c>
      <c r="Y376">
        <f>((Sustainable_Friendly_Table[[#This Row],[Weighted Energy]]-TOPSIS!$B$14)^2+(Sustainable_Friendly_Table[[#This Row],[Weighted Cost]]-TOPSIS!$C$14)^2+(Sustainable_Friendly_Table[[#This Row],[Weighted Co2]]-TOPSIS!$D$14)^2)^0.5</f>
        <v>1.9077116601243728E-3</v>
      </c>
      <c r="Z376">
        <f>Sustainable_Friendly_Table[[#This Row],[S- Worst-Euclidean Distance]]/(Sustainable_Friendly_Table[[#This Row],[S+ Best-Euclidean Distance]]+Sustainable_Friendly_Table[[#This Row],[S- Worst-Euclidean Distance]])</f>
        <v>0.33037761915497071</v>
      </c>
      <c r="AA376">
        <v>375</v>
      </c>
    </row>
    <row r="377" spans="1:27" x14ac:dyDescent="0.3">
      <c r="A377">
        <v>63</v>
      </c>
      <c r="B377" t="s">
        <v>139</v>
      </c>
      <c r="C377" t="s">
        <v>150</v>
      </c>
      <c r="D377" t="s">
        <v>155</v>
      </c>
      <c r="E377" t="s">
        <v>156</v>
      </c>
      <c r="F377" t="s">
        <v>161</v>
      </c>
      <c r="G377" t="s">
        <v>224</v>
      </c>
      <c r="H377">
        <v>371.46191121650429</v>
      </c>
      <c r="I377">
        <v>27</v>
      </c>
      <c r="J377">
        <v>1370783.3615992505</v>
      </c>
      <c r="K377">
        <v>48868.497100000001</v>
      </c>
      <c r="L377">
        <v>246741005.08786508</v>
      </c>
      <c r="M377">
        <v>5307604.8</v>
      </c>
      <c r="N377">
        <v>2056175042.3988757</v>
      </c>
      <c r="O377">
        <v>101147400</v>
      </c>
      <c r="P377">
        <v>21.83653298863636</v>
      </c>
      <c r="Q377">
        <v>20493.211255908795</v>
      </c>
      <c r="R377">
        <v>246789873.58496508</v>
      </c>
      <c r="S377">
        <v>2162.6300471988752</v>
      </c>
      <c r="T377">
        <v>20515.047788897431</v>
      </c>
      <c r="U377">
        <f>Sustainable_Friendly_Table[[#This Row],[Total Energy(MJ)]]*AHP!$P$13/TOPSIS!$B$12</f>
        <v>2.4020931382690118E-2</v>
      </c>
      <c r="V377">
        <f>Sustainable_Friendly_Table[[#This Row],[Total Cost(LKR Million)]]*AHP!$P$14/TOPSIS!$C$12</f>
        <v>7.2634046071979232E-3</v>
      </c>
      <c r="W377">
        <f>Sustainable_Friendly_Table[[#This Row],[Total Carbon (Metric T)]]*AHP!$P$15/TOPSIS!$D$12</f>
        <v>1.3219502690484754E-2</v>
      </c>
      <c r="X377">
        <f>((Sustainable_Friendly_Table[[#This Row],[Weighted Energy]]-TOPSIS!$B$13)^2+(Sustainable_Friendly_Table[[#This Row],[Weighted Cost]]-TOPSIS!$C$13)^2+(Sustainable_Friendly_Table[[#This Row],[Weighted Co2]]-TOPSIS!$D$13)^2)^0.5</f>
        <v>3.8667473995086916E-3</v>
      </c>
      <c r="Y377">
        <f>((Sustainable_Friendly_Table[[#This Row],[Weighted Energy]]-TOPSIS!$B$14)^2+(Sustainable_Friendly_Table[[#This Row],[Weighted Cost]]-TOPSIS!$C$14)^2+(Sustainable_Friendly_Table[[#This Row],[Weighted Co2]]-TOPSIS!$D$14)^2)^0.5</f>
        <v>1.9075895111773642E-3</v>
      </c>
      <c r="Z377">
        <f>Sustainable_Friendly_Table[[#This Row],[S- Worst-Euclidean Distance]]/(Sustainable_Friendly_Table[[#This Row],[S+ Best-Euclidean Distance]]+Sustainable_Friendly_Table[[#This Row],[S- Worst-Euclidean Distance]])</f>
        <v>0.33035646182112383</v>
      </c>
      <c r="AA377">
        <v>376</v>
      </c>
    </row>
    <row r="378" spans="1:27" x14ac:dyDescent="0.3">
      <c r="A378">
        <v>44</v>
      </c>
      <c r="B378" t="s">
        <v>139</v>
      </c>
      <c r="C378" t="s">
        <v>150</v>
      </c>
      <c r="D378" t="s">
        <v>154</v>
      </c>
      <c r="E378" t="s">
        <v>156</v>
      </c>
      <c r="F378" t="s">
        <v>161</v>
      </c>
      <c r="G378" t="s">
        <v>226</v>
      </c>
      <c r="H378">
        <v>371.45546411150428</v>
      </c>
      <c r="I378">
        <v>27</v>
      </c>
      <c r="J378">
        <v>1370777.1208016106</v>
      </c>
      <c r="K378">
        <v>48886.917399999998</v>
      </c>
      <c r="L378">
        <v>246739881.74428993</v>
      </c>
      <c r="M378">
        <v>5308525.8149999995</v>
      </c>
      <c r="N378">
        <v>2056165681.2024159</v>
      </c>
      <c r="O378">
        <v>105300000</v>
      </c>
      <c r="P378">
        <v>21.850348213636359</v>
      </c>
      <c r="Q378">
        <v>20493.117955984078</v>
      </c>
      <c r="R378">
        <v>246788768.66168994</v>
      </c>
      <c r="S378">
        <v>2166.7742070174158</v>
      </c>
      <c r="T378">
        <v>20514.968304197715</v>
      </c>
      <c r="U378">
        <f>Sustainable_Friendly_Table[[#This Row],[Total Energy(MJ)]]*AHP!$P$13/TOPSIS!$B$12</f>
        <v>2.4020823836599228E-2</v>
      </c>
      <c r="V378">
        <f>Sustainable_Friendly_Table[[#This Row],[Total Cost(LKR Million)]]*AHP!$P$14/TOPSIS!$C$12</f>
        <v>7.2773231734168387E-3</v>
      </c>
      <c r="W378">
        <f>Sustainable_Friendly_Table[[#This Row],[Total Carbon (Metric T)]]*AHP!$P$15/TOPSIS!$D$12</f>
        <v>1.3219451472071198E-2</v>
      </c>
      <c r="X378">
        <f>((Sustainable_Friendly_Table[[#This Row],[Weighted Energy]]-TOPSIS!$B$13)^2+(Sustainable_Friendly_Table[[#This Row],[Weighted Cost]]-TOPSIS!$C$13)^2+(Sustainable_Friendly_Table[[#This Row],[Weighted Co2]]-TOPSIS!$D$13)^2)^0.5</f>
        <v>3.8702290488940149E-3</v>
      </c>
      <c r="Y378">
        <f>((Sustainable_Friendly_Table[[#This Row],[Weighted Energy]]-TOPSIS!$B$14)^2+(Sustainable_Friendly_Table[[#This Row],[Weighted Cost]]-TOPSIS!$C$14)^2+(Sustainable_Friendly_Table[[#This Row],[Weighted Co2]]-TOPSIS!$D$14)^2)^0.5</f>
        <v>1.9039949799841552E-3</v>
      </c>
      <c r="Z378">
        <f>Sustainable_Friendly_Table[[#This Row],[S- Worst-Euclidean Distance]]/(Sustainable_Friendly_Table[[#This Row],[S+ Best-Euclidean Distance]]+Sustainable_Friendly_Table[[#This Row],[S- Worst-Euclidean Distance]])</f>
        <v>0.3297404067562768</v>
      </c>
      <c r="AA378">
        <v>377</v>
      </c>
    </row>
    <row r="379" spans="1:27" x14ac:dyDescent="0.3">
      <c r="A379">
        <v>62</v>
      </c>
      <c r="B379" t="s">
        <v>139</v>
      </c>
      <c r="C379" t="s">
        <v>150</v>
      </c>
      <c r="D379" t="s">
        <v>155</v>
      </c>
      <c r="E379" t="s">
        <v>156</v>
      </c>
      <c r="F379" t="s">
        <v>161</v>
      </c>
      <c r="G379" t="s">
        <v>226</v>
      </c>
      <c r="H379">
        <v>371.46191121650429</v>
      </c>
      <c r="I379">
        <v>27</v>
      </c>
      <c r="J379">
        <v>1370783.3615992505</v>
      </c>
      <c r="K379">
        <v>48868.497100000001</v>
      </c>
      <c r="L379">
        <v>246741005.08786508</v>
      </c>
      <c r="M379">
        <v>5307604.8</v>
      </c>
      <c r="N379">
        <v>2056175042.3988757</v>
      </c>
      <c r="O379">
        <v>105300000</v>
      </c>
      <c r="P379">
        <v>21.83653298863636</v>
      </c>
      <c r="Q379">
        <v>20493.211255908795</v>
      </c>
      <c r="R379">
        <v>246789873.58496508</v>
      </c>
      <c r="S379">
        <v>2166.7826471988756</v>
      </c>
      <c r="T379">
        <v>20515.047788897431</v>
      </c>
      <c r="U379">
        <f>Sustainable_Friendly_Table[[#This Row],[Total Energy(MJ)]]*AHP!$P$13/TOPSIS!$B$12</f>
        <v>2.4020931382690118E-2</v>
      </c>
      <c r="V379">
        <f>Sustainable_Friendly_Table[[#This Row],[Total Cost(LKR Million)]]*AHP!$P$14/TOPSIS!$C$12</f>
        <v>7.2773515205920665E-3</v>
      </c>
      <c r="W379">
        <f>Sustainable_Friendly_Table[[#This Row],[Total Carbon (Metric T)]]*AHP!$P$15/TOPSIS!$D$12</f>
        <v>1.3219502690484754E-2</v>
      </c>
      <c r="X379">
        <f>((Sustainable_Friendly_Table[[#This Row],[Weighted Energy]]-TOPSIS!$B$13)^2+(Sustainable_Friendly_Table[[#This Row],[Weighted Cost]]-TOPSIS!$C$13)^2+(Sustainable_Friendly_Table[[#This Row],[Weighted Co2]]-TOPSIS!$D$13)^2)^0.5</f>
        <v>3.8703512486281009E-3</v>
      </c>
      <c r="Y379">
        <f>((Sustainable_Friendly_Table[[#This Row],[Weighted Energy]]-TOPSIS!$B$14)^2+(Sustainable_Friendly_Table[[#This Row],[Weighted Cost]]-TOPSIS!$C$14)^2+(Sustainable_Friendly_Table[[#This Row],[Weighted Co2]]-TOPSIS!$D$14)^2)^0.5</f>
        <v>1.9038728002404629E-3</v>
      </c>
      <c r="Z379">
        <f>Sustainable_Friendly_Table[[#This Row],[S- Worst-Euclidean Distance]]/(Sustainable_Friendly_Table[[#This Row],[S+ Best-Euclidean Distance]]+Sustainable_Friendly_Table[[#This Row],[S- Worst-Euclidean Distance]])</f>
        <v>0.32971924610606673</v>
      </c>
      <c r="AA379">
        <v>378</v>
      </c>
    </row>
    <row r="380" spans="1:27" x14ac:dyDescent="0.3">
      <c r="A380">
        <v>403</v>
      </c>
      <c r="B380" t="s">
        <v>142</v>
      </c>
      <c r="C380" t="s">
        <v>151</v>
      </c>
      <c r="D380" t="s">
        <v>154</v>
      </c>
      <c r="E380" t="s">
        <v>156</v>
      </c>
      <c r="F380" t="s">
        <v>161</v>
      </c>
      <c r="G380" t="s">
        <v>225</v>
      </c>
      <c r="H380">
        <v>384.15276487498102</v>
      </c>
      <c r="I380">
        <v>55</v>
      </c>
      <c r="J380">
        <v>1372789.9662402838</v>
      </c>
      <c r="K380">
        <v>37384.416999999994</v>
      </c>
      <c r="L380">
        <v>247102193.92325109</v>
      </c>
      <c r="M380">
        <v>5245550.6549999993</v>
      </c>
      <c r="N380">
        <v>2059184949.3604257</v>
      </c>
      <c r="O380">
        <v>102520000</v>
      </c>
      <c r="P380">
        <v>20.264825413636363</v>
      </c>
      <c r="Q380">
        <v>20523.209995292244</v>
      </c>
      <c r="R380">
        <v>247139578.34025109</v>
      </c>
      <c r="S380">
        <v>2166.9505000154259</v>
      </c>
      <c r="T380">
        <v>20543.47482070588</v>
      </c>
      <c r="U380">
        <f>Sustainable_Friendly_Table[[#This Row],[Total Energy(MJ)]]*AHP!$P$13/TOPSIS!$B$12</f>
        <v>2.4054969383556602E-2</v>
      </c>
      <c r="V380">
        <f>Sustainable_Friendly_Table[[#This Row],[Total Cost(LKR Million)]]*AHP!$P$14/TOPSIS!$C$12</f>
        <v>7.2779152706993217E-3</v>
      </c>
      <c r="W380">
        <f>Sustainable_Friendly_Table[[#This Row],[Total Carbon (Metric T)]]*AHP!$P$15/TOPSIS!$D$12</f>
        <v>1.3237820523684132E-2</v>
      </c>
      <c r="X380">
        <f>((Sustainable_Friendly_Table[[#This Row],[Weighted Energy]]-TOPSIS!$B$13)^2+(Sustainable_Friendly_Table[[#This Row],[Weighted Cost]]-TOPSIS!$C$13)^2+(Sustainable_Friendly_Table[[#This Row],[Weighted Co2]]-TOPSIS!$D$13)^2)^0.5</f>
        <v>3.9078318027963585E-3</v>
      </c>
      <c r="Y380">
        <f>((Sustainable_Friendly_Table[[#This Row],[Weighted Energy]]-TOPSIS!$B$14)^2+(Sustainable_Friendly_Table[[#This Row],[Weighted Cost]]-TOPSIS!$C$14)^2+(Sustainable_Friendly_Table[[#This Row],[Weighted Co2]]-TOPSIS!$D$14)^2)^0.5</f>
        <v>1.8664589329515791E-3</v>
      </c>
      <c r="Z380">
        <f>Sustainable_Friendly_Table[[#This Row],[S- Worst-Euclidean Distance]]/(Sustainable_Friendly_Table[[#This Row],[S+ Best-Euclidean Distance]]+Sustainable_Friendly_Table[[#This Row],[S- Worst-Euclidean Distance]])</f>
        <v>0.32323605068871175</v>
      </c>
      <c r="AA380">
        <v>379</v>
      </c>
    </row>
    <row r="381" spans="1:27" x14ac:dyDescent="0.3">
      <c r="A381">
        <v>421</v>
      </c>
      <c r="B381" t="s">
        <v>142</v>
      </c>
      <c r="C381" t="s">
        <v>151</v>
      </c>
      <c r="D381" t="s">
        <v>155</v>
      </c>
      <c r="E381" t="s">
        <v>156</v>
      </c>
      <c r="F381" t="s">
        <v>161</v>
      </c>
      <c r="G381" t="s">
        <v>225</v>
      </c>
      <c r="H381">
        <v>384.15921197998102</v>
      </c>
      <c r="I381">
        <v>55</v>
      </c>
      <c r="J381">
        <v>1372796.2070379241</v>
      </c>
      <c r="K381">
        <v>37365.996699999996</v>
      </c>
      <c r="L381">
        <v>247103317.26682636</v>
      </c>
      <c r="M381">
        <v>5244629.6399999997</v>
      </c>
      <c r="N381">
        <v>2059194310.5568864</v>
      </c>
      <c r="O381">
        <v>102520000</v>
      </c>
      <c r="P381">
        <v>20.251010188636364</v>
      </c>
      <c r="Q381">
        <v>20523.303295216967</v>
      </c>
      <c r="R381">
        <v>247140683.26352635</v>
      </c>
      <c r="S381">
        <v>2166.9589401968865</v>
      </c>
      <c r="T381">
        <v>20543.554305405603</v>
      </c>
      <c r="U381">
        <f>Sustainable_Friendly_Table[[#This Row],[Total Energy(MJ)]]*AHP!$P$13/TOPSIS!$B$12</f>
        <v>2.4055076929647506E-2</v>
      </c>
      <c r="V381">
        <f>Sustainable_Friendly_Table[[#This Row],[Total Cost(LKR Million)]]*AHP!$P$14/TOPSIS!$C$12</f>
        <v>7.2779436178745521E-3</v>
      </c>
      <c r="W381">
        <f>Sustainable_Friendly_Table[[#This Row],[Total Carbon (Metric T)]]*AHP!$P$15/TOPSIS!$D$12</f>
        <v>1.3237871742097692E-2</v>
      </c>
      <c r="X381">
        <f>((Sustainable_Friendly_Table[[#This Row],[Weighted Energy]]-TOPSIS!$B$13)^2+(Sustainable_Friendly_Table[[#This Row],[Weighted Cost]]-TOPSIS!$C$13)^2+(Sustainable_Friendly_Table[[#This Row],[Weighted Co2]]-TOPSIS!$D$13)^2)^0.5</f>
        <v>3.9079540114332094E-3</v>
      </c>
      <c r="Y381">
        <f>((Sustainable_Friendly_Table[[#This Row],[Weighted Energy]]-TOPSIS!$B$14)^2+(Sustainable_Friendly_Table[[#This Row],[Weighted Cost]]-TOPSIS!$C$14)^2+(Sustainable_Friendly_Table[[#This Row],[Weighted Co2]]-TOPSIS!$D$14)^2)^0.5</f>
        <v>1.8663367766192196E-3</v>
      </c>
      <c r="Z381">
        <f>Sustainable_Friendly_Table[[#This Row],[S- Worst-Euclidean Distance]]/(Sustainable_Friendly_Table[[#This Row],[S+ Best-Euclidean Distance]]+Sustainable_Friendly_Table[[#This Row],[S- Worst-Euclidean Distance]])</f>
        <v>0.32321489255110819</v>
      </c>
      <c r="AA381">
        <v>380</v>
      </c>
    </row>
    <row r="382" spans="1:27" x14ac:dyDescent="0.3">
      <c r="A382">
        <v>405</v>
      </c>
      <c r="B382" t="s">
        <v>142</v>
      </c>
      <c r="C382" t="s">
        <v>151</v>
      </c>
      <c r="D382" t="s">
        <v>154</v>
      </c>
      <c r="E382" t="s">
        <v>156</v>
      </c>
      <c r="F382" t="s">
        <v>161</v>
      </c>
      <c r="G382" t="s">
        <v>224</v>
      </c>
      <c r="H382">
        <v>384.15276487498102</v>
      </c>
      <c r="I382">
        <v>28</v>
      </c>
      <c r="J382">
        <v>1372789.9662402838</v>
      </c>
      <c r="K382">
        <v>37384.416999999994</v>
      </c>
      <c r="L382">
        <v>247102193.92325109</v>
      </c>
      <c r="M382">
        <v>5245550.6549999993</v>
      </c>
      <c r="N382">
        <v>2059184949.3604257</v>
      </c>
      <c r="O382">
        <v>104893600</v>
      </c>
      <c r="P382">
        <v>20.264825413636363</v>
      </c>
      <c r="Q382">
        <v>20523.209995292244</v>
      </c>
      <c r="R382">
        <v>247139578.34025109</v>
      </c>
      <c r="S382">
        <v>2169.3241000154258</v>
      </c>
      <c r="T382">
        <v>20543.47482070588</v>
      </c>
      <c r="U382">
        <f>Sustainable_Friendly_Table[[#This Row],[Total Energy(MJ)]]*AHP!$P$13/TOPSIS!$B$12</f>
        <v>2.4054969383556602E-2</v>
      </c>
      <c r="V382">
        <f>Sustainable_Friendly_Table[[#This Row],[Total Cost(LKR Million)]]*AHP!$P$14/TOPSIS!$C$12</f>
        <v>7.2858872385344938E-3</v>
      </c>
      <c r="W382">
        <f>Sustainable_Friendly_Table[[#This Row],[Total Carbon (Metric T)]]*AHP!$P$15/TOPSIS!$D$12</f>
        <v>1.3237820523684132E-2</v>
      </c>
      <c r="X382">
        <f>((Sustainable_Friendly_Table[[#This Row],[Weighted Energy]]-TOPSIS!$B$13)^2+(Sustainable_Friendly_Table[[#This Row],[Weighted Cost]]-TOPSIS!$C$13)^2+(Sustainable_Friendly_Table[[#This Row],[Weighted Co2]]-TOPSIS!$D$13)^2)^0.5</f>
        <v>3.909893996420586E-3</v>
      </c>
      <c r="Y382">
        <f>((Sustainable_Friendly_Table[[#This Row],[Weighted Energy]]-TOPSIS!$B$14)^2+(Sustainable_Friendly_Table[[#This Row],[Weighted Cost]]-TOPSIS!$C$14)^2+(Sustainable_Friendly_Table[[#This Row],[Weighted Co2]]-TOPSIS!$D$14)^2)^0.5</f>
        <v>1.8643377960543845E-3</v>
      </c>
      <c r="Z382">
        <f>Sustainable_Friendly_Table[[#This Row],[S- Worst-Euclidean Distance]]/(Sustainable_Friendly_Table[[#This Row],[S+ Best-Euclidean Distance]]+Sustainable_Friendly_Table[[#This Row],[S- Worst-Euclidean Distance]])</f>
        <v>0.3228720049797803</v>
      </c>
      <c r="AA382">
        <v>381</v>
      </c>
    </row>
    <row r="383" spans="1:27" x14ac:dyDescent="0.3">
      <c r="A383">
        <v>423</v>
      </c>
      <c r="B383" t="s">
        <v>142</v>
      </c>
      <c r="C383" t="s">
        <v>151</v>
      </c>
      <c r="D383" t="s">
        <v>155</v>
      </c>
      <c r="E383" t="s">
        <v>156</v>
      </c>
      <c r="F383" t="s">
        <v>161</v>
      </c>
      <c r="G383" t="s">
        <v>224</v>
      </c>
      <c r="H383">
        <v>384.15921197998102</v>
      </c>
      <c r="I383">
        <v>28</v>
      </c>
      <c r="J383">
        <v>1372796.2070379241</v>
      </c>
      <c r="K383">
        <v>37365.996699999996</v>
      </c>
      <c r="L383">
        <v>247103317.26682636</v>
      </c>
      <c r="M383">
        <v>5244629.6399999997</v>
      </c>
      <c r="N383">
        <v>2059194310.5568864</v>
      </c>
      <c r="O383">
        <v>104893600</v>
      </c>
      <c r="P383">
        <v>20.251010188636364</v>
      </c>
      <c r="Q383">
        <v>20523.303295216967</v>
      </c>
      <c r="R383">
        <v>247140683.26352635</v>
      </c>
      <c r="S383">
        <v>2169.3325401968864</v>
      </c>
      <c r="T383">
        <v>20543.554305405603</v>
      </c>
      <c r="U383">
        <f>Sustainable_Friendly_Table[[#This Row],[Total Energy(MJ)]]*AHP!$P$13/TOPSIS!$B$12</f>
        <v>2.4055076929647506E-2</v>
      </c>
      <c r="V383">
        <f>Sustainable_Friendly_Table[[#This Row],[Total Cost(LKR Million)]]*AHP!$P$14/TOPSIS!$C$12</f>
        <v>7.2859155857097234E-3</v>
      </c>
      <c r="W383">
        <f>Sustainable_Friendly_Table[[#This Row],[Total Carbon (Metric T)]]*AHP!$P$15/TOPSIS!$D$12</f>
        <v>1.3237871742097692E-2</v>
      </c>
      <c r="X383">
        <f>((Sustainable_Friendly_Table[[#This Row],[Weighted Energy]]-TOPSIS!$B$13)^2+(Sustainable_Friendly_Table[[#This Row],[Weighted Cost]]-TOPSIS!$C$13)^2+(Sustainable_Friendly_Table[[#This Row],[Weighted Co2]]-TOPSIS!$D$13)^2)^0.5</f>
        <v>3.9100161983988699E-3</v>
      </c>
      <c r="Y383">
        <f>((Sustainable_Friendly_Table[[#This Row],[Weighted Energy]]-TOPSIS!$B$14)^2+(Sustainable_Friendly_Table[[#This Row],[Weighted Cost]]-TOPSIS!$C$14)^2+(Sustainable_Friendly_Table[[#This Row],[Weighted Co2]]-TOPSIS!$D$14)^2)^0.5</f>
        <v>1.8642156219517985E-3</v>
      </c>
      <c r="Z383">
        <f>Sustainable_Friendly_Table[[#This Row],[S- Worst-Euclidean Distance]]/(Sustainable_Friendly_Table[[#This Row],[S+ Best-Euclidean Distance]]+Sustainable_Friendly_Table[[#This Row],[S- Worst-Euclidean Distance]])</f>
        <v>0.32285084491785865</v>
      </c>
      <c r="AA383">
        <v>382</v>
      </c>
    </row>
    <row r="384" spans="1:27" x14ac:dyDescent="0.3">
      <c r="A384">
        <v>404</v>
      </c>
      <c r="B384" t="s">
        <v>142</v>
      </c>
      <c r="C384" t="s">
        <v>151</v>
      </c>
      <c r="D384" t="s">
        <v>154</v>
      </c>
      <c r="E384" t="s">
        <v>156</v>
      </c>
      <c r="F384" t="s">
        <v>161</v>
      </c>
      <c r="G384" t="s">
        <v>226</v>
      </c>
      <c r="H384">
        <v>384.15276487498102</v>
      </c>
      <c r="I384">
        <v>28</v>
      </c>
      <c r="J384">
        <v>1372789.9662402838</v>
      </c>
      <c r="K384">
        <v>37384.416999999994</v>
      </c>
      <c r="L384">
        <v>247102193.92325109</v>
      </c>
      <c r="M384">
        <v>5245550.6549999993</v>
      </c>
      <c r="N384">
        <v>2059184949.3604257</v>
      </c>
      <c r="O384">
        <v>109200000</v>
      </c>
      <c r="P384">
        <v>20.264825413636363</v>
      </c>
      <c r="Q384">
        <v>20523.209995292244</v>
      </c>
      <c r="R384">
        <v>247139578.34025109</v>
      </c>
      <c r="S384">
        <v>2173.6305000154257</v>
      </c>
      <c r="T384">
        <v>20543.47482070588</v>
      </c>
      <c r="U384">
        <f>Sustainable_Friendly_Table[[#This Row],[Total Energy(MJ)]]*AHP!$P$13/TOPSIS!$B$12</f>
        <v>2.4054969383556602E-2</v>
      </c>
      <c r="V384">
        <f>Sustainable_Friendly_Table[[#This Row],[Total Cost(LKR Million)]]*AHP!$P$14/TOPSIS!$C$12</f>
        <v>7.3003507042765656E-3</v>
      </c>
      <c r="W384">
        <f>Sustainable_Friendly_Table[[#This Row],[Total Carbon (Metric T)]]*AHP!$P$15/TOPSIS!$D$12</f>
        <v>1.3237820523684132E-2</v>
      </c>
      <c r="X384">
        <f>((Sustainable_Friendly_Table[[#This Row],[Weighted Energy]]-TOPSIS!$B$13)^2+(Sustainable_Friendly_Table[[#This Row],[Weighted Cost]]-TOPSIS!$C$13)^2+(Sustainable_Friendly_Table[[#This Row],[Weighted Co2]]-TOPSIS!$D$13)^2)^0.5</f>
        <v>3.9136740973441759E-3</v>
      </c>
      <c r="Y384">
        <f>((Sustainable_Friendly_Table[[#This Row],[Weighted Energy]]-TOPSIS!$B$14)^2+(Sustainable_Friendly_Table[[#This Row],[Weighted Cost]]-TOPSIS!$C$14)^2+(Sustainable_Friendly_Table[[#This Row],[Weighted Co2]]-TOPSIS!$D$14)^2)^0.5</f>
        <v>1.8605704685139086E-3</v>
      </c>
      <c r="Z384">
        <f>Sustainable_Friendly_Table[[#This Row],[S- Worst-Euclidean Distance]]/(Sustainable_Friendly_Table[[#This Row],[S+ Best-Euclidean Distance]]+Sustainable_Friendly_Table[[#This Row],[S- Worst-Euclidean Distance]])</f>
        <v>0.32221885430954511</v>
      </c>
      <c r="AA384">
        <v>383</v>
      </c>
    </row>
    <row r="385" spans="1:27" x14ac:dyDescent="0.3">
      <c r="A385">
        <v>422</v>
      </c>
      <c r="B385" t="s">
        <v>142</v>
      </c>
      <c r="C385" t="s">
        <v>151</v>
      </c>
      <c r="D385" t="s">
        <v>155</v>
      </c>
      <c r="E385" t="s">
        <v>156</v>
      </c>
      <c r="F385" t="s">
        <v>161</v>
      </c>
      <c r="G385" t="s">
        <v>226</v>
      </c>
      <c r="H385">
        <v>384.15921197998102</v>
      </c>
      <c r="I385">
        <v>28</v>
      </c>
      <c r="J385">
        <v>1372796.2070379241</v>
      </c>
      <c r="K385">
        <v>37365.996699999996</v>
      </c>
      <c r="L385">
        <v>247103317.26682636</v>
      </c>
      <c r="M385">
        <v>5244629.6399999997</v>
      </c>
      <c r="N385">
        <v>2059194310.5568864</v>
      </c>
      <c r="O385">
        <v>109200000</v>
      </c>
      <c r="P385">
        <v>20.251010188636364</v>
      </c>
      <c r="Q385">
        <v>20523.303295216967</v>
      </c>
      <c r="R385">
        <v>247140683.26352635</v>
      </c>
      <c r="S385">
        <v>2173.6389401968863</v>
      </c>
      <c r="T385">
        <v>20543.554305405603</v>
      </c>
      <c r="U385">
        <f>Sustainable_Friendly_Table[[#This Row],[Total Energy(MJ)]]*AHP!$P$13/TOPSIS!$B$12</f>
        <v>2.4055076929647506E-2</v>
      </c>
      <c r="V385">
        <f>Sustainable_Friendly_Table[[#This Row],[Total Cost(LKR Million)]]*AHP!$P$14/TOPSIS!$C$12</f>
        <v>7.300379051451796E-3</v>
      </c>
      <c r="W385">
        <f>Sustainable_Friendly_Table[[#This Row],[Total Carbon (Metric T)]]*AHP!$P$15/TOPSIS!$D$12</f>
        <v>1.3237871742097692E-2</v>
      </c>
      <c r="X385">
        <f>((Sustainable_Friendly_Table[[#This Row],[Weighted Energy]]-TOPSIS!$B$13)^2+(Sustainable_Friendly_Table[[#This Row],[Weighted Cost]]-TOPSIS!$C$13)^2+(Sustainable_Friendly_Table[[#This Row],[Weighted Co2]]-TOPSIS!$D$13)^2)^0.5</f>
        <v>3.9137962860521193E-3</v>
      </c>
      <c r="Y385">
        <f>((Sustainable_Friendly_Table[[#This Row],[Weighted Energy]]-TOPSIS!$B$14)^2+(Sustainable_Friendly_Table[[#This Row],[Weighted Cost]]-TOPSIS!$C$14)^2+(Sustainable_Friendly_Table[[#This Row],[Weighted Co2]]-TOPSIS!$D$14)^2)^0.5</f>
        <v>1.860448267390166E-3</v>
      </c>
      <c r="Z385">
        <f>Sustainable_Friendly_Table[[#This Row],[S- Worst-Euclidean Distance]]/(Sustainable_Friendly_Table[[#This Row],[S+ Best-Euclidean Distance]]+Sustainable_Friendly_Table[[#This Row],[S- Worst-Euclidean Distance]])</f>
        <v>0.32219769186621472</v>
      </c>
      <c r="AA385">
        <v>384</v>
      </c>
    </row>
    <row r="386" spans="1:27" x14ac:dyDescent="0.3">
      <c r="A386">
        <v>52</v>
      </c>
      <c r="B386" t="s">
        <v>139</v>
      </c>
      <c r="C386" t="s">
        <v>150</v>
      </c>
      <c r="D386" t="s">
        <v>154</v>
      </c>
      <c r="E386" t="s">
        <v>157</v>
      </c>
      <c r="F386" t="s">
        <v>161</v>
      </c>
      <c r="G386" t="s">
        <v>225</v>
      </c>
      <c r="H386">
        <v>374.51224192968618</v>
      </c>
      <c r="I386">
        <v>54</v>
      </c>
      <c r="J386">
        <v>1373736.0817296105</v>
      </c>
      <c r="K386">
        <v>51616.183309090899</v>
      </c>
      <c r="L386">
        <v>247272494.71132991</v>
      </c>
      <c r="M386">
        <v>4762672.6331818169</v>
      </c>
      <c r="N386">
        <v>2060604122.5944159</v>
      </c>
      <c r="O386">
        <v>100656000</v>
      </c>
      <c r="P386">
        <v>24.579614122727268</v>
      </c>
      <c r="Q386">
        <v>20537.354421857679</v>
      </c>
      <c r="R386">
        <v>247324110.89463899</v>
      </c>
      <c r="S386">
        <v>2166.0227952275977</v>
      </c>
      <c r="T386">
        <v>20561.934035980405</v>
      </c>
      <c r="U386">
        <f>Sustainable_Friendly_Table[[#This Row],[Total Energy(MJ)]]*AHP!$P$13/TOPSIS!$B$12</f>
        <v>2.4072930589834781E-2</v>
      </c>
      <c r="V386">
        <f>Sustainable_Friendly_Table[[#This Row],[Total Cost(LKR Million)]]*AHP!$P$14/TOPSIS!$C$12</f>
        <v>7.2747994834019255E-3</v>
      </c>
      <c r="W386">
        <f>Sustainable_Friendly_Table[[#This Row],[Total Carbon (Metric T)]]*AHP!$P$15/TOPSIS!$D$12</f>
        <v>1.3249715287395962E-2</v>
      </c>
      <c r="X386">
        <f>((Sustainable_Friendly_Table[[#This Row],[Weighted Energy]]-TOPSIS!$B$13)^2+(Sustainable_Friendly_Table[[#This Row],[Weighted Cost]]-TOPSIS!$C$13)^2+(Sustainable_Friendly_Table[[#This Row],[Weighted Co2]]-TOPSIS!$D$13)^2)^0.5</f>
        <v>3.9277824897311674E-3</v>
      </c>
      <c r="Y386">
        <f>((Sustainable_Friendly_Table[[#This Row],[Weighted Energy]]-TOPSIS!$B$14)^2+(Sustainable_Friendly_Table[[#This Row],[Weighted Cost]]-TOPSIS!$C$14)^2+(Sustainable_Friendly_Table[[#This Row],[Weighted Co2]]-TOPSIS!$D$14)^2)^0.5</f>
        <v>1.8466295303171158E-3</v>
      </c>
      <c r="Z386">
        <f>Sustainable_Friendly_Table[[#This Row],[S- Worst-Euclidean Distance]]/(Sustainable_Friendly_Table[[#This Row],[S+ Best-Euclidean Distance]]+Sustainable_Friendly_Table[[#This Row],[S- Worst-Euclidean Distance]])</f>
        <v>0.31979524909302803</v>
      </c>
      <c r="AA386">
        <v>385</v>
      </c>
    </row>
    <row r="387" spans="1:27" x14ac:dyDescent="0.3">
      <c r="A387">
        <v>70</v>
      </c>
      <c r="B387" t="s">
        <v>139</v>
      </c>
      <c r="C387" t="s">
        <v>150</v>
      </c>
      <c r="D387" t="s">
        <v>155</v>
      </c>
      <c r="E387" t="s">
        <v>157</v>
      </c>
      <c r="F387" t="s">
        <v>161</v>
      </c>
      <c r="G387" t="s">
        <v>225</v>
      </c>
      <c r="H387">
        <v>374.51868903468619</v>
      </c>
      <c r="I387">
        <v>54</v>
      </c>
      <c r="J387">
        <v>1373742.3225272503</v>
      </c>
      <c r="K387">
        <v>51597.763009090901</v>
      </c>
      <c r="L387">
        <v>247273618.05490506</v>
      </c>
      <c r="M387">
        <v>4761751.6181818172</v>
      </c>
      <c r="N387">
        <v>2060613483.7908754</v>
      </c>
      <c r="O387">
        <v>100656000</v>
      </c>
      <c r="P387">
        <v>24.565798897727269</v>
      </c>
      <c r="Q387">
        <v>20537.447721782395</v>
      </c>
      <c r="R387">
        <v>247325215.81791416</v>
      </c>
      <c r="S387">
        <v>2166.031235409057</v>
      </c>
      <c r="T387">
        <v>20562.013520680121</v>
      </c>
      <c r="U387">
        <f>Sustainable_Friendly_Table[[#This Row],[Total Energy(MJ)]]*AHP!$P$13/TOPSIS!$B$12</f>
        <v>2.4073038135925671E-2</v>
      </c>
      <c r="V387">
        <f>Sustainable_Friendly_Table[[#This Row],[Total Cost(LKR Million)]]*AHP!$P$14/TOPSIS!$C$12</f>
        <v>7.2748278305771507E-3</v>
      </c>
      <c r="W387">
        <f>Sustainable_Friendly_Table[[#This Row],[Total Carbon (Metric T)]]*AHP!$P$15/TOPSIS!$D$12</f>
        <v>1.3249766505809514E-2</v>
      </c>
      <c r="X387">
        <f>((Sustainable_Friendly_Table[[#This Row],[Weighted Energy]]-TOPSIS!$B$13)^2+(Sustainable_Friendly_Table[[#This Row],[Weighted Cost]]-TOPSIS!$C$13)^2+(Sustainable_Friendly_Table[[#This Row],[Weighted Co2]]-TOPSIS!$D$13)^2)^0.5</f>
        <v>3.9279047020387686E-3</v>
      </c>
      <c r="Y387">
        <f>((Sustainable_Friendly_Table[[#This Row],[Weighted Energy]]-TOPSIS!$B$14)^2+(Sustainable_Friendly_Table[[#This Row],[Weighted Cost]]-TOPSIS!$C$14)^2+(Sustainable_Friendly_Table[[#This Row],[Weighted Co2]]-TOPSIS!$D$14)^2)^0.5</f>
        <v>1.8465073903819907E-3</v>
      </c>
      <c r="Z387">
        <f>Sustainable_Friendly_Table[[#This Row],[S- Worst-Euclidean Distance]]/(Sustainable_Friendly_Table[[#This Row],[S+ Best-Euclidean Distance]]+Sustainable_Friendly_Table[[#This Row],[S- Worst-Euclidean Distance]])</f>
        <v>0.31977409315930805</v>
      </c>
      <c r="AA387">
        <v>386</v>
      </c>
    </row>
    <row r="388" spans="1:27" x14ac:dyDescent="0.3">
      <c r="A388">
        <v>54</v>
      </c>
      <c r="B388" t="s">
        <v>139</v>
      </c>
      <c r="C388" t="s">
        <v>150</v>
      </c>
      <c r="D388" t="s">
        <v>154</v>
      </c>
      <c r="E388" t="s">
        <v>157</v>
      </c>
      <c r="F388" t="s">
        <v>161</v>
      </c>
      <c r="G388" t="s">
        <v>224</v>
      </c>
      <c r="H388">
        <v>374.51224192968618</v>
      </c>
      <c r="I388">
        <v>27</v>
      </c>
      <c r="J388">
        <v>1373736.0817296105</v>
      </c>
      <c r="K388">
        <v>51616.183309090899</v>
      </c>
      <c r="L388">
        <v>247272494.71132991</v>
      </c>
      <c r="M388">
        <v>4762672.6331818169</v>
      </c>
      <c r="N388">
        <v>2060604122.5944159</v>
      </c>
      <c r="O388">
        <v>101147400</v>
      </c>
      <c r="P388">
        <v>24.579614122727268</v>
      </c>
      <c r="Q388">
        <v>20537.354421857679</v>
      </c>
      <c r="R388">
        <v>247324110.89463899</v>
      </c>
      <c r="S388">
        <v>2166.5141952275976</v>
      </c>
      <c r="T388">
        <v>20561.934035980405</v>
      </c>
      <c r="U388">
        <f>Sustainable_Friendly_Table[[#This Row],[Total Energy(MJ)]]*AHP!$P$13/TOPSIS!$B$12</f>
        <v>2.4072930589834781E-2</v>
      </c>
      <c r="V388">
        <f>Sustainable_Friendly_Table[[#This Row],[Total Cost(LKR Million)]]*AHP!$P$14/TOPSIS!$C$12</f>
        <v>7.2764498983809451E-3</v>
      </c>
      <c r="W388">
        <f>Sustainable_Friendly_Table[[#This Row],[Total Carbon (Metric T)]]*AHP!$P$15/TOPSIS!$D$12</f>
        <v>1.3249715287395962E-2</v>
      </c>
      <c r="X388">
        <f>((Sustainable_Friendly_Table[[#This Row],[Weighted Energy]]-TOPSIS!$B$13)^2+(Sustainable_Friendly_Table[[#This Row],[Weighted Cost]]-TOPSIS!$C$13)^2+(Sustainable_Friendly_Table[[#This Row],[Weighted Co2]]-TOPSIS!$D$13)^2)^0.5</f>
        <v>3.9282047036025792E-3</v>
      </c>
      <c r="Y388">
        <f>((Sustainable_Friendly_Table[[#This Row],[Weighted Energy]]-TOPSIS!$B$14)^2+(Sustainable_Friendly_Table[[#This Row],[Weighted Cost]]-TOPSIS!$C$14)^2+(Sustainable_Friendly_Table[[#This Row],[Weighted Co2]]-TOPSIS!$D$14)^2)^0.5</f>
        <v>1.846180269500814E-3</v>
      </c>
      <c r="Z388">
        <f>Sustainable_Friendly_Table[[#This Row],[S- Worst-Euclidean Distance]]/(Sustainable_Friendly_Table[[#This Row],[S+ Best-Euclidean Distance]]+Sustainable_Friendly_Table[[#This Row],[S- Worst-Euclidean Distance]])</f>
        <v>0.31971894463222816</v>
      </c>
      <c r="AA388">
        <v>387</v>
      </c>
    </row>
    <row r="389" spans="1:27" x14ac:dyDescent="0.3">
      <c r="A389">
        <v>72</v>
      </c>
      <c r="B389" t="s">
        <v>139</v>
      </c>
      <c r="C389" t="s">
        <v>150</v>
      </c>
      <c r="D389" t="s">
        <v>155</v>
      </c>
      <c r="E389" t="s">
        <v>157</v>
      </c>
      <c r="F389" t="s">
        <v>161</v>
      </c>
      <c r="G389" t="s">
        <v>224</v>
      </c>
      <c r="H389">
        <v>374.51868903468619</v>
      </c>
      <c r="I389">
        <v>27</v>
      </c>
      <c r="J389">
        <v>1373742.3225272503</v>
      </c>
      <c r="K389">
        <v>51597.763009090901</v>
      </c>
      <c r="L389">
        <v>247273618.05490506</v>
      </c>
      <c r="M389">
        <v>4761751.6181818172</v>
      </c>
      <c r="N389">
        <v>2060613483.7908754</v>
      </c>
      <c r="O389">
        <v>101147400</v>
      </c>
      <c r="P389">
        <v>24.565798897727269</v>
      </c>
      <c r="Q389">
        <v>20537.447721782395</v>
      </c>
      <c r="R389">
        <v>247325215.81791416</v>
      </c>
      <c r="S389">
        <v>2166.5226354090573</v>
      </c>
      <c r="T389">
        <v>20562.013520680121</v>
      </c>
      <c r="U389">
        <f>Sustainable_Friendly_Table[[#This Row],[Total Energy(MJ)]]*AHP!$P$13/TOPSIS!$B$12</f>
        <v>2.4073038135925671E-2</v>
      </c>
      <c r="V389">
        <f>Sustainable_Friendly_Table[[#This Row],[Total Cost(LKR Million)]]*AHP!$P$14/TOPSIS!$C$12</f>
        <v>7.2764782455561729E-3</v>
      </c>
      <c r="W389">
        <f>Sustainable_Friendly_Table[[#This Row],[Total Carbon (Metric T)]]*AHP!$P$15/TOPSIS!$D$12</f>
        <v>1.3249766505809514E-2</v>
      </c>
      <c r="X389">
        <f>((Sustainable_Friendly_Table[[#This Row],[Weighted Energy]]-TOPSIS!$B$13)^2+(Sustainable_Friendly_Table[[#This Row],[Weighted Cost]]-TOPSIS!$C$13)^2+(Sustainable_Friendly_Table[[#This Row],[Weighted Co2]]-TOPSIS!$D$13)^2)^0.5</f>
        <v>3.928326914684436E-3</v>
      </c>
      <c r="Y389">
        <f>((Sustainable_Friendly_Table[[#This Row],[Weighted Energy]]-TOPSIS!$B$14)^2+(Sustainable_Friendly_Table[[#This Row],[Weighted Cost]]-TOPSIS!$C$14)^2+(Sustainable_Friendly_Table[[#This Row],[Weighted Co2]]-TOPSIS!$D$14)^2)^0.5</f>
        <v>1.8460581251844154E-3</v>
      </c>
      <c r="Z389">
        <f>Sustainable_Friendly_Table[[#This Row],[S- Worst-Euclidean Distance]]/(Sustainable_Friendly_Table[[#This Row],[S+ Best-Euclidean Distance]]+Sustainable_Friendly_Table[[#This Row],[S- Worst-Euclidean Distance]])</f>
        <v>0.31969778815205979</v>
      </c>
      <c r="AA389">
        <v>388</v>
      </c>
    </row>
    <row r="390" spans="1:27" x14ac:dyDescent="0.3">
      <c r="A390">
        <v>53</v>
      </c>
      <c r="B390" t="s">
        <v>139</v>
      </c>
      <c r="C390" t="s">
        <v>150</v>
      </c>
      <c r="D390" t="s">
        <v>154</v>
      </c>
      <c r="E390" t="s">
        <v>157</v>
      </c>
      <c r="F390" t="s">
        <v>161</v>
      </c>
      <c r="G390" t="s">
        <v>226</v>
      </c>
      <c r="H390">
        <v>374.51224192968618</v>
      </c>
      <c r="I390">
        <v>27</v>
      </c>
      <c r="J390">
        <v>1373736.0817296105</v>
      </c>
      <c r="K390">
        <v>51616.183309090899</v>
      </c>
      <c r="L390">
        <v>247272494.71132991</v>
      </c>
      <c r="M390">
        <v>4762672.6331818169</v>
      </c>
      <c r="N390">
        <v>2060604122.5944159</v>
      </c>
      <c r="O390">
        <v>105300000</v>
      </c>
      <c r="P390">
        <v>24.579614122727268</v>
      </c>
      <c r="Q390">
        <v>20537.354421857679</v>
      </c>
      <c r="R390">
        <v>247324110.89463899</v>
      </c>
      <c r="S390">
        <v>2170.6667952275975</v>
      </c>
      <c r="T390">
        <v>20561.934035980405</v>
      </c>
      <c r="U390">
        <f>Sustainable_Friendly_Table[[#This Row],[Total Energy(MJ)]]*AHP!$P$13/TOPSIS!$B$12</f>
        <v>2.4072930589834781E-2</v>
      </c>
      <c r="V390">
        <f>Sustainable_Friendly_Table[[#This Row],[Total Cost(LKR Million)]]*AHP!$P$14/TOPSIS!$C$12</f>
        <v>7.2903968117750866E-3</v>
      </c>
      <c r="W390">
        <f>Sustainable_Friendly_Table[[#This Row],[Total Carbon (Metric T)]]*AHP!$P$15/TOPSIS!$D$12</f>
        <v>1.3249715287395962E-2</v>
      </c>
      <c r="X390">
        <f>((Sustainable_Friendly_Table[[#This Row],[Weighted Energy]]-TOPSIS!$B$13)^2+(Sustainable_Friendly_Table[[#This Row],[Weighted Cost]]-TOPSIS!$C$13)^2+(Sustainable_Friendly_Table[[#This Row],[Weighted Co2]]-TOPSIS!$D$13)^2)^0.5</f>
        <v>3.9317984959364284E-3</v>
      </c>
      <c r="Y390">
        <f>((Sustainable_Friendly_Table[[#This Row],[Weighted Energy]]-TOPSIS!$B$14)^2+(Sustainable_Friendly_Table[[#This Row],[Weighted Cost]]-TOPSIS!$C$14)^2+(Sustainable_Friendly_Table[[#This Row],[Weighted Co2]]-TOPSIS!$D$14)^2)^0.5</f>
        <v>1.8424384296166665E-3</v>
      </c>
      <c r="Z390">
        <f>Sustainable_Friendly_Table[[#This Row],[S- Worst-Euclidean Distance]]/(Sustainable_Friendly_Table[[#This Row],[S+ Best-Euclidean Distance]]+Sustainable_Friendly_Table[[#This Row],[S- Worst-Euclidean Distance]])</f>
        <v>0.3190791187426355</v>
      </c>
      <c r="AA390">
        <v>389</v>
      </c>
    </row>
    <row r="391" spans="1:27" x14ac:dyDescent="0.3">
      <c r="A391">
        <v>71</v>
      </c>
      <c r="B391" t="s">
        <v>139</v>
      </c>
      <c r="C391" t="s">
        <v>150</v>
      </c>
      <c r="D391" t="s">
        <v>155</v>
      </c>
      <c r="E391" t="s">
        <v>157</v>
      </c>
      <c r="F391" t="s">
        <v>161</v>
      </c>
      <c r="G391" t="s">
        <v>226</v>
      </c>
      <c r="H391">
        <v>374.51868903468619</v>
      </c>
      <c r="I391">
        <v>27</v>
      </c>
      <c r="J391">
        <v>1373742.3225272503</v>
      </c>
      <c r="K391">
        <v>51597.763009090901</v>
      </c>
      <c r="L391">
        <v>247273618.05490506</v>
      </c>
      <c r="M391">
        <v>4761751.6181818172</v>
      </c>
      <c r="N391">
        <v>2060613483.7908754</v>
      </c>
      <c r="O391">
        <v>105300000</v>
      </c>
      <c r="P391">
        <v>24.565798897727269</v>
      </c>
      <c r="Q391">
        <v>20537.447721782395</v>
      </c>
      <c r="R391">
        <v>247325215.81791416</v>
      </c>
      <c r="S391">
        <v>2170.6752354090572</v>
      </c>
      <c r="T391">
        <v>20562.013520680121</v>
      </c>
      <c r="U391">
        <f>Sustainable_Friendly_Table[[#This Row],[Total Energy(MJ)]]*AHP!$P$13/TOPSIS!$B$12</f>
        <v>2.4073038135925671E-2</v>
      </c>
      <c r="V391">
        <f>Sustainable_Friendly_Table[[#This Row],[Total Cost(LKR Million)]]*AHP!$P$14/TOPSIS!$C$12</f>
        <v>7.2904251589503144E-3</v>
      </c>
      <c r="W391">
        <f>Sustainable_Friendly_Table[[#This Row],[Total Carbon (Metric T)]]*AHP!$P$15/TOPSIS!$D$12</f>
        <v>1.3249766505809514E-2</v>
      </c>
      <c r="X391">
        <f>((Sustainable_Friendly_Table[[#This Row],[Weighted Energy]]-TOPSIS!$B$13)^2+(Sustainable_Friendly_Table[[#This Row],[Weighted Cost]]-TOPSIS!$C$13)^2+(Sustainable_Friendly_Table[[#This Row],[Weighted Co2]]-TOPSIS!$D$13)^2)^0.5</f>
        <v>3.9319206958670803E-3</v>
      </c>
      <c r="Y391">
        <f>((Sustainable_Friendly_Table[[#This Row],[Weighted Energy]]-TOPSIS!$B$14)^2+(Sustainable_Friendly_Table[[#This Row],[Weighted Cost]]-TOPSIS!$C$14)^2+(Sustainable_Friendly_Table[[#This Row],[Weighted Co2]]-TOPSIS!$D$14)^2)^0.5</f>
        <v>1.8423162518158558E-3</v>
      </c>
      <c r="Z391">
        <f>Sustainable_Friendly_Table[[#This Row],[S- Worst-Euclidean Distance]]/(Sustainable_Friendly_Table[[#This Row],[S+ Best-Euclidean Distance]]+Sustainable_Friendly_Table[[#This Row],[S- Worst-Euclidean Distance]])</f>
        <v>0.31905795839485485</v>
      </c>
      <c r="AA391">
        <v>390</v>
      </c>
    </row>
    <row r="392" spans="1:27" x14ac:dyDescent="0.3">
      <c r="A392">
        <v>412</v>
      </c>
      <c r="B392" t="s">
        <v>142</v>
      </c>
      <c r="C392" t="s">
        <v>151</v>
      </c>
      <c r="D392" t="s">
        <v>154</v>
      </c>
      <c r="E392" t="s">
        <v>157</v>
      </c>
      <c r="F392" t="s">
        <v>161</v>
      </c>
      <c r="G392" t="s">
        <v>225</v>
      </c>
      <c r="H392">
        <v>387.2095426931628</v>
      </c>
      <c r="I392">
        <v>56</v>
      </c>
      <c r="J392">
        <v>1375748.9271682843</v>
      </c>
      <c r="K392">
        <v>40113.682909090909</v>
      </c>
      <c r="L392">
        <v>247634806.89029118</v>
      </c>
      <c r="M392">
        <v>4699697.4731818177</v>
      </c>
      <c r="N392">
        <v>2063623390.7524266</v>
      </c>
      <c r="O392">
        <v>104384000</v>
      </c>
      <c r="P392">
        <v>22.994091322727272</v>
      </c>
      <c r="Q392">
        <v>20567.446461165848</v>
      </c>
      <c r="R392">
        <v>247674920.57320029</v>
      </c>
      <c r="S392">
        <v>2172.7070882256085</v>
      </c>
      <c r="T392">
        <v>20590.440552488573</v>
      </c>
      <c r="U392">
        <f>Sustainable_Friendly_Table[[#This Row],[Total Energy(MJ)]]*AHP!$P$13/TOPSIS!$B$12</f>
        <v>2.4107076136792173E-2</v>
      </c>
      <c r="V392">
        <f>Sustainable_Friendly_Table[[#This Row],[Total Cost(LKR Million)]]*AHP!$P$14/TOPSIS!$C$12</f>
        <v>7.2972493354330186E-3</v>
      </c>
      <c r="W392">
        <f>Sustainable_Friendly_Table[[#This Row],[Total Carbon (Metric T)]]*AHP!$P$15/TOPSIS!$D$12</f>
        <v>1.3268084339008895E-2</v>
      </c>
      <c r="X392">
        <f>((Sustainable_Friendly_Table[[#This Row],[Weighted Energy]]-TOPSIS!$B$13)^2+(Sustainable_Friendly_Table[[#This Row],[Weighted Cost]]-TOPSIS!$C$13)^2+(Sustainable_Friendly_Table[[#This Row],[Weighted Co2]]-TOPSIS!$D$13)^2)^0.5</f>
        <v>3.9710219171934123E-3</v>
      </c>
      <c r="Y392">
        <f>((Sustainable_Friendly_Table[[#This Row],[Weighted Energy]]-TOPSIS!$B$14)^2+(Sustainable_Friendly_Table[[#This Row],[Weighted Cost]]-TOPSIS!$C$14)^2+(Sustainable_Friendly_Table[[#This Row],[Weighted Co2]]-TOPSIS!$D$14)^2)^0.5</f>
        <v>1.8032403107744312E-3</v>
      </c>
      <c r="Z392">
        <f>Sustainable_Friendly_Table[[#This Row],[S- Worst-Euclidean Distance]]/(Sustainable_Friendly_Table[[#This Row],[S+ Best-Euclidean Distance]]+Sustainable_Friendly_Table[[#This Row],[S- Worst-Euclidean Distance]])</f>
        <v>0.31228930027465207</v>
      </c>
      <c r="AA392">
        <v>391</v>
      </c>
    </row>
    <row r="393" spans="1:27" x14ac:dyDescent="0.3">
      <c r="A393">
        <v>430</v>
      </c>
      <c r="B393" t="s">
        <v>142</v>
      </c>
      <c r="C393" t="s">
        <v>151</v>
      </c>
      <c r="D393" t="s">
        <v>155</v>
      </c>
      <c r="E393" t="s">
        <v>157</v>
      </c>
      <c r="F393" t="s">
        <v>161</v>
      </c>
      <c r="G393" t="s">
        <v>225</v>
      </c>
      <c r="H393">
        <v>387.21598979816281</v>
      </c>
      <c r="I393">
        <v>56</v>
      </c>
      <c r="J393">
        <v>1375755.1679659244</v>
      </c>
      <c r="K393">
        <v>40095.262609090903</v>
      </c>
      <c r="L393">
        <v>247635930.23386639</v>
      </c>
      <c r="M393">
        <v>4698776.458181818</v>
      </c>
      <c r="N393">
        <v>2063632751.9488866</v>
      </c>
      <c r="O393">
        <v>104384000</v>
      </c>
      <c r="P393">
        <v>22.98027609772727</v>
      </c>
      <c r="Q393">
        <v>20567.539761090567</v>
      </c>
      <c r="R393">
        <v>247676025.49647549</v>
      </c>
      <c r="S393">
        <v>2172.7155284070682</v>
      </c>
      <c r="T393">
        <v>20590.520037188297</v>
      </c>
      <c r="U393">
        <f>Sustainable_Friendly_Table[[#This Row],[Total Energy(MJ)]]*AHP!$P$13/TOPSIS!$B$12</f>
        <v>2.4107183682883067E-2</v>
      </c>
      <c r="V393">
        <f>Sustainable_Friendly_Table[[#This Row],[Total Cost(LKR Million)]]*AHP!$P$14/TOPSIS!$C$12</f>
        <v>7.2972776826082464E-3</v>
      </c>
      <c r="W393">
        <f>Sustainable_Friendly_Table[[#This Row],[Total Carbon (Metric T)]]*AHP!$P$15/TOPSIS!$D$12</f>
        <v>1.3268135557422454E-2</v>
      </c>
      <c r="X393">
        <f>((Sustainable_Friendly_Table[[#This Row],[Weighted Energy]]-TOPSIS!$B$13)^2+(Sustainable_Friendly_Table[[#This Row],[Weighted Cost]]-TOPSIS!$C$13)^2+(Sustainable_Friendly_Table[[#This Row],[Weighted Co2]]-TOPSIS!$D$13)^2)^0.5</f>
        <v>3.9711441207009018E-3</v>
      </c>
      <c r="Y393">
        <f>((Sustainable_Friendly_Table[[#This Row],[Weighted Energy]]-TOPSIS!$B$14)^2+(Sustainable_Friendly_Table[[#This Row],[Weighted Cost]]-TOPSIS!$C$14)^2+(Sustainable_Friendly_Table[[#This Row],[Weighted Co2]]-TOPSIS!$D$14)^2)^0.5</f>
        <v>1.8031181430470042E-3</v>
      </c>
      <c r="Z393">
        <f>Sustainable_Friendly_Table[[#This Row],[S- Worst-Euclidean Distance]]/(Sustainable_Friendly_Table[[#This Row],[S+ Best-Euclidean Distance]]+Sustainable_Friendly_Table[[#This Row],[S- Worst-Euclidean Distance]])</f>
        <v>0.31226814105195361</v>
      </c>
      <c r="AA393">
        <v>392</v>
      </c>
    </row>
    <row r="394" spans="1:27" x14ac:dyDescent="0.3">
      <c r="A394">
        <v>414</v>
      </c>
      <c r="B394" t="s">
        <v>142</v>
      </c>
      <c r="C394" t="s">
        <v>151</v>
      </c>
      <c r="D394" t="s">
        <v>154</v>
      </c>
      <c r="E394" t="s">
        <v>157</v>
      </c>
      <c r="F394" t="s">
        <v>161</v>
      </c>
      <c r="G394" t="s">
        <v>224</v>
      </c>
      <c r="H394">
        <v>387.2095426931628</v>
      </c>
      <c r="I394">
        <v>28</v>
      </c>
      <c r="J394">
        <v>1375748.9271682843</v>
      </c>
      <c r="K394">
        <v>40113.682909090909</v>
      </c>
      <c r="L394">
        <v>247634806.89029118</v>
      </c>
      <c r="M394">
        <v>4699697.4731818177</v>
      </c>
      <c r="N394">
        <v>2063623390.7524266</v>
      </c>
      <c r="O394">
        <v>104893600</v>
      </c>
      <c r="P394">
        <v>22.994091322727272</v>
      </c>
      <c r="Q394">
        <v>20567.446461165848</v>
      </c>
      <c r="R394">
        <v>247674920.57320029</v>
      </c>
      <c r="S394">
        <v>2173.2166882256083</v>
      </c>
      <c r="T394">
        <v>20590.440552488573</v>
      </c>
      <c r="U394">
        <f>Sustainable_Friendly_Table[[#This Row],[Total Energy(MJ)]]*AHP!$P$13/TOPSIS!$B$12</f>
        <v>2.4107076136792173E-2</v>
      </c>
      <c r="V394">
        <f>Sustainable_Friendly_Table[[#This Row],[Total Cost(LKR Million)]]*AHP!$P$14/TOPSIS!$C$12</f>
        <v>7.2989608768927444E-3</v>
      </c>
      <c r="W394">
        <f>Sustainable_Friendly_Table[[#This Row],[Total Carbon (Metric T)]]*AHP!$P$15/TOPSIS!$D$12</f>
        <v>1.3268084339008895E-2</v>
      </c>
      <c r="X394">
        <f>((Sustainable_Friendly_Table[[#This Row],[Weighted Energy]]-TOPSIS!$B$13)^2+(Sustainable_Friendly_Table[[#This Row],[Weighted Cost]]-TOPSIS!$C$13)^2+(Sustainable_Friendly_Table[[#This Row],[Weighted Co2]]-TOPSIS!$D$13)^2)^0.5</f>
        <v>3.9714646887919584E-3</v>
      </c>
      <c r="Y394">
        <f>((Sustainable_Friendly_Table[[#This Row],[Weighted Energy]]-TOPSIS!$B$14)^2+(Sustainable_Friendly_Table[[#This Row],[Weighted Cost]]-TOPSIS!$C$14)^2+(Sustainable_Friendly_Table[[#This Row],[Weighted Co2]]-TOPSIS!$D$14)^2)^0.5</f>
        <v>1.8027845379442852E-3</v>
      </c>
      <c r="Z394">
        <f>Sustainable_Friendly_Table[[#This Row],[S- Worst-Euclidean Distance]]/(Sustainable_Friendly_Table[[#This Row],[S+ Best-Euclidean Distance]]+Sustainable_Friendly_Table[[#This Row],[S- Worst-Euclidean Distance]])</f>
        <v>0.31221107145790206</v>
      </c>
      <c r="AA394">
        <v>393</v>
      </c>
    </row>
    <row r="395" spans="1:27" x14ac:dyDescent="0.3">
      <c r="A395">
        <v>432</v>
      </c>
      <c r="B395" t="s">
        <v>142</v>
      </c>
      <c r="C395" t="s">
        <v>151</v>
      </c>
      <c r="D395" t="s">
        <v>155</v>
      </c>
      <c r="E395" t="s">
        <v>157</v>
      </c>
      <c r="F395" t="s">
        <v>161</v>
      </c>
      <c r="G395" t="s">
        <v>224</v>
      </c>
      <c r="H395">
        <v>387.21598979816281</v>
      </c>
      <c r="I395">
        <v>28</v>
      </c>
      <c r="J395">
        <v>1375755.1679659244</v>
      </c>
      <c r="K395">
        <v>40095.262609090903</v>
      </c>
      <c r="L395">
        <v>247635930.23386639</v>
      </c>
      <c r="M395">
        <v>4698776.458181818</v>
      </c>
      <c r="N395">
        <v>2063632751.9488866</v>
      </c>
      <c r="O395">
        <v>104893600</v>
      </c>
      <c r="P395">
        <v>22.98027609772727</v>
      </c>
      <c r="Q395">
        <v>20567.539761090567</v>
      </c>
      <c r="R395">
        <v>247676025.49647549</v>
      </c>
      <c r="S395">
        <v>2173.225128407068</v>
      </c>
      <c r="T395">
        <v>20590.520037188297</v>
      </c>
      <c r="U395">
        <f>Sustainable_Friendly_Table[[#This Row],[Total Energy(MJ)]]*AHP!$P$13/TOPSIS!$B$12</f>
        <v>2.4107183682883067E-2</v>
      </c>
      <c r="V395">
        <f>Sustainable_Friendly_Table[[#This Row],[Total Cost(LKR Million)]]*AHP!$P$14/TOPSIS!$C$12</f>
        <v>7.2989892240679713E-3</v>
      </c>
      <c r="W395">
        <f>Sustainable_Friendly_Table[[#This Row],[Total Carbon (Metric T)]]*AHP!$P$15/TOPSIS!$D$12</f>
        <v>1.3268135557422454E-2</v>
      </c>
      <c r="X395">
        <f>((Sustainable_Friendly_Table[[#This Row],[Weighted Energy]]-TOPSIS!$B$13)^2+(Sustainable_Friendly_Table[[#This Row],[Weighted Cost]]-TOPSIS!$C$13)^2+(Sustainable_Friendly_Table[[#This Row],[Weighted Co2]]-TOPSIS!$D$13)^2)^0.5</f>
        <v>3.9715868908917294E-3</v>
      </c>
      <c r="Y395">
        <f>((Sustainable_Friendly_Table[[#This Row],[Weighted Energy]]-TOPSIS!$B$14)^2+(Sustainable_Friendly_Table[[#This Row],[Weighted Cost]]-TOPSIS!$C$14)^2+(Sustainable_Friendly_Table[[#This Row],[Weighted Co2]]-TOPSIS!$D$14)^2)^0.5</f>
        <v>1.8026623662430886E-3</v>
      </c>
      <c r="Z395">
        <f>Sustainable_Friendly_Table[[#This Row],[S- Worst-Euclidean Distance]]/(Sustainable_Friendly_Table[[#This Row],[S+ Best-Euclidean Distance]]+Sustainable_Friendly_Table[[#This Row],[S- Worst-Euclidean Distance]])</f>
        <v>0.3121899117908134</v>
      </c>
      <c r="AA395">
        <v>394</v>
      </c>
    </row>
    <row r="396" spans="1:27" x14ac:dyDescent="0.3">
      <c r="A396">
        <v>413</v>
      </c>
      <c r="B396" t="s">
        <v>142</v>
      </c>
      <c r="C396" t="s">
        <v>151</v>
      </c>
      <c r="D396" t="s">
        <v>154</v>
      </c>
      <c r="E396" t="s">
        <v>157</v>
      </c>
      <c r="F396" t="s">
        <v>161</v>
      </c>
      <c r="G396" t="s">
        <v>226</v>
      </c>
      <c r="H396">
        <v>387.2095426931628</v>
      </c>
      <c r="I396">
        <v>28</v>
      </c>
      <c r="J396">
        <v>1375748.9271682843</v>
      </c>
      <c r="K396">
        <v>40113.682909090909</v>
      </c>
      <c r="L396">
        <v>247634806.89029118</v>
      </c>
      <c r="M396">
        <v>4699697.4731818177</v>
      </c>
      <c r="N396">
        <v>2063623390.7524266</v>
      </c>
      <c r="O396">
        <v>109200000</v>
      </c>
      <c r="P396">
        <v>22.994091322727272</v>
      </c>
      <c r="Q396">
        <v>20567.446461165848</v>
      </c>
      <c r="R396">
        <v>247674920.57320029</v>
      </c>
      <c r="S396">
        <v>2177.5230882256083</v>
      </c>
      <c r="T396">
        <v>20590.440552488573</v>
      </c>
      <c r="U396">
        <f>Sustainable_Friendly_Table[[#This Row],[Total Energy(MJ)]]*AHP!$P$13/TOPSIS!$B$12</f>
        <v>2.4107076136792173E-2</v>
      </c>
      <c r="V396">
        <f>Sustainable_Friendly_Table[[#This Row],[Total Cost(LKR Million)]]*AHP!$P$14/TOPSIS!$C$12</f>
        <v>7.3134243426348161E-3</v>
      </c>
      <c r="W396">
        <f>Sustainable_Friendly_Table[[#This Row],[Total Carbon (Metric T)]]*AHP!$P$15/TOPSIS!$D$12</f>
        <v>1.3268084339008895E-2</v>
      </c>
      <c r="X396">
        <f>((Sustainable_Friendly_Table[[#This Row],[Weighted Energy]]-TOPSIS!$B$13)^2+(Sustainable_Friendly_Table[[#This Row],[Weighted Cost]]-TOPSIS!$C$13)^2+(Sustainable_Friendly_Table[[#This Row],[Weighted Co2]]-TOPSIS!$D$13)^2)^0.5</f>
        <v>3.975233808411709E-3</v>
      </c>
      <c r="Y396">
        <f>((Sustainable_Friendly_Table[[#This Row],[Weighted Energy]]-TOPSIS!$B$14)^2+(Sustainable_Friendly_Table[[#This Row],[Weighted Cost]]-TOPSIS!$C$14)^2+(Sustainable_Friendly_Table[[#This Row],[Weighted Co2]]-TOPSIS!$D$14)^2)^0.5</f>
        <v>1.7989934188320904E-3</v>
      </c>
      <c r="Z396">
        <f>Sustainable_Friendly_Table[[#This Row],[S- Worst-Euclidean Distance]]/(Sustainable_Friendly_Table[[#This Row],[S+ Best-Euclidean Distance]]+Sustainable_Friendly_Table[[#This Row],[S- Worst-Euclidean Distance]])</f>
        <v>0.31155570226681234</v>
      </c>
      <c r="AA396">
        <v>395</v>
      </c>
    </row>
    <row r="397" spans="1:27" x14ac:dyDescent="0.3">
      <c r="A397">
        <v>431</v>
      </c>
      <c r="B397" t="s">
        <v>142</v>
      </c>
      <c r="C397" t="s">
        <v>151</v>
      </c>
      <c r="D397" t="s">
        <v>155</v>
      </c>
      <c r="E397" t="s">
        <v>157</v>
      </c>
      <c r="F397" t="s">
        <v>161</v>
      </c>
      <c r="G397" t="s">
        <v>226</v>
      </c>
      <c r="H397">
        <v>387.21598979816281</v>
      </c>
      <c r="I397">
        <v>28</v>
      </c>
      <c r="J397">
        <v>1375755.1679659244</v>
      </c>
      <c r="K397">
        <v>40095.262609090903</v>
      </c>
      <c r="L397">
        <v>247635930.23386639</v>
      </c>
      <c r="M397">
        <v>4698776.458181818</v>
      </c>
      <c r="N397">
        <v>2063632751.9488866</v>
      </c>
      <c r="O397">
        <v>109200000</v>
      </c>
      <c r="P397">
        <v>22.98027609772727</v>
      </c>
      <c r="Q397">
        <v>20567.539761090567</v>
      </c>
      <c r="R397">
        <v>247676025.49647549</v>
      </c>
      <c r="S397">
        <v>2177.5315284070684</v>
      </c>
      <c r="T397">
        <v>20590.520037188297</v>
      </c>
      <c r="U397">
        <f>Sustainable_Friendly_Table[[#This Row],[Total Energy(MJ)]]*AHP!$P$13/TOPSIS!$B$12</f>
        <v>2.4107183682883067E-2</v>
      </c>
      <c r="V397">
        <f>Sustainable_Friendly_Table[[#This Row],[Total Cost(LKR Million)]]*AHP!$P$14/TOPSIS!$C$12</f>
        <v>7.3134526898100448E-3</v>
      </c>
      <c r="W397">
        <f>Sustainable_Friendly_Table[[#This Row],[Total Carbon (Metric T)]]*AHP!$P$15/TOPSIS!$D$12</f>
        <v>1.3268135557422454E-2</v>
      </c>
      <c r="X397">
        <f>((Sustainable_Friendly_Table[[#This Row],[Weighted Energy]]-TOPSIS!$B$13)^2+(Sustainable_Friendly_Table[[#This Row],[Weighted Cost]]-TOPSIS!$C$13)^2+(Sustainable_Friendly_Table[[#This Row],[Weighted Co2]]-TOPSIS!$D$13)^2)^0.5</f>
        <v>3.9753559977840826E-3</v>
      </c>
      <c r="Y397">
        <f>((Sustainable_Friendly_Table[[#This Row],[Weighted Energy]]-TOPSIS!$B$14)^2+(Sustainable_Friendly_Table[[#This Row],[Weighted Cost]]-TOPSIS!$C$14)^2+(Sustainable_Friendly_Table[[#This Row],[Weighted Co2]]-TOPSIS!$D$14)^2)^0.5</f>
        <v>1.7988712175739841E-3</v>
      </c>
      <c r="Z397">
        <f>Sustainable_Friendly_Table[[#This Row],[S- Worst-Euclidean Distance]]/(Sustainable_Friendly_Table[[#This Row],[S+ Best-Euclidean Distance]]+Sustainable_Friendly_Table[[#This Row],[S- Worst-Euclidean Distance]])</f>
        <v>0.31153453968514022</v>
      </c>
      <c r="AA397">
        <v>396</v>
      </c>
    </row>
    <row r="398" spans="1:27" x14ac:dyDescent="0.3">
      <c r="A398">
        <v>145</v>
      </c>
      <c r="B398" t="s">
        <v>140</v>
      </c>
      <c r="C398" t="s">
        <v>150</v>
      </c>
      <c r="D398" t="s">
        <v>154</v>
      </c>
      <c r="E398" t="s">
        <v>156</v>
      </c>
      <c r="F398" t="s">
        <v>159</v>
      </c>
      <c r="G398" t="s">
        <v>225</v>
      </c>
      <c r="H398">
        <v>377.78108079298306</v>
      </c>
      <c r="I398">
        <v>54</v>
      </c>
      <c r="J398">
        <v>1380377.9978418781</v>
      </c>
      <c r="K398">
        <v>43946.449763636367</v>
      </c>
      <c r="L398">
        <v>248468039.61153808</v>
      </c>
      <c r="M398">
        <v>5693401.9422727264</v>
      </c>
      <c r="N398">
        <v>2070566996.7628174</v>
      </c>
      <c r="O398">
        <v>100656000</v>
      </c>
      <c r="P398">
        <v>22.977584668181816</v>
      </c>
      <c r="Q398">
        <v>20636.651067736078</v>
      </c>
      <c r="R398">
        <v>248511986.06130171</v>
      </c>
      <c r="S398">
        <v>2176.9163987050902</v>
      </c>
      <c r="T398">
        <v>20659.628652404259</v>
      </c>
      <c r="U398">
        <f>Sustainable_Friendly_Table[[#This Row],[Total Energy(MJ)]]*AHP!$P$13/TOPSIS!$B$12</f>
        <v>2.4188550681757973E-2</v>
      </c>
      <c r="V398">
        <f>Sustainable_Friendly_Table[[#This Row],[Total Cost(LKR Million)]]*AHP!$P$14/TOPSIS!$C$12</f>
        <v>7.311386716521105E-3</v>
      </c>
      <c r="W398">
        <f>Sustainable_Friendly_Table[[#This Row],[Total Carbon (Metric T)]]*AHP!$P$15/TOPSIS!$D$12</f>
        <v>1.3312667821455371E-2</v>
      </c>
      <c r="X398">
        <f>((Sustainable_Friendly_Table[[#This Row],[Weighted Energy]]-TOPSIS!$B$13)^2+(Sustainable_Friendly_Table[[#This Row],[Weighted Cost]]-TOPSIS!$C$13)^2+(Sustainable_Friendly_Table[[#This Row],[Weighted Co2]]-TOPSIS!$D$13)^2)^0.5</f>
        <v>4.064407884122251E-3</v>
      </c>
      <c r="Y398">
        <f>((Sustainable_Friendly_Table[[#This Row],[Weighted Energy]]-TOPSIS!$B$14)^2+(Sustainable_Friendly_Table[[#This Row],[Weighted Cost]]-TOPSIS!$C$14)^2+(Sustainable_Friendly_Table[[#This Row],[Weighted Co2]]-TOPSIS!$D$14)^2)^0.5</f>
        <v>1.7099957370042612E-3</v>
      </c>
      <c r="Z398">
        <f>Sustainable_Friendly_Table[[#This Row],[S- Worst-Euclidean Distance]]/(Sustainable_Friendly_Table[[#This Row],[S+ Best-Euclidean Distance]]+Sustainable_Friendly_Table[[#This Row],[S- Worst-Euclidean Distance]])</f>
        <v>0.29613373937838156</v>
      </c>
      <c r="AA398">
        <v>397</v>
      </c>
    </row>
    <row r="399" spans="1:27" x14ac:dyDescent="0.3">
      <c r="A399">
        <v>163</v>
      </c>
      <c r="B399" t="s">
        <v>140</v>
      </c>
      <c r="C399" t="s">
        <v>150</v>
      </c>
      <c r="D399" t="s">
        <v>155</v>
      </c>
      <c r="E399" t="s">
        <v>156</v>
      </c>
      <c r="F399" t="s">
        <v>159</v>
      </c>
      <c r="G399" t="s">
        <v>225</v>
      </c>
      <c r="H399">
        <v>377.78752789798307</v>
      </c>
      <c r="I399">
        <v>54</v>
      </c>
      <c r="J399">
        <v>1380384.2386395182</v>
      </c>
      <c r="K399">
        <v>43928.029463636369</v>
      </c>
      <c r="L399">
        <v>248469162.95511326</v>
      </c>
      <c r="M399">
        <v>5692480.9272727268</v>
      </c>
      <c r="N399">
        <v>2070576357.9592772</v>
      </c>
      <c r="O399">
        <v>100656000</v>
      </c>
      <c r="P399">
        <v>22.963769443181818</v>
      </c>
      <c r="Q399">
        <v>20636.744367660795</v>
      </c>
      <c r="R399">
        <v>248513090.98457691</v>
      </c>
      <c r="S399">
        <v>2176.9248388865499</v>
      </c>
      <c r="T399">
        <v>20659.708137103975</v>
      </c>
      <c r="U399">
        <f>Sustainable_Friendly_Table[[#This Row],[Total Energy(MJ)]]*AHP!$P$13/TOPSIS!$B$12</f>
        <v>2.418865822784887E-2</v>
      </c>
      <c r="V399">
        <f>Sustainable_Friendly_Table[[#This Row],[Total Cost(LKR Million)]]*AHP!$P$14/TOPSIS!$C$12</f>
        <v>7.3114150636963311E-3</v>
      </c>
      <c r="W399">
        <f>Sustainable_Friendly_Table[[#This Row],[Total Carbon (Metric T)]]*AHP!$P$15/TOPSIS!$D$12</f>
        <v>1.3312719039868927E-2</v>
      </c>
      <c r="X399">
        <f>((Sustainable_Friendly_Table[[#This Row],[Weighted Energy]]-TOPSIS!$B$13)^2+(Sustainable_Friendly_Table[[#This Row],[Weighted Cost]]-TOPSIS!$C$13)^2+(Sustainable_Friendly_Table[[#This Row],[Weighted Co2]]-TOPSIS!$D$13)^2)^0.5</f>
        <v>4.0645300960996432E-3</v>
      </c>
      <c r="Y399">
        <f>((Sustainable_Friendly_Table[[#This Row],[Weighted Energy]]-TOPSIS!$B$14)^2+(Sustainable_Friendly_Table[[#This Row],[Weighted Cost]]-TOPSIS!$C$14)^2+(Sustainable_Friendly_Table[[#This Row],[Weighted Co2]]-TOPSIS!$D$14)^2)^0.5</f>
        <v>1.7098736014670532E-3</v>
      </c>
      <c r="Z399">
        <f>Sustainable_Friendly_Table[[#This Row],[S- Worst-Euclidean Distance]]/(Sustainable_Friendly_Table[[#This Row],[S+ Best-Euclidean Distance]]+Sustainable_Friendly_Table[[#This Row],[S- Worst-Euclidean Distance]])</f>
        <v>0.29611258426347731</v>
      </c>
      <c r="AA399">
        <v>398</v>
      </c>
    </row>
    <row r="400" spans="1:27" x14ac:dyDescent="0.3">
      <c r="A400">
        <v>147</v>
      </c>
      <c r="B400" t="s">
        <v>140</v>
      </c>
      <c r="C400" t="s">
        <v>150</v>
      </c>
      <c r="D400" t="s">
        <v>154</v>
      </c>
      <c r="E400" t="s">
        <v>156</v>
      </c>
      <c r="F400" t="s">
        <v>159</v>
      </c>
      <c r="G400" t="s">
        <v>224</v>
      </c>
      <c r="H400">
        <v>377.78108079298306</v>
      </c>
      <c r="I400">
        <v>27</v>
      </c>
      <c r="J400">
        <v>1380377.9978418781</v>
      </c>
      <c r="K400">
        <v>43946.449763636367</v>
      </c>
      <c r="L400">
        <v>248468039.61153808</v>
      </c>
      <c r="M400">
        <v>5693401.9422727264</v>
      </c>
      <c r="N400">
        <v>2070566996.7628174</v>
      </c>
      <c r="O400">
        <v>101147400</v>
      </c>
      <c r="P400">
        <v>22.977584668181816</v>
      </c>
      <c r="Q400">
        <v>20636.651067736078</v>
      </c>
      <c r="R400">
        <v>248511986.06130171</v>
      </c>
      <c r="S400">
        <v>2177.40779870509</v>
      </c>
      <c r="T400">
        <v>20659.628652404259</v>
      </c>
      <c r="U400">
        <f>Sustainable_Friendly_Table[[#This Row],[Total Energy(MJ)]]*AHP!$P$13/TOPSIS!$B$12</f>
        <v>2.4188550681757973E-2</v>
      </c>
      <c r="V400">
        <f>Sustainable_Friendly_Table[[#This Row],[Total Cost(LKR Million)]]*AHP!$P$14/TOPSIS!$C$12</f>
        <v>7.3130371315001247E-3</v>
      </c>
      <c r="W400">
        <f>Sustainable_Friendly_Table[[#This Row],[Total Carbon (Metric T)]]*AHP!$P$15/TOPSIS!$D$12</f>
        <v>1.3312667821455371E-2</v>
      </c>
      <c r="X400">
        <f>((Sustainable_Friendly_Table[[#This Row],[Weighted Energy]]-TOPSIS!$B$13)^2+(Sustainable_Friendly_Table[[#This Row],[Weighted Cost]]-TOPSIS!$C$13)^2+(Sustainable_Friendly_Table[[#This Row],[Weighted Co2]]-TOPSIS!$D$13)^2)^0.5</f>
        <v>4.0648307619772974E-3</v>
      </c>
      <c r="Y400">
        <f>((Sustainable_Friendly_Table[[#This Row],[Weighted Energy]]-TOPSIS!$B$14)^2+(Sustainable_Friendly_Table[[#This Row],[Weighted Cost]]-TOPSIS!$C$14)^2+(Sustainable_Friendly_Table[[#This Row],[Weighted Co2]]-TOPSIS!$D$14)^2)^0.5</f>
        <v>1.7095458911836191E-3</v>
      </c>
      <c r="Z400">
        <f>Sustainable_Friendly_Table[[#This Row],[S- Worst-Euclidean Distance]]/(Sustainable_Friendly_Table[[#This Row],[S+ Best-Euclidean Distance]]+Sustainable_Friendly_Table[[#This Row],[S- Worst-Euclidean Distance]])</f>
        <v>0.29605721861732159</v>
      </c>
      <c r="AA400">
        <v>399</v>
      </c>
    </row>
    <row r="401" spans="1:27" x14ac:dyDescent="0.3">
      <c r="A401">
        <v>165</v>
      </c>
      <c r="B401" t="s">
        <v>140</v>
      </c>
      <c r="C401" t="s">
        <v>150</v>
      </c>
      <c r="D401" t="s">
        <v>155</v>
      </c>
      <c r="E401" t="s">
        <v>156</v>
      </c>
      <c r="F401" t="s">
        <v>159</v>
      </c>
      <c r="G401" t="s">
        <v>224</v>
      </c>
      <c r="H401">
        <v>377.78752789798307</v>
      </c>
      <c r="I401">
        <v>27</v>
      </c>
      <c r="J401">
        <v>1380384.2386395182</v>
      </c>
      <c r="K401">
        <v>43928.029463636369</v>
      </c>
      <c r="L401">
        <v>248469162.95511326</v>
      </c>
      <c r="M401">
        <v>5692480.9272727268</v>
      </c>
      <c r="N401">
        <v>2070576357.9592772</v>
      </c>
      <c r="O401">
        <v>101147400</v>
      </c>
      <c r="P401">
        <v>22.963769443181818</v>
      </c>
      <c r="Q401">
        <v>20636.744367660795</v>
      </c>
      <c r="R401">
        <v>248513090.98457691</v>
      </c>
      <c r="S401">
        <v>2177.4162388865498</v>
      </c>
      <c r="T401">
        <v>20659.708137103975</v>
      </c>
      <c r="U401">
        <f>Sustainable_Friendly_Table[[#This Row],[Total Energy(MJ)]]*AHP!$P$13/TOPSIS!$B$12</f>
        <v>2.418865822784887E-2</v>
      </c>
      <c r="V401">
        <f>Sustainable_Friendly_Table[[#This Row],[Total Cost(LKR Million)]]*AHP!$P$14/TOPSIS!$C$12</f>
        <v>7.3130654786753516E-3</v>
      </c>
      <c r="W401">
        <f>Sustainable_Friendly_Table[[#This Row],[Total Carbon (Metric T)]]*AHP!$P$15/TOPSIS!$D$12</f>
        <v>1.3312719039868927E-2</v>
      </c>
      <c r="X401">
        <f>((Sustainable_Friendly_Table[[#This Row],[Weighted Energy]]-TOPSIS!$B$13)^2+(Sustainable_Friendly_Table[[#This Row],[Weighted Cost]]-TOPSIS!$C$13)^2+(Sustainable_Friendly_Table[[#This Row],[Weighted Co2]]-TOPSIS!$D$13)^2)^0.5</f>
        <v>4.0649529727502139E-3</v>
      </c>
      <c r="Y401">
        <f>((Sustainable_Friendly_Table[[#This Row],[Weighted Energy]]-TOPSIS!$B$14)^2+(Sustainable_Friendly_Table[[#This Row],[Weighted Cost]]-TOPSIS!$C$14)^2+(Sustainable_Friendly_Table[[#This Row],[Weighted Co2]]-TOPSIS!$D$14)^2)^0.5</f>
        <v>1.7094237508743007E-3</v>
      </c>
      <c r="Z401">
        <f>Sustainable_Friendly_Table[[#This Row],[S- Worst-Euclidean Distance]]/(Sustainable_Friendly_Table[[#This Row],[S+ Best-Euclidean Distance]]+Sustainable_Friendly_Table[[#This Row],[S- Worst-Euclidean Distance]])</f>
        <v>0.29603606288460405</v>
      </c>
      <c r="AA401">
        <v>400</v>
      </c>
    </row>
    <row r="402" spans="1:27" x14ac:dyDescent="0.3">
      <c r="A402">
        <v>146</v>
      </c>
      <c r="B402" t="s">
        <v>140</v>
      </c>
      <c r="C402" t="s">
        <v>150</v>
      </c>
      <c r="D402" t="s">
        <v>154</v>
      </c>
      <c r="E402" t="s">
        <v>156</v>
      </c>
      <c r="F402" t="s">
        <v>159</v>
      </c>
      <c r="G402" t="s">
        <v>226</v>
      </c>
      <c r="H402">
        <v>377.78108079298306</v>
      </c>
      <c r="I402">
        <v>27</v>
      </c>
      <c r="J402">
        <v>1380377.9978418781</v>
      </c>
      <c r="K402">
        <v>43946.449763636367</v>
      </c>
      <c r="L402">
        <v>248468039.61153808</v>
      </c>
      <c r="M402">
        <v>5693401.9422727264</v>
      </c>
      <c r="N402">
        <v>2070566996.7628174</v>
      </c>
      <c r="O402">
        <v>105300000</v>
      </c>
      <c r="P402">
        <v>22.977584668181816</v>
      </c>
      <c r="Q402">
        <v>20636.651067736078</v>
      </c>
      <c r="R402">
        <v>248511986.06130171</v>
      </c>
      <c r="S402">
        <v>2181.5603987050899</v>
      </c>
      <c r="T402">
        <v>20659.628652404259</v>
      </c>
      <c r="U402">
        <f>Sustainable_Friendly_Table[[#This Row],[Total Energy(MJ)]]*AHP!$P$13/TOPSIS!$B$12</f>
        <v>2.4188550681757973E-2</v>
      </c>
      <c r="V402">
        <f>Sustainable_Friendly_Table[[#This Row],[Total Cost(LKR Million)]]*AHP!$P$14/TOPSIS!$C$12</f>
        <v>7.3269840448942653E-3</v>
      </c>
      <c r="W402">
        <f>Sustainable_Friendly_Table[[#This Row],[Total Carbon (Metric T)]]*AHP!$P$15/TOPSIS!$D$12</f>
        <v>1.3312667821455371E-2</v>
      </c>
      <c r="X402">
        <f>((Sustainable_Friendly_Table[[#This Row],[Weighted Energy]]-TOPSIS!$B$13)^2+(Sustainable_Friendly_Table[[#This Row],[Weighted Cost]]-TOPSIS!$C$13)^2+(Sustainable_Friendly_Table[[#This Row],[Weighted Co2]]-TOPSIS!$D$13)^2)^0.5</f>
        <v>4.0684292915943313E-3</v>
      </c>
      <c r="Y402">
        <f>((Sustainable_Friendly_Table[[#This Row],[Weighted Energy]]-TOPSIS!$B$14)^2+(Sustainable_Friendly_Table[[#This Row],[Weighted Cost]]-TOPSIS!$C$14)^2+(Sustainable_Friendly_Table[[#This Row],[Weighted Co2]]-TOPSIS!$D$14)^2)^0.5</f>
        <v>1.7058034738621896E-3</v>
      </c>
      <c r="Z402">
        <f>Sustainable_Friendly_Table[[#This Row],[S- Worst-Euclidean Distance]]/(Sustainable_Friendly_Table[[#This Row],[S+ Best-Euclidean Distance]]+Sustainable_Friendly_Table[[#This Row],[S- Worst-Euclidean Distance]])</f>
        <v>0.29541647230899704</v>
      </c>
      <c r="AA402">
        <v>401</v>
      </c>
    </row>
    <row r="403" spans="1:27" x14ac:dyDescent="0.3">
      <c r="A403">
        <v>164</v>
      </c>
      <c r="B403" t="s">
        <v>140</v>
      </c>
      <c r="C403" t="s">
        <v>150</v>
      </c>
      <c r="D403" t="s">
        <v>155</v>
      </c>
      <c r="E403" t="s">
        <v>156</v>
      </c>
      <c r="F403" t="s">
        <v>159</v>
      </c>
      <c r="G403" t="s">
        <v>226</v>
      </c>
      <c r="H403">
        <v>377.78752789798307</v>
      </c>
      <c r="I403">
        <v>27</v>
      </c>
      <c r="J403">
        <v>1380384.2386395182</v>
      </c>
      <c r="K403">
        <v>43928.029463636369</v>
      </c>
      <c r="L403">
        <v>248469162.95511326</v>
      </c>
      <c r="M403">
        <v>5692480.9272727268</v>
      </c>
      <c r="N403">
        <v>2070576357.9592772</v>
      </c>
      <c r="O403">
        <v>105300000</v>
      </c>
      <c r="P403">
        <v>22.963769443181818</v>
      </c>
      <c r="Q403">
        <v>20636.744367660795</v>
      </c>
      <c r="R403">
        <v>248513090.98457691</v>
      </c>
      <c r="S403">
        <v>2181.5688388865501</v>
      </c>
      <c r="T403">
        <v>20659.708137103975</v>
      </c>
      <c r="U403">
        <f>Sustainable_Friendly_Table[[#This Row],[Total Energy(MJ)]]*AHP!$P$13/TOPSIS!$B$12</f>
        <v>2.418865822784887E-2</v>
      </c>
      <c r="V403">
        <f>Sustainable_Friendly_Table[[#This Row],[Total Cost(LKR Million)]]*AHP!$P$14/TOPSIS!$C$12</f>
        <v>7.3270123920694949E-3</v>
      </c>
      <c r="W403">
        <f>Sustainable_Friendly_Table[[#This Row],[Total Carbon (Metric T)]]*AHP!$P$15/TOPSIS!$D$12</f>
        <v>1.3312719039868927E-2</v>
      </c>
      <c r="X403">
        <f>((Sustainable_Friendly_Table[[#This Row],[Weighted Energy]]-TOPSIS!$B$13)^2+(Sustainable_Friendly_Table[[#This Row],[Weighted Cost]]-TOPSIS!$C$13)^2+(Sustainable_Friendly_Table[[#This Row],[Weighted Co2]]-TOPSIS!$D$13)^2)^0.5</f>
        <v>4.0685514914485009E-3</v>
      </c>
      <c r="Y403">
        <f>((Sustainable_Friendly_Table[[#This Row],[Weighted Energy]]-TOPSIS!$B$14)^2+(Sustainable_Friendly_Table[[#This Row],[Weighted Cost]]-TOPSIS!$C$14)^2+(Sustainable_Friendly_Table[[#This Row],[Weighted Co2]]-TOPSIS!$D$14)^2)^0.5</f>
        <v>1.7056812973536048E-3</v>
      </c>
      <c r="Z403">
        <f>Sustainable_Friendly_Table[[#This Row],[S- Worst-Euclidean Distance]]/(Sustainable_Friendly_Table[[#This Row],[S+ Best-Euclidean Distance]]+Sustainable_Friendly_Table[[#This Row],[S- Worst-Euclidean Distance]])</f>
        <v>0.29539531219825604</v>
      </c>
      <c r="AA403">
        <v>402</v>
      </c>
    </row>
    <row r="404" spans="1:27" x14ac:dyDescent="0.3">
      <c r="A404">
        <v>148</v>
      </c>
      <c r="B404" t="s">
        <v>140</v>
      </c>
      <c r="C404" t="s">
        <v>150</v>
      </c>
      <c r="D404" t="s">
        <v>154</v>
      </c>
      <c r="E404" t="s">
        <v>156</v>
      </c>
      <c r="F404" t="s">
        <v>160</v>
      </c>
      <c r="G404" t="s">
        <v>225</v>
      </c>
      <c r="H404">
        <v>377.74250894914496</v>
      </c>
      <c r="I404">
        <v>54</v>
      </c>
      <c r="J404">
        <v>1381419.1772655621</v>
      </c>
      <c r="K404">
        <v>44765.229536363637</v>
      </c>
      <c r="L404">
        <v>248655451.90780118</v>
      </c>
      <c r="M404">
        <v>5720694.6013636356</v>
      </c>
      <c r="N404">
        <v>2072128765.8983431</v>
      </c>
      <c r="O404">
        <v>100656000</v>
      </c>
      <c r="P404">
        <v>22.704658077272725</v>
      </c>
      <c r="Q404">
        <v>20652.216700120152</v>
      </c>
      <c r="R404">
        <v>248700217.13733754</v>
      </c>
      <c r="S404">
        <v>2178.5054604997067</v>
      </c>
      <c r="T404">
        <v>20674.921358197425</v>
      </c>
      <c r="U404">
        <f>Sustainable_Friendly_Table[[#This Row],[Total Energy(MJ)]]*AHP!$P$13/TOPSIS!$B$12</f>
        <v>2.4206871878231173E-2</v>
      </c>
      <c r="V404">
        <f>Sustainable_Friendly_Table[[#This Row],[Total Cost(LKR Million)]]*AHP!$P$14/TOPSIS!$C$12</f>
        <v>7.3167237360335672E-3</v>
      </c>
      <c r="W404">
        <f>Sustainable_Friendly_Table[[#This Row],[Total Carbon (Metric T)]]*AHP!$P$15/TOPSIS!$D$12</f>
        <v>1.3322522147287697E-2</v>
      </c>
      <c r="X404">
        <f>((Sustainable_Friendly_Table[[#This Row],[Weighted Energy]]-TOPSIS!$B$13)^2+(Sustainable_Friendly_Table[[#This Row],[Weighted Cost]]-TOPSIS!$C$13)^2+(Sustainable_Friendly_Table[[#This Row],[Weighted Co2]]-TOPSIS!$D$13)^2)^0.5</f>
        <v>4.0858833041268567E-3</v>
      </c>
      <c r="Y404">
        <f>((Sustainable_Friendly_Table[[#This Row],[Weighted Energy]]-TOPSIS!$B$14)^2+(Sustainable_Friendly_Table[[#This Row],[Weighted Cost]]-TOPSIS!$C$14)^2+(Sustainable_Friendly_Table[[#This Row],[Weighted Co2]]-TOPSIS!$D$14)^2)^0.5</f>
        <v>1.6885268022240939E-3</v>
      </c>
      <c r="Z404">
        <f>Sustainable_Friendly_Table[[#This Row],[S- Worst-Euclidean Distance]]/(Sustainable_Friendly_Table[[#This Row],[S+ Best-Euclidean Distance]]+Sustainable_Friendly_Table[[#This Row],[S- Worst-Euclidean Distance]])</f>
        <v>0.29241546255382483</v>
      </c>
      <c r="AA404">
        <v>403</v>
      </c>
    </row>
    <row r="405" spans="1:27" x14ac:dyDescent="0.3">
      <c r="A405">
        <v>166</v>
      </c>
      <c r="B405" t="s">
        <v>140</v>
      </c>
      <c r="C405" t="s">
        <v>150</v>
      </c>
      <c r="D405" t="s">
        <v>155</v>
      </c>
      <c r="E405" t="s">
        <v>156</v>
      </c>
      <c r="F405" t="s">
        <v>160</v>
      </c>
      <c r="G405" t="s">
        <v>225</v>
      </c>
      <c r="H405">
        <v>377.74895605414503</v>
      </c>
      <c r="I405">
        <v>54</v>
      </c>
      <c r="J405">
        <v>1381425.4180632022</v>
      </c>
      <c r="K405">
        <v>44746.809236363639</v>
      </c>
      <c r="L405">
        <v>248656575.25137639</v>
      </c>
      <c r="M405">
        <v>5719773.586363636</v>
      </c>
      <c r="N405">
        <v>2072138127.0948033</v>
      </c>
      <c r="O405">
        <v>100656000</v>
      </c>
      <c r="P405">
        <v>22.690842852272727</v>
      </c>
      <c r="Q405">
        <v>20652.310000044872</v>
      </c>
      <c r="R405">
        <v>248701322.06061277</v>
      </c>
      <c r="S405">
        <v>2178.5139006811664</v>
      </c>
      <c r="T405">
        <v>20675.000842897145</v>
      </c>
      <c r="U405">
        <f>Sustainable_Friendly_Table[[#This Row],[Total Energy(MJ)]]*AHP!$P$13/TOPSIS!$B$12</f>
        <v>2.4206979424322074E-2</v>
      </c>
      <c r="V405">
        <f>Sustainable_Friendly_Table[[#This Row],[Total Cost(LKR Million)]]*AHP!$P$14/TOPSIS!$C$12</f>
        <v>7.316752083208795E-3</v>
      </c>
      <c r="W405">
        <f>Sustainable_Friendly_Table[[#This Row],[Total Carbon (Metric T)]]*AHP!$P$15/TOPSIS!$D$12</f>
        <v>1.3322573365701255E-2</v>
      </c>
      <c r="X405">
        <f>((Sustainable_Friendly_Table[[#This Row],[Weighted Energy]]-TOPSIS!$B$13)^2+(Sustainable_Friendly_Table[[#This Row],[Weighted Cost]]-TOPSIS!$C$13)^2+(Sustainable_Friendly_Table[[#This Row],[Weighted Co2]]-TOPSIS!$D$13)^2)^0.5</f>
        <v>4.086005516552583E-3</v>
      </c>
      <c r="Y405">
        <f>((Sustainable_Friendly_Table[[#This Row],[Weighted Energy]]-TOPSIS!$B$14)^2+(Sustainable_Friendly_Table[[#This Row],[Weighted Cost]]-TOPSIS!$C$14)^2+(Sustainable_Friendly_Table[[#This Row],[Weighted Co2]]-TOPSIS!$D$14)^2)^0.5</f>
        <v>1.6884046692132557E-3</v>
      </c>
      <c r="Z405">
        <f>Sustainable_Friendly_Table[[#This Row],[S- Worst-Euclidean Distance]]/(Sustainable_Friendly_Table[[#This Row],[S+ Best-Euclidean Distance]]+Sustainable_Friendly_Table[[#This Row],[S- Worst-Euclidean Distance]])</f>
        <v>0.29239430779878495</v>
      </c>
      <c r="AA405">
        <v>404</v>
      </c>
    </row>
    <row r="406" spans="1:27" x14ac:dyDescent="0.3">
      <c r="A406">
        <v>150</v>
      </c>
      <c r="B406" t="s">
        <v>140</v>
      </c>
      <c r="C406" t="s">
        <v>150</v>
      </c>
      <c r="D406" t="s">
        <v>154</v>
      </c>
      <c r="E406" t="s">
        <v>156</v>
      </c>
      <c r="F406" t="s">
        <v>160</v>
      </c>
      <c r="G406" t="s">
        <v>224</v>
      </c>
      <c r="H406">
        <v>377.74250894914496</v>
      </c>
      <c r="I406">
        <v>27</v>
      </c>
      <c r="J406">
        <v>1381419.1772655621</v>
      </c>
      <c r="K406">
        <v>44765.229536363637</v>
      </c>
      <c r="L406">
        <v>248655451.90780118</v>
      </c>
      <c r="M406">
        <v>5720694.6013636356</v>
      </c>
      <c r="N406">
        <v>2072128765.8983431</v>
      </c>
      <c r="O406">
        <v>101147400</v>
      </c>
      <c r="P406">
        <v>22.704658077272725</v>
      </c>
      <c r="Q406">
        <v>20652.216700120152</v>
      </c>
      <c r="R406">
        <v>248700217.13733754</v>
      </c>
      <c r="S406">
        <v>2178.9968604997066</v>
      </c>
      <c r="T406">
        <v>20674.921358197425</v>
      </c>
      <c r="U406">
        <f>Sustainable_Friendly_Table[[#This Row],[Total Energy(MJ)]]*AHP!$P$13/TOPSIS!$B$12</f>
        <v>2.4206871878231173E-2</v>
      </c>
      <c r="V406">
        <f>Sustainable_Friendly_Table[[#This Row],[Total Cost(LKR Million)]]*AHP!$P$14/TOPSIS!$C$12</f>
        <v>7.3183741510125869E-3</v>
      </c>
      <c r="W406">
        <f>Sustainable_Friendly_Table[[#This Row],[Total Carbon (Metric T)]]*AHP!$P$15/TOPSIS!$D$12</f>
        <v>1.3322522147287697E-2</v>
      </c>
      <c r="X406">
        <f>((Sustainable_Friendly_Table[[#This Row],[Weighted Energy]]-TOPSIS!$B$13)^2+(Sustainable_Friendly_Table[[#This Row],[Weighted Cost]]-TOPSIS!$C$13)^2+(Sustainable_Friendly_Table[[#This Row],[Weighted Co2]]-TOPSIS!$D$13)^2)^0.5</f>
        <v>4.0863061151287135E-3</v>
      </c>
      <c r="Y406">
        <f>((Sustainable_Friendly_Table[[#This Row],[Weighted Energy]]-TOPSIS!$B$14)^2+(Sustainable_Friendly_Table[[#This Row],[Weighted Cost]]-TOPSIS!$C$14)^2+(Sustainable_Friendly_Table[[#This Row],[Weighted Co2]]-TOPSIS!$D$14)^2)^0.5</f>
        <v>1.6880764532191859E-3</v>
      </c>
      <c r="Z406">
        <f>Sustainable_Friendly_Table[[#This Row],[S- Worst-Euclidean Distance]]/(Sustainable_Friendly_Table[[#This Row],[S+ Best-Euclidean Distance]]+Sustainable_Friendly_Table[[#This Row],[S- Worst-Euclidean Distance]])</f>
        <v>0.2923388662317466</v>
      </c>
      <c r="AA406">
        <v>405</v>
      </c>
    </row>
    <row r="407" spans="1:27" x14ac:dyDescent="0.3">
      <c r="A407">
        <v>168</v>
      </c>
      <c r="B407" t="s">
        <v>140</v>
      </c>
      <c r="C407" t="s">
        <v>150</v>
      </c>
      <c r="D407" t="s">
        <v>155</v>
      </c>
      <c r="E407" t="s">
        <v>156</v>
      </c>
      <c r="F407" t="s">
        <v>160</v>
      </c>
      <c r="G407" t="s">
        <v>224</v>
      </c>
      <c r="H407">
        <v>377.74895605414503</v>
      </c>
      <c r="I407">
        <v>27</v>
      </c>
      <c r="J407">
        <v>1381425.4180632022</v>
      </c>
      <c r="K407">
        <v>44746.809236363639</v>
      </c>
      <c r="L407">
        <v>248656575.25137639</v>
      </c>
      <c r="M407">
        <v>5719773.586363636</v>
      </c>
      <c r="N407">
        <v>2072138127.0948033</v>
      </c>
      <c r="O407">
        <v>101147400</v>
      </c>
      <c r="P407">
        <v>22.690842852272727</v>
      </c>
      <c r="Q407">
        <v>20652.310000044872</v>
      </c>
      <c r="R407">
        <v>248701322.06061277</v>
      </c>
      <c r="S407">
        <v>2179.0053006811668</v>
      </c>
      <c r="T407">
        <v>20675.000842897145</v>
      </c>
      <c r="U407">
        <f>Sustainable_Friendly_Table[[#This Row],[Total Energy(MJ)]]*AHP!$P$13/TOPSIS!$B$12</f>
        <v>2.4206979424322074E-2</v>
      </c>
      <c r="V407">
        <f>Sustainable_Friendly_Table[[#This Row],[Total Cost(LKR Million)]]*AHP!$P$14/TOPSIS!$C$12</f>
        <v>7.3184024981878164E-3</v>
      </c>
      <c r="W407">
        <f>Sustainable_Friendly_Table[[#This Row],[Total Carbon (Metric T)]]*AHP!$P$15/TOPSIS!$D$12</f>
        <v>1.3322573365701255E-2</v>
      </c>
      <c r="X407">
        <f>((Sustainable_Friendly_Table[[#This Row],[Weighted Energy]]-TOPSIS!$B$13)^2+(Sustainable_Friendly_Table[[#This Row],[Weighted Cost]]-TOPSIS!$C$13)^2+(Sustainable_Friendly_Table[[#This Row],[Weighted Co2]]-TOPSIS!$D$13)^2)^0.5</f>
        <v>4.0864283263582473E-3</v>
      </c>
      <c r="Y407">
        <f>((Sustainable_Friendly_Table[[#This Row],[Weighted Energy]]-TOPSIS!$B$14)^2+(Sustainable_Friendly_Table[[#This Row],[Weighted Cost]]-TOPSIS!$C$14)^2+(Sustainable_Friendly_Table[[#This Row],[Weighted Co2]]-TOPSIS!$D$14)^2)^0.5</f>
        <v>1.6879543153398046E-3</v>
      </c>
      <c r="Z407">
        <f>Sustainable_Friendly_Table[[#This Row],[S- Worst-Euclidean Distance]]/(Sustainable_Friendly_Table[[#This Row],[S+ Best-Euclidean Distance]]+Sustainable_Friendly_Table[[#This Row],[S- Worst-Euclidean Distance]])</f>
        <v>0.29231771084076164</v>
      </c>
      <c r="AA407">
        <v>406</v>
      </c>
    </row>
    <row r="408" spans="1:27" x14ac:dyDescent="0.3">
      <c r="A408">
        <v>149</v>
      </c>
      <c r="B408" t="s">
        <v>140</v>
      </c>
      <c r="C408" t="s">
        <v>150</v>
      </c>
      <c r="D408" t="s">
        <v>154</v>
      </c>
      <c r="E408" t="s">
        <v>156</v>
      </c>
      <c r="F408" t="s">
        <v>160</v>
      </c>
      <c r="G408" t="s">
        <v>226</v>
      </c>
      <c r="H408">
        <v>377.74250894914496</v>
      </c>
      <c r="I408">
        <v>27</v>
      </c>
      <c r="J408">
        <v>1381419.1772655621</v>
      </c>
      <c r="K408">
        <v>44765.229536363637</v>
      </c>
      <c r="L408">
        <v>248655451.90780118</v>
      </c>
      <c r="M408">
        <v>5720694.6013636356</v>
      </c>
      <c r="N408">
        <v>2072128765.8983431</v>
      </c>
      <c r="O408">
        <v>105300000</v>
      </c>
      <c r="P408">
        <v>22.704658077272725</v>
      </c>
      <c r="Q408">
        <v>20652.216700120152</v>
      </c>
      <c r="R408">
        <v>248700217.13733754</v>
      </c>
      <c r="S408">
        <v>2183.1494604997069</v>
      </c>
      <c r="T408">
        <v>20674.921358197425</v>
      </c>
      <c r="U408">
        <f>Sustainable_Friendly_Table[[#This Row],[Total Energy(MJ)]]*AHP!$P$13/TOPSIS!$B$12</f>
        <v>2.4206871878231173E-2</v>
      </c>
      <c r="V408">
        <f>Sustainable_Friendly_Table[[#This Row],[Total Cost(LKR Million)]]*AHP!$P$14/TOPSIS!$C$12</f>
        <v>7.332321064406731E-3</v>
      </c>
      <c r="W408">
        <f>Sustainable_Friendly_Table[[#This Row],[Total Carbon (Metric T)]]*AHP!$P$15/TOPSIS!$D$12</f>
        <v>1.3322522147287697E-2</v>
      </c>
      <c r="X408">
        <f>((Sustainable_Friendly_Table[[#This Row],[Weighted Energy]]-TOPSIS!$B$13)^2+(Sustainable_Friendly_Table[[#This Row],[Weighted Cost]]-TOPSIS!$C$13)^2+(Sustainable_Friendly_Table[[#This Row],[Weighted Co2]]-TOPSIS!$D$13)^2)^0.5</f>
        <v>4.089903949192693E-3</v>
      </c>
      <c r="Y408">
        <f>((Sustainable_Friendly_Table[[#This Row],[Weighted Energy]]-TOPSIS!$B$14)^2+(Sustainable_Friendly_Table[[#This Row],[Weighted Cost]]-TOPSIS!$C$14)^2+(Sustainable_Friendly_Table[[#This Row],[Weighted Co2]]-TOPSIS!$D$14)^2)^0.5</f>
        <v>1.6843305255170163E-3</v>
      </c>
      <c r="Z408">
        <f>Sustainable_Friendly_Table[[#This Row],[S- Worst-Euclidean Distance]]/(Sustainable_Friendly_Table[[#This Row],[S+ Best-Euclidean Distance]]+Sustainable_Friendly_Table[[#This Row],[S- Worst-Euclidean Distance]])</f>
        <v>0.29169763245571934</v>
      </c>
      <c r="AA408">
        <v>407</v>
      </c>
    </row>
    <row r="409" spans="1:27" x14ac:dyDescent="0.3">
      <c r="A409">
        <v>167</v>
      </c>
      <c r="B409" t="s">
        <v>140</v>
      </c>
      <c r="C409" t="s">
        <v>150</v>
      </c>
      <c r="D409" t="s">
        <v>155</v>
      </c>
      <c r="E409" t="s">
        <v>156</v>
      </c>
      <c r="F409" t="s">
        <v>160</v>
      </c>
      <c r="G409" t="s">
        <v>226</v>
      </c>
      <c r="H409">
        <v>377.74895605414503</v>
      </c>
      <c r="I409">
        <v>27</v>
      </c>
      <c r="J409">
        <v>1381425.4180632022</v>
      </c>
      <c r="K409">
        <v>44746.809236363639</v>
      </c>
      <c r="L409">
        <v>248656575.25137639</v>
      </c>
      <c r="M409">
        <v>5719773.586363636</v>
      </c>
      <c r="N409">
        <v>2072138127.0948033</v>
      </c>
      <c r="O409">
        <v>105300000</v>
      </c>
      <c r="P409">
        <v>22.690842852272727</v>
      </c>
      <c r="Q409">
        <v>20652.310000044872</v>
      </c>
      <c r="R409">
        <v>248701322.06061277</v>
      </c>
      <c r="S409">
        <v>2183.1579006811667</v>
      </c>
      <c r="T409">
        <v>20675.000842897145</v>
      </c>
      <c r="U409">
        <f>Sustainable_Friendly_Table[[#This Row],[Total Energy(MJ)]]*AHP!$P$13/TOPSIS!$B$12</f>
        <v>2.4206979424322074E-2</v>
      </c>
      <c r="V409">
        <f>Sustainable_Friendly_Table[[#This Row],[Total Cost(LKR Million)]]*AHP!$P$14/TOPSIS!$C$12</f>
        <v>7.3323494115819579E-3</v>
      </c>
      <c r="W409">
        <f>Sustainable_Friendly_Table[[#This Row],[Total Carbon (Metric T)]]*AHP!$P$15/TOPSIS!$D$12</f>
        <v>1.3322573365701255E-2</v>
      </c>
      <c r="X409">
        <f>((Sustainable_Friendly_Table[[#This Row],[Weighted Energy]]-TOPSIS!$B$13)^2+(Sustainable_Friendly_Table[[#This Row],[Weighted Cost]]-TOPSIS!$C$13)^2+(Sustainable_Friendly_Table[[#This Row],[Weighted Co2]]-TOPSIS!$D$13)^2)^0.5</f>
        <v>4.0900261495811887E-3</v>
      </c>
      <c r="Y409">
        <f>((Sustainable_Friendly_Table[[#This Row],[Weighted Energy]]-TOPSIS!$B$14)^2+(Sustainable_Friendly_Table[[#This Row],[Weighted Cost]]-TOPSIS!$C$14)^2+(Sustainable_Friendly_Table[[#This Row],[Weighted Co2]]-TOPSIS!$D$14)^2)^0.5</f>
        <v>1.6842083507276732E-3</v>
      </c>
      <c r="Z409">
        <f>Sustainable_Friendly_Table[[#This Row],[S- Worst-Euclidean Distance]]/(Sustainable_Friendly_Table[[#This Row],[S+ Best-Euclidean Distance]]+Sustainable_Friendly_Table[[#This Row],[S- Worst-Euclidean Distance]])</f>
        <v>0.29167647255018575</v>
      </c>
      <c r="AA409">
        <v>408</v>
      </c>
    </row>
    <row r="410" spans="1:27" x14ac:dyDescent="0.3">
      <c r="A410">
        <v>154</v>
      </c>
      <c r="B410" t="s">
        <v>140</v>
      </c>
      <c r="C410" t="s">
        <v>150</v>
      </c>
      <c r="D410" t="s">
        <v>154</v>
      </c>
      <c r="E410" t="s">
        <v>157</v>
      </c>
      <c r="F410" t="s">
        <v>159</v>
      </c>
      <c r="G410" t="s">
        <v>225</v>
      </c>
      <c r="H410">
        <v>380.83785861116496</v>
      </c>
      <c r="I410">
        <v>55</v>
      </c>
      <c r="J410">
        <v>1383336.9587698781</v>
      </c>
      <c r="K410">
        <v>46675.715672727267</v>
      </c>
      <c r="L410">
        <v>249000652.57857808</v>
      </c>
      <c r="M410">
        <v>5147548.7604545439</v>
      </c>
      <c r="N410">
        <v>2075005438.1548171</v>
      </c>
      <c r="O410">
        <v>102520000</v>
      </c>
      <c r="P410">
        <v>25.706850577272721</v>
      </c>
      <c r="Q410">
        <v>20680.887533609675</v>
      </c>
      <c r="R410">
        <v>249047328.29425082</v>
      </c>
      <c r="S410">
        <v>2182.6729869152718</v>
      </c>
      <c r="T410">
        <v>20706.594384186948</v>
      </c>
      <c r="U410">
        <f>Sustainable_Friendly_Table[[#This Row],[Total Energy(MJ)]]*AHP!$P$13/TOPSIS!$B$12</f>
        <v>2.424065743499353E-2</v>
      </c>
      <c r="V410">
        <f>Sustainable_Friendly_Table[[#This Row],[Total Cost(LKR Million)]]*AHP!$P$14/TOPSIS!$C$12</f>
        <v>7.3307207812547976E-3</v>
      </c>
      <c r="W410">
        <f>Sustainable_Friendly_Table[[#This Row],[Total Carbon (Metric T)]]*AHP!$P$15/TOPSIS!$D$12</f>
        <v>1.3342931636780133E-2</v>
      </c>
      <c r="X410">
        <f>((Sustainable_Friendly_Table[[#This Row],[Weighted Energy]]-TOPSIS!$B$13)^2+(Sustainable_Friendly_Table[[#This Row],[Weighted Cost]]-TOPSIS!$C$13)^2+(Sustainable_Friendly_Table[[#This Row],[Weighted Co2]]-TOPSIS!$D$13)^2)^0.5</f>
        <v>4.127592845676333E-3</v>
      </c>
      <c r="Y410">
        <f>((Sustainable_Friendly_Table[[#This Row],[Weighted Energy]]-TOPSIS!$B$14)^2+(Sustainable_Friendly_Table[[#This Row],[Weighted Cost]]-TOPSIS!$C$14)^2+(Sustainable_Friendly_Table[[#This Row],[Weighted Co2]]-TOPSIS!$D$14)^2)^0.5</f>
        <v>1.6467658224105679E-3</v>
      </c>
      <c r="Z410">
        <f>Sustainable_Friendly_Table[[#This Row],[S- Worst-Euclidean Distance]]/(Sustainable_Friendly_Table[[#This Row],[S+ Best-Euclidean Distance]]+Sustainable_Friendly_Table[[#This Row],[S- Worst-Euclidean Distance]])</f>
        <v>0.28518592575686968</v>
      </c>
      <c r="AA410">
        <v>409</v>
      </c>
    </row>
    <row r="411" spans="1:27" x14ac:dyDescent="0.3">
      <c r="A411">
        <v>172</v>
      </c>
      <c r="B411" t="s">
        <v>140</v>
      </c>
      <c r="C411" t="s">
        <v>150</v>
      </c>
      <c r="D411" t="s">
        <v>155</v>
      </c>
      <c r="E411" t="s">
        <v>157</v>
      </c>
      <c r="F411" t="s">
        <v>159</v>
      </c>
      <c r="G411" t="s">
        <v>225</v>
      </c>
      <c r="H411">
        <v>380.84430571616485</v>
      </c>
      <c r="I411">
        <v>55</v>
      </c>
      <c r="J411">
        <v>1383343.1995675182</v>
      </c>
      <c r="K411">
        <v>46657.295372727269</v>
      </c>
      <c r="L411">
        <v>249001775.92215329</v>
      </c>
      <c r="M411">
        <v>5146627.7454545442</v>
      </c>
      <c r="N411">
        <v>2075014799.3512774</v>
      </c>
      <c r="O411">
        <v>102520000</v>
      </c>
      <c r="P411">
        <v>25.693035352272723</v>
      </c>
      <c r="Q411">
        <v>20680.980833534399</v>
      </c>
      <c r="R411">
        <v>249048433.21752602</v>
      </c>
      <c r="S411">
        <v>2182.681427096732</v>
      </c>
      <c r="T411">
        <v>20706.673868886672</v>
      </c>
      <c r="U411">
        <f>Sustainable_Friendly_Table[[#This Row],[Total Energy(MJ)]]*AHP!$P$13/TOPSIS!$B$12</f>
        <v>2.4240764981084427E-2</v>
      </c>
      <c r="V411">
        <f>Sustainable_Friendly_Table[[#This Row],[Total Cost(LKR Million)]]*AHP!$P$14/TOPSIS!$C$12</f>
        <v>7.3307491284300271E-3</v>
      </c>
      <c r="W411">
        <f>Sustainable_Friendly_Table[[#This Row],[Total Carbon (Metric T)]]*AHP!$P$15/TOPSIS!$D$12</f>
        <v>1.3342982855193693E-2</v>
      </c>
      <c r="X411">
        <f>((Sustainable_Friendly_Table[[#This Row],[Weighted Energy]]-TOPSIS!$B$13)^2+(Sustainable_Friendly_Table[[#This Row],[Weighted Cost]]-TOPSIS!$C$13)^2+(Sustainable_Friendly_Table[[#This Row],[Weighted Co2]]-TOPSIS!$D$13)^2)^0.5</f>
        <v>4.1277150528203658E-3</v>
      </c>
      <c r="Y411">
        <f>((Sustainable_Friendly_Table[[#This Row],[Weighted Energy]]-TOPSIS!$B$14)^2+(Sustainable_Friendly_Table[[#This Row],[Weighted Cost]]-TOPSIS!$C$14)^2+(Sustainable_Friendly_Table[[#This Row],[Weighted Co2]]-TOPSIS!$D$14)^2)^0.5</f>
        <v>1.6466436743562366E-3</v>
      </c>
      <c r="Z411">
        <f>Sustainable_Friendly_Table[[#This Row],[S- Worst-Euclidean Distance]]/(Sustainable_Friendly_Table[[#This Row],[S+ Best-Euclidean Distance]]+Sustainable_Friendly_Table[[#This Row],[S- Worst-Euclidean Distance]])</f>
        <v>0.28516476931133966</v>
      </c>
      <c r="AA411">
        <v>410</v>
      </c>
    </row>
    <row r="412" spans="1:27" x14ac:dyDescent="0.3">
      <c r="A412">
        <v>156</v>
      </c>
      <c r="B412" t="s">
        <v>140</v>
      </c>
      <c r="C412" t="s">
        <v>150</v>
      </c>
      <c r="D412" t="s">
        <v>154</v>
      </c>
      <c r="E412" t="s">
        <v>157</v>
      </c>
      <c r="F412" t="s">
        <v>159</v>
      </c>
      <c r="G412" t="s">
        <v>224</v>
      </c>
      <c r="H412">
        <v>380.83785861116496</v>
      </c>
      <c r="I412">
        <v>28</v>
      </c>
      <c r="J412">
        <v>1383336.9587698781</v>
      </c>
      <c r="K412">
        <v>46675.715672727267</v>
      </c>
      <c r="L412">
        <v>249000652.57857808</v>
      </c>
      <c r="M412">
        <v>5147548.7604545439</v>
      </c>
      <c r="N412">
        <v>2075005438.1548171</v>
      </c>
      <c r="O412">
        <v>104893600</v>
      </c>
      <c r="P412">
        <v>25.706850577272721</v>
      </c>
      <c r="Q412">
        <v>20680.887533609675</v>
      </c>
      <c r="R412">
        <v>249047328.29425082</v>
      </c>
      <c r="S412">
        <v>2185.0465869152717</v>
      </c>
      <c r="T412">
        <v>20706.594384186948</v>
      </c>
      <c r="U412">
        <f>Sustainable_Friendly_Table[[#This Row],[Total Energy(MJ)]]*AHP!$P$13/TOPSIS!$B$12</f>
        <v>2.424065743499353E-2</v>
      </c>
      <c r="V412">
        <f>Sustainable_Friendly_Table[[#This Row],[Total Cost(LKR Million)]]*AHP!$P$14/TOPSIS!$C$12</f>
        <v>7.3386927490899688E-3</v>
      </c>
      <c r="W412">
        <f>Sustainable_Friendly_Table[[#This Row],[Total Carbon (Metric T)]]*AHP!$P$15/TOPSIS!$D$12</f>
        <v>1.3342931636780133E-2</v>
      </c>
      <c r="X412">
        <f>((Sustainable_Friendly_Table[[#This Row],[Weighted Energy]]-TOPSIS!$B$13)^2+(Sustainable_Friendly_Table[[#This Row],[Weighted Cost]]-TOPSIS!$C$13)^2+(Sustainable_Friendly_Table[[#This Row],[Weighted Co2]]-TOPSIS!$D$13)^2)^0.5</f>
        <v>4.1296472357382884E-3</v>
      </c>
      <c r="Y412">
        <f>((Sustainable_Friendly_Table[[#This Row],[Weighted Energy]]-TOPSIS!$B$14)^2+(Sustainable_Friendly_Table[[#This Row],[Weighted Cost]]-TOPSIS!$C$14)^2+(Sustainable_Friendly_Table[[#This Row],[Weighted Co2]]-TOPSIS!$D$14)^2)^0.5</f>
        <v>1.6446173022697603E-3</v>
      </c>
      <c r="Z412">
        <f>Sustainable_Friendly_Table[[#This Row],[S- Worst-Euclidean Distance]]/(Sustainable_Friendly_Table[[#This Row],[S+ Best-Euclidean Distance]]+Sustainable_Friendly_Table[[#This Row],[S- Worst-Euclidean Distance]])</f>
        <v>0.28481848925423581</v>
      </c>
      <c r="AA412">
        <v>411</v>
      </c>
    </row>
    <row r="413" spans="1:27" x14ac:dyDescent="0.3">
      <c r="A413">
        <v>174</v>
      </c>
      <c r="B413" t="s">
        <v>140</v>
      </c>
      <c r="C413" t="s">
        <v>150</v>
      </c>
      <c r="D413" t="s">
        <v>155</v>
      </c>
      <c r="E413" t="s">
        <v>157</v>
      </c>
      <c r="F413" t="s">
        <v>159</v>
      </c>
      <c r="G413" t="s">
        <v>224</v>
      </c>
      <c r="H413">
        <v>380.84430571616485</v>
      </c>
      <c r="I413">
        <v>28</v>
      </c>
      <c r="J413">
        <v>1383343.1995675182</v>
      </c>
      <c r="K413">
        <v>46657.295372727269</v>
      </c>
      <c r="L413">
        <v>249001775.92215329</v>
      </c>
      <c r="M413">
        <v>5146627.7454545442</v>
      </c>
      <c r="N413">
        <v>2075014799.3512774</v>
      </c>
      <c r="O413">
        <v>104893600</v>
      </c>
      <c r="P413">
        <v>25.693035352272723</v>
      </c>
      <c r="Q413">
        <v>20680.980833534399</v>
      </c>
      <c r="R413">
        <v>249048433.21752602</v>
      </c>
      <c r="S413">
        <v>2185.0550270967319</v>
      </c>
      <c r="T413">
        <v>20706.673868886672</v>
      </c>
      <c r="U413">
        <f>Sustainable_Friendly_Table[[#This Row],[Total Energy(MJ)]]*AHP!$P$13/TOPSIS!$B$12</f>
        <v>2.4240764981084427E-2</v>
      </c>
      <c r="V413">
        <f>Sustainable_Friendly_Table[[#This Row],[Total Cost(LKR Million)]]*AHP!$P$14/TOPSIS!$C$12</f>
        <v>7.3387210962651984E-3</v>
      </c>
      <c r="W413">
        <f>Sustainable_Friendly_Table[[#This Row],[Total Carbon (Metric T)]]*AHP!$P$15/TOPSIS!$D$12</f>
        <v>1.3342982855193693E-2</v>
      </c>
      <c r="X413">
        <f>((Sustainable_Friendly_Table[[#This Row],[Weighted Energy]]-TOPSIS!$B$13)^2+(Sustainable_Friendly_Table[[#This Row],[Weighted Cost]]-TOPSIS!$C$13)^2+(Sustainable_Friendly_Table[[#This Row],[Weighted Co2]]-TOPSIS!$D$13)^2)^0.5</f>
        <v>4.129769436809737E-3</v>
      </c>
      <c r="Y413">
        <f>((Sustainable_Friendly_Table[[#This Row],[Weighted Energy]]-TOPSIS!$B$14)^2+(Sustainable_Friendly_Table[[#This Row],[Weighted Cost]]-TOPSIS!$C$14)^2+(Sustainable_Friendly_Table[[#This Row],[Weighted Co2]]-TOPSIS!$D$14)^2)^0.5</f>
        <v>1.6444951320476614E-3</v>
      </c>
      <c r="Z413">
        <f>Sustainable_Friendly_Table[[#This Row],[S- Worst-Euclidean Distance]]/(Sustainable_Friendly_Table[[#This Row],[S+ Best-Euclidean Distance]]+Sustainable_Friendly_Table[[#This Row],[S- Worst-Euclidean Distance]])</f>
        <v>0.28479733002138335</v>
      </c>
      <c r="AA413">
        <v>412</v>
      </c>
    </row>
    <row r="414" spans="1:27" x14ac:dyDescent="0.3">
      <c r="A414">
        <v>155</v>
      </c>
      <c r="B414" t="s">
        <v>140</v>
      </c>
      <c r="C414" t="s">
        <v>150</v>
      </c>
      <c r="D414" t="s">
        <v>154</v>
      </c>
      <c r="E414" t="s">
        <v>157</v>
      </c>
      <c r="F414" t="s">
        <v>159</v>
      </c>
      <c r="G414" t="s">
        <v>226</v>
      </c>
      <c r="H414">
        <v>380.83785861116496</v>
      </c>
      <c r="I414">
        <v>28</v>
      </c>
      <c r="J414">
        <v>1383336.9587698781</v>
      </c>
      <c r="K414">
        <v>46675.715672727267</v>
      </c>
      <c r="L414">
        <v>249000652.57857808</v>
      </c>
      <c r="M414">
        <v>5147548.7604545439</v>
      </c>
      <c r="N414">
        <v>2075005438.1548171</v>
      </c>
      <c r="O414">
        <v>109200000</v>
      </c>
      <c r="P414">
        <v>25.706850577272721</v>
      </c>
      <c r="Q414">
        <v>20680.887533609675</v>
      </c>
      <c r="R414">
        <v>249047328.29425082</v>
      </c>
      <c r="S414">
        <v>2189.3529869152717</v>
      </c>
      <c r="T414">
        <v>20706.594384186948</v>
      </c>
      <c r="U414">
        <f>Sustainable_Friendly_Table[[#This Row],[Total Energy(MJ)]]*AHP!$P$13/TOPSIS!$B$12</f>
        <v>2.424065743499353E-2</v>
      </c>
      <c r="V414">
        <f>Sustainable_Friendly_Table[[#This Row],[Total Cost(LKR Million)]]*AHP!$P$14/TOPSIS!$C$12</f>
        <v>7.3531562148320424E-3</v>
      </c>
      <c r="W414">
        <f>Sustainable_Friendly_Table[[#This Row],[Total Carbon (Metric T)]]*AHP!$P$15/TOPSIS!$D$12</f>
        <v>1.3342931636780133E-2</v>
      </c>
      <c r="X414">
        <f>((Sustainable_Friendly_Table[[#This Row],[Weighted Energy]]-TOPSIS!$B$13)^2+(Sustainable_Friendly_Table[[#This Row],[Weighted Cost]]-TOPSIS!$C$13)^2+(Sustainable_Friendly_Table[[#This Row],[Weighted Co2]]-TOPSIS!$D$13)^2)^0.5</f>
        <v>4.1334111421444299E-3</v>
      </c>
      <c r="Y414">
        <f>((Sustainable_Friendly_Table[[#This Row],[Weighted Energy]]-TOPSIS!$B$14)^2+(Sustainable_Friendly_Table[[#This Row],[Weighted Cost]]-TOPSIS!$C$14)^2+(Sustainable_Friendly_Table[[#This Row],[Weighted Co2]]-TOPSIS!$D$14)^2)^0.5</f>
        <v>1.6408109649865311E-3</v>
      </c>
      <c r="Z414">
        <f>Sustainable_Friendly_Table[[#This Row],[S- Worst-Euclidean Distance]]/(Sustainable_Friendly_Table[[#This Row],[S+ Best-Euclidean Distance]]+Sustainable_Friendly_Table[[#This Row],[S- Worst-Euclidean Distance]])</f>
        <v>0.28416138737721697</v>
      </c>
      <c r="AA414">
        <v>413</v>
      </c>
    </row>
    <row r="415" spans="1:27" x14ac:dyDescent="0.3">
      <c r="A415">
        <v>173</v>
      </c>
      <c r="B415" t="s">
        <v>140</v>
      </c>
      <c r="C415" t="s">
        <v>150</v>
      </c>
      <c r="D415" t="s">
        <v>155</v>
      </c>
      <c r="E415" t="s">
        <v>157</v>
      </c>
      <c r="F415" t="s">
        <v>159</v>
      </c>
      <c r="G415" t="s">
        <v>226</v>
      </c>
      <c r="H415">
        <v>380.84430571616485</v>
      </c>
      <c r="I415">
        <v>28</v>
      </c>
      <c r="J415">
        <v>1383343.1995675182</v>
      </c>
      <c r="K415">
        <v>46657.295372727269</v>
      </c>
      <c r="L415">
        <v>249001775.92215329</v>
      </c>
      <c r="M415">
        <v>5146627.7454545442</v>
      </c>
      <c r="N415">
        <v>2075014799.3512774</v>
      </c>
      <c r="O415">
        <v>109200000</v>
      </c>
      <c r="P415">
        <v>25.693035352272723</v>
      </c>
      <c r="Q415">
        <v>20680.980833534399</v>
      </c>
      <c r="R415">
        <v>249048433.21752602</v>
      </c>
      <c r="S415">
        <v>2189.3614270967323</v>
      </c>
      <c r="T415">
        <v>20706.673868886672</v>
      </c>
      <c r="U415">
        <f>Sustainable_Friendly_Table[[#This Row],[Total Energy(MJ)]]*AHP!$P$13/TOPSIS!$B$12</f>
        <v>2.4240764981084427E-2</v>
      </c>
      <c r="V415">
        <f>Sustainable_Friendly_Table[[#This Row],[Total Cost(LKR Million)]]*AHP!$P$14/TOPSIS!$C$12</f>
        <v>7.3531845620072728E-3</v>
      </c>
      <c r="W415">
        <f>Sustainable_Friendly_Table[[#This Row],[Total Carbon (Metric T)]]*AHP!$P$15/TOPSIS!$D$12</f>
        <v>1.3342982855193693E-2</v>
      </c>
      <c r="X415">
        <f>((Sustainable_Friendly_Table[[#This Row],[Weighted Energy]]-TOPSIS!$B$13)^2+(Sustainable_Friendly_Table[[#This Row],[Weighted Cost]]-TOPSIS!$C$13)^2+(Sustainable_Friendly_Table[[#This Row],[Weighted Co2]]-TOPSIS!$D$13)^2)^0.5</f>
        <v>4.133533331130577E-3</v>
      </c>
      <c r="Y415">
        <f>((Sustainable_Friendly_Table[[#This Row],[Weighted Energy]]-TOPSIS!$B$14)^2+(Sustainable_Friendly_Table[[#This Row],[Weighted Cost]]-TOPSIS!$C$14)^2+(Sustainable_Friendly_Table[[#This Row],[Weighted Co2]]-TOPSIS!$D$14)^2)^0.5</f>
        <v>1.6406887612281061E-3</v>
      </c>
      <c r="Z415">
        <f>Sustainable_Friendly_Table[[#This Row],[S- Worst-Euclidean Distance]]/(Sustainable_Friendly_Table[[#This Row],[S+ Best-Euclidean Distance]]+Sustainable_Friendly_Table[[#This Row],[S- Worst-Euclidean Distance]])</f>
        <v>0.28414022442941911</v>
      </c>
      <c r="AA415">
        <v>414</v>
      </c>
    </row>
    <row r="416" spans="1:27" x14ac:dyDescent="0.3">
      <c r="A416">
        <v>157</v>
      </c>
      <c r="B416" t="s">
        <v>140</v>
      </c>
      <c r="C416" t="s">
        <v>150</v>
      </c>
      <c r="D416" t="s">
        <v>154</v>
      </c>
      <c r="E416" t="s">
        <v>157</v>
      </c>
      <c r="F416" t="s">
        <v>160</v>
      </c>
      <c r="G416" t="s">
        <v>225</v>
      </c>
      <c r="H416">
        <v>380.79928676732675</v>
      </c>
      <c r="I416">
        <v>55</v>
      </c>
      <c r="J416">
        <v>1384378.1381935622</v>
      </c>
      <c r="K416">
        <v>47494.495445454537</v>
      </c>
      <c r="L416">
        <v>249188064.87484118</v>
      </c>
      <c r="M416">
        <v>5174841.419545453</v>
      </c>
      <c r="N416">
        <v>2076567207.290343</v>
      </c>
      <c r="O416">
        <v>102520000</v>
      </c>
      <c r="P416">
        <v>25.433923986363631</v>
      </c>
      <c r="Q416">
        <v>20696.453165993749</v>
      </c>
      <c r="R416">
        <v>249235559.37028664</v>
      </c>
      <c r="S416">
        <v>2184.2620487098884</v>
      </c>
      <c r="T416">
        <v>20721.887089980111</v>
      </c>
      <c r="U416">
        <f>Sustainable_Friendly_Table[[#This Row],[Total Energy(MJ)]]*AHP!$P$13/TOPSIS!$B$12</f>
        <v>2.4258978631466734E-2</v>
      </c>
      <c r="V416">
        <f>Sustainable_Friendly_Table[[#This Row],[Total Cost(LKR Million)]]*AHP!$P$14/TOPSIS!$C$12</f>
        <v>7.3360578007672615E-3</v>
      </c>
      <c r="W416">
        <f>Sustainable_Friendly_Table[[#This Row],[Total Carbon (Metric T)]]*AHP!$P$15/TOPSIS!$D$12</f>
        <v>1.3352785962612459E-2</v>
      </c>
      <c r="X416">
        <f>((Sustainable_Friendly_Table[[#This Row],[Weighted Energy]]-TOPSIS!$B$13)^2+(Sustainable_Friendly_Table[[#This Row],[Weighted Cost]]-TOPSIS!$C$13)^2+(Sustainable_Friendly_Table[[#This Row],[Weighted Co2]]-TOPSIS!$D$13)^2)^0.5</f>
        <v>4.1490680608769169E-3</v>
      </c>
      <c r="Y416">
        <f>((Sustainable_Friendly_Table[[#This Row],[Weighted Energy]]-TOPSIS!$B$14)^2+(Sustainable_Friendly_Table[[#This Row],[Weighted Cost]]-TOPSIS!$C$14)^2+(Sustainable_Friendly_Table[[#This Row],[Weighted Co2]]-TOPSIS!$D$14)^2)^0.5</f>
        <v>1.6252960231289855E-3</v>
      </c>
      <c r="Z416">
        <f>Sustainable_Friendly_Table[[#This Row],[S- Worst-Euclidean Distance]]/(Sustainable_Friendly_Table[[#This Row],[S+ Best-Euclidean Distance]]+Sustainable_Friendly_Table[[#This Row],[S- Worst-Euclidean Distance]])</f>
        <v>0.28146753469023622</v>
      </c>
      <c r="AA416">
        <v>415</v>
      </c>
    </row>
    <row r="417" spans="1:27" x14ac:dyDescent="0.3">
      <c r="A417">
        <v>175</v>
      </c>
      <c r="B417" t="s">
        <v>140</v>
      </c>
      <c r="C417" t="s">
        <v>150</v>
      </c>
      <c r="D417" t="s">
        <v>155</v>
      </c>
      <c r="E417" t="s">
        <v>157</v>
      </c>
      <c r="F417" t="s">
        <v>160</v>
      </c>
      <c r="G417" t="s">
        <v>225</v>
      </c>
      <c r="H417">
        <v>380.80573387232681</v>
      </c>
      <c r="I417">
        <v>55</v>
      </c>
      <c r="J417">
        <v>1384384.3789912022</v>
      </c>
      <c r="K417">
        <v>47476.075145454539</v>
      </c>
      <c r="L417">
        <v>249189188.21841639</v>
      </c>
      <c r="M417">
        <v>5173920.4045454534</v>
      </c>
      <c r="N417">
        <v>2076576568.4868031</v>
      </c>
      <c r="O417">
        <v>102520000</v>
      </c>
      <c r="P417">
        <v>25.420108761363633</v>
      </c>
      <c r="Q417">
        <v>20696.546465918469</v>
      </c>
      <c r="R417">
        <v>249236664.29356185</v>
      </c>
      <c r="S417">
        <v>2184.270488891349</v>
      </c>
      <c r="T417">
        <v>20721.966574679831</v>
      </c>
      <c r="U417">
        <f>Sustainable_Friendly_Table[[#This Row],[Total Energy(MJ)]]*AHP!$P$13/TOPSIS!$B$12</f>
        <v>2.4259086177557627E-2</v>
      </c>
      <c r="V417">
        <f>Sustainable_Friendly_Table[[#This Row],[Total Cost(LKR Million)]]*AHP!$P$14/TOPSIS!$C$12</f>
        <v>7.3360861479424919E-3</v>
      </c>
      <c r="W417">
        <f>Sustainable_Friendly_Table[[#This Row],[Total Carbon (Metric T)]]*AHP!$P$15/TOPSIS!$D$12</f>
        <v>1.3352837181026016E-2</v>
      </c>
      <c r="X417">
        <f>((Sustainable_Friendly_Table[[#This Row],[Weighted Energy]]-TOPSIS!$B$13)^2+(Sustainable_Friendly_Table[[#This Row],[Weighted Cost]]-TOPSIS!$C$13)^2+(Sustainable_Friendly_Table[[#This Row],[Weighted Co2]]-TOPSIS!$D$13)^2)^0.5</f>
        <v>4.149190268493497E-3</v>
      </c>
      <c r="Y417">
        <f>((Sustainable_Friendly_Table[[#This Row],[Weighted Energy]]-TOPSIS!$B$14)^2+(Sustainable_Friendly_Table[[#This Row],[Weighted Cost]]-TOPSIS!$C$14)^2+(Sustainable_Friendly_Table[[#This Row],[Weighted Co2]]-TOPSIS!$D$14)^2)^0.5</f>
        <v>1.6251738774689963E-3</v>
      </c>
      <c r="Z417">
        <f>Sustainable_Friendly_Table[[#This Row],[S- Worst-Euclidean Distance]]/(Sustainable_Friendly_Table[[#This Row],[S+ Best-Euclidean Distance]]+Sustainable_Friendly_Table[[#This Row],[S- Worst-Euclidean Distance]])</f>
        <v>0.28144637857751625</v>
      </c>
      <c r="AA417">
        <v>416</v>
      </c>
    </row>
    <row r="418" spans="1:27" x14ac:dyDescent="0.3">
      <c r="A418">
        <v>159</v>
      </c>
      <c r="B418" t="s">
        <v>140</v>
      </c>
      <c r="C418" t="s">
        <v>150</v>
      </c>
      <c r="D418" t="s">
        <v>154</v>
      </c>
      <c r="E418" t="s">
        <v>157</v>
      </c>
      <c r="F418" t="s">
        <v>160</v>
      </c>
      <c r="G418" t="s">
        <v>224</v>
      </c>
      <c r="H418">
        <v>380.79928676732675</v>
      </c>
      <c r="I418">
        <v>28</v>
      </c>
      <c r="J418">
        <v>1384378.1381935622</v>
      </c>
      <c r="K418">
        <v>47494.495445454537</v>
      </c>
      <c r="L418">
        <v>249188064.87484118</v>
      </c>
      <c r="M418">
        <v>5174841.419545453</v>
      </c>
      <c r="N418">
        <v>2076567207.290343</v>
      </c>
      <c r="O418">
        <v>104893600</v>
      </c>
      <c r="P418">
        <v>25.433923986363631</v>
      </c>
      <c r="Q418">
        <v>20696.453165993749</v>
      </c>
      <c r="R418">
        <v>249235559.37028664</v>
      </c>
      <c r="S418">
        <v>2186.6356487098883</v>
      </c>
      <c r="T418">
        <v>20721.887089980111</v>
      </c>
      <c r="U418">
        <f>Sustainable_Friendly_Table[[#This Row],[Total Energy(MJ)]]*AHP!$P$13/TOPSIS!$B$12</f>
        <v>2.4258978631466734E-2</v>
      </c>
      <c r="V418">
        <f>Sustainable_Friendly_Table[[#This Row],[Total Cost(LKR Million)]]*AHP!$P$14/TOPSIS!$C$12</f>
        <v>7.3440297686024327E-3</v>
      </c>
      <c r="W418">
        <f>Sustainable_Friendly_Table[[#This Row],[Total Carbon (Metric T)]]*AHP!$P$15/TOPSIS!$D$12</f>
        <v>1.3352785962612459E-2</v>
      </c>
      <c r="X418">
        <f>((Sustainable_Friendly_Table[[#This Row],[Weighted Energy]]-TOPSIS!$B$13)^2+(Sustainable_Friendly_Table[[#This Row],[Weighted Cost]]-TOPSIS!$C$13)^2+(Sustainable_Friendly_Table[[#This Row],[Weighted Co2]]-TOPSIS!$D$13)^2)^0.5</f>
        <v>4.1511220722651784E-3</v>
      </c>
      <c r="Y418">
        <f>((Sustainable_Friendly_Table[[#This Row],[Weighted Energy]]-TOPSIS!$B$14)^2+(Sustainable_Friendly_Table[[#This Row],[Weighted Cost]]-TOPSIS!$C$14)^2+(Sustainable_Friendly_Table[[#This Row],[Weighted Co2]]-TOPSIS!$D$14)^2)^0.5</f>
        <v>1.6231452963182884E-3</v>
      </c>
      <c r="Z418">
        <f>Sustainable_Friendly_Table[[#This Row],[S- Worst-Euclidean Distance]]/(Sustainable_Friendly_Table[[#This Row],[S+ Best-Euclidean Distance]]+Sustainable_Friendly_Table[[#This Row],[S- Worst-Euclidean Distance]])</f>
        <v>0.2810997816189581</v>
      </c>
      <c r="AA418">
        <v>417</v>
      </c>
    </row>
    <row r="419" spans="1:27" x14ac:dyDescent="0.3">
      <c r="A419">
        <v>177</v>
      </c>
      <c r="B419" t="s">
        <v>140</v>
      </c>
      <c r="C419" t="s">
        <v>150</v>
      </c>
      <c r="D419" t="s">
        <v>155</v>
      </c>
      <c r="E419" t="s">
        <v>157</v>
      </c>
      <c r="F419" t="s">
        <v>160</v>
      </c>
      <c r="G419" t="s">
        <v>224</v>
      </c>
      <c r="H419">
        <v>380.80573387232681</v>
      </c>
      <c r="I419">
        <v>28</v>
      </c>
      <c r="J419">
        <v>1384384.3789912022</v>
      </c>
      <c r="K419">
        <v>47476.075145454539</v>
      </c>
      <c r="L419">
        <v>249189188.21841639</v>
      </c>
      <c r="M419">
        <v>5173920.4045454534</v>
      </c>
      <c r="N419">
        <v>2076576568.4868031</v>
      </c>
      <c r="O419">
        <v>104893600</v>
      </c>
      <c r="P419">
        <v>25.420108761363633</v>
      </c>
      <c r="Q419">
        <v>20696.546465918469</v>
      </c>
      <c r="R419">
        <v>249236664.29356185</v>
      </c>
      <c r="S419">
        <v>2186.6440888913489</v>
      </c>
      <c r="T419">
        <v>20721.966574679831</v>
      </c>
      <c r="U419">
        <f>Sustainable_Friendly_Table[[#This Row],[Total Energy(MJ)]]*AHP!$P$13/TOPSIS!$B$12</f>
        <v>2.4259086177557627E-2</v>
      </c>
      <c r="V419">
        <f>Sustainable_Friendly_Table[[#This Row],[Total Cost(LKR Million)]]*AHP!$P$14/TOPSIS!$C$12</f>
        <v>7.3440581157776632E-3</v>
      </c>
      <c r="W419">
        <f>Sustainable_Friendly_Table[[#This Row],[Total Carbon (Metric T)]]*AHP!$P$15/TOPSIS!$D$12</f>
        <v>1.3352837181026016E-2</v>
      </c>
      <c r="X419">
        <f>((Sustainable_Friendly_Table[[#This Row],[Weighted Energy]]-TOPSIS!$B$13)^2+(Sustainable_Friendly_Table[[#This Row],[Weighted Cost]]-TOPSIS!$C$13)^2+(Sustainable_Friendly_Table[[#This Row],[Weighted Co2]]-TOPSIS!$D$13)^2)^0.5</f>
        <v>4.1512442738515024E-3</v>
      </c>
      <c r="Y419">
        <f>((Sustainable_Friendly_Table[[#This Row],[Weighted Energy]]-TOPSIS!$B$14)^2+(Sustainable_Friendly_Table[[#This Row],[Weighted Cost]]-TOPSIS!$C$14)^2+(Sustainable_Friendly_Table[[#This Row],[Weighted Co2]]-TOPSIS!$D$14)^2)^0.5</f>
        <v>1.6230231280343599E-3</v>
      </c>
      <c r="Z419">
        <f>Sustainable_Friendly_Table[[#This Row],[S- Worst-Euclidean Distance]]/(Sustainable_Friendly_Table[[#This Row],[S+ Best-Euclidean Distance]]+Sustainable_Friendly_Table[[#This Row],[S- Worst-Euclidean Distance]])</f>
        <v>0.28107862263259303</v>
      </c>
      <c r="AA419">
        <v>418</v>
      </c>
    </row>
    <row r="420" spans="1:27" x14ac:dyDescent="0.3">
      <c r="A420">
        <v>158</v>
      </c>
      <c r="B420" t="s">
        <v>140</v>
      </c>
      <c r="C420" t="s">
        <v>150</v>
      </c>
      <c r="D420" t="s">
        <v>154</v>
      </c>
      <c r="E420" t="s">
        <v>157</v>
      </c>
      <c r="F420" t="s">
        <v>160</v>
      </c>
      <c r="G420" t="s">
        <v>226</v>
      </c>
      <c r="H420">
        <v>380.79928676732675</v>
      </c>
      <c r="I420">
        <v>28</v>
      </c>
      <c r="J420">
        <v>1384378.1381935622</v>
      </c>
      <c r="K420">
        <v>47494.495445454537</v>
      </c>
      <c r="L420">
        <v>249188064.87484118</v>
      </c>
      <c r="M420">
        <v>5174841.419545453</v>
      </c>
      <c r="N420">
        <v>2076567207.290343</v>
      </c>
      <c r="O420">
        <v>109200000</v>
      </c>
      <c r="P420">
        <v>25.433923986363631</v>
      </c>
      <c r="Q420">
        <v>20696.453165993749</v>
      </c>
      <c r="R420">
        <v>249235559.37028664</v>
      </c>
      <c r="S420">
        <v>2190.9420487098882</v>
      </c>
      <c r="T420">
        <v>20721.887089980111</v>
      </c>
      <c r="U420">
        <f>Sustainable_Friendly_Table[[#This Row],[Total Energy(MJ)]]*AHP!$P$13/TOPSIS!$B$12</f>
        <v>2.4258978631466734E-2</v>
      </c>
      <c r="V420">
        <f>Sustainable_Friendly_Table[[#This Row],[Total Cost(LKR Million)]]*AHP!$P$14/TOPSIS!$C$12</f>
        <v>7.3584932343445045E-3</v>
      </c>
      <c r="W420">
        <f>Sustainable_Friendly_Table[[#This Row],[Total Carbon (Metric T)]]*AHP!$P$15/TOPSIS!$D$12</f>
        <v>1.3352785962612459E-2</v>
      </c>
      <c r="X420">
        <f>((Sustainable_Friendly_Table[[#This Row],[Weighted Energy]]-TOPSIS!$B$13)^2+(Sustainable_Friendly_Table[[#This Row],[Weighted Cost]]-TOPSIS!$C$13)^2+(Sustainable_Friendly_Table[[#This Row],[Weighted Co2]]-TOPSIS!$D$13)^2)^0.5</f>
        <v>4.1548851032017419E-3</v>
      </c>
      <c r="Y420">
        <f>((Sustainable_Friendly_Table[[#This Row],[Weighted Energy]]-TOPSIS!$B$14)^2+(Sustainable_Friendly_Table[[#This Row],[Weighted Cost]]-TOPSIS!$C$14)^2+(Sustainable_Friendly_Table[[#This Row],[Weighted Co2]]-TOPSIS!$D$14)^2)^0.5</f>
        <v>1.6193361567175975E-3</v>
      </c>
      <c r="Z420">
        <f>Sustainable_Friendly_Table[[#This Row],[S- Worst-Euclidean Distance]]/(Sustainable_Friendly_Table[[#This Row],[S+ Best-Euclidean Distance]]+Sustainable_Friendly_Table[[#This Row],[S- Worst-Euclidean Distance]])</f>
        <v>0.28044234604550267</v>
      </c>
      <c r="AA420">
        <v>419</v>
      </c>
    </row>
    <row r="421" spans="1:27" x14ac:dyDescent="0.3">
      <c r="A421">
        <v>176</v>
      </c>
      <c r="B421" t="s">
        <v>140</v>
      </c>
      <c r="C421" t="s">
        <v>150</v>
      </c>
      <c r="D421" t="s">
        <v>155</v>
      </c>
      <c r="E421" t="s">
        <v>157</v>
      </c>
      <c r="F421" t="s">
        <v>160</v>
      </c>
      <c r="G421" t="s">
        <v>226</v>
      </c>
      <c r="H421">
        <v>380.80573387232681</v>
      </c>
      <c r="I421">
        <v>28</v>
      </c>
      <c r="J421">
        <v>1384384.3789912022</v>
      </c>
      <c r="K421">
        <v>47476.075145454539</v>
      </c>
      <c r="L421">
        <v>249189188.21841639</v>
      </c>
      <c r="M421">
        <v>5173920.4045454534</v>
      </c>
      <c r="N421">
        <v>2076576568.4868031</v>
      </c>
      <c r="O421">
        <v>109200000</v>
      </c>
      <c r="P421">
        <v>25.420108761363633</v>
      </c>
      <c r="Q421">
        <v>20696.546465918469</v>
      </c>
      <c r="R421">
        <v>249236664.29356185</v>
      </c>
      <c r="S421">
        <v>2190.9504888913489</v>
      </c>
      <c r="T421">
        <v>20721.966574679831</v>
      </c>
      <c r="U421">
        <f>Sustainable_Friendly_Table[[#This Row],[Total Energy(MJ)]]*AHP!$P$13/TOPSIS!$B$12</f>
        <v>2.4259086177557627E-2</v>
      </c>
      <c r="V421">
        <f>Sustainable_Friendly_Table[[#This Row],[Total Cost(LKR Million)]]*AHP!$P$14/TOPSIS!$C$12</f>
        <v>7.358521581519735E-3</v>
      </c>
      <c r="W421">
        <f>Sustainable_Friendly_Table[[#This Row],[Total Carbon (Metric T)]]*AHP!$P$15/TOPSIS!$D$12</f>
        <v>1.3352837181026016E-2</v>
      </c>
      <c r="X421">
        <f>((Sustainable_Friendly_Table[[#This Row],[Weighted Energy]]-TOPSIS!$B$13)^2+(Sustainable_Friendly_Table[[#This Row],[Weighted Cost]]-TOPSIS!$C$13)^2+(Sustainable_Friendly_Table[[#This Row],[Weighted Co2]]-TOPSIS!$D$13)^2)^0.5</f>
        <v>4.1550072927905059E-3</v>
      </c>
      <c r="Y421">
        <f>((Sustainable_Friendly_Table[[#This Row],[Weighted Energy]]-TOPSIS!$B$14)^2+(Sustainable_Friendly_Table[[#This Row],[Weighted Cost]]-TOPSIS!$C$14)^2+(Sustainable_Friendly_Table[[#This Row],[Weighted Co2]]-TOPSIS!$D$14)^2)^0.5</f>
        <v>1.619213954245692E-3</v>
      </c>
      <c r="Z421">
        <f>Sustainable_Friendly_Table[[#This Row],[S- Worst-Euclidean Distance]]/(Sustainable_Friendly_Table[[#This Row],[S+ Best-Euclidean Distance]]+Sustainable_Friendly_Table[[#This Row],[S- Worst-Euclidean Distance]])</f>
        <v>0.28042118321614445</v>
      </c>
      <c r="AA421">
        <v>420</v>
      </c>
    </row>
    <row r="422" spans="1:27" x14ac:dyDescent="0.3">
      <c r="A422">
        <v>151</v>
      </c>
      <c r="B422" t="s">
        <v>140</v>
      </c>
      <c r="C422" t="s">
        <v>150</v>
      </c>
      <c r="D422" t="s">
        <v>154</v>
      </c>
      <c r="E422" t="s">
        <v>156</v>
      </c>
      <c r="F422" t="s">
        <v>161</v>
      </c>
      <c r="G422" t="s">
        <v>225</v>
      </c>
      <c r="H422">
        <v>377.47801630568341</v>
      </c>
      <c r="I422">
        <v>54</v>
      </c>
      <c r="J422">
        <v>1388558.6933136804</v>
      </c>
      <c r="K422">
        <v>45256.4974</v>
      </c>
      <c r="L422">
        <v>249940564.79646245</v>
      </c>
      <c r="M422">
        <v>5671567.8149999995</v>
      </c>
      <c r="N422">
        <v>2082838039.9705205</v>
      </c>
      <c r="O422">
        <v>100656000</v>
      </c>
      <c r="P422">
        <v>22.213390213636362</v>
      </c>
      <c r="Q422">
        <v>20758.952465039518</v>
      </c>
      <c r="R422">
        <v>249985821.29386243</v>
      </c>
      <c r="S422">
        <v>2189.1656077855205</v>
      </c>
      <c r="T422">
        <v>20781.165855253155</v>
      </c>
      <c r="U422">
        <f>Sustainable_Friendly_Table[[#This Row],[Total Energy(MJ)]]*AHP!$P$13/TOPSIS!$B$12</f>
        <v>2.433200427844108E-2</v>
      </c>
      <c r="V422">
        <f>Sustainable_Friendly_Table[[#This Row],[Total Cost(LKR Million)]]*AHP!$P$14/TOPSIS!$C$12</f>
        <v>7.3525268836914289E-3</v>
      </c>
      <c r="W422">
        <f>Sustainable_Friendly_Table[[#This Row],[Total Carbon (Metric T)]]*AHP!$P$15/TOPSIS!$D$12</f>
        <v>1.3390984060178661E-2</v>
      </c>
      <c r="X422">
        <f>((Sustainable_Friendly_Table[[#This Row],[Weighted Energy]]-TOPSIS!$B$13)^2+(Sustainable_Friendly_Table[[#This Row],[Weighted Cost]]-TOPSIS!$C$13)^2+(Sustainable_Friendly_Table[[#This Row],[Weighted Co2]]-TOPSIS!$D$13)^2)^0.5</f>
        <v>4.2329324069516824E-3</v>
      </c>
      <c r="Y422">
        <f>((Sustainable_Friendly_Table[[#This Row],[Weighted Energy]]-TOPSIS!$B$14)^2+(Sustainable_Friendly_Table[[#This Row],[Weighted Cost]]-TOPSIS!$C$14)^2+(Sustainable_Friendly_Table[[#This Row],[Weighted Co2]]-TOPSIS!$D$14)^2)^0.5</f>
        <v>1.5415430802052927E-3</v>
      </c>
      <c r="Z422">
        <f>Sustainable_Friendly_Table[[#This Row],[S- Worst-Euclidean Distance]]/(Sustainable_Friendly_Table[[#This Row],[S+ Best-Euclidean Distance]]+Sustainable_Friendly_Table[[#This Row],[S- Worst-Euclidean Distance]])</f>
        <v>0.26695811310201978</v>
      </c>
      <c r="AA422">
        <v>421</v>
      </c>
    </row>
    <row r="423" spans="1:27" x14ac:dyDescent="0.3">
      <c r="A423">
        <v>169</v>
      </c>
      <c r="B423" t="s">
        <v>140</v>
      </c>
      <c r="C423" t="s">
        <v>150</v>
      </c>
      <c r="D423" t="s">
        <v>155</v>
      </c>
      <c r="E423" t="s">
        <v>156</v>
      </c>
      <c r="F423" t="s">
        <v>161</v>
      </c>
      <c r="G423" t="s">
        <v>225</v>
      </c>
      <c r="H423">
        <v>377.48446341068342</v>
      </c>
      <c r="I423">
        <v>54</v>
      </c>
      <c r="J423">
        <v>1388564.9341113204</v>
      </c>
      <c r="K423">
        <v>45238.077100000002</v>
      </c>
      <c r="L423">
        <v>249941688.14003769</v>
      </c>
      <c r="M423">
        <v>5670646.7999999998</v>
      </c>
      <c r="N423">
        <v>2082847401.1669805</v>
      </c>
      <c r="O423">
        <v>100656000</v>
      </c>
      <c r="P423">
        <v>22.199574988636364</v>
      </c>
      <c r="Q423">
        <v>20759.045764964238</v>
      </c>
      <c r="R423">
        <v>249986926.21713769</v>
      </c>
      <c r="S423">
        <v>2189.1740479669807</v>
      </c>
      <c r="T423">
        <v>20781.245339952875</v>
      </c>
      <c r="U423">
        <f>Sustainable_Friendly_Table[[#This Row],[Total Energy(MJ)]]*AHP!$P$13/TOPSIS!$B$12</f>
        <v>2.4332111824531984E-2</v>
      </c>
      <c r="V423">
        <f>Sustainable_Friendly_Table[[#This Row],[Total Cost(LKR Million)]]*AHP!$P$14/TOPSIS!$C$12</f>
        <v>7.3525552308666576E-3</v>
      </c>
      <c r="W423">
        <f>Sustainable_Friendly_Table[[#This Row],[Total Carbon (Metric T)]]*AHP!$P$15/TOPSIS!$D$12</f>
        <v>1.339103527859222E-2</v>
      </c>
      <c r="X423">
        <f>((Sustainable_Friendly_Table[[#This Row],[Weighted Energy]]-TOPSIS!$B$13)^2+(Sustainable_Friendly_Table[[#This Row],[Weighted Cost]]-TOPSIS!$C$13)^2+(Sustainable_Friendly_Table[[#This Row],[Weighted Co2]]-TOPSIS!$D$13)^2)^0.5</f>
        <v>4.2330546211968075E-3</v>
      </c>
      <c r="Y423">
        <f>((Sustainable_Friendly_Table[[#This Row],[Weighted Energy]]-TOPSIS!$B$14)^2+(Sustainable_Friendly_Table[[#This Row],[Weighted Cost]]-TOPSIS!$C$14)^2+(Sustainable_Friendly_Table[[#This Row],[Weighted Co2]]-TOPSIS!$D$14)^2)^0.5</f>
        <v>1.5414209649473175E-3</v>
      </c>
      <c r="Z423">
        <f>Sustainable_Friendly_Table[[#This Row],[S- Worst-Euclidean Distance]]/(Sustainable_Friendly_Table[[#This Row],[S+ Best-Euclidean Distance]]+Sustainable_Friendly_Table[[#This Row],[S- Worst-Euclidean Distance]])</f>
        <v>0.26693696110621068</v>
      </c>
      <c r="AA423">
        <v>422</v>
      </c>
    </row>
    <row r="424" spans="1:27" x14ac:dyDescent="0.3">
      <c r="A424">
        <v>153</v>
      </c>
      <c r="B424" t="s">
        <v>140</v>
      </c>
      <c r="C424" t="s">
        <v>150</v>
      </c>
      <c r="D424" t="s">
        <v>154</v>
      </c>
      <c r="E424" t="s">
        <v>156</v>
      </c>
      <c r="F424" t="s">
        <v>161</v>
      </c>
      <c r="G424" t="s">
        <v>224</v>
      </c>
      <c r="H424">
        <v>377.47801630568341</v>
      </c>
      <c r="I424">
        <v>27</v>
      </c>
      <c r="J424">
        <v>1388558.6933136804</v>
      </c>
      <c r="K424">
        <v>45256.4974</v>
      </c>
      <c r="L424">
        <v>249940564.79646245</v>
      </c>
      <c r="M424">
        <v>5671567.8149999995</v>
      </c>
      <c r="N424">
        <v>2082838039.9705205</v>
      </c>
      <c r="O424">
        <v>101147400</v>
      </c>
      <c r="P424">
        <v>22.213390213636362</v>
      </c>
      <c r="Q424">
        <v>20758.952465039518</v>
      </c>
      <c r="R424">
        <v>249985821.29386243</v>
      </c>
      <c r="S424">
        <v>2189.6570077855204</v>
      </c>
      <c r="T424">
        <v>20781.165855253155</v>
      </c>
      <c r="U424">
        <f>Sustainable_Friendly_Table[[#This Row],[Total Energy(MJ)]]*AHP!$P$13/TOPSIS!$B$12</f>
        <v>2.433200427844108E-2</v>
      </c>
      <c r="V424">
        <f>Sustainable_Friendly_Table[[#This Row],[Total Cost(LKR Million)]]*AHP!$P$14/TOPSIS!$C$12</f>
        <v>7.3541772986704486E-3</v>
      </c>
      <c r="W424">
        <f>Sustainable_Friendly_Table[[#This Row],[Total Carbon (Metric T)]]*AHP!$P$15/TOPSIS!$D$12</f>
        <v>1.3390984060178661E-2</v>
      </c>
      <c r="X424">
        <f>((Sustainable_Friendly_Table[[#This Row],[Weighted Energy]]-TOPSIS!$B$13)^2+(Sustainable_Friendly_Table[[#This Row],[Weighted Cost]]-TOPSIS!$C$13)^2+(Sustainable_Friendly_Table[[#This Row],[Weighted Co2]]-TOPSIS!$D$13)^2)^0.5</f>
        <v>4.2333544894704788E-3</v>
      </c>
      <c r="Y424">
        <f>((Sustainable_Friendly_Table[[#This Row],[Weighted Energy]]-TOPSIS!$B$14)^2+(Sustainable_Friendly_Table[[#This Row],[Weighted Cost]]-TOPSIS!$C$14)^2+(Sustainable_Friendly_Table[[#This Row],[Weighted Co2]]-TOPSIS!$D$14)^2)^0.5</f>
        <v>1.5410881215281442E-3</v>
      </c>
      <c r="Z424">
        <f>Sustainable_Friendly_Table[[#This Row],[S- Worst-Euclidean Distance]]/(Sustainable_Friendly_Table[[#This Row],[S+ Best-Euclidean Distance]]+Sustainable_Friendly_Table[[#This Row],[S- Worst-Euclidean Distance]])</f>
        <v>0.2668808446711069</v>
      </c>
      <c r="AA424">
        <v>423</v>
      </c>
    </row>
    <row r="425" spans="1:27" x14ac:dyDescent="0.3">
      <c r="A425">
        <v>171</v>
      </c>
      <c r="B425" t="s">
        <v>140</v>
      </c>
      <c r="C425" t="s">
        <v>150</v>
      </c>
      <c r="D425" t="s">
        <v>155</v>
      </c>
      <c r="E425" t="s">
        <v>156</v>
      </c>
      <c r="F425" t="s">
        <v>161</v>
      </c>
      <c r="G425" t="s">
        <v>224</v>
      </c>
      <c r="H425">
        <v>377.48446341068342</v>
      </c>
      <c r="I425">
        <v>27</v>
      </c>
      <c r="J425">
        <v>1388564.9341113204</v>
      </c>
      <c r="K425">
        <v>45238.077100000002</v>
      </c>
      <c r="L425">
        <v>249941688.14003769</v>
      </c>
      <c r="M425">
        <v>5670646.7999999998</v>
      </c>
      <c r="N425">
        <v>2082847401.1669805</v>
      </c>
      <c r="O425">
        <v>101147400</v>
      </c>
      <c r="P425">
        <v>22.199574988636364</v>
      </c>
      <c r="Q425">
        <v>20759.045764964238</v>
      </c>
      <c r="R425">
        <v>249986926.21713769</v>
      </c>
      <c r="S425">
        <v>2189.6654479669805</v>
      </c>
      <c r="T425">
        <v>20781.245339952875</v>
      </c>
      <c r="U425">
        <f>Sustainable_Friendly_Table[[#This Row],[Total Energy(MJ)]]*AHP!$P$13/TOPSIS!$B$12</f>
        <v>2.4332111824531984E-2</v>
      </c>
      <c r="V425">
        <f>Sustainable_Friendly_Table[[#This Row],[Total Cost(LKR Million)]]*AHP!$P$14/TOPSIS!$C$12</f>
        <v>7.3542056458456772E-3</v>
      </c>
      <c r="W425">
        <f>Sustainable_Friendly_Table[[#This Row],[Total Carbon (Metric T)]]*AHP!$P$15/TOPSIS!$D$12</f>
        <v>1.339103527859222E-2</v>
      </c>
      <c r="X425">
        <f>((Sustainable_Friendly_Table[[#This Row],[Weighted Energy]]-TOPSIS!$B$13)^2+(Sustainable_Friendly_Table[[#This Row],[Weighted Cost]]-TOPSIS!$C$13)^2+(Sustainable_Friendly_Table[[#This Row],[Weighted Co2]]-TOPSIS!$D$13)^2)^0.5</f>
        <v>4.2334767025818086E-3</v>
      </c>
      <c r="Y425">
        <f>((Sustainable_Friendly_Table[[#This Row],[Weighted Energy]]-TOPSIS!$B$14)^2+(Sustainable_Friendly_Table[[#This Row],[Weighted Cost]]-TOPSIS!$C$14)^2+(Sustainable_Friendly_Table[[#This Row],[Weighted Co2]]-TOPSIS!$D$14)^2)^0.5</f>
        <v>1.5409660005771208E-3</v>
      </c>
      <c r="Z425">
        <f>Sustainable_Friendly_Table[[#This Row],[S- Worst-Euclidean Distance]]/(Sustainable_Friendly_Table[[#This Row],[S+ Best-Euclidean Distance]]+Sustainable_Friendly_Table[[#This Row],[S- Worst-Euclidean Distance]])</f>
        <v>0.26685969188578662</v>
      </c>
      <c r="AA425">
        <v>424</v>
      </c>
    </row>
    <row r="426" spans="1:27" x14ac:dyDescent="0.3">
      <c r="A426">
        <v>152</v>
      </c>
      <c r="B426" t="s">
        <v>140</v>
      </c>
      <c r="C426" t="s">
        <v>150</v>
      </c>
      <c r="D426" t="s">
        <v>154</v>
      </c>
      <c r="E426" t="s">
        <v>156</v>
      </c>
      <c r="F426" t="s">
        <v>161</v>
      </c>
      <c r="G426" t="s">
        <v>226</v>
      </c>
      <c r="H426">
        <v>377.47801630568341</v>
      </c>
      <c r="I426">
        <v>27</v>
      </c>
      <c r="J426">
        <v>1388558.6933136804</v>
      </c>
      <c r="K426">
        <v>45256.4974</v>
      </c>
      <c r="L426">
        <v>249940564.79646245</v>
      </c>
      <c r="M426">
        <v>5671567.8149999995</v>
      </c>
      <c r="N426">
        <v>2082838039.9705205</v>
      </c>
      <c r="O426">
        <v>105300000</v>
      </c>
      <c r="P426">
        <v>22.213390213636362</v>
      </c>
      <c r="Q426">
        <v>20758.952465039518</v>
      </c>
      <c r="R426">
        <v>249985821.29386243</v>
      </c>
      <c r="S426">
        <v>2193.8096077855207</v>
      </c>
      <c r="T426">
        <v>20781.165855253155</v>
      </c>
      <c r="U426">
        <f>Sustainable_Friendly_Table[[#This Row],[Total Energy(MJ)]]*AHP!$P$13/TOPSIS!$B$12</f>
        <v>2.433200427844108E-2</v>
      </c>
      <c r="V426">
        <f>Sustainable_Friendly_Table[[#This Row],[Total Cost(LKR Million)]]*AHP!$P$14/TOPSIS!$C$12</f>
        <v>7.3681242120645909E-3</v>
      </c>
      <c r="W426">
        <f>Sustainable_Friendly_Table[[#This Row],[Total Carbon (Metric T)]]*AHP!$P$15/TOPSIS!$D$12</f>
        <v>1.3390984060178661E-2</v>
      </c>
      <c r="X426">
        <f>((Sustainable_Friendly_Table[[#This Row],[Weighted Energy]]-TOPSIS!$B$13)^2+(Sustainable_Friendly_Table[[#This Row],[Weighted Cost]]-TOPSIS!$C$13)^2+(Sustainable_Friendly_Table[[#This Row],[Weighted Co2]]-TOPSIS!$D$13)^2)^0.5</f>
        <v>4.2369453108817403E-3</v>
      </c>
      <c r="Y426">
        <f>((Sustainable_Friendly_Table[[#This Row],[Weighted Energy]]-TOPSIS!$B$14)^2+(Sustainable_Friendly_Table[[#This Row],[Weighted Cost]]-TOPSIS!$C$14)^2+(Sustainable_Friendly_Table[[#This Row],[Weighted Co2]]-TOPSIS!$D$14)^2)^0.5</f>
        <v>1.5373088474310399E-3</v>
      </c>
      <c r="Z426">
        <f>Sustainable_Friendly_Table[[#This Row],[S- Worst-Euclidean Distance]]/(Sustainable_Friendly_Table[[#This Row],[S+ Best-Euclidean Distance]]+Sustainable_Friendly_Table[[#This Row],[S- Worst-Euclidean Distance]])</f>
        <v>0.2662350504987534</v>
      </c>
      <c r="AA426">
        <v>425</v>
      </c>
    </row>
    <row r="427" spans="1:27" x14ac:dyDescent="0.3">
      <c r="A427">
        <v>170</v>
      </c>
      <c r="B427" t="s">
        <v>140</v>
      </c>
      <c r="C427" t="s">
        <v>150</v>
      </c>
      <c r="D427" t="s">
        <v>155</v>
      </c>
      <c r="E427" t="s">
        <v>156</v>
      </c>
      <c r="F427" t="s">
        <v>161</v>
      </c>
      <c r="G427" t="s">
        <v>226</v>
      </c>
      <c r="H427">
        <v>377.48446341068342</v>
      </c>
      <c r="I427">
        <v>27</v>
      </c>
      <c r="J427">
        <v>1388564.9341113204</v>
      </c>
      <c r="K427">
        <v>45238.077100000002</v>
      </c>
      <c r="L427">
        <v>249941688.14003769</v>
      </c>
      <c r="M427">
        <v>5670646.7999999998</v>
      </c>
      <c r="N427">
        <v>2082847401.1669805</v>
      </c>
      <c r="O427">
        <v>105300000</v>
      </c>
      <c r="P427">
        <v>22.199574988636364</v>
      </c>
      <c r="Q427">
        <v>20759.045764964238</v>
      </c>
      <c r="R427">
        <v>249986926.21713769</v>
      </c>
      <c r="S427">
        <v>2193.8180479669804</v>
      </c>
      <c r="T427">
        <v>20781.245339952875</v>
      </c>
      <c r="U427">
        <f>Sustainable_Friendly_Table[[#This Row],[Total Energy(MJ)]]*AHP!$P$13/TOPSIS!$B$12</f>
        <v>2.4332111824531984E-2</v>
      </c>
      <c r="V427">
        <f>Sustainable_Friendly_Table[[#This Row],[Total Cost(LKR Million)]]*AHP!$P$14/TOPSIS!$C$12</f>
        <v>7.3681525592398187E-3</v>
      </c>
      <c r="W427">
        <f>Sustainable_Friendly_Table[[#This Row],[Total Carbon (Metric T)]]*AHP!$P$15/TOPSIS!$D$12</f>
        <v>1.339103527859222E-2</v>
      </c>
      <c r="X427">
        <f>((Sustainable_Friendly_Table[[#This Row],[Weighted Energy]]-TOPSIS!$B$13)^2+(Sustainable_Friendly_Table[[#This Row],[Weighted Cost]]-TOPSIS!$C$13)^2+(Sustainable_Friendly_Table[[#This Row],[Weighted Co2]]-TOPSIS!$D$13)^2)^0.5</f>
        <v>4.2370675137289298E-3</v>
      </c>
      <c r="Y427">
        <f>((Sustainable_Friendly_Table[[#This Row],[Weighted Energy]]-TOPSIS!$B$14)^2+(Sustainable_Friendly_Table[[#This Row],[Weighted Cost]]-TOPSIS!$C$14)^2+(Sustainable_Friendly_Table[[#This Row],[Weighted Co2]]-TOPSIS!$D$14)^2)^0.5</f>
        <v>1.5371866834319283E-3</v>
      </c>
      <c r="Z427">
        <f>Sustainable_Friendly_Table[[#This Row],[S- Worst-Euclidean Distance]]/(Sustainable_Friendly_Table[[#This Row],[S+ Best-Euclidean Distance]]+Sustainable_Friendly_Table[[#This Row],[S- Worst-Euclidean Distance]])</f>
        <v>0.26621389203609142</v>
      </c>
      <c r="AA427">
        <v>426</v>
      </c>
    </row>
    <row r="428" spans="1:27" x14ac:dyDescent="0.3">
      <c r="A428">
        <v>160</v>
      </c>
      <c r="B428" t="s">
        <v>140</v>
      </c>
      <c r="C428" t="s">
        <v>150</v>
      </c>
      <c r="D428" t="s">
        <v>154</v>
      </c>
      <c r="E428" t="s">
        <v>157</v>
      </c>
      <c r="F428" t="s">
        <v>161</v>
      </c>
      <c r="G428" t="s">
        <v>225</v>
      </c>
      <c r="H428">
        <v>380.5347941238652</v>
      </c>
      <c r="I428">
        <v>55</v>
      </c>
      <c r="J428">
        <v>1391517.6542416806</v>
      </c>
      <c r="K428">
        <v>47985.7633090909</v>
      </c>
      <c r="L428">
        <v>250473177.76350251</v>
      </c>
      <c r="M428">
        <v>5125714.6331818169</v>
      </c>
      <c r="N428">
        <v>2087276481.3625207</v>
      </c>
      <c r="O428">
        <v>102520000</v>
      </c>
      <c r="P428">
        <v>24.942656122727268</v>
      </c>
      <c r="Q428">
        <v>20803.188930913126</v>
      </c>
      <c r="R428">
        <v>250521163.5268116</v>
      </c>
      <c r="S428">
        <v>2194.9221959957026</v>
      </c>
      <c r="T428">
        <v>20828.131587035852</v>
      </c>
      <c r="U428">
        <f>Sustainable_Friendly_Table[[#This Row],[Total Energy(MJ)]]*AHP!$P$13/TOPSIS!$B$12</f>
        <v>2.438411103167664E-2</v>
      </c>
      <c r="V428">
        <f>Sustainable_Friendly_Table[[#This Row],[Total Cost(LKR Million)]]*AHP!$P$14/TOPSIS!$C$12</f>
        <v>7.3718609484251241E-3</v>
      </c>
      <c r="W428">
        <f>Sustainable_Friendly_Table[[#This Row],[Total Carbon (Metric T)]]*AHP!$P$15/TOPSIS!$D$12</f>
        <v>1.3421247875503427E-2</v>
      </c>
      <c r="X428">
        <f>((Sustainable_Friendly_Table[[#This Row],[Weighted Energy]]-TOPSIS!$B$13)^2+(Sustainable_Friendly_Table[[#This Row],[Weighted Cost]]-TOPSIS!$C$13)^2+(Sustainable_Friendly_Table[[#This Row],[Weighted Co2]]-TOPSIS!$D$13)^2)^0.5</f>
        <v>4.2961155623415376E-3</v>
      </c>
      <c r="Y428">
        <f>((Sustainable_Friendly_Table[[#This Row],[Weighted Energy]]-TOPSIS!$B$14)^2+(Sustainable_Friendly_Table[[#This Row],[Weighted Cost]]-TOPSIS!$C$14)^2+(Sustainable_Friendly_Table[[#This Row],[Weighted Co2]]-TOPSIS!$D$14)^2)^0.5</f>
        <v>1.4783058659910695E-3</v>
      </c>
      <c r="Z428">
        <f>Sustainable_Friendly_Table[[#This Row],[S- Worst-Euclidean Distance]]/(Sustainable_Friendly_Table[[#This Row],[S+ Best-Euclidean Distance]]+Sustainable_Friendly_Table[[#This Row],[S- Worst-Euclidean Distance]])</f>
        <v>0.25600934818121468</v>
      </c>
      <c r="AA428">
        <v>427</v>
      </c>
    </row>
    <row r="429" spans="1:27" x14ac:dyDescent="0.3">
      <c r="A429">
        <v>178</v>
      </c>
      <c r="B429" t="s">
        <v>140</v>
      </c>
      <c r="C429" t="s">
        <v>150</v>
      </c>
      <c r="D429" t="s">
        <v>155</v>
      </c>
      <c r="E429" t="s">
        <v>157</v>
      </c>
      <c r="F429" t="s">
        <v>161</v>
      </c>
      <c r="G429" t="s">
        <v>225</v>
      </c>
      <c r="H429">
        <v>380.5412412288652</v>
      </c>
      <c r="I429">
        <v>55</v>
      </c>
      <c r="J429">
        <v>1391523.8950393202</v>
      </c>
      <c r="K429">
        <v>47967.343009090902</v>
      </c>
      <c r="L429">
        <v>250474301.10707766</v>
      </c>
      <c r="M429">
        <v>5124793.6181818172</v>
      </c>
      <c r="N429">
        <v>2087285842.5589805</v>
      </c>
      <c r="O429">
        <v>102520000</v>
      </c>
      <c r="P429">
        <v>24.92884089772727</v>
      </c>
      <c r="Q429">
        <v>20803.282230837838</v>
      </c>
      <c r="R429">
        <v>250522268.45008674</v>
      </c>
      <c r="S429">
        <v>2194.9306361771623</v>
      </c>
      <c r="T429">
        <v>20828.211071735564</v>
      </c>
      <c r="U429">
        <f>Sustainable_Friendly_Table[[#This Row],[Total Energy(MJ)]]*AHP!$P$13/TOPSIS!$B$12</f>
        <v>2.4384218577767534E-2</v>
      </c>
      <c r="V429">
        <f>Sustainable_Friendly_Table[[#This Row],[Total Cost(LKR Million)]]*AHP!$P$14/TOPSIS!$C$12</f>
        <v>7.3718892956003519E-3</v>
      </c>
      <c r="W429">
        <f>Sustainable_Friendly_Table[[#This Row],[Total Carbon (Metric T)]]*AHP!$P$15/TOPSIS!$D$12</f>
        <v>1.3421299093916979E-2</v>
      </c>
      <c r="X429">
        <f>((Sustainable_Friendly_Table[[#This Row],[Weighted Energy]]-TOPSIS!$B$13)^2+(Sustainable_Friendly_Table[[#This Row],[Weighted Cost]]-TOPSIS!$C$13)^2+(Sustainable_Friendly_Table[[#This Row],[Weighted Co2]]-TOPSIS!$D$13)^2)^0.5</f>
        <v>4.2962377719609071E-3</v>
      </c>
      <c r="Y429">
        <f>((Sustainable_Friendly_Table[[#This Row],[Weighted Energy]]-TOPSIS!$B$14)^2+(Sustainable_Friendly_Table[[#This Row],[Weighted Cost]]-TOPSIS!$C$14)^2+(Sustainable_Friendly_Table[[#This Row],[Weighted Co2]]-TOPSIS!$D$14)^2)^0.5</f>
        <v>1.4781837370539024E-3</v>
      </c>
      <c r="Z429">
        <f>Sustainable_Friendly_Table[[#This Row],[S- Worst-Euclidean Distance]]/(Sustainable_Friendly_Table[[#This Row],[S+ Best-Euclidean Distance]]+Sustainable_Friendly_Table[[#This Row],[S- Worst-Euclidean Distance]])</f>
        <v>0.2559881946176284</v>
      </c>
      <c r="AA429">
        <v>428</v>
      </c>
    </row>
    <row r="430" spans="1:27" x14ac:dyDescent="0.3">
      <c r="A430">
        <v>162</v>
      </c>
      <c r="B430" t="s">
        <v>140</v>
      </c>
      <c r="C430" t="s">
        <v>150</v>
      </c>
      <c r="D430" t="s">
        <v>154</v>
      </c>
      <c r="E430" t="s">
        <v>157</v>
      </c>
      <c r="F430" t="s">
        <v>161</v>
      </c>
      <c r="G430" t="s">
        <v>224</v>
      </c>
      <c r="H430">
        <v>380.5347941238652</v>
      </c>
      <c r="I430">
        <v>28</v>
      </c>
      <c r="J430">
        <v>1391517.6542416806</v>
      </c>
      <c r="K430">
        <v>47985.7633090909</v>
      </c>
      <c r="L430">
        <v>250473177.76350251</v>
      </c>
      <c r="M430">
        <v>5125714.6331818169</v>
      </c>
      <c r="N430">
        <v>2087276481.3625207</v>
      </c>
      <c r="O430">
        <v>104893600</v>
      </c>
      <c r="P430">
        <v>24.942656122727268</v>
      </c>
      <c r="Q430">
        <v>20803.188930913126</v>
      </c>
      <c r="R430">
        <v>250521163.5268116</v>
      </c>
      <c r="S430">
        <v>2197.2957959957025</v>
      </c>
      <c r="T430">
        <v>20828.131587035852</v>
      </c>
      <c r="U430">
        <f>Sustainable_Friendly_Table[[#This Row],[Total Energy(MJ)]]*AHP!$P$13/TOPSIS!$B$12</f>
        <v>2.438411103167664E-2</v>
      </c>
      <c r="V430">
        <f>Sustainable_Friendly_Table[[#This Row],[Total Cost(LKR Million)]]*AHP!$P$14/TOPSIS!$C$12</f>
        <v>7.3798329162602953E-3</v>
      </c>
      <c r="W430">
        <f>Sustainable_Friendly_Table[[#This Row],[Total Carbon (Metric T)]]*AHP!$P$15/TOPSIS!$D$12</f>
        <v>1.3421247875503427E-2</v>
      </c>
      <c r="X430">
        <f>((Sustainable_Friendly_Table[[#This Row],[Weighted Energy]]-TOPSIS!$B$13)^2+(Sustainable_Friendly_Table[[#This Row],[Weighted Cost]]-TOPSIS!$C$13)^2+(Sustainable_Friendly_Table[[#This Row],[Weighted Co2]]-TOPSIS!$D$13)^2)^0.5</f>
        <v>4.2981657079659468E-3</v>
      </c>
      <c r="Y430">
        <f>((Sustainable_Friendly_Table[[#This Row],[Weighted Energy]]-TOPSIS!$B$14)^2+(Sustainable_Friendly_Table[[#This Row],[Weighted Cost]]-TOPSIS!$C$14)^2+(Sustainable_Friendly_Table[[#This Row],[Weighted Co2]]-TOPSIS!$D$14)^2)^0.5</f>
        <v>1.4761343321892985E-3</v>
      </c>
      <c r="Z430">
        <f>Sustainable_Friendly_Table[[#This Row],[S- Worst-Euclidean Distance]]/(Sustainable_Friendly_Table[[#This Row],[S+ Best-Euclidean Distance]]+Sustainable_Friendly_Table[[#This Row],[S- Worst-Euclidean Distance]])</f>
        <v>0.25563866129644552</v>
      </c>
      <c r="AA430">
        <v>429</v>
      </c>
    </row>
    <row r="431" spans="1:27" x14ac:dyDescent="0.3">
      <c r="A431">
        <v>180</v>
      </c>
      <c r="B431" t="s">
        <v>140</v>
      </c>
      <c r="C431" t="s">
        <v>150</v>
      </c>
      <c r="D431" t="s">
        <v>155</v>
      </c>
      <c r="E431" t="s">
        <v>157</v>
      </c>
      <c r="F431" t="s">
        <v>161</v>
      </c>
      <c r="G431" t="s">
        <v>224</v>
      </c>
      <c r="H431">
        <v>380.5412412288652</v>
      </c>
      <c r="I431">
        <v>28</v>
      </c>
      <c r="J431">
        <v>1391523.8950393202</v>
      </c>
      <c r="K431">
        <v>47967.343009090902</v>
      </c>
      <c r="L431">
        <v>250474301.10707766</v>
      </c>
      <c r="M431">
        <v>5124793.6181818172</v>
      </c>
      <c r="N431">
        <v>2087285842.5589805</v>
      </c>
      <c r="O431">
        <v>104893600</v>
      </c>
      <c r="P431">
        <v>24.92884089772727</v>
      </c>
      <c r="Q431">
        <v>20803.282230837838</v>
      </c>
      <c r="R431">
        <v>250522268.45008674</v>
      </c>
      <c r="S431">
        <v>2197.3042361771622</v>
      </c>
      <c r="T431">
        <v>20828.211071735564</v>
      </c>
      <c r="U431">
        <f>Sustainable_Friendly_Table[[#This Row],[Total Energy(MJ)]]*AHP!$P$13/TOPSIS!$B$12</f>
        <v>2.4384218577767534E-2</v>
      </c>
      <c r="V431">
        <f>Sustainable_Friendly_Table[[#This Row],[Total Cost(LKR Million)]]*AHP!$P$14/TOPSIS!$C$12</f>
        <v>7.3798612634355231E-3</v>
      </c>
      <c r="W431">
        <f>Sustainable_Friendly_Table[[#This Row],[Total Carbon (Metric T)]]*AHP!$P$15/TOPSIS!$D$12</f>
        <v>1.3421299093916979E-2</v>
      </c>
      <c r="X431">
        <f>((Sustainable_Friendly_Table[[#This Row],[Weighted Energy]]-TOPSIS!$B$13)^2+(Sustainable_Friendly_Table[[#This Row],[Weighted Cost]]-TOPSIS!$C$13)^2+(Sustainable_Friendly_Table[[#This Row],[Weighted Co2]]-TOPSIS!$D$13)^2)^0.5</f>
        <v>4.2982879118703098E-3</v>
      </c>
      <c r="Y431">
        <f>((Sustainable_Friendly_Table[[#This Row],[Weighted Energy]]-TOPSIS!$B$14)^2+(Sustainable_Friendly_Table[[#This Row],[Weighted Cost]]-TOPSIS!$C$14)^2+(Sustainable_Friendly_Table[[#This Row],[Weighted Co2]]-TOPSIS!$D$14)^2)^0.5</f>
        <v>1.4760121766775906E-3</v>
      </c>
      <c r="Z431">
        <f>Sustainable_Friendly_Table[[#This Row],[S- Worst-Euclidean Distance]]/(Sustainable_Friendly_Table[[#This Row],[S+ Best-Euclidean Distance]]+Sustainable_Friendly_Table[[#This Row],[S- Worst-Euclidean Distance]])</f>
        <v>0.25561750412053363</v>
      </c>
      <c r="AA431">
        <v>430</v>
      </c>
    </row>
    <row r="432" spans="1:27" x14ac:dyDescent="0.3">
      <c r="A432">
        <v>161</v>
      </c>
      <c r="B432" t="s">
        <v>140</v>
      </c>
      <c r="C432" t="s">
        <v>150</v>
      </c>
      <c r="D432" t="s">
        <v>154</v>
      </c>
      <c r="E432" t="s">
        <v>157</v>
      </c>
      <c r="F432" t="s">
        <v>161</v>
      </c>
      <c r="G432" t="s">
        <v>226</v>
      </c>
      <c r="H432">
        <v>380.5347941238652</v>
      </c>
      <c r="I432">
        <v>28</v>
      </c>
      <c r="J432">
        <v>1391517.6542416806</v>
      </c>
      <c r="K432">
        <v>47985.7633090909</v>
      </c>
      <c r="L432">
        <v>250473177.76350251</v>
      </c>
      <c r="M432">
        <v>5125714.6331818169</v>
      </c>
      <c r="N432">
        <v>2087276481.3625207</v>
      </c>
      <c r="O432">
        <v>109200000</v>
      </c>
      <c r="P432">
        <v>24.942656122727268</v>
      </c>
      <c r="Q432">
        <v>20803.188930913126</v>
      </c>
      <c r="R432">
        <v>250521163.5268116</v>
      </c>
      <c r="S432">
        <v>2201.6021959957029</v>
      </c>
      <c r="T432">
        <v>20828.131587035852</v>
      </c>
      <c r="U432">
        <f>Sustainable_Friendly_Table[[#This Row],[Total Energy(MJ)]]*AHP!$P$13/TOPSIS!$B$12</f>
        <v>2.438411103167664E-2</v>
      </c>
      <c r="V432">
        <f>Sustainable_Friendly_Table[[#This Row],[Total Cost(LKR Million)]]*AHP!$P$14/TOPSIS!$C$12</f>
        <v>7.3942963820023697E-3</v>
      </c>
      <c r="W432">
        <f>Sustainable_Friendly_Table[[#This Row],[Total Carbon (Metric T)]]*AHP!$P$15/TOPSIS!$D$12</f>
        <v>1.3421247875503427E-2</v>
      </c>
      <c r="X432">
        <f>((Sustainable_Friendly_Table[[#This Row],[Weighted Energy]]-TOPSIS!$B$13)^2+(Sustainable_Friendly_Table[[#This Row],[Weighted Cost]]-TOPSIS!$C$13)^2+(Sustainable_Friendly_Table[[#This Row],[Weighted Co2]]-TOPSIS!$D$13)^2)^0.5</f>
        <v>4.301920488606714E-3</v>
      </c>
      <c r="Y432">
        <f>((Sustainable_Friendly_Table[[#This Row],[Weighted Energy]]-TOPSIS!$B$14)^2+(Sustainable_Friendly_Table[[#This Row],[Weighted Cost]]-TOPSIS!$C$14)^2+(Sustainable_Friendly_Table[[#This Row],[Weighted Co2]]-TOPSIS!$D$14)^2)^0.5</f>
        <v>1.4722965656958843E-3</v>
      </c>
      <c r="Z432">
        <f>Sustainable_Friendly_Table[[#This Row],[S- Worst-Euclidean Distance]]/(Sustainable_Friendly_Table[[#This Row],[S+ Best-Euclidean Distance]]+Sustainable_Friendly_Table[[#This Row],[S- Worst-Euclidean Distance]])</f>
        <v>0.25497769686347649</v>
      </c>
      <c r="AA432">
        <v>431</v>
      </c>
    </row>
    <row r="433" spans="1:27" x14ac:dyDescent="0.3">
      <c r="A433">
        <v>179</v>
      </c>
      <c r="B433" t="s">
        <v>140</v>
      </c>
      <c r="C433" t="s">
        <v>150</v>
      </c>
      <c r="D433" t="s">
        <v>155</v>
      </c>
      <c r="E433" t="s">
        <v>157</v>
      </c>
      <c r="F433" t="s">
        <v>161</v>
      </c>
      <c r="G433" t="s">
        <v>226</v>
      </c>
      <c r="H433">
        <v>380.5412412288652</v>
      </c>
      <c r="I433">
        <v>28</v>
      </c>
      <c r="J433">
        <v>1391523.8950393202</v>
      </c>
      <c r="K433">
        <v>47967.343009090902</v>
      </c>
      <c r="L433">
        <v>250474301.10707766</v>
      </c>
      <c r="M433">
        <v>5124793.6181818172</v>
      </c>
      <c r="N433">
        <v>2087285842.5589805</v>
      </c>
      <c r="O433">
        <v>109200000</v>
      </c>
      <c r="P433">
        <v>24.92884089772727</v>
      </c>
      <c r="Q433">
        <v>20803.282230837838</v>
      </c>
      <c r="R433">
        <v>250522268.45008674</v>
      </c>
      <c r="S433">
        <v>2201.6106361771622</v>
      </c>
      <c r="T433">
        <v>20828.211071735564</v>
      </c>
      <c r="U433">
        <f>Sustainable_Friendly_Table[[#This Row],[Total Energy(MJ)]]*AHP!$P$13/TOPSIS!$B$12</f>
        <v>2.4384218577767534E-2</v>
      </c>
      <c r="V433">
        <f>Sustainable_Friendly_Table[[#This Row],[Total Cost(LKR Million)]]*AHP!$P$14/TOPSIS!$C$12</f>
        <v>7.3943247291775949E-3</v>
      </c>
      <c r="W433">
        <f>Sustainable_Friendly_Table[[#This Row],[Total Carbon (Metric T)]]*AHP!$P$15/TOPSIS!$D$12</f>
        <v>1.3421299093916979E-2</v>
      </c>
      <c r="X433">
        <f>((Sustainable_Friendly_Table[[#This Row],[Weighted Energy]]-TOPSIS!$B$13)^2+(Sustainable_Friendly_Table[[#This Row],[Weighted Cost]]-TOPSIS!$C$13)^2+(Sustainable_Friendly_Table[[#This Row],[Weighted Co2]]-TOPSIS!$D$13)^2)^0.5</f>
        <v>4.3020426811558998E-3</v>
      </c>
      <c r="Y433">
        <f>((Sustainable_Friendly_Table[[#This Row],[Weighted Energy]]-TOPSIS!$B$14)^2+(Sustainable_Friendly_Table[[#This Row],[Weighted Cost]]-TOPSIS!$C$14)^2+(Sustainable_Friendly_Table[[#This Row],[Weighted Co2]]-TOPSIS!$D$14)^2)^0.5</f>
        <v>1.4721743702392274E-3</v>
      </c>
      <c r="Z433">
        <f>Sustainable_Friendly_Table[[#This Row],[S- Worst-Euclidean Distance]]/(Sustainable_Friendly_Table[[#This Row],[S+ Best-Euclidean Distance]]+Sustainable_Friendly_Table[[#This Row],[S- Worst-Euclidean Distance]])</f>
        <v>0.25495653473634672</v>
      </c>
      <c r="AA433">
        <v>432</v>
      </c>
    </row>
    <row r="434" spans="1:27" x14ac:dyDescent="0.3">
      <c r="A434">
        <v>253</v>
      </c>
      <c r="B434" t="s">
        <v>141</v>
      </c>
      <c r="C434" t="s">
        <v>150</v>
      </c>
      <c r="D434" t="s">
        <v>154</v>
      </c>
      <c r="E434" t="s">
        <v>156</v>
      </c>
      <c r="F434" t="s">
        <v>159</v>
      </c>
      <c r="G434" t="s">
        <v>225</v>
      </c>
      <c r="H434">
        <v>385.43990871021083</v>
      </c>
      <c r="I434">
        <v>55</v>
      </c>
      <c r="J434">
        <v>1403979.320198108</v>
      </c>
      <c r="K434">
        <v>40316.029763636354</v>
      </c>
      <c r="L434">
        <v>252716277.63565943</v>
      </c>
      <c r="M434">
        <v>5421120.4422727264</v>
      </c>
      <c r="N434">
        <v>2105968980.2971621</v>
      </c>
      <c r="O434">
        <v>102520000</v>
      </c>
      <c r="P434">
        <v>21.525416668181812</v>
      </c>
      <c r="Q434">
        <v>20989.490836961711</v>
      </c>
      <c r="R434">
        <v>252756593.66542307</v>
      </c>
      <c r="S434">
        <v>2213.9101007394347</v>
      </c>
      <c r="T434">
        <v>21011.016253629892</v>
      </c>
      <c r="U434">
        <f>Sustainable_Friendly_Table[[#This Row],[Total Energy(MJ)]]*AHP!$P$13/TOPSIS!$B$12</f>
        <v>2.4601693354607317E-2</v>
      </c>
      <c r="V434">
        <f>Sustainable_Friendly_Table[[#This Row],[Total Cost(LKR Million)]]*AHP!$P$14/TOPSIS!$C$12</f>
        <v>7.4356336843007286E-3</v>
      </c>
      <c r="W434">
        <f>Sustainable_Friendly_Table[[#This Row],[Total Carbon (Metric T)]]*AHP!$P$15/TOPSIS!$D$12</f>
        <v>1.3539095241347573E-2</v>
      </c>
      <c r="X434">
        <f>((Sustainable_Friendly_Table[[#This Row],[Weighted Energy]]-TOPSIS!$B$13)^2+(Sustainable_Friendly_Table[[#This Row],[Weighted Cost]]-TOPSIS!$C$13)^2+(Sustainable_Friendly_Table[[#This Row],[Weighted Co2]]-TOPSIS!$D$13)^2)^0.5</f>
        <v>4.5516377802470292E-3</v>
      </c>
      <c r="Y434">
        <f>((Sustainable_Friendly_Table[[#This Row],[Weighted Energy]]-TOPSIS!$B$14)^2+(Sustainable_Friendly_Table[[#This Row],[Weighted Cost]]-TOPSIS!$C$14)^2+(Sustainable_Friendly_Table[[#This Row],[Weighted Co2]]-TOPSIS!$D$14)^2)^0.5</f>
        <v>1.222885097953592E-3</v>
      </c>
      <c r="Z434">
        <f>Sustainable_Friendly_Table[[#This Row],[S- Worst-Euclidean Distance]]/(Sustainable_Friendly_Table[[#This Row],[S+ Best-Euclidean Distance]]+Sustainable_Friendly_Table[[#This Row],[S- Worst-Euclidean Distance]])</f>
        <v>0.211772491640842</v>
      </c>
      <c r="AA434">
        <v>433</v>
      </c>
    </row>
    <row r="435" spans="1:27" x14ac:dyDescent="0.3">
      <c r="A435">
        <v>271</v>
      </c>
      <c r="B435" t="s">
        <v>141</v>
      </c>
      <c r="C435" t="s">
        <v>150</v>
      </c>
      <c r="D435" t="s">
        <v>155</v>
      </c>
      <c r="E435" t="s">
        <v>156</v>
      </c>
      <c r="F435" t="s">
        <v>159</v>
      </c>
      <c r="G435" t="s">
        <v>225</v>
      </c>
      <c r="H435">
        <v>385.44635581521084</v>
      </c>
      <c r="I435">
        <v>55</v>
      </c>
      <c r="J435">
        <v>1403985.560995748</v>
      </c>
      <c r="K435">
        <v>40297.609463636356</v>
      </c>
      <c r="L435">
        <v>252717400.97923467</v>
      </c>
      <c r="M435">
        <v>5420199.4272727268</v>
      </c>
      <c r="N435">
        <v>2105978341.4936221</v>
      </c>
      <c r="O435">
        <v>102520000</v>
      </c>
      <c r="P435">
        <v>21.511601443181814</v>
      </c>
      <c r="Q435">
        <v>20989.584136886431</v>
      </c>
      <c r="R435">
        <v>252757698.5886983</v>
      </c>
      <c r="S435">
        <v>2213.9185409208944</v>
      </c>
      <c r="T435">
        <v>21011.095738329612</v>
      </c>
      <c r="U435">
        <f>Sustainable_Friendly_Table[[#This Row],[Total Energy(MJ)]]*AHP!$P$13/TOPSIS!$B$12</f>
        <v>2.4601800900698214E-2</v>
      </c>
      <c r="V435">
        <f>Sustainable_Friendly_Table[[#This Row],[Total Cost(LKR Million)]]*AHP!$P$14/TOPSIS!$C$12</f>
        <v>7.4356620314759555E-3</v>
      </c>
      <c r="W435">
        <f>Sustainable_Friendly_Table[[#This Row],[Total Carbon (Metric T)]]*AHP!$P$15/TOPSIS!$D$12</f>
        <v>1.353914645976113E-2</v>
      </c>
      <c r="X435">
        <f>((Sustainable_Friendly_Table[[#This Row],[Weighted Energy]]-TOPSIS!$B$13)^2+(Sustainable_Friendly_Table[[#This Row],[Weighted Cost]]-TOPSIS!$C$13)^2+(Sustainable_Friendly_Table[[#This Row],[Weighted Co2]]-TOPSIS!$D$13)^2)^0.5</f>
        <v>4.551759993510561E-3</v>
      </c>
      <c r="Y435">
        <f>((Sustainable_Friendly_Table[[#This Row],[Weighted Energy]]-TOPSIS!$B$14)^2+(Sustainable_Friendly_Table[[#This Row],[Weighted Cost]]-TOPSIS!$C$14)^2+(Sustainable_Friendly_Table[[#This Row],[Weighted Co2]]-TOPSIS!$D$14)^2)^0.5</f>
        <v>1.2227630095748819E-3</v>
      </c>
      <c r="Z435">
        <f>Sustainable_Friendly_Table[[#This Row],[S- Worst-Euclidean Distance]]/(Sustainable_Friendly_Table[[#This Row],[S+ Best-Euclidean Distance]]+Sustainable_Friendly_Table[[#This Row],[S- Worst-Euclidean Distance]])</f>
        <v>0.2117513444697571</v>
      </c>
      <c r="AA435">
        <v>434</v>
      </c>
    </row>
    <row r="436" spans="1:27" x14ac:dyDescent="0.3">
      <c r="A436">
        <v>255</v>
      </c>
      <c r="B436" t="s">
        <v>141</v>
      </c>
      <c r="C436" t="s">
        <v>150</v>
      </c>
      <c r="D436" t="s">
        <v>154</v>
      </c>
      <c r="E436" t="s">
        <v>156</v>
      </c>
      <c r="F436" t="s">
        <v>159</v>
      </c>
      <c r="G436" t="s">
        <v>224</v>
      </c>
      <c r="H436">
        <v>385.43990871021083</v>
      </c>
      <c r="I436">
        <v>28</v>
      </c>
      <c r="J436">
        <v>1403979.320198108</v>
      </c>
      <c r="K436">
        <v>40316.029763636354</v>
      </c>
      <c r="L436">
        <v>252716277.63565943</v>
      </c>
      <c r="M436">
        <v>5421120.4422727264</v>
      </c>
      <c r="N436">
        <v>2105968980.2971621</v>
      </c>
      <c r="O436">
        <v>104893600</v>
      </c>
      <c r="P436">
        <v>21.525416668181812</v>
      </c>
      <c r="Q436">
        <v>20989.490836961711</v>
      </c>
      <c r="R436">
        <v>252756593.66542307</v>
      </c>
      <c r="S436">
        <v>2216.2837007394346</v>
      </c>
      <c r="T436">
        <v>21011.016253629892</v>
      </c>
      <c r="U436">
        <f>Sustainable_Friendly_Table[[#This Row],[Total Energy(MJ)]]*AHP!$P$13/TOPSIS!$B$12</f>
        <v>2.4601693354607317E-2</v>
      </c>
      <c r="V436">
        <f>Sustainable_Friendly_Table[[#This Row],[Total Cost(LKR Million)]]*AHP!$P$14/TOPSIS!$C$12</f>
        <v>7.4436056521358998E-3</v>
      </c>
      <c r="W436">
        <f>Sustainable_Friendly_Table[[#This Row],[Total Carbon (Metric T)]]*AHP!$P$15/TOPSIS!$D$12</f>
        <v>1.3539095241347573E-2</v>
      </c>
      <c r="X436">
        <f>((Sustainable_Friendly_Table[[#This Row],[Weighted Energy]]-TOPSIS!$B$13)^2+(Sustainable_Friendly_Table[[#This Row],[Weighted Cost]]-TOPSIS!$C$13)^2+(Sustainable_Friendly_Table[[#This Row],[Weighted Co2]]-TOPSIS!$D$13)^2)^0.5</f>
        <v>4.5536845300384711E-3</v>
      </c>
      <c r="Y436">
        <f>((Sustainable_Friendly_Table[[#This Row],[Weighted Energy]]-TOPSIS!$B$14)^2+(Sustainable_Friendly_Table[[#This Row],[Weighted Cost]]-TOPSIS!$C$14)^2+(Sustainable_Friendly_Table[[#This Row],[Weighted Co2]]-TOPSIS!$D$14)^2)^0.5</f>
        <v>1.2206756671776615E-3</v>
      </c>
      <c r="Z436">
        <f>Sustainable_Friendly_Table[[#This Row],[S- Worst-Euclidean Distance]]/(Sustainable_Friendly_Table[[#This Row],[S+ Best-Euclidean Distance]]+Sustainable_Friendly_Table[[#This Row],[S- Worst-Euclidean Distance]])</f>
        <v>0.21139583009839938</v>
      </c>
      <c r="AA436">
        <v>435</v>
      </c>
    </row>
    <row r="437" spans="1:27" x14ac:dyDescent="0.3">
      <c r="A437">
        <v>273</v>
      </c>
      <c r="B437" t="s">
        <v>141</v>
      </c>
      <c r="C437" t="s">
        <v>150</v>
      </c>
      <c r="D437" t="s">
        <v>155</v>
      </c>
      <c r="E437" t="s">
        <v>156</v>
      </c>
      <c r="F437" t="s">
        <v>159</v>
      </c>
      <c r="G437" t="s">
        <v>224</v>
      </c>
      <c r="H437">
        <v>385.44635581521084</v>
      </c>
      <c r="I437">
        <v>28</v>
      </c>
      <c r="J437">
        <v>1403985.560995748</v>
      </c>
      <c r="K437">
        <v>40297.609463636356</v>
      </c>
      <c r="L437">
        <v>252717400.97923467</v>
      </c>
      <c r="M437">
        <v>5420199.4272727268</v>
      </c>
      <c r="N437">
        <v>2105978341.4936221</v>
      </c>
      <c r="O437">
        <v>104893600</v>
      </c>
      <c r="P437">
        <v>21.511601443181814</v>
      </c>
      <c r="Q437">
        <v>20989.584136886431</v>
      </c>
      <c r="R437">
        <v>252757698.5886983</v>
      </c>
      <c r="S437">
        <v>2216.2921409208948</v>
      </c>
      <c r="T437">
        <v>21011.095738329612</v>
      </c>
      <c r="U437">
        <f>Sustainable_Friendly_Table[[#This Row],[Total Energy(MJ)]]*AHP!$P$13/TOPSIS!$B$12</f>
        <v>2.4601800900698214E-2</v>
      </c>
      <c r="V437">
        <f>Sustainable_Friendly_Table[[#This Row],[Total Cost(LKR Million)]]*AHP!$P$14/TOPSIS!$C$12</f>
        <v>7.4436339993111285E-3</v>
      </c>
      <c r="W437">
        <f>Sustainable_Friendly_Table[[#This Row],[Total Carbon (Metric T)]]*AHP!$P$15/TOPSIS!$D$12</f>
        <v>1.353914645976113E-2</v>
      </c>
      <c r="X437">
        <f>((Sustainable_Friendly_Table[[#This Row],[Weighted Energy]]-TOPSIS!$B$13)^2+(Sustainable_Friendly_Table[[#This Row],[Weighted Cost]]-TOPSIS!$C$13)^2+(Sustainable_Friendly_Table[[#This Row],[Weighted Co2]]-TOPSIS!$D$13)^2)^0.5</f>
        <v>4.5538067379971665E-3</v>
      </c>
      <c r="Y437">
        <f>((Sustainable_Friendly_Table[[#This Row],[Weighted Energy]]-TOPSIS!$B$14)^2+(Sustainable_Friendly_Table[[#This Row],[Weighted Cost]]-TOPSIS!$C$14)^2+(Sustainable_Friendly_Table[[#This Row],[Weighted Co2]]-TOPSIS!$D$14)^2)^0.5</f>
        <v>1.2205535429438655E-3</v>
      </c>
      <c r="Z437">
        <f>Sustainable_Friendly_Table[[#This Row],[S- Worst-Euclidean Distance]]/(Sustainable_Friendly_Table[[#This Row],[S+ Best-Euclidean Distance]]+Sustainable_Friendly_Table[[#This Row],[S- Worst-Euclidean Distance]])</f>
        <v>0.21137467763701007</v>
      </c>
      <c r="AA437">
        <v>436</v>
      </c>
    </row>
    <row r="438" spans="1:27" x14ac:dyDescent="0.3">
      <c r="A438">
        <v>254</v>
      </c>
      <c r="B438" t="s">
        <v>141</v>
      </c>
      <c r="C438" t="s">
        <v>150</v>
      </c>
      <c r="D438" t="s">
        <v>154</v>
      </c>
      <c r="E438" t="s">
        <v>156</v>
      </c>
      <c r="F438" t="s">
        <v>159</v>
      </c>
      <c r="G438" t="s">
        <v>226</v>
      </c>
      <c r="H438">
        <v>385.43990871021083</v>
      </c>
      <c r="I438">
        <v>28</v>
      </c>
      <c r="J438">
        <v>1403979.320198108</v>
      </c>
      <c r="K438">
        <v>40316.029763636354</v>
      </c>
      <c r="L438">
        <v>252716277.63565943</v>
      </c>
      <c r="M438">
        <v>5421120.4422727264</v>
      </c>
      <c r="N438">
        <v>2105968980.2971621</v>
      </c>
      <c r="O438">
        <v>109200000</v>
      </c>
      <c r="P438">
        <v>21.525416668181812</v>
      </c>
      <c r="Q438">
        <v>20989.490836961711</v>
      </c>
      <c r="R438">
        <v>252756593.66542307</v>
      </c>
      <c r="S438">
        <v>2220.5901007394345</v>
      </c>
      <c r="T438">
        <v>21011.016253629892</v>
      </c>
      <c r="U438">
        <f>Sustainable_Friendly_Table[[#This Row],[Total Energy(MJ)]]*AHP!$P$13/TOPSIS!$B$12</f>
        <v>2.4601693354607317E-2</v>
      </c>
      <c r="V438">
        <f>Sustainable_Friendly_Table[[#This Row],[Total Cost(LKR Million)]]*AHP!$P$14/TOPSIS!$C$12</f>
        <v>7.4580691178779716E-3</v>
      </c>
      <c r="W438">
        <f>Sustainable_Friendly_Table[[#This Row],[Total Carbon (Metric T)]]*AHP!$P$15/TOPSIS!$D$12</f>
        <v>1.3539095241347573E-2</v>
      </c>
      <c r="X438">
        <f>((Sustainable_Friendly_Table[[#This Row],[Weighted Energy]]-TOPSIS!$B$13)^2+(Sustainable_Friendly_Table[[#This Row],[Weighted Cost]]-TOPSIS!$C$13)^2+(Sustainable_Friendly_Table[[#This Row],[Weighted Co2]]-TOPSIS!$D$13)^2)^0.5</f>
        <v>4.5574311827862781E-3</v>
      </c>
      <c r="Y438">
        <f>((Sustainable_Friendly_Table[[#This Row],[Weighted Energy]]-TOPSIS!$B$14)^2+(Sustainable_Friendly_Table[[#This Row],[Weighted Cost]]-TOPSIS!$C$14)^2+(Sustainable_Friendly_Table[[#This Row],[Weighted Co2]]-TOPSIS!$D$14)^2)^0.5</f>
        <v>1.2167902221388903E-3</v>
      </c>
      <c r="Z438">
        <f>Sustainable_Friendly_Table[[#This Row],[S- Worst-Euclidean Distance]]/(Sustainable_Friendly_Table[[#This Row],[S+ Best-Euclidean Distance]]+Sustainable_Friendly_Table[[#This Row],[S- Worst-Euclidean Distance]])</f>
        <v>0.2107280162657115</v>
      </c>
      <c r="AA438">
        <v>437</v>
      </c>
    </row>
    <row r="439" spans="1:27" x14ac:dyDescent="0.3">
      <c r="A439">
        <v>272</v>
      </c>
      <c r="B439" t="s">
        <v>141</v>
      </c>
      <c r="C439" t="s">
        <v>150</v>
      </c>
      <c r="D439" t="s">
        <v>155</v>
      </c>
      <c r="E439" t="s">
        <v>156</v>
      </c>
      <c r="F439" t="s">
        <v>159</v>
      </c>
      <c r="G439" t="s">
        <v>226</v>
      </c>
      <c r="H439">
        <v>385.44635581521084</v>
      </c>
      <c r="I439">
        <v>28</v>
      </c>
      <c r="J439">
        <v>1403985.560995748</v>
      </c>
      <c r="K439">
        <v>40297.609463636356</v>
      </c>
      <c r="L439">
        <v>252717400.97923467</v>
      </c>
      <c r="M439">
        <v>5420199.4272727268</v>
      </c>
      <c r="N439">
        <v>2105978341.4936221</v>
      </c>
      <c r="O439">
        <v>109200000</v>
      </c>
      <c r="P439">
        <v>21.511601443181814</v>
      </c>
      <c r="Q439">
        <v>20989.584136886431</v>
      </c>
      <c r="R439">
        <v>252757698.5886983</v>
      </c>
      <c r="S439">
        <v>2220.5985409208947</v>
      </c>
      <c r="T439">
        <v>21011.095738329612</v>
      </c>
      <c r="U439">
        <f>Sustainable_Friendly_Table[[#This Row],[Total Energy(MJ)]]*AHP!$P$13/TOPSIS!$B$12</f>
        <v>2.4601800900698214E-2</v>
      </c>
      <c r="V439">
        <f>Sustainable_Friendly_Table[[#This Row],[Total Cost(LKR Million)]]*AHP!$P$14/TOPSIS!$C$12</f>
        <v>7.4580974650532003E-3</v>
      </c>
      <c r="W439">
        <f>Sustainable_Friendly_Table[[#This Row],[Total Carbon (Metric T)]]*AHP!$P$15/TOPSIS!$D$12</f>
        <v>1.353914645976113E-2</v>
      </c>
      <c r="X439">
        <f>((Sustainable_Friendly_Table[[#This Row],[Weighted Energy]]-TOPSIS!$B$13)^2+(Sustainable_Friendly_Table[[#This Row],[Weighted Cost]]-TOPSIS!$C$13)^2+(Sustainable_Friendly_Table[[#This Row],[Weighted Co2]]-TOPSIS!$D$13)^2)^0.5</f>
        <v>4.5575533802410077E-3</v>
      </c>
      <c r="Y439">
        <f>((Sustainable_Friendly_Table[[#This Row],[Weighted Energy]]-TOPSIS!$B$14)^2+(Sustainable_Friendly_Table[[#This Row],[Weighted Cost]]-TOPSIS!$C$14)^2+(Sustainable_Friendly_Table[[#This Row],[Weighted Co2]]-TOPSIS!$D$14)^2)^0.5</f>
        <v>1.216668044884388E-3</v>
      </c>
      <c r="Z439">
        <f>Sustainable_Friendly_Table[[#This Row],[S- Worst-Euclidean Distance]]/(Sustainable_Friendly_Table[[#This Row],[S+ Best-Euclidean Distance]]+Sustainable_Friendly_Table[[#This Row],[S- Worst-Euclidean Distance]])</f>
        <v>0.2107068564413368</v>
      </c>
      <c r="AA439">
        <v>438</v>
      </c>
    </row>
    <row r="440" spans="1:27" x14ac:dyDescent="0.3">
      <c r="A440">
        <v>256</v>
      </c>
      <c r="B440" t="s">
        <v>141</v>
      </c>
      <c r="C440" t="s">
        <v>150</v>
      </c>
      <c r="D440" t="s">
        <v>154</v>
      </c>
      <c r="E440" t="s">
        <v>156</v>
      </c>
      <c r="F440" t="s">
        <v>160</v>
      </c>
      <c r="G440" t="s">
        <v>225</v>
      </c>
      <c r="H440">
        <v>385.40133686637273</v>
      </c>
      <c r="I440">
        <v>55</v>
      </c>
      <c r="J440">
        <v>1405020.4996217922</v>
      </c>
      <c r="K440">
        <v>41134.809536363631</v>
      </c>
      <c r="L440">
        <v>252903689.93192258</v>
      </c>
      <c r="M440">
        <v>5448413.1013636356</v>
      </c>
      <c r="N440">
        <v>2107530749.4326882</v>
      </c>
      <c r="O440">
        <v>102520000</v>
      </c>
      <c r="P440">
        <v>21.252490077272725</v>
      </c>
      <c r="Q440">
        <v>21005.056469345793</v>
      </c>
      <c r="R440">
        <v>252944824.74145895</v>
      </c>
      <c r="S440">
        <v>2215.4991625340517</v>
      </c>
      <c r="T440">
        <v>21026.308959423066</v>
      </c>
      <c r="U440">
        <f>Sustainable_Friendly_Table[[#This Row],[Total Energy(MJ)]]*AHP!$P$13/TOPSIS!$B$12</f>
        <v>2.4620014551080521E-2</v>
      </c>
      <c r="V440">
        <f>Sustainable_Friendly_Table[[#This Row],[Total Cost(LKR Million)]]*AHP!$P$14/TOPSIS!$C$12</f>
        <v>7.4409707038131934E-3</v>
      </c>
      <c r="W440">
        <f>Sustainable_Friendly_Table[[#This Row],[Total Carbon (Metric T)]]*AHP!$P$15/TOPSIS!$D$12</f>
        <v>1.3548949567179905E-2</v>
      </c>
      <c r="X440">
        <f>((Sustainable_Friendly_Table[[#This Row],[Weighted Energy]]-TOPSIS!$B$13)^2+(Sustainable_Friendly_Table[[#This Row],[Weighted Cost]]-TOPSIS!$C$13)^2+(Sustainable_Friendly_Table[[#This Row],[Weighted Co2]]-TOPSIS!$D$13)^2)^0.5</f>
        <v>4.5731132438733583E-3</v>
      </c>
      <c r="Y440">
        <f>((Sustainable_Friendly_Table[[#This Row],[Weighted Energy]]-TOPSIS!$B$14)^2+(Sustainable_Friendly_Table[[#This Row],[Weighted Cost]]-TOPSIS!$C$14)^2+(Sustainable_Friendly_Table[[#This Row],[Weighted Co2]]-TOPSIS!$D$14)^2)^0.5</f>
        <v>1.2014210903524172E-3</v>
      </c>
      <c r="Z440">
        <f>Sustainable_Friendly_Table[[#This Row],[S- Worst-Euclidean Distance]]/(Sustainable_Friendly_Table[[#This Row],[S+ Best-Euclidean Distance]]+Sustainable_Friendly_Table[[#This Row],[S- Worst-Euclidean Distance]])</f>
        <v>0.20805506051484904</v>
      </c>
      <c r="AA440">
        <v>439</v>
      </c>
    </row>
    <row r="441" spans="1:27" x14ac:dyDescent="0.3">
      <c r="A441">
        <v>274</v>
      </c>
      <c r="B441" t="s">
        <v>141</v>
      </c>
      <c r="C441" t="s">
        <v>150</v>
      </c>
      <c r="D441" t="s">
        <v>155</v>
      </c>
      <c r="E441" t="s">
        <v>156</v>
      </c>
      <c r="F441" t="s">
        <v>160</v>
      </c>
      <c r="G441" t="s">
        <v>225</v>
      </c>
      <c r="H441">
        <v>385.40778397137274</v>
      </c>
      <c r="I441">
        <v>55</v>
      </c>
      <c r="J441">
        <v>1405026.7404194321</v>
      </c>
      <c r="K441">
        <v>41116.389236363633</v>
      </c>
      <c r="L441">
        <v>252904813.27549776</v>
      </c>
      <c r="M441">
        <v>5447492.086363636</v>
      </c>
      <c r="N441">
        <v>2107540110.629148</v>
      </c>
      <c r="O441">
        <v>102520000</v>
      </c>
      <c r="P441">
        <v>21.238674852272723</v>
      </c>
      <c r="Q441">
        <v>21005.149769270505</v>
      </c>
      <c r="R441">
        <v>252945929.66473413</v>
      </c>
      <c r="S441">
        <v>2215.5076027155114</v>
      </c>
      <c r="T441">
        <v>21026.388444122778</v>
      </c>
      <c r="U441">
        <f>Sustainable_Friendly_Table[[#This Row],[Total Energy(MJ)]]*AHP!$P$13/TOPSIS!$B$12</f>
        <v>2.4620122097171415E-2</v>
      </c>
      <c r="V441">
        <f>Sustainable_Friendly_Table[[#This Row],[Total Cost(LKR Million)]]*AHP!$P$14/TOPSIS!$C$12</f>
        <v>7.4409990509884203E-3</v>
      </c>
      <c r="W441">
        <f>Sustainable_Friendly_Table[[#This Row],[Total Carbon (Metric T)]]*AHP!$P$15/TOPSIS!$D$12</f>
        <v>1.3549000785593457E-2</v>
      </c>
      <c r="X441">
        <f>((Sustainable_Friendly_Table[[#This Row],[Weighted Energy]]-TOPSIS!$B$13)^2+(Sustainable_Friendly_Table[[#This Row],[Weighted Cost]]-TOPSIS!$C$13)^2+(Sustainable_Friendly_Table[[#This Row],[Weighted Co2]]-TOPSIS!$D$13)^2)^0.5</f>
        <v>4.5732354575302447E-3</v>
      </c>
      <c r="Y441">
        <f>((Sustainable_Friendly_Table[[#This Row],[Weighted Energy]]-TOPSIS!$B$14)^2+(Sustainable_Friendly_Table[[#This Row],[Weighted Cost]]-TOPSIS!$C$14)^2+(Sustainable_Friendly_Table[[#This Row],[Weighted Co2]]-TOPSIS!$D$14)^2)^0.5</f>
        <v>1.2012990068680275E-3</v>
      </c>
      <c r="Z441">
        <f>Sustainable_Friendly_Table[[#This Row],[S- Worst-Euclidean Distance]]/(Sustainable_Friendly_Table[[#This Row],[S+ Best-Euclidean Distance]]+Sustainable_Friendly_Table[[#This Row],[S- Worst-Euclidean Distance]])</f>
        <v>0.20803391412318939</v>
      </c>
      <c r="AA441">
        <v>440</v>
      </c>
    </row>
    <row r="442" spans="1:27" x14ac:dyDescent="0.3">
      <c r="A442">
        <v>258</v>
      </c>
      <c r="B442" t="s">
        <v>141</v>
      </c>
      <c r="C442" t="s">
        <v>150</v>
      </c>
      <c r="D442" t="s">
        <v>154</v>
      </c>
      <c r="E442" t="s">
        <v>156</v>
      </c>
      <c r="F442" t="s">
        <v>160</v>
      </c>
      <c r="G442" t="s">
        <v>224</v>
      </c>
      <c r="H442">
        <v>385.40133686637273</v>
      </c>
      <c r="I442">
        <v>28</v>
      </c>
      <c r="J442">
        <v>1405020.4996217922</v>
      </c>
      <c r="K442">
        <v>41134.809536363631</v>
      </c>
      <c r="L442">
        <v>252903689.93192258</v>
      </c>
      <c r="M442">
        <v>5448413.1013636356</v>
      </c>
      <c r="N442">
        <v>2107530749.4326882</v>
      </c>
      <c r="O442">
        <v>104893600</v>
      </c>
      <c r="P442">
        <v>21.252490077272725</v>
      </c>
      <c r="Q442">
        <v>21005.056469345793</v>
      </c>
      <c r="R442">
        <v>252944824.74145895</v>
      </c>
      <c r="S442">
        <v>2217.8727625340521</v>
      </c>
      <c r="T442">
        <v>21026.308959423066</v>
      </c>
      <c r="U442">
        <f>Sustainable_Friendly_Table[[#This Row],[Total Energy(MJ)]]*AHP!$P$13/TOPSIS!$B$12</f>
        <v>2.4620014551080521E-2</v>
      </c>
      <c r="V442">
        <f>Sustainable_Friendly_Table[[#This Row],[Total Cost(LKR Million)]]*AHP!$P$14/TOPSIS!$C$12</f>
        <v>7.4489426716483655E-3</v>
      </c>
      <c r="W442">
        <f>Sustainable_Friendly_Table[[#This Row],[Total Carbon (Metric T)]]*AHP!$P$15/TOPSIS!$D$12</f>
        <v>1.3548949567179905E-2</v>
      </c>
      <c r="X442">
        <f>((Sustainable_Friendly_Table[[#This Row],[Weighted Energy]]-TOPSIS!$B$13)^2+(Sustainable_Friendly_Table[[#This Row],[Weighted Cost]]-TOPSIS!$C$13)^2+(Sustainable_Friendly_Table[[#This Row],[Weighted Co2]]-TOPSIS!$D$13)^2)^0.5</f>
        <v>4.5751596858388749E-3</v>
      </c>
      <c r="Y442">
        <f>((Sustainable_Friendly_Table[[#This Row],[Weighted Energy]]-TOPSIS!$B$14)^2+(Sustainable_Friendly_Table[[#This Row],[Weighted Cost]]-TOPSIS!$C$14)^2+(Sustainable_Friendly_Table[[#This Row],[Weighted Co2]]-TOPSIS!$D$14)^2)^0.5</f>
        <v>1.1992075929888166E-3</v>
      </c>
      <c r="Z442">
        <f>Sustainable_Friendly_Table[[#This Row],[S- Worst-Euclidean Distance]]/(Sustainable_Friendly_Table[[#This Row],[S+ Best-Euclidean Distance]]+Sustainable_Friendly_Table[[#This Row],[S- Worst-Euclidean Distance]])</f>
        <v>0.207677748068751</v>
      </c>
      <c r="AA442">
        <v>441</v>
      </c>
    </row>
    <row r="443" spans="1:27" x14ac:dyDescent="0.3">
      <c r="A443">
        <v>276</v>
      </c>
      <c r="B443" t="s">
        <v>141</v>
      </c>
      <c r="C443" t="s">
        <v>150</v>
      </c>
      <c r="D443" t="s">
        <v>155</v>
      </c>
      <c r="E443" t="s">
        <v>156</v>
      </c>
      <c r="F443" t="s">
        <v>160</v>
      </c>
      <c r="G443" t="s">
        <v>224</v>
      </c>
      <c r="H443">
        <v>385.40778397137274</v>
      </c>
      <c r="I443">
        <v>28</v>
      </c>
      <c r="J443">
        <v>1405026.7404194321</v>
      </c>
      <c r="K443">
        <v>41116.389236363633</v>
      </c>
      <c r="L443">
        <v>252904813.27549776</v>
      </c>
      <c r="M443">
        <v>5447492.086363636</v>
      </c>
      <c r="N443">
        <v>2107540110.629148</v>
      </c>
      <c r="O443">
        <v>104893600</v>
      </c>
      <c r="P443">
        <v>21.238674852272723</v>
      </c>
      <c r="Q443">
        <v>21005.149769270505</v>
      </c>
      <c r="R443">
        <v>252945929.66473413</v>
      </c>
      <c r="S443">
        <v>2217.8812027155113</v>
      </c>
      <c r="T443">
        <v>21026.388444122778</v>
      </c>
      <c r="U443">
        <f>Sustainable_Friendly_Table[[#This Row],[Total Energy(MJ)]]*AHP!$P$13/TOPSIS!$B$12</f>
        <v>2.4620122097171415E-2</v>
      </c>
      <c r="V443">
        <f>Sustainable_Friendly_Table[[#This Row],[Total Cost(LKR Million)]]*AHP!$P$14/TOPSIS!$C$12</f>
        <v>7.4489710188235915E-3</v>
      </c>
      <c r="W443">
        <f>Sustainable_Friendly_Table[[#This Row],[Total Carbon (Metric T)]]*AHP!$P$15/TOPSIS!$D$12</f>
        <v>1.3549000785593457E-2</v>
      </c>
      <c r="X443">
        <f>((Sustainable_Friendly_Table[[#This Row],[Weighted Energy]]-TOPSIS!$B$13)^2+(Sustainable_Friendly_Table[[#This Row],[Weighted Cost]]-TOPSIS!$C$13)^2+(Sustainable_Friendly_Table[[#This Row],[Weighted Co2]]-TOPSIS!$D$13)^2)^0.5</f>
        <v>4.5752818942238708E-3</v>
      </c>
      <c r="Y443">
        <f>((Sustainable_Friendly_Table[[#This Row],[Weighted Energy]]-TOPSIS!$B$14)^2+(Sustainable_Friendly_Table[[#This Row],[Weighted Cost]]-TOPSIS!$C$14)^2+(Sustainable_Friendly_Table[[#This Row],[Weighted Co2]]-TOPSIS!$D$14)^2)^0.5</f>
        <v>1.1990854726023864E-3</v>
      </c>
      <c r="Z443">
        <f>Sustainable_Friendly_Table[[#This Row],[S- Worst-Euclidean Distance]]/(Sustainable_Friendly_Table[[#This Row],[S+ Best-Euclidean Distance]]+Sustainable_Friendly_Table[[#This Row],[S- Worst-Euclidean Distance]])</f>
        <v>0.20765659619980759</v>
      </c>
      <c r="AA443">
        <v>442</v>
      </c>
    </row>
    <row r="444" spans="1:27" x14ac:dyDescent="0.3">
      <c r="A444">
        <v>257</v>
      </c>
      <c r="B444" t="s">
        <v>141</v>
      </c>
      <c r="C444" t="s">
        <v>150</v>
      </c>
      <c r="D444" t="s">
        <v>154</v>
      </c>
      <c r="E444" t="s">
        <v>156</v>
      </c>
      <c r="F444" t="s">
        <v>160</v>
      </c>
      <c r="G444" t="s">
        <v>226</v>
      </c>
      <c r="H444">
        <v>385.40133686637273</v>
      </c>
      <c r="I444">
        <v>28</v>
      </c>
      <c r="J444">
        <v>1405020.4996217922</v>
      </c>
      <c r="K444">
        <v>41134.809536363631</v>
      </c>
      <c r="L444">
        <v>252903689.93192258</v>
      </c>
      <c r="M444">
        <v>5448413.1013636356</v>
      </c>
      <c r="N444">
        <v>2107530749.4326882</v>
      </c>
      <c r="O444">
        <v>109200000</v>
      </c>
      <c r="P444">
        <v>21.252490077272725</v>
      </c>
      <c r="Q444">
        <v>21005.056469345793</v>
      </c>
      <c r="R444">
        <v>252944824.74145895</v>
      </c>
      <c r="S444">
        <v>2222.179162534052</v>
      </c>
      <c r="T444">
        <v>21026.308959423066</v>
      </c>
      <c r="U444">
        <f>Sustainable_Friendly_Table[[#This Row],[Total Energy(MJ)]]*AHP!$P$13/TOPSIS!$B$12</f>
        <v>2.4620014551080521E-2</v>
      </c>
      <c r="V444">
        <f>Sustainable_Friendly_Table[[#This Row],[Total Cost(LKR Million)]]*AHP!$P$14/TOPSIS!$C$12</f>
        <v>7.4634061373904381E-3</v>
      </c>
      <c r="W444">
        <f>Sustainable_Friendly_Table[[#This Row],[Total Carbon (Metric T)]]*AHP!$P$15/TOPSIS!$D$12</f>
        <v>1.3548949567179905E-2</v>
      </c>
      <c r="X444">
        <f>((Sustainable_Friendly_Table[[#This Row],[Weighted Energy]]-TOPSIS!$B$13)^2+(Sustainable_Friendly_Table[[#This Row],[Weighted Cost]]-TOPSIS!$C$13)^2+(Sustainable_Friendly_Table[[#This Row],[Weighted Co2]]-TOPSIS!$D$13)^2)^0.5</f>
        <v>4.5789056248457544E-3</v>
      </c>
      <c r="Y444">
        <f>((Sustainable_Friendly_Table[[#This Row],[Weighted Energy]]-TOPSIS!$B$14)^2+(Sustainable_Friendly_Table[[#This Row],[Weighted Cost]]-TOPSIS!$C$14)^2+(Sustainable_Friendly_Table[[#This Row],[Weighted Co2]]-TOPSIS!$D$14)^2)^0.5</f>
        <v>1.1953169432970397E-3</v>
      </c>
      <c r="Z444">
        <f>Sustainable_Friendly_Table[[#This Row],[S- Worst-Euclidean Distance]]/(Sustainable_Friendly_Table[[#This Row],[S+ Best-Euclidean Distance]]+Sustainable_Friendly_Table[[#This Row],[S- Worst-Euclidean Distance]])</f>
        <v>0.20700915650390289</v>
      </c>
      <c r="AA444">
        <v>443</v>
      </c>
    </row>
    <row r="445" spans="1:27" x14ac:dyDescent="0.3">
      <c r="A445">
        <v>275</v>
      </c>
      <c r="B445" t="s">
        <v>141</v>
      </c>
      <c r="C445" t="s">
        <v>150</v>
      </c>
      <c r="D445" t="s">
        <v>155</v>
      </c>
      <c r="E445" t="s">
        <v>156</v>
      </c>
      <c r="F445" t="s">
        <v>160</v>
      </c>
      <c r="G445" t="s">
        <v>226</v>
      </c>
      <c r="H445">
        <v>385.40778397137274</v>
      </c>
      <c r="I445">
        <v>28</v>
      </c>
      <c r="J445">
        <v>1405026.7404194321</v>
      </c>
      <c r="K445">
        <v>41116.389236363633</v>
      </c>
      <c r="L445">
        <v>252904813.27549776</v>
      </c>
      <c r="M445">
        <v>5447492.086363636</v>
      </c>
      <c r="N445">
        <v>2107540110.629148</v>
      </c>
      <c r="O445">
        <v>109200000</v>
      </c>
      <c r="P445">
        <v>21.238674852272723</v>
      </c>
      <c r="Q445">
        <v>21005.149769270505</v>
      </c>
      <c r="R445">
        <v>252945929.66473413</v>
      </c>
      <c r="S445">
        <v>2222.1876027155113</v>
      </c>
      <c r="T445">
        <v>21026.388444122778</v>
      </c>
      <c r="U445">
        <f>Sustainable_Friendly_Table[[#This Row],[Total Energy(MJ)]]*AHP!$P$13/TOPSIS!$B$12</f>
        <v>2.4620122097171415E-2</v>
      </c>
      <c r="V445">
        <f>Sustainable_Friendly_Table[[#This Row],[Total Cost(LKR Million)]]*AHP!$P$14/TOPSIS!$C$12</f>
        <v>7.4634344845656633E-3</v>
      </c>
      <c r="W445">
        <f>Sustainable_Friendly_Table[[#This Row],[Total Carbon (Metric T)]]*AHP!$P$15/TOPSIS!$D$12</f>
        <v>1.3549000785593457E-2</v>
      </c>
      <c r="X445">
        <f>((Sustainable_Friendly_Table[[#This Row],[Weighted Energy]]-TOPSIS!$B$13)^2+(Sustainable_Friendly_Table[[#This Row],[Weighted Cost]]-TOPSIS!$C$13)^2+(Sustainable_Friendly_Table[[#This Row],[Weighted Co2]]-TOPSIS!$D$13)^2)^0.5</f>
        <v>4.5790278227947449E-3</v>
      </c>
      <c r="Y445">
        <f>((Sustainable_Friendly_Table[[#This Row],[Weighted Energy]]-TOPSIS!$B$14)^2+(Sustainable_Friendly_Table[[#This Row],[Weighted Cost]]-TOPSIS!$C$14)^2+(Sustainable_Friendly_Table[[#This Row],[Weighted Co2]]-TOPSIS!$D$14)^2)^0.5</f>
        <v>1.1951947684180314E-3</v>
      </c>
      <c r="Z445">
        <f>Sustainable_Friendly_Table[[#This Row],[S- Worst-Euclidean Distance]]/(Sustainable_Friendly_Table[[#This Row],[S+ Best-Euclidean Distance]]+Sustainable_Friendly_Table[[#This Row],[S- Worst-Euclidean Distance]])</f>
        <v>0.20698799700532522</v>
      </c>
      <c r="AA445">
        <v>444</v>
      </c>
    </row>
    <row r="446" spans="1:27" x14ac:dyDescent="0.3">
      <c r="A446">
        <v>262</v>
      </c>
      <c r="B446" t="s">
        <v>141</v>
      </c>
      <c r="C446" t="s">
        <v>150</v>
      </c>
      <c r="D446" t="s">
        <v>154</v>
      </c>
      <c r="E446" t="s">
        <v>157</v>
      </c>
      <c r="F446" t="s">
        <v>159</v>
      </c>
      <c r="G446" t="s">
        <v>225</v>
      </c>
      <c r="H446">
        <v>388.49668652839273</v>
      </c>
      <c r="I446">
        <v>56</v>
      </c>
      <c r="J446">
        <v>1406938.281126108</v>
      </c>
      <c r="K446">
        <v>43045.295672727269</v>
      </c>
      <c r="L446">
        <v>253248890.60269949</v>
      </c>
      <c r="M446">
        <v>4875267.2604545439</v>
      </c>
      <c r="N446">
        <v>2110407421.6891623</v>
      </c>
      <c r="O446">
        <v>104384000</v>
      </c>
      <c r="P446">
        <v>24.254682577272725</v>
      </c>
      <c r="Q446">
        <v>21033.727302835316</v>
      </c>
      <c r="R446">
        <v>253291935.8983722</v>
      </c>
      <c r="S446">
        <v>2219.6666889496169</v>
      </c>
      <c r="T446">
        <v>21057.981985412589</v>
      </c>
      <c r="U446">
        <f>Sustainable_Friendly_Table[[#This Row],[Total Energy(MJ)]]*AHP!$P$13/TOPSIS!$B$12</f>
        <v>2.465380010784288E-2</v>
      </c>
      <c r="V446">
        <f>Sustainable_Friendly_Table[[#This Row],[Total Cost(LKR Million)]]*AHP!$P$14/TOPSIS!$C$12</f>
        <v>7.4549677490344237E-3</v>
      </c>
      <c r="W446">
        <f>Sustainable_Friendly_Table[[#This Row],[Total Carbon (Metric T)]]*AHP!$P$15/TOPSIS!$D$12</f>
        <v>1.356935905667234E-2</v>
      </c>
      <c r="X446">
        <f>((Sustainable_Friendly_Table[[#This Row],[Weighted Energy]]-TOPSIS!$B$13)^2+(Sustainable_Friendly_Table[[#This Row],[Weighted Cost]]-TOPSIS!$C$13)^2+(Sustainable_Friendly_Table[[#This Row],[Weighted Co2]]-TOPSIS!$D$13)^2)^0.5</f>
        <v>4.6148220218576357E-3</v>
      </c>
      <c r="Y446">
        <f>((Sustainable_Friendly_Table[[#This Row],[Weighted Energy]]-TOPSIS!$B$14)^2+(Sustainable_Friendly_Table[[#This Row],[Weighted Cost]]-TOPSIS!$C$14)^2+(Sustainable_Friendly_Table[[#This Row],[Weighted Co2]]-TOPSIS!$D$14)^2)^0.5</f>
        <v>1.1596399336735621E-3</v>
      </c>
      <c r="Z446">
        <f>Sustainable_Friendly_Table[[#This Row],[S- Worst-Euclidean Distance]]/(Sustainable_Friendly_Table[[#This Row],[S+ Best-Euclidean Distance]]+Sustainable_Friendly_Table[[#This Row],[S- Worst-Euclidean Distance]])</f>
        <v>0.20082216189211796</v>
      </c>
      <c r="AA446">
        <v>445</v>
      </c>
    </row>
    <row r="447" spans="1:27" x14ac:dyDescent="0.3">
      <c r="A447">
        <v>280</v>
      </c>
      <c r="B447" t="s">
        <v>141</v>
      </c>
      <c r="C447" t="s">
        <v>150</v>
      </c>
      <c r="D447" t="s">
        <v>155</v>
      </c>
      <c r="E447" t="s">
        <v>157</v>
      </c>
      <c r="F447" t="s">
        <v>159</v>
      </c>
      <c r="G447" t="s">
        <v>225</v>
      </c>
      <c r="H447">
        <v>388.50313363339262</v>
      </c>
      <c r="I447">
        <v>56</v>
      </c>
      <c r="J447">
        <v>1406944.5219237478</v>
      </c>
      <c r="K447">
        <v>43026.875372727271</v>
      </c>
      <c r="L447">
        <v>253250013.94627464</v>
      </c>
      <c r="M447">
        <v>4874346.2454545442</v>
      </c>
      <c r="N447">
        <v>2110416782.885622</v>
      </c>
      <c r="O447">
        <v>104384000</v>
      </c>
      <c r="P447">
        <v>24.240867352272723</v>
      </c>
      <c r="Q447">
        <v>21033.820602760032</v>
      </c>
      <c r="R447">
        <v>253293040.82164738</v>
      </c>
      <c r="S447">
        <v>2219.675129131077</v>
      </c>
      <c r="T447">
        <v>21058.061470112305</v>
      </c>
      <c r="U447">
        <f>Sustainable_Friendly_Table[[#This Row],[Total Energy(MJ)]]*AHP!$P$13/TOPSIS!$B$12</f>
        <v>2.4653907653933771E-2</v>
      </c>
      <c r="V447">
        <f>Sustainable_Friendly_Table[[#This Row],[Total Cost(LKR Million)]]*AHP!$P$14/TOPSIS!$C$12</f>
        <v>7.4549960962096524E-3</v>
      </c>
      <c r="W447">
        <f>Sustainable_Friendly_Table[[#This Row],[Total Carbon (Metric T)]]*AHP!$P$15/TOPSIS!$D$12</f>
        <v>1.3569410275085892E-2</v>
      </c>
      <c r="X447">
        <f>((Sustainable_Friendly_Table[[#This Row],[Weighted Energy]]-TOPSIS!$B$13)^2+(Sustainable_Friendly_Table[[#This Row],[Weighted Cost]]-TOPSIS!$C$13)^2+(Sustainable_Friendly_Table[[#This Row],[Weighted Co2]]-TOPSIS!$D$13)^2)^0.5</f>
        <v>4.614944230799542E-3</v>
      </c>
      <c r="Y447">
        <f>((Sustainable_Friendly_Table[[#This Row],[Weighted Energy]]-TOPSIS!$B$14)^2+(Sustainable_Friendly_Table[[#This Row],[Weighted Cost]]-TOPSIS!$C$14)^2+(Sustainable_Friendly_Table[[#This Row],[Weighted Co2]]-TOPSIS!$D$14)^2)^0.5</f>
        <v>1.1595178284850983E-3</v>
      </c>
      <c r="Z447">
        <f>Sustainable_Friendly_Table[[#This Row],[S- Worst-Euclidean Distance]]/(Sustainable_Friendly_Table[[#This Row],[S+ Best-Euclidean Distance]]+Sustainable_Friendly_Table[[#This Row],[S- Worst-Euclidean Distance]])</f>
        <v>0.20080101255851757</v>
      </c>
      <c r="AA447">
        <v>446</v>
      </c>
    </row>
    <row r="448" spans="1:27" x14ac:dyDescent="0.3">
      <c r="A448">
        <v>264</v>
      </c>
      <c r="B448" t="s">
        <v>141</v>
      </c>
      <c r="C448" t="s">
        <v>150</v>
      </c>
      <c r="D448" t="s">
        <v>154</v>
      </c>
      <c r="E448" t="s">
        <v>157</v>
      </c>
      <c r="F448" t="s">
        <v>159</v>
      </c>
      <c r="G448" t="s">
        <v>224</v>
      </c>
      <c r="H448">
        <v>388.49668652839273</v>
      </c>
      <c r="I448">
        <v>28</v>
      </c>
      <c r="J448">
        <v>1406938.281126108</v>
      </c>
      <c r="K448">
        <v>43045.295672727269</v>
      </c>
      <c r="L448">
        <v>253248890.60269949</v>
      </c>
      <c r="M448">
        <v>4875267.2604545439</v>
      </c>
      <c r="N448">
        <v>2110407421.6891623</v>
      </c>
      <c r="O448">
        <v>104893600</v>
      </c>
      <c r="P448">
        <v>24.254682577272725</v>
      </c>
      <c r="Q448">
        <v>21033.727302835316</v>
      </c>
      <c r="R448">
        <v>253291935.8983722</v>
      </c>
      <c r="S448">
        <v>2220.1762889496167</v>
      </c>
      <c r="T448">
        <v>21057.981985412589</v>
      </c>
      <c r="U448">
        <f>Sustainable_Friendly_Table[[#This Row],[Total Energy(MJ)]]*AHP!$P$13/TOPSIS!$B$12</f>
        <v>2.465380010784288E-2</v>
      </c>
      <c r="V448">
        <f>Sustainable_Friendly_Table[[#This Row],[Total Cost(LKR Million)]]*AHP!$P$14/TOPSIS!$C$12</f>
        <v>7.4566792904941477E-3</v>
      </c>
      <c r="W448">
        <f>Sustainable_Friendly_Table[[#This Row],[Total Carbon (Metric T)]]*AHP!$P$15/TOPSIS!$D$12</f>
        <v>1.356935905667234E-2</v>
      </c>
      <c r="X448">
        <f>((Sustainable_Friendly_Table[[#This Row],[Weighted Energy]]-TOPSIS!$B$13)^2+(Sustainable_Friendly_Table[[#This Row],[Weighted Cost]]-TOPSIS!$C$13)^2+(Sustainable_Friendly_Table[[#This Row],[Weighted Co2]]-TOPSIS!$D$13)^2)^0.5</f>
        <v>4.615261518497173E-3</v>
      </c>
      <c r="Y448">
        <f>((Sustainable_Friendly_Table[[#This Row],[Weighted Energy]]-TOPSIS!$B$14)^2+(Sustainable_Friendly_Table[[#This Row],[Weighted Cost]]-TOPSIS!$C$14)^2+(Sustainable_Friendly_Table[[#This Row],[Weighted Co2]]-TOPSIS!$D$14)^2)^0.5</f>
        <v>1.1591639792657589E-3</v>
      </c>
      <c r="Z448">
        <f>Sustainable_Friendly_Table[[#This Row],[S- Worst-Euclidean Distance]]/(Sustainable_Friendly_Table[[#This Row],[S+ Best-Euclidean Distance]]+Sustainable_Friendly_Table[[#This Row],[S- Worst-Euclidean Distance]])</f>
        <v>0.20074100526794053</v>
      </c>
      <c r="AA448">
        <v>447</v>
      </c>
    </row>
    <row r="449" spans="1:27" x14ac:dyDescent="0.3">
      <c r="A449">
        <v>282</v>
      </c>
      <c r="B449" t="s">
        <v>141</v>
      </c>
      <c r="C449" t="s">
        <v>150</v>
      </c>
      <c r="D449" t="s">
        <v>155</v>
      </c>
      <c r="E449" t="s">
        <v>157</v>
      </c>
      <c r="F449" t="s">
        <v>159</v>
      </c>
      <c r="G449" t="s">
        <v>224</v>
      </c>
      <c r="H449">
        <v>388.50313363339262</v>
      </c>
      <c r="I449">
        <v>28</v>
      </c>
      <c r="J449">
        <v>1406944.5219237478</v>
      </c>
      <c r="K449">
        <v>43026.875372727271</v>
      </c>
      <c r="L449">
        <v>253250013.94627464</v>
      </c>
      <c r="M449">
        <v>4874346.2454545442</v>
      </c>
      <c r="N449">
        <v>2110416782.885622</v>
      </c>
      <c r="O449">
        <v>104893600</v>
      </c>
      <c r="P449">
        <v>24.240867352272723</v>
      </c>
      <c r="Q449">
        <v>21033.820602760032</v>
      </c>
      <c r="R449">
        <v>253293040.82164738</v>
      </c>
      <c r="S449">
        <v>2220.1847291310769</v>
      </c>
      <c r="T449">
        <v>21058.061470112305</v>
      </c>
      <c r="U449">
        <f>Sustainable_Friendly_Table[[#This Row],[Total Energy(MJ)]]*AHP!$P$13/TOPSIS!$B$12</f>
        <v>2.4653907653933771E-2</v>
      </c>
      <c r="V449">
        <f>Sustainable_Friendly_Table[[#This Row],[Total Cost(LKR Million)]]*AHP!$P$14/TOPSIS!$C$12</f>
        <v>7.4567076376693773E-3</v>
      </c>
      <c r="W449">
        <f>Sustainable_Friendly_Table[[#This Row],[Total Carbon (Metric T)]]*AHP!$P$15/TOPSIS!$D$12</f>
        <v>1.3569410275085892E-2</v>
      </c>
      <c r="X449">
        <f>((Sustainable_Friendly_Table[[#This Row],[Weighted Energy]]-TOPSIS!$B$13)^2+(Sustainable_Friendly_Table[[#This Row],[Weighted Cost]]-TOPSIS!$C$13)^2+(Sustainable_Friendly_Table[[#This Row],[Weighted Co2]]-TOPSIS!$D$13)^2)^0.5</f>
        <v>4.6153837263139185E-3</v>
      </c>
      <c r="Y449">
        <f>((Sustainable_Friendly_Table[[#This Row],[Weighted Energy]]-TOPSIS!$B$14)^2+(Sustainable_Friendly_Table[[#This Row],[Weighted Cost]]-TOPSIS!$C$14)^2+(Sustainable_Friendly_Table[[#This Row],[Weighted Co2]]-TOPSIS!$D$14)^2)^0.5</f>
        <v>1.159041865795336E-3</v>
      </c>
      <c r="Z449">
        <f>Sustainable_Friendly_Table[[#This Row],[S- Worst-Euclidean Distance]]/(Sustainable_Friendly_Table[[#This Row],[S+ Best-Euclidean Distance]]+Sustainable_Friendly_Table[[#This Row],[S- Worst-Euclidean Distance]])</f>
        <v>0.20071985469501336</v>
      </c>
      <c r="AA449">
        <v>448</v>
      </c>
    </row>
    <row r="450" spans="1:27" x14ac:dyDescent="0.3">
      <c r="A450">
        <v>263</v>
      </c>
      <c r="B450" t="s">
        <v>141</v>
      </c>
      <c r="C450" t="s">
        <v>150</v>
      </c>
      <c r="D450" t="s">
        <v>154</v>
      </c>
      <c r="E450" t="s">
        <v>157</v>
      </c>
      <c r="F450" t="s">
        <v>159</v>
      </c>
      <c r="G450" t="s">
        <v>226</v>
      </c>
      <c r="H450">
        <v>388.49668652839273</v>
      </c>
      <c r="I450">
        <v>28</v>
      </c>
      <c r="J450">
        <v>1406938.281126108</v>
      </c>
      <c r="K450">
        <v>43045.295672727269</v>
      </c>
      <c r="L450">
        <v>253248890.60269949</v>
      </c>
      <c r="M450">
        <v>4875267.2604545439</v>
      </c>
      <c r="N450">
        <v>2110407421.6891623</v>
      </c>
      <c r="O450">
        <v>109200000</v>
      </c>
      <c r="P450">
        <v>24.254682577272725</v>
      </c>
      <c r="Q450">
        <v>21033.727302835316</v>
      </c>
      <c r="R450">
        <v>253291935.8983722</v>
      </c>
      <c r="S450">
        <v>2224.4826889496171</v>
      </c>
      <c r="T450">
        <v>21057.981985412589</v>
      </c>
      <c r="U450">
        <f>Sustainable_Friendly_Table[[#This Row],[Total Energy(MJ)]]*AHP!$P$13/TOPSIS!$B$12</f>
        <v>2.465380010784288E-2</v>
      </c>
      <c r="V450">
        <f>Sustainable_Friendly_Table[[#This Row],[Total Cost(LKR Million)]]*AHP!$P$14/TOPSIS!$C$12</f>
        <v>7.4711427562362221E-3</v>
      </c>
      <c r="W450">
        <f>Sustainable_Friendly_Table[[#This Row],[Total Carbon (Metric T)]]*AHP!$P$15/TOPSIS!$D$12</f>
        <v>1.356935905667234E-2</v>
      </c>
      <c r="X450">
        <f>((Sustainable_Friendly_Table[[#This Row],[Weighted Energy]]-TOPSIS!$B$13)^2+(Sustainable_Friendly_Table[[#This Row],[Weighted Cost]]-TOPSIS!$C$13)^2+(Sustainable_Friendly_Table[[#This Row],[Weighted Co2]]-TOPSIS!$D$13)^2)^0.5</f>
        <v>4.6189991611909741E-3</v>
      </c>
      <c r="Y450">
        <f>((Sustainable_Friendly_Table[[#This Row],[Weighted Energy]]-TOPSIS!$B$14)^2+(Sustainable_Friendly_Table[[#This Row],[Weighted Cost]]-TOPSIS!$C$14)^2+(Sustainable_Friendly_Table[[#This Row],[Weighted Co2]]-TOPSIS!$D$14)^2)^0.5</f>
        <v>1.1552353315759719E-3</v>
      </c>
      <c r="Z450">
        <f>Sustainable_Friendly_Table[[#This Row],[S- Worst-Euclidean Distance]]/(Sustainable_Friendly_Table[[#This Row],[S+ Best-Euclidean Distance]]+Sustainable_Friendly_Table[[#This Row],[S- Worst-Euclidean Distance]])</f>
        <v>0.20006727004645711</v>
      </c>
      <c r="AA450">
        <v>449</v>
      </c>
    </row>
    <row r="451" spans="1:27" x14ac:dyDescent="0.3">
      <c r="A451">
        <v>281</v>
      </c>
      <c r="B451" t="s">
        <v>141</v>
      </c>
      <c r="C451" t="s">
        <v>150</v>
      </c>
      <c r="D451" t="s">
        <v>155</v>
      </c>
      <c r="E451" t="s">
        <v>157</v>
      </c>
      <c r="F451" t="s">
        <v>159</v>
      </c>
      <c r="G451" t="s">
        <v>226</v>
      </c>
      <c r="H451">
        <v>388.50313363339262</v>
      </c>
      <c r="I451">
        <v>28</v>
      </c>
      <c r="J451">
        <v>1406944.5219237478</v>
      </c>
      <c r="K451">
        <v>43026.875372727271</v>
      </c>
      <c r="L451">
        <v>253250013.94627464</v>
      </c>
      <c r="M451">
        <v>4874346.2454545442</v>
      </c>
      <c r="N451">
        <v>2110416782.885622</v>
      </c>
      <c r="O451">
        <v>109200000</v>
      </c>
      <c r="P451">
        <v>24.240867352272723</v>
      </c>
      <c r="Q451">
        <v>21033.820602760032</v>
      </c>
      <c r="R451">
        <v>253293040.82164738</v>
      </c>
      <c r="S451">
        <v>2224.4911291310768</v>
      </c>
      <c r="T451">
        <v>21058.061470112305</v>
      </c>
      <c r="U451">
        <f>Sustainable_Friendly_Table[[#This Row],[Total Energy(MJ)]]*AHP!$P$13/TOPSIS!$B$12</f>
        <v>2.4653907653933771E-2</v>
      </c>
      <c r="V451">
        <f>Sustainable_Friendly_Table[[#This Row],[Total Cost(LKR Million)]]*AHP!$P$14/TOPSIS!$C$12</f>
        <v>7.4711711034114491E-3</v>
      </c>
      <c r="W451">
        <f>Sustainable_Friendly_Table[[#This Row],[Total Carbon (Metric T)]]*AHP!$P$15/TOPSIS!$D$12</f>
        <v>1.3569410275085892E-2</v>
      </c>
      <c r="X451">
        <f>((Sustainable_Friendly_Table[[#This Row],[Weighted Energy]]-TOPSIS!$B$13)^2+(Sustainable_Friendly_Table[[#This Row],[Weighted Cost]]-TOPSIS!$C$13)^2+(Sustainable_Friendly_Table[[#This Row],[Weighted Co2]]-TOPSIS!$D$13)^2)^0.5</f>
        <v>4.6191213588822532E-3</v>
      </c>
      <c r="Y451">
        <f>((Sustainable_Friendly_Table[[#This Row],[Weighted Energy]]-TOPSIS!$B$14)^2+(Sustainable_Friendly_Table[[#This Row],[Weighted Cost]]-TOPSIS!$C$14)^2+(Sustainable_Friendly_Table[[#This Row],[Weighted Co2]]-TOPSIS!$D$14)^2)^0.5</f>
        <v>1.1551131577284314E-3</v>
      </c>
      <c r="Z451">
        <f>Sustainable_Friendly_Table[[#This Row],[S- Worst-Euclidean Distance]]/(Sustainable_Friendly_Table[[#This Row],[S+ Best-Euclidean Distance]]+Sustainable_Friendly_Table[[#This Row],[S- Worst-Euclidean Distance]])</f>
        <v>0.20004611077113832</v>
      </c>
      <c r="AA451">
        <v>450</v>
      </c>
    </row>
    <row r="452" spans="1:27" x14ac:dyDescent="0.3">
      <c r="A452">
        <v>265</v>
      </c>
      <c r="B452" t="s">
        <v>141</v>
      </c>
      <c r="C452" t="s">
        <v>150</v>
      </c>
      <c r="D452" t="s">
        <v>154</v>
      </c>
      <c r="E452" t="s">
        <v>157</v>
      </c>
      <c r="F452" t="s">
        <v>160</v>
      </c>
      <c r="G452" t="s">
        <v>225</v>
      </c>
      <c r="H452">
        <v>388.45811468455452</v>
      </c>
      <c r="I452">
        <v>56</v>
      </c>
      <c r="J452">
        <v>1407979.4605497918</v>
      </c>
      <c r="K452">
        <v>43864.075445454539</v>
      </c>
      <c r="L452">
        <v>253436302.89896253</v>
      </c>
      <c r="M452">
        <v>4902559.919545453</v>
      </c>
      <c r="N452">
        <v>2111969190.8246877</v>
      </c>
      <c r="O452">
        <v>104384000</v>
      </c>
      <c r="P452">
        <v>23.981755986363634</v>
      </c>
      <c r="Q452">
        <v>21049.292935219386</v>
      </c>
      <c r="R452">
        <v>253480166.97440797</v>
      </c>
      <c r="S452">
        <v>2221.255750744233</v>
      </c>
      <c r="T452">
        <v>21073.274691205748</v>
      </c>
      <c r="U452">
        <f>Sustainable_Friendly_Table[[#This Row],[Total Energy(MJ)]]*AHP!$P$13/TOPSIS!$B$12</f>
        <v>2.4672121304316074E-2</v>
      </c>
      <c r="V452">
        <f>Sustainable_Friendly_Table[[#This Row],[Total Cost(LKR Million)]]*AHP!$P$14/TOPSIS!$C$12</f>
        <v>7.4603047685468851E-3</v>
      </c>
      <c r="W452">
        <f>Sustainable_Friendly_Table[[#This Row],[Total Carbon (Metric T)]]*AHP!$P$15/TOPSIS!$D$12</f>
        <v>1.3579213382504661E-2</v>
      </c>
      <c r="X452">
        <f>((Sustainable_Friendly_Table[[#This Row],[Weighted Energy]]-TOPSIS!$B$13)^2+(Sustainable_Friendly_Table[[#This Row],[Weighted Cost]]-TOPSIS!$C$13)^2+(Sustainable_Friendly_Table[[#This Row],[Weighted Co2]]-TOPSIS!$D$13)^2)^0.5</f>
        <v>4.6362973049431195E-3</v>
      </c>
      <c r="Y452">
        <f>((Sustainable_Friendly_Table[[#This Row],[Weighted Energy]]-TOPSIS!$B$14)^2+(Sustainable_Friendly_Table[[#This Row],[Weighted Cost]]-TOPSIS!$C$14)^2+(Sustainable_Friendly_Table[[#This Row],[Weighted Co2]]-TOPSIS!$D$14)^2)^0.5</f>
        <v>1.1381746777186963E-3</v>
      </c>
      <c r="Z452">
        <f>Sustainable_Friendly_Table[[#This Row],[S- Worst-Euclidean Distance]]/(Sustainable_Friendly_Table[[#This Row],[S+ Best-Euclidean Distance]]+Sustainable_Friendly_Table[[#This Row],[S- Worst-Euclidean Distance]])</f>
        <v>0.19710454585910731</v>
      </c>
      <c r="AA452">
        <v>451</v>
      </c>
    </row>
    <row r="453" spans="1:27" x14ac:dyDescent="0.3">
      <c r="A453">
        <v>283</v>
      </c>
      <c r="B453" t="s">
        <v>141</v>
      </c>
      <c r="C453" t="s">
        <v>150</v>
      </c>
      <c r="D453" t="s">
        <v>155</v>
      </c>
      <c r="E453" t="s">
        <v>157</v>
      </c>
      <c r="F453" t="s">
        <v>160</v>
      </c>
      <c r="G453" t="s">
        <v>225</v>
      </c>
      <c r="H453">
        <v>388.46456178955452</v>
      </c>
      <c r="I453">
        <v>56</v>
      </c>
      <c r="J453">
        <v>1407985.7013474321</v>
      </c>
      <c r="K453">
        <v>43845.655145454541</v>
      </c>
      <c r="L453">
        <v>253437426.2425378</v>
      </c>
      <c r="M453">
        <v>4901638.9045454534</v>
      </c>
      <c r="N453">
        <v>2111978552.0211482</v>
      </c>
      <c r="O453">
        <v>104384000</v>
      </c>
      <c r="P453">
        <v>23.967940761363632</v>
      </c>
      <c r="Q453">
        <v>21049.386235144109</v>
      </c>
      <c r="R453">
        <v>253481271.89768326</v>
      </c>
      <c r="S453">
        <v>2221.2641909256936</v>
      </c>
      <c r="T453">
        <v>21073.354175905471</v>
      </c>
      <c r="U453">
        <f>Sustainable_Friendly_Table[[#This Row],[Total Energy(MJ)]]*AHP!$P$13/TOPSIS!$B$12</f>
        <v>2.4672228850406978E-2</v>
      </c>
      <c r="V453">
        <f>Sustainable_Friendly_Table[[#This Row],[Total Cost(LKR Million)]]*AHP!$P$14/TOPSIS!$C$12</f>
        <v>7.4603331157221163E-3</v>
      </c>
      <c r="W453">
        <f>Sustainable_Friendly_Table[[#This Row],[Total Carbon (Metric T)]]*AHP!$P$15/TOPSIS!$D$12</f>
        <v>1.357926460091822E-2</v>
      </c>
      <c r="X453">
        <f>((Sustainable_Friendly_Table[[#This Row],[Weighted Energy]]-TOPSIS!$B$13)^2+(Sustainable_Friendly_Table[[#This Row],[Weighted Cost]]-TOPSIS!$C$13)^2+(Sustainable_Friendly_Table[[#This Row],[Weighted Co2]]-TOPSIS!$D$13)^2)^0.5</f>
        <v>4.636419514297818E-3</v>
      </c>
      <c r="Y453">
        <f>((Sustainable_Friendly_Table[[#This Row],[Weighted Energy]]-TOPSIS!$B$14)^2+(Sustainable_Friendly_Table[[#This Row],[Weighted Cost]]-TOPSIS!$C$14)^2+(Sustainable_Friendly_Table[[#This Row],[Weighted Co2]]-TOPSIS!$D$14)^2)^0.5</f>
        <v>1.1380525772455531E-3</v>
      </c>
      <c r="Z453">
        <f>Sustainable_Friendly_Table[[#This Row],[S- Worst-Euclidean Distance]]/(Sustainable_Friendly_Table[[#This Row],[S+ Best-Euclidean Distance]]+Sustainable_Friendly_Table[[#This Row],[S- Worst-Euclidean Distance]])</f>
        <v>0.19708339727058585</v>
      </c>
      <c r="AA453">
        <v>452</v>
      </c>
    </row>
    <row r="454" spans="1:27" x14ac:dyDescent="0.3">
      <c r="A454">
        <v>267</v>
      </c>
      <c r="B454" t="s">
        <v>141</v>
      </c>
      <c r="C454" t="s">
        <v>150</v>
      </c>
      <c r="D454" t="s">
        <v>154</v>
      </c>
      <c r="E454" t="s">
        <v>157</v>
      </c>
      <c r="F454" t="s">
        <v>160</v>
      </c>
      <c r="G454" t="s">
        <v>224</v>
      </c>
      <c r="H454">
        <v>388.45811468455452</v>
      </c>
      <c r="I454">
        <v>28</v>
      </c>
      <c r="J454">
        <v>1407979.4605497918</v>
      </c>
      <c r="K454">
        <v>43864.075445454539</v>
      </c>
      <c r="L454">
        <v>253436302.89896253</v>
      </c>
      <c r="M454">
        <v>4902559.919545453</v>
      </c>
      <c r="N454">
        <v>2111969190.8246877</v>
      </c>
      <c r="O454">
        <v>104893600</v>
      </c>
      <c r="P454">
        <v>23.981755986363634</v>
      </c>
      <c r="Q454">
        <v>21049.292935219386</v>
      </c>
      <c r="R454">
        <v>253480166.97440797</v>
      </c>
      <c r="S454">
        <v>2221.7653507442333</v>
      </c>
      <c r="T454">
        <v>21073.274691205748</v>
      </c>
      <c r="U454">
        <f>Sustainable_Friendly_Table[[#This Row],[Total Energy(MJ)]]*AHP!$P$13/TOPSIS!$B$12</f>
        <v>2.4672121304316074E-2</v>
      </c>
      <c r="V454">
        <f>Sustainable_Friendly_Table[[#This Row],[Total Cost(LKR Million)]]*AHP!$P$14/TOPSIS!$C$12</f>
        <v>7.4620163100066117E-3</v>
      </c>
      <c r="W454">
        <f>Sustainable_Friendly_Table[[#This Row],[Total Carbon (Metric T)]]*AHP!$P$15/TOPSIS!$D$12</f>
        <v>1.3579213382504661E-2</v>
      </c>
      <c r="X454">
        <f>((Sustainable_Friendly_Table[[#This Row],[Weighted Energy]]-TOPSIS!$B$13)^2+(Sustainable_Friendly_Table[[#This Row],[Weighted Cost]]-TOPSIS!$C$13)^2+(Sustainable_Friendly_Table[[#This Row],[Weighted Co2]]-TOPSIS!$D$13)^2)^0.5</f>
        <v>4.6367367360657672E-3</v>
      </c>
      <c r="Y454">
        <f>((Sustainable_Friendly_Table[[#This Row],[Weighted Energy]]-TOPSIS!$B$14)^2+(Sustainable_Friendly_Table[[#This Row],[Weighted Cost]]-TOPSIS!$C$14)^2+(Sustainable_Friendly_Table[[#This Row],[Weighted Co2]]-TOPSIS!$D$14)^2)^0.5</f>
        <v>1.137697772309147E-3</v>
      </c>
      <c r="Z454">
        <f>Sustainable_Friendly_Table[[#This Row],[S- Worst-Euclidean Distance]]/(Sustainable_Friendly_Table[[#This Row],[S+ Best-Euclidean Distance]]+Sustainable_Friendly_Table[[#This Row],[S- Worst-Euclidean Distance]])</f>
        <v>0.1970232358959296</v>
      </c>
      <c r="AA454">
        <v>453</v>
      </c>
    </row>
    <row r="455" spans="1:27" x14ac:dyDescent="0.3">
      <c r="A455">
        <v>285</v>
      </c>
      <c r="B455" t="s">
        <v>141</v>
      </c>
      <c r="C455" t="s">
        <v>150</v>
      </c>
      <c r="D455" t="s">
        <v>155</v>
      </c>
      <c r="E455" t="s">
        <v>157</v>
      </c>
      <c r="F455" t="s">
        <v>160</v>
      </c>
      <c r="G455" t="s">
        <v>224</v>
      </c>
      <c r="H455">
        <v>388.46456178955452</v>
      </c>
      <c r="I455">
        <v>28</v>
      </c>
      <c r="J455">
        <v>1407985.7013474321</v>
      </c>
      <c r="K455">
        <v>43845.655145454541</v>
      </c>
      <c r="L455">
        <v>253437426.2425378</v>
      </c>
      <c r="M455">
        <v>4901638.9045454534</v>
      </c>
      <c r="N455">
        <v>2111978552.0211482</v>
      </c>
      <c r="O455">
        <v>104893600</v>
      </c>
      <c r="P455">
        <v>23.967940761363632</v>
      </c>
      <c r="Q455">
        <v>21049.386235144109</v>
      </c>
      <c r="R455">
        <v>253481271.89768326</v>
      </c>
      <c r="S455">
        <v>2221.7737909256934</v>
      </c>
      <c r="T455">
        <v>21073.354175905471</v>
      </c>
      <c r="U455">
        <f>Sustainable_Friendly_Table[[#This Row],[Total Energy(MJ)]]*AHP!$P$13/TOPSIS!$B$12</f>
        <v>2.4672228850406978E-2</v>
      </c>
      <c r="V455">
        <f>Sustainable_Friendly_Table[[#This Row],[Total Cost(LKR Million)]]*AHP!$P$14/TOPSIS!$C$12</f>
        <v>7.4620446571818412E-3</v>
      </c>
      <c r="W455">
        <f>Sustainable_Friendly_Table[[#This Row],[Total Carbon (Metric T)]]*AHP!$P$15/TOPSIS!$D$12</f>
        <v>1.357926460091822E-2</v>
      </c>
      <c r="X455">
        <f>((Sustainable_Friendly_Table[[#This Row],[Weighted Energy]]-TOPSIS!$B$13)^2+(Sustainable_Friendly_Table[[#This Row],[Weighted Cost]]-TOPSIS!$C$13)^2+(Sustainable_Friendly_Table[[#This Row],[Weighted Co2]]-TOPSIS!$D$13)^2)^0.5</f>
        <v>4.6368589443022013E-3</v>
      </c>
      <c r="Y455">
        <f>((Sustainable_Friendly_Table[[#This Row],[Weighted Energy]]-TOPSIS!$B$14)^2+(Sustainable_Friendly_Table[[#This Row],[Weighted Cost]]-TOPSIS!$C$14)^2+(Sustainable_Friendly_Table[[#This Row],[Weighted Co2]]-TOPSIS!$D$14)^2)^0.5</f>
        <v>1.1375756632976618E-3</v>
      </c>
      <c r="Z455">
        <f>Sustainable_Friendly_Table[[#This Row],[S- Worst-Euclidean Distance]]/(Sustainable_Friendly_Table[[#This Row],[S+ Best-Euclidean Distance]]+Sustainable_Friendly_Table[[#This Row],[S- Worst-Euclidean Distance]])</f>
        <v>0.19700208602249525</v>
      </c>
      <c r="AA455">
        <v>454</v>
      </c>
    </row>
    <row r="456" spans="1:27" x14ac:dyDescent="0.3">
      <c r="A456">
        <v>266</v>
      </c>
      <c r="B456" t="s">
        <v>141</v>
      </c>
      <c r="C456" t="s">
        <v>150</v>
      </c>
      <c r="D456" t="s">
        <v>154</v>
      </c>
      <c r="E456" t="s">
        <v>157</v>
      </c>
      <c r="F456" t="s">
        <v>160</v>
      </c>
      <c r="G456" t="s">
        <v>226</v>
      </c>
      <c r="H456">
        <v>388.45811468455452</v>
      </c>
      <c r="I456">
        <v>28</v>
      </c>
      <c r="J456">
        <v>1407979.4605497918</v>
      </c>
      <c r="K456">
        <v>43864.075445454539</v>
      </c>
      <c r="L456">
        <v>253436302.89896253</v>
      </c>
      <c r="M456">
        <v>4902559.919545453</v>
      </c>
      <c r="N456">
        <v>2111969190.8246877</v>
      </c>
      <c r="O456">
        <v>109200000</v>
      </c>
      <c r="P456">
        <v>23.981755986363634</v>
      </c>
      <c r="Q456">
        <v>21049.292935219386</v>
      </c>
      <c r="R456">
        <v>253480166.97440797</v>
      </c>
      <c r="S456">
        <v>2226.0717507442332</v>
      </c>
      <c r="T456">
        <v>21073.274691205748</v>
      </c>
      <c r="U456">
        <f>Sustainable_Friendly_Table[[#This Row],[Total Energy(MJ)]]*AHP!$P$13/TOPSIS!$B$12</f>
        <v>2.4672121304316074E-2</v>
      </c>
      <c r="V456">
        <f>Sustainable_Friendly_Table[[#This Row],[Total Cost(LKR Million)]]*AHP!$P$14/TOPSIS!$C$12</f>
        <v>7.4764797757486835E-3</v>
      </c>
      <c r="W456">
        <f>Sustainable_Friendly_Table[[#This Row],[Total Carbon (Metric T)]]*AHP!$P$15/TOPSIS!$D$12</f>
        <v>1.3579213382504661E-2</v>
      </c>
      <c r="X456">
        <f>((Sustainable_Friendly_Table[[#This Row],[Weighted Energy]]-TOPSIS!$B$13)^2+(Sustainable_Friendly_Table[[#This Row],[Weighted Cost]]-TOPSIS!$C$13)^2+(Sustainable_Friendly_Table[[#This Row],[Weighted Co2]]-TOPSIS!$D$13)^2)^0.5</f>
        <v>4.6404737161352032E-3</v>
      </c>
      <c r="Y456">
        <f>((Sustainable_Friendly_Table[[#This Row],[Weighted Energy]]-TOPSIS!$B$14)^2+(Sustainable_Friendly_Table[[#This Row],[Weighted Cost]]-TOPSIS!$C$14)^2+(Sustainable_Friendly_Table[[#This Row],[Weighted Co2]]-TOPSIS!$D$14)^2)^0.5</f>
        <v>1.1337628258190429E-3</v>
      </c>
      <c r="Z456">
        <f>Sustainable_Friendly_Table[[#This Row],[S- Worst-Euclidean Distance]]/(Sustainable_Friendly_Table[[#This Row],[S+ Best-Euclidean Distance]]+Sustainable_Friendly_Table[[#This Row],[S- Worst-Euclidean Distance]])</f>
        <v>0.19634852461990232</v>
      </c>
      <c r="AA456">
        <v>455</v>
      </c>
    </row>
    <row r="457" spans="1:27" x14ac:dyDescent="0.3">
      <c r="A457">
        <v>284</v>
      </c>
      <c r="B457" t="s">
        <v>141</v>
      </c>
      <c r="C457" t="s">
        <v>150</v>
      </c>
      <c r="D457" t="s">
        <v>155</v>
      </c>
      <c r="E457" t="s">
        <v>157</v>
      </c>
      <c r="F457" t="s">
        <v>160</v>
      </c>
      <c r="G457" t="s">
        <v>226</v>
      </c>
      <c r="H457">
        <v>388.46456178955452</v>
      </c>
      <c r="I457">
        <v>28</v>
      </c>
      <c r="J457">
        <v>1407985.7013474321</v>
      </c>
      <c r="K457">
        <v>43845.655145454541</v>
      </c>
      <c r="L457">
        <v>253437426.2425378</v>
      </c>
      <c r="M457">
        <v>4901638.9045454534</v>
      </c>
      <c r="N457">
        <v>2111978552.0211482</v>
      </c>
      <c r="O457">
        <v>109200000</v>
      </c>
      <c r="P457">
        <v>23.967940761363632</v>
      </c>
      <c r="Q457">
        <v>21049.386235144109</v>
      </c>
      <c r="R457">
        <v>253481271.89768326</v>
      </c>
      <c r="S457">
        <v>2226.0801909256934</v>
      </c>
      <c r="T457">
        <v>21073.354175905471</v>
      </c>
      <c r="U457">
        <f>Sustainable_Friendly_Table[[#This Row],[Total Energy(MJ)]]*AHP!$P$13/TOPSIS!$B$12</f>
        <v>2.4672228850406978E-2</v>
      </c>
      <c r="V457">
        <f>Sustainable_Friendly_Table[[#This Row],[Total Cost(LKR Million)]]*AHP!$P$14/TOPSIS!$C$12</f>
        <v>7.476508122923913E-3</v>
      </c>
      <c r="W457">
        <f>Sustainable_Friendly_Table[[#This Row],[Total Carbon (Metric T)]]*AHP!$P$15/TOPSIS!$D$12</f>
        <v>1.357926460091822E-2</v>
      </c>
      <c r="X457">
        <f>((Sustainable_Friendly_Table[[#This Row],[Weighted Energy]]-TOPSIS!$B$13)^2+(Sustainable_Friendly_Table[[#This Row],[Weighted Cost]]-TOPSIS!$C$13)^2+(Sustainable_Friendly_Table[[#This Row],[Weighted Co2]]-TOPSIS!$D$13)^2)^0.5</f>
        <v>4.6405959143101414E-3</v>
      </c>
      <c r="Y457">
        <f>((Sustainable_Friendly_Table[[#This Row],[Weighted Energy]]-TOPSIS!$B$14)^2+(Sustainable_Friendly_Table[[#This Row],[Weighted Cost]]-TOPSIS!$C$14)^2+(Sustainable_Friendly_Table[[#This Row],[Weighted Co2]]-TOPSIS!$D$14)^2)^0.5</f>
        <v>1.1336406546238081E-3</v>
      </c>
      <c r="Z457">
        <f>Sustainable_Friendly_Table[[#This Row],[S- Worst-Euclidean Distance]]/(Sustainable_Friendly_Table[[#This Row],[S+ Best-Euclidean Distance]]+Sustainable_Friendly_Table[[#This Row],[S- Worst-Euclidean Distance]])</f>
        <v>0.19632736572015838</v>
      </c>
      <c r="AA457">
        <v>456</v>
      </c>
    </row>
    <row r="458" spans="1:27" x14ac:dyDescent="0.3">
      <c r="A458">
        <v>259</v>
      </c>
      <c r="B458" t="s">
        <v>141</v>
      </c>
      <c r="C458" t="s">
        <v>150</v>
      </c>
      <c r="D458" t="s">
        <v>154</v>
      </c>
      <c r="E458" t="s">
        <v>156</v>
      </c>
      <c r="F458" t="s">
        <v>161</v>
      </c>
      <c r="G458" t="s">
        <v>225</v>
      </c>
      <c r="H458">
        <v>385.13684422291118</v>
      </c>
      <c r="I458">
        <v>55</v>
      </c>
      <c r="J458">
        <v>1412160.01566991</v>
      </c>
      <c r="K458">
        <v>41626.077399999995</v>
      </c>
      <c r="L458">
        <v>254188802.82058382</v>
      </c>
      <c r="M458">
        <v>5399286.3149999995</v>
      </c>
      <c r="N458">
        <v>2118240023.5048649</v>
      </c>
      <c r="O458">
        <v>102520000</v>
      </c>
      <c r="P458">
        <v>20.761222213636358</v>
      </c>
      <c r="Q458">
        <v>21111.792234265151</v>
      </c>
      <c r="R458">
        <v>254230428.89798382</v>
      </c>
      <c r="S458">
        <v>2226.159309819865</v>
      </c>
      <c r="T458">
        <v>21132.553456478789</v>
      </c>
      <c r="U458">
        <f>Sustainable_Friendly_Table[[#This Row],[Total Energy(MJ)]]*AHP!$P$13/TOPSIS!$B$12</f>
        <v>2.4745146951290424E-2</v>
      </c>
      <c r="V458">
        <f>Sustainable_Friendly_Table[[#This Row],[Total Cost(LKR Million)]]*AHP!$P$14/TOPSIS!$C$12</f>
        <v>7.4767738514710524E-3</v>
      </c>
      <c r="W458">
        <f>Sustainable_Friendly_Table[[#This Row],[Total Carbon (Metric T)]]*AHP!$P$15/TOPSIS!$D$12</f>
        <v>1.3617411480070861E-2</v>
      </c>
      <c r="X458">
        <f>((Sustainable_Friendly_Table[[#This Row],[Weighted Energy]]-TOPSIS!$B$13)^2+(Sustainable_Friendly_Table[[#This Row],[Weighted Cost]]-TOPSIS!$C$13)^2+(Sustainable_Friendly_Table[[#This Row],[Weighted Co2]]-TOPSIS!$D$13)^2)^0.5</f>
        <v>4.7201625364382349E-3</v>
      </c>
      <c r="Y458">
        <f>((Sustainable_Friendly_Table[[#This Row],[Weighted Energy]]-TOPSIS!$B$14)^2+(Sustainable_Friendly_Table[[#This Row],[Weighted Cost]]-TOPSIS!$C$14)^2+(Sustainable_Friendly_Table[[#This Row],[Weighted Co2]]-TOPSIS!$D$14)^2)^0.5</f>
        <v>1.0544857442703224E-3</v>
      </c>
      <c r="Z458">
        <f>Sustainable_Friendly_Table[[#This Row],[S- Worst-Euclidean Distance]]/(Sustainable_Friendly_Table[[#This Row],[S+ Best-Euclidean Distance]]+Sustainable_Friendly_Table[[#This Row],[S- Worst-Euclidean Distance]])</f>
        <v>0.18260605547060876</v>
      </c>
      <c r="AA458">
        <v>457</v>
      </c>
    </row>
    <row r="459" spans="1:27" x14ac:dyDescent="0.3">
      <c r="A459">
        <v>277</v>
      </c>
      <c r="B459" t="s">
        <v>141</v>
      </c>
      <c r="C459" t="s">
        <v>150</v>
      </c>
      <c r="D459" t="s">
        <v>155</v>
      </c>
      <c r="E459" t="s">
        <v>156</v>
      </c>
      <c r="F459" t="s">
        <v>161</v>
      </c>
      <c r="G459" t="s">
        <v>225</v>
      </c>
      <c r="H459">
        <v>385.14329132791119</v>
      </c>
      <c r="I459">
        <v>55</v>
      </c>
      <c r="J459">
        <v>1412166.2564675503</v>
      </c>
      <c r="K459">
        <v>41607.657099999997</v>
      </c>
      <c r="L459">
        <v>254189926.16415909</v>
      </c>
      <c r="M459">
        <v>5398365.2999999998</v>
      </c>
      <c r="N459">
        <v>2118249384.7013257</v>
      </c>
      <c r="O459">
        <v>102520000</v>
      </c>
      <c r="P459">
        <v>20.74740698863636</v>
      </c>
      <c r="Q459">
        <v>21111.885534189878</v>
      </c>
      <c r="R459">
        <v>254231533.82125908</v>
      </c>
      <c r="S459">
        <v>2226.1677500013257</v>
      </c>
      <c r="T459">
        <v>21132.632941178515</v>
      </c>
      <c r="U459">
        <f>Sustainable_Friendly_Table[[#This Row],[Total Energy(MJ)]]*AHP!$P$13/TOPSIS!$B$12</f>
        <v>2.4745254497381328E-2</v>
      </c>
      <c r="V459">
        <f>Sustainable_Friendly_Table[[#This Row],[Total Cost(LKR Million)]]*AHP!$P$14/TOPSIS!$C$12</f>
        <v>7.4768021986462829E-3</v>
      </c>
      <c r="W459">
        <f>Sustainable_Friendly_Table[[#This Row],[Total Carbon (Metric T)]]*AHP!$P$15/TOPSIS!$D$12</f>
        <v>1.3617462698484423E-2</v>
      </c>
      <c r="X459">
        <f>((Sustainable_Friendly_Table[[#This Row],[Weighted Energy]]-TOPSIS!$B$13)^2+(Sustainable_Friendly_Table[[#This Row],[Weighted Cost]]-TOPSIS!$C$13)^2+(Sustainable_Friendly_Table[[#This Row],[Weighted Co2]]-TOPSIS!$D$13)^2)^0.5</f>
        <v>4.7202847516834663E-3</v>
      </c>
      <c r="Y459">
        <f>((Sustainable_Friendly_Table[[#This Row],[Weighted Energy]]-TOPSIS!$B$14)^2+(Sustainable_Friendly_Table[[#This Row],[Weighted Cost]]-TOPSIS!$C$14)^2+(Sustainable_Friendly_Table[[#This Row],[Weighted Co2]]-TOPSIS!$D$14)^2)^0.5</f>
        <v>1.0543636992452515E-3</v>
      </c>
      <c r="Z459">
        <f>Sustainable_Friendly_Table[[#This Row],[S- Worst-Euclidean Distance]]/(Sustainable_Friendly_Table[[#This Row],[S+ Best-Euclidean Distance]]+Sustainable_Friendly_Table[[#This Row],[S- Worst-Euclidean Distance]])</f>
        <v>0.18258491546367323</v>
      </c>
      <c r="AA459">
        <v>458</v>
      </c>
    </row>
    <row r="460" spans="1:27" x14ac:dyDescent="0.3">
      <c r="A460">
        <v>261</v>
      </c>
      <c r="B460" t="s">
        <v>141</v>
      </c>
      <c r="C460" t="s">
        <v>150</v>
      </c>
      <c r="D460" t="s">
        <v>154</v>
      </c>
      <c r="E460" t="s">
        <v>156</v>
      </c>
      <c r="F460" t="s">
        <v>161</v>
      </c>
      <c r="G460" t="s">
        <v>224</v>
      </c>
      <c r="H460">
        <v>385.13684422291118</v>
      </c>
      <c r="I460">
        <v>28</v>
      </c>
      <c r="J460">
        <v>1412160.01566991</v>
      </c>
      <c r="K460">
        <v>41626.077399999995</v>
      </c>
      <c r="L460">
        <v>254188802.82058382</v>
      </c>
      <c r="M460">
        <v>5399286.3149999995</v>
      </c>
      <c r="N460">
        <v>2118240023.5048649</v>
      </c>
      <c r="O460">
        <v>104893600</v>
      </c>
      <c r="P460">
        <v>20.761222213636358</v>
      </c>
      <c r="Q460">
        <v>21111.792234265151</v>
      </c>
      <c r="R460">
        <v>254230428.89798382</v>
      </c>
      <c r="S460">
        <v>2228.5329098198654</v>
      </c>
      <c r="T460">
        <v>21132.553456478789</v>
      </c>
      <c r="U460">
        <f>Sustainable_Friendly_Table[[#This Row],[Total Energy(MJ)]]*AHP!$P$13/TOPSIS!$B$12</f>
        <v>2.4745146951290424E-2</v>
      </c>
      <c r="V460">
        <f>Sustainable_Friendly_Table[[#This Row],[Total Cost(LKR Million)]]*AHP!$P$14/TOPSIS!$C$12</f>
        <v>7.4847458193062263E-3</v>
      </c>
      <c r="W460">
        <f>Sustainable_Friendly_Table[[#This Row],[Total Carbon (Metric T)]]*AHP!$P$15/TOPSIS!$D$12</f>
        <v>1.3617411480070861E-2</v>
      </c>
      <c r="X460">
        <f>((Sustainable_Friendly_Table[[#This Row],[Weighted Energy]]-TOPSIS!$B$13)^2+(Sustainable_Friendly_Table[[#This Row],[Weighted Cost]]-TOPSIS!$C$13)^2+(Sustainable_Friendly_Table[[#This Row],[Weighted Co2]]-TOPSIS!$D$13)^2)^0.5</f>
        <v>4.7222056947059665E-3</v>
      </c>
      <c r="Y460">
        <f>((Sustainable_Friendly_Table[[#This Row],[Weighted Energy]]-TOPSIS!$B$14)^2+(Sustainable_Friendly_Table[[#This Row],[Weighted Cost]]-TOPSIS!$C$14)^2+(Sustainable_Friendly_Table[[#This Row],[Weighted Co2]]-TOPSIS!$D$14)^2)^0.5</f>
        <v>1.0522344048218665E-3</v>
      </c>
      <c r="Z460">
        <f>Sustainable_Friendly_Table[[#This Row],[S- Worst-Euclidean Distance]]/(Sustainable_Friendly_Table[[#This Row],[S+ Best-Euclidean Distance]]+Sustainable_Friendly_Table[[#This Row],[S- Worst-Euclidean Distance]])</f>
        <v>0.18222275868926344</v>
      </c>
      <c r="AA460">
        <v>459</v>
      </c>
    </row>
    <row r="461" spans="1:27" x14ac:dyDescent="0.3">
      <c r="A461">
        <v>279</v>
      </c>
      <c r="B461" t="s">
        <v>141</v>
      </c>
      <c r="C461" t="s">
        <v>150</v>
      </c>
      <c r="D461" t="s">
        <v>155</v>
      </c>
      <c r="E461" t="s">
        <v>156</v>
      </c>
      <c r="F461" t="s">
        <v>161</v>
      </c>
      <c r="G461" t="s">
        <v>224</v>
      </c>
      <c r="H461">
        <v>385.14329132791119</v>
      </c>
      <c r="I461">
        <v>28</v>
      </c>
      <c r="J461">
        <v>1412166.2564675503</v>
      </c>
      <c r="K461">
        <v>41607.657099999997</v>
      </c>
      <c r="L461">
        <v>254189926.16415909</v>
      </c>
      <c r="M461">
        <v>5398365.2999999998</v>
      </c>
      <c r="N461">
        <v>2118249384.7013257</v>
      </c>
      <c r="O461">
        <v>104893600</v>
      </c>
      <c r="P461">
        <v>20.74740698863636</v>
      </c>
      <c r="Q461">
        <v>21111.885534189878</v>
      </c>
      <c r="R461">
        <v>254231533.82125908</v>
      </c>
      <c r="S461">
        <v>2228.5413500013256</v>
      </c>
      <c r="T461">
        <v>21132.632941178515</v>
      </c>
      <c r="U461">
        <f>Sustainable_Friendly_Table[[#This Row],[Total Energy(MJ)]]*AHP!$P$13/TOPSIS!$B$12</f>
        <v>2.4745254497381328E-2</v>
      </c>
      <c r="V461">
        <f>Sustainable_Friendly_Table[[#This Row],[Total Cost(LKR Million)]]*AHP!$P$14/TOPSIS!$C$12</f>
        <v>7.4847741664814541E-3</v>
      </c>
      <c r="W461">
        <f>Sustainable_Friendly_Table[[#This Row],[Total Carbon (Metric T)]]*AHP!$P$15/TOPSIS!$D$12</f>
        <v>1.3617462698484423E-2</v>
      </c>
      <c r="X461">
        <f>((Sustainable_Friendly_Table[[#This Row],[Weighted Energy]]-TOPSIS!$B$13)^2+(Sustainable_Friendly_Table[[#This Row],[Weighted Cost]]-TOPSIS!$C$13)^2+(Sustainable_Friendly_Table[[#This Row],[Weighted Co2]]-TOPSIS!$D$13)^2)^0.5</f>
        <v>4.7223279049277587E-3</v>
      </c>
      <c r="Y461">
        <f>((Sustainable_Friendly_Table[[#This Row],[Weighted Energy]]-TOPSIS!$B$14)^2+(Sustainable_Friendly_Table[[#This Row],[Weighted Cost]]-TOPSIS!$C$14)^2+(Sustainable_Friendly_Table[[#This Row],[Weighted Co2]]-TOPSIS!$D$14)^2)^0.5</f>
        <v>1.0521123134310153E-3</v>
      </c>
      <c r="Z461">
        <f>Sustainable_Friendly_Table[[#This Row],[S- Worst-Euclidean Distance]]/(Sustainable_Friendly_Table[[#This Row],[S+ Best-Euclidean Distance]]+Sustainable_Friendly_Table[[#This Row],[S- Worst-Euclidean Distance]])</f>
        <v>0.18220161152348882</v>
      </c>
      <c r="AA461">
        <v>460</v>
      </c>
    </row>
    <row r="462" spans="1:27" x14ac:dyDescent="0.3">
      <c r="A462">
        <v>260</v>
      </c>
      <c r="B462" t="s">
        <v>141</v>
      </c>
      <c r="C462" t="s">
        <v>150</v>
      </c>
      <c r="D462" t="s">
        <v>154</v>
      </c>
      <c r="E462" t="s">
        <v>156</v>
      </c>
      <c r="F462" t="s">
        <v>161</v>
      </c>
      <c r="G462" t="s">
        <v>226</v>
      </c>
      <c r="H462">
        <v>385.13684422291118</v>
      </c>
      <c r="I462">
        <v>28</v>
      </c>
      <c r="J462">
        <v>1412160.01566991</v>
      </c>
      <c r="K462">
        <v>41626.077399999995</v>
      </c>
      <c r="L462">
        <v>254188802.82058382</v>
      </c>
      <c r="M462">
        <v>5399286.3149999995</v>
      </c>
      <c r="N462">
        <v>2118240023.5048649</v>
      </c>
      <c r="O462">
        <v>109200000</v>
      </c>
      <c r="P462">
        <v>20.761222213636358</v>
      </c>
      <c r="Q462">
        <v>21111.792234265151</v>
      </c>
      <c r="R462">
        <v>254230428.89798382</v>
      </c>
      <c r="S462">
        <v>2232.8393098198653</v>
      </c>
      <c r="T462">
        <v>21132.553456478789</v>
      </c>
      <c r="U462">
        <f>Sustainable_Friendly_Table[[#This Row],[Total Energy(MJ)]]*AHP!$P$13/TOPSIS!$B$12</f>
        <v>2.4745146951290424E-2</v>
      </c>
      <c r="V462">
        <f>Sustainable_Friendly_Table[[#This Row],[Total Cost(LKR Million)]]*AHP!$P$14/TOPSIS!$C$12</f>
        <v>7.4992092850482981E-3</v>
      </c>
      <c r="W462">
        <f>Sustainable_Friendly_Table[[#This Row],[Total Carbon (Metric T)]]*AHP!$P$15/TOPSIS!$D$12</f>
        <v>1.3617411480070861E-2</v>
      </c>
      <c r="X462">
        <f>((Sustainable_Friendly_Table[[#This Row],[Weighted Energy]]-TOPSIS!$B$13)^2+(Sustainable_Friendly_Table[[#This Row],[Weighted Cost]]-TOPSIS!$C$13)^2+(Sustainable_Friendly_Table[[#This Row],[Weighted Co2]]-TOPSIS!$D$13)^2)^0.5</f>
        <v>4.725944653572605E-3</v>
      </c>
      <c r="Y462">
        <f>((Sustainable_Friendly_Table[[#This Row],[Weighted Energy]]-TOPSIS!$B$14)^2+(Sustainable_Friendly_Table[[#This Row],[Weighted Cost]]-TOPSIS!$C$14)^2+(Sustainable_Friendly_Table[[#This Row],[Weighted Co2]]-TOPSIS!$D$14)^2)^0.5</f>
        <v>1.0482922596971663E-3</v>
      </c>
      <c r="Z462">
        <f>Sustainable_Friendly_Table[[#This Row],[S- Worst-Euclidean Distance]]/(Sustainable_Friendly_Table[[#This Row],[S+ Best-Euclidean Distance]]+Sustainable_Friendly_Table[[#This Row],[S- Worst-Euclidean Distance]])</f>
        <v>0.18154645807623279</v>
      </c>
      <c r="AA462">
        <v>461</v>
      </c>
    </row>
    <row r="463" spans="1:27" x14ac:dyDescent="0.3">
      <c r="A463">
        <v>278</v>
      </c>
      <c r="B463" t="s">
        <v>141</v>
      </c>
      <c r="C463" t="s">
        <v>150</v>
      </c>
      <c r="D463" t="s">
        <v>155</v>
      </c>
      <c r="E463" t="s">
        <v>156</v>
      </c>
      <c r="F463" t="s">
        <v>161</v>
      </c>
      <c r="G463" t="s">
        <v>226</v>
      </c>
      <c r="H463">
        <v>385.14329132791119</v>
      </c>
      <c r="I463">
        <v>28</v>
      </c>
      <c r="J463">
        <v>1412166.2564675503</v>
      </c>
      <c r="K463">
        <v>41607.657099999997</v>
      </c>
      <c r="L463">
        <v>254189926.16415909</v>
      </c>
      <c r="M463">
        <v>5398365.2999999998</v>
      </c>
      <c r="N463">
        <v>2118249384.7013257</v>
      </c>
      <c r="O463">
        <v>109200000</v>
      </c>
      <c r="P463">
        <v>20.74740698863636</v>
      </c>
      <c r="Q463">
        <v>21111.885534189878</v>
      </c>
      <c r="R463">
        <v>254231533.82125908</v>
      </c>
      <c r="S463">
        <v>2232.8477500013255</v>
      </c>
      <c r="T463">
        <v>21132.632941178515</v>
      </c>
      <c r="U463">
        <f>Sustainable_Friendly_Table[[#This Row],[Total Energy(MJ)]]*AHP!$P$13/TOPSIS!$B$12</f>
        <v>2.4745254497381328E-2</v>
      </c>
      <c r="V463">
        <f>Sustainable_Friendly_Table[[#This Row],[Total Cost(LKR Million)]]*AHP!$P$14/TOPSIS!$C$12</f>
        <v>7.4992376322235267E-3</v>
      </c>
      <c r="W463">
        <f>Sustainable_Friendly_Table[[#This Row],[Total Carbon (Metric T)]]*AHP!$P$15/TOPSIS!$D$12</f>
        <v>1.3617462698484423E-2</v>
      </c>
      <c r="X463">
        <f>((Sustainable_Friendly_Table[[#This Row],[Weighted Energy]]-TOPSIS!$B$13)^2+(Sustainable_Friendly_Table[[#This Row],[Weighted Cost]]-TOPSIS!$C$13)^2+(Sustainable_Friendly_Table[[#This Row],[Weighted Co2]]-TOPSIS!$D$13)^2)^0.5</f>
        <v>4.7260668538621226E-3</v>
      </c>
      <c r="Y463">
        <f>((Sustainable_Friendly_Table[[#This Row],[Weighted Energy]]-TOPSIS!$B$14)^2+(Sustainable_Friendly_Table[[#This Row],[Weighted Cost]]-TOPSIS!$C$14)^2+(Sustainable_Friendly_Table[[#This Row],[Weighted Co2]]-TOPSIS!$D$14)^2)^0.5</f>
        <v>1.048170100279588E-3</v>
      </c>
      <c r="Z463">
        <f>Sustainable_Friendly_Table[[#This Row],[S- Worst-Euclidean Distance]]/(Sustainable_Friendly_Table[[#This Row],[S+ Best-Euclidean Distance]]+Sustainable_Friendly_Table[[#This Row],[S- Worst-Euclidean Distance]])</f>
        <v>0.18152530084996993</v>
      </c>
      <c r="AA463">
        <v>462</v>
      </c>
    </row>
    <row r="464" spans="1:27" x14ac:dyDescent="0.3">
      <c r="A464">
        <v>268</v>
      </c>
      <c r="B464" t="s">
        <v>141</v>
      </c>
      <c r="C464" t="s">
        <v>150</v>
      </c>
      <c r="D464" t="s">
        <v>154</v>
      </c>
      <c r="E464" t="s">
        <v>157</v>
      </c>
      <c r="F464" t="s">
        <v>161</v>
      </c>
      <c r="G464" t="s">
        <v>225</v>
      </c>
      <c r="H464">
        <v>388.19362204109296</v>
      </c>
      <c r="I464">
        <v>56</v>
      </c>
      <c r="J464">
        <v>1415118.9765979103</v>
      </c>
      <c r="K464">
        <v>44355.343309090902</v>
      </c>
      <c r="L464">
        <v>254721415.78762385</v>
      </c>
      <c r="M464">
        <v>4853433.1331818169</v>
      </c>
      <c r="N464">
        <v>2122678464.8968654</v>
      </c>
      <c r="O464">
        <v>104384000</v>
      </c>
      <c r="P464">
        <v>23.490488122727271</v>
      </c>
      <c r="Q464">
        <v>21156.028700138759</v>
      </c>
      <c r="R464">
        <v>254765771.13093296</v>
      </c>
      <c r="S464">
        <v>2231.9158980300476</v>
      </c>
      <c r="T464">
        <v>21179.519188261485</v>
      </c>
      <c r="U464">
        <f>Sustainable_Friendly_Table[[#This Row],[Total Energy(MJ)]]*AHP!$P$13/TOPSIS!$B$12</f>
        <v>2.4797253704525984E-2</v>
      </c>
      <c r="V464">
        <f>Sustainable_Friendly_Table[[#This Row],[Total Cost(LKR Million)]]*AHP!$P$14/TOPSIS!$C$12</f>
        <v>7.4961079162047502E-3</v>
      </c>
      <c r="W464">
        <f>Sustainable_Friendly_Table[[#This Row],[Total Carbon (Metric T)]]*AHP!$P$15/TOPSIS!$D$12</f>
        <v>1.3647675295395628E-2</v>
      </c>
      <c r="X464">
        <f>((Sustainable_Friendly_Table[[#This Row],[Weighted Energy]]-TOPSIS!$B$13)^2+(Sustainable_Friendly_Table[[#This Row],[Weighted Cost]]-TOPSIS!$C$13)^2+(Sustainable_Friendly_Table[[#This Row],[Weighted Co2]]-TOPSIS!$D$13)^2)^0.5</f>
        <v>4.7833451781418724E-3</v>
      </c>
      <c r="Y464">
        <f>((Sustainable_Friendly_Table[[#This Row],[Weighted Energy]]-TOPSIS!$B$14)^2+(Sustainable_Friendly_Table[[#This Row],[Weighted Cost]]-TOPSIS!$C$14)^2+(Sustainable_Friendly_Table[[#This Row],[Weighted Co2]]-TOPSIS!$D$14)^2)^0.5</f>
        <v>9.9123050288557764E-4</v>
      </c>
      <c r="Z464">
        <f>Sustainable_Friendly_Table[[#This Row],[S- Worst-Euclidean Distance]]/(Sustainable_Friendly_Table[[#This Row],[S+ Best-Euclidean Distance]]+Sustainable_Friendly_Table[[#This Row],[S- Worst-Euclidean Distance]])</f>
        <v>0.17165425784309946</v>
      </c>
      <c r="AA464">
        <v>463</v>
      </c>
    </row>
    <row r="465" spans="1:27" x14ac:dyDescent="0.3">
      <c r="A465">
        <v>286</v>
      </c>
      <c r="B465" t="s">
        <v>141</v>
      </c>
      <c r="C465" t="s">
        <v>150</v>
      </c>
      <c r="D465" t="s">
        <v>155</v>
      </c>
      <c r="E465" t="s">
        <v>157</v>
      </c>
      <c r="F465" t="s">
        <v>161</v>
      </c>
      <c r="G465" t="s">
        <v>225</v>
      </c>
      <c r="H465">
        <v>388.20006914609297</v>
      </c>
      <c r="I465">
        <v>56</v>
      </c>
      <c r="J465">
        <v>1415125.2173955503</v>
      </c>
      <c r="K465">
        <v>44336.923009090904</v>
      </c>
      <c r="L465">
        <v>254722539.13119906</v>
      </c>
      <c r="M465">
        <v>4852512.1181818172</v>
      </c>
      <c r="N465">
        <v>2122687826.0933254</v>
      </c>
      <c r="O465">
        <v>104384000</v>
      </c>
      <c r="P465">
        <v>23.476672897727269</v>
      </c>
      <c r="Q465">
        <v>21156.122000063475</v>
      </c>
      <c r="R465">
        <v>254766876.05420816</v>
      </c>
      <c r="S465">
        <v>2231.9243382115069</v>
      </c>
      <c r="T465">
        <v>21179.598672961201</v>
      </c>
      <c r="U465">
        <f>Sustainable_Friendly_Table[[#This Row],[Total Energy(MJ)]]*AHP!$P$13/TOPSIS!$B$12</f>
        <v>2.4797361250616885E-2</v>
      </c>
      <c r="V465">
        <f>Sustainable_Friendly_Table[[#This Row],[Total Cost(LKR Million)]]*AHP!$P$14/TOPSIS!$C$12</f>
        <v>7.4961362633799754E-3</v>
      </c>
      <c r="W465">
        <f>Sustainable_Friendly_Table[[#This Row],[Total Carbon (Metric T)]]*AHP!$P$15/TOPSIS!$D$12</f>
        <v>1.3647726513809183E-2</v>
      </c>
      <c r="X465">
        <f>((Sustainable_Friendly_Table[[#This Row],[Weighted Energy]]-TOPSIS!$B$13)^2+(Sustainable_Friendly_Table[[#This Row],[Weighted Cost]]-TOPSIS!$C$13)^2+(Sustainable_Friendly_Table[[#This Row],[Weighted Co2]]-TOPSIS!$D$13)^2)^0.5</f>
        <v>4.7834673892324323E-3</v>
      </c>
      <c r="Y465">
        <f>((Sustainable_Friendly_Table[[#This Row],[Weighted Energy]]-TOPSIS!$B$14)^2+(Sustainable_Friendly_Table[[#This Row],[Weighted Cost]]-TOPSIS!$C$14)^2+(Sustainable_Friendly_Table[[#This Row],[Weighted Co2]]-TOPSIS!$D$14)^2)^0.5</f>
        <v>9.9110843972004736E-4</v>
      </c>
      <c r="Z465">
        <f>Sustainable_Friendly_Table[[#This Row],[S- Worst-Euclidean Distance]]/(Sustainable_Friendly_Table[[#This Row],[S+ Best-Euclidean Distance]]+Sustainable_Friendly_Table[[#This Row],[S- Worst-Euclidean Distance]])</f>
        <v>0.17163311541444187</v>
      </c>
      <c r="AA465">
        <v>464</v>
      </c>
    </row>
    <row r="466" spans="1:27" x14ac:dyDescent="0.3">
      <c r="A466">
        <v>270</v>
      </c>
      <c r="B466" t="s">
        <v>141</v>
      </c>
      <c r="C466" t="s">
        <v>150</v>
      </c>
      <c r="D466" t="s">
        <v>154</v>
      </c>
      <c r="E466" t="s">
        <v>157</v>
      </c>
      <c r="F466" t="s">
        <v>161</v>
      </c>
      <c r="G466" t="s">
        <v>224</v>
      </c>
      <c r="H466">
        <v>388.19362204109296</v>
      </c>
      <c r="I466">
        <v>28</v>
      </c>
      <c r="J466">
        <v>1415118.9765979103</v>
      </c>
      <c r="K466">
        <v>44355.343309090902</v>
      </c>
      <c r="L466">
        <v>254721415.78762385</v>
      </c>
      <c r="M466">
        <v>4853433.1331818169</v>
      </c>
      <c r="N466">
        <v>2122678464.8968654</v>
      </c>
      <c r="O466">
        <v>104893600</v>
      </c>
      <c r="P466">
        <v>23.490488122727271</v>
      </c>
      <c r="Q466">
        <v>21156.028700138759</v>
      </c>
      <c r="R466">
        <v>254765771.13093296</v>
      </c>
      <c r="S466">
        <v>2232.4254980300475</v>
      </c>
      <c r="T466">
        <v>21179.519188261485</v>
      </c>
      <c r="U466">
        <f>Sustainable_Friendly_Table[[#This Row],[Total Energy(MJ)]]*AHP!$P$13/TOPSIS!$B$12</f>
        <v>2.4797253704525984E-2</v>
      </c>
      <c r="V466">
        <f>Sustainable_Friendly_Table[[#This Row],[Total Cost(LKR Million)]]*AHP!$P$14/TOPSIS!$C$12</f>
        <v>7.4978194576644742E-3</v>
      </c>
      <c r="W466">
        <f>Sustainable_Friendly_Table[[#This Row],[Total Carbon (Metric T)]]*AHP!$P$15/TOPSIS!$D$12</f>
        <v>1.3647675295395628E-2</v>
      </c>
      <c r="X466">
        <f>((Sustainable_Friendly_Table[[#This Row],[Weighted Energy]]-TOPSIS!$B$13)^2+(Sustainable_Friendly_Table[[#This Row],[Weighted Cost]]-TOPSIS!$C$13)^2+(Sustainable_Friendly_Table[[#This Row],[Weighted Co2]]-TOPSIS!$D$13)^2)^0.5</f>
        <v>4.7837839113149001E-3</v>
      </c>
      <c r="Y466">
        <f>((Sustainable_Friendly_Table[[#This Row],[Weighted Energy]]-TOPSIS!$B$14)^2+(Sustainable_Friendly_Table[[#This Row],[Weighted Cost]]-TOPSIS!$C$14)^2+(Sustainable_Friendly_Table[[#This Row],[Weighted Co2]]-TOPSIS!$D$14)^2)^0.5</f>
        <v>9.9074471540914338E-4</v>
      </c>
      <c r="Z466">
        <f>Sustainable_Friendly_Table[[#This Row],[S- Worst-Euclidean Distance]]/(Sustainable_Friendly_Table[[#This Row],[S+ Best-Euclidean Distance]]+Sustainable_Friendly_Table[[#This Row],[S- Worst-Euclidean Distance]])</f>
        <v>0.1715715306742196</v>
      </c>
      <c r="AA466">
        <v>465</v>
      </c>
    </row>
    <row r="467" spans="1:27" x14ac:dyDescent="0.3">
      <c r="A467">
        <v>288</v>
      </c>
      <c r="B467" t="s">
        <v>141</v>
      </c>
      <c r="C467" t="s">
        <v>150</v>
      </c>
      <c r="D467" t="s">
        <v>155</v>
      </c>
      <c r="E467" t="s">
        <v>157</v>
      </c>
      <c r="F467" t="s">
        <v>161</v>
      </c>
      <c r="G467" t="s">
        <v>224</v>
      </c>
      <c r="H467">
        <v>388.20006914609297</v>
      </c>
      <c r="I467">
        <v>28</v>
      </c>
      <c r="J467">
        <v>1415125.2173955503</v>
      </c>
      <c r="K467">
        <v>44336.923009090904</v>
      </c>
      <c r="L467">
        <v>254722539.13119906</v>
      </c>
      <c r="M467">
        <v>4852512.1181818172</v>
      </c>
      <c r="N467">
        <v>2122687826.0933254</v>
      </c>
      <c r="O467">
        <v>104893600</v>
      </c>
      <c r="P467">
        <v>23.476672897727269</v>
      </c>
      <c r="Q467">
        <v>21156.122000063475</v>
      </c>
      <c r="R467">
        <v>254766876.05420816</v>
      </c>
      <c r="S467">
        <v>2232.4339382115068</v>
      </c>
      <c r="T467">
        <v>21179.598672961201</v>
      </c>
      <c r="U467">
        <f>Sustainable_Friendly_Table[[#This Row],[Total Energy(MJ)]]*AHP!$P$13/TOPSIS!$B$12</f>
        <v>2.4797361250616885E-2</v>
      </c>
      <c r="V467">
        <f>Sustainable_Friendly_Table[[#This Row],[Total Cost(LKR Million)]]*AHP!$P$14/TOPSIS!$C$12</f>
        <v>7.4978478048397003E-3</v>
      </c>
      <c r="W467">
        <f>Sustainable_Friendly_Table[[#This Row],[Total Carbon (Metric T)]]*AHP!$P$15/TOPSIS!$D$12</f>
        <v>1.3647726513809183E-2</v>
      </c>
      <c r="X467">
        <f>((Sustainable_Friendly_Table[[#This Row],[Weighted Energy]]-TOPSIS!$B$13)^2+(Sustainable_Friendly_Table[[#This Row],[Weighted Cost]]-TOPSIS!$C$13)^2+(Sustainable_Friendly_Table[[#This Row],[Weighted Co2]]-TOPSIS!$D$13)^2)^0.5</f>
        <v>4.78390612133924E-3</v>
      </c>
      <c r="Y467">
        <f>((Sustainable_Friendly_Table[[#This Row],[Weighted Energy]]-TOPSIS!$B$14)^2+(Sustainable_Friendly_Table[[#This Row],[Weighted Cost]]-TOPSIS!$C$14)^2+(Sustainable_Friendly_Table[[#This Row],[Weighted Co2]]-TOPSIS!$D$14)^2)^0.5</f>
        <v>9.9062264136218214E-4</v>
      </c>
      <c r="Z467">
        <f>Sustainable_Friendly_Table[[#This Row],[S- Worst-Euclidean Distance]]/(Sustainable_Friendly_Table[[#This Row],[S+ Best-Euclidean Distance]]+Sustainable_Friendly_Table[[#This Row],[S- Worst-Euclidean Distance]])</f>
        <v>0.17155038654595811</v>
      </c>
      <c r="AA467">
        <v>466</v>
      </c>
    </row>
    <row r="468" spans="1:27" x14ac:dyDescent="0.3">
      <c r="A468">
        <v>269</v>
      </c>
      <c r="B468" t="s">
        <v>141</v>
      </c>
      <c r="C468" t="s">
        <v>150</v>
      </c>
      <c r="D468" t="s">
        <v>154</v>
      </c>
      <c r="E468" t="s">
        <v>157</v>
      </c>
      <c r="F468" t="s">
        <v>161</v>
      </c>
      <c r="G468" t="s">
        <v>226</v>
      </c>
      <c r="H468">
        <v>388.19362204109296</v>
      </c>
      <c r="I468">
        <v>28</v>
      </c>
      <c r="J468">
        <v>1415118.9765979103</v>
      </c>
      <c r="K468">
        <v>44355.343309090902</v>
      </c>
      <c r="L468">
        <v>254721415.78762385</v>
      </c>
      <c r="M468">
        <v>4853433.1331818169</v>
      </c>
      <c r="N468">
        <v>2122678464.8968654</v>
      </c>
      <c r="O468">
        <v>109200000</v>
      </c>
      <c r="P468">
        <v>23.490488122727271</v>
      </c>
      <c r="Q468">
        <v>21156.028700138759</v>
      </c>
      <c r="R468">
        <v>254765771.13093296</v>
      </c>
      <c r="S468">
        <v>2236.7318980300474</v>
      </c>
      <c r="T468">
        <v>21179.519188261485</v>
      </c>
      <c r="U468">
        <f>Sustainable_Friendly_Table[[#This Row],[Total Energy(MJ)]]*AHP!$P$13/TOPSIS!$B$12</f>
        <v>2.4797253704525984E-2</v>
      </c>
      <c r="V468">
        <f>Sustainable_Friendly_Table[[#This Row],[Total Cost(LKR Million)]]*AHP!$P$14/TOPSIS!$C$12</f>
        <v>7.512282923406546E-3</v>
      </c>
      <c r="W468">
        <f>Sustainable_Friendly_Table[[#This Row],[Total Carbon (Metric T)]]*AHP!$P$15/TOPSIS!$D$12</f>
        <v>1.3647675295395628E-2</v>
      </c>
      <c r="X468">
        <f>((Sustainable_Friendly_Table[[#This Row],[Weighted Energy]]-TOPSIS!$B$13)^2+(Sustainable_Friendly_Table[[#This Row],[Weighted Cost]]-TOPSIS!$C$13)^2+(Sustainable_Friendly_Table[[#This Row],[Weighted Co2]]-TOPSIS!$D$13)^2)^0.5</f>
        <v>4.7875142752700339E-3</v>
      </c>
      <c r="Y468">
        <f>((Sustainable_Friendly_Table[[#This Row],[Weighted Energy]]-TOPSIS!$B$14)^2+(Sustainable_Friendly_Table[[#This Row],[Weighted Cost]]-TOPSIS!$C$14)^2+(Sustainable_Friendly_Table[[#This Row],[Weighted Co2]]-TOPSIS!$D$14)^2)^0.5</f>
        <v>9.8674854466695083E-4</v>
      </c>
      <c r="Z468">
        <f>Sustainable_Friendly_Table[[#This Row],[S- Worst-Euclidean Distance]]/(Sustainable_Friendly_Table[[#This Row],[S+ Best-Euclidean Distance]]+Sustainable_Friendly_Table[[#This Row],[S- Worst-Euclidean Distance]])</f>
        <v>0.17088736267077625</v>
      </c>
      <c r="AA468">
        <v>467</v>
      </c>
    </row>
    <row r="469" spans="1:27" x14ac:dyDescent="0.3">
      <c r="A469">
        <v>287</v>
      </c>
      <c r="B469" t="s">
        <v>141</v>
      </c>
      <c r="C469" t="s">
        <v>150</v>
      </c>
      <c r="D469" t="s">
        <v>155</v>
      </c>
      <c r="E469" t="s">
        <v>157</v>
      </c>
      <c r="F469" t="s">
        <v>161</v>
      </c>
      <c r="G469" t="s">
        <v>226</v>
      </c>
      <c r="H469">
        <v>388.20006914609297</v>
      </c>
      <c r="I469">
        <v>28</v>
      </c>
      <c r="J469">
        <v>1415125.2173955503</v>
      </c>
      <c r="K469">
        <v>44336.923009090904</v>
      </c>
      <c r="L469">
        <v>254722539.13119906</v>
      </c>
      <c r="M469">
        <v>4852512.1181818172</v>
      </c>
      <c r="N469">
        <v>2122687826.0933254</v>
      </c>
      <c r="O469">
        <v>109200000</v>
      </c>
      <c r="P469">
        <v>23.476672897727269</v>
      </c>
      <c r="Q469">
        <v>21156.122000063475</v>
      </c>
      <c r="R469">
        <v>254766876.05420816</v>
      </c>
      <c r="S469">
        <v>2236.7403382115067</v>
      </c>
      <c r="T469">
        <v>21179.598672961201</v>
      </c>
      <c r="U469">
        <f>Sustainable_Friendly_Table[[#This Row],[Total Energy(MJ)]]*AHP!$P$13/TOPSIS!$B$12</f>
        <v>2.4797361250616885E-2</v>
      </c>
      <c r="V469">
        <f>Sustainable_Friendly_Table[[#This Row],[Total Cost(LKR Million)]]*AHP!$P$14/TOPSIS!$C$12</f>
        <v>7.5123112705817721E-3</v>
      </c>
      <c r="W469">
        <f>Sustainable_Friendly_Table[[#This Row],[Total Carbon (Metric T)]]*AHP!$P$15/TOPSIS!$D$12</f>
        <v>1.3647726513809183E-2</v>
      </c>
      <c r="X469">
        <f>((Sustainable_Friendly_Table[[#This Row],[Weighted Energy]]-TOPSIS!$B$13)^2+(Sustainable_Friendly_Table[[#This Row],[Weighted Cost]]-TOPSIS!$C$13)^2+(Sustainable_Friendly_Table[[#This Row],[Weighted Co2]]-TOPSIS!$D$13)^2)^0.5</f>
        <v>4.7876364757093786E-3</v>
      </c>
      <c r="Y469">
        <f>((Sustainable_Friendly_Table[[#This Row],[Weighted Energy]]-TOPSIS!$B$14)^2+(Sustainable_Friendly_Table[[#This Row],[Weighted Cost]]-TOPSIS!$C$14)^2+(Sustainable_Friendly_Table[[#This Row],[Weighted Co2]]-TOPSIS!$D$14)^2)^0.5</f>
        <v>9.8662639173467443E-4</v>
      </c>
      <c r="Z469">
        <f>Sustainable_Friendly_Table[[#This Row],[S- Worst-Euclidean Distance]]/(Sustainable_Friendly_Table[[#This Row],[S+ Best-Euclidean Distance]]+Sustainable_Friendly_Table[[#This Row],[S- Worst-Euclidean Distance]])</f>
        <v>0.17086620654168441</v>
      </c>
      <c r="AA469">
        <v>468</v>
      </c>
    </row>
    <row r="470" spans="1:27" x14ac:dyDescent="0.3">
      <c r="A470">
        <v>469</v>
      </c>
      <c r="B470" t="s">
        <v>143</v>
      </c>
      <c r="C470" t="s">
        <v>150</v>
      </c>
      <c r="D470" t="s">
        <v>154</v>
      </c>
      <c r="E470" t="s">
        <v>156</v>
      </c>
      <c r="F470" t="s">
        <v>159</v>
      </c>
      <c r="G470" t="s">
        <v>225</v>
      </c>
      <c r="H470">
        <v>403.22639781699831</v>
      </c>
      <c r="I470">
        <v>58</v>
      </c>
      <c r="J470">
        <v>1435083.2166340346</v>
      </c>
      <c r="K470">
        <v>33055.189763636357</v>
      </c>
      <c r="L470">
        <v>258314978.99412623</v>
      </c>
      <c r="M470">
        <v>5366664.1422727266</v>
      </c>
      <c r="N470">
        <v>2152624824.9510517</v>
      </c>
      <c r="O470">
        <v>108112000</v>
      </c>
      <c r="P470">
        <v>22.977584668181816</v>
      </c>
      <c r="Q470">
        <v>21454.494088678814</v>
      </c>
      <c r="R470">
        <v>258348034.18388987</v>
      </c>
      <c r="S470">
        <v>2266.1034890933247</v>
      </c>
      <c r="T470">
        <v>21477.471673346994</v>
      </c>
      <c r="U470">
        <f>Sustainable_Friendly_Table[[#This Row],[Total Energy(MJ)]]*AHP!$P$13/TOPSIS!$B$12</f>
        <v>2.51459280392539E-2</v>
      </c>
      <c r="V470">
        <f>Sustainable_Friendly_Table[[#This Row],[Total Cost(LKR Million)]]*AHP!$P$14/TOPSIS!$C$12</f>
        <v>7.6109302857356072E-3</v>
      </c>
      <c r="W470">
        <f>Sustainable_Friendly_Table[[#This Row],[Total Carbon (Metric T)]]*AHP!$P$15/TOPSIS!$D$12</f>
        <v>1.3839670152963356E-2</v>
      </c>
      <c r="X470">
        <f>((Sustainable_Friendly_Table[[#This Row],[Weighted Energy]]-TOPSIS!$B$13)^2+(Sustainable_Friendly_Table[[#This Row],[Weighted Cost]]-TOPSIS!$C$13)^2+(Sustainable_Friendly_Table[[#This Row],[Weighted Co2]]-TOPSIS!$D$13)^2)^0.5</f>
        <v>5.1975250738689888E-3</v>
      </c>
      <c r="Y470">
        <f>((Sustainable_Friendly_Table[[#This Row],[Weighted Energy]]-TOPSIS!$B$14)^2+(Sustainable_Friendly_Table[[#This Row],[Weighted Cost]]-TOPSIS!$C$14)^2+(Sustainable_Friendly_Table[[#This Row],[Weighted Co2]]-TOPSIS!$D$14)^2)^0.5</f>
        <v>5.769815479212153E-4</v>
      </c>
      <c r="Z470">
        <f>Sustainable_Friendly_Table[[#This Row],[S- Worst-Euclidean Distance]]/(Sustainable_Friendly_Table[[#This Row],[S+ Best-Euclidean Distance]]+Sustainable_Friendly_Table[[#This Row],[S- Worst-Euclidean Distance]])</f>
        <v>9.9918761153371116E-2</v>
      </c>
      <c r="AA470">
        <v>469</v>
      </c>
    </row>
    <row r="471" spans="1:27" x14ac:dyDescent="0.3">
      <c r="A471">
        <v>487</v>
      </c>
      <c r="B471" t="s">
        <v>143</v>
      </c>
      <c r="C471" t="s">
        <v>150</v>
      </c>
      <c r="D471" t="s">
        <v>155</v>
      </c>
      <c r="E471" t="s">
        <v>156</v>
      </c>
      <c r="F471" t="s">
        <v>159</v>
      </c>
      <c r="G471" t="s">
        <v>225</v>
      </c>
      <c r="H471">
        <v>403.23284492199832</v>
      </c>
      <c r="I471">
        <v>58</v>
      </c>
      <c r="J471">
        <v>1435089.4574316745</v>
      </c>
      <c r="K471">
        <v>33036.769463636359</v>
      </c>
      <c r="L471">
        <v>258316102.33770144</v>
      </c>
      <c r="M471">
        <v>5365743.127272726</v>
      </c>
      <c r="N471">
        <v>2152634186.147512</v>
      </c>
      <c r="O471">
        <v>108112000</v>
      </c>
      <c r="P471">
        <v>22.963769443181818</v>
      </c>
      <c r="Q471">
        <v>21454.587388603533</v>
      </c>
      <c r="R471">
        <v>258349139.10716507</v>
      </c>
      <c r="S471">
        <v>2266.1119292747844</v>
      </c>
      <c r="T471">
        <v>21477.551158046714</v>
      </c>
      <c r="U471">
        <f>Sustainable_Friendly_Table[[#This Row],[Total Energy(MJ)]]*AHP!$P$13/TOPSIS!$B$12</f>
        <v>2.5146035585344798E-2</v>
      </c>
      <c r="V471">
        <f>Sustainable_Friendly_Table[[#This Row],[Total Cost(LKR Million)]]*AHP!$P$14/TOPSIS!$C$12</f>
        <v>7.610958632910835E-3</v>
      </c>
      <c r="W471">
        <f>Sustainable_Friendly_Table[[#This Row],[Total Carbon (Metric T)]]*AHP!$P$15/TOPSIS!$D$12</f>
        <v>1.3839721371376915E-2</v>
      </c>
      <c r="X471">
        <f>((Sustainable_Friendly_Table[[#This Row],[Weighted Energy]]-TOPSIS!$B$13)^2+(Sustainable_Friendly_Table[[#This Row],[Weighted Cost]]-TOPSIS!$C$13)^2+(Sustainable_Friendly_Table[[#This Row],[Weighted Co2]]-TOPSIS!$D$13)^2)^0.5</f>
        <v>5.1976472791389903E-3</v>
      </c>
      <c r="Y471">
        <f>((Sustainable_Friendly_Table[[#This Row],[Weighted Energy]]-TOPSIS!$B$14)^2+(Sustainable_Friendly_Table[[#This Row],[Weighted Cost]]-TOPSIS!$C$14)^2+(Sustainable_Friendly_Table[[#This Row],[Weighted Co2]]-TOPSIS!$D$14)^2)^0.5</f>
        <v>5.7685952390695372E-4</v>
      </c>
      <c r="Z471">
        <f>Sustainable_Friendly_Table[[#This Row],[S- Worst-Euclidean Distance]]/(Sustainable_Friendly_Table[[#This Row],[S+ Best-Euclidean Distance]]+Sustainable_Friendly_Table[[#This Row],[S- Worst-Euclidean Distance]])</f>
        <v>9.9897626512912077E-2</v>
      </c>
      <c r="AA471">
        <v>470</v>
      </c>
    </row>
    <row r="472" spans="1:27" x14ac:dyDescent="0.3">
      <c r="A472">
        <v>471</v>
      </c>
      <c r="B472" t="s">
        <v>143</v>
      </c>
      <c r="C472" t="s">
        <v>150</v>
      </c>
      <c r="D472" t="s">
        <v>154</v>
      </c>
      <c r="E472" t="s">
        <v>156</v>
      </c>
      <c r="F472" t="s">
        <v>159</v>
      </c>
      <c r="G472" t="s">
        <v>224</v>
      </c>
      <c r="H472">
        <v>403.22639781699831</v>
      </c>
      <c r="I472">
        <v>29</v>
      </c>
      <c r="J472">
        <v>1435083.2166340346</v>
      </c>
      <c r="K472">
        <v>33055.189763636357</v>
      </c>
      <c r="L472">
        <v>258314978.99412623</v>
      </c>
      <c r="M472">
        <v>5366664.1422727266</v>
      </c>
      <c r="N472">
        <v>2152624824.9510517</v>
      </c>
      <c r="O472">
        <v>108639800</v>
      </c>
      <c r="P472">
        <v>22.977584668181816</v>
      </c>
      <c r="Q472">
        <v>21454.494088678814</v>
      </c>
      <c r="R472">
        <v>258348034.18388987</v>
      </c>
      <c r="S472">
        <v>2266.6312890933245</v>
      </c>
      <c r="T472">
        <v>21477.471673346994</v>
      </c>
      <c r="U472">
        <f>Sustainable_Friendly_Table[[#This Row],[Total Energy(MJ)]]*AHP!$P$13/TOPSIS!$B$12</f>
        <v>2.51459280392539E-2</v>
      </c>
      <c r="V472">
        <f>Sustainable_Friendly_Table[[#This Row],[Total Cost(LKR Million)]]*AHP!$P$14/TOPSIS!$C$12</f>
        <v>7.6127029536760364E-3</v>
      </c>
      <c r="W472">
        <f>Sustainable_Friendly_Table[[#This Row],[Total Carbon (Metric T)]]*AHP!$P$15/TOPSIS!$D$12</f>
        <v>1.3839670152963356E-2</v>
      </c>
      <c r="X472">
        <f>((Sustainable_Friendly_Table[[#This Row],[Weighted Energy]]-TOPSIS!$B$13)^2+(Sustainable_Friendly_Table[[#This Row],[Weighted Cost]]-TOPSIS!$C$13)^2+(Sustainable_Friendly_Table[[#This Row],[Weighted Co2]]-TOPSIS!$D$13)^2)^0.5</f>
        <v>5.1979824365198761E-3</v>
      </c>
      <c r="Y472">
        <f>((Sustainable_Friendly_Table[[#This Row],[Weighted Energy]]-TOPSIS!$B$14)^2+(Sustainable_Friendly_Table[[#This Row],[Weighted Cost]]-TOPSIS!$C$14)^2+(Sustainable_Friendly_Table[[#This Row],[Weighted Co2]]-TOPSIS!$D$14)^2)^0.5</f>
        <v>5.7647002848537317E-4</v>
      </c>
      <c r="Z472">
        <f>Sustainable_Friendly_Table[[#This Row],[S- Worst-Euclidean Distance]]/(Sustainable_Friendly_Table[[#This Row],[S+ Best-Euclidean Distance]]+Sustainable_Friendly_Table[[#This Row],[S- Worst-Euclidean Distance]])</f>
        <v>9.9831115067435083E-2</v>
      </c>
      <c r="AA472">
        <v>471</v>
      </c>
    </row>
    <row r="473" spans="1:27" x14ac:dyDescent="0.3">
      <c r="A473">
        <v>489</v>
      </c>
      <c r="B473" t="s">
        <v>143</v>
      </c>
      <c r="C473" t="s">
        <v>150</v>
      </c>
      <c r="D473" t="s">
        <v>155</v>
      </c>
      <c r="E473" t="s">
        <v>156</v>
      </c>
      <c r="F473" t="s">
        <v>159</v>
      </c>
      <c r="G473" t="s">
        <v>224</v>
      </c>
      <c r="H473">
        <v>403.23284492199832</v>
      </c>
      <c r="I473">
        <v>29</v>
      </c>
      <c r="J473">
        <v>1435089.4574316745</v>
      </c>
      <c r="K473">
        <v>33036.769463636359</v>
      </c>
      <c r="L473">
        <v>258316102.33770144</v>
      </c>
      <c r="M473">
        <v>5365743.127272726</v>
      </c>
      <c r="N473">
        <v>2152634186.147512</v>
      </c>
      <c r="O473">
        <v>108639800</v>
      </c>
      <c r="P473">
        <v>22.963769443181818</v>
      </c>
      <c r="Q473">
        <v>21454.587388603533</v>
      </c>
      <c r="R473">
        <v>258349139.10716507</v>
      </c>
      <c r="S473">
        <v>2266.6397292747847</v>
      </c>
      <c r="T473">
        <v>21477.551158046714</v>
      </c>
      <c r="U473">
        <f>Sustainable_Friendly_Table[[#This Row],[Total Energy(MJ)]]*AHP!$P$13/TOPSIS!$B$12</f>
        <v>2.5146035585344798E-2</v>
      </c>
      <c r="V473">
        <f>Sustainable_Friendly_Table[[#This Row],[Total Cost(LKR Million)]]*AHP!$P$14/TOPSIS!$C$12</f>
        <v>7.6127313008512651E-3</v>
      </c>
      <c r="W473">
        <f>Sustainable_Friendly_Table[[#This Row],[Total Carbon (Metric T)]]*AHP!$P$15/TOPSIS!$D$12</f>
        <v>1.3839721371376915E-2</v>
      </c>
      <c r="X473">
        <f>((Sustainable_Friendly_Table[[#This Row],[Weighted Energy]]-TOPSIS!$B$13)^2+(Sustainable_Friendly_Table[[#This Row],[Weighted Cost]]-TOPSIS!$C$13)^2+(Sustainable_Friendly_Table[[#This Row],[Weighted Co2]]-TOPSIS!$D$13)^2)^0.5</f>
        <v>5.1981046407044828E-3</v>
      </c>
      <c r="Y473">
        <f>((Sustainable_Friendly_Table[[#This Row],[Weighted Energy]]-TOPSIS!$B$14)^2+(Sustainable_Friendly_Table[[#This Row],[Weighted Cost]]-TOPSIS!$C$14)^2+(Sustainable_Friendly_Table[[#This Row],[Weighted Co2]]-TOPSIS!$D$14)^2)^0.5</f>
        <v>5.7634798335968855E-4</v>
      </c>
      <c r="Z473">
        <f>Sustainable_Friendly_Table[[#This Row],[S- Worst-Euclidean Distance]]/(Sustainable_Friendly_Table[[#This Row],[S+ Best-Euclidean Distance]]+Sustainable_Friendly_Table[[#This Row],[S- Worst-Euclidean Distance]])</f>
        <v>9.9809976959174304E-2</v>
      </c>
      <c r="AA473">
        <v>472</v>
      </c>
    </row>
    <row r="474" spans="1:27" x14ac:dyDescent="0.3">
      <c r="A474">
        <v>470</v>
      </c>
      <c r="B474" t="s">
        <v>143</v>
      </c>
      <c r="C474" t="s">
        <v>150</v>
      </c>
      <c r="D474" t="s">
        <v>154</v>
      </c>
      <c r="E474" t="s">
        <v>156</v>
      </c>
      <c r="F474" t="s">
        <v>159</v>
      </c>
      <c r="G474" t="s">
        <v>226</v>
      </c>
      <c r="H474">
        <v>403.22639781699831</v>
      </c>
      <c r="I474">
        <v>29</v>
      </c>
      <c r="J474">
        <v>1435083.2166340346</v>
      </c>
      <c r="K474">
        <v>33055.189763636357</v>
      </c>
      <c r="L474">
        <v>258314978.99412623</v>
      </c>
      <c r="M474">
        <v>5366664.1422727266</v>
      </c>
      <c r="N474">
        <v>2152624824.9510517</v>
      </c>
      <c r="O474">
        <v>113100000</v>
      </c>
      <c r="P474">
        <v>22.977584668181816</v>
      </c>
      <c r="Q474">
        <v>21454.494088678814</v>
      </c>
      <c r="R474">
        <v>258348034.18388987</v>
      </c>
      <c r="S474">
        <v>2271.0914890933245</v>
      </c>
      <c r="T474">
        <v>21477.471673346994</v>
      </c>
      <c r="U474">
        <f>Sustainable_Friendly_Table[[#This Row],[Total Energy(MJ)]]*AHP!$P$13/TOPSIS!$B$12</f>
        <v>2.51459280392539E-2</v>
      </c>
      <c r="V474">
        <f>Sustainable_Friendly_Table[[#This Row],[Total Cost(LKR Million)]]*AHP!$P$14/TOPSIS!$C$12</f>
        <v>7.6276829717660402E-3</v>
      </c>
      <c r="W474">
        <f>Sustainable_Friendly_Table[[#This Row],[Total Carbon (Metric T)]]*AHP!$P$15/TOPSIS!$D$12</f>
        <v>1.3839670152963356E-2</v>
      </c>
      <c r="X474">
        <f>((Sustainable_Friendly_Table[[#This Row],[Weighted Energy]]-TOPSIS!$B$13)^2+(Sustainable_Friendly_Table[[#This Row],[Weighted Cost]]-TOPSIS!$C$13)^2+(Sustainable_Friendly_Table[[#This Row],[Weighted Co2]]-TOPSIS!$D$13)^2)^0.5</f>
        <v>5.2018699181978316E-3</v>
      </c>
      <c r="Y474">
        <f>((Sustainable_Friendly_Table[[#This Row],[Weighted Energy]]-TOPSIS!$B$14)^2+(Sustainable_Friendly_Table[[#This Row],[Weighted Cost]]-TOPSIS!$C$14)^2+(Sustainable_Friendly_Table[[#This Row],[Weighted Co2]]-TOPSIS!$D$14)^2)^0.5</f>
        <v>5.7234842193972489E-4</v>
      </c>
      <c r="Z474">
        <f>Sustainable_Friendly_Table[[#This Row],[S- Worst-Euclidean Distance]]/(Sustainable_Friendly_Table[[#This Row],[S+ Best-Euclidean Distance]]+Sustainable_Friendly_Table[[#This Row],[S- Worst-Euclidean Distance]])</f>
        <v>9.9121368161857584E-2</v>
      </c>
      <c r="AA474">
        <v>473</v>
      </c>
    </row>
    <row r="475" spans="1:27" x14ac:dyDescent="0.3">
      <c r="A475">
        <v>488</v>
      </c>
      <c r="B475" t="s">
        <v>143</v>
      </c>
      <c r="C475" t="s">
        <v>150</v>
      </c>
      <c r="D475" t="s">
        <v>155</v>
      </c>
      <c r="E475" t="s">
        <v>156</v>
      </c>
      <c r="F475" t="s">
        <v>159</v>
      </c>
      <c r="G475" t="s">
        <v>226</v>
      </c>
      <c r="H475">
        <v>403.23284492199832</v>
      </c>
      <c r="I475">
        <v>29</v>
      </c>
      <c r="J475">
        <v>1435089.4574316745</v>
      </c>
      <c r="K475">
        <v>33036.769463636359</v>
      </c>
      <c r="L475">
        <v>258316102.33770144</v>
      </c>
      <c r="M475">
        <v>5365743.127272726</v>
      </c>
      <c r="N475">
        <v>2152634186.147512</v>
      </c>
      <c r="O475">
        <v>113100000</v>
      </c>
      <c r="P475">
        <v>22.963769443181818</v>
      </c>
      <c r="Q475">
        <v>21454.587388603533</v>
      </c>
      <c r="R475">
        <v>258349139.10716507</v>
      </c>
      <c r="S475">
        <v>2271.0999292747847</v>
      </c>
      <c r="T475">
        <v>21477.551158046714</v>
      </c>
      <c r="U475">
        <f>Sustainable_Friendly_Table[[#This Row],[Total Energy(MJ)]]*AHP!$P$13/TOPSIS!$B$12</f>
        <v>2.5146035585344798E-2</v>
      </c>
      <c r="V475">
        <f>Sustainable_Friendly_Table[[#This Row],[Total Cost(LKR Million)]]*AHP!$P$14/TOPSIS!$C$12</f>
        <v>7.6277113189412689E-3</v>
      </c>
      <c r="W475">
        <f>Sustainable_Friendly_Table[[#This Row],[Total Carbon (Metric T)]]*AHP!$P$15/TOPSIS!$D$12</f>
        <v>1.3839721371376915E-2</v>
      </c>
      <c r="X475">
        <f>((Sustainable_Friendly_Table[[#This Row],[Weighted Energy]]-TOPSIS!$B$13)^2+(Sustainable_Friendly_Table[[#This Row],[Weighted Cost]]-TOPSIS!$C$13)^2+(Sustainable_Friendly_Table[[#This Row],[Weighted Co2]]-TOPSIS!$D$13)^2)^0.5</f>
        <v>5.2019921126889726E-3</v>
      </c>
      <c r="Y475">
        <f>((Sustainable_Friendly_Table[[#This Row],[Weighted Energy]]-TOPSIS!$B$14)^2+(Sustainable_Friendly_Table[[#This Row],[Weighted Cost]]-TOPSIS!$C$14)^2+(Sustainable_Friendly_Table[[#This Row],[Weighted Co2]]-TOPSIS!$D$14)^2)^0.5</f>
        <v>5.7222623983887836E-4</v>
      </c>
      <c r="Z475">
        <f>Sustainable_Friendly_Table[[#This Row],[S- Worst-Euclidean Distance]]/(Sustainable_Friendly_Table[[#This Row],[S+ Best-Euclidean Distance]]+Sustainable_Friendly_Table[[#This Row],[S- Worst-Euclidean Distance]])</f>
        <v>9.9100208011421637E-2</v>
      </c>
      <c r="AA475">
        <v>474</v>
      </c>
    </row>
    <row r="476" spans="1:27" x14ac:dyDescent="0.3">
      <c r="A476">
        <v>472</v>
      </c>
      <c r="B476" t="s">
        <v>143</v>
      </c>
      <c r="C476" t="s">
        <v>150</v>
      </c>
      <c r="D476" t="s">
        <v>154</v>
      </c>
      <c r="E476" t="s">
        <v>156</v>
      </c>
      <c r="F476" t="s">
        <v>160</v>
      </c>
      <c r="G476" t="s">
        <v>225</v>
      </c>
      <c r="H476">
        <v>403.1878259731601</v>
      </c>
      <c r="I476">
        <v>58</v>
      </c>
      <c r="J476">
        <v>1436124.3960577189</v>
      </c>
      <c r="K476">
        <v>33873.969536363635</v>
      </c>
      <c r="L476">
        <v>258502391.29038942</v>
      </c>
      <c r="M476">
        <v>5393956.8013636358</v>
      </c>
      <c r="N476">
        <v>2154186594.0865784</v>
      </c>
      <c r="O476">
        <v>108112000</v>
      </c>
      <c r="P476">
        <v>22.704658077272725</v>
      </c>
      <c r="Q476">
        <v>21470.059721062898</v>
      </c>
      <c r="R476">
        <v>258536265.25992578</v>
      </c>
      <c r="S476">
        <v>2267.6925508879417</v>
      </c>
      <c r="T476">
        <v>21492.764379140172</v>
      </c>
      <c r="U476">
        <f>Sustainable_Friendly_Table[[#This Row],[Total Energy(MJ)]]*AHP!$P$13/TOPSIS!$B$12</f>
        <v>2.5164249235727111E-2</v>
      </c>
      <c r="V476">
        <f>Sustainable_Friendly_Table[[#This Row],[Total Cost(LKR Million)]]*AHP!$P$14/TOPSIS!$C$12</f>
        <v>7.616267305248072E-3</v>
      </c>
      <c r="W476">
        <f>Sustainable_Friendly_Table[[#This Row],[Total Carbon (Metric T)]]*AHP!$P$15/TOPSIS!$D$12</f>
        <v>1.3849524478795689E-2</v>
      </c>
      <c r="X476">
        <f>((Sustainable_Friendly_Table[[#This Row],[Weighted Energy]]-TOPSIS!$B$13)^2+(Sustainable_Friendly_Table[[#This Row],[Weighted Cost]]-TOPSIS!$C$13)^2+(Sustainable_Friendly_Table[[#This Row],[Weighted Co2]]-TOPSIS!$D$13)^2)^0.5</f>
        <v>5.219000120940928E-3</v>
      </c>
      <c r="Y476">
        <f>((Sustainable_Friendly_Table[[#This Row],[Weighted Energy]]-TOPSIS!$B$14)^2+(Sustainable_Friendly_Table[[#This Row],[Weighted Cost]]-TOPSIS!$C$14)^2+(Sustainable_Friendly_Table[[#This Row],[Weighted Co2]]-TOPSIS!$D$14)^2)^0.5</f>
        <v>5.5552631832784475E-4</v>
      </c>
      <c r="Z476">
        <f>Sustainable_Friendly_Table[[#This Row],[S- Worst-Euclidean Distance]]/(Sustainable_Friendly_Table[[#This Row],[S+ Best-Euclidean Distance]]+Sustainable_Friendly_Table[[#This Row],[S- Worst-Euclidean Distance]])</f>
        <v>9.6202922295077584E-2</v>
      </c>
      <c r="AA476">
        <v>475</v>
      </c>
    </row>
    <row r="477" spans="1:27" x14ac:dyDescent="0.3">
      <c r="A477">
        <v>490</v>
      </c>
      <c r="B477" t="s">
        <v>143</v>
      </c>
      <c r="C477" t="s">
        <v>150</v>
      </c>
      <c r="D477" t="s">
        <v>155</v>
      </c>
      <c r="E477" t="s">
        <v>156</v>
      </c>
      <c r="F477" t="s">
        <v>160</v>
      </c>
      <c r="G477" t="s">
        <v>225</v>
      </c>
      <c r="H477">
        <v>403.19427307816011</v>
      </c>
      <c r="I477">
        <v>58</v>
      </c>
      <c r="J477">
        <v>1436130.6368553587</v>
      </c>
      <c r="K477">
        <v>33855.549236363629</v>
      </c>
      <c r="L477">
        <v>258503514.6339646</v>
      </c>
      <c r="M477">
        <v>5393035.7863636352</v>
      </c>
      <c r="N477">
        <v>2154195955.2830381</v>
      </c>
      <c r="O477">
        <v>108112000</v>
      </c>
      <c r="P477">
        <v>22.690842852272727</v>
      </c>
      <c r="Q477">
        <v>21470.153020987611</v>
      </c>
      <c r="R477">
        <v>258537370.18320096</v>
      </c>
      <c r="S477">
        <v>2267.7009910694019</v>
      </c>
      <c r="T477">
        <v>21492.843863839884</v>
      </c>
      <c r="U477">
        <f>Sustainable_Friendly_Table[[#This Row],[Total Energy(MJ)]]*AHP!$P$13/TOPSIS!$B$12</f>
        <v>2.5164356781818002E-2</v>
      </c>
      <c r="V477">
        <f>Sustainable_Friendly_Table[[#This Row],[Total Cost(LKR Million)]]*AHP!$P$14/TOPSIS!$C$12</f>
        <v>7.6162956524233015E-3</v>
      </c>
      <c r="W477">
        <f>Sustainable_Friendly_Table[[#This Row],[Total Carbon (Metric T)]]*AHP!$P$15/TOPSIS!$D$12</f>
        <v>1.3849575697209243E-2</v>
      </c>
      <c r="X477">
        <f>((Sustainable_Friendly_Table[[#This Row],[Weighted Energy]]-TOPSIS!$B$13)^2+(Sustainable_Friendly_Table[[#This Row],[Weighted Cost]]-TOPSIS!$C$13)^2+(Sustainable_Friendly_Table[[#This Row],[Weighted Co2]]-TOPSIS!$D$13)^2)^0.5</f>
        <v>5.2191223265982472E-3</v>
      </c>
      <c r="Y477">
        <f>((Sustainable_Friendly_Table[[#This Row],[Weighted Energy]]-TOPSIS!$B$14)^2+(Sustainable_Friendly_Table[[#This Row],[Weighted Cost]]-TOPSIS!$C$14)^2+(Sustainable_Friendly_Table[[#This Row],[Weighted Co2]]-TOPSIS!$D$14)^2)^0.5</f>
        <v>5.5540430931560374E-4</v>
      </c>
      <c r="Z477">
        <f>Sustainable_Friendly_Table[[#This Row],[S- Worst-Euclidean Distance]]/(Sustainable_Friendly_Table[[#This Row],[S+ Best-Euclidean Distance]]+Sustainable_Friendly_Table[[#This Row],[S- Worst-Euclidean Distance]])</f>
        <v>9.6181790185423208E-2</v>
      </c>
      <c r="AA477">
        <v>476</v>
      </c>
    </row>
    <row r="478" spans="1:27" x14ac:dyDescent="0.3">
      <c r="A478">
        <v>474</v>
      </c>
      <c r="B478" t="s">
        <v>143</v>
      </c>
      <c r="C478" t="s">
        <v>150</v>
      </c>
      <c r="D478" t="s">
        <v>154</v>
      </c>
      <c r="E478" t="s">
        <v>156</v>
      </c>
      <c r="F478" t="s">
        <v>160</v>
      </c>
      <c r="G478" t="s">
        <v>224</v>
      </c>
      <c r="H478">
        <v>403.1878259731601</v>
      </c>
      <c r="I478">
        <v>29</v>
      </c>
      <c r="J478">
        <v>1436124.3960577189</v>
      </c>
      <c r="K478">
        <v>33873.969536363635</v>
      </c>
      <c r="L478">
        <v>258502391.29038942</v>
      </c>
      <c r="M478">
        <v>5393956.8013636358</v>
      </c>
      <c r="N478">
        <v>2154186594.0865784</v>
      </c>
      <c r="O478">
        <v>108639800</v>
      </c>
      <c r="P478">
        <v>22.704658077272725</v>
      </c>
      <c r="Q478">
        <v>21470.059721062898</v>
      </c>
      <c r="R478">
        <v>258536265.25992578</v>
      </c>
      <c r="S478">
        <v>2268.220350887942</v>
      </c>
      <c r="T478">
        <v>21492.764379140172</v>
      </c>
      <c r="U478">
        <f>Sustainable_Friendly_Table[[#This Row],[Total Energy(MJ)]]*AHP!$P$13/TOPSIS!$B$12</f>
        <v>2.5164249235727111E-2</v>
      </c>
      <c r="V478">
        <f>Sustainable_Friendly_Table[[#This Row],[Total Cost(LKR Million)]]*AHP!$P$14/TOPSIS!$C$12</f>
        <v>7.6180399731885021E-3</v>
      </c>
      <c r="W478">
        <f>Sustainable_Friendly_Table[[#This Row],[Total Carbon (Metric T)]]*AHP!$P$15/TOPSIS!$D$12</f>
        <v>1.3849524478795689E-2</v>
      </c>
      <c r="X478">
        <f>((Sustainable_Friendly_Table[[#This Row],[Weighted Energy]]-TOPSIS!$B$13)^2+(Sustainable_Friendly_Table[[#This Row],[Weighted Cost]]-TOPSIS!$C$13)^2+(Sustainable_Friendly_Table[[#This Row],[Weighted Co2]]-TOPSIS!$D$13)^2)^0.5</f>
        <v>5.2194574144043436E-3</v>
      </c>
      <c r="Y478">
        <f>((Sustainable_Friendly_Table[[#This Row],[Weighted Energy]]-TOPSIS!$B$14)^2+(Sustainable_Friendly_Table[[#This Row],[Weighted Cost]]-TOPSIS!$C$14)^2+(Sustainable_Friendly_Table[[#This Row],[Weighted Co2]]-TOPSIS!$D$14)^2)^0.5</f>
        <v>5.5501207102371145E-4</v>
      </c>
      <c r="Z478">
        <f>Sustainable_Friendly_Table[[#This Row],[S- Worst-Euclidean Distance]]/(Sustainable_Friendly_Table[[#This Row],[S+ Best-Euclidean Distance]]+Sustainable_Friendly_Table[[#This Row],[S- Worst-Euclidean Distance]])</f>
        <v>9.6114815815425331E-2</v>
      </c>
      <c r="AA478">
        <v>477</v>
      </c>
    </row>
    <row r="479" spans="1:27" x14ac:dyDescent="0.3">
      <c r="A479">
        <v>492</v>
      </c>
      <c r="B479" t="s">
        <v>143</v>
      </c>
      <c r="C479" t="s">
        <v>150</v>
      </c>
      <c r="D479" t="s">
        <v>155</v>
      </c>
      <c r="E479" t="s">
        <v>156</v>
      </c>
      <c r="F479" t="s">
        <v>160</v>
      </c>
      <c r="G479" t="s">
        <v>224</v>
      </c>
      <c r="H479">
        <v>403.19427307816011</v>
      </c>
      <c r="I479">
        <v>29</v>
      </c>
      <c r="J479">
        <v>1436130.6368553587</v>
      </c>
      <c r="K479">
        <v>33855.549236363629</v>
      </c>
      <c r="L479">
        <v>258503514.6339646</v>
      </c>
      <c r="M479">
        <v>5393035.7863636352</v>
      </c>
      <c r="N479">
        <v>2154195955.2830381</v>
      </c>
      <c r="O479">
        <v>108639800</v>
      </c>
      <c r="P479">
        <v>22.690842852272727</v>
      </c>
      <c r="Q479">
        <v>21470.153020987611</v>
      </c>
      <c r="R479">
        <v>258537370.18320096</v>
      </c>
      <c r="S479">
        <v>2268.2287910694017</v>
      </c>
      <c r="T479">
        <v>21492.843863839884</v>
      </c>
      <c r="U479">
        <f>Sustainable_Friendly_Table[[#This Row],[Total Energy(MJ)]]*AHP!$P$13/TOPSIS!$B$12</f>
        <v>2.5164356781818002E-2</v>
      </c>
      <c r="V479">
        <f>Sustainable_Friendly_Table[[#This Row],[Total Cost(LKR Million)]]*AHP!$P$14/TOPSIS!$C$12</f>
        <v>7.6180683203637307E-3</v>
      </c>
      <c r="W479">
        <f>Sustainable_Friendly_Table[[#This Row],[Total Carbon (Metric T)]]*AHP!$P$15/TOPSIS!$D$12</f>
        <v>1.3849575697209243E-2</v>
      </c>
      <c r="X479">
        <f>((Sustainable_Friendly_Table[[#This Row],[Weighted Energy]]-TOPSIS!$B$13)^2+(Sustainable_Friendly_Table[[#This Row],[Weighted Cost]]-TOPSIS!$C$13)^2+(Sustainable_Friendly_Table[[#This Row],[Weighted Co2]]-TOPSIS!$D$13)^2)^0.5</f>
        <v>5.2195796189823188E-3</v>
      </c>
      <c r="Y479">
        <f>((Sustainable_Friendly_Table[[#This Row],[Weighted Energy]]-TOPSIS!$B$14)^2+(Sustainable_Friendly_Table[[#This Row],[Weighted Cost]]-TOPSIS!$C$14)^2+(Sustainable_Friendly_Table[[#This Row],[Weighted Co2]]-TOPSIS!$D$14)^2)^0.5</f>
        <v>5.5489003949768284E-4</v>
      </c>
      <c r="Z479">
        <f>Sustainable_Friendly_Table[[#This Row],[S- Worst-Euclidean Distance]]/(Sustainable_Friendly_Table[[#This Row],[S+ Best-Euclidean Distance]]+Sustainable_Friendly_Table[[#This Row],[S- Worst-Euclidean Distance]])</f>
        <v>9.6093679994111378E-2</v>
      </c>
      <c r="AA479">
        <v>478</v>
      </c>
    </row>
    <row r="480" spans="1:27" x14ac:dyDescent="0.3">
      <c r="A480">
        <v>473</v>
      </c>
      <c r="B480" t="s">
        <v>143</v>
      </c>
      <c r="C480" t="s">
        <v>150</v>
      </c>
      <c r="D480" t="s">
        <v>154</v>
      </c>
      <c r="E480" t="s">
        <v>156</v>
      </c>
      <c r="F480" t="s">
        <v>160</v>
      </c>
      <c r="G480" t="s">
        <v>226</v>
      </c>
      <c r="H480">
        <v>403.1878259731601</v>
      </c>
      <c r="I480">
        <v>29</v>
      </c>
      <c r="J480">
        <v>1436124.3960577189</v>
      </c>
      <c r="K480">
        <v>33873.969536363635</v>
      </c>
      <c r="L480">
        <v>258502391.29038942</v>
      </c>
      <c r="M480">
        <v>5393956.8013636358</v>
      </c>
      <c r="N480">
        <v>2154186594.0865784</v>
      </c>
      <c r="O480">
        <v>113100000</v>
      </c>
      <c r="P480">
        <v>22.704658077272725</v>
      </c>
      <c r="Q480">
        <v>21470.059721062898</v>
      </c>
      <c r="R480">
        <v>258536265.25992578</v>
      </c>
      <c r="S480">
        <v>2272.680550887942</v>
      </c>
      <c r="T480">
        <v>21492.764379140172</v>
      </c>
      <c r="U480">
        <f>Sustainable_Friendly_Table[[#This Row],[Total Energy(MJ)]]*AHP!$P$13/TOPSIS!$B$12</f>
        <v>2.5164249235727111E-2</v>
      </c>
      <c r="V480">
        <f>Sustainable_Friendly_Table[[#This Row],[Total Cost(LKR Million)]]*AHP!$P$14/TOPSIS!$C$12</f>
        <v>7.6330199912785059E-3</v>
      </c>
      <c r="W480">
        <f>Sustainable_Friendly_Table[[#This Row],[Total Carbon (Metric T)]]*AHP!$P$15/TOPSIS!$D$12</f>
        <v>1.3849524478795689E-2</v>
      </c>
      <c r="X480">
        <f>((Sustainable_Friendly_Table[[#This Row],[Weighted Energy]]-TOPSIS!$B$13)^2+(Sustainable_Friendly_Table[[#This Row],[Weighted Cost]]-TOPSIS!$C$13)^2+(Sustainable_Friendly_Table[[#This Row],[Weighted Co2]]-TOPSIS!$D$13)^2)^0.5</f>
        <v>5.2233442193254462E-3</v>
      </c>
      <c r="Y480">
        <f>((Sustainable_Friendly_Table[[#This Row],[Weighted Energy]]-TOPSIS!$B$14)^2+(Sustainable_Friendly_Table[[#This Row],[Weighted Cost]]-TOPSIS!$C$14)^2+(Sustainable_Friendly_Table[[#This Row],[Weighted Co2]]-TOPSIS!$D$14)^2)^0.5</f>
        <v>5.508750481140732E-4</v>
      </c>
      <c r="Z480">
        <f>Sustainable_Friendly_Table[[#This Row],[S- Worst-Euclidean Distance]]/(Sustainable_Friendly_Table[[#This Row],[S+ Best-Euclidean Distance]]+Sustainable_Friendly_Table[[#This Row],[S- Worst-Euclidean Distance]])</f>
        <v>9.5402516357566303E-2</v>
      </c>
      <c r="AA480">
        <v>479</v>
      </c>
    </row>
    <row r="481" spans="1:27" x14ac:dyDescent="0.3">
      <c r="A481">
        <v>491</v>
      </c>
      <c r="B481" t="s">
        <v>143</v>
      </c>
      <c r="C481" t="s">
        <v>150</v>
      </c>
      <c r="D481" t="s">
        <v>155</v>
      </c>
      <c r="E481" t="s">
        <v>156</v>
      </c>
      <c r="F481" t="s">
        <v>160</v>
      </c>
      <c r="G481" t="s">
        <v>226</v>
      </c>
      <c r="H481">
        <v>403.19427307816011</v>
      </c>
      <c r="I481">
        <v>29</v>
      </c>
      <c r="J481">
        <v>1436130.6368553587</v>
      </c>
      <c r="K481">
        <v>33855.549236363629</v>
      </c>
      <c r="L481">
        <v>258503514.6339646</v>
      </c>
      <c r="M481">
        <v>5393035.7863636352</v>
      </c>
      <c r="N481">
        <v>2154195955.2830381</v>
      </c>
      <c r="O481">
        <v>113100000</v>
      </c>
      <c r="P481">
        <v>22.690842852272727</v>
      </c>
      <c r="Q481">
        <v>21470.153020987611</v>
      </c>
      <c r="R481">
        <v>258537370.18320096</v>
      </c>
      <c r="S481">
        <v>2272.6889910694017</v>
      </c>
      <c r="T481">
        <v>21492.843863839884</v>
      </c>
      <c r="U481">
        <f>Sustainable_Friendly_Table[[#This Row],[Total Energy(MJ)]]*AHP!$P$13/TOPSIS!$B$12</f>
        <v>2.5164356781818002E-2</v>
      </c>
      <c r="V481">
        <f>Sustainable_Friendly_Table[[#This Row],[Total Cost(LKR Million)]]*AHP!$P$14/TOPSIS!$C$12</f>
        <v>7.6330483384537328E-3</v>
      </c>
      <c r="W481">
        <f>Sustainable_Friendly_Table[[#This Row],[Total Carbon (Metric T)]]*AHP!$P$15/TOPSIS!$D$12</f>
        <v>1.3849575697209243E-2</v>
      </c>
      <c r="X481">
        <f>((Sustainable_Friendly_Table[[#This Row],[Weighted Energy]]-TOPSIS!$B$13)^2+(Sustainable_Friendly_Table[[#This Row],[Weighted Cost]]-TOPSIS!$C$13)^2+(Sustainable_Friendly_Table[[#This Row],[Weighted Co2]]-TOPSIS!$D$13)^2)^0.5</f>
        <v>5.2234664142653472E-3</v>
      </c>
      <c r="Y481">
        <f>((Sustainable_Friendly_Table[[#This Row],[Weighted Energy]]-TOPSIS!$B$14)^2+(Sustainable_Friendly_Table[[#This Row],[Weighted Cost]]-TOPSIS!$C$14)^2+(Sustainable_Friendly_Table[[#This Row],[Weighted Co2]]-TOPSIS!$D$14)^2)^0.5</f>
        <v>5.5075287095828114E-4</v>
      </c>
      <c r="Z481">
        <f>Sustainable_Friendly_Table[[#This Row],[S- Worst-Euclidean Distance]]/(Sustainable_Friendly_Table[[#This Row],[S+ Best-Euclidean Distance]]+Sustainable_Friendly_Table[[#This Row],[S- Worst-Euclidean Distance]])</f>
        <v>9.5381356985813043E-2</v>
      </c>
      <c r="AA481">
        <v>480</v>
      </c>
    </row>
    <row r="482" spans="1:27" x14ac:dyDescent="0.3">
      <c r="A482">
        <v>478</v>
      </c>
      <c r="B482" t="s">
        <v>143</v>
      </c>
      <c r="C482" t="s">
        <v>150</v>
      </c>
      <c r="D482" t="s">
        <v>154</v>
      </c>
      <c r="E482" t="s">
        <v>157</v>
      </c>
      <c r="F482" t="s">
        <v>159</v>
      </c>
      <c r="G482" t="s">
        <v>225</v>
      </c>
      <c r="H482">
        <v>406.2831756351801</v>
      </c>
      <c r="I482">
        <v>58</v>
      </c>
      <c r="J482">
        <v>1438042.1775620349</v>
      </c>
      <c r="K482">
        <v>35784.455672727272</v>
      </c>
      <c r="L482">
        <v>258847591.96116632</v>
      </c>
      <c r="M482">
        <v>4820810.9604545441</v>
      </c>
      <c r="N482">
        <v>2157063266.3430524</v>
      </c>
      <c r="O482">
        <v>108112000</v>
      </c>
      <c r="P482">
        <v>25.706850577272721</v>
      </c>
      <c r="Q482">
        <v>21498.730554552421</v>
      </c>
      <c r="R482">
        <v>258883376.41683906</v>
      </c>
      <c r="S482">
        <v>2269.9960773035068</v>
      </c>
      <c r="T482">
        <v>21524.437405129695</v>
      </c>
      <c r="U482">
        <f>Sustainable_Friendly_Table[[#This Row],[Total Energy(MJ)]]*AHP!$P$13/TOPSIS!$B$12</f>
        <v>2.5198034792489468E-2</v>
      </c>
      <c r="V482">
        <f>Sustainable_Friendly_Table[[#This Row],[Total Cost(LKR Million)]]*AHP!$P$14/TOPSIS!$C$12</f>
        <v>7.6240039240938568E-3</v>
      </c>
      <c r="W482">
        <f>Sustainable_Friendly_Table[[#This Row],[Total Carbon (Metric T)]]*AHP!$P$15/TOPSIS!$D$12</f>
        <v>1.3869933968288124E-2</v>
      </c>
      <c r="X482">
        <f>((Sustainable_Friendly_Table[[#This Row],[Weighted Energy]]-TOPSIS!$B$13)^2+(Sustainable_Friendly_Table[[#This Row],[Weighted Cost]]-TOPSIS!$C$13)^2+(Sustainable_Friendly_Table[[#This Row],[Weighted Co2]]-TOPSIS!$D$13)^2)^0.5</f>
        <v>5.2591014207814309E-3</v>
      </c>
      <c r="Y482">
        <f>((Sustainable_Friendly_Table[[#This Row],[Weighted Energy]]-TOPSIS!$B$14)^2+(Sustainable_Friendly_Table[[#This Row],[Weighted Cost]]-TOPSIS!$C$14)^2+(Sustainable_Friendly_Table[[#This Row],[Weighted Co2]]-TOPSIS!$D$14)^2)^0.5</f>
        <v>5.1556234209686083E-4</v>
      </c>
      <c r="Z482">
        <f>Sustainable_Friendly_Table[[#This Row],[S- Worst-Euclidean Distance]]/(Sustainable_Friendly_Table[[#This Row],[S+ Best-Euclidean Distance]]+Sustainable_Friendly_Table[[#This Row],[S- Worst-Euclidean Distance]])</f>
        <v>8.9280062574567415E-2</v>
      </c>
      <c r="AA482">
        <v>481</v>
      </c>
    </row>
    <row r="483" spans="1:27" x14ac:dyDescent="0.3">
      <c r="A483">
        <v>496</v>
      </c>
      <c r="B483" t="s">
        <v>143</v>
      </c>
      <c r="C483" t="s">
        <v>150</v>
      </c>
      <c r="D483" t="s">
        <v>155</v>
      </c>
      <c r="E483" t="s">
        <v>157</v>
      </c>
      <c r="F483" t="s">
        <v>159</v>
      </c>
      <c r="G483" t="s">
        <v>225</v>
      </c>
      <c r="H483">
        <v>406.28962274018011</v>
      </c>
      <c r="I483">
        <v>58</v>
      </c>
      <c r="J483">
        <v>1438048.4183596747</v>
      </c>
      <c r="K483">
        <v>35766.035372727267</v>
      </c>
      <c r="L483">
        <v>258848715.30474147</v>
      </c>
      <c r="M483">
        <v>4819889.9454545444</v>
      </c>
      <c r="N483">
        <v>2157072627.5395122</v>
      </c>
      <c r="O483">
        <v>108112000</v>
      </c>
      <c r="P483">
        <v>25.693035352272723</v>
      </c>
      <c r="Q483">
        <v>21498.823854477138</v>
      </c>
      <c r="R483">
        <v>258884481.34011421</v>
      </c>
      <c r="S483">
        <v>2270.004517484967</v>
      </c>
      <c r="T483">
        <v>21524.516889829411</v>
      </c>
      <c r="U483">
        <f>Sustainable_Friendly_Table[[#This Row],[Total Energy(MJ)]]*AHP!$P$13/TOPSIS!$B$12</f>
        <v>2.5198142338580361E-2</v>
      </c>
      <c r="V483">
        <f>Sustainable_Friendly_Table[[#This Row],[Total Cost(LKR Million)]]*AHP!$P$14/TOPSIS!$C$12</f>
        <v>7.6240322712690855E-3</v>
      </c>
      <c r="W483">
        <f>Sustainable_Friendly_Table[[#This Row],[Total Carbon (Metric T)]]*AHP!$P$15/TOPSIS!$D$12</f>
        <v>1.386998518670168E-2</v>
      </c>
      <c r="X483">
        <f>((Sustainable_Friendly_Table[[#This Row],[Weighted Energy]]-TOPSIS!$B$13)^2+(Sustainable_Friendly_Table[[#This Row],[Weighted Cost]]-TOPSIS!$C$13)^2+(Sustainable_Friendly_Table[[#This Row],[Weighted Co2]]-TOPSIS!$D$13)^2)^0.5</f>
        <v>5.2592236259732502E-3</v>
      </c>
      <c r="Y483">
        <f>((Sustainable_Friendly_Table[[#This Row],[Weighted Energy]]-TOPSIS!$B$14)^2+(Sustainable_Friendly_Table[[#This Row],[Weighted Cost]]-TOPSIS!$C$14)^2+(Sustainable_Friendly_Table[[#This Row],[Weighted Co2]]-TOPSIS!$D$14)^2)^0.5</f>
        <v>5.1544037613956214E-4</v>
      </c>
      <c r="Z483">
        <f>Sustainable_Friendly_Table[[#This Row],[S- Worst-Euclidean Distance]]/(Sustainable_Friendly_Table[[#This Row],[S+ Best-Euclidean Distance]]+Sustainable_Friendly_Table[[#This Row],[S- Worst-Euclidean Distance]])</f>
        <v>8.9258938000717408E-2</v>
      </c>
      <c r="AA483">
        <v>482</v>
      </c>
    </row>
    <row r="484" spans="1:27" x14ac:dyDescent="0.3">
      <c r="A484">
        <v>480</v>
      </c>
      <c r="B484" t="s">
        <v>143</v>
      </c>
      <c r="C484" t="s">
        <v>150</v>
      </c>
      <c r="D484" t="s">
        <v>154</v>
      </c>
      <c r="E484" t="s">
        <v>157</v>
      </c>
      <c r="F484" t="s">
        <v>159</v>
      </c>
      <c r="G484" t="s">
        <v>224</v>
      </c>
      <c r="H484">
        <v>406.2831756351801</v>
      </c>
      <c r="I484">
        <v>29</v>
      </c>
      <c r="J484">
        <v>1438042.1775620349</v>
      </c>
      <c r="K484">
        <v>35784.455672727272</v>
      </c>
      <c r="L484">
        <v>258847591.96116632</v>
      </c>
      <c r="M484">
        <v>4820810.9604545441</v>
      </c>
      <c r="N484">
        <v>2157063266.3430524</v>
      </c>
      <c r="O484">
        <v>108639800</v>
      </c>
      <c r="P484">
        <v>25.706850577272721</v>
      </c>
      <c r="Q484">
        <v>21498.730554552421</v>
      </c>
      <c r="R484">
        <v>258883376.41683906</v>
      </c>
      <c r="S484">
        <v>2270.5238773035067</v>
      </c>
      <c r="T484">
        <v>21524.437405129695</v>
      </c>
      <c r="U484">
        <f>Sustainable_Friendly_Table[[#This Row],[Total Energy(MJ)]]*AHP!$P$13/TOPSIS!$B$12</f>
        <v>2.5198034792489468E-2</v>
      </c>
      <c r="V484">
        <f>Sustainable_Friendly_Table[[#This Row],[Total Cost(LKR Million)]]*AHP!$P$14/TOPSIS!$C$12</f>
        <v>7.6257765920342861E-3</v>
      </c>
      <c r="W484">
        <f>Sustainable_Friendly_Table[[#This Row],[Total Carbon (Metric T)]]*AHP!$P$15/TOPSIS!$D$12</f>
        <v>1.3869933968288124E-2</v>
      </c>
      <c r="X484">
        <f>((Sustainable_Friendly_Table[[#This Row],[Weighted Energy]]-TOPSIS!$B$13)^2+(Sustainable_Friendly_Table[[#This Row],[Weighted Cost]]-TOPSIS!$C$13)^2+(Sustainable_Friendly_Table[[#This Row],[Weighted Co2]]-TOPSIS!$D$13)^2)^0.5</f>
        <v>5.2595578351584561E-3</v>
      </c>
      <c r="Y484">
        <f>((Sustainable_Friendly_Table[[#This Row],[Weighted Energy]]-TOPSIS!$B$14)^2+(Sustainable_Friendly_Table[[#This Row],[Weighted Cost]]-TOPSIS!$C$14)^2+(Sustainable_Friendly_Table[[#This Row],[Weighted Co2]]-TOPSIS!$D$14)^2)^0.5</f>
        <v>5.1503482030628833E-4</v>
      </c>
      <c r="Z484">
        <f>Sustainable_Friendly_Table[[#This Row],[S- Worst-Euclidean Distance]]/(Sustainable_Friendly_Table[[#This Row],[S+ Best-Euclidean Distance]]+Sustainable_Friendly_Table[[#This Row],[S- Worst-Euclidean Distance]])</f>
        <v>8.9189809746820642E-2</v>
      </c>
      <c r="AA484">
        <v>483</v>
      </c>
    </row>
    <row r="485" spans="1:27" x14ac:dyDescent="0.3">
      <c r="A485">
        <v>498</v>
      </c>
      <c r="B485" t="s">
        <v>143</v>
      </c>
      <c r="C485" t="s">
        <v>150</v>
      </c>
      <c r="D485" t="s">
        <v>155</v>
      </c>
      <c r="E485" t="s">
        <v>157</v>
      </c>
      <c r="F485" t="s">
        <v>159</v>
      </c>
      <c r="G485" t="s">
        <v>224</v>
      </c>
      <c r="H485">
        <v>406.28962274018011</v>
      </c>
      <c r="I485">
        <v>29</v>
      </c>
      <c r="J485">
        <v>1438048.4183596747</v>
      </c>
      <c r="K485">
        <v>35766.035372727267</v>
      </c>
      <c r="L485">
        <v>258848715.30474147</v>
      </c>
      <c r="M485">
        <v>4819889.9454545444</v>
      </c>
      <c r="N485">
        <v>2157072627.5395122</v>
      </c>
      <c r="O485">
        <v>108639800</v>
      </c>
      <c r="P485">
        <v>25.693035352272723</v>
      </c>
      <c r="Q485">
        <v>21498.823854477138</v>
      </c>
      <c r="R485">
        <v>258884481.34011421</v>
      </c>
      <c r="S485">
        <v>2270.5323174849668</v>
      </c>
      <c r="T485">
        <v>21524.516889829411</v>
      </c>
      <c r="U485">
        <f>Sustainable_Friendly_Table[[#This Row],[Total Energy(MJ)]]*AHP!$P$13/TOPSIS!$B$12</f>
        <v>2.5198142338580361E-2</v>
      </c>
      <c r="V485">
        <f>Sustainable_Friendly_Table[[#This Row],[Total Cost(LKR Million)]]*AHP!$P$14/TOPSIS!$C$12</f>
        <v>7.6258049392095139E-3</v>
      </c>
      <c r="W485">
        <f>Sustainable_Friendly_Table[[#This Row],[Total Carbon (Metric T)]]*AHP!$P$15/TOPSIS!$D$12</f>
        <v>1.386998518670168E-2</v>
      </c>
      <c r="X485">
        <f>((Sustainable_Friendly_Table[[#This Row],[Weighted Energy]]-TOPSIS!$B$13)^2+(Sustainable_Friendly_Table[[#This Row],[Weighted Cost]]-TOPSIS!$C$13)^2+(Sustainable_Friendly_Table[[#This Row],[Weighted Co2]]-TOPSIS!$D$13)^2)^0.5</f>
        <v>5.2596800392996261E-3</v>
      </c>
      <c r="Y485">
        <f>((Sustainable_Friendly_Table[[#This Row],[Weighted Energy]]-TOPSIS!$B$14)^2+(Sustainable_Friendly_Table[[#This Row],[Weighted Cost]]-TOPSIS!$C$14)^2+(Sustainable_Friendly_Table[[#This Row],[Weighted Co2]]-TOPSIS!$D$14)^2)^0.5</f>
        <v>5.1491282698596784E-4</v>
      </c>
      <c r="Z485">
        <f>Sustainable_Friendly_Table[[#This Row],[S- Worst-Euclidean Distance]]/(Sustainable_Friendly_Table[[#This Row],[S+ Best-Euclidean Distance]]+Sustainable_Friendly_Table[[#This Row],[S- Worst-Euclidean Distance]])</f>
        <v>8.916868061681664E-2</v>
      </c>
      <c r="AA485">
        <v>484</v>
      </c>
    </row>
    <row r="486" spans="1:27" x14ac:dyDescent="0.3">
      <c r="A486">
        <v>479</v>
      </c>
      <c r="B486" t="s">
        <v>143</v>
      </c>
      <c r="C486" t="s">
        <v>150</v>
      </c>
      <c r="D486" t="s">
        <v>154</v>
      </c>
      <c r="E486" t="s">
        <v>157</v>
      </c>
      <c r="F486" t="s">
        <v>159</v>
      </c>
      <c r="G486" t="s">
        <v>226</v>
      </c>
      <c r="H486">
        <v>406.2831756351801</v>
      </c>
      <c r="I486">
        <v>29</v>
      </c>
      <c r="J486">
        <v>1438042.1775620349</v>
      </c>
      <c r="K486">
        <v>35784.455672727272</v>
      </c>
      <c r="L486">
        <v>258847591.96116632</v>
      </c>
      <c r="M486">
        <v>4820810.9604545441</v>
      </c>
      <c r="N486">
        <v>2157063266.3430524</v>
      </c>
      <c r="O486">
        <v>113100000</v>
      </c>
      <c r="P486">
        <v>25.706850577272721</v>
      </c>
      <c r="Q486">
        <v>21498.730554552421</v>
      </c>
      <c r="R486">
        <v>258883376.41683906</v>
      </c>
      <c r="S486">
        <v>2274.9840773035066</v>
      </c>
      <c r="T486">
        <v>21524.437405129695</v>
      </c>
      <c r="U486">
        <f>Sustainable_Friendly_Table[[#This Row],[Total Energy(MJ)]]*AHP!$P$13/TOPSIS!$B$12</f>
        <v>2.5198034792489468E-2</v>
      </c>
      <c r="V486">
        <f>Sustainable_Friendly_Table[[#This Row],[Total Cost(LKR Million)]]*AHP!$P$14/TOPSIS!$C$12</f>
        <v>7.6407566101242882E-3</v>
      </c>
      <c r="W486">
        <f>Sustainable_Friendly_Table[[#This Row],[Total Carbon (Metric T)]]*AHP!$P$15/TOPSIS!$D$12</f>
        <v>1.3869933968288124E-2</v>
      </c>
      <c r="X486">
        <f>((Sustainable_Friendly_Table[[#This Row],[Weighted Energy]]-TOPSIS!$B$13)^2+(Sustainable_Friendly_Table[[#This Row],[Weighted Cost]]-TOPSIS!$C$13)^2+(Sustainable_Friendly_Table[[#This Row],[Weighted Co2]]-TOPSIS!$D$13)^2)^0.5</f>
        <v>5.2634370466015188E-3</v>
      </c>
      <c r="Y486">
        <f>((Sustainable_Friendly_Table[[#This Row],[Weighted Energy]]-TOPSIS!$B$14)^2+(Sustainable_Friendly_Table[[#This Row],[Weighted Cost]]-TOPSIS!$C$14)^2+(Sustainable_Friendly_Table[[#This Row],[Weighted Co2]]-TOPSIS!$D$14)^2)^0.5</f>
        <v>5.1080091538789846E-4</v>
      </c>
      <c r="Z486">
        <f>Sustainable_Friendly_Table[[#This Row],[S- Worst-Euclidean Distance]]/(Sustainable_Friendly_Table[[#This Row],[S+ Best-Euclidean Distance]]+Sustainable_Friendly_Table[[#This Row],[S- Worst-Euclidean Distance]])</f>
        <v>8.8462047936089999E-2</v>
      </c>
      <c r="AA486">
        <v>485</v>
      </c>
    </row>
    <row r="487" spans="1:27" x14ac:dyDescent="0.3">
      <c r="A487">
        <v>497</v>
      </c>
      <c r="B487" t="s">
        <v>143</v>
      </c>
      <c r="C487" t="s">
        <v>150</v>
      </c>
      <c r="D487" t="s">
        <v>155</v>
      </c>
      <c r="E487" t="s">
        <v>157</v>
      </c>
      <c r="F487" t="s">
        <v>159</v>
      </c>
      <c r="G487" t="s">
        <v>226</v>
      </c>
      <c r="H487">
        <v>406.28962274018011</v>
      </c>
      <c r="I487">
        <v>29</v>
      </c>
      <c r="J487">
        <v>1438048.4183596747</v>
      </c>
      <c r="K487">
        <v>35766.035372727267</v>
      </c>
      <c r="L487">
        <v>258848715.30474147</v>
      </c>
      <c r="M487">
        <v>4819889.9454545444</v>
      </c>
      <c r="N487">
        <v>2157072627.5395122</v>
      </c>
      <c r="O487">
        <v>113100000</v>
      </c>
      <c r="P487">
        <v>25.693035352272723</v>
      </c>
      <c r="Q487">
        <v>21498.823854477138</v>
      </c>
      <c r="R487">
        <v>258884481.34011421</v>
      </c>
      <c r="S487">
        <v>2274.9925174849668</v>
      </c>
      <c r="T487">
        <v>21524.516889829411</v>
      </c>
      <c r="U487">
        <f>Sustainable_Friendly_Table[[#This Row],[Total Energy(MJ)]]*AHP!$P$13/TOPSIS!$B$12</f>
        <v>2.5198142338580361E-2</v>
      </c>
      <c r="V487">
        <f>Sustainable_Friendly_Table[[#This Row],[Total Cost(LKR Million)]]*AHP!$P$14/TOPSIS!$C$12</f>
        <v>7.6407849572995177E-3</v>
      </c>
      <c r="W487">
        <f>Sustainable_Friendly_Table[[#This Row],[Total Carbon (Metric T)]]*AHP!$P$15/TOPSIS!$D$12</f>
        <v>1.386998518670168E-2</v>
      </c>
      <c r="X487">
        <f>((Sustainable_Friendly_Table[[#This Row],[Weighted Energy]]-TOPSIS!$B$13)^2+(Sustainable_Friendly_Table[[#This Row],[Weighted Cost]]-TOPSIS!$C$13)^2+(Sustainable_Friendly_Table[[#This Row],[Weighted Co2]]-TOPSIS!$D$13)^2)^0.5</f>
        <v>5.2635592413546491E-3</v>
      </c>
      <c r="Y487">
        <f>((Sustainable_Friendly_Table[[#This Row],[Weighted Energy]]-TOPSIS!$B$14)^2+(Sustainable_Friendly_Table[[#This Row],[Weighted Cost]]-TOPSIS!$C$14)^2+(Sustainable_Friendly_Table[[#This Row],[Weighted Co2]]-TOPSIS!$D$14)^2)^0.5</f>
        <v>5.1067874217580311E-4</v>
      </c>
      <c r="Z487">
        <f>Sustainable_Friendly_Table[[#This Row],[S- Worst-Euclidean Distance]]/(Sustainable_Friendly_Table[[#This Row],[S+ Best-Euclidean Distance]]+Sustainable_Friendly_Table[[#This Row],[S- Worst-Euclidean Distance]])</f>
        <v>8.844088927965639E-2</v>
      </c>
      <c r="AA487">
        <v>486</v>
      </c>
    </row>
    <row r="488" spans="1:27" x14ac:dyDescent="0.3">
      <c r="A488">
        <v>481</v>
      </c>
      <c r="B488" t="s">
        <v>143</v>
      </c>
      <c r="C488" t="s">
        <v>150</v>
      </c>
      <c r="D488" t="s">
        <v>154</v>
      </c>
      <c r="E488" t="s">
        <v>157</v>
      </c>
      <c r="F488" t="s">
        <v>160</v>
      </c>
      <c r="G488" t="s">
        <v>225</v>
      </c>
      <c r="H488">
        <v>406.244603791342</v>
      </c>
      <c r="I488">
        <v>58</v>
      </c>
      <c r="J488">
        <v>1439083.3569857187</v>
      </c>
      <c r="K488">
        <v>36603.235445454542</v>
      </c>
      <c r="L488">
        <v>259035004.25742936</v>
      </c>
      <c r="M488">
        <v>4848103.6195454532</v>
      </c>
      <c r="N488">
        <v>2158625035.4785781</v>
      </c>
      <c r="O488">
        <v>108112000</v>
      </c>
      <c r="P488">
        <v>25.433923986363631</v>
      </c>
      <c r="Q488">
        <v>21514.296186936495</v>
      </c>
      <c r="R488">
        <v>259071607.4928748</v>
      </c>
      <c r="S488">
        <v>2271.5851390981234</v>
      </c>
      <c r="T488">
        <v>21539.730110922857</v>
      </c>
      <c r="U488">
        <f>Sustainable_Friendly_Table[[#This Row],[Total Energy(MJ)]]*AHP!$P$13/TOPSIS!$B$12</f>
        <v>2.5216355988962661E-2</v>
      </c>
      <c r="V488">
        <f>Sustainable_Friendly_Table[[#This Row],[Total Cost(LKR Million)]]*AHP!$P$14/TOPSIS!$C$12</f>
        <v>7.629340943606319E-3</v>
      </c>
      <c r="W488">
        <f>Sustainable_Friendly_Table[[#This Row],[Total Carbon (Metric T)]]*AHP!$P$15/TOPSIS!$D$12</f>
        <v>1.3879788294120451E-2</v>
      </c>
      <c r="X488">
        <f>((Sustainable_Friendly_Table[[#This Row],[Weighted Energy]]-TOPSIS!$B$13)^2+(Sustainable_Friendly_Table[[#This Row],[Weighted Cost]]-TOPSIS!$C$13)^2+(Sustainable_Friendly_Table[[#This Row],[Weighted Co2]]-TOPSIS!$D$13)^2)^0.5</f>
        <v>5.2805765259673291E-3</v>
      </c>
      <c r="Y488">
        <f>((Sustainable_Friendly_Table[[#This Row],[Weighted Energy]]-TOPSIS!$B$14)^2+(Sustainable_Friendly_Table[[#This Row],[Weighted Cost]]-TOPSIS!$C$14)^2+(Sustainable_Friendly_Table[[#This Row],[Weighted Co2]]-TOPSIS!$D$14)^2)^0.5</f>
        <v>4.9411702657293675E-4</v>
      </c>
      <c r="Z488">
        <f>Sustainable_Friendly_Table[[#This Row],[S- Worst-Euclidean Distance]]/(Sustainable_Friendly_Table[[#This Row],[S+ Best-Euclidean Distance]]+Sustainable_Friendly_Table[[#This Row],[S- Worst-Euclidean Distance]])</f>
        <v>8.5565930395661696E-2</v>
      </c>
      <c r="AA488">
        <v>487</v>
      </c>
    </row>
    <row r="489" spans="1:27" x14ac:dyDescent="0.3">
      <c r="A489">
        <v>499</v>
      </c>
      <c r="B489" t="s">
        <v>143</v>
      </c>
      <c r="C489" t="s">
        <v>150</v>
      </c>
      <c r="D489" t="s">
        <v>155</v>
      </c>
      <c r="E489" t="s">
        <v>157</v>
      </c>
      <c r="F489" t="s">
        <v>160</v>
      </c>
      <c r="G489" t="s">
        <v>225</v>
      </c>
      <c r="H489">
        <v>406.25105089634189</v>
      </c>
      <c r="I489">
        <v>58</v>
      </c>
      <c r="J489">
        <v>1439089.5977833585</v>
      </c>
      <c r="K489">
        <v>36584.815145454537</v>
      </c>
      <c r="L489">
        <v>259036127.60100451</v>
      </c>
      <c r="M489">
        <v>4847182.6045454536</v>
      </c>
      <c r="N489">
        <v>2158634396.6750374</v>
      </c>
      <c r="O489">
        <v>108112000</v>
      </c>
      <c r="P489">
        <v>25.420108761363633</v>
      </c>
      <c r="Q489">
        <v>21514.389486861208</v>
      </c>
      <c r="R489">
        <v>259072712.41614997</v>
      </c>
      <c r="S489">
        <v>2271.5935792795831</v>
      </c>
      <c r="T489">
        <v>21539.80959562257</v>
      </c>
      <c r="U489">
        <f>Sustainable_Friendly_Table[[#This Row],[Total Energy(MJ)]]*AHP!$P$13/TOPSIS!$B$12</f>
        <v>2.5216463535053555E-2</v>
      </c>
      <c r="V489">
        <f>Sustainable_Friendly_Table[[#This Row],[Total Cost(LKR Million)]]*AHP!$P$14/TOPSIS!$C$12</f>
        <v>7.6293692907815477E-3</v>
      </c>
      <c r="W489">
        <f>Sustainable_Friendly_Table[[#This Row],[Total Carbon (Metric T)]]*AHP!$P$15/TOPSIS!$D$12</f>
        <v>1.3879839512534001E-2</v>
      </c>
      <c r="X489">
        <f>((Sustainable_Friendly_Table[[#This Row],[Weighted Energy]]-TOPSIS!$B$13)^2+(Sustainable_Friendly_Table[[#This Row],[Weighted Cost]]-TOPSIS!$C$13)^2+(Sustainable_Friendly_Table[[#This Row],[Weighted Co2]]-TOPSIS!$D$13)^2)^0.5</f>
        <v>5.2806987315409289E-3</v>
      </c>
      <c r="Y489">
        <f>((Sustainable_Friendly_Table[[#This Row],[Weighted Energy]]-TOPSIS!$B$14)^2+(Sustainable_Friendly_Table[[#This Row],[Weighted Cost]]-TOPSIS!$C$14)^2+(Sustainable_Friendly_Table[[#This Row],[Weighted Co2]]-TOPSIS!$D$14)^2)^0.5</f>
        <v>4.9399508245186402E-4</v>
      </c>
      <c r="Z489">
        <f>Sustainable_Friendly_Table[[#This Row],[S- Worst-Euclidean Distance]]/(Sustainable_Friendly_Table[[#This Row],[S+ Best-Euclidean Distance]]+Sustainable_Friendly_Table[[#This Row],[S- Worst-Euclidean Distance]])</f>
        <v>8.5544809536888908E-2</v>
      </c>
      <c r="AA489">
        <v>488</v>
      </c>
    </row>
    <row r="490" spans="1:27" x14ac:dyDescent="0.3">
      <c r="A490">
        <v>483</v>
      </c>
      <c r="B490" t="s">
        <v>143</v>
      </c>
      <c r="C490" t="s">
        <v>150</v>
      </c>
      <c r="D490" t="s">
        <v>154</v>
      </c>
      <c r="E490" t="s">
        <v>157</v>
      </c>
      <c r="F490" t="s">
        <v>160</v>
      </c>
      <c r="G490" t="s">
        <v>224</v>
      </c>
      <c r="H490">
        <v>406.244603791342</v>
      </c>
      <c r="I490">
        <v>29</v>
      </c>
      <c r="J490">
        <v>1439083.3569857187</v>
      </c>
      <c r="K490">
        <v>36603.235445454542</v>
      </c>
      <c r="L490">
        <v>259035004.25742936</v>
      </c>
      <c r="M490">
        <v>4848103.6195454532</v>
      </c>
      <c r="N490">
        <v>2158625035.4785781</v>
      </c>
      <c r="O490">
        <v>108639800</v>
      </c>
      <c r="P490">
        <v>25.433923986363631</v>
      </c>
      <c r="Q490">
        <v>21514.296186936495</v>
      </c>
      <c r="R490">
        <v>259071607.4928748</v>
      </c>
      <c r="S490">
        <v>2272.1129390981237</v>
      </c>
      <c r="T490">
        <v>21539.730110922857</v>
      </c>
      <c r="U490">
        <f>Sustainable_Friendly_Table[[#This Row],[Total Energy(MJ)]]*AHP!$P$13/TOPSIS!$B$12</f>
        <v>2.5216355988962661E-2</v>
      </c>
      <c r="V490">
        <f>Sustainable_Friendly_Table[[#This Row],[Total Cost(LKR Million)]]*AHP!$P$14/TOPSIS!$C$12</f>
        <v>7.63111361154675E-3</v>
      </c>
      <c r="W490">
        <f>Sustainable_Friendly_Table[[#This Row],[Total Carbon (Metric T)]]*AHP!$P$15/TOPSIS!$D$12</f>
        <v>1.3879788294120451E-2</v>
      </c>
      <c r="X490">
        <f>((Sustainable_Friendly_Table[[#This Row],[Weighted Energy]]-TOPSIS!$B$13)^2+(Sustainable_Friendly_Table[[#This Row],[Weighted Cost]]-TOPSIS!$C$13)^2+(Sustainable_Friendly_Table[[#This Row],[Weighted Co2]]-TOPSIS!$D$13)^2)^0.5</f>
        <v>5.281032875814674E-3</v>
      </c>
      <c r="Y490">
        <f>((Sustainable_Friendly_Table[[#This Row],[Weighted Energy]]-TOPSIS!$B$14)^2+(Sustainable_Friendly_Table[[#This Row],[Weighted Cost]]-TOPSIS!$C$14)^2+(Sustainable_Friendly_Table[[#This Row],[Weighted Co2]]-TOPSIS!$D$14)^2)^0.5</f>
        <v>4.9358575244387299E-4</v>
      </c>
      <c r="Z490">
        <f>Sustainable_Friendly_Table[[#This Row],[S- Worst-Euclidean Distance]]/(Sustainable_Friendly_Table[[#This Row],[S+ Best-Euclidean Distance]]+Sustainable_Friendly_Table[[#This Row],[S- Worst-Euclidean Distance]])</f>
        <v>8.5475038997116198E-2</v>
      </c>
      <c r="AA490">
        <v>489</v>
      </c>
    </row>
    <row r="491" spans="1:27" x14ac:dyDescent="0.3">
      <c r="A491">
        <v>501</v>
      </c>
      <c r="B491" t="s">
        <v>143</v>
      </c>
      <c r="C491" t="s">
        <v>150</v>
      </c>
      <c r="D491" t="s">
        <v>155</v>
      </c>
      <c r="E491" t="s">
        <v>157</v>
      </c>
      <c r="F491" t="s">
        <v>160</v>
      </c>
      <c r="G491" t="s">
        <v>224</v>
      </c>
      <c r="H491">
        <v>406.25105089634189</v>
      </c>
      <c r="I491">
        <v>29</v>
      </c>
      <c r="J491">
        <v>1439089.5977833585</v>
      </c>
      <c r="K491">
        <v>36584.815145454537</v>
      </c>
      <c r="L491">
        <v>259036127.60100451</v>
      </c>
      <c r="M491">
        <v>4847182.6045454536</v>
      </c>
      <c r="N491">
        <v>2158634396.6750374</v>
      </c>
      <c r="O491">
        <v>108639800</v>
      </c>
      <c r="P491">
        <v>25.420108761363633</v>
      </c>
      <c r="Q491">
        <v>21514.389486861208</v>
      </c>
      <c r="R491">
        <v>259072712.41614997</v>
      </c>
      <c r="S491">
        <v>2272.1213792795829</v>
      </c>
      <c r="T491">
        <v>21539.80959562257</v>
      </c>
      <c r="U491">
        <f>Sustainable_Friendly_Table[[#This Row],[Total Energy(MJ)]]*AHP!$P$13/TOPSIS!$B$12</f>
        <v>2.5216463535053555E-2</v>
      </c>
      <c r="V491">
        <f>Sustainable_Friendly_Table[[#This Row],[Total Cost(LKR Million)]]*AHP!$P$14/TOPSIS!$C$12</f>
        <v>7.6311419587219769E-3</v>
      </c>
      <c r="W491">
        <f>Sustainable_Friendly_Table[[#This Row],[Total Carbon (Metric T)]]*AHP!$P$15/TOPSIS!$D$12</f>
        <v>1.3879839512534001E-2</v>
      </c>
      <c r="X491">
        <f>((Sustainable_Friendly_Table[[#This Row],[Weighted Energy]]-TOPSIS!$B$13)^2+(Sustainable_Friendly_Table[[#This Row],[Weighted Cost]]-TOPSIS!$C$13)^2+(Sustainable_Friendly_Table[[#This Row],[Weighted Co2]]-TOPSIS!$D$13)^2)^0.5</f>
        <v>5.2811550803433562E-3</v>
      </c>
      <c r="Y491">
        <f>((Sustainable_Friendly_Table[[#This Row],[Weighted Energy]]-TOPSIS!$B$14)^2+(Sustainable_Friendly_Table[[#This Row],[Weighted Cost]]-TOPSIS!$C$14)^2+(Sustainable_Friendly_Table[[#This Row],[Weighted Co2]]-TOPSIS!$D$14)^2)^0.5</f>
        <v>4.9346377886647975E-4</v>
      </c>
      <c r="Z491">
        <f>Sustainable_Friendly_Table[[#This Row],[S- Worst-Euclidean Distance]]/(Sustainable_Friendly_Table[[#This Row],[S+ Best-Euclidean Distance]]+Sustainable_Friendly_Table[[#This Row],[S- Worst-Euclidean Distance]])</f>
        <v>8.5453913218785552E-2</v>
      </c>
      <c r="AA491">
        <v>490</v>
      </c>
    </row>
    <row r="492" spans="1:27" x14ac:dyDescent="0.3">
      <c r="A492">
        <v>482</v>
      </c>
      <c r="B492" t="s">
        <v>143</v>
      </c>
      <c r="C492" t="s">
        <v>150</v>
      </c>
      <c r="D492" t="s">
        <v>154</v>
      </c>
      <c r="E492" t="s">
        <v>157</v>
      </c>
      <c r="F492" t="s">
        <v>160</v>
      </c>
      <c r="G492" t="s">
        <v>226</v>
      </c>
      <c r="H492">
        <v>406.244603791342</v>
      </c>
      <c r="I492">
        <v>29</v>
      </c>
      <c r="J492">
        <v>1439083.3569857187</v>
      </c>
      <c r="K492">
        <v>36603.235445454542</v>
      </c>
      <c r="L492">
        <v>259035004.25742936</v>
      </c>
      <c r="M492">
        <v>4848103.6195454532</v>
      </c>
      <c r="N492">
        <v>2158625035.4785781</v>
      </c>
      <c r="O492">
        <v>113100000</v>
      </c>
      <c r="P492">
        <v>25.433923986363631</v>
      </c>
      <c r="Q492">
        <v>21514.296186936495</v>
      </c>
      <c r="R492">
        <v>259071607.4928748</v>
      </c>
      <c r="S492">
        <v>2276.5731390981236</v>
      </c>
      <c r="T492">
        <v>21539.730110922857</v>
      </c>
      <c r="U492">
        <f>Sustainable_Friendly_Table[[#This Row],[Total Energy(MJ)]]*AHP!$P$13/TOPSIS!$B$12</f>
        <v>2.5216355988962661E-2</v>
      </c>
      <c r="V492">
        <f>Sustainable_Friendly_Table[[#This Row],[Total Cost(LKR Million)]]*AHP!$P$14/TOPSIS!$C$12</f>
        <v>7.6460936296367538E-3</v>
      </c>
      <c r="W492">
        <f>Sustainable_Friendly_Table[[#This Row],[Total Carbon (Metric T)]]*AHP!$P$15/TOPSIS!$D$12</f>
        <v>1.3879788294120451E-2</v>
      </c>
      <c r="X492">
        <f>((Sustainable_Friendly_Table[[#This Row],[Weighted Energy]]-TOPSIS!$B$13)^2+(Sustainable_Friendly_Table[[#This Row],[Weighted Cost]]-TOPSIS!$C$13)^2+(Sustainable_Friendly_Table[[#This Row],[Weighted Co2]]-TOPSIS!$D$13)^2)^0.5</f>
        <v>5.2849114519444608E-3</v>
      </c>
      <c r="Y492">
        <f>((Sustainable_Friendly_Table[[#This Row],[Weighted Energy]]-TOPSIS!$B$14)^2+(Sustainable_Friendly_Table[[#This Row],[Weighted Cost]]-TOPSIS!$C$14)^2+(Sustainable_Friendly_Table[[#This Row],[Weighted Co2]]-TOPSIS!$D$14)^2)^0.5</f>
        <v>4.8932964486780785E-4</v>
      </c>
      <c r="Z492">
        <f>Sustainable_Friendly_Table[[#This Row],[S- Worst-Euclidean Distance]]/(Sustainable_Friendly_Table[[#This Row],[S+ Best-Euclidean Distance]]+Sustainable_Friendly_Table[[#This Row],[S- Worst-Euclidean Distance]])</f>
        <v>8.4743542339779945E-2</v>
      </c>
      <c r="AA492">
        <v>491</v>
      </c>
    </row>
    <row r="493" spans="1:27" x14ac:dyDescent="0.3">
      <c r="A493">
        <v>500</v>
      </c>
      <c r="B493" t="s">
        <v>143</v>
      </c>
      <c r="C493" t="s">
        <v>150</v>
      </c>
      <c r="D493" t="s">
        <v>155</v>
      </c>
      <c r="E493" t="s">
        <v>157</v>
      </c>
      <c r="F493" t="s">
        <v>160</v>
      </c>
      <c r="G493" t="s">
        <v>226</v>
      </c>
      <c r="H493">
        <v>406.25105089634189</v>
      </c>
      <c r="I493">
        <v>29</v>
      </c>
      <c r="J493">
        <v>1439089.5977833585</v>
      </c>
      <c r="K493">
        <v>36584.815145454537</v>
      </c>
      <c r="L493">
        <v>259036127.60100451</v>
      </c>
      <c r="M493">
        <v>4847182.6045454536</v>
      </c>
      <c r="N493">
        <v>2158634396.6750374</v>
      </c>
      <c r="O493">
        <v>113100000</v>
      </c>
      <c r="P493">
        <v>25.420108761363633</v>
      </c>
      <c r="Q493">
        <v>21514.389486861208</v>
      </c>
      <c r="R493">
        <v>259072712.41614997</v>
      </c>
      <c r="S493">
        <v>2276.5815792795829</v>
      </c>
      <c r="T493">
        <v>21539.80959562257</v>
      </c>
      <c r="U493">
        <f>Sustainable_Friendly_Table[[#This Row],[Total Energy(MJ)]]*AHP!$P$13/TOPSIS!$B$12</f>
        <v>2.5216463535053555E-2</v>
      </c>
      <c r="V493">
        <f>Sustainable_Friendly_Table[[#This Row],[Total Cost(LKR Million)]]*AHP!$P$14/TOPSIS!$C$12</f>
        <v>7.646121976811979E-3</v>
      </c>
      <c r="W493">
        <f>Sustainable_Friendly_Table[[#This Row],[Total Carbon (Metric T)]]*AHP!$P$15/TOPSIS!$D$12</f>
        <v>1.3879839512534001E-2</v>
      </c>
      <c r="X493">
        <f>((Sustainable_Friendly_Table[[#This Row],[Weighted Energy]]-TOPSIS!$B$13)^2+(Sustainable_Friendly_Table[[#This Row],[Weighted Cost]]-TOPSIS!$C$13)^2+(Sustainable_Friendly_Table[[#This Row],[Weighted Co2]]-TOPSIS!$D$13)^2)^0.5</f>
        <v>5.285033647137654E-3</v>
      </c>
      <c r="Y493">
        <f>((Sustainable_Friendly_Table[[#This Row],[Weighted Energy]]-TOPSIS!$B$14)^2+(Sustainable_Friendly_Table[[#This Row],[Weighted Cost]]-TOPSIS!$C$14)^2+(Sustainable_Friendly_Table[[#This Row],[Weighted Co2]]-TOPSIS!$D$14)^2)^0.5</f>
        <v>4.8920747813831753E-4</v>
      </c>
      <c r="Z493">
        <f>Sustainable_Friendly_Table[[#This Row],[S- Worst-Euclidean Distance]]/(Sustainable_Friendly_Table[[#This Row],[S+ Best-Euclidean Distance]]+Sustainable_Friendly_Table[[#This Row],[S- Worst-Euclidean Distance]])</f>
        <v>8.4722384729809253E-2</v>
      </c>
      <c r="AA493">
        <v>492</v>
      </c>
    </row>
    <row r="494" spans="1:27" x14ac:dyDescent="0.3">
      <c r="A494">
        <v>475</v>
      </c>
      <c r="B494" t="s">
        <v>143</v>
      </c>
      <c r="C494" t="s">
        <v>150</v>
      </c>
      <c r="D494" t="s">
        <v>154</v>
      </c>
      <c r="E494" t="s">
        <v>156</v>
      </c>
      <c r="F494" t="s">
        <v>161</v>
      </c>
      <c r="G494" t="s">
        <v>225</v>
      </c>
      <c r="H494">
        <v>402.92333332969866</v>
      </c>
      <c r="I494">
        <v>58</v>
      </c>
      <c r="J494">
        <v>1443263.9121058369</v>
      </c>
      <c r="K494">
        <v>34365.237399999998</v>
      </c>
      <c r="L494">
        <v>259787504.17905065</v>
      </c>
      <c r="M494">
        <v>5344830.0149999997</v>
      </c>
      <c r="N494">
        <v>2164895868.1587553</v>
      </c>
      <c r="O494">
        <v>108112000</v>
      </c>
      <c r="P494">
        <v>22.213390213636362</v>
      </c>
      <c r="Q494">
        <v>21576.79548598226</v>
      </c>
      <c r="R494">
        <v>259821869.41645065</v>
      </c>
      <c r="S494">
        <v>2278.352698173755</v>
      </c>
      <c r="T494">
        <v>21599.008876195898</v>
      </c>
      <c r="U494">
        <f>Sustainable_Friendly_Table[[#This Row],[Total Energy(MJ)]]*AHP!$P$13/TOPSIS!$B$12</f>
        <v>2.5289381635937011E-2</v>
      </c>
      <c r="V494">
        <f>Sustainable_Friendly_Table[[#This Row],[Total Cost(LKR Million)]]*AHP!$P$14/TOPSIS!$C$12</f>
        <v>7.6520704529059319E-3</v>
      </c>
      <c r="W494">
        <f>Sustainable_Friendly_Table[[#This Row],[Total Carbon (Metric T)]]*AHP!$P$15/TOPSIS!$D$12</f>
        <v>1.391798639168665E-2</v>
      </c>
      <c r="X494">
        <f>((Sustainable_Friendly_Table[[#This Row],[Weighted Energy]]-TOPSIS!$B$13)^2+(Sustainable_Friendly_Table[[#This Row],[Weighted Cost]]-TOPSIS!$C$13)^2+(Sustainable_Friendly_Table[[#This Row],[Weighted Co2]]-TOPSIS!$D$13)^2)^0.5</f>
        <v>5.3660453672386933E-3</v>
      </c>
      <c r="Y494">
        <f>((Sustainable_Friendly_Table[[#This Row],[Weighted Energy]]-TOPSIS!$B$14)^2+(Sustainable_Friendly_Table[[#This Row],[Weighted Cost]]-TOPSIS!$C$14)^2+(Sustainable_Friendly_Table[[#This Row],[Weighted Co2]]-TOPSIS!$D$14)^2)^0.5</f>
        <v>4.0871509717397409E-4</v>
      </c>
      <c r="Z494">
        <f>Sustainable_Friendly_Table[[#This Row],[S- Worst-Euclidean Distance]]/(Sustainable_Friendly_Table[[#This Row],[S+ Best-Euclidean Distance]]+Sustainable_Friendly_Table[[#This Row],[S- Worst-Euclidean Distance]])</f>
        <v>7.0776112653106071E-2</v>
      </c>
      <c r="AA494">
        <v>493</v>
      </c>
    </row>
    <row r="495" spans="1:27" x14ac:dyDescent="0.3">
      <c r="A495">
        <v>493</v>
      </c>
      <c r="B495" t="s">
        <v>143</v>
      </c>
      <c r="C495" t="s">
        <v>150</v>
      </c>
      <c r="D495" t="s">
        <v>155</v>
      </c>
      <c r="E495" t="s">
        <v>156</v>
      </c>
      <c r="F495" t="s">
        <v>161</v>
      </c>
      <c r="G495" t="s">
        <v>225</v>
      </c>
      <c r="H495">
        <v>402.92978043469856</v>
      </c>
      <c r="I495">
        <v>58</v>
      </c>
      <c r="J495">
        <v>1443270.1529034767</v>
      </c>
      <c r="K495">
        <v>34346.817099999993</v>
      </c>
      <c r="L495">
        <v>259788627.5226258</v>
      </c>
      <c r="M495">
        <v>5343908.9999999991</v>
      </c>
      <c r="N495">
        <v>2164905229.3552151</v>
      </c>
      <c r="O495">
        <v>108112000</v>
      </c>
      <c r="P495">
        <v>22.199574988636364</v>
      </c>
      <c r="Q495">
        <v>21576.888785906973</v>
      </c>
      <c r="R495">
        <v>259822974.33972579</v>
      </c>
      <c r="S495">
        <v>2278.3611383552152</v>
      </c>
      <c r="T495">
        <v>21599.08836089561</v>
      </c>
      <c r="U495">
        <f>Sustainable_Friendly_Table[[#This Row],[Total Energy(MJ)]]*AHP!$P$13/TOPSIS!$B$12</f>
        <v>2.5289489182027905E-2</v>
      </c>
      <c r="V495">
        <f>Sustainable_Friendly_Table[[#This Row],[Total Cost(LKR Million)]]*AHP!$P$14/TOPSIS!$C$12</f>
        <v>7.6520988000811615E-3</v>
      </c>
      <c r="W495">
        <f>Sustainable_Friendly_Table[[#This Row],[Total Carbon (Metric T)]]*AHP!$P$15/TOPSIS!$D$12</f>
        <v>1.3918037610100202E-2</v>
      </c>
      <c r="X495">
        <f>((Sustainable_Friendly_Table[[#This Row],[Weighted Energy]]-TOPSIS!$B$13)^2+(Sustainable_Friendly_Table[[#This Row],[Weighted Cost]]-TOPSIS!$C$13)^2+(Sustainable_Friendly_Table[[#This Row],[Weighted Co2]]-TOPSIS!$D$13)^2)^0.5</f>
        <v>5.3661675746045296E-3</v>
      </c>
      <c r="Y495">
        <f>((Sustainable_Friendly_Table[[#This Row],[Weighted Energy]]-TOPSIS!$B$14)^2+(Sustainable_Friendly_Table[[#This Row],[Weighted Cost]]-TOPSIS!$C$14)^2+(Sustainable_Friendly_Table[[#This Row],[Weighted Co2]]-TOPSIS!$D$14)^2)^0.5</f>
        <v>4.0859325125078858E-4</v>
      </c>
      <c r="Z495">
        <f>Sustainable_Friendly_Table[[#This Row],[S- Worst-Euclidean Distance]]/(Sustainable_Friendly_Table[[#This Row],[S+ Best-Euclidean Distance]]+Sustainable_Friendly_Table[[#This Row],[S- Worst-Euclidean Distance]])</f>
        <v>7.0755008488212243E-2</v>
      </c>
      <c r="AA495">
        <v>494</v>
      </c>
    </row>
    <row r="496" spans="1:27" x14ac:dyDescent="0.3">
      <c r="A496">
        <v>477</v>
      </c>
      <c r="B496" t="s">
        <v>143</v>
      </c>
      <c r="C496" t="s">
        <v>150</v>
      </c>
      <c r="D496" t="s">
        <v>154</v>
      </c>
      <c r="E496" t="s">
        <v>156</v>
      </c>
      <c r="F496" t="s">
        <v>161</v>
      </c>
      <c r="G496" t="s">
        <v>224</v>
      </c>
      <c r="H496">
        <v>402.92333332969866</v>
      </c>
      <c r="I496">
        <v>29</v>
      </c>
      <c r="J496">
        <v>1443263.9121058369</v>
      </c>
      <c r="K496">
        <v>34365.237399999998</v>
      </c>
      <c r="L496">
        <v>259787504.17905065</v>
      </c>
      <c r="M496">
        <v>5344830.0149999997</v>
      </c>
      <c r="N496">
        <v>2164895868.1587553</v>
      </c>
      <c r="O496">
        <v>108639800</v>
      </c>
      <c r="P496">
        <v>22.213390213636362</v>
      </c>
      <c r="Q496">
        <v>21576.79548598226</v>
      </c>
      <c r="R496">
        <v>259821869.41645065</v>
      </c>
      <c r="S496">
        <v>2278.8804981737553</v>
      </c>
      <c r="T496">
        <v>21599.008876195898</v>
      </c>
      <c r="U496">
        <f>Sustainable_Friendly_Table[[#This Row],[Total Energy(MJ)]]*AHP!$P$13/TOPSIS!$B$12</f>
        <v>2.5289381635937011E-2</v>
      </c>
      <c r="V496">
        <f>Sustainable_Friendly_Table[[#This Row],[Total Cost(LKR Million)]]*AHP!$P$14/TOPSIS!$C$12</f>
        <v>7.653843120846362E-3</v>
      </c>
      <c r="W496">
        <f>Sustainable_Friendly_Table[[#This Row],[Total Carbon (Metric T)]]*AHP!$P$15/TOPSIS!$D$12</f>
        <v>1.391798639168665E-2</v>
      </c>
      <c r="X496">
        <f>((Sustainable_Friendly_Table[[#This Row],[Weighted Energy]]-TOPSIS!$B$13)^2+(Sustainable_Friendly_Table[[#This Row],[Weighted Cost]]-TOPSIS!$C$13)^2+(Sustainable_Friendly_Table[[#This Row],[Weighted Co2]]-TOPSIS!$D$13)^2)^0.5</f>
        <v>5.3665019571269073E-3</v>
      </c>
      <c r="Y496">
        <f>((Sustainable_Friendly_Table[[#This Row],[Weighted Energy]]-TOPSIS!$B$14)^2+(Sustainable_Friendly_Table[[#This Row],[Weighted Cost]]-TOPSIS!$C$14)^2+(Sustainable_Friendly_Table[[#This Row],[Weighted Co2]]-TOPSIS!$D$14)^2)^0.5</f>
        <v>4.0817137757210475E-4</v>
      </c>
      <c r="Z496">
        <f>Sustainable_Friendly_Table[[#This Row],[S- Worst-Euclidean Distance]]/(Sustainable_Friendly_Table[[#This Row],[S+ Best-Euclidean Distance]]+Sustainable_Friendly_Table[[#This Row],[S- Worst-Euclidean Distance]])</f>
        <v>7.0683024634393368E-2</v>
      </c>
      <c r="AA496">
        <v>495</v>
      </c>
    </row>
    <row r="497" spans="1:27" x14ac:dyDescent="0.3">
      <c r="A497">
        <v>495</v>
      </c>
      <c r="B497" t="s">
        <v>143</v>
      </c>
      <c r="C497" t="s">
        <v>150</v>
      </c>
      <c r="D497" t="s">
        <v>155</v>
      </c>
      <c r="E497" t="s">
        <v>156</v>
      </c>
      <c r="F497" t="s">
        <v>161</v>
      </c>
      <c r="G497" t="s">
        <v>224</v>
      </c>
      <c r="H497">
        <v>402.92978043469856</v>
      </c>
      <c r="I497">
        <v>29</v>
      </c>
      <c r="J497">
        <v>1443270.1529034767</v>
      </c>
      <c r="K497">
        <v>34346.817099999993</v>
      </c>
      <c r="L497">
        <v>259788627.5226258</v>
      </c>
      <c r="M497">
        <v>5343908.9999999991</v>
      </c>
      <c r="N497">
        <v>2164905229.3552151</v>
      </c>
      <c r="O497">
        <v>108639800</v>
      </c>
      <c r="P497">
        <v>22.199574988636364</v>
      </c>
      <c r="Q497">
        <v>21576.888785906973</v>
      </c>
      <c r="R497">
        <v>259822974.33972579</v>
      </c>
      <c r="S497">
        <v>2278.888938355215</v>
      </c>
      <c r="T497">
        <v>21599.08836089561</v>
      </c>
      <c r="U497">
        <f>Sustainable_Friendly_Table[[#This Row],[Total Energy(MJ)]]*AHP!$P$13/TOPSIS!$B$12</f>
        <v>2.5289489182027905E-2</v>
      </c>
      <c r="V497">
        <f>Sustainable_Friendly_Table[[#This Row],[Total Cost(LKR Million)]]*AHP!$P$14/TOPSIS!$C$12</f>
        <v>7.653871468021589E-3</v>
      </c>
      <c r="W497">
        <f>Sustainable_Friendly_Table[[#This Row],[Total Carbon (Metric T)]]*AHP!$P$15/TOPSIS!$D$12</f>
        <v>1.3918037610100202E-2</v>
      </c>
      <c r="X497">
        <f>((Sustainable_Friendly_Table[[#This Row],[Weighted Energy]]-TOPSIS!$B$13)^2+(Sustainable_Friendly_Table[[#This Row],[Weighted Cost]]-TOPSIS!$C$13)^2+(Sustainable_Friendly_Table[[#This Row],[Weighted Co2]]-TOPSIS!$D$13)^2)^0.5</f>
        <v>5.3666241634588493E-3</v>
      </c>
      <c r="Y497">
        <f>((Sustainable_Friendly_Table[[#This Row],[Weighted Energy]]-TOPSIS!$B$14)^2+(Sustainable_Friendly_Table[[#This Row],[Weighted Cost]]-TOPSIS!$C$14)^2+(Sustainable_Friendly_Table[[#This Row],[Weighted Co2]]-TOPSIS!$D$14)^2)^0.5</f>
        <v>4.0804949243826628E-4</v>
      </c>
      <c r="Z497">
        <f>Sustainable_Friendly_Table[[#This Row],[S- Worst-Euclidean Distance]]/(Sustainable_Friendly_Table[[#This Row],[S+ Best-Euclidean Distance]]+Sustainable_Friendly_Table[[#This Row],[S- Worst-Euclidean Distance]])</f>
        <v>7.0661913859247236E-2</v>
      </c>
      <c r="AA497">
        <v>496</v>
      </c>
    </row>
    <row r="498" spans="1:27" x14ac:dyDescent="0.3">
      <c r="A498">
        <v>476</v>
      </c>
      <c r="B498" t="s">
        <v>143</v>
      </c>
      <c r="C498" t="s">
        <v>150</v>
      </c>
      <c r="D498" t="s">
        <v>154</v>
      </c>
      <c r="E498" t="s">
        <v>156</v>
      </c>
      <c r="F498" t="s">
        <v>161</v>
      </c>
      <c r="G498" t="s">
        <v>226</v>
      </c>
      <c r="H498">
        <v>402.92333332969866</v>
      </c>
      <c r="I498">
        <v>29</v>
      </c>
      <c r="J498">
        <v>1443263.9121058369</v>
      </c>
      <c r="K498">
        <v>34365.237399999998</v>
      </c>
      <c r="L498">
        <v>259787504.17905065</v>
      </c>
      <c r="M498">
        <v>5344830.0149999997</v>
      </c>
      <c r="N498">
        <v>2164895868.1587553</v>
      </c>
      <c r="O498">
        <v>113100000</v>
      </c>
      <c r="P498">
        <v>22.213390213636362</v>
      </c>
      <c r="Q498">
        <v>21576.79548598226</v>
      </c>
      <c r="R498">
        <v>259821869.41645065</v>
      </c>
      <c r="S498">
        <v>2283.3406981737553</v>
      </c>
      <c r="T498">
        <v>21599.008876195898</v>
      </c>
      <c r="U498">
        <f>Sustainable_Friendly_Table[[#This Row],[Total Energy(MJ)]]*AHP!$P$13/TOPSIS!$B$12</f>
        <v>2.5289381635937011E-2</v>
      </c>
      <c r="V498">
        <f>Sustainable_Friendly_Table[[#This Row],[Total Cost(LKR Million)]]*AHP!$P$14/TOPSIS!$C$12</f>
        <v>7.668823138936365E-3</v>
      </c>
      <c r="W498">
        <f>Sustainable_Friendly_Table[[#This Row],[Total Carbon (Metric T)]]*AHP!$P$15/TOPSIS!$D$12</f>
        <v>1.391798639168665E-2</v>
      </c>
      <c r="X498">
        <f>((Sustainable_Friendly_Table[[#This Row],[Weighted Energy]]-TOPSIS!$B$13)^2+(Sustainable_Friendly_Table[[#This Row],[Weighted Cost]]-TOPSIS!$C$13)^2+(Sustainable_Friendly_Table[[#This Row],[Weighted Co2]]-TOPSIS!$D$13)^2)^0.5</f>
        <v>5.3703822072759594E-3</v>
      </c>
      <c r="Y498">
        <f>((Sustainable_Friendly_Table[[#This Row],[Weighted Energy]]-TOPSIS!$B$14)^2+(Sustainable_Friendly_Table[[#This Row],[Weighted Cost]]-TOPSIS!$C$14)^2+(Sustainable_Friendly_Table[[#This Row],[Weighted Co2]]-TOPSIS!$D$14)^2)^0.5</f>
        <v>4.0385821363561576E-4</v>
      </c>
      <c r="Z498">
        <f>Sustainable_Friendly_Table[[#This Row],[S- Worst-Euclidean Distance]]/(Sustainable_Friendly_Table[[#This Row],[S+ Best-Euclidean Distance]]+Sustainable_Friendly_Table[[#This Row],[S- Worst-Euclidean Distance]])</f>
        <v>6.9941357511376173E-2</v>
      </c>
      <c r="AA498">
        <v>497</v>
      </c>
    </row>
    <row r="499" spans="1:27" x14ac:dyDescent="0.3">
      <c r="A499">
        <v>494</v>
      </c>
      <c r="B499" t="s">
        <v>143</v>
      </c>
      <c r="C499" t="s">
        <v>150</v>
      </c>
      <c r="D499" t="s">
        <v>155</v>
      </c>
      <c r="E499" t="s">
        <v>156</v>
      </c>
      <c r="F499" t="s">
        <v>161</v>
      </c>
      <c r="G499" t="s">
        <v>226</v>
      </c>
      <c r="H499">
        <v>402.92978043469856</v>
      </c>
      <c r="I499">
        <v>29</v>
      </c>
      <c r="J499">
        <v>1443270.1529034767</v>
      </c>
      <c r="K499">
        <v>34346.817099999993</v>
      </c>
      <c r="L499">
        <v>259788627.5226258</v>
      </c>
      <c r="M499">
        <v>5343908.9999999991</v>
      </c>
      <c r="N499">
        <v>2164905229.3552151</v>
      </c>
      <c r="O499">
        <v>113100000</v>
      </c>
      <c r="P499">
        <v>22.199574988636364</v>
      </c>
      <c r="Q499">
        <v>21576.888785906973</v>
      </c>
      <c r="R499">
        <v>259822974.33972579</v>
      </c>
      <c r="S499">
        <v>2283.349138355215</v>
      </c>
      <c r="T499">
        <v>21599.08836089561</v>
      </c>
      <c r="U499">
        <f>Sustainable_Friendly_Table[[#This Row],[Total Energy(MJ)]]*AHP!$P$13/TOPSIS!$B$12</f>
        <v>2.5289489182027905E-2</v>
      </c>
      <c r="V499">
        <f>Sustainable_Friendly_Table[[#This Row],[Total Cost(LKR Million)]]*AHP!$P$14/TOPSIS!$C$12</f>
        <v>7.6688514861115928E-3</v>
      </c>
      <c r="W499">
        <f>Sustainable_Friendly_Table[[#This Row],[Total Carbon (Metric T)]]*AHP!$P$15/TOPSIS!$D$12</f>
        <v>1.3918037610100202E-2</v>
      </c>
      <c r="X499">
        <f>((Sustainable_Friendly_Table[[#This Row],[Weighted Energy]]-TOPSIS!$B$13)^2+(Sustainable_Friendly_Table[[#This Row],[Weighted Cost]]-TOPSIS!$C$13)^2+(Sustainable_Friendly_Table[[#This Row],[Weighted Co2]]-TOPSIS!$D$13)^2)^0.5</f>
        <v>5.3705044043815906E-3</v>
      </c>
      <c r="Y499">
        <f>((Sustainable_Friendly_Table[[#This Row],[Weighted Energy]]-TOPSIS!$B$14)^2+(Sustainable_Friendly_Table[[#This Row],[Weighted Cost]]-TOPSIS!$C$14)^2+(Sustainable_Friendly_Table[[#This Row],[Weighted Co2]]-TOPSIS!$D$14)^2)^0.5</f>
        <v>4.037360781666198E-4</v>
      </c>
      <c r="Z499">
        <f>Sustainable_Friendly_Table[[#This Row],[S- Worst-Euclidean Distance]]/(Sustainable_Friendly_Table[[#This Row],[S+ Best-Euclidean Distance]]+Sustainable_Friendly_Table[[#This Row],[S- Worst-Euclidean Distance]])</f>
        <v>6.9920204983989237E-2</v>
      </c>
      <c r="AA499">
        <v>498</v>
      </c>
    </row>
    <row r="500" spans="1:27" x14ac:dyDescent="0.3">
      <c r="A500">
        <v>484</v>
      </c>
      <c r="B500" t="s">
        <v>143</v>
      </c>
      <c r="C500" t="s">
        <v>150</v>
      </c>
      <c r="D500" t="s">
        <v>154</v>
      </c>
      <c r="E500" t="s">
        <v>157</v>
      </c>
      <c r="F500" t="s">
        <v>161</v>
      </c>
      <c r="G500" t="s">
        <v>225</v>
      </c>
      <c r="H500">
        <v>405.98011114788045</v>
      </c>
      <c r="I500">
        <v>58</v>
      </c>
      <c r="J500">
        <v>1446222.8730338369</v>
      </c>
      <c r="K500">
        <v>37094.503309090906</v>
      </c>
      <c r="L500">
        <v>260320117.14609069</v>
      </c>
      <c r="M500">
        <v>4798976.8331818171</v>
      </c>
      <c r="N500">
        <v>2169334309.5507555</v>
      </c>
      <c r="O500">
        <v>108112000</v>
      </c>
      <c r="P500">
        <v>24.942656122727268</v>
      </c>
      <c r="Q500">
        <v>21621.031951855864</v>
      </c>
      <c r="R500">
        <v>260357211.64939979</v>
      </c>
      <c r="S500">
        <v>2282.2452863839376</v>
      </c>
      <c r="T500">
        <v>21645.974607978591</v>
      </c>
      <c r="U500">
        <f>Sustainable_Friendly_Table[[#This Row],[Total Energy(MJ)]]*AHP!$P$13/TOPSIS!$B$12</f>
        <v>2.5341488389172575E-2</v>
      </c>
      <c r="V500">
        <f>Sustainable_Friendly_Table[[#This Row],[Total Cost(LKR Million)]]*AHP!$P$14/TOPSIS!$C$12</f>
        <v>7.6651440912641816E-3</v>
      </c>
      <c r="W500">
        <f>Sustainable_Friendly_Table[[#This Row],[Total Carbon (Metric T)]]*AHP!$P$15/TOPSIS!$D$12</f>
        <v>1.3948250207011414E-2</v>
      </c>
      <c r="X500">
        <f>((Sustainable_Friendly_Table[[#This Row],[Weighted Energy]]-TOPSIS!$B$13)^2+(Sustainable_Friendly_Table[[#This Row],[Weighted Cost]]-TOPSIS!$C$13)^2+(Sustainable_Friendly_Table[[#This Row],[Weighted Co2]]-TOPSIS!$D$13)^2)^0.5</f>
        <v>5.427622826419033E-3</v>
      </c>
      <c r="Y500">
        <f>((Sustainable_Friendly_Table[[#This Row],[Weighted Energy]]-TOPSIS!$B$14)^2+(Sustainable_Friendly_Table[[#This Row],[Weighted Cost]]-TOPSIS!$C$14)^2+(Sustainable_Friendly_Table[[#This Row],[Weighted Co2]]-TOPSIS!$D$14)^2)^0.5</f>
        <v>3.4743438896788349E-4</v>
      </c>
      <c r="Z500">
        <f>Sustainable_Friendly_Table[[#This Row],[S- Worst-Euclidean Distance]]/(Sustainable_Friendly_Table[[#This Row],[S+ Best-Euclidean Distance]]+Sustainable_Friendly_Table[[#This Row],[S- Worst-Euclidean Distance]])</f>
        <v>6.0161202912793324E-2</v>
      </c>
      <c r="AA500">
        <v>499</v>
      </c>
    </row>
    <row r="501" spans="1:27" x14ac:dyDescent="0.3">
      <c r="A501">
        <v>502</v>
      </c>
      <c r="B501" t="s">
        <v>143</v>
      </c>
      <c r="C501" t="s">
        <v>150</v>
      </c>
      <c r="D501" t="s">
        <v>155</v>
      </c>
      <c r="E501" t="s">
        <v>157</v>
      </c>
      <c r="F501" t="s">
        <v>161</v>
      </c>
      <c r="G501" t="s">
        <v>225</v>
      </c>
      <c r="H501">
        <v>405.98655825288046</v>
      </c>
      <c r="I501">
        <v>58</v>
      </c>
      <c r="J501">
        <v>1446229.1138314772</v>
      </c>
      <c r="K501">
        <v>37076.0830090909</v>
      </c>
      <c r="L501">
        <v>260321240.4896659</v>
      </c>
      <c r="M501">
        <v>4798055.8181818174</v>
      </c>
      <c r="N501">
        <v>2169343670.7472157</v>
      </c>
      <c r="O501">
        <v>108112000</v>
      </c>
      <c r="P501">
        <v>24.92884089772727</v>
      </c>
      <c r="Q501">
        <v>21621.125251780584</v>
      </c>
      <c r="R501">
        <v>260358316.57267499</v>
      </c>
      <c r="S501">
        <v>2282.2537265653978</v>
      </c>
      <c r="T501">
        <v>21646.054092678311</v>
      </c>
      <c r="U501">
        <f>Sustainable_Friendly_Table[[#This Row],[Total Energy(MJ)]]*AHP!$P$13/TOPSIS!$B$12</f>
        <v>2.5341595935263472E-2</v>
      </c>
      <c r="V501">
        <f>Sustainable_Friendly_Table[[#This Row],[Total Cost(LKR Million)]]*AHP!$P$14/TOPSIS!$C$12</f>
        <v>7.6651724384394111E-3</v>
      </c>
      <c r="W501">
        <f>Sustainable_Friendly_Table[[#This Row],[Total Carbon (Metric T)]]*AHP!$P$15/TOPSIS!$D$12</f>
        <v>1.3948301425424971E-2</v>
      </c>
      <c r="X501">
        <f>((Sustainable_Friendly_Table[[#This Row],[Weighted Energy]]-TOPSIS!$B$13)^2+(Sustainable_Friendly_Table[[#This Row],[Weighted Cost]]-TOPSIS!$C$13)^2+(Sustainable_Friendly_Table[[#This Row],[Weighted Co2]]-TOPSIS!$D$13)^2)^0.5</f>
        <v>5.427745033660304E-3</v>
      </c>
      <c r="Y501">
        <f>((Sustainable_Friendly_Table[[#This Row],[Weighted Energy]]-TOPSIS!$B$14)^2+(Sustainable_Friendly_Table[[#This Row],[Weighted Cost]]-TOPSIS!$C$14)^2+(Sustainable_Friendly_Table[[#This Row],[Weighted Co2]]-TOPSIS!$D$14)^2)^0.5</f>
        <v>3.4731270928823493E-4</v>
      </c>
      <c r="Z501">
        <f>Sustainable_Friendly_Table[[#This Row],[S- Worst-Euclidean Distance]]/(Sustainable_Friendly_Table[[#This Row],[S+ Best-Euclidean Distance]]+Sustainable_Friendly_Table[[#This Row],[S- Worst-Euclidean Distance]])</f>
        <v>6.0140127553237145E-2</v>
      </c>
      <c r="AA501">
        <v>500</v>
      </c>
    </row>
    <row r="502" spans="1:27" x14ac:dyDescent="0.3">
      <c r="A502">
        <v>486</v>
      </c>
      <c r="B502" t="s">
        <v>143</v>
      </c>
      <c r="C502" t="s">
        <v>150</v>
      </c>
      <c r="D502" t="s">
        <v>154</v>
      </c>
      <c r="E502" t="s">
        <v>157</v>
      </c>
      <c r="F502" t="s">
        <v>161</v>
      </c>
      <c r="G502" t="s">
        <v>224</v>
      </c>
      <c r="H502">
        <v>405.98011114788045</v>
      </c>
      <c r="I502">
        <v>29</v>
      </c>
      <c r="J502">
        <v>1446222.8730338369</v>
      </c>
      <c r="K502">
        <v>37094.503309090906</v>
      </c>
      <c r="L502">
        <v>260320117.14609069</v>
      </c>
      <c r="M502">
        <v>4798976.8331818171</v>
      </c>
      <c r="N502">
        <v>2169334309.5507555</v>
      </c>
      <c r="O502">
        <v>108639800</v>
      </c>
      <c r="P502">
        <v>24.942656122727268</v>
      </c>
      <c r="Q502">
        <v>21621.031951855864</v>
      </c>
      <c r="R502">
        <v>260357211.64939979</v>
      </c>
      <c r="S502">
        <v>2282.7730863839374</v>
      </c>
      <c r="T502">
        <v>21645.974607978591</v>
      </c>
      <c r="U502">
        <f>Sustainable_Friendly_Table[[#This Row],[Total Energy(MJ)]]*AHP!$P$13/TOPSIS!$B$12</f>
        <v>2.5341488389172575E-2</v>
      </c>
      <c r="V502">
        <f>Sustainable_Friendly_Table[[#This Row],[Total Cost(LKR Million)]]*AHP!$P$14/TOPSIS!$C$12</f>
        <v>7.6669167592046108E-3</v>
      </c>
      <c r="W502">
        <f>Sustainable_Friendly_Table[[#This Row],[Total Carbon (Metric T)]]*AHP!$P$15/TOPSIS!$D$12</f>
        <v>1.3948250207011414E-2</v>
      </c>
      <c r="X502">
        <f>((Sustainable_Friendly_Table[[#This Row],[Weighted Energy]]-TOPSIS!$B$13)^2+(Sustainable_Friendly_Table[[#This Row],[Weighted Cost]]-TOPSIS!$C$13)^2+(Sustainable_Friendly_Table[[#This Row],[Weighted Co2]]-TOPSIS!$D$13)^2)^0.5</f>
        <v>5.4280785061462753E-3</v>
      </c>
      <c r="Y502">
        <f>((Sustainable_Friendly_Table[[#This Row],[Weighted Energy]]-TOPSIS!$B$14)^2+(Sustainable_Friendly_Table[[#This Row],[Weighted Cost]]-TOPSIS!$C$14)^2+(Sustainable_Friendly_Table[[#This Row],[Weighted Co2]]-TOPSIS!$D$14)^2)^0.5</f>
        <v>3.4686142461771421E-4</v>
      </c>
      <c r="Z502">
        <f>Sustainable_Friendly_Table[[#This Row],[S- Worst-Euclidean Distance]]/(Sustainable_Friendly_Table[[#This Row],[S+ Best-Euclidean Distance]]+Sustainable_Friendly_Table[[#This Row],[S- Worst-Euclidean Distance]])</f>
        <v>6.0063209102822049E-2</v>
      </c>
      <c r="AA502">
        <v>501</v>
      </c>
    </row>
    <row r="503" spans="1:27" x14ac:dyDescent="0.3">
      <c r="A503">
        <v>504</v>
      </c>
      <c r="B503" t="s">
        <v>143</v>
      </c>
      <c r="C503" t="s">
        <v>150</v>
      </c>
      <c r="D503" t="s">
        <v>155</v>
      </c>
      <c r="E503" t="s">
        <v>157</v>
      </c>
      <c r="F503" t="s">
        <v>161</v>
      </c>
      <c r="G503" t="s">
        <v>224</v>
      </c>
      <c r="H503">
        <v>405.98655825288046</v>
      </c>
      <c r="I503">
        <v>29</v>
      </c>
      <c r="J503">
        <v>1446229.1138314772</v>
      </c>
      <c r="K503">
        <v>37076.0830090909</v>
      </c>
      <c r="L503">
        <v>260321240.4896659</v>
      </c>
      <c r="M503">
        <v>4798055.8181818174</v>
      </c>
      <c r="N503">
        <v>2169343670.7472157</v>
      </c>
      <c r="O503">
        <v>108639800</v>
      </c>
      <c r="P503">
        <v>24.92884089772727</v>
      </c>
      <c r="Q503">
        <v>21621.125251780584</v>
      </c>
      <c r="R503">
        <v>260358316.57267499</v>
      </c>
      <c r="S503">
        <v>2282.7815265653976</v>
      </c>
      <c r="T503">
        <v>21646.054092678311</v>
      </c>
      <c r="U503">
        <f>Sustainable_Friendly_Table[[#This Row],[Total Energy(MJ)]]*AHP!$P$13/TOPSIS!$B$12</f>
        <v>2.5341595935263472E-2</v>
      </c>
      <c r="V503">
        <f>Sustainable_Friendly_Table[[#This Row],[Total Cost(LKR Million)]]*AHP!$P$14/TOPSIS!$C$12</f>
        <v>7.6669451063798404E-3</v>
      </c>
      <c r="W503">
        <f>Sustainable_Friendly_Table[[#This Row],[Total Carbon (Metric T)]]*AHP!$P$15/TOPSIS!$D$12</f>
        <v>1.3948301425424971E-2</v>
      </c>
      <c r="X503">
        <f>((Sustainable_Friendly_Table[[#This Row],[Weighted Energy]]-TOPSIS!$B$13)^2+(Sustainable_Friendly_Table[[#This Row],[Weighted Cost]]-TOPSIS!$C$13)^2+(Sustainable_Friendly_Table[[#This Row],[Weighted Co2]]-TOPSIS!$D$13)^2)^0.5</f>
        <v>5.4282007123858814E-3</v>
      </c>
      <c r="Y503">
        <f>((Sustainable_Friendly_Table[[#This Row],[Weighted Energy]]-TOPSIS!$B$14)^2+(Sustainable_Friendly_Table[[#This Row],[Weighted Cost]]-TOPSIS!$C$14)^2+(Sustainable_Friendly_Table[[#This Row],[Weighted Co2]]-TOPSIS!$D$14)^2)^0.5</f>
        <v>3.4673968879223374E-4</v>
      </c>
      <c r="Z503">
        <f>Sustainable_Friendly_Table[[#This Row],[S- Worst-Euclidean Distance]]/(Sustainable_Friendly_Table[[#This Row],[S+ Best-Euclidean Distance]]+Sustainable_Friendly_Table[[#This Row],[S- Worst-Euclidean Distance]])</f>
        <v>6.004212419603451E-2</v>
      </c>
      <c r="AA503">
        <v>502</v>
      </c>
    </row>
    <row r="504" spans="1:27" x14ac:dyDescent="0.3">
      <c r="A504">
        <v>485</v>
      </c>
      <c r="B504" t="s">
        <v>143</v>
      </c>
      <c r="C504" t="s">
        <v>150</v>
      </c>
      <c r="D504" t="s">
        <v>154</v>
      </c>
      <c r="E504" t="s">
        <v>157</v>
      </c>
      <c r="F504" t="s">
        <v>161</v>
      </c>
      <c r="G504" t="s">
        <v>226</v>
      </c>
      <c r="H504">
        <v>405.98011114788045</v>
      </c>
      <c r="I504">
        <v>29</v>
      </c>
      <c r="J504">
        <v>1446222.8730338369</v>
      </c>
      <c r="K504">
        <v>37094.503309090906</v>
      </c>
      <c r="L504">
        <v>260320117.14609069</v>
      </c>
      <c r="M504">
        <v>4798976.8331818171</v>
      </c>
      <c r="N504">
        <v>2169334309.5507555</v>
      </c>
      <c r="O504">
        <v>113100000</v>
      </c>
      <c r="P504">
        <v>24.942656122727268</v>
      </c>
      <c r="Q504">
        <v>21621.031951855864</v>
      </c>
      <c r="R504">
        <v>260357211.64939979</v>
      </c>
      <c r="S504">
        <v>2287.2332863839374</v>
      </c>
      <c r="T504">
        <v>21645.974607978591</v>
      </c>
      <c r="U504">
        <f>Sustainable_Friendly_Table[[#This Row],[Total Energy(MJ)]]*AHP!$P$13/TOPSIS!$B$12</f>
        <v>2.5341488389172575E-2</v>
      </c>
      <c r="V504">
        <f>Sustainable_Friendly_Table[[#This Row],[Total Cost(LKR Million)]]*AHP!$P$14/TOPSIS!$C$12</f>
        <v>7.6818967772946146E-3</v>
      </c>
      <c r="W504">
        <f>Sustainable_Friendly_Table[[#This Row],[Total Carbon (Metric T)]]*AHP!$P$15/TOPSIS!$D$12</f>
        <v>1.3948250207011414E-2</v>
      </c>
      <c r="X504">
        <f>((Sustainable_Friendly_Table[[#This Row],[Weighted Energy]]-TOPSIS!$B$13)^2+(Sustainable_Friendly_Table[[#This Row],[Weighted Cost]]-TOPSIS!$C$13)^2+(Sustainable_Friendly_Table[[#This Row],[Weighted Co2]]-TOPSIS!$D$13)^2)^0.5</f>
        <v>5.4319508237781998E-3</v>
      </c>
      <c r="Y504">
        <f>((Sustainable_Friendly_Table[[#This Row],[Weighted Energy]]-TOPSIS!$B$14)^2+(Sustainable_Friendly_Table[[#This Row],[Weighted Cost]]-TOPSIS!$C$14)^2+(Sustainable_Friendly_Table[[#This Row],[Weighted Co2]]-TOPSIS!$D$14)^2)^0.5</f>
        <v>3.4234794846455343E-4</v>
      </c>
      <c r="Z504">
        <f>Sustainable_Friendly_Table[[#This Row],[S- Worst-Euclidean Distance]]/(Sustainable_Friendly_Table[[#This Row],[S+ Best-Euclidean Distance]]+Sustainable_Friendly_Table[[#This Row],[S- Worst-Euclidean Distance]])</f>
        <v>5.9288229093761385E-2</v>
      </c>
      <c r="AA504">
        <v>503</v>
      </c>
    </row>
    <row r="505" spans="1:27" x14ac:dyDescent="0.3">
      <c r="A505">
        <v>503</v>
      </c>
      <c r="B505" t="s">
        <v>143</v>
      </c>
      <c r="C505" t="s">
        <v>150</v>
      </c>
      <c r="D505" t="s">
        <v>155</v>
      </c>
      <c r="E505" t="s">
        <v>157</v>
      </c>
      <c r="F505" t="s">
        <v>161</v>
      </c>
      <c r="G505" t="s">
        <v>226</v>
      </c>
      <c r="H505">
        <v>405.98655825288046</v>
      </c>
      <c r="I505">
        <v>29</v>
      </c>
      <c r="J505">
        <v>1446229.1138314772</v>
      </c>
      <c r="K505">
        <v>37076.0830090909</v>
      </c>
      <c r="L505">
        <v>260321240.4896659</v>
      </c>
      <c r="M505">
        <v>4798055.8181818174</v>
      </c>
      <c r="N505">
        <v>2169343670.7472157</v>
      </c>
      <c r="O505">
        <v>113100000</v>
      </c>
      <c r="P505">
        <v>24.92884089772727</v>
      </c>
      <c r="Q505">
        <v>21621.125251780584</v>
      </c>
      <c r="R505">
        <v>260358316.57267499</v>
      </c>
      <c r="S505">
        <v>2287.2417265653976</v>
      </c>
      <c r="T505">
        <v>21646.054092678311</v>
      </c>
      <c r="U505">
        <f>Sustainable_Friendly_Table[[#This Row],[Total Energy(MJ)]]*AHP!$P$13/TOPSIS!$B$12</f>
        <v>2.5341595935263472E-2</v>
      </c>
      <c r="V505">
        <f>Sustainable_Friendly_Table[[#This Row],[Total Cost(LKR Million)]]*AHP!$P$14/TOPSIS!$C$12</f>
        <v>7.6819251244698442E-3</v>
      </c>
      <c r="W505">
        <f>Sustainable_Friendly_Table[[#This Row],[Total Carbon (Metric T)]]*AHP!$P$15/TOPSIS!$D$12</f>
        <v>1.3948301425424971E-2</v>
      </c>
      <c r="X505">
        <f>((Sustainable_Friendly_Table[[#This Row],[Weighted Energy]]-TOPSIS!$B$13)^2+(Sustainable_Friendly_Table[[#This Row],[Weighted Cost]]-TOPSIS!$C$13)^2+(Sustainable_Friendly_Table[[#This Row],[Weighted Co2]]-TOPSIS!$D$13)^2)^0.5</f>
        <v>5.432073021074596E-3</v>
      </c>
      <c r="Y505">
        <f>((Sustainable_Friendly_Table[[#This Row],[Weighted Energy]]-TOPSIS!$B$14)^2+(Sustainable_Friendly_Table[[#This Row],[Weighted Cost]]-TOPSIS!$C$14)^2+(Sustainable_Friendly_Table[[#This Row],[Weighted Co2]]-TOPSIS!$D$14)^2)^0.5</f>
        <v>3.4222584793698575E-4</v>
      </c>
      <c r="Z505">
        <f>Sustainable_Friendly_Table[[#This Row],[S- Worst-Euclidean Distance]]/(Sustainable_Friendly_Table[[#This Row],[S+ Best-Euclidean Distance]]+Sustainable_Friendly_Table[[#This Row],[S- Worst-Euclidean Distance]])</f>
        <v>5.9267082584446552E-2</v>
      </c>
      <c r="AA505">
        <v>504</v>
      </c>
    </row>
    <row r="506" spans="1:27" x14ac:dyDescent="0.3">
      <c r="A506">
        <v>361</v>
      </c>
      <c r="B506" t="s">
        <v>142</v>
      </c>
      <c r="C506" t="s">
        <v>150</v>
      </c>
      <c r="D506" t="s">
        <v>154</v>
      </c>
      <c r="E506" t="s">
        <v>156</v>
      </c>
      <c r="F506" t="s">
        <v>159</v>
      </c>
      <c r="G506" t="s">
        <v>225</v>
      </c>
      <c r="H506">
        <v>406.0844784305695</v>
      </c>
      <c r="I506">
        <v>58</v>
      </c>
      <c r="J506">
        <v>1451503.7007148743</v>
      </c>
      <c r="K506">
        <v>36685.609763636356</v>
      </c>
      <c r="L506">
        <v>261270666.12867737</v>
      </c>
      <c r="M506">
        <v>5511880.9422727264</v>
      </c>
      <c r="N506">
        <v>2177255551.0723114</v>
      </c>
      <c r="O506">
        <v>108112000</v>
      </c>
      <c r="P506">
        <v>22.251500668181812</v>
      </c>
      <c r="Q506">
        <v>21699.980325687371</v>
      </c>
      <c r="R506">
        <v>261307351.73844099</v>
      </c>
      <c r="S506">
        <v>2290.8794320145839</v>
      </c>
      <c r="T506">
        <v>21722.231826355553</v>
      </c>
      <c r="U506">
        <f>Sustainable_Friendly_Table[[#This Row],[Total Energy(MJ)]]*AHP!$P$13/TOPSIS!$B$12</f>
        <v>2.5433968885034349E-2</v>
      </c>
      <c r="V506">
        <f>Sustainable_Friendly_Table[[#This Row],[Total Cost(LKR Million)]]*AHP!$P$14/TOPSIS!$C$12</f>
        <v>7.6941427141373284E-3</v>
      </c>
      <c r="W506">
        <f>Sustainable_Friendly_Table[[#This Row],[Total Carbon (Metric T)]]*AHP!$P$15/TOPSIS!$D$12</f>
        <v>1.3997388893592916E-2</v>
      </c>
      <c r="X506">
        <f>((Sustainable_Friendly_Table[[#This Row],[Weighted Energy]]-TOPSIS!$B$13)^2+(Sustainable_Friendly_Table[[#This Row],[Weighted Cost]]-TOPSIS!$C$13)^2+(Sustainable_Friendly_Table[[#This Row],[Weighted Co2]]-TOPSIS!$D$13)^2)^0.5</f>
        <v>5.5362720707168205E-3</v>
      </c>
      <c r="Y506">
        <f>((Sustainable_Friendly_Table[[#This Row],[Weighted Energy]]-TOPSIS!$B$14)^2+(Sustainable_Friendly_Table[[#This Row],[Weighted Cost]]-TOPSIS!$C$14)^2+(Sustainable_Friendly_Table[[#This Row],[Weighted Co2]]-TOPSIS!$D$14)^2)^0.5</f>
        <v>2.39078175114673E-4</v>
      </c>
      <c r="Z506">
        <f>Sustainable_Friendly_Table[[#This Row],[S- Worst-Euclidean Distance]]/(Sustainable_Friendly_Table[[#This Row],[S+ Best-Euclidean Distance]]+Sustainable_Friendly_Table[[#This Row],[S- Worst-Euclidean Distance]])</f>
        <v>4.1396307572382086E-2</v>
      </c>
      <c r="AA506">
        <v>505</v>
      </c>
    </row>
    <row r="507" spans="1:27" x14ac:dyDescent="0.3">
      <c r="A507">
        <v>379</v>
      </c>
      <c r="B507" t="s">
        <v>142</v>
      </c>
      <c r="C507" t="s">
        <v>150</v>
      </c>
      <c r="D507" t="s">
        <v>155</v>
      </c>
      <c r="E507" t="s">
        <v>156</v>
      </c>
      <c r="F507" t="s">
        <v>159</v>
      </c>
      <c r="G507" t="s">
        <v>225</v>
      </c>
      <c r="H507">
        <v>406.09092553556957</v>
      </c>
      <c r="I507">
        <v>58</v>
      </c>
      <c r="J507">
        <v>1451509.9415125141</v>
      </c>
      <c r="K507">
        <v>36667.189463636358</v>
      </c>
      <c r="L507">
        <v>261271789.47225255</v>
      </c>
      <c r="M507">
        <v>5510959.9272727268</v>
      </c>
      <c r="N507">
        <v>2177264912.2687712</v>
      </c>
      <c r="O507">
        <v>108112000</v>
      </c>
      <c r="P507">
        <v>22.237685443181814</v>
      </c>
      <c r="Q507">
        <v>21700.073625612084</v>
      </c>
      <c r="R507">
        <v>261308456.66171619</v>
      </c>
      <c r="S507">
        <v>2290.8878721960441</v>
      </c>
      <c r="T507">
        <v>21722.311311055266</v>
      </c>
      <c r="U507">
        <f>Sustainable_Friendly_Table[[#This Row],[Total Energy(MJ)]]*AHP!$P$13/TOPSIS!$B$12</f>
        <v>2.5434076431125243E-2</v>
      </c>
      <c r="V507">
        <f>Sustainable_Friendly_Table[[#This Row],[Total Cost(LKR Million)]]*AHP!$P$14/TOPSIS!$C$12</f>
        <v>7.6941710613125571E-3</v>
      </c>
      <c r="W507">
        <f>Sustainable_Friendly_Table[[#This Row],[Total Carbon (Metric T)]]*AHP!$P$15/TOPSIS!$D$12</f>
        <v>1.3997440112006466E-2</v>
      </c>
      <c r="X507">
        <f>((Sustainable_Friendly_Table[[#This Row],[Weighted Energy]]-TOPSIS!$B$13)^2+(Sustainable_Friendly_Table[[#This Row],[Weighted Cost]]-TOPSIS!$C$13)^2+(Sustainable_Friendly_Table[[#This Row],[Weighted Co2]]-TOPSIS!$D$13)^2)^0.5</f>
        <v>5.5363942792271449E-3</v>
      </c>
      <c r="Y507">
        <f>((Sustainable_Friendly_Table[[#This Row],[Weighted Energy]]-TOPSIS!$B$14)^2+(Sustainable_Friendly_Table[[#This Row],[Weighted Cost]]-TOPSIS!$C$14)^2+(Sustainable_Friendly_Table[[#This Row],[Weighted Co2]]-TOPSIS!$D$14)^2)^0.5</f>
        <v>2.3895691392523263E-4</v>
      </c>
      <c r="Z507">
        <f>Sustainable_Friendly_Table[[#This Row],[S- Worst-Euclidean Distance]]/(Sustainable_Friendly_Table[[#This Row],[S+ Best-Euclidean Distance]]+Sustainable_Friendly_Table[[#This Row],[S- Worst-Euclidean Distance]])</f>
        <v>4.1375304450499063E-2</v>
      </c>
      <c r="AA507">
        <v>506</v>
      </c>
    </row>
    <row r="508" spans="1:27" x14ac:dyDescent="0.3">
      <c r="A508">
        <v>363</v>
      </c>
      <c r="B508" t="s">
        <v>142</v>
      </c>
      <c r="C508" t="s">
        <v>150</v>
      </c>
      <c r="D508" t="s">
        <v>154</v>
      </c>
      <c r="E508" t="s">
        <v>156</v>
      </c>
      <c r="F508" t="s">
        <v>159</v>
      </c>
      <c r="G508" t="s">
        <v>224</v>
      </c>
      <c r="H508">
        <v>406.0844784305695</v>
      </c>
      <c r="I508">
        <v>29</v>
      </c>
      <c r="J508">
        <v>1451503.7007148743</v>
      </c>
      <c r="K508">
        <v>36685.609763636356</v>
      </c>
      <c r="L508">
        <v>261270666.12867737</v>
      </c>
      <c r="M508">
        <v>5511880.9422727264</v>
      </c>
      <c r="N508">
        <v>2177255551.0723114</v>
      </c>
      <c r="O508">
        <v>108639800</v>
      </c>
      <c r="P508">
        <v>22.251500668181812</v>
      </c>
      <c r="Q508">
        <v>21699.980325687371</v>
      </c>
      <c r="R508">
        <v>261307351.73844099</v>
      </c>
      <c r="S508">
        <v>2291.4072320145842</v>
      </c>
      <c r="T508">
        <v>21722.231826355553</v>
      </c>
      <c r="U508">
        <f>Sustainable_Friendly_Table[[#This Row],[Total Energy(MJ)]]*AHP!$P$13/TOPSIS!$B$12</f>
        <v>2.5433968885034349E-2</v>
      </c>
      <c r="V508">
        <f>Sustainable_Friendly_Table[[#This Row],[Total Cost(LKR Million)]]*AHP!$P$14/TOPSIS!$C$12</f>
        <v>7.6959153820777594E-3</v>
      </c>
      <c r="W508">
        <f>Sustainable_Friendly_Table[[#This Row],[Total Carbon (Metric T)]]*AHP!$P$15/TOPSIS!$D$12</f>
        <v>1.3997388893592916E-2</v>
      </c>
      <c r="X508">
        <f>((Sustainable_Friendly_Table[[#This Row],[Weighted Energy]]-TOPSIS!$B$13)^2+(Sustainable_Friendly_Table[[#This Row],[Weighted Cost]]-TOPSIS!$C$13)^2+(Sustainable_Friendly_Table[[#This Row],[Weighted Co2]]-TOPSIS!$D$13)^2)^0.5</f>
        <v>5.5367280928251784E-3</v>
      </c>
      <c r="Y508">
        <f>((Sustainable_Friendly_Table[[#This Row],[Weighted Energy]]-TOPSIS!$B$14)^2+(Sustainable_Friendly_Table[[#This Row],[Weighted Cost]]-TOPSIS!$C$14)^2+(Sustainable_Friendly_Table[[#This Row],[Weighted Co2]]-TOPSIS!$D$14)^2)^0.5</f>
        <v>2.3846043052186516E-4</v>
      </c>
      <c r="Z508">
        <f>Sustainable_Friendly_Table[[#This Row],[S- Worst-Euclidean Distance]]/(Sustainable_Friendly_Table[[#This Row],[S+ Best-Euclidean Distance]]+Sustainable_Friendly_Table[[#This Row],[S- Worst-Euclidean Distance]])</f>
        <v>4.1290501523518069E-2</v>
      </c>
      <c r="AA508">
        <v>507</v>
      </c>
    </row>
    <row r="509" spans="1:27" x14ac:dyDescent="0.3">
      <c r="A509">
        <v>381</v>
      </c>
      <c r="B509" t="s">
        <v>142</v>
      </c>
      <c r="C509" t="s">
        <v>150</v>
      </c>
      <c r="D509" t="s">
        <v>155</v>
      </c>
      <c r="E509" t="s">
        <v>156</v>
      </c>
      <c r="F509" t="s">
        <v>159</v>
      </c>
      <c r="G509" t="s">
        <v>224</v>
      </c>
      <c r="H509">
        <v>406.09092553556957</v>
      </c>
      <c r="I509">
        <v>29</v>
      </c>
      <c r="J509">
        <v>1451509.9415125141</v>
      </c>
      <c r="K509">
        <v>36667.189463636358</v>
      </c>
      <c r="L509">
        <v>261271789.47225255</v>
      </c>
      <c r="M509">
        <v>5510959.9272727268</v>
      </c>
      <c r="N509">
        <v>2177264912.2687712</v>
      </c>
      <c r="O509">
        <v>108639800</v>
      </c>
      <c r="P509">
        <v>22.237685443181814</v>
      </c>
      <c r="Q509">
        <v>21700.073625612084</v>
      </c>
      <c r="R509">
        <v>261308456.66171619</v>
      </c>
      <c r="S509">
        <v>2291.4156721960439</v>
      </c>
      <c r="T509">
        <v>21722.311311055266</v>
      </c>
      <c r="U509">
        <f>Sustainable_Friendly_Table[[#This Row],[Total Energy(MJ)]]*AHP!$P$13/TOPSIS!$B$12</f>
        <v>2.5434076431125243E-2</v>
      </c>
      <c r="V509">
        <f>Sustainable_Friendly_Table[[#This Row],[Total Cost(LKR Million)]]*AHP!$P$14/TOPSIS!$C$12</f>
        <v>7.6959437292529864E-3</v>
      </c>
      <c r="W509">
        <f>Sustainable_Friendly_Table[[#This Row],[Total Carbon (Metric T)]]*AHP!$P$15/TOPSIS!$D$12</f>
        <v>1.3997440112006466E-2</v>
      </c>
      <c r="X509">
        <f>((Sustainable_Friendly_Table[[#This Row],[Weighted Energy]]-TOPSIS!$B$13)^2+(Sustainable_Friendly_Table[[#This Row],[Weighted Cost]]-TOPSIS!$C$13)^2+(Sustainable_Friendly_Table[[#This Row],[Weighted Co2]]-TOPSIS!$D$13)^2)^0.5</f>
        <v>5.5368503003458327E-3</v>
      </c>
      <c r="Y509">
        <f>((Sustainable_Friendly_Table[[#This Row],[Weighted Energy]]-TOPSIS!$B$14)^2+(Sustainable_Friendly_Table[[#This Row],[Weighted Cost]]-TOPSIS!$C$14)^2+(Sustainable_Friendly_Table[[#This Row],[Weighted Co2]]-TOPSIS!$D$14)^2)^0.5</f>
        <v>2.3833906587347324E-4</v>
      </c>
      <c r="Z509">
        <f>Sustainable_Friendly_Table[[#This Row],[S- Worst-Euclidean Distance]]/(Sustainable_Friendly_Table[[#This Row],[S+ Best-Euclidean Distance]]+Sustainable_Friendly_Table[[#This Row],[S- Worst-Euclidean Distance]])</f>
        <v>4.1269480662848038E-2</v>
      </c>
      <c r="AA509">
        <v>508</v>
      </c>
    </row>
    <row r="510" spans="1:27" x14ac:dyDescent="0.3">
      <c r="A510">
        <v>362</v>
      </c>
      <c r="B510" t="s">
        <v>142</v>
      </c>
      <c r="C510" t="s">
        <v>150</v>
      </c>
      <c r="D510" t="s">
        <v>154</v>
      </c>
      <c r="E510" t="s">
        <v>156</v>
      </c>
      <c r="F510" t="s">
        <v>159</v>
      </c>
      <c r="G510" t="s">
        <v>226</v>
      </c>
      <c r="H510">
        <v>406.0844784305695</v>
      </c>
      <c r="I510">
        <v>29</v>
      </c>
      <c r="J510">
        <v>1451503.7007148743</v>
      </c>
      <c r="K510">
        <v>36685.609763636356</v>
      </c>
      <c r="L510">
        <v>261270666.12867737</v>
      </c>
      <c r="M510">
        <v>5511880.9422727264</v>
      </c>
      <c r="N510">
        <v>2177255551.0723114</v>
      </c>
      <c r="O510">
        <v>113100000</v>
      </c>
      <c r="P510">
        <v>22.251500668181812</v>
      </c>
      <c r="Q510">
        <v>21699.980325687371</v>
      </c>
      <c r="R510">
        <v>261307351.73844099</v>
      </c>
      <c r="S510">
        <v>2295.8674320145842</v>
      </c>
      <c r="T510">
        <v>21722.231826355553</v>
      </c>
      <c r="U510">
        <f>Sustainable_Friendly_Table[[#This Row],[Total Energy(MJ)]]*AHP!$P$13/TOPSIS!$B$12</f>
        <v>2.5433968885034349E-2</v>
      </c>
      <c r="V510">
        <f>Sustainable_Friendly_Table[[#This Row],[Total Cost(LKR Million)]]*AHP!$P$14/TOPSIS!$C$12</f>
        <v>7.7108954001677615E-3</v>
      </c>
      <c r="W510">
        <f>Sustainable_Friendly_Table[[#This Row],[Total Carbon (Metric T)]]*AHP!$P$15/TOPSIS!$D$12</f>
        <v>1.3997388893592916E-2</v>
      </c>
      <c r="X510">
        <f>((Sustainable_Friendly_Table[[#This Row],[Weighted Energy]]-TOPSIS!$B$13)^2+(Sustainable_Friendly_Table[[#This Row],[Weighted Cost]]-TOPSIS!$C$13)^2+(Sustainable_Friendly_Table[[#This Row],[Weighted Co2]]-TOPSIS!$D$13)^2)^0.5</f>
        <v>5.5406028784535238E-3</v>
      </c>
      <c r="Y510">
        <f>((Sustainable_Friendly_Table[[#This Row],[Weighted Energy]]-TOPSIS!$B$14)^2+(Sustainable_Friendly_Table[[#This Row],[Weighted Cost]]-TOPSIS!$C$14)^2+(Sustainable_Friendly_Table[[#This Row],[Weighted Co2]]-TOPSIS!$D$14)^2)^0.5</f>
        <v>2.3371231598951248E-4</v>
      </c>
      <c r="Z510">
        <f>Sustainable_Friendly_Table[[#This Row],[S- Worst-Euclidean Distance]]/(Sustainable_Friendly_Table[[#This Row],[S+ Best-Euclidean Distance]]+Sustainable_Friendly_Table[[#This Row],[S- Worst-Euclidean Distance]])</f>
        <v>4.047446461087327E-2</v>
      </c>
      <c r="AA510">
        <v>509</v>
      </c>
    </row>
    <row r="511" spans="1:27" x14ac:dyDescent="0.3">
      <c r="A511">
        <v>380</v>
      </c>
      <c r="B511" t="s">
        <v>142</v>
      </c>
      <c r="C511" t="s">
        <v>150</v>
      </c>
      <c r="D511" t="s">
        <v>155</v>
      </c>
      <c r="E511" t="s">
        <v>156</v>
      </c>
      <c r="F511" t="s">
        <v>159</v>
      </c>
      <c r="G511" t="s">
        <v>226</v>
      </c>
      <c r="H511">
        <v>406.09092553556957</v>
      </c>
      <c r="I511">
        <v>29</v>
      </c>
      <c r="J511">
        <v>1451509.9415125141</v>
      </c>
      <c r="K511">
        <v>36667.189463636358</v>
      </c>
      <c r="L511">
        <v>261271789.47225255</v>
      </c>
      <c r="M511">
        <v>5510959.9272727268</v>
      </c>
      <c r="N511">
        <v>2177264912.2687712</v>
      </c>
      <c r="O511">
        <v>113100000</v>
      </c>
      <c r="P511">
        <v>22.237685443181814</v>
      </c>
      <c r="Q511">
        <v>21700.073625612084</v>
      </c>
      <c r="R511">
        <v>261308456.66171619</v>
      </c>
      <c r="S511">
        <v>2295.8758721960439</v>
      </c>
      <c r="T511">
        <v>21722.311311055266</v>
      </c>
      <c r="U511">
        <f>Sustainable_Friendly_Table[[#This Row],[Total Energy(MJ)]]*AHP!$P$13/TOPSIS!$B$12</f>
        <v>2.5434076431125243E-2</v>
      </c>
      <c r="V511">
        <f>Sustainable_Friendly_Table[[#This Row],[Total Cost(LKR Million)]]*AHP!$P$14/TOPSIS!$C$12</f>
        <v>7.7109237473429902E-3</v>
      </c>
      <c r="W511">
        <f>Sustainable_Friendly_Table[[#This Row],[Total Carbon (Metric T)]]*AHP!$P$15/TOPSIS!$D$12</f>
        <v>1.3997440112006466E-2</v>
      </c>
      <c r="X511">
        <f>((Sustainable_Friendly_Table[[#This Row],[Weighted Energy]]-TOPSIS!$B$13)^2+(Sustainable_Friendly_Table[[#This Row],[Weighted Cost]]-TOPSIS!$C$13)^2+(Sustainable_Friendly_Table[[#This Row],[Weighted Co2]]-TOPSIS!$D$13)^2)^0.5</f>
        <v>5.5407250771510111E-3</v>
      </c>
      <c r="Y511">
        <f>((Sustainable_Friendly_Table[[#This Row],[Weighted Energy]]-TOPSIS!$B$14)^2+(Sustainable_Friendly_Table[[#This Row],[Weighted Cost]]-TOPSIS!$C$14)^2+(Sustainable_Friendly_Table[[#This Row],[Weighted Co2]]-TOPSIS!$D$14)^2)^0.5</f>
        <v>2.3359030229087727E-4</v>
      </c>
      <c r="Z511">
        <f>Sustainable_Friendly_Table[[#This Row],[S- Worst-Euclidean Distance]]/(Sustainable_Friendly_Table[[#This Row],[S+ Best-Euclidean Distance]]+Sustainable_Friendly_Table[[#This Row],[S- Worst-Euclidean Distance]])</f>
        <v>4.0453332895969175E-2</v>
      </c>
      <c r="AA511">
        <v>510</v>
      </c>
    </row>
    <row r="512" spans="1:27" x14ac:dyDescent="0.3">
      <c r="A512">
        <v>364</v>
      </c>
      <c r="B512" t="s">
        <v>142</v>
      </c>
      <c r="C512" t="s">
        <v>150</v>
      </c>
      <c r="D512" t="s">
        <v>154</v>
      </c>
      <c r="E512" t="s">
        <v>156</v>
      </c>
      <c r="F512" t="s">
        <v>160</v>
      </c>
      <c r="G512" t="s">
        <v>225</v>
      </c>
      <c r="H512">
        <v>406.04590658673129</v>
      </c>
      <c r="I512">
        <v>58</v>
      </c>
      <c r="J512">
        <v>1452544.8801385583</v>
      </c>
      <c r="K512">
        <v>37504.389536363633</v>
      </c>
      <c r="L512">
        <v>261458078.42494053</v>
      </c>
      <c r="M512">
        <v>5539173.6013636356</v>
      </c>
      <c r="N512">
        <v>2178817320.2078376</v>
      </c>
      <c r="O512">
        <v>108112000</v>
      </c>
      <c r="P512">
        <v>21.978574077272722</v>
      </c>
      <c r="Q512">
        <v>21715.545958071449</v>
      </c>
      <c r="R512">
        <v>261495582.81447688</v>
      </c>
      <c r="S512">
        <v>2292.4684938092014</v>
      </c>
      <c r="T512">
        <v>21737.52453214872</v>
      </c>
      <c r="U512">
        <f>Sustainable_Friendly_Table[[#This Row],[Total Energy(MJ)]]*AHP!$P$13/TOPSIS!$B$12</f>
        <v>2.5452290081507553E-2</v>
      </c>
      <c r="V512">
        <f>Sustainable_Friendly_Table[[#This Row],[Total Cost(LKR Million)]]*AHP!$P$14/TOPSIS!$C$12</f>
        <v>7.699479733649795E-3</v>
      </c>
      <c r="W512">
        <f>Sustainable_Friendly_Table[[#This Row],[Total Carbon (Metric T)]]*AHP!$P$15/TOPSIS!$D$12</f>
        <v>1.4007243219425243E-2</v>
      </c>
      <c r="X512">
        <f>((Sustainable_Friendly_Table[[#This Row],[Weighted Energy]]-TOPSIS!$B$13)^2+(Sustainable_Friendly_Table[[#This Row],[Weighted Cost]]-TOPSIS!$C$13)^2+(Sustainable_Friendly_Table[[#This Row],[Weighted Co2]]-TOPSIS!$D$13)^2)^0.5</f>
        <v>5.557747291139413E-3</v>
      </c>
      <c r="Y512">
        <f>((Sustainable_Friendly_Table[[#This Row],[Weighted Energy]]-TOPSIS!$B$14)^2+(Sustainable_Friendly_Table[[#This Row],[Weighted Cost]]-TOPSIS!$C$14)^2+(Sustainable_Friendly_Table[[#This Row],[Weighted Co2]]-TOPSIS!$D$14)^2)^0.5</f>
        <v>2.177413599052278E-4</v>
      </c>
      <c r="Z512">
        <f>Sustainable_Friendly_Table[[#This Row],[S- Worst-Euclidean Distance]]/(Sustainable_Friendly_Table[[#This Row],[S+ Best-Euclidean Distance]]+Sustainable_Friendly_Table[[#This Row],[S- Worst-Euclidean Distance]])</f>
        <v>3.7700941523942544E-2</v>
      </c>
      <c r="AA512">
        <v>511</v>
      </c>
    </row>
    <row r="513" spans="1:27" x14ac:dyDescent="0.3">
      <c r="A513">
        <v>382</v>
      </c>
      <c r="B513" t="s">
        <v>142</v>
      </c>
      <c r="C513" t="s">
        <v>150</v>
      </c>
      <c r="D513" t="s">
        <v>155</v>
      </c>
      <c r="E513" t="s">
        <v>156</v>
      </c>
      <c r="F513" t="s">
        <v>160</v>
      </c>
      <c r="G513" t="s">
        <v>225</v>
      </c>
      <c r="H513">
        <v>406.05235369173135</v>
      </c>
      <c r="I513">
        <v>58</v>
      </c>
      <c r="J513">
        <v>1452551.1209361984</v>
      </c>
      <c r="K513">
        <v>37485.969236363635</v>
      </c>
      <c r="L513">
        <v>261459201.76851574</v>
      </c>
      <c r="M513">
        <v>5538252.586363636</v>
      </c>
      <c r="N513">
        <v>2178826681.4042978</v>
      </c>
      <c r="O513">
        <v>108112000</v>
      </c>
      <c r="P513">
        <v>21.964758852272723</v>
      </c>
      <c r="Q513">
        <v>21715.639257996168</v>
      </c>
      <c r="R513">
        <v>261496687.73775211</v>
      </c>
      <c r="S513">
        <v>2292.4769339906616</v>
      </c>
      <c r="T513">
        <v>21737.60401684844</v>
      </c>
      <c r="U513">
        <f>Sustainable_Friendly_Table[[#This Row],[Total Energy(MJ)]]*AHP!$P$13/TOPSIS!$B$12</f>
        <v>2.5452397627598454E-2</v>
      </c>
      <c r="V513">
        <f>Sustainable_Friendly_Table[[#This Row],[Total Cost(LKR Million)]]*AHP!$P$14/TOPSIS!$C$12</f>
        <v>7.6995080808250245E-3</v>
      </c>
      <c r="W513">
        <f>Sustainable_Friendly_Table[[#This Row],[Total Carbon (Metric T)]]*AHP!$P$15/TOPSIS!$D$12</f>
        <v>1.4007294437838798E-2</v>
      </c>
      <c r="X513">
        <f>((Sustainable_Friendly_Table[[#This Row],[Weighted Energy]]-TOPSIS!$B$13)^2+(Sustainable_Friendly_Table[[#This Row],[Weighted Cost]]-TOPSIS!$C$13)^2+(Sustainable_Friendly_Table[[#This Row],[Weighted Co2]]-TOPSIS!$D$13)^2)^0.5</f>
        <v>5.5578694999971322E-3</v>
      </c>
      <c r="Y513">
        <f>((Sustainable_Friendly_Table[[#This Row],[Weighted Energy]]-TOPSIS!$B$14)^2+(Sustainable_Friendly_Table[[#This Row],[Weighted Cost]]-TOPSIS!$C$14)^2+(Sustainable_Friendly_Table[[#This Row],[Weighted Co2]]-TOPSIS!$D$14)^2)^0.5</f>
        <v>2.1762027819284581E-4</v>
      </c>
      <c r="Z513">
        <f>Sustainable_Friendly_Table[[#This Row],[S- Worst-Euclidean Distance]]/(Sustainable_Friendly_Table[[#This Row],[S+ Best-Euclidean Distance]]+Sustainable_Friendly_Table[[#This Row],[S- Worst-Euclidean Distance]])</f>
        <v>3.7679969413961525E-2</v>
      </c>
      <c r="AA513">
        <v>512</v>
      </c>
    </row>
    <row r="514" spans="1:27" x14ac:dyDescent="0.3">
      <c r="A514">
        <v>366</v>
      </c>
      <c r="B514" t="s">
        <v>142</v>
      </c>
      <c r="C514" t="s">
        <v>150</v>
      </c>
      <c r="D514" t="s">
        <v>154</v>
      </c>
      <c r="E514" t="s">
        <v>156</v>
      </c>
      <c r="F514" t="s">
        <v>160</v>
      </c>
      <c r="G514" t="s">
        <v>224</v>
      </c>
      <c r="H514">
        <v>406.04590658673129</v>
      </c>
      <c r="I514">
        <v>29</v>
      </c>
      <c r="J514">
        <v>1452544.8801385583</v>
      </c>
      <c r="K514">
        <v>37504.389536363633</v>
      </c>
      <c r="L514">
        <v>261458078.42494053</v>
      </c>
      <c r="M514">
        <v>5539173.6013636356</v>
      </c>
      <c r="N514">
        <v>2178817320.2078376</v>
      </c>
      <c r="O514">
        <v>108639800</v>
      </c>
      <c r="P514">
        <v>21.978574077272722</v>
      </c>
      <c r="Q514">
        <v>21715.545958071449</v>
      </c>
      <c r="R514">
        <v>261495582.81447688</v>
      </c>
      <c r="S514">
        <v>2292.9962938092012</v>
      </c>
      <c r="T514">
        <v>21737.52453214872</v>
      </c>
      <c r="U514">
        <f>Sustainable_Friendly_Table[[#This Row],[Total Energy(MJ)]]*AHP!$P$13/TOPSIS!$B$12</f>
        <v>2.5452290081507553E-2</v>
      </c>
      <c r="V514">
        <f>Sustainable_Friendly_Table[[#This Row],[Total Cost(LKR Million)]]*AHP!$P$14/TOPSIS!$C$12</f>
        <v>7.7012524015902242E-3</v>
      </c>
      <c r="W514">
        <f>Sustainable_Friendly_Table[[#This Row],[Total Carbon (Metric T)]]*AHP!$P$15/TOPSIS!$D$12</f>
        <v>1.4007243219425243E-2</v>
      </c>
      <c r="X514">
        <f>((Sustainable_Friendly_Table[[#This Row],[Weighted Energy]]-TOPSIS!$B$13)^2+(Sustainable_Friendly_Table[[#This Row],[Weighted Cost]]-TOPSIS!$C$13)^2+(Sustainable_Friendly_Table[[#This Row],[Weighted Co2]]-TOPSIS!$D$13)^2)^0.5</f>
        <v>5.5582032534421295E-3</v>
      </c>
      <c r="Y514">
        <f>((Sustainable_Friendly_Table[[#This Row],[Weighted Energy]]-TOPSIS!$B$14)^2+(Sustainable_Friendly_Table[[#This Row],[Weighted Cost]]-TOPSIS!$C$14)^2+(Sustainable_Friendly_Table[[#This Row],[Weighted Co2]]-TOPSIS!$D$14)^2)^0.5</f>
        <v>2.1710648182093426E-4</v>
      </c>
      <c r="Z514">
        <f>Sustainable_Friendly_Table[[#This Row],[S- Worst-Euclidean Distance]]/(Sustainable_Friendly_Table[[#This Row],[S+ Best-Euclidean Distance]]+Sustainable_Friendly_Table[[#This Row],[S- Worst-Euclidean Distance]])</f>
        <v>3.7592179774414314E-2</v>
      </c>
      <c r="AA514">
        <v>513</v>
      </c>
    </row>
    <row r="515" spans="1:27" x14ac:dyDescent="0.3">
      <c r="A515">
        <v>384</v>
      </c>
      <c r="B515" t="s">
        <v>142</v>
      </c>
      <c r="C515" t="s">
        <v>150</v>
      </c>
      <c r="D515" t="s">
        <v>155</v>
      </c>
      <c r="E515" t="s">
        <v>156</v>
      </c>
      <c r="F515" t="s">
        <v>160</v>
      </c>
      <c r="G515" t="s">
        <v>224</v>
      </c>
      <c r="H515">
        <v>406.05235369173135</v>
      </c>
      <c r="I515">
        <v>29</v>
      </c>
      <c r="J515">
        <v>1452551.1209361984</v>
      </c>
      <c r="K515">
        <v>37485.969236363635</v>
      </c>
      <c r="L515">
        <v>261459201.76851574</v>
      </c>
      <c r="M515">
        <v>5538252.586363636</v>
      </c>
      <c r="N515">
        <v>2178826681.4042978</v>
      </c>
      <c r="O515">
        <v>108639800</v>
      </c>
      <c r="P515">
        <v>21.964758852272723</v>
      </c>
      <c r="Q515">
        <v>21715.639257996168</v>
      </c>
      <c r="R515">
        <v>261496687.73775211</v>
      </c>
      <c r="S515">
        <v>2293.0047339906614</v>
      </c>
      <c r="T515">
        <v>21737.60401684844</v>
      </c>
      <c r="U515">
        <f>Sustainable_Friendly_Table[[#This Row],[Total Energy(MJ)]]*AHP!$P$13/TOPSIS!$B$12</f>
        <v>2.5452397627598454E-2</v>
      </c>
      <c r="V515">
        <f>Sustainable_Friendly_Table[[#This Row],[Total Cost(LKR Million)]]*AHP!$P$14/TOPSIS!$C$12</f>
        <v>7.701280748765452E-3</v>
      </c>
      <c r="W515">
        <f>Sustainable_Friendly_Table[[#This Row],[Total Carbon (Metric T)]]*AHP!$P$15/TOPSIS!$D$12</f>
        <v>1.4007294437838798E-2</v>
      </c>
      <c r="X515">
        <f>((Sustainable_Friendly_Table[[#This Row],[Weighted Energy]]-TOPSIS!$B$13)^2+(Sustainable_Friendly_Table[[#This Row],[Weighted Cost]]-TOPSIS!$C$13)^2+(Sustainable_Friendly_Table[[#This Row],[Weighted Co2]]-TOPSIS!$D$13)^2)^0.5</f>
        <v>5.5583254613152883E-3</v>
      </c>
      <c r="Y515">
        <f>((Sustainable_Friendly_Table[[#This Row],[Weighted Energy]]-TOPSIS!$B$14)^2+(Sustainable_Friendly_Table[[#This Row],[Weighted Cost]]-TOPSIS!$C$14)^2+(Sustainable_Friendly_Table[[#This Row],[Weighted Co2]]-TOPSIS!$D$14)^2)^0.5</f>
        <v>2.1698527741825032E-4</v>
      </c>
      <c r="Z515">
        <f>Sustainable_Friendly_Table[[#This Row],[S- Worst-Euclidean Distance]]/(Sustainable_Friendly_Table[[#This Row],[S+ Best-Euclidean Distance]]+Sustainable_Friendly_Table[[#This Row],[S- Worst-Euclidean Distance]])</f>
        <v>3.7571186596590436E-2</v>
      </c>
      <c r="AA515">
        <v>514</v>
      </c>
    </row>
    <row r="516" spans="1:27" x14ac:dyDescent="0.3">
      <c r="A516">
        <v>365</v>
      </c>
      <c r="B516" t="s">
        <v>142</v>
      </c>
      <c r="C516" t="s">
        <v>150</v>
      </c>
      <c r="D516" t="s">
        <v>154</v>
      </c>
      <c r="E516" t="s">
        <v>156</v>
      </c>
      <c r="F516" t="s">
        <v>160</v>
      </c>
      <c r="G516" t="s">
        <v>226</v>
      </c>
      <c r="H516">
        <v>406.04590658673129</v>
      </c>
      <c r="I516">
        <v>29</v>
      </c>
      <c r="J516">
        <v>1452544.8801385583</v>
      </c>
      <c r="K516">
        <v>37504.389536363633</v>
      </c>
      <c r="L516">
        <v>261458078.42494053</v>
      </c>
      <c r="M516">
        <v>5539173.6013636356</v>
      </c>
      <c r="N516">
        <v>2178817320.2078376</v>
      </c>
      <c r="O516">
        <v>113100000</v>
      </c>
      <c r="P516">
        <v>21.978574077272722</v>
      </c>
      <c r="Q516">
        <v>21715.545958071449</v>
      </c>
      <c r="R516">
        <v>261495582.81447688</v>
      </c>
      <c r="S516">
        <v>2297.4564938092012</v>
      </c>
      <c r="T516">
        <v>21737.52453214872</v>
      </c>
      <c r="U516">
        <f>Sustainable_Friendly_Table[[#This Row],[Total Energy(MJ)]]*AHP!$P$13/TOPSIS!$B$12</f>
        <v>2.5452290081507553E-2</v>
      </c>
      <c r="V516">
        <f>Sustainable_Friendly_Table[[#This Row],[Total Cost(LKR Million)]]*AHP!$P$14/TOPSIS!$C$12</f>
        <v>7.7162324196802272E-3</v>
      </c>
      <c r="W516">
        <f>Sustainable_Friendly_Table[[#This Row],[Total Carbon (Metric T)]]*AHP!$P$15/TOPSIS!$D$12</f>
        <v>1.4007243219425243E-2</v>
      </c>
      <c r="X516">
        <f>((Sustainable_Friendly_Table[[#This Row],[Weighted Energy]]-TOPSIS!$B$13)^2+(Sustainable_Friendly_Table[[#This Row],[Weighted Cost]]-TOPSIS!$C$13)^2+(Sustainable_Friendly_Table[[#This Row],[Weighted Co2]]-TOPSIS!$D$13)^2)^0.5</f>
        <v>5.5620774524201208E-3</v>
      </c>
      <c r="Y516">
        <f>((Sustainable_Friendly_Table[[#This Row],[Weighted Energy]]-TOPSIS!$B$14)^2+(Sustainable_Friendly_Table[[#This Row],[Weighted Cost]]-TOPSIS!$C$14)^2+(Sustainable_Friendly_Table[[#This Row],[Weighted Co2]]-TOPSIS!$D$14)^2)^0.5</f>
        <v>2.1225737081868049E-4</v>
      </c>
      <c r="Z516">
        <f>Sustainable_Friendly_Table[[#This Row],[S- Worst-Euclidean Distance]]/(Sustainable_Friendly_Table[[#This Row],[S+ Best-Euclidean Distance]]+Sustainable_Friendly_Table[[#This Row],[S- Worst-Euclidean Distance]])</f>
        <v>3.6758757037165739E-2</v>
      </c>
      <c r="AA516">
        <v>515</v>
      </c>
    </row>
    <row r="517" spans="1:27" x14ac:dyDescent="0.3">
      <c r="A517">
        <v>383</v>
      </c>
      <c r="B517" t="s">
        <v>142</v>
      </c>
      <c r="C517" t="s">
        <v>150</v>
      </c>
      <c r="D517" t="s">
        <v>155</v>
      </c>
      <c r="E517" t="s">
        <v>156</v>
      </c>
      <c r="F517" t="s">
        <v>160</v>
      </c>
      <c r="G517" t="s">
        <v>226</v>
      </c>
      <c r="H517">
        <v>406.05235369173135</v>
      </c>
      <c r="I517">
        <v>29</v>
      </c>
      <c r="J517">
        <v>1452551.1209361984</v>
      </c>
      <c r="K517">
        <v>37485.969236363635</v>
      </c>
      <c r="L517">
        <v>261459201.76851574</v>
      </c>
      <c r="M517">
        <v>5538252.586363636</v>
      </c>
      <c r="N517">
        <v>2178826681.4042978</v>
      </c>
      <c r="O517">
        <v>113100000</v>
      </c>
      <c r="P517">
        <v>21.964758852272723</v>
      </c>
      <c r="Q517">
        <v>21715.639257996168</v>
      </c>
      <c r="R517">
        <v>261496687.73775211</v>
      </c>
      <c r="S517">
        <v>2297.4649339906618</v>
      </c>
      <c r="T517">
        <v>21737.60401684844</v>
      </c>
      <c r="U517">
        <f>Sustainable_Friendly_Table[[#This Row],[Total Energy(MJ)]]*AHP!$P$13/TOPSIS!$B$12</f>
        <v>2.5452397627598454E-2</v>
      </c>
      <c r="V517">
        <f>Sustainable_Friendly_Table[[#This Row],[Total Cost(LKR Million)]]*AHP!$P$14/TOPSIS!$C$12</f>
        <v>7.7162607668554576E-3</v>
      </c>
      <c r="W517">
        <f>Sustainable_Friendly_Table[[#This Row],[Total Carbon (Metric T)]]*AHP!$P$15/TOPSIS!$D$12</f>
        <v>1.4007294437838798E-2</v>
      </c>
      <c r="X517">
        <f>((Sustainable_Friendly_Table[[#This Row],[Weighted Energy]]-TOPSIS!$B$13)^2+(Sustainable_Friendly_Table[[#This Row],[Weighted Cost]]-TOPSIS!$C$13)^2+(Sustainable_Friendly_Table[[#This Row],[Weighted Co2]]-TOPSIS!$D$13)^2)^0.5</f>
        <v>5.5621996515168208E-3</v>
      </c>
      <c r="Y517">
        <f>((Sustainable_Friendly_Table[[#This Row],[Weighted Energy]]-TOPSIS!$B$14)^2+(Sustainable_Friendly_Table[[#This Row],[Weighted Cost]]-TOPSIS!$C$14)^2+(Sustainable_Friendly_Table[[#This Row],[Weighted Co2]]-TOPSIS!$D$14)^2)^0.5</f>
        <v>2.1213539760460846E-4</v>
      </c>
      <c r="Z517">
        <f>Sustainable_Friendly_Table[[#This Row],[S- Worst-Euclidean Distance]]/(Sustainable_Friendly_Table[[#This Row],[S+ Best-Euclidean Distance]]+Sustainable_Friendly_Table[[#This Row],[S- Worst-Euclidean Distance]])</f>
        <v>3.6737632264148765E-2</v>
      </c>
      <c r="AA517">
        <v>516</v>
      </c>
    </row>
    <row r="518" spans="1:27" x14ac:dyDescent="0.3">
      <c r="A518">
        <v>370</v>
      </c>
      <c r="B518" t="s">
        <v>142</v>
      </c>
      <c r="C518" t="s">
        <v>150</v>
      </c>
      <c r="D518" t="s">
        <v>154</v>
      </c>
      <c r="E518" t="s">
        <v>157</v>
      </c>
      <c r="F518" t="s">
        <v>159</v>
      </c>
      <c r="G518" t="s">
        <v>225</v>
      </c>
      <c r="H518">
        <v>409.14125624875129</v>
      </c>
      <c r="I518">
        <v>59</v>
      </c>
      <c r="J518">
        <v>1454462.6616428741</v>
      </c>
      <c r="K518">
        <v>39414.87567272727</v>
      </c>
      <c r="L518">
        <v>261803279.09571737</v>
      </c>
      <c r="M518">
        <v>4966027.7604545439</v>
      </c>
      <c r="N518">
        <v>2181693992.4643111</v>
      </c>
      <c r="O518">
        <v>109976000</v>
      </c>
      <c r="P518">
        <v>24.980766577272725</v>
      </c>
      <c r="Q518">
        <v>21744.216791560968</v>
      </c>
      <c r="R518">
        <v>261842693.9713901</v>
      </c>
      <c r="S518">
        <v>2296.6360202247656</v>
      </c>
      <c r="T518">
        <v>21769.197558138239</v>
      </c>
      <c r="U518">
        <f>Sustainable_Friendly_Table[[#This Row],[Total Energy(MJ)]]*AHP!$P$13/TOPSIS!$B$12</f>
        <v>2.5486075638269906E-2</v>
      </c>
      <c r="V518">
        <f>Sustainable_Friendly_Table[[#This Row],[Total Cost(LKR Million)]]*AHP!$P$14/TOPSIS!$C$12</f>
        <v>7.7134767788710227E-3</v>
      </c>
      <c r="W518">
        <f>Sustainable_Friendly_Table[[#This Row],[Total Carbon (Metric T)]]*AHP!$P$15/TOPSIS!$D$12</f>
        <v>1.4027652708917674E-2</v>
      </c>
      <c r="X518">
        <f>((Sustainable_Friendly_Table[[#This Row],[Weighted Energy]]-TOPSIS!$B$13)^2+(Sustainable_Friendly_Table[[#This Row],[Weighted Cost]]-TOPSIS!$C$13)^2+(Sustainable_Friendly_Table[[#This Row],[Weighted Co2]]-TOPSIS!$D$13)^2)^0.5</f>
        <v>5.5994601608343776E-3</v>
      </c>
      <c r="Y518">
        <f>((Sustainable_Friendly_Table[[#This Row],[Weighted Energy]]-TOPSIS!$B$14)^2+(Sustainable_Friendly_Table[[#This Row],[Weighted Cost]]-TOPSIS!$C$14)^2+(Sustainable_Friendly_Table[[#This Row],[Weighted Co2]]-TOPSIS!$D$14)^2)^0.5</f>
        <v>1.7591198853939794E-4</v>
      </c>
      <c r="Z518">
        <f>Sustainable_Friendly_Table[[#This Row],[S- Worst-Euclidean Distance]]/(Sustainable_Friendly_Table[[#This Row],[S+ Best-Euclidean Distance]]+Sustainable_Friendly_Table[[#This Row],[S- Worst-Euclidean Distance]])</f>
        <v>3.0458987575107538E-2</v>
      </c>
      <c r="AA518">
        <v>517</v>
      </c>
    </row>
    <row r="519" spans="1:27" x14ac:dyDescent="0.3">
      <c r="A519">
        <v>388</v>
      </c>
      <c r="B519" t="s">
        <v>142</v>
      </c>
      <c r="C519" t="s">
        <v>150</v>
      </c>
      <c r="D519" t="s">
        <v>155</v>
      </c>
      <c r="E519" t="s">
        <v>157</v>
      </c>
      <c r="F519" t="s">
        <v>159</v>
      </c>
      <c r="G519" t="s">
        <v>225</v>
      </c>
      <c r="H519">
        <v>409.14770335375135</v>
      </c>
      <c r="I519">
        <v>59</v>
      </c>
      <c r="J519">
        <v>1454468.9024405144</v>
      </c>
      <c r="K519">
        <v>39396.455372727272</v>
      </c>
      <c r="L519">
        <v>261804402.43929264</v>
      </c>
      <c r="M519">
        <v>4965106.7454545442</v>
      </c>
      <c r="N519">
        <v>2181703353.6607718</v>
      </c>
      <c r="O519">
        <v>109976000</v>
      </c>
      <c r="P519">
        <v>24.966951352272723</v>
      </c>
      <c r="Q519">
        <v>21744.310091485691</v>
      </c>
      <c r="R519">
        <v>261843798.89466536</v>
      </c>
      <c r="S519">
        <v>2296.6444604062262</v>
      </c>
      <c r="T519">
        <v>21769.277042837963</v>
      </c>
      <c r="U519">
        <f>Sustainable_Friendly_Table[[#This Row],[Total Energy(MJ)]]*AHP!$P$13/TOPSIS!$B$12</f>
        <v>2.548618318436081E-2</v>
      </c>
      <c r="V519">
        <f>Sustainable_Friendly_Table[[#This Row],[Total Cost(LKR Million)]]*AHP!$P$14/TOPSIS!$C$12</f>
        <v>7.7135051260462531E-3</v>
      </c>
      <c r="W519">
        <f>Sustainable_Friendly_Table[[#This Row],[Total Carbon (Metric T)]]*AHP!$P$15/TOPSIS!$D$12</f>
        <v>1.4027703927331233E-2</v>
      </c>
      <c r="X519">
        <f>((Sustainable_Friendly_Table[[#This Row],[Weighted Energy]]-TOPSIS!$B$13)^2+(Sustainable_Friendly_Table[[#This Row],[Weighted Cost]]-TOPSIS!$C$13)^2+(Sustainable_Friendly_Table[[#This Row],[Weighted Co2]]-TOPSIS!$D$13)^2)^0.5</f>
        <v>5.5995823657526587E-3</v>
      </c>
      <c r="Y519">
        <f>((Sustainable_Friendly_Table[[#This Row],[Weighted Energy]]-TOPSIS!$B$14)^2+(Sustainable_Friendly_Table[[#This Row],[Weighted Cost]]-TOPSIS!$C$14)^2+(Sustainable_Friendly_Table[[#This Row],[Weighted Co2]]-TOPSIS!$D$14)^2)^0.5</f>
        <v>1.7579096855381511E-4</v>
      </c>
      <c r="Z519">
        <f>Sustainable_Friendly_Table[[#This Row],[S- Worst-Euclidean Distance]]/(Sustainable_Friendly_Table[[#This Row],[S+ Best-Euclidean Distance]]+Sustainable_Friendly_Table[[#This Row],[S- Worst-Euclidean Distance]])</f>
        <v>3.043802683881815E-2</v>
      </c>
      <c r="AA519">
        <v>518</v>
      </c>
    </row>
    <row r="520" spans="1:27" x14ac:dyDescent="0.3">
      <c r="A520">
        <v>372</v>
      </c>
      <c r="B520" t="s">
        <v>142</v>
      </c>
      <c r="C520" t="s">
        <v>150</v>
      </c>
      <c r="D520" t="s">
        <v>154</v>
      </c>
      <c r="E520" t="s">
        <v>157</v>
      </c>
      <c r="F520" t="s">
        <v>159</v>
      </c>
      <c r="G520" t="s">
        <v>224</v>
      </c>
      <c r="H520">
        <v>409.14125624875129</v>
      </c>
      <c r="I520">
        <v>30</v>
      </c>
      <c r="J520">
        <v>1454462.6616428741</v>
      </c>
      <c r="K520">
        <v>39414.87567272727</v>
      </c>
      <c r="L520">
        <v>261803279.09571737</v>
      </c>
      <c r="M520">
        <v>4966027.7604545439</v>
      </c>
      <c r="N520">
        <v>2181693992.4643111</v>
      </c>
      <c r="O520">
        <v>112386000</v>
      </c>
      <c r="P520">
        <v>24.980766577272725</v>
      </c>
      <c r="Q520">
        <v>21744.216791560968</v>
      </c>
      <c r="R520">
        <v>261842693.9713901</v>
      </c>
      <c r="S520">
        <v>2299.0460202247659</v>
      </c>
      <c r="T520">
        <v>21769.197558138239</v>
      </c>
      <c r="U520">
        <f>Sustainable_Friendly_Table[[#This Row],[Total Energy(MJ)]]*AHP!$P$13/TOPSIS!$B$12</f>
        <v>2.5486075638269906E-2</v>
      </c>
      <c r="V520">
        <f>Sustainable_Friendly_Table[[#This Row],[Total Cost(LKR Million)]]*AHP!$P$14/TOPSIS!$C$12</f>
        <v>7.7215709996676036E-3</v>
      </c>
      <c r="W520">
        <f>Sustainable_Friendly_Table[[#This Row],[Total Carbon (Metric T)]]*AHP!$P$15/TOPSIS!$D$12</f>
        <v>1.4027652708917674E-2</v>
      </c>
      <c r="X520">
        <f>((Sustainable_Friendly_Table[[#This Row],[Weighted Energy]]-TOPSIS!$B$13)^2+(Sustainable_Friendly_Table[[#This Row],[Weighted Cost]]-TOPSIS!$C$13)^2+(Sustainable_Friendly_Table[[#This Row],[Weighted Co2]]-TOPSIS!$D$13)^2)^0.5</f>
        <v>5.6015511280450448E-3</v>
      </c>
      <c r="Y520">
        <f>((Sustainable_Friendly_Table[[#This Row],[Weighted Energy]]-TOPSIS!$B$14)^2+(Sustainable_Friendly_Table[[#This Row],[Weighted Cost]]-TOPSIS!$C$14)^2+(Sustainable_Friendly_Table[[#This Row],[Weighted Co2]]-TOPSIS!$D$14)^2)^0.5</f>
        <v>1.7309590372447422E-4</v>
      </c>
      <c r="Z520">
        <f>Sustainable_Friendly_Table[[#This Row],[S- Worst-Euclidean Distance]]/(Sustainable_Friendly_Table[[#This Row],[S+ Best-Euclidean Distance]]+Sustainable_Friendly_Table[[#This Row],[S- Worst-Euclidean Distance]])</f>
        <v>2.9975148744534195E-2</v>
      </c>
      <c r="AA520">
        <v>519</v>
      </c>
    </row>
    <row r="521" spans="1:27" x14ac:dyDescent="0.3">
      <c r="A521">
        <v>390</v>
      </c>
      <c r="B521" t="s">
        <v>142</v>
      </c>
      <c r="C521" t="s">
        <v>150</v>
      </c>
      <c r="D521" t="s">
        <v>155</v>
      </c>
      <c r="E521" t="s">
        <v>157</v>
      </c>
      <c r="F521" t="s">
        <v>159</v>
      </c>
      <c r="G521" t="s">
        <v>224</v>
      </c>
      <c r="H521">
        <v>409.14770335375135</v>
      </c>
      <c r="I521">
        <v>30</v>
      </c>
      <c r="J521">
        <v>1454468.9024405144</v>
      </c>
      <c r="K521">
        <v>39396.455372727272</v>
      </c>
      <c r="L521">
        <v>261804402.43929264</v>
      </c>
      <c r="M521">
        <v>4965106.7454545442</v>
      </c>
      <c r="N521">
        <v>2181703353.6607718</v>
      </c>
      <c r="O521">
        <v>112386000</v>
      </c>
      <c r="P521">
        <v>24.966951352272723</v>
      </c>
      <c r="Q521">
        <v>21744.310091485691</v>
      </c>
      <c r="R521">
        <v>261843798.89466536</v>
      </c>
      <c r="S521">
        <v>2299.0544604062261</v>
      </c>
      <c r="T521">
        <v>21769.277042837963</v>
      </c>
      <c r="U521">
        <f>Sustainable_Friendly_Table[[#This Row],[Total Energy(MJ)]]*AHP!$P$13/TOPSIS!$B$12</f>
        <v>2.548618318436081E-2</v>
      </c>
      <c r="V521">
        <f>Sustainable_Friendly_Table[[#This Row],[Total Cost(LKR Million)]]*AHP!$P$14/TOPSIS!$C$12</f>
        <v>7.7215993468428331E-3</v>
      </c>
      <c r="W521">
        <f>Sustainable_Friendly_Table[[#This Row],[Total Carbon (Metric T)]]*AHP!$P$15/TOPSIS!$D$12</f>
        <v>1.4027703927331233E-2</v>
      </c>
      <c r="X521">
        <f>((Sustainable_Friendly_Table[[#This Row],[Weighted Energy]]-TOPSIS!$B$13)^2+(Sustainable_Friendly_Table[[#This Row],[Weighted Cost]]-TOPSIS!$C$13)^2+(Sustainable_Friendly_Table[[#This Row],[Weighted Co2]]-TOPSIS!$D$13)^2)^0.5</f>
        <v>5.6016733283078997E-3</v>
      </c>
      <c r="Y521">
        <f>((Sustainable_Friendly_Table[[#This Row],[Weighted Energy]]-TOPSIS!$B$14)^2+(Sustainable_Friendly_Table[[#This Row],[Weighted Cost]]-TOPSIS!$C$14)^2+(Sustainable_Friendly_Table[[#This Row],[Weighted Co2]]-TOPSIS!$D$14)^2)^0.5</f>
        <v>1.7297423997805639E-4</v>
      </c>
      <c r="Z521">
        <f>Sustainable_Friendly_Table[[#This Row],[S- Worst-Euclidean Distance]]/(Sustainable_Friendly_Table[[#This Row],[S+ Best-Euclidean Distance]]+Sustainable_Friendly_Table[[#This Row],[S- Worst-Euclidean Distance]])</f>
        <v>2.9954077358421198E-2</v>
      </c>
      <c r="AA521">
        <v>520</v>
      </c>
    </row>
    <row r="522" spans="1:27" x14ac:dyDescent="0.3">
      <c r="A522">
        <v>371</v>
      </c>
      <c r="B522" t="s">
        <v>142</v>
      </c>
      <c r="C522" t="s">
        <v>150</v>
      </c>
      <c r="D522" t="s">
        <v>154</v>
      </c>
      <c r="E522" t="s">
        <v>157</v>
      </c>
      <c r="F522" t="s">
        <v>159</v>
      </c>
      <c r="G522" t="s">
        <v>226</v>
      </c>
      <c r="H522">
        <v>409.14125624875129</v>
      </c>
      <c r="I522">
        <v>30</v>
      </c>
      <c r="J522">
        <v>1454462.6616428741</v>
      </c>
      <c r="K522">
        <v>39414.87567272727</v>
      </c>
      <c r="L522">
        <v>261803279.09571737</v>
      </c>
      <c r="M522">
        <v>4966027.7604545439</v>
      </c>
      <c r="N522">
        <v>2181693992.4643111</v>
      </c>
      <c r="O522">
        <v>117000000</v>
      </c>
      <c r="P522">
        <v>24.980766577272725</v>
      </c>
      <c r="Q522">
        <v>21744.216791560968</v>
      </c>
      <c r="R522">
        <v>261842693.9713901</v>
      </c>
      <c r="S522">
        <v>2303.660020224766</v>
      </c>
      <c r="T522">
        <v>21769.197558138239</v>
      </c>
      <c r="U522">
        <f>Sustainable_Friendly_Table[[#This Row],[Total Energy(MJ)]]*AHP!$P$13/TOPSIS!$B$12</f>
        <v>2.5486075638269906E-2</v>
      </c>
      <c r="V522">
        <f>Sustainable_Friendly_Table[[#This Row],[Total Cost(LKR Million)]]*AHP!$P$14/TOPSIS!$C$12</f>
        <v>7.7370675701055385E-3</v>
      </c>
      <c r="W522">
        <f>Sustainable_Friendly_Table[[#This Row],[Total Carbon (Metric T)]]*AHP!$P$15/TOPSIS!$D$12</f>
        <v>1.4027652708917674E-2</v>
      </c>
      <c r="X522">
        <f>((Sustainable_Friendly_Table[[#This Row],[Weighted Energy]]-TOPSIS!$B$13)^2+(Sustainable_Friendly_Table[[#This Row],[Weighted Cost]]-TOPSIS!$C$13)^2+(Sustainable_Friendly_Table[[#This Row],[Weighted Co2]]-TOPSIS!$D$13)^2)^0.5</f>
        <v>5.605584764735042E-3</v>
      </c>
      <c r="Y522">
        <f>((Sustainable_Friendly_Table[[#This Row],[Weighted Energy]]-TOPSIS!$B$14)^2+(Sustainable_Friendly_Table[[#This Row],[Weighted Cost]]-TOPSIS!$C$14)^2+(Sustainable_Friendly_Table[[#This Row],[Weighted Co2]]-TOPSIS!$D$14)^2)^0.5</f>
        <v>1.686597362327257E-4</v>
      </c>
      <c r="Z522">
        <f>Sustainable_Friendly_Table[[#This Row],[S- Worst-Euclidean Distance]]/(Sustainable_Friendly_Table[[#This Row],[S+ Best-Euclidean Distance]]+Sustainable_Friendly_Table[[#This Row],[S- Worst-Euclidean Distance]])</f>
        <v>2.9208970317148537E-2</v>
      </c>
      <c r="AA522">
        <v>521</v>
      </c>
    </row>
    <row r="523" spans="1:27" x14ac:dyDescent="0.3">
      <c r="A523">
        <v>389</v>
      </c>
      <c r="B523" t="s">
        <v>142</v>
      </c>
      <c r="C523" t="s">
        <v>150</v>
      </c>
      <c r="D523" t="s">
        <v>155</v>
      </c>
      <c r="E523" t="s">
        <v>157</v>
      </c>
      <c r="F523" t="s">
        <v>159</v>
      </c>
      <c r="G523" t="s">
        <v>226</v>
      </c>
      <c r="H523">
        <v>409.14770335375135</v>
      </c>
      <c r="I523">
        <v>30</v>
      </c>
      <c r="J523">
        <v>1454468.9024405144</v>
      </c>
      <c r="K523">
        <v>39396.455372727272</v>
      </c>
      <c r="L523">
        <v>261804402.43929264</v>
      </c>
      <c r="M523">
        <v>4965106.7454545442</v>
      </c>
      <c r="N523">
        <v>2181703353.6607718</v>
      </c>
      <c r="O523">
        <v>117000000</v>
      </c>
      <c r="P523">
        <v>24.966951352272723</v>
      </c>
      <c r="Q523">
        <v>21744.310091485691</v>
      </c>
      <c r="R523">
        <v>261843798.89466536</v>
      </c>
      <c r="S523">
        <v>2303.6684604062261</v>
      </c>
      <c r="T523">
        <v>21769.277042837963</v>
      </c>
      <c r="U523">
        <f>Sustainable_Friendly_Table[[#This Row],[Total Energy(MJ)]]*AHP!$P$13/TOPSIS!$B$12</f>
        <v>2.548618318436081E-2</v>
      </c>
      <c r="V523">
        <f>Sustainable_Friendly_Table[[#This Row],[Total Cost(LKR Million)]]*AHP!$P$14/TOPSIS!$C$12</f>
        <v>7.7370959172807672E-3</v>
      </c>
      <c r="W523">
        <f>Sustainable_Friendly_Table[[#This Row],[Total Carbon (Metric T)]]*AHP!$P$15/TOPSIS!$D$12</f>
        <v>1.4027703927331233E-2</v>
      </c>
      <c r="X523">
        <f>((Sustainable_Friendly_Table[[#This Row],[Weighted Energy]]-TOPSIS!$B$13)^2+(Sustainable_Friendly_Table[[#This Row],[Weighted Cost]]-TOPSIS!$C$13)^2+(Sustainable_Friendly_Table[[#This Row],[Weighted Co2]]-TOPSIS!$D$13)^2)^0.5</f>
        <v>5.6057069554313124E-3</v>
      </c>
      <c r="Y523">
        <f>((Sustainable_Friendly_Table[[#This Row],[Weighted Energy]]-TOPSIS!$B$14)^2+(Sustainable_Friendly_Table[[#This Row],[Weighted Cost]]-TOPSIS!$C$14)^2+(Sustainable_Friendly_Table[[#This Row],[Weighted Co2]]-TOPSIS!$D$14)^2)^0.5</f>
        <v>1.6853747655605202E-4</v>
      </c>
      <c r="Z523">
        <f>Sustainable_Friendly_Table[[#This Row],[S- Worst-Euclidean Distance]]/(Sustainable_Friendly_Table[[#This Row],[S+ Best-Euclidean Distance]]+Sustainable_Friendly_Table[[#This Row],[S- Worst-Euclidean Distance]])</f>
        <v>2.9187797389111429E-2</v>
      </c>
      <c r="AA523">
        <v>522</v>
      </c>
    </row>
    <row r="524" spans="1:27" x14ac:dyDescent="0.3">
      <c r="A524">
        <v>373</v>
      </c>
      <c r="B524" t="s">
        <v>142</v>
      </c>
      <c r="C524" t="s">
        <v>150</v>
      </c>
      <c r="D524" t="s">
        <v>154</v>
      </c>
      <c r="E524" t="s">
        <v>157</v>
      </c>
      <c r="F524" t="s">
        <v>160</v>
      </c>
      <c r="G524" t="s">
        <v>225</v>
      </c>
      <c r="H524">
        <v>409.10268440491325</v>
      </c>
      <c r="I524">
        <v>59</v>
      </c>
      <c r="J524">
        <v>1455503.8410665584</v>
      </c>
      <c r="K524">
        <v>40233.65544545454</v>
      </c>
      <c r="L524">
        <v>261990691.3919805</v>
      </c>
      <c r="M524">
        <v>4993320.419545453</v>
      </c>
      <c r="N524">
        <v>2183255761.5998373</v>
      </c>
      <c r="O524">
        <v>109976000</v>
      </c>
      <c r="P524">
        <v>24.707839986363634</v>
      </c>
      <c r="Q524">
        <v>21759.782423945046</v>
      </c>
      <c r="R524">
        <v>262030925.04742596</v>
      </c>
      <c r="S524">
        <v>2298.2250820193831</v>
      </c>
      <c r="T524">
        <v>21784.49026393141</v>
      </c>
      <c r="U524">
        <f>Sustainable_Friendly_Table[[#This Row],[Total Energy(MJ)]]*AHP!$P$13/TOPSIS!$B$12</f>
        <v>2.550439683474311E-2</v>
      </c>
      <c r="V524">
        <f>Sustainable_Friendly_Table[[#This Row],[Total Cost(LKR Million)]]*AHP!$P$14/TOPSIS!$C$12</f>
        <v>7.7188137983834892E-3</v>
      </c>
      <c r="W524">
        <f>Sustainable_Friendly_Table[[#This Row],[Total Carbon (Metric T)]]*AHP!$P$15/TOPSIS!$D$12</f>
        <v>1.4037507034750003E-2</v>
      </c>
      <c r="X524">
        <f>((Sustainable_Friendly_Table[[#This Row],[Weighted Energy]]-TOPSIS!$B$13)^2+(Sustainable_Friendly_Table[[#This Row],[Weighted Cost]]-TOPSIS!$C$13)^2+(Sustainable_Friendly_Table[[#This Row],[Weighted Co2]]-TOPSIS!$D$13)^2)^0.5</f>
        <v>5.6209352203723806E-3</v>
      </c>
      <c r="Y524">
        <f>((Sustainable_Friendly_Table[[#This Row],[Weighted Energy]]-TOPSIS!$B$14)^2+(Sustainable_Friendly_Table[[#This Row],[Weighted Cost]]-TOPSIS!$C$14)^2+(Sustainable_Friendly_Table[[#This Row],[Weighted Co2]]-TOPSIS!$D$14)^2)^0.5</f>
        <v>1.5462891512287282E-4</v>
      </c>
      <c r="Z524">
        <f>Sustainable_Friendly_Table[[#This Row],[S- Worst-Euclidean Distance]]/(Sustainable_Friendly_Table[[#This Row],[S+ Best-Euclidean Distance]]+Sustainable_Friendly_Table[[#This Row],[S- Worst-Euclidean Distance]])</f>
        <v>2.677295438077815E-2</v>
      </c>
      <c r="AA524">
        <v>523</v>
      </c>
    </row>
    <row r="525" spans="1:27" x14ac:dyDescent="0.3">
      <c r="A525">
        <v>391</v>
      </c>
      <c r="B525" t="s">
        <v>142</v>
      </c>
      <c r="C525" t="s">
        <v>150</v>
      </c>
      <c r="D525" t="s">
        <v>155</v>
      </c>
      <c r="E525" t="s">
        <v>157</v>
      </c>
      <c r="F525" t="s">
        <v>160</v>
      </c>
      <c r="G525" t="s">
        <v>225</v>
      </c>
      <c r="H525">
        <v>409.10913150991325</v>
      </c>
      <c r="I525">
        <v>59</v>
      </c>
      <c r="J525">
        <v>1455510.0818641982</v>
      </c>
      <c r="K525">
        <v>40215.235145454542</v>
      </c>
      <c r="L525">
        <v>261991814.73555568</v>
      </c>
      <c r="M525">
        <v>4992399.4045454534</v>
      </c>
      <c r="N525">
        <v>2183265122.7962971</v>
      </c>
      <c r="O525">
        <v>109976000</v>
      </c>
      <c r="P525">
        <v>24.694024761363632</v>
      </c>
      <c r="Q525">
        <v>21759.875723869758</v>
      </c>
      <c r="R525">
        <v>262032029.97070113</v>
      </c>
      <c r="S525">
        <v>2298.2335222008423</v>
      </c>
      <c r="T525">
        <v>21784.569748631122</v>
      </c>
      <c r="U525">
        <f>Sustainable_Friendly_Table[[#This Row],[Total Energy(MJ)]]*AHP!$P$13/TOPSIS!$B$12</f>
        <v>2.5504504380834004E-2</v>
      </c>
      <c r="V525">
        <f>Sustainable_Friendly_Table[[#This Row],[Total Cost(LKR Million)]]*AHP!$P$14/TOPSIS!$C$12</f>
        <v>7.7188421455587145E-3</v>
      </c>
      <c r="W525">
        <f>Sustainable_Friendly_Table[[#This Row],[Total Carbon (Metric T)]]*AHP!$P$15/TOPSIS!$D$12</f>
        <v>1.4037558253163556E-2</v>
      </c>
      <c r="X525">
        <f>((Sustainable_Friendly_Table[[#This Row],[Weighted Energy]]-TOPSIS!$B$13)^2+(Sustainable_Friendly_Table[[#This Row],[Weighted Cost]]-TOPSIS!$C$13)^2+(Sustainable_Friendly_Table[[#This Row],[Weighted Co2]]-TOPSIS!$D$13)^2)^0.5</f>
        <v>5.6210574256513523E-3</v>
      </c>
      <c r="Y525">
        <f>((Sustainable_Friendly_Table[[#This Row],[Weighted Energy]]-TOPSIS!$B$14)^2+(Sustainable_Friendly_Table[[#This Row],[Weighted Cost]]-TOPSIS!$C$14)^2+(Sustainable_Friendly_Table[[#This Row],[Weighted Co2]]-TOPSIS!$D$14)^2)^0.5</f>
        <v>1.5450822332851012E-4</v>
      </c>
      <c r="Z525">
        <f>Sustainable_Friendly_Table[[#This Row],[S- Worst-Euclidean Distance]]/(Sustainable_Friendly_Table[[#This Row],[S+ Best-Euclidean Distance]]+Sustainable_Friendly_Table[[#This Row],[S- Worst-Euclidean Distance]])</f>
        <v>2.6752050399738922E-2</v>
      </c>
      <c r="AA525">
        <v>524</v>
      </c>
    </row>
    <row r="526" spans="1:27" x14ac:dyDescent="0.3">
      <c r="A526">
        <v>375</v>
      </c>
      <c r="B526" t="s">
        <v>142</v>
      </c>
      <c r="C526" t="s">
        <v>150</v>
      </c>
      <c r="D526" t="s">
        <v>154</v>
      </c>
      <c r="E526" t="s">
        <v>157</v>
      </c>
      <c r="F526" t="s">
        <v>160</v>
      </c>
      <c r="G526" t="s">
        <v>224</v>
      </c>
      <c r="H526">
        <v>409.10268440491325</v>
      </c>
      <c r="I526">
        <v>30</v>
      </c>
      <c r="J526">
        <v>1455503.8410665584</v>
      </c>
      <c r="K526">
        <v>40233.65544545454</v>
      </c>
      <c r="L526">
        <v>261990691.3919805</v>
      </c>
      <c r="M526">
        <v>4993320.419545453</v>
      </c>
      <c r="N526">
        <v>2183255761.5998373</v>
      </c>
      <c r="O526">
        <v>112386000</v>
      </c>
      <c r="P526">
        <v>24.707839986363634</v>
      </c>
      <c r="Q526">
        <v>21759.782423945046</v>
      </c>
      <c r="R526">
        <v>262030925.04742596</v>
      </c>
      <c r="S526">
        <v>2300.6350820193829</v>
      </c>
      <c r="T526">
        <v>21784.49026393141</v>
      </c>
      <c r="U526">
        <f>Sustainable_Friendly_Table[[#This Row],[Total Energy(MJ)]]*AHP!$P$13/TOPSIS!$B$12</f>
        <v>2.550439683474311E-2</v>
      </c>
      <c r="V526">
        <f>Sustainable_Friendly_Table[[#This Row],[Total Cost(LKR Million)]]*AHP!$P$14/TOPSIS!$C$12</f>
        <v>7.7269080191800692E-3</v>
      </c>
      <c r="W526">
        <f>Sustainable_Friendly_Table[[#This Row],[Total Carbon (Metric T)]]*AHP!$P$15/TOPSIS!$D$12</f>
        <v>1.4037507034750003E-2</v>
      </c>
      <c r="X526">
        <f>((Sustainable_Friendly_Table[[#This Row],[Weighted Energy]]-TOPSIS!$B$13)^2+(Sustainable_Friendly_Table[[#This Row],[Weighted Cost]]-TOPSIS!$C$13)^2+(Sustainable_Friendly_Table[[#This Row],[Weighted Co2]]-TOPSIS!$D$13)^2)^0.5</f>
        <v>5.623025884431151E-3</v>
      </c>
      <c r="Y526">
        <f>((Sustainable_Friendly_Table[[#This Row],[Weighted Energy]]-TOPSIS!$B$14)^2+(Sustainable_Friendly_Table[[#This Row],[Weighted Cost]]-TOPSIS!$C$14)^2+(Sustainable_Friendly_Table[[#This Row],[Weighted Co2]]-TOPSIS!$D$14)^2)^0.5</f>
        <v>1.5170254973151571E-4</v>
      </c>
      <c r="Z526">
        <f>Sustainable_Friendly_Table[[#This Row],[S- Worst-Euclidean Distance]]/(Sustainable_Friendly_Table[[#This Row],[S+ Best-Euclidean Distance]]+Sustainable_Friendly_Table[[#This Row],[S- Worst-Euclidean Distance]])</f>
        <v>2.6270075114538702E-2</v>
      </c>
      <c r="AA526">
        <v>525</v>
      </c>
    </row>
    <row r="527" spans="1:27" x14ac:dyDescent="0.3">
      <c r="A527">
        <v>393</v>
      </c>
      <c r="B527" t="s">
        <v>142</v>
      </c>
      <c r="C527" t="s">
        <v>150</v>
      </c>
      <c r="D527" t="s">
        <v>155</v>
      </c>
      <c r="E527" t="s">
        <v>157</v>
      </c>
      <c r="F527" t="s">
        <v>160</v>
      </c>
      <c r="G527" t="s">
        <v>224</v>
      </c>
      <c r="H527">
        <v>409.10913150991325</v>
      </c>
      <c r="I527">
        <v>30</v>
      </c>
      <c r="J527">
        <v>1455510.0818641982</v>
      </c>
      <c r="K527">
        <v>40215.235145454542</v>
      </c>
      <c r="L527">
        <v>261991814.73555568</v>
      </c>
      <c r="M527">
        <v>4992399.4045454534</v>
      </c>
      <c r="N527">
        <v>2183265122.7962971</v>
      </c>
      <c r="O527">
        <v>112386000</v>
      </c>
      <c r="P527">
        <v>24.694024761363632</v>
      </c>
      <c r="Q527">
        <v>21759.875723869758</v>
      </c>
      <c r="R527">
        <v>262032029.97070113</v>
      </c>
      <c r="S527">
        <v>2300.6435222008422</v>
      </c>
      <c r="T527">
        <v>21784.569748631122</v>
      </c>
      <c r="U527">
        <f>Sustainable_Friendly_Table[[#This Row],[Total Energy(MJ)]]*AHP!$P$13/TOPSIS!$B$12</f>
        <v>2.5504504380834004E-2</v>
      </c>
      <c r="V527">
        <f>Sustainable_Friendly_Table[[#This Row],[Total Cost(LKR Million)]]*AHP!$P$14/TOPSIS!$C$12</f>
        <v>7.7269363663552944E-3</v>
      </c>
      <c r="W527">
        <f>Sustainable_Friendly_Table[[#This Row],[Total Carbon (Metric T)]]*AHP!$P$15/TOPSIS!$D$12</f>
        <v>1.4037558253163556E-2</v>
      </c>
      <c r="X527">
        <f>((Sustainable_Friendly_Table[[#This Row],[Weighted Energy]]-TOPSIS!$B$13)^2+(Sustainable_Friendly_Table[[#This Row],[Weighted Cost]]-TOPSIS!$C$13)^2+(Sustainable_Friendly_Table[[#This Row],[Weighted Co2]]-TOPSIS!$D$13)^2)^0.5</f>
        <v>5.623148085078928E-3</v>
      </c>
      <c r="Y527">
        <f>((Sustainable_Friendly_Table[[#This Row],[Weighted Energy]]-TOPSIS!$B$14)^2+(Sustainable_Friendly_Table[[#This Row],[Weighted Cost]]-TOPSIS!$C$14)^2+(Sustainable_Friendly_Table[[#This Row],[Weighted Co2]]-TOPSIS!$D$14)^2)^0.5</f>
        <v>1.5158104161038611E-4</v>
      </c>
      <c r="Z527">
        <f>Sustainable_Friendly_Table[[#This Row],[S- Worst-Euclidean Distance]]/(Sustainable_Friendly_Table[[#This Row],[S+ Best-Euclidean Distance]]+Sustainable_Friendly_Table[[#This Row],[S- Worst-Euclidean Distance]])</f>
        <v>2.6249030609906444E-2</v>
      </c>
      <c r="AA527">
        <v>526</v>
      </c>
    </row>
    <row r="528" spans="1:27" x14ac:dyDescent="0.3">
      <c r="A528">
        <v>374</v>
      </c>
      <c r="B528" t="s">
        <v>142</v>
      </c>
      <c r="C528" t="s">
        <v>150</v>
      </c>
      <c r="D528" t="s">
        <v>154</v>
      </c>
      <c r="E528" t="s">
        <v>157</v>
      </c>
      <c r="F528" t="s">
        <v>160</v>
      </c>
      <c r="G528" t="s">
        <v>226</v>
      </c>
      <c r="H528">
        <v>409.10268440491325</v>
      </c>
      <c r="I528">
        <v>30</v>
      </c>
      <c r="J528">
        <v>1455503.8410665584</v>
      </c>
      <c r="K528">
        <v>40233.65544545454</v>
      </c>
      <c r="L528">
        <v>261990691.3919805</v>
      </c>
      <c r="M528">
        <v>4993320.419545453</v>
      </c>
      <c r="N528">
        <v>2183255761.5998373</v>
      </c>
      <c r="O528">
        <v>117000000</v>
      </c>
      <c r="P528">
        <v>24.707839986363634</v>
      </c>
      <c r="Q528">
        <v>21759.782423945046</v>
      </c>
      <c r="R528">
        <v>262030925.04742596</v>
      </c>
      <c r="S528">
        <v>2305.249082019383</v>
      </c>
      <c r="T528">
        <v>21784.49026393141</v>
      </c>
      <c r="U528">
        <f>Sustainable_Friendly_Table[[#This Row],[Total Energy(MJ)]]*AHP!$P$13/TOPSIS!$B$12</f>
        <v>2.550439683474311E-2</v>
      </c>
      <c r="V528">
        <f>Sustainable_Friendly_Table[[#This Row],[Total Cost(LKR Million)]]*AHP!$P$14/TOPSIS!$C$12</f>
        <v>7.7424045896180033E-3</v>
      </c>
      <c r="W528">
        <f>Sustainable_Friendly_Table[[#This Row],[Total Carbon (Metric T)]]*AHP!$P$15/TOPSIS!$D$12</f>
        <v>1.4037507034750003E-2</v>
      </c>
      <c r="X528">
        <f>((Sustainable_Friendly_Table[[#This Row],[Weighted Energy]]-TOPSIS!$B$13)^2+(Sustainable_Friendly_Table[[#This Row],[Weighted Cost]]-TOPSIS!$C$13)^2+(Sustainable_Friendly_Table[[#This Row],[Weighted Co2]]-TOPSIS!$D$13)^2)^0.5</f>
        <v>5.6270588252218612E-3</v>
      </c>
      <c r="Y528">
        <f>((Sustainable_Friendly_Table[[#This Row],[Weighted Energy]]-TOPSIS!$B$14)^2+(Sustainable_Friendly_Table[[#This Row],[Weighted Cost]]-TOPSIS!$C$14)^2+(Sustainable_Friendly_Table[[#This Row],[Weighted Co2]]-TOPSIS!$D$14)^2)^0.5</f>
        <v>1.4718352262583722E-4</v>
      </c>
      <c r="Z528">
        <f>Sustainable_Friendly_Table[[#This Row],[S- Worst-Euclidean Distance]]/(Sustainable_Friendly_Table[[#This Row],[S+ Best-Euclidean Distance]]+Sustainable_Friendly_Table[[#This Row],[S- Worst-Euclidean Distance]])</f>
        <v>2.5489668385792412E-2</v>
      </c>
      <c r="AA528">
        <v>527</v>
      </c>
    </row>
    <row r="529" spans="1:27" x14ac:dyDescent="0.3">
      <c r="A529">
        <v>392</v>
      </c>
      <c r="B529" t="s">
        <v>142</v>
      </c>
      <c r="C529" t="s">
        <v>150</v>
      </c>
      <c r="D529" t="s">
        <v>155</v>
      </c>
      <c r="E529" t="s">
        <v>157</v>
      </c>
      <c r="F529" t="s">
        <v>160</v>
      </c>
      <c r="G529" t="s">
        <v>226</v>
      </c>
      <c r="H529">
        <v>409.10913150991325</v>
      </c>
      <c r="I529">
        <v>30</v>
      </c>
      <c r="J529">
        <v>1455510.0818641982</v>
      </c>
      <c r="K529">
        <v>40215.235145454542</v>
      </c>
      <c r="L529">
        <v>261991814.73555568</v>
      </c>
      <c r="M529">
        <v>4992399.4045454534</v>
      </c>
      <c r="N529">
        <v>2183265122.7962971</v>
      </c>
      <c r="O529">
        <v>117000000</v>
      </c>
      <c r="P529">
        <v>24.694024761363632</v>
      </c>
      <c r="Q529">
        <v>21759.875723869758</v>
      </c>
      <c r="R529">
        <v>262032029.97070113</v>
      </c>
      <c r="S529">
        <v>2305.2575222008422</v>
      </c>
      <c r="T529">
        <v>21784.569748631122</v>
      </c>
      <c r="U529">
        <f>Sustainable_Friendly_Table[[#This Row],[Total Energy(MJ)]]*AHP!$P$13/TOPSIS!$B$12</f>
        <v>2.5504504380834004E-2</v>
      </c>
      <c r="V529">
        <f>Sustainable_Friendly_Table[[#This Row],[Total Cost(LKR Million)]]*AHP!$P$14/TOPSIS!$C$12</f>
        <v>7.7424329367932294E-3</v>
      </c>
      <c r="W529">
        <f>Sustainable_Friendly_Table[[#This Row],[Total Carbon (Metric T)]]*AHP!$P$15/TOPSIS!$D$12</f>
        <v>1.4037558253163556E-2</v>
      </c>
      <c r="X529">
        <f>((Sustainable_Friendly_Table[[#This Row],[Weighted Energy]]-TOPSIS!$B$13)^2+(Sustainable_Friendly_Table[[#This Row],[Weighted Cost]]-TOPSIS!$C$13)^2+(Sustainable_Friendly_Table[[#This Row],[Weighted Co2]]-TOPSIS!$D$13)^2)^0.5</f>
        <v>5.6271810163543989E-3</v>
      </c>
      <c r="Y529">
        <f>((Sustainable_Friendly_Table[[#This Row],[Weighted Energy]]-TOPSIS!$B$14)^2+(Sustainable_Friendly_Table[[#This Row],[Weighted Cost]]-TOPSIS!$C$14)^2+(Sustainable_Friendly_Table[[#This Row],[Weighted Co2]]-TOPSIS!$D$14)^2)^0.5</f>
        <v>1.470612677804461E-4</v>
      </c>
      <c r="Z529">
        <f>Sustainable_Friendly_Table[[#This Row],[S- Worst-Euclidean Distance]]/(Sustainable_Friendly_Table[[#This Row],[S+ Best-Euclidean Distance]]+Sustainable_Friendly_Table[[#This Row],[S- Worst-Euclidean Distance]])</f>
        <v>2.5468496218890527E-2</v>
      </c>
      <c r="AA529">
        <v>528</v>
      </c>
    </row>
    <row r="530" spans="1:27" x14ac:dyDescent="0.3">
      <c r="A530">
        <v>367</v>
      </c>
      <c r="B530" t="s">
        <v>142</v>
      </c>
      <c r="C530" t="s">
        <v>150</v>
      </c>
      <c r="D530" t="s">
        <v>154</v>
      </c>
      <c r="E530" t="s">
        <v>156</v>
      </c>
      <c r="F530" t="s">
        <v>161</v>
      </c>
      <c r="G530" t="s">
        <v>225</v>
      </c>
      <c r="H530">
        <v>405.78141394326985</v>
      </c>
      <c r="I530">
        <v>58</v>
      </c>
      <c r="J530">
        <v>1459684.3961866766</v>
      </c>
      <c r="K530">
        <v>37995.657399999996</v>
      </c>
      <c r="L530">
        <v>262743191.31360179</v>
      </c>
      <c r="M530">
        <v>5490046.8149999995</v>
      </c>
      <c r="N530">
        <v>2189526594.280015</v>
      </c>
      <c r="O530">
        <v>108112000</v>
      </c>
      <c r="P530">
        <v>21.487306213636359</v>
      </c>
      <c r="Q530">
        <v>21822.281722990814</v>
      </c>
      <c r="R530">
        <v>262781186.9710018</v>
      </c>
      <c r="S530">
        <v>2303.1286410950152</v>
      </c>
      <c r="T530">
        <v>21843.76902920445</v>
      </c>
      <c r="U530">
        <f>Sustainable_Friendly_Table[[#This Row],[Total Energy(MJ)]]*AHP!$P$13/TOPSIS!$B$12</f>
        <v>2.557742248171746E-2</v>
      </c>
      <c r="V530">
        <f>Sustainable_Friendly_Table[[#This Row],[Total Cost(LKR Million)]]*AHP!$P$14/TOPSIS!$C$12</f>
        <v>7.7352828813076566E-3</v>
      </c>
      <c r="W530">
        <f>Sustainable_Friendly_Table[[#This Row],[Total Carbon (Metric T)]]*AHP!$P$15/TOPSIS!$D$12</f>
        <v>1.4075705132316204E-2</v>
      </c>
      <c r="X530">
        <f>((Sustainable_Friendly_Table[[#This Row],[Weighted Energy]]-TOPSIS!$B$13)^2+(Sustainable_Friendly_Table[[#This Row],[Weighted Cost]]-TOPSIS!$C$13)^2+(Sustainable_Friendly_Table[[#This Row],[Weighted Co2]]-TOPSIS!$D$13)^2)^0.5</f>
        <v>5.7047941281801349E-3</v>
      </c>
      <c r="Y530">
        <f>((Sustainable_Friendly_Table[[#This Row],[Weighted Energy]]-TOPSIS!$B$14)^2+(Sustainable_Friendly_Table[[#This Row],[Weighted Cost]]-TOPSIS!$C$14)^2+(Sustainable_Friendly_Table[[#This Row],[Weighted Co2]]-TOPSIS!$D$14)^2)^0.5</f>
        <v>7.4096639498618465E-5</v>
      </c>
      <c r="Z530">
        <f>Sustainable_Friendly_Table[[#This Row],[S- Worst-Euclidean Distance]]/(Sustainable_Friendly_Table[[#This Row],[S+ Best-Euclidean Distance]]+Sustainable_Friendly_Table[[#This Row],[S- Worst-Euclidean Distance]])</f>
        <v>1.2821948446065087E-2</v>
      </c>
      <c r="AA530">
        <v>529</v>
      </c>
    </row>
    <row r="531" spans="1:27" x14ac:dyDescent="0.3">
      <c r="A531">
        <v>385</v>
      </c>
      <c r="B531" t="s">
        <v>142</v>
      </c>
      <c r="C531" t="s">
        <v>150</v>
      </c>
      <c r="D531" t="s">
        <v>155</v>
      </c>
      <c r="E531" t="s">
        <v>156</v>
      </c>
      <c r="F531" t="s">
        <v>161</v>
      </c>
      <c r="G531" t="s">
        <v>225</v>
      </c>
      <c r="H531">
        <v>405.7878610482698</v>
      </c>
      <c r="I531">
        <v>58</v>
      </c>
      <c r="J531">
        <v>1459690.6369843169</v>
      </c>
      <c r="K531">
        <v>37977.237099999998</v>
      </c>
      <c r="L531">
        <v>262744314.65717706</v>
      </c>
      <c r="M531">
        <v>5489125.7999999998</v>
      </c>
      <c r="N531">
        <v>2189535955.4764757</v>
      </c>
      <c r="O531">
        <v>108112000</v>
      </c>
      <c r="P531">
        <v>21.47349098863636</v>
      </c>
      <c r="Q531">
        <v>21822.375022915538</v>
      </c>
      <c r="R531">
        <v>262782291.89427707</v>
      </c>
      <c r="S531">
        <v>2303.1370812764758</v>
      </c>
      <c r="T531">
        <v>21843.848513904173</v>
      </c>
      <c r="U531">
        <f>Sustainable_Friendly_Table[[#This Row],[Total Energy(MJ)]]*AHP!$P$13/TOPSIS!$B$12</f>
        <v>2.5577530027808364E-2</v>
      </c>
      <c r="V531">
        <f>Sustainable_Friendly_Table[[#This Row],[Total Cost(LKR Million)]]*AHP!$P$14/TOPSIS!$C$12</f>
        <v>7.7353112284828862E-3</v>
      </c>
      <c r="W531">
        <f>Sustainable_Friendly_Table[[#This Row],[Total Carbon (Metric T)]]*AHP!$P$15/TOPSIS!$D$12</f>
        <v>1.4075756350729763E-2</v>
      </c>
      <c r="X531">
        <f>((Sustainable_Friendly_Table[[#This Row],[Weighted Energy]]-TOPSIS!$B$13)^2+(Sustainable_Friendly_Table[[#This Row],[Weighted Cost]]-TOPSIS!$C$13)^2+(Sustainable_Friendly_Table[[#This Row],[Weighted Co2]]-TOPSIS!$D$13)^2)^0.5</f>
        <v>5.7049163385283572E-3</v>
      </c>
      <c r="Y531">
        <f>((Sustainable_Friendly_Table[[#This Row],[Weighted Energy]]-TOPSIS!$B$14)^2+(Sustainable_Friendly_Table[[#This Row],[Weighted Cost]]-TOPSIS!$C$14)^2+(Sustainable_Friendly_Table[[#This Row],[Weighted Co2]]-TOPSIS!$D$14)^2)^0.5</f>
        <v>7.398348133638961E-5</v>
      </c>
      <c r="Z531">
        <f>Sustainable_Friendly_Table[[#This Row],[S- Worst-Euclidean Distance]]/(Sustainable_Friendly_Table[[#This Row],[S+ Best-Euclidean Distance]]+Sustainable_Friendly_Table[[#This Row],[S- Worst-Euclidean Distance]])</f>
        <v>1.2802347097638589E-2</v>
      </c>
      <c r="AA531">
        <v>530</v>
      </c>
    </row>
    <row r="532" spans="1:27" x14ac:dyDescent="0.3">
      <c r="A532">
        <v>369</v>
      </c>
      <c r="B532" t="s">
        <v>142</v>
      </c>
      <c r="C532" t="s">
        <v>150</v>
      </c>
      <c r="D532" t="s">
        <v>154</v>
      </c>
      <c r="E532" t="s">
        <v>156</v>
      </c>
      <c r="F532" t="s">
        <v>161</v>
      </c>
      <c r="G532" t="s">
        <v>224</v>
      </c>
      <c r="H532">
        <v>405.78141394326985</v>
      </c>
      <c r="I532">
        <v>29</v>
      </c>
      <c r="J532">
        <v>1459684.3961866766</v>
      </c>
      <c r="K532">
        <v>37995.657399999996</v>
      </c>
      <c r="L532">
        <v>262743191.31360179</v>
      </c>
      <c r="M532">
        <v>5490046.8149999995</v>
      </c>
      <c r="N532">
        <v>2189526594.280015</v>
      </c>
      <c r="O532">
        <v>108639800</v>
      </c>
      <c r="P532">
        <v>21.487306213636359</v>
      </c>
      <c r="Q532">
        <v>21822.281722990814</v>
      </c>
      <c r="R532">
        <v>262781186.9710018</v>
      </c>
      <c r="S532">
        <v>2303.656441095015</v>
      </c>
      <c r="T532">
        <v>21843.76902920445</v>
      </c>
      <c r="U532">
        <f>Sustainable_Friendly_Table[[#This Row],[Total Energy(MJ)]]*AHP!$P$13/TOPSIS!$B$12</f>
        <v>2.557742248171746E-2</v>
      </c>
      <c r="V532">
        <f>Sustainable_Friendly_Table[[#This Row],[Total Cost(LKR Million)]]*AHP!$P$14/TOPSIS!$C$12</f>
        <v>7.7370555492480841E-3</v>
      </c>
      <c r="W532">
        <f>Sustainable_Friendly_Table[[#This Row],[Total Carbon (Metric T)]]*AHP!$P$15/TOPSIS!$D$12</f>
        <v>1.4075705132316204E-2</v>
      </c>
      <c r="X532">
        <f>((Sustainable_Friendly_Table[[#This Row],[Weighted Energy]]-TOPSIS!$B$13)^2+(Sustainable_Friendly_Table[[#This Row],[Weighted Cost]]-TOPSIS!$C$13)^2+(Sustainable_Friendly_Table[[#This Row],[Weighted Co2]]-TOPSIS!$D$13)^2)^0.5</f>
        <v>5.705249462863984E-3</v>
      </c>
      <c r="Y532">
        <f>((Sustainable_Friendly_Table[[#This Row],[Weighted Energy]]-TOPSIS!$B$14)^2+(Sustainable_Friendly_Table[[#This Row],[Weighted Cost]]-TOPSIS!$C$14)^2+(Sustainable_Friendly_Table[[#This Row],[Weighted Co2]]-TOPSIS!$D$14)^2)^0.5</f>
        <v>7.3083314130608344E-5</v>
      </c>
      <c r="Z532">
        <f>Sustainable_Friendly_Table[[#This Row],[S- Worst-Euclidean Distance]]/(Sustainable_Friendly_Table[[#This Row],[S+ Best-Euclidean Distance]]+Sustainable_Friendly_Table[[#This Row],[S- Worst-Euclidean Distance]])</f>
        <v>1.2647820219281347E-2</v>
      </c>
      <c r="AA532">
        <v>531</v>
      </c>
    </row>
    <row r="533" spans="1:27" x14ac:dyDescent="0.3">
      <c r="A533">
        <v>387</v>
      </c>
      <c r="B533" t="s">
        <v>142</v>
      </c>
      <c r="C533" t="s">
        <v>150</v>
      </c>
      <c r="D533" t="s">
        <v>155</v>
      </c>
      <c r="E533" t="s">
        <v>156</v>
      </c>
      <c r="F533" t="s">
        <v>161</v>
      </c>
      <c r="G533" t="s">
        <v>224</v>
      </c>
      <c r="H533">
        <v>405.7878610482698</v>
      </c>
      <c r="I533">
        <v>29</v>
      </c>
      <c r="J533">
        <v>1459690.6369843169</v>
      </c>
      <c r="K533">
        <v>37977.237099999998</v>
      </c>
      <c r="L533">
        <v>262744314.65717706</v>
      </c>
      <c r="M533">
        <v>5489125.7999999998</v>
      </c>
      <c r="N533">
        <v>2189535955.4764757</v>
      </c>
      <c r="O533">
        <v>108639800</v>
      </c>
      <c r="P533">
        <v>21.47349098863636</v>
      </c>
      <c r="Q533">
        <v>21822.375022915538</v>
      </c>
      <c r="R533">
        <v>262782291.89427707</v>
      </c>
      <c r="S533">
        <v>2303.6648812764761</v>
      </c>
      <c r="T533">
        <v>21843.848513904173</v>
      </c>
      <c r="U533">
        <f>Sustainable_Friendly_Table[[#This Row],[Total Energy(MJ)]]*AHP!$P$13/TOPSIS!$B$12</f>
        <v>2.5577530027808364E-2</v>
      </c>
      <c r="V533">
        <f>Sustainable_Friendly_Table[[#This Row],[Total Cost(LKR Million)]]*AHP!$P$14/TOPSIS!$C$12</f>
        <v>7.7370838964233172E-3</v>
      </c>
      <c r="W533">
        <f>Sustainable_Friendly_Table[[#This Row],[Total Carbon (Metric T)]]*AHP!$P$15/TOPSIS!$D$12</f>
        <v>1.4075756350729763E-2</v>
      </c>
      <c r="X533">
        <f>((Sustainable_Friendly_Table[[#This Row],[Weighted Energy]]-TOPSIS!$B$13)^2+(Sustainable_Friendly_Table[[#This Row],[Weighted Cost]]-TOPSIS!$C$13)^2+(Sustainable_Friendly_Table[[#This Row],[Weighted Co2]]-TOPSIS!$D$13)^2)^0.5</f>
        <v>5.7053716722663466E-3</v>
      </c>
      <c r="Y533">
        <f>((Sustainable_Friendly_Table[[#This Row],[Weighted Energy]]-TOPSIS!$B$14)^2+(Sustainable_Friendly_Table[[#This Row],[Weighted Cost]]-TOPSIS!$C$14)^2+(Sustainable_Friendly_Table[[#This Row],[Weighted Co2]]-TOPSIS!$D$14)^2)^0.5</f>
        <v>7.2969273192447504E-5</v>
      </c>
      <c r="Z533">
        <f>Sustainable_Friendly_Table[[#This Row],[S- Worst-Euclidean Distance]]/(Sustainable_Friendly_Table[[#This Row],[S+ Best-Euclidean Distance]]+Sustainable_Friendly_Table[[#This Row],[S- Worst-Euclidean Distance]])</f>
        <v>1.2628066408887511E-2</v>
      </c>
      <c r="AA533">
        <v>532</v>
      </c>
    </row>
    <row r="534" spans="1:27" x14ac:dyDescent="0.3">
      <c r="A534">
        <v>368</v>
      </c>
      <c r="B534" t="s">
        <v>142</v>
      </c>
      <c r="C534" t="s">
        <v>150</v>
      </c>
      <c r="D534" t="s">
        <v>154</v>
      </c>
      <c r="E534" t="s">
        <v>156</v>
      </c>
      <c r="F534" t="s">
        <v>161</v>
      </c>
      <c r="G534" t="s">
        <v>226</v>
      </c>
      <c r="H534">
        <v>405.78141394326985</v>
      </c>
      <c r="I534">
        <v>29</v>
      </c>
      <c r="J534">
        <v>1459684.3961866766</v>
      </c>
      <c r="K534">
        <v>37995.657399999996</v>
      </c>
      <c r="L534">
        <v>262743191.31360179</v>
      </c>
      <c r="M534">
        <v>5490046.8149999995</v>
      </c>
      <c r="N534">
        <v>2189526594.280015</v>
      </c>
      <c r="O534">
        <v>113100000</v>
      </c>
      <c r="P534">
        <v>21.487306213636359</v>
      </c>
      <c r="Q534">
        <v>21822.281722990814</v>
      </c>
      <c r="R534">
        <v>262781186.9710018</v>
      </c>
      <c r="S534">
        <v>2308.116641095015</v>
      </c>
      <c r="T534">
        <v>21843.76902920445</v>
      </c>
      <c r="U534">
        <f>Sustainable_Friendly_Table[[#This Row],[Total Energy(MJ)]]*AHP!$P$13/TOPSIS!$B$12</f>
        <v>2.557742248171746E-2</v>
      </c>
      <c r="V534">
        <f>Sustainable_Friendly_Table[[#This Row],[Total Cost(LKR Million)]]*AHP!$P$14/TOPSIS!$C$12</f>
        <v>7.752035567338088E-3</v>
      </c>
      <c r="W534">
        <f>Sustainable_Friendly_Table[[#This Row],[Total Carbon (Metric T)]]*AHP!$P$15/TOPSIS!$D$12</f>
        <v>1.4075705132316204E-2</v>
      </c>
      <c r="X534">
        <f>((Sustainable_Friendly_Table[[#This Row],[Weighted Energy]]-TOPSIS!$B$13)^2+(Sustainable_Friendly_Table[[#This Row],[Weighted Cost]]-TOPSIS!$C$13)^2+(Sustainable_Friendly_Table[[#This Row],[Weighted Co2]]-TOPSIS!$D$13)^2)^0.5</f>
        <v>5.7091178195282141E-3</v>
      </c>
      <c r="Y534">
        <f>((Sustainable_Friendly_Table[[#This Row],[Weighted Energy]]-TOPSIS!$B$14)^2+(Sustainable_Friendly_Table[[#This Row],[Weighted Cost]]-TOPSIS!$C$14)^2+(Sustainable_Friendly_Table[[#This Row],[Weighted Co2]]-TOPSIS!$D$14)^2)^0.5</f>
        <v>6.5816422127732517E-5</v>
      </c>
      <c r="Z534">
        <f>Sustainable_Friendly_Table[[#This Row],[S- Worst-Euclidean Distance]]/(Sustainable_Friendly_Table[[#This Row],[S+ Best-Euclidean Distance]]+Sustainable_Friendly_Table[[#This Row],[S- Worst-Euclidean Distance]])</f>
        <v>1.139691282594758E-2</v>
      </c>
      <c r="AA534">
        <v>533</v>
      </c>
    </row>
    <row r="535" spans="1:27" x14ac:dyDescent="0.3">
      <c r="A535">
        <v>386</v>
      </c>
      <c r="B535" t="s">
        <v>142</v>
      </c>
      <c r="C535" t="s">
        <v>150</v>
      </c>
      <c r="D535" t="s">
        <v>155</v>
      </c>
      <c r="E535" t="s">
        <v>156</v>
      </c>
      <c r="F535" t="s">
        <v>161</v>
      </c>
      <c r="G535" t="s">
        <v>226</v>
      </c>
      <c r="H535">
        <v>405.7878610482698</v>
      </c>
      <c r="I535">
        <v>29</v>
      </c>
      <c r="J535">
        <v>1459690.6369843169</v>
      </c>
      <c r="K535">
        <v>37977.237099999998</v>
      </c>
      <c r="L535">
        <v>262744314.65717706</v>
      </c>
      <c r="M535">
        <v>5489125.7999999998</v>
      </c>
      <c r="N535">
        <v>2189535955.4764757</v>
      </c>
      <c r="O535">
        <v>113100000</v>
      </c>
      <c r="P535">
        <v>21.47349098863636</v>
      </c>
      <c r="Q535">
        <v>21822.375022915538</v>
      </c>
      <c r="R535">
        <v>262782291.89427707</v>
      </c>
      <c r="S535">
        <v>2308.1250812764761</v>
      </c>
      <c r="T535">
        <v>21843.848513904173</v>
      </c>
      <c r="U535">
        <f>Sustainable_Friendly_Table[[#This Row],[Total Energy(MJ)]]*AHP!$P$13/TOPSIS!$B$12</f>
        <v>2.5577530027808364E-2</v>
      </c>
      <c r="V535">
        <f>Sustainable_Friendly_Table[[#This Row],[Total Cost(LKR Million)]]*AHP!$P$14/TOPSIS!$C$12</f>
        <v>7.752063914513321E-3</v>
      </c>
      <c r="W535">
        <f>Sustainable_Friendly_Table[[#This Row],[Total Carbon (Metric T)]]*AHP!$P$15/TOPSIS!$D$12</f>
        <v>1.4075756350729763E-2</v>
      </c>
      <c r="X535">
        <f>((Sustainable_Friendly_Table[[#This Row],[Weighted Energy]]-TOPSIS!$B$13)^2+(Sustainable_Friendly_Table[[#This Row],[Weighted Cost]]-TOPSIS!$C$13)^2+(Sustainable_Friendly_Table[[#This Row],[Weighted Co2]]-TOPSIS!$D$13)^2)^0.5</f>
        <v>5.7092400205041739E-3</v>
      </c>
      <c r="Y535">
        <f>((Sustainable_Friendly_Table[[#This Row],[Weighted Energy]]-TOPSIS!$B$14)^2+(Sustainable_Friendly_Table[[#This Row],[Weighted Cost]]-TOPSIS!$C$14)^2+(Sustainable_Friendly_Table[[#This Row],[Weighted Co2]]-TOPSIS!$D$14)^2)^0.5</f>
        <v>6.5696230713887383E-5</v>
      </c>
      <c r="Z535">
        <f>Sustainable_Friendly_Table[[#This Row],[S- Worst-Euclidean Distance]]/(Sustainable_Friendly_Table[[#This Row],[S+ Best-Euclidean Distance]]+Sustainable_Friendly_Table[[#This Row],[S- Worst-Euclidean Distance]])</f>
        <v>1.1376096264271419E-2</v>
      </c>
      <c r="AA535">
        <v>534</v>
      </c>
    </row>
    <row r="536" spans="1:27" x14ac:dyDescent="0.3">
      <c r="A536">
        <v>376</v>
      </c>
      <c r="B536" t="s">
        <v>142</v>
      </c>
      <c r="C536" t="s">
        <v>150</v>
      </c>
      <c r="D536" t="s">
        <v>154</v>
      </c>
      <c r="E536" t="s">
        <v>157</v>
      </c>
      <c r="F536" t="s">
        <v>161</v>
      </c>
      <c r="G536" t="s">
        <v>225</v>
      </c>
      <c r="H536">
        <v>408.83819176145164</v>
      </c>
      <c r="I536">
        <v>59</v>
      </c>
      <c r="J536">
        <v>1462643.3571146766</v>
      </c>
      <c r="K536">
        <v>40724.923309090904</v>
      </c>
      <c r="L536">
        <v>263275804.28064179</v>
      </c>
      <c r="M536">
        <v>4944193.6331818169</v>
      </c>
      <c r="N536">
        <v>2193965035.6720147</v>
      </c>
      <c r="O536">
        <v>109976000</v>
      </c>
      <c r="P536">
        <v>24.216572122727271</v>
      </c>
      <c r="Q536">
        <v>21866.518188864415</v>
      </c>
      <c r="R536">
        <v>263316529.20395088</v>
      </c>
      <c r="S536">
        <v>2308.8852293051968</v>
      </c>
      <c r="T536">
        <v>21890.734760987143</v>
      </c>
      <c r="U536">
        <f>Sustainable_Friendly_Table[[#This Row],[Total Energy(MJ)]]*AHP!$P$13/TOPSIS!$B$12</f>
        <v>2.5629529234953017E-2</v>
      </c>
      <c r="V536">
        <f>Sustainable_Friendly_Table[[#This Row],[Total Cost(LKR Million)]]*AHP!$P$14/TOPSIS!$C$12</f>
        <v>7.7546169460413501E-3</v>
      </c>
      <c r="W536">
        <f>Sustainable_Friendly_Table[[#This Row],[Total Carbon (Metric T)]]*AHP!$P$15/TOPSIS!$D$12</f>
        <v>1.4105968947640967E-2</v>
      </c>
      <c r="X536">
        <f>((Sustainable_Friendly_Table[[#This Row],[Weighted Energy]]-TOPSIS!$B$13)^2+(Sustainable_Friendly_Table[[#This Row],[Weighted Cost]]-TOPSIS!$C$13)^2+(Sustainable_Friendly_Table[[#This Row],[Weighted Co2]]-TOPSIS!$D$13)^2)^0.5</f>
        <v>5.7679808086278164E-3</v>
      </c>
      <c r="Y536">
        <f>((Sustainable_Friendly_Table[[#This Row],[Weighted Energy]]-TOPSIS!$B$14)^2+(Sustainable_Friendly_Table[[#This Row],[Weighted Cost]]-TOPSIS!$C$14)^2+(Sustainable_Friendly_Table[[#This Row],[Weighted Co2]]-TOPSIS!$D$14)^2)^0.5</f>
        <v>2.361943878897244E-5</v>
      </c>
      <c r="Z536">
        <f>Sustainable_Friendly_Table[[#This Row],[S- Worst-Euclidean Distance]]/(Sustainable_Friendly_Table[[#This Row],[S+ Best-Euclidean Distance]]+Sustainable_Friendly_Table[[#This Row],[S- Worst-Euclidean Distance]])</f>
        <v>4.0782232509067517E-3</v>
      </c>
      <c r="AA536">
        <v>535</v>
      </c>
    </row>
    <row r="537" spans="1:27" x14ac:dyDescent="0.3">
      <c r="A537">
        <v>394</v>
      </c>
      <c r="B537" t="s">
        <v>142</v>
      </c>
      <c r="C537" t="s">
        <v>150</v>
      </c>
      <c r="D537" t="s">
        <v>155</v>
      </c>
      <c r="E537" t="s">
        <v>157</v>
      </c>
      <c r="F537" t="s">
        <v>161</v>
      </c>
      <c r="G537" t="s">
        <v>225</v>
      </c>
      <c r="H537">
        <v>408.8446388664517</v>
      </c>
      <c r="I537">
        <v>59</v>
      </c>
      <c r="J537">
        <v>1462649.5979123164</v>
      </c>
      <c r="K537">
        <v>40706.503009090906</v>
      </c>
      <c r="L537">
        <v>263276927.62421694</v>
      </c>
      <c r="M537">
        <v>4943272.6181818172</v>
      </c>
      <c r="N537">
        <v>2193974396.8684745</v>
      </c>
      <c r="O537">
        <v>109976000</v>
      </c>
      <c r="P537">
        <v>24.202756897727269</v>
      </c>
      <c r="Q537">
        <v>21866.611488789131</v>
      </c>
      <c r="R537">
        <v>263317634.12722602</v>
      </c>
      <c r="S537">
        <v>2308.8936694866561</v>
      </c>
      <c r="T537">
        <v>21890.814245686859</v>
      </c>
      <c r="U537">
        <f>Sustainable_Friendly_Table[[#This Row],[Total Energy(MJ)]]*AHP!$P$13/TOPSIS!$B$12</f>
        <v>2.5629636781043907E-2</v>
      </c>
      <c r="V537">
        <f>Sustainable_Friendly_Table[[#This Row],[Total Cost(LKR Million)]]*AHP!$P$14/TOPSIS!$C$12</f>
        <v>7.7546452932165761E-3</v>
      </c>
      <c r="W537">
        <f>Sustainable_Friendly_Table[[#This Row],[Total Carbon (Metric T)]]*AHP!$P$15/TOPSIS!$D$12</f>
        <v>1.4106020166054521E-2</v>
      </c>
      <c r="X537">
        <f>((Sustainable_Friendly_Table[[#This Row],[Weighted Energy]]-TOPSIS!$B$13)^2+(Sustainable_Friendly_Table[[#This Row],[Weighted Cost]]-TOPSIS!$C$13)^2+(Sustainable_Friendly_Table[[#This Row],[Weighted Co2]]-TOPSIS!$D$13)^2)^0.5</f>
        <v>5.7681030154986468E-3</v>
      </c>
      <c r="Y537">
        <f>((Sustainable_Friendly_Table[[#This Row],[Weighted Energy]]-TOPSIS!$B$14)^2+(Sustainable_Friendly_Table[[#This Row],[Weighted Cost]]-TOPSIS!$C$14)^2+(Sustainable_Friendly_Table[[#This Row],[Weighted Co2]]-TOPSIS!$D$14)^2)^0.5</f>
        <v>2.3590791234514089E-5</v>
      </c>
      <c r="Z537">
        <f>Sustainable_Friendly_Table[[#This Row],[S- Worst-Euclidean Distance]]/(Sustainable_Friendly_Table[[#This Row],[S+ Best-Euclidean Distance]]+Sustainable_Friendly_Table[[#This Row],[S- Worst-Euclidean Distance]])</f>
        <v>4.0732110539214803E-3</v>
      </c>
      <c r="AA537">
        <v>536</v>
      </c>
    </row>
    <row r="538" spans="1:27" x14ac:dyDescent="0.3">
      <c r="A538">
        <v>378</v>
      </c>
      <c r="B538" t="s">
        <v>142</v>
      </c>
      <c r="C538" t="s">
        <v>150</v>
      </c>
      <c r="D538" t="s">
        <v>154</v>
      </c>
      <c r="E538" t="s">
        <v>157</v>
      </c>
      <c r="F538" t="s">
        <v>161</v>
      </c>
      <c r="G538" t="s">
        <v>224</v>
      </c>
      <c r="H538">
        <v>408.83819176145164</v>
      </c>
      <c r="I538">
        <v>30</v>
      </c>
      <c r="J538">
        <v>1462643.3571146766</v>
      </c>
      <c r="K538">
        <v>40724.923309090904</v>
      </c>
      <c r="L538">
        <v>263275804.28064179</v>
      </c>
      <c r="M538">
        <v>4944193.6331818169</v>
      </c>
      <c r="N538">
        <v>2193965035.6720147</v>
      </c>
      <c r="O538">
        <v>112386000</v>
      </c>
      <c r="P538">
        <v>24.216572122727271</v>
      </c>
      <c r="Q538">
        <v>21866.518188864415</v>
      </c>
      <c r="R538">
        <v>263316529.20395088</v>
      </c>
      <c r="S538">
        <v>2311.2952293051967</v>
      </c>
      <c r="T538">
        <v>21890.734760987143</v>
      </c>
      <c r="U538">
        <f>Sustainable_Friendly_Table[[#This Row],[Total Energy(MJ)]]*AHP!$P$13/TOPSIS!$B$12</f>
        <v>2.5629529234953017E-2</v>
      </c>
      <c r="V538">
        <f>Sustainable_Friendly_Table[[#This Row],[Total Cost(LKR Million)]]*AHP!$P$14/TOPSIS!$C$12</f>
        <v>7.76271116683793E-3</v>
      </c>
      <c r="W538">
        <f>Sustainable_Friendly_Table[[#This Row],[Total Carbon (Metric T)]]*AHP!$P$15/TOPSIS!$D$12</f>
        <v>1.4105968947640967E-2</v>
      </c>
      <c r="X538">
        <f>((Sustainable_Friendly_Table[[#This Row],[Weighted Energy]]-TOPSIS!$B$13)^2+(Sustainable_Friendly_Table[[#This Row],[Weighted Cost]]-TOPSIS!$C$13)^2+(Sustainable_Friendly_Table[[#This Row],[Weighted Co2]]-TOPSIS!$D$13)^2)^0.5</f>
        <v>5.7700684182445819E-3</v>
      </c>
      <c r="Y538">
        <f>((Sustainable_Friendly_Table[[#This Row],[Weighted Energy]]-TOPSIS!$B$14)^2+(Sustainable_Friendly_Table[[#This Row],[Weighted Cost]]-TOPSIS!$C$14)^2+(Sustainable_Friendly_Table[[#This Row],[Weighted Co2]]-TOPSIS!$D$14)^2)^0.5</f>
        <v>1.5525374597186523E-5</v>
      </c>
      <c r="Z538">
        <f>Sustainable_Friendly_Table[[#This Row],[S- Worst-Euclidean Distance]]/(Sustainable_Friendly_Table[[#This Row],[S+ Best-Euclidean Distance]]+Sustainable_Friendly_Table[[#This Row],[S- Worst-Euclidean Distance]])</f>
        <v>2.6834539639466752E-3</v>
      </c>
      <c r="AA538">
        <v>537</v>
      </c>
    </row>
    <row r="539" spans="1:27" x14ac:dyDescent="0.3">
      <c r="A539">
        <v>396</v>
      </c>
      <c r="B539" t="s">
        <v>142</v>
      </c>
      <c r="C539" t="s">
        <v>150</v>
      </c>
      <c r="D539" t="s">
        <v>155</v>
      </c>
      <c r="E539" t="s">
        <v>157</v>
      </c>
      <c r="F539" t="s">
        <v>161</v>
      </c>
      <c r="G539" t="s">
        <v>224</v>
      </c>
      <c r="H539">
        <v>408.8446388664517</v>
      </c>
      <c r="I539">
        <v>30</v>
      </c>
      <c r="J539">
        <v>1462649.5979123164</v>
      </c>
      <c r="K539">
        <v>40706.503009090906</v>
      </c>
      <c r="L539">
        <v>263276927.62421694</v>
      </c>
      <c r="M539">
        <v>4943272.6181818172</v>
      </c>
      <c r="N539">
        <v>2193974396.8684745</v>
      </c>
      <c r="O539">
        <v>112386000</v>
      </c>
      <c r="P539">
        <v>24.202756897727269</v>
      </c>
      <c r="Q539">
        <v>21866.611488789131</v>
      </c>
      <c r="R539">
        <v>263317634.12722602</v>
      </c>
      <c r="S539">
        <v>2311.303669486656</v>
      </c>
      <c r="T539">
        <v>21890.814245686859</v>
      </c>
      <c r="U539">
        <f>Sustainable_Friendly_Table[[#This Row],[Total Energy(MJ)]]*AHP!$P$13/TOPSIS!$B$12</f>
        <v>2.5629636781043907E-2</v>
      </c>
      <c r="V539">
        <f>Sustainable_Friendly_Table[[#This Row],[Total Cost(LKR Million)]]*AHP!$P$14/TOPSIS!$C$12</f>
        <v>7.7627395140131552E-3</v>
      </c>
      <c r="W539">
        <f>Sustainable_Friendly_Table[[#This Row],[Total Carbon (Metric T)]]*AHP!$P$15/TOPSIS!$D$12</f>
        <v>1.4106020166054521E-2</v>
      </c>
      <c r="X539">
        <f>((Sustainable_Friendly_Table[[#This Row],[Weighted Energy]]-TOPSIS!$B$13)^2+(Sustainable_Friendly_Table[[#This Row],[Weighted Cost]]-TOPSIS!$C$13)^2+(Sustainable_Friendly_Table[[#This Row],[Weighted Co2]]-TOPSIS!$D$13)^2)^0.5</f>
        <v>5.7701906206663487E-3</v>
      </c>
      <c r="Y539">
        <f>((Sustainable_Friendly_Table[[#This Row],[Weighted Energy]]-TOPSIS!$B$14)^2+(Sustainable_Friendly_Table[[#This Row],[Weighted Cost]]-TOPSIS!$C$14)^2+(Sustainable_Friendly_Table[[#This Row],[Weighted Co2]]-TOPSIS!$D$14)^2)^0.5</f>
        <v>1.5496570437934995E-5</v>
      </c>
      <c r="Z539">
        <f>Sustainable_Friendly_Table[[#This Row],[S- Worst-Euclidean Distance]]/(Sustainable_Friendly_Table[[#This Row],[S+ Best-Euclidean Distance]]+Sustainable_Friendly_Table[[#This Row],[S- Worst-Euclidean Distance]])</f>
        <v>2.6784321250138735E-3</v>
      </c>
      <c r="AA539">
        <v>538</v>
      </c>
    </row>
    <row r="540" spans="1:27" x14ac:dyDescent="0.3">
      <c r="A540">
        <v>377</v>
      </c>
      <c r="B540" t="s">
        <v>142</v>
      </c>
      <c r="C540" t="s">
        <v>150</v>
      </c>
      <c r="D540" t="s">
        <v>154</v>
      </c>
      <c r="E540" t="s">
        <v>157</v>
      </c>
      <c r="F540" t="s">
        <v>161</v>
      </c>
      <c r="G540" t="s">
        <v>226</v>
      </c>
      <c r="H540">
        <v>408.83819176145164</v>
      </c>
      <c r="I540">
        <v>30</v>
      </c>
      <c r="J540">
        <v>1462643.3571146766</v>
      </c>
      <c r="K540">
        <v>40724.923309090904</v>
      </c>
      <c r="L540">
        <v>263275804.28064179</v>
      </c>
      <c r="M540">
        <v>4944193.6331818169</v>
      </c>
      <c r="N540">
        <v>2193965035.6720147</v>
      </c>
      <c r="O540">
        <v>117000000</v>
      </c>
      <c r="P540">
        <v>24.216572122727271</v>
      </c>
      <c r="Q540">
        <v>21866.518188864415</v>
      </c>
      <c r="R540">
        <v>263316529.20395088</v>
      </c>
      <c r="S540">
        <v>2315.9092293051967</v>
      </c>
      <c r="T540">
        <v>21890.734760987143</v>
      </c>
      <c r="U540">
        <f>Sustainable_Friendly_Table[[#This Row],[Total Energy(MJ)]]*AHP!$P$13/TOPSIS!$B$12</f>
        <v>2.5629529234953017E-2</v>
      </c>
      <c r="V540">
        <f>Sustainable_Friendly_Table[[#This Row],[Total Cost(LKR Million)]]*AHP!$P$14/TOPSIS!$C$12</f>
        <v>7.7782077372758641E-3</v>
      </c>
      <c r="W540">
        <f>Sustainable_Friendly_Table[[#This Row],[Total Carbon (Metric T)]]*AHP!$P$15/TOPSIS!$D$12</f>
        <v>1.4105968947640967E-2</v>
      </c>
      <c r="X540">
        <f>((Sustainable_Friendly_Table[[#This Row],[Weighted Energy]]-TOPSIS!$B$13)^2+(Sustainable_Friendly_Table[[#This Row],[Weighted Cost]]-TOPSIS!$C$13)^2+(Sustainable_Friendly_Table[[#This Row],[Weighted Co2]]-TOPSIS!$D$13)^2)^0.5</f>
        <v>5.7740947453905882E-3</v>
      </c>
      <c r="Y540">
        <f>((Sustainable_Friendly_Table[[#This Row],[Weighted Energy]]-TOPSIS!$B$14)^2+(Sustainable_Friendly_Table[[#This Row],[Weighted Cost]]-TOPSIS!$C$14)^2+(Sustainable_Friendly_Table[[#This Row],[Weighted Co2]]-TOPSIS!$D$14)^2)^0.5</f>
        <v>1.2244611017129265E-7</v>
      </c>
      <c r="Z540">
        <f>Sustainable_Friendly_Table[[#This Row],[S- Worst-Euclidean Distance]]/(Sustainable_Friendly_Table[[#This Row],[S+ Best-Euclidean Distance]]+Sustainable_Friendly_Table[[#This Row],[S- Worst-Euclidean Distance]])</f>
        <v>2.1205664094437717E-5</v>
      </c>
      <c r="AA540">
        <v>539</v>
      </c>
    </row>
    <row r="541" spans="1:27" x14ac:dyDescent="0.3">
      <c r="A541">
        <v>395</v>
      </c>
      <c r="B541" t="s">
        <v>142</v>
      </c>
      <c r="C541" t="s">
        <v>150</v>
      </c>
      <c r="D541" t="s">
        <v>155</v>
      </c>
      <c r="E541" t="s">
        <v>157</v>
      </c>
      <c r="F541" t="s">
        <v>161</v>
      </c>
      <c r="G541" t="s">
        <v>226</v>
      </c>
      <c r="H541">
        <v>408.8446388664517</v>
      </c>
      <c r="I541">
        <v>30</v>
      </c>
      <c r="J541">
        <v>1462649.5979123164</v>
      </c>
      <c r="K541">
        <v>40706.503009090906</v>
      </c>
      <c r="L541">
        <v>263276927.62421694</v>
      </c>
      <c r="M541">
        <v>4943272.6181818172</v>
      </c>
      <c r="N541">
        <v>2193974396.8684745</v>
      </c>
      <c r="O541">
        <v>117000000</v>
      </c>
      <c r="P541">
        <v>24.202756897727269</v>
      </c>
      <c r="Q541">
        <v>21866.611488789131</v>
      </c>
      <c r="R541">
        <v>263317634.12722602</v>
      </c>
      <c r="S541">
        <v>2315.917669486656</v>
      </c>
      <c r="T541">
        <v>21890.814245686859</v>
      </c>
      <c r="U541">
        <f>Sustainable_Friendly_Table[[#This Row],[Total Energy(MJ)]]*AHP!$P$13/TOPSIS!$B$12</f>
        <v>2.5629636781043907E-2</v>
      </c>
      <c r="V541">
        <f>Sustainable_Friendly_Table[[#This Row],[Total Cost(LKR Million)]]*AHP!$P$14/TOPSIS!$C$12</f>
        <v>7.7782360844510902E-3</v>
      </c>
      <c r="W541">
        <f>Sustainable_Friendly_Table[[#This Row],[Total Carbon (Metric T)]]*AHP!$P$15/TOPSIS!$D$12</f>
        <v>1.4106020166054521E-2</v>
      </c>
      <c r="X541">
        <f>((Sustainable_Friendly_Table[[#This Row],[Weighted Energy]]-TOPSIS!$B$13)^2+(Sustainable_Friendly_Table[[#This Row],[Weighted Cost]]-TOPSIS!$C$13)^2+(Sustainable_Friendly_Table[[#This Row],[Weighted Co2]]-TOPSIS!$D$13)^2)^0.5</f>
        <v>5.7742169386781417E-3</v>
      </c>
      <c r="Y541">
        <f>((Sustainable_Friendly_Table[[#This Row],[Weighted Energy]]-TOPSIS!$B$14)^2+(Sustainable_Friendly_Table[[#This Row],[Weighted Cost]]-TOPSIS!$C$14)^2+(Sustainable_Friendly_Table[[#This Row],[Weighted Co2]]-TOPSIS!$D$14)^2)^0.5</f>
        <v>0</v>
      </c>
      <c r="Z541">
        <f>Sustainable_Friendly_Table[[#This Row],[S- Worst-Euclidean Distance]]/(Sustainable_Friendly_Table[[#This Row],[S+ Best-Euclidean Distance]]+Sustainable_Friendly_Table[[#This Row],[S- Worst-Euclidean Distance]])</f>
        <v>0</v>
      </c>
      <c r="AA541">
        <v>540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28C9D-4017-4453-9C9D-26DADF405644}">
  <sheetPr codeName="Sheet16"/>
  <dimension ref="A1:AB54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2.77734375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22.44140625" bestFit="1" customWidth="1"/>
    <col min="12" max="12" width="26.33203125" bestFit="1" customWidth="1"/>
    <col min="13" max="13" width="18.109375" bestFit="1" customWidth="1"/>
    <col min="14" max="14" width="22.33203125" bestFit="1" customWidth="1"/>
    <col min="15" max="15" width="18.44140625" bestFit="1" customWidth="1"/>
    <col min="16" max="16" width="27.33203125" bestFit="1" customWidth="1"/>
    <col min="17" max="17" width="28.77734375" bestFit="1" customWidth="1"/>
    <col min="18" max="18" width="17.5546875" bestFit="1" customWidth="1"/>
    <col min="19" max="19" width="22.44140625" bestFit="1" customWidth="1"/>
    <col min="20" max="20" width="22.88671875" bestFit="1" customWidth="1"/>
    <col min="21" max="21" width="22.44140625" bestFit="1" customWidth="1"/>
    <col min="22" max="22" width="21.88671875" bestFit="1" customWidth="1"/>
    <col min="23" max="23" width="22.21875" bestFit="1" customWidth="1"/>
    <col min="24" max="24" width="24.33203125" bestFit="1" customWidth="1"/>
    <col min="25" max="25" width="25.88671875" bestFit="1" customWidth="1"/>
    <col min="26" max="26" width="27" bestFit="1" customWidth="1"/>
    <col min="27" max="27" width="19.44140625" bestFit="1" customWidth="1"/>
    <col min="28" max="28" width="7.44140625" bestFit="1" customWidth="1"/>
  </cols>
  <sheetData>
    <row r="1" spans="1:28" x14ac:dyDescent="0.3">
      <c r="A1" t="s">
        <v>311</v>
      </c>
      <c r="B1" t="s">
        <v>134</v>
      </c>
      <c r="C1" t="s">
        <v>147</v>
      </c>
      <c r="D1" t="s">
        <v>152</v>
      </c>
      <c r="E1" t="s">
        <v>153</v>
      </c>
      <c r="F1" t="s">
        <v>158</v>
      </c>
      <c r="G1" t="s">
        <v>221</v>
      </c>
      <c r="H1" t="s">
        <v>312</v>
      </c>
      <c r="I1" t="s">
        <v>313</v>
      </c>
      <c r="J1" t="s">
        <v>314</v>
      </c>
      <c r="K1" t="s">
        <v>315</v>
      </c>
      <c r="L1" t="s">
        <v>316</v>
      </c>
      <c r="M1" t="s">
        <v>317</v>
      </c>
      <c r="N1" t="s">
        <v>318</v>
      </c>
      <c r="O1" t="s">
        <v>319</v>
      </c>
      <c r="P1" t="s">
        <v>320</v>
      </c>
      <c r="Q1" t="s">
        <v>321</v>
      </c>
      <c r="R1" t="s">
        <v>322</v>
      </c>
      <c r="S1" t="s">
        <v>323</v>
      </c>
      <c r="T1" t="s">
        <v>324</v>
      </c>
      <c r="U1" t="s">
        <v>332</v>
      </c>
      <c r="V1" t="s">
        <v>333</v>
      </c>
      <c r="W1" t="s">
        <v>334</v>
      </c>
      <c r="X1" t="s">
        <v>335</v>
      </c>
      <c r="Y1" t="s">
        <v>328</v>
      </c>
      <c r="Z1" t="s">
        <v>329</v>
      </c>
      <c r="AA1" t="s">
        <v>330</v>
      </c>
      <c r="AB1" t="s">
        <v>331</v>
      </c>
    </row>
    <row r="2" spans="1:28" x14ac:dyDescent="0.3">
      <c r="A2">
        <v>25</v>
      </c>
      <c r="B2" t="s">
        <v>139</v>
      </c>
      <c r="C2" t="s">
        <v>149</v>
      </c>
      <c r="D2" t="s">
        <v>155</v>
      </c>
      <c r="E2" t="s">
        <v>156</v>
      </c>
      <c r="F2" t="s">
        <v>161</v>
      </c>
      <c r="G2" t="s">
        <v>225</v>
      </c>
      <c r="H2">
        <v>323.07019371992658</v>
      </c>
      <c r="I2">
        <v>46</v>
      </c>
      <c r="J2">
        <v>1192024.3837659857</v>
      </c>
      <c r="K2">
        <v>50090.977899999991</v>
      </c>
      <c r="L2">
        <v>214564389.07787743</v>
      </c>
      <c r="M2">
        <v>5552100.959999999</v>
      </c>
      <c r="N2">
        <v>1788036575.6489785</v>
      </c>
      <c r="O2">
        <v>85744000</v>
      </c>
      <c r="P2">
        <v>23.05901378863636</v>
      </c>
      <c r="Q2">
        <v>17820.764537301486</v>
      </c>
      <c r="R2">
        <v>214614480.05577743</v>
      </c>
      <c r="S2">
        <v>1879.3326766089785</v>
      </c>
      <c r="T2">
        <v>17843.823551090121</v>
      </c>
      <c r="U2">
        <f>Net_Zero_Table[[#This Row],[Total Energy(MJ)]]*AHP!$Q$23/TOPSIS!$B$20</f>
        <v>2.1953776264357551E-2</v>
      </c>
      <c r="V2">
        <f>Net_Zero_Table[[#This Row],[Capital Cost (LKR)]]*AHP!$Q$24/TOPSIS!$C$20</f>
        <v>4.9017007141353795E-3</v>
      </c>
      <c r="W2">
        <f>Net_Zero_Table[[#This Row],[System Cost (LKR)]]*AHP!$Q$25/TOPSIS!$D$20</f>
        <v>2.2446969624796385E-3</v>
      </c>
      <c r="X2">
        <f>Net_Zero_Table[[#This Row],[Embodied Carbon (Metric T)]]*AHP!$Q$26/TOPSIS!$E$20</f>
        <v>1.116156725906706E-2</v>
      </c>
      <c r="Y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1.9451978217745057E-3</v>
      </c>
      <c r="Z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5.397491217424063E-3</v>
      </c>
      <c r="AA2">
        <f>Net_Zero_Table[[#This Row],[S- Worst-Euclidean Distance]]/(Net_Zero_Table[[#This Row],[S+ Best-Euclidean Distance]]+Net_Zero_Table[[#This Row],[S- Worst-Euclidean Distance]])</f>
        <v>0.73508372594969396</v>
      </c>
      <c r="AB2">
        <v>1</v>
      </c>
    </row>
    <row r="3" spans="1:28" x14ac:dyDescent="0.3">
      <c r="A3">
        <v>27</v>
      </c>
      <c r="B3" t="s">
        <v>139</v>
      </c>
      <c r="C3" t="s">
        <v>149</v>
      </c>
      <c r="D3" t="s">
        <v>155</v>
      </c>
      <c r="E3" t="s">
        <v>156</v>
      </c>
      <c r="F3" t="s">
        <v>161</v>
      </c>
      <c r="G3" t="s">
        <v>224</v>
      </c>
      <c r="H3">
        <v>323.07019371992658</v>
      </c>
      <c r="I3">
        <v>23</v>
      </c>
      <c r="J3">
        <v>1192024.3837659857</v>
      </c>
      <c r="K3">
        <v>50090.977899999991</v>
      </c>
      <c r="L3">
        <v>214564389.07787743</v>
      </c>
      <c r="M3">
        <v>5552100.959999999</v>
      </c>
      <c r="N3">
        <v>1788036575.6489785</v>
      </c>
      <c r="O3">
        <v>86162600</v>
      </c>
      <c r="P3">
        <v>23.05901378863636</v>
      </c>
      <c r="Q3">
        <v>17820.764537301486</v>
      </c>
      <c r="R3">
        <v>214614480.05577743</v>
      </c>
      <c r="S3">
        <v>1879.7512766089785</v>
      </c>
      <c r="T3">
        <v>17843.823551090121</v>
      </c>
      <c r="U3">
        <f>Net_Zero_Table[[#This Row],[Total Energy(MJ)]]*AHP!$Q$23/TOPSIS!$B$20</f>
        <v>2.1953776264357551E-2</v>
      </c>
      <c r="V3">
        <f>Net_Zero_Table[[#This Row],[Capital Cost (LKR)]]*AHP!$Q$24/TOPSIS!$C$20</f>
        <v>4.9017007141353795E-3</v>
      </c>
      <c r="W3">
        <f>Net_Zero_Table[[#This Row],[System Cost (LKR)]]*AHP!$Q$25/TOPSIS!$D$20</f>
        <v>2.2556555152471089E-3</v>
      </c>
      <c r="X3">
        <f>Net_Zero_Table[[#This Row],[Embodied Carbon (Metric T)]]*AHP!$Q$26/TOPSIS!$E$20</f>
        <v>1.116156725906706E-2</v>
      </c>
      <c r="Y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1.9452286898241655E-3</v>
      </c>
      <c r="Z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5.3958407875088384E-3</v>
      </c>
      <c r="AA3">
        <f>Net_Zero_Table[[#This Row],[S- Worst-Euclidean Distance]]/(Net_Zero_Table[[#This Row],[S+ Best-Euclidean Distance]]+Net_Zero_Table[[#This Row],[S- Worst-Euclidean Distance]])</f>
        <v>0.73502107617555701</v>
      </c>
      <c r="AB3">
        <v>2</v>
      </c>
    </row>
    <row r="4" spans="1:28" x14ac:dyDescent="0.3">
      <c r="A4">
        <v>7</v>
      </c>
      <c r="B4" t="s">
        <v>139</v>
      </c>
      <c r="C4" t="s">
        <v>149</v>
      </c>
      <c r="D4" t="s">
        <v>154</v>
      </c>
      <c r="E4" t="s">
        <v>156</v>
      </c>
      <c r="F4" t="s">
        <v>161</v>
      </c>
      <c r="G4" t="s">
        <v>225</v>
      </c>
      <c r="H4">
        <v>323.06374661492663</v>
      </c>
      <c r="I4">
        <v>46</v>
      </c>
      <c r="J4">
        <v>1192018.1429683457</v>
      </c>
      <c r="K4">
        <v>50109.398199999989</v>
      </c>
      <c r="L4">
        <v>214563265.73430222</v>
      </c>
      <c r="M4">
        <v>5553021.9749999987</v>
      </c>
      <c r="N4">
        <v>1788027214.4525187</v>
      </c>
      <c r="O4">
        <v>85744000</v>
      </c>
      <c r="P4">
        <v>23.072829013636358</v>
      </c>
      <c r="Q4">
        <v>17820.67123737677</v>
      </c>
      <c r="R4">
        <v>214613375.13250223</v>
      </c>
      <c r="S4">
        <v>1879.3242364275186</v>
      </c>
      <c r="T4">
        <v>17843.744066390405</v>
      </c>
      <c r="U4">
        <f>Net_Zero_Table[[#This Row],[Total Energy(MJ)]]*AHP!$Q$23/TOPSIS!$B$20</f>
        <v>2.1953663237322434E-2</v>
      </c>
      <c r="V4">
        <f>Net_Zero_Table[[#This Row],[Capital Cost (LKR)]]*AHP!$Q$24/TOPSIS!$C$20</f>
        <v>4.9025138369362354E-3</v>
      </c>
      <c r="W4">
        <f>Net_Zero_Table[[#This Row],[System Cost (LKR)]]*AHP!$Q$25/TOPSIS!$D$20</f>
        <v>2.2446969624796385E-3</v>
      </c>
      <c r="X4">
        <f>Net_Zero_Table[[#This Row],[Embodied Carbon (Metric T)]]*AHP!$Q$26/TOPSIS!$E$20</f>
        <v>1.1168254429838978E-2</v>
      </c>
      <c r="Y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1.9514534247130186E-3</v>
      </c>
      <c r="Z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5.3952232978088542E-3</v>
      </c>
      <c r="AA4">
        <f>Net_Zero_Table[[#This Row],[S- Worst-Euclidean Distance]]/(Net_Zero_Table[[#This Row],[S+ Best-Euclidean Distance]]+Net_Zero_Table[[#This Row],[S- Worst-Euclidean Distance]])</f>
        <v>0.73437603171912147</v>
      </c>
      <c r="AB4">
        <v>3</v>
      </c>
    </row>
    <row r="5" spans="1:28" x14ac:dyDescent="0.3">
      <c r="A5">
        <v>9</v>
      </c>
      <c r="B5" t="s">
        <v>139</v>
      </c>
      <c r="C5" t="s">
        <v>149</v>
      </c>
      <c r="D5" t="s">
        <v>154</v>
      </c>
      <c r="E5" t="s">
        <v>156</v>
      </c>
      <c r="F5" t="s">
        <v>161</v>
      </c>
      <c r="G5" t="s">
        <v>224</v>
      </c>
      <c r="H5">
        <v>323.06374661492663</v>
      </c>
      <c r="I5">
        <v>23</v>
      </c>
      <c r="J5">
        <v>1192018.1429683457</v>
      </c>
      <c r="K5">
        <v>50109.398199999989</v>
      </c>
      <c r="L5">
        <v>214563265.73430222</v>
      </c>
      <c r="M5">
        <v>5553021.9749999987</v>
      </c>
      <c r="N5">
        <v>1788027214.4525187</v>
      </c>
      <c r="O5">
        <v>86162600</v>
      </c>
      <c r="P5">
        <v>23.072829013636358</v>
      </c>
      <c r="Q5">
        <v>17820.67123737677</v>
      </c>
      <c r="R5">
        <v>214613375.13250223</v>
      </c>
      <c r="S5">
        <v>1879.7428364275186</v>
      </c>
      <c r="T5">
        <v>17843.744066390405</v>
      </c>
      <c r="U5">
        <f>Net_Zero_Table[[#This Row],[Total Energy(MJ)]]*AHP!$Q$23/TOPSIS!$B$20</f>
        <v>2.1953663237322434E-2</v>
      </c>
      <c r="V5">
        <f>Net_Zero_Table[[#This Row],[Capital Cost (LKR)]]*AHP!$Q$24/TOPSIS!$C$20</f>
        <v>4.9025138369362354E-3</v>
      </c>
      <c r="W5">
        <f>Net_Zero_Table[[#This Row],[System Cost (LKR)]]*AHP!$Q$25/TOPSIS!$D$20</f>
        <v>2.2556555152471089E-3</v>
      </c>
      <c r="X5">
        <f>Net_Zero_Table[[#This Row],[Embodied Carbon (Metric T)]]*AHP!$Q$26/TOPSIS!$E$20</f>
        <v>1.1168254429838978E-2</v>
      </c>
      <c r="Y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1.9514841938132437E-3</v>
      </c>
      <c r="Z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5.3935721739116049E-3</v>
      </c>
      <c r="AA5">
        <f>Net_Zero_Table[[#This Row],[S- Worst-Euclidean Distance]]/(Net_Zero_Table[[#This Row],[S+ Best-Euclidean Distance]]+Net_Zero_Table[[#This Row],[S- Worst-Euclidean Distance]])</f>
        <v>0.73431324470315518</v>
      </c>
      <c r="AB5">
        <v>4</v>
      </c>
    </row>
    <row r="6" spans="1:28" x14ac:dyDescent="0.3">
      <c r="A6">
        <v>26</v>
      </c>
      <c r="B6" t="s">
        <v>139</v>
      </c>
      <c r="C6" t="s">
        <v>149</v>
      </c>
      <c r="D6" t="s">
        <v>155</v>
      </c>
      <c r="E6" t="s">
        <v>156</v>
      </c>
      <c r="F6" t="s">
        <v>161</v>
      </c>
      <c r="G6" t="s">
        <v>226</v>
      </c>
      <c r="H6">
        <v>323.07019371992658</v>
      </c>
      <c r="I6">
        <v>23</v>
      </c>
      <c r="J6">
        <v>1192024.3837659857</v>
      </c>
      <c r="K6">
        <v>50090.977899999991</v>
      </c>
      <c r="L6">
        <v>214564389.07787743</v>
      </c>
      <c r="M6">
        <v>5552100.959999999</v>
      </c>
      <c r="N6">
        <v>1788036575.6489785</v>
      </c>
      <c r="O6">
        <v>89700000</v>
      </c>
      <c r="P6">
        <v>23.05901378863636</v>
      </c>
      <c r="Q6">
        <v>17820.764537301486</v>
      </c>
      <c r="R6">
        <v>214614480.05577743</v>
      </c>
      <c r="S6">
        <v>1883.2886766089784</v>
      </c>
      <c r="T6">
        <v>17843.823551090121</v>
      </c>
      <c r="U6">
        <f>Net_Zero_Table[[#This Row],[Total Energy(MJ)]]*AHP!$Q$23/TOPSIS!$B$20</f>
        <v>2.1953776264357551E-2</v>
      </c>
      <c r="V6">
        <f>Net_Zero_Table[[#This Row],[Capital Cost (LKR)]]*AHP!$Q$24/TOPSIS!$C$20</f>
        <v>4.9017007141353795E-3</v>
      </c>
      <c r="W6">
        <f>Net_Zero_Table[[#This Row],[System Cost (LKR)]]*AHP!$Q$25/TOPSIS!$D$20</f>
        <v>2.3482613073150726E-3</v>
      </c>
      <c r="X6">
        <f>Net_Zero_Table[[#This Row],[Embodied Carbon (Metric T)]]*AHP!$Q$26/TOPSIS!$E$20</f>
        <v>1.116156725906706E-2</v>
      </c>
      <c r="Y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1.947952807271643E-3</v>
      </c>
      <c r="Z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5.3827644787131021E-3</v>
      </c>
      <c r="AA6">
        <f>Net_Zero_Table[[#This Row],[S- Worst-Euclidean Distance]]/(Net_Zero_Table[[#This Row],[S+ Best-Euclidean Distance]]+Net_Zero_Table[[#This Row],[S- Worst-Euclidean Distance]])</f>
        <v>0.73427527876489762</v>
      </c>
      <c r="AB6">
        <v>5</v>
      </c>
    </row>
    <row r="7" spans="1:28" x14ac:dyDescent="0.3">
      <c r="A7">
        <v>8</v>
      </c>
      <c r="B7" t="s">
        <v>139</v>
      </c>
      <c r="C7" t="s">
        <v>149</v>
      </c>
      <c r="D7" t="s">
        <v>154</v>
      </c>
      <c r="E7" t="s">
        <v>156</v>
      </c>
      <c r="F7" t="s">
        <v>161</v>
      </c>
      <c r="G7" t="s">
        <v>226</v>
      </c>
      <c r="H7">
        <v>323.06374661492663</v>
      </c>
      <c r="I7">
        <v>23</v>
      </c>
      <c r="J7">
        <v>1192018.1429683457</v>
      </c>
      <c r="K7">
        <v>50109.398199999989</v>
      </c>
      <c r="L7">
        <v>214563265.73430222</v>
      </c>
      <c r="M7">
        <v>5553021.9749999987</v>
      </c>
      <c r="N7">
        <v>1788027214.4525187</v>
      </c>
      <c r="O7">
        <v>89700000</v>
      </c>
      <c r="P7">
        <v>23.072829013636358</v>
      </c>
      <c r="Q7">
        <v>17820.67123737677</v>
      </c>
      <c r="R7">
        <v>214613375.13250223</v>
      </c>
      <c r="S7">
        <v>1883.2802364275185</v>
      </c>
      <c r="T7">
        <v>17843.744066390405</v>
      </c>
      <c r="U7">
        <f>Net_Zero_Table[[#This Row],[Total Energy(MJ)]]*AHP!$Q$23/TOPSIS!$B$20</f>
        <v>2.1953663237322434E-2</v>
      </c>
      <c r="V7">
        <f>Net_Zero_Table[[#This Row],[Capital Cost (LKR)]]*AHP!$Q$24/TOPSIS!$C$20</f>
        <v>4.9025138369362354E-3</v>
      </c>
      <c r="W7">
        <f>Net_Zero_Table[[#This Row],[System Cost (LKR)]]*AHP!$Q$25/TOPSIS!$D$20</f>
        <v>2.3482613073150726E-3</v>
      </c>
      <c r="X7">
        <f>Net_Zero_Table[[#This Row],[Embodied Carbon (Metric T)]]*AHP!$Q$26/TOPSIS!$E$20</f>
        <v>1.1168254429838978E-2</v>
      </c>
      <c r="Y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1.9541995912253592E-3</v>
      </c>
      <c r="Z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5.3804903516636001E-3</v>
      </c>
      <c r="AA7">
        <f>Net_Zero_Table[[#This Row],[S- Worst-Euclidean Distance]]/(Net_Zero_Table[[#This Row],[S+ Best-Euclidean Distance]]+Net_Zero_Table[[#This Row],[S- Worst-Euclidean Distance]])</f>
        <v>0.73356752549302073</v>
      </c>
      <c r="AB7">
        <v>6</v>
      </c>
    </row>
    <row r="8" spans="1:28" x14ac:dyDescent="0.3">
      <c r="A8">
        <v>241</v>
      </c>
      <c r="B8" t="s">
        <v>141</v>
      </c>
      <c r="C8" t="s">
        <v>149</v>
      </c>
      <c r="D8" t="s">
        <v>155</v>
      </c>
      <c r="E8" t="s">
        <v>156</v>
      </c>
      <c r="F8" t="s">
        <v>161</v>
      </c>
      <c r="G8" t="s">
        <v>225</v>
      </c>
      <c r="H8">
        <v>336.75157383133342</v>
      </c>
      <c r="I8">
        <v>48</v>
      </c>
      <c r="J8">
        <v>1233407.2786342856</v>
      </c>
      <c r="K8">
        <v>42830.137899999994</v>
      </c>
      <c r="L8">
        <v>222013310.15417141</v>
      </c>
      <c r="M8">
        <v>5642861.459999999</v>
      </c>
      <c r="N8">
        <v>1850110917.9514284</v>
      </c>
      <c r="O8">
        <v>89472000</v>
      </c>
      <c r="P8">
        <v>21.969887788636363</v>
      </c>
      <c r="Q8">
        <v>18439.438815582569</v>
      </c>
      <c r="R8">
        <v>222056140.2920714</v>
      </c>
      <c r="S8">
        <v>1945.2257794114284</v>
      </c>
      <c r="T8">
        <v>18461.408703371206</v>
      </c>
      <c r="U8">
        <f>Net_Zero_Table[[#This Row],[Total Energy(MJ)]]*AHP!$Q$23/TOPSIS!$B$20</f>
        <v>2.2715013548162927E-2</v>
      </c>
      <c r="V8">
        <f>Net_Zero_Table[[#This Row],[Capital Cost (LKR)]]*AHP!$Q$24/TOPSIS!$C$20</f>
        <v>4.9818290855159469E-3</v>
      </c>
      <c r="W8">
        <f>Net_Zero_Table[[#This Row],[System Cost (LKR)]]*AHP!$Q$25/TOPSIS!$D$20</f>
        <v>2.3422924825874485E-3</v>
      </c>
      <c r="X8">
        <f>Net_Zero_Table[[#This Row],[Embodied Carbon (Metric T)]]*AHP!$Q$26/TOPSIS!$E$20</f>
        <v>1.0634382826375088E-2</v>
      </c>
      <c r="Y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1.7971109644345435E-3</v>
      </c>
      <c r="Z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4.917146312802172E-3</v>
      </c>
      <c r="AA8">
        <f>Net_Zero_Table[[#This Row],[S- Worst-Euclidean Distance]]/(Net_Zero_Table[[#This Row],[S+ Best-Euclidean Distance]]+Net_Zero_Table[[#This Row],[S- Worst-Euclidean Distance]])</f>
        <v>0.73234404190508573</v>
      </c>
      <c r="AB8">
        <v>7</v>
      </c>
    </row>
    <row r="9" spans="1:28" x14ac:dyDescent="0.3">
      <c r="A9">
        <v>243</v>
      </c>
      <c r="B9" t="s">
        <v>141</v>
      </c>
      <c r="C9" t="s">
        <v>149</v>
      </c>
      <c r="D9" t="s">
        <v>155</v>
      </c>
      <c r="E9" t="s">
        <v>156</v>
      </c>
      <c r="F9" t="s">
        <v>161</v>
      </c>
      <c r="G9" t="s">
        <v>224</v>
      </c>
      <c r="H9">
        <v>336.75157383133342</v>
      </c>
      <c r="I9">
        <v>24</v>
      </c>
      <c r="J9">
        <v>1233407.2786342856</v>
      </c>
      <c r="K9">
        <v>42830.137899999994</v>
      </c>
      <c r="L9">
        <v>222013310.15417141</v>
      </c>
      <c r="M9">
        <v>5642861.459999999</v>
      </c>
      <c r="N9">
        <v>1850110917.9514284</v>
      </c>
      <c r="O9">
        <v>89908800</v>
      </c>
      <c r="P9">
        <v>21.969887788636363</v>
      </c>
      <c r="Q9">
        <v>18439.438815582569</v>
      </c>
      <c r="R9">
        <v>222056140.2920714</v>
      </c>
      <c r="S9">
        <v>1945.6625794114284</v>
      </c>
      <c r="T9">
        <v>18461.408703371206</v>
      </c>
      <c r="U9">
        <f>Net_Zero_Table[[#This Row],[Total Energy(MJ)]]*AHP!$Q$23/TOPSIS!$B$20</f>
        <v>2.2715013548162927E-2</v>
      </c>
      <c r="V9">
        <f>Net_Zero_Table[[#This Row],[Capital Cost (LKR)]]*AHP!$Q$24/TOPSIS!$C$20</f>
        <v>4.9818290855159469E-3</v>
      </c>
      <c r="W9">
        <f>Net_Zero_Table[[#This Row],[System Cost (LKR)]]*AHP!$Q$25/TOPSIS!$D$20</f>
        <v>2.3537274941708964E-3</v>
      </c>
      <c r="X9">
        <f>Net_Zero_Table[[#This Row],[Embodied Carbon (Metric T)]]*AHP!$Q$26/TOPSIS!$E$20</f>
        <v>1.0634382826375088E-2</v>
      </c>
      <c r="Y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1.7977682247126907E-3</v>
      </c>
      <c r="Z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4.9154834124015626E-3</v>
      </c>
      <c r="AA9">
        <f>Net_Zero_Table[[#This Row],[S- Worst-Euclidean Distance]]/(Net_Zero_Table[[#This Row],[S+ Best-Euclidean Distance]]+Net_Zero_Table[[#This Row],[S- Worst-Euclidean Distance]])</f>
        <v>0.73220604233368547</v>
      </c>
      <c r="AB9">
        <v>8</v>
      </c>
    </row>
    <row r="10" spans="1:28" x14ac:dyDescent="0.3">
      <c r="A10">
        <v>223</v>
      </c>
      <c r="B10" t="s">
        <v>141</v>
      </c>
      <c r="C10" t="s">
        <v>149</v>
      </c>
      <c r="D10" t="s">
        <v>154</v>
      </c>
      <c r="E10" t="s">
        <v>156</v>
      </c>
      <c r="F10" t="s">
        <v>161</v>
      </c>
      <c r="G10" t="s">
        <v>225</v>
      </c>
      <c r="H10">
        <v>336.74512672633341</v>
      </c>
      <c r="I10">
        <v>48</v>
      </c>
      <c r="J10">
        <v>1233401.0378366455</v>
      </c>
      <c r="K10">
        <v>42848.558199999992</v>
      </c>
      <c r="L10">
        <v>222012186.8105962</v>
      </c>
      <c r="M10">
        <v>5643782.4749999987</v>
      </c>
      <c r="N10">
        <v>1850101556.7549684</v>
      </c>
      <c r="O10">
        <v>89472000</v>
      </c>
      <c r="P10">
        <v>21.983703013636362</v>
      </c>
      <c r="Q10">
        <v>18439.345515657849</v>
      </c>
      <c r="R10">
        <v>222055035.3687962</v>
      </c>
      <c r="S10">
        <v>1945.2173392299683</v>
      </c>
      <c r="T10">
        <v>18461.329218671486</v>
      </c>
      <c r="U10">
        <f>Net_Zero_Table[[#This Row],[Total Energy(MJ)]]*AHP!$Q$23/TOPSIS!$B$20</f>
        <v>2.2714900521127818E-2</v>
      </c>
      <c r="V10">
        <f>Net_Zero_Table[[#This Row],[Capital Cost (LKR)]]*AHP!$Q$24/TOPSIS!$C$20</f>
        <v>4.9826422083168028E-3</v>
      </c>
      <c r="W10">
        <f>Net_Zero_Table[[#This Row],[System Cost (LKR)]]*AHP!$Q$25/TOPSIS!$D$20</f>
        <v>2.3422924825874485E-3</v>
      </c>
      <c r="X10">
        <f>Net_Zero_Table[[#This Row],[Embodied Carbon (Metric T)]]*AHP!$Q$26/TOPSIS!$E$20</f>
        <v>1.0641069997147005E-2</v>
      </c>
      <c r="Y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1.8019132066901702E-3</v>
      </c>
      <c r="Z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4.9139351171458489E-3</v>
      </c>
      <c r="AA10">
        <f>Net_Zero_Table[[#This Row],[S- Worst-Euclidean Distance]]/(Net_Zero_Table[[#This Row],[S+ Best-Euclidean Distance]]+Net_Zero_Table[[#This Row],[S- Worst-Euclidean Distance]])</f>
        <v>0.73169239092330529</v>
      </c>
      <c r="AB10">
        <v>9</v>
      </c>
    </row>
    <row r="11" spans="1:28" x14ac:dyDescent="0.3">
      <c r="A11">
        <v>225</v>
      </c>
      <c r="B11" t="s">
        <v>141</v>
      </c>
      <c r="C11" t="s">
        <v>149</v>
      </c>
      <c r="D11" t="s">
        <v>154</v>
      </c>
      <c r="E11" t="s">
        <v>156</v>
      </c>
      <c r="F11" t="s">
        <v>161</v>
      </c>
      <c r="G11" t="s">
        <v>224</v>
      </c>
      <c r="H11">
        <v>336.74512672633341</v>
      </c>
      <c r="I11">
        <v>24</v>
      </c>
      <c r="J11">
        <v>1233401.0378366455</v>
      </c>
      <c r="K11">
        <v>42848.558199999992</v>
      </c>
      <c r="L11">
        <v>222012186.8105962</v>
      </c>
      <c r="M11">
        <v>5643782.4749999987</v>
      </c>
      <c r="N11">
        <v>1850101556.7549684</v>
      </c>
      <c r="O11">
        <v>89908800</v>
      </c>
      <c r="P11">
        <v>21.983703013636362</v>
      </c>
      <c r="Q11">
        <v>18439.345515657849</v>
      </c>
      <c r="R11">
        <v>222055035.3687962</v>
      </c>
      <c r="S11">
        <v>1945.6541392299682</v>
      </c>
      <c r="T11">
        <v>18461.329218671486</v>
      </c>
      <c r="U11">
        <f>Net_Zero_Table[[#This Row],[Total Energy(MJ)]]*AHP!$Q$23/TOPSIS!$B$20</f>
        <v>2.2714900521127818E-2</v>
      </c>
      <c r="V11">
        <f>Net_Zero_Table[[#This Row],[Capital Cost (LKR)]]*AHP!$Q$24/TOPSIS!$C$20</f>
        <v>4.9826422083168028E-3</v>
      </c>
      <c r="W11">
        <f>Net_Zero_Table[[#This Row],[System Cost (LKR)]]*AHP!$Q$25/TOPSIS!$D$20</f>
        <v>2.3537274941708964E-3</v>
      </c>
      <c r="X11">
        <f>Net_Zero_Table[[#This Row],[Embodied Carbon (Metric T)]]*AHP!$Q$26/TOPSIS!$E$20</f>
        <v>1.0641069997147005E-2</v>
      </c>
      <c r="Y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1.802568715955155E-3</v>
      </c>
      <c r="Z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4.9122711296924661E-3</v>
      </c>
      <c r="AA11">
        <f>Net_Zero_Table[[#This Row],[S- Worst-Euclidean Distance]]/(Net_Zero_Table[[#This Row],[S+ Best-Euclidean Distance]]+Net_Zero_Table[[#This Row],[S- Worst-Euclidean Distance]])</f>
        <v>0.73155447376402705</v>
      </c>
      <c r="AB11">
        <v>10</v>
      </c>
    </row>
    <row r="12" spans="1:28" x14ac:dyDescent="0.3">
      <c r="A12">
        <v>242</v>
      </c>
      <c r="B12" t="s">
        <v>141</v>
      </c>
      <c r="C12" t="s">
        <v>149</v>
      </c>
      <c r="D12" t="s">
        <v>155</v>
      </c>
      <c r="E12" t="s">
        <v>156</v>
      </c>
      <c r="F12" t="s">
        <v>161</v>
      </c>
      <c r="G12" t="s">
        <v>226</v>
      </c>
      <c r="H12">
        <v>336.75157383133342</v>
      </c>
      <c r="I12">
        <v>24</v>
      </c>
      <c r="J12">
        <v>1233407.2786342856</v>
      </c>
      <c r="K12">
        <v>42830.137899999994</v>
      </c>
      <c r="L12">
        <v>222013310.15417141</v>
      </c>
      <c r="M12">
        <v>5642861.459999999</v>
      </c>
      <c r="N12">
        <v>1850110917.9514284</v>
      </c>
      <c r="O12">
        <v>93600000</v>
      </c>
      <c r="P12">
        <v>21.969887788636363</v>
      </c>
      <c r="Q12">
        <v>18439.438815582569</v>
      </c>
      <c r="R12">
        <v>222056140.2920714</v>
      </c>
      <c r="S12">
        <v>1949.3537794114284</v>
      </c>
      <c r="T12">
        <v>18461.408703371206</v>
      </c>
      <c r="U12">
        <f>Net_Zero_Table[[#This Row],[Total Energy(MJ)]]*AHP!$Q$23/TOPSIS!$B$20</f>
        <v>2.2715013548162927E-2</v>
      </c>
      <c r="V12">
        <f>Net_Zero_Table[[#This Row],[Capital Cost (LKR)]]*AHP!$Q$24/TOPSIS!$C$20</f>
        <v>4.9818290855159469E-3</v>
      </c>
      <c r="W12">
        <f>Net_Zero_Table[[#This Row],[System Cost (LKR)]]*AHP!$Q$25/TOPSIS!$D$20</f>
        <v>2.4503596250244233E-3</v>
      </c>
      <c r="X12">
        <f>Net_Zero_Table[[#This Row],[Embodied Carbon (Metric T)]]*AHP!$Q$26/TOPSIS!$E$20</f>
        <v>1.0634382826375088E-2</v>
      </c>
      <c r="Y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1.8062059859580665E-3</v>
      </c>
      <c r="Z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4.902473627967808E-3</v>
      </c>
      <c r="AA12">
        <f>Net_Zero_Table[[#This Row],[S- Worst-Euclidean Distance]]/(Net_Zero_Table[[#This Row],[S+ Best-Euclidean Distance]]+Net_Zero_Table[[#This Row],[S- Worst-Euclidean Distance]])</f>
        <v>0.73076580044026185</v>
      </c>
      <c r="AB12">
        <v>11</v>
      </c>
    </row>
    <row r="13" spans="1:28" x14ac:dyDescent="0.3">
      <c r="A13">
        <v>224</v>
      </c>
      <c r="B13" t="s">
        <v>141</v>
      </c>
      <c r="C13" t="s">
        <v>149</v>
      </c>
      <c r="D13" t="s">
        <v>154</v>
      </c>
      <c r="E13" t="s">
        <v>156</v>
      </c>
      <c r="F13" t="s">
        <v>161</v>
      </c>
      <c r="G13" t="s">
        <v>226</v>
      </c>
      <c r="H13">
        <v>336.74512672633341</v>
      </c>
      <c r="I13">
        <v>24</v>
      </c>
      <c r="J13">
        <v>1233401.0378366455</v>
      </c>
      <c r="K13">
        <v>42848.558199999992</v>
      </c>
      <c r="L13">
        <v>222012186.8105962</v>
      </c>
      <c r="M13">
        <v>5643782.4749999987</v>
      </c>
      <c r="N13">
        <v>1850101556.7549684</v>
      </c>
      <c r="O13">
        <v>93600000</v>
      </c>
      <c r="P13">
        <v>21.983703013636362</v>
      </c>
      <c r="Q13">
        <v>18439.345515657849</v>
      </c>
      <c r="R13">
        <v>222055035.3687962</v>
      </c>
      <c r="S13">
        <v>1949.3453392299682</v>
      </c>
      <c r="T13">
        <v>18461.329218671486</v>
      </c>
      <c r="U13">
        <f>Net_Zero_Table[[#This Row],[Total Energy(MJ)]]*AHP!$Q$23/TOPSIS!$B$20</f>
        <v>2.2714900521127818E-2</v>
      </c>
      <c r="V13">
        <f>Net_Zero_Table[[#This Row],[Capital Cost (LKR)]]*AHP!$Q$24/TOPSIS!$C$20</f>
        <v>4.9826422083168028E-3</v>
      </c>
      <c r="W13">
        <f>Net_Zero_Table[[#This Row],[System Cost (LKR)]]*AHP!$Q$25/TOPSIS!$D$20</f>
        <v>2.4503596250244233E-3</v>
      </c>
      <c r="X13">
        <f>Net_Zero_Table[[#This Row],[Embodied Carbon (Metric T)]]*AHP!$Q$26/TOPSIS!$E$20</f>
        <v>1.0641069997147005E-2</v>
      </c>
      <c r="Y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1.8109841108260303E-3</v>
      </c>
      <c r="Z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4.8992528151683527E-3</v>
      </c>
      <c r="AA13">
        <f>Net_Zero_Table[[#This Row],[S- Worst-Euclidean Distance]]/(Net_Zero_Table[[#This Row],[S+ Best-Euclidean Distance]]+Net_Zero_Table[[#This Row],[S- Worst-Euclidean Distance]])</f>
        <v>0.73011621932296189</v>
      </c>
      <c r="AB13">
        <v>12</v>
      </c>
    </row>
    <row r="14" spans="1:28" x14ac:dyDescent="0.3">
      <c r="A14">
        <v>238</v>
      </c>
      <c r="B14" t="s">
        <v>141</v>
      </c>
      <c r="C14" t="s">
        <v>149</v>
      </c>
      <c r="D14" t="s">
        <v>155</v>
      </c>
      <c r="E14" t="s">
        <v>156</v>
      </c>
      <c r="F14" t="s">
        <v>160</v>
      </c>
      <c r="G14" t="s">
        <v>225</v>
      </c>
      <c r="H14">
        <v>337.01606647479497</v>
      </c>
      <c r="I14">
        <v>48</v>
      </c>
      <c r="J14">
        <v>1226267.7625861673</v>
      </c>
      <c r="K14">
        <v>42338.870036363631</v>
      </c>
      <c r="L14">
        <v>220728197.26551011</v>
      </c>
      <c r="M14">
        <v>5691988.2463636352</v>
      </c>
      <c r="N14">
        <v>1839401643.879251</v>
      </c>
      <c r="O14">
        <v>89472000</v>
      </c>
      <c r="P14">
        <v>22.461155652272726</v>
      </c>
      <c r="Q14">
        <v>18332.7030506632</v>
      </c>
      <c r="R14">
        <v>220770536.13554648</v>
      </c>
      <c r="S14">
        <v>1934.5656321256147</v>
      </c>
      <c r="T14">
        <v>18355.164206315472</v>
      </c>
      <c r="U14">
        <f>Net_Zero_Table[[#This Row],[Total Energy(MJ)]]*AHP!$Q$23/TOPSIS!$B$20</f>
        <v>2.2583503940751811E-2</v>
      </c>
      <c r="V14">
        <f>Net_Zero_Table[[#This Row],[Capital Cost (LKR)]]*AHP!$Q$24/TOPSIS!$C$20</f>
        <v>5.0252009199866611E-3</v>
      </c>
      <c r="W14">
        <f>Net_Zero_Table[[#This Row],[System Cost (LKR)]]*AHP!$Q$25/TOPSIS!$D$20</f>
        <v>2.3422924825874485E-3</v>
      </c>
      <c r="X14">
        <f>Net_Zero_Table[[#This Row],[Embodied Carbon (Metric T)]]*AHP!$Q$26/TOPSIS!$E$20</f>
        <v>1.0872177874873547E-2</v>
      </c>
      <c r="Y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1.9272969050046153E-3</v>
      </c>
      <c r="Z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4.9191282548972379E-3</v>
      </c>
      <c r="AA14">
        <f>Net_Zero_Table[[#This Row],[S- Worst-Euclidean Distance]]/(Net_Zero_Table[[#This Row],[S+ Best-Euclidean Distance]]+Net_Zero_Table[[#This Row],[S- Worst-Euclidean Distance]])</f>
        <v>0.71849587777685653</v>
      </c>
      <c r="AB14">
        <v>13</v>
      </c>
    </row>
    <row r="15" spans="1:28" x14ac:dyDescent="0.3">
      <c r="A15">
        <v>240</v>
      </c>
      <c r="B15" t="s">
        <v>141</v>
      </c>
      <c r="C15" t="s">
        <v>149</v>
      </c>
      <c r="D15" t="s">
        <v>155</v>
      </c>
      <c r="E15" t="s">
        <v>156</v>
      </c>
      <c r="F15" t="s">
        <v>160</v>
      </c>
      <c r="G15" t="s">
        <v>224</v>
      </c>
      <c r="H15">
        <v>337.01606647479497</v>
      </c>
      <c r="I15">
        <v>24</v>
      </c>
      <c r="J15">
        <v>1226267.7625861673</v>
      </c>
      <c r="K15">
        <v>42338.870036363631</v>
      </c>
      <c r="L15">
        <v>220728197.26551011</v>
      </c>
      <c r="M15">
        <v>5691988.2463636352</v>
      </c>
      <c r="N15">
        <v>1839401643.879251</v>
      </c>
      <c r="O15">
        <v>89908800</v>
      </c>
      <c r="P15">
        <v>22.461155652272726</v>
      </c>
      <c r="Q15">
        <v>18332.7030506632</v>
      </c>
      <c r="R15">
        <v>220770536.13554648</v>
      </c>
      <c r="S15">
        <v>1935.0024321256146</v>
      </c>
      <c r="T15">
        <v>18355.164206315472</v>
      </c>
      <c r="U15">
        <f>Net_Zero_Table[[#This Row],[Total Energy(MJ)]]*AHP!$Q$23/TOPSIS!$B$20</f>
        <v>2.2583503940751811E-2</v>
      </c>
      <c r="V15">
        <f>Net_Zero_Table[[#This Row],[Capital Cost (LKR)]]*AHP!$Q$24/TOPSIS!$C$20</f>
        <v>5.0252009199866611E-3</v>
      </c>
      <c r="W15">
        <f>Net_Zero_Table[[#This Row],[System Cost (LKR)]]*AHP!$Q$25/TOPSIS!$D$20</f>
        <v>2.3537274941708964E-3</v>
      </c>
      <c r="X15">
        <f>Net_Zero_Table[[#This Row],[Embodied Carbon (Metric T)]]*AHP!$Q$26/TOPSIS!$E$20</f>
        <v>1.0872177874873547E-2</v>
      </c>
      <c r="Y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1.92790978298678E-3</v>
      </c>
      <c r="Z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4.9174660247142798E-3</v>
      </c>
      <c r="AA15">
        <f>Net_Zero_Table[[#This Row],[S- Worst-Euclidean Distance]]/(Net_Zero_Table[[#This Row],[S+ Best-Euclidean Distance]]+Net_Zero_Table[[#This Row],[S- Worst-Euclidean Distance]])</f>
        <v>0.71836319332272769</v>
      </c>
      <c r="AB15">
        <v>14</v>
      </c>
    </row>
    <row r="16" spans="1:28" x14ac:dyDescent="0.3">
      <c r="A16">
        <v>220</v>
      </c>
      <c r="B16" t="s">
        <v>141</v>
      </c>
      <c r="C16" t="s">
        <v>149</v>
      </c>
      <c r="D16" t="s">
        <v>154</v>
      </c>
      <c r="E16" t="s">
        <v>156</v>
      </c>
      <c r="F16" t="s">
        <v>160</v>
      </c>
      <c r="G16" t="s">
        <v>225</v>
      </c>
      <c r="H16">
        <v>337.00961936979496</v>
      </c>
      <c r="I16">
        <v>48</v>
      </c>
      <c r="J16">
        <v>1226261.5217885273</v>
      </c>
      <c r="K16">
        <v>42357.290336363629</v>
      </c>
      <c r="L16">
        <v>220727073.9219349</v>
      </c>
      <c r="M16">
        <v>5692909.2613636348</v>
      </c>
      <c r="N16">
        <v>1839392282.6827908</v>
      </c>
      <c r="O16">
        <v>89472000</v>
      </c>
      <c r="P16">
        <v>22.474970877272725</v>
      </c>
      <c r="Q16">
        <v>18332.609750738484</v>
      </c>
      <c r="R16">
        <v>220769431.21227127</v>
      </c>
      <c r="S16">
        <v>1934.5571919441545</v>
      </c>
      <c r="T16">
        <v>18355.084721615756</v>
      </c>
      <c r="U16">
        <f>Net_Zero_Table[[#This Row],[Total Energy(MJ)]]*AHP!$Q$23/TOPSIS!$B$20</f>
        <v>2.2583390913716701E-2</v>
      </c>
      <c r="V16">
        <f>Net_Zero_Table[[#This Row],[Capital Cost (LKR)]]*AHP!$Q$24/TOPSIS!$C$20</f>
        <v>5.0260140427875162E-3</v>
      </c>
      <c r="W16">
        <f>Net_Zero_Table[[#This Row],[System Cost (LKR)]]*AHP!$Q$25/TOPSIS!$D$20</f>
        <v>2.3422924825874485E-3</v>
      </c>
      <c r="X16">
        <f>Net_Zero_Table[[#This Row],[Embodied Carbon (Metric T)]]*AHP!$Q$26/TOPSIS!$E$20</f>
        <v>1.0878865045645465E-2</v>
      </c>
      <c r="Y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1.9326244745752057E-3</v>
      </c>
      <c r="Z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4.9162520150900181E-3</v>
      </c>
      <c r="AA16">
        <f>Net_Zero_Table[[#This Row],[S- Worst-Euclidean Distance]]/(Net_Zero_Table[[#This Row],[S+ Best-Euclidean Distance]]+Net_Zero_Table[[#This Row],[S- Worst-Euclidean Distance]])</f>
        <v>0.71781875793913275</v>
      </c>
      <c r="AB16">
        <v>15</v>
      </c>
    </row>
    <row r="17" spans="1:28" x14ac:dyDescent="0.3">
      <c r="A17">
        <v>222</v>
      </c>
      <c r="B17" t="s">
        <v>141</v>
      </c>
      <c r="C17" t="s">
        <v>149</v>
      </c>
      <c r="D17" t="s">
        <v>154</v>
      </c>
      <c r="E17" t="s">
        <v>156</v>
      </c>
      <c r="F17" t="s">
        <v>160</v>
      </c>
      <c r="G17" t="s">
        <v>224</v>
      </c>
      <c r="H17">
        <v>337.00961936979496</v>
      </c>
      <c r="I17">
        <v>24</v>
      </c>
      <c r="J17">
        <v>1226261.5217885273</v>
      </c>
      <c r="K17">
        <v>42357.290336363629</v>
      </c>
      <c r="L17">
        <v>220727073.9219349</v>
      </c>
      <c r="M17">
        <v>5692909.2613636348</v>
      </c>
      <c r="N17">
        <v>1839392282.6827908</v>
      </c>
      <c r="O17">
        <v>89908800</v>
      </c>
      <c r="P17">
        <v>22.474970877272725</v>
      </c>
      <c r="Q17">
        <v>18332.609750738484</v>
      </c>
      <c r="R17">
        <v>220769431.21227127</v>
      </c>
      <c r="S17">
        <v>1934.9939919441545</v>
      </c>
      <c r="T17">
        <v>18355.084721615756</v>
      </c>
      <c r="U17">
        <f>Net_Zero_Table[[#This Row],[Total Energy(MJ)]]*AHP!$Q$23/TOPSIS!$B$20</f>
        <v>2.2583390913716701E-2</v>
      </c>
      <c r="V17">
        <f>Net_Zero_Table[[#This Row],[Capital Cost (LKR)]]*AHP!$Q$24/TOPSIS!$C$20</f>
        <v>5.0260140427875162E-3</v>
      </c>
      <c r="W17">
        <f>Net_Zero_Table[[#This Row],[System Cost (LKR)]]*AHP!$Q$25/TOPSIS!$D$20</f>
        <v>2.3537274941708964E-3</v>
      </c>
      <c r="X17">
        <f>Net_Zero_Table[[#This Row],[Embodied Carbon (Metric T)]]*AHP!$Q$26/TOPSIS!$E$20</f>
        <v>1.0878865045645465E-2</v>
      </c>
      <c r="Y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1.9332356636020487E-3</v>
      </c>
      <c r="Z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4.9145888120948203E-3</v>
      </c>
      <c r="AA17">
        <f>Net_Zero_Table[[#This Row],[S- Worst-Euclidean Distance]]/(Net_Zero_Table[[#This Row],[S+ Best-Euclidean Distance]]+Net_Zero_Table[[#This Row],[S- Worst-Euclidean Distance]])</f>
        <v>0.71768615412629821</v>
      </c>
      <c r="AB17">
        <v>16</v>
      </c>
    </row>
    <row r="18" spans="1:28" x14ac:dyDescent="0.3">
      <c r="A18">
        <v>239</v>
      </c>
      <c r="B18" t="s">
        <v>141</v>
      </c>
      <c r="C18" t="s">
        <v>149</v>
      </c>
      <c r="D18" t="s">
        <v>155</v>
      </c>
      <c r="E18" t="s">
        <v>156</v>
      </c>
      <c r="F18" t="s">
        <v>160</v>
      </c>
      <c r="G18" t="s">
        <v>226</v>
      </c>
      <c r="H18">
        <v>337.01606647479497</v>
      </c>
      <c r="I18">
        <v>24</v>
      </c>
      <c r="J18">
        <v>1226267.7625861673</v>
      </c>
      <c r="K18">
        <v>42338.870036363631</v>
      </c>
      <c r="L18">
        <v>220728197.26551011</v>
      </c>
      <c r="M18">
        <v>5691988.2463636352</v>
      </c>
      <c r="N18">
        <v>1839401643.879251</v>
      </c>
      <c r="O18">
        <v>93600000</v>
      </c>
      <c r="P18">
        <v>22.461155652272726</v>
      </c>
      <c r="Q18">
        <v>18332.7030506632</v>
      </c>
      <c r="R18">
        <v>220770536.13554648</v>
      </c>
      <c r="S18">
        <v>1938.6936321256146</v>
      </c>
      <c r="T18">
        <v>18355.164206315472</v>
      </c>
      <c r="U18">
        <f>Net_Zero_Table[[#This Row],[Total Energy(MJ)]]*AHP!$Q$23/TOPSIS!$B$20</f>
        <v>2.2583503940751811E-2</v>
      </c>
      <c r="V18">
        <f>Net_Zero_Table[[#This Row],[Capital Cost (LKR)]]*AHP!$Q$24/TOPSIS!$C$20</f>
        <v>5.0252009199866611E-3</v>
      </c>
      <c r="W18">
        <f>Net_Zero_Table[[#This Row],[System Cost (LKR)]]*AHP!$Q$25/TOPSIS!$D$20</f>
        <v>2.4503596250244233E-3</v>
      </c>
      <c r="X18">
        <f>Net_Zero_Table[[#This Row],[Embodied Carbon (Metric T)]]*AHP!$Q$26/TOPSIS!$E$20</f>
        <v>1.0872177874873547E-2</v>
      </c>
      <c r="Y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1.9357803608003325E-3</v>
      </c>
      <c r="Z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4.9044614994456009E-3</v>
      </c>
      <c r="AA18">
        <f>Net_Zero_Table[[#This Row],[S- Worst-Euclidean Distance]]/(Net_Zero_Table[[#This Row],[S+ Best-Euclidean Distance]]+Net_Zero_Table[[#This Row],[S- Worst-Euclidean Distance]])</f>
        <v>0.71700118207066821</v>
      </c>
      <c r="AB18">
        <v>17</v>
      </c>
    </row>
    <row r="19" spans="1:28" x14ac:dyDescent="0.3">
      <c r="A19">
        <v>221</v>
      </c>
      <c r="B19" t="s">
        <v>141</v>
      </c>
      <c r="C19" t="s">
        <v>149</v>
      </c>
      <c r="D19" t="s">
        <v>154</v>
      </c>
      <c r="E19" t="s">
        <v>156</v>
      </c>
      <c r="F19" t="s">
        <v>160</v>
      </c>
      <c r="G19" t="s">
        <v>226</v>
      </c>
      <c r="H19">
        <v>337.00961936979496</v>
      </c>
      <c r="I19">
        <v>24</v>
      </c>
      <c r="J19">
        <v>1226261.5217885273</v>
      </c>
      <c r="K19">
        <v>42357.290336363629</v>
      </c>
      <c r="L19">
        <v>220727073.9219349</v>
      </c>
      <c r="M19">
        <v>5692909.2613636348</v>
      </c>
      <c r="N19">
        <v>1839392282.6827908</v>
      </c>
      <c r="O19">
        <v>93600000</v>
      </c>
      <c r="P19">
        <v>22.474970877272725</v>
      </c>
      <c r="Q19">
        <v>18332.609750738484</v>
      </c>
      <c r="R19">
        <v>220769431.21227127</v>
      </c>
      <c r="S19">
        <v>1938.6851919441544</v>
      </c>
      <c r="T19">
        <v>18355.084721615756</v>
      </c>
      <c r="U19">
        <f>Net_Zero_Table[[#This Row],[Total Energy(MJ)]]*AHP!$Q$23/TOPSIS!$B$20</f>
        <v>2.2583390913716701E-2</v>
      </c>
      <c r="V19">
        <f>Net_Zero_Table[[#This Row],[Capital Cost (LKR)]]*AHP!$Q$24/TOPSIS!$C$20</f>
        <v>5.0260140427875162E-3</v>
      </c>
      <c r="W19">
        <f>Net_Zero_Table[[#This Row],[System Cost (LKR)]]*AHP!$Q$25/TOPSIS!$D$20</f>
        <v>2.4503596250244233E-3</v>
      </c>
      <c r="X19">
        <f>Net_Zero_Table[[#This Row],[Embodied Carbon (Metric T)]]*AHP!$Q$26/TOPSIS!$E$20</f>
        <v>1.0878865045645465E-2</v>
      </c>
      <c r="Y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1.9410846465177621E-3</v>
      </c>
      <c r="Z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4.9015766532099145E-3</v>
      </c>
      <c r="AA19">
        <f>Net_Zero_Table[[#This Row],[S- Worst-Euclidean Distance]]/(Net_Zero_Table[[#This Row],[S+ Best-Euclidean Distance]]+Net_Zero_Table[[#This Row],[S- Worst-Euclidean Distance]])</f>
        <v>0.71632606649769248</v>
      </c>
      <c r="AB19">
        <v>18</v>
      </c>
    </row>
    <row r="20" spans="1:28" x14ac:dyDescent="0.3">
      <c r="A20">
        <v>22</v>
      </c>
      <c r="B20" t="s">
        <v>139</v>
      </c>
      <c r="C20" t="s">
        <v>149</v>
      </c>
      <c r="D20" t="s">
        <v>155</v>
      </c>
      <c r="E20" t="s">
        <v>156</v>
      </c>
      <c r="F20" t="s">
        <v>160</v>
      </c>
      <c r="G20" t="s">
        <v>225</v>
      </c>
      <c r="H20">
        <v>323.33468636338807</v>
      </c>
      <c r="I20">
        <v>46</v>
      </c>
      <c r="J20">
        <v>1184884.8677178675</v>
      </c>
      <c r="K20">
        <v>49599.710036363627</v>
      </c>
      <c r="L20">
        <v>213279276.18921617</v>
      </c>
      <c r="M20">
        <v>5601227.7463636352</v>
      </c>
      <c r="N20">
        <v>1777327301.5768013</v>
      </c>
      <c r="O20">
        <v>85744000</v>
      </c>
      <c r="P20">
        <v>23.550281652272723</v>
      </c>
      <c r="Q20">
        <v>17714.028772382117</v>
      </c>
      <c r="R20">
        <v>213328875.89925253</v>
      </c>
      <c r="S20">
        <v>1868.672529323165</v>
      </c>
      <c r="T20">
        <v>17737.579054034388</v>
      </c>
      <c r="U20">
        <f>Net_Zero_Table[[#This Row],[Total Energy(MJ)]]*AHP!$Q$23/TOPSIS!$B$20</f>
        <v>2.1822266656946435E-2</v>
      </c>
      <c r="V20">
        <f>Net_Zero_Table[[#This Row],[Capital Cost (LKR)]]*AHP!$Q$24/TOPSIS!$C$20</f>
        <v>4.9450725486060937E-3</v>
      </c>
      <c r="W20">
        <f>Net_Zero_Table[[#This Row],[System Cost (LKR)]]*AHP!$Q$25/TOPSIS!$D$20</f>
        <v>2.2446969624796385E-3</v>
      </c>
      <c r="X20">
        <f>Net_Zero_Table[[#This Row],[Embodied Carbon (Metric T)]]*AHP!$Q$26/TOPSIS!$E$20</f>
        <v>1.139936230756552E-2</v>
      </c>
      <c r="Y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2.1708646219018553E-3</v>
      </c>
      <c r="Z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5.4402572979624347E-3</v>
      </c>
      <c r="AA20">
        <f>Net_Zero_Table[[#This Row],[S- Worst-Euclidean Distance]]/(Net_Zero_Table[[#This Row],[S+ Best-Euclidean Distance]]+Net_Zero_Table[[#This Row],[S- Worst-Euclidean Distance]])</f>
        <v>0.71477731604376105</v>
      </c>
      <c r="AB20">
        <v>19</v>
      </c>
    </row>
    <row r="21" spans="1:28" x14ac:dyDescent="0.3">
      <c r="A21">
        <v>24</v>
      </c>
      <c r="B21" t="s">
        <v>139</v>
      </c>
      <c r="C21" t="s">
        <v>149</v>
      </c>
      <c r="D21" t="s">
        <v>155</v>
      </c>
      <c r="E21" t="s">
        <v>156</v>
      </c>
      <c r="F21" t="s">
        <v>160</v>
      </c>
      <c r="G21" t="s">
        <v>224</v>
      </c>
      <c r="H21">
        <v>323.33468636338807</v>
      </c>
      <c r="I21">
        <v>23</v>
      </c>
      <c r="J21">
        <v>1184884.8677178675</v>
      </c>
      <c r="K21">
        <v>49599.710036363627</v>
      </c>
      <c r="L21">
        <v>213279276.18921617</v>
      </c>
      <c r="M21">
        <v>5601227.7463636352</v>
      </c>
      <c r="N21">
        <v>1777327301.5768013</v>
      </c>
      <c r="O21">
        <v>86162600</v>
      </c>
      <c r="P21">
        <v>23.550281652272723</v>
      </c>
      <c r="Q21">
        <v>17714.028772382117</v>
      </c>
      <c r="R21">
        <v>213328875.89925253</v>
      </c>
      <c r="S21">
        <v>1869.091129323165</v>
      </c>
      <c r="T21">
        <v>17737.579054034388</v>
      </c>
      <c r="U21">
        <f>Net_Zero_Table[[#This Row],[Total Energy(MJ)]]*AHP!$Q$23/TOPSIS!$B$20</f>
        <v>2.1822266656946435E-2</v>
      </c>
      <c r="V21">
        <f>Net_Zero_Table[[#This Row],[Capital Cost (LKR)]]*AHP!$Q$24/TOPSIS!$C$20</f>
        <v>4.9450725486060937E-3</v>
      </c>
      <c r="W21">
        <f>Net_Zero_Table[[#This Row],[System Cost (LKR)]]*AHP!$Q$25/TOPSIS!$D$20</f>
        <v>2.2556555152471089E-3</v>
      </c>
      <c r="X21">
        <f>Net_Zero_Table[[#This Row],[Embodied Carbon (Metric T)]]*AHP!$Q$26/TOPSIS!$E$20</f>
        <v>1.139936230756552E-2</v>
      </c>
      <c r="Y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2.170892281183901E-3</v>
      </c>
      <c r="Z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5.4386198460645921E-3</v>
      </c>
      <c r="AA21">
        <f>Net_Zero_Table[[#This Row],[S- Worst-Euclidean Distance]]/(Net_Zero_Table[[#This Row],[S+ Best-Euclidean Distance]]+Net_Zero_Table[[#This Row],[S- Worst-Euclidean Distance]])</f>
        <v>0.71471334234289874</v>
      </c>
      <c r="AB21">
        <v>20</v>
      </c>
    </row>
    <row r="22" spans="1:28" x14ac:dyDescent="0.3">
      <c r="A22">
        <v>4</v>
      </c>
      <c r="B22" t="s">
        <v>139</v>
      </c>
      <c r="C22" t="s">
        <v>149</v>
      </c>
      <c r="D22" t="s">
        <v>154</v>
      </c>
      <c r="E22" t="s">
        <v>156</v>
      </c>
      <c r="F22" t="s">
        <v>160</v>
      </c>
      <c r="G22" t="s">
        <v>225</v>
      </c>
      <c r="H22">
        <v>323.32823925838818</v>
      </c>
      <c r="I22">
        <v>46</v>
      </c>
      <c r="J22">
        <v>1184878.6269202274</v>
      </c>
      <c r="K22">
        <v>49618.130336363625</v>
      </c>
      <c r="L22">
        <v>213278152.84564093</v>
      </c>
      <c r="M22">
        <v>5602148.7613636348</v>
      </c>
      <c r="N22">
        <v>1777317940.3803411</v>
      </c>
      <c r="O22">
        <v>85744000</v>
      </c>
      <c r="P22">
        <v>23.564096877272721</v>
      </c>
      <c r="Q22">
        <v>17713.935472457397</v>
      </c>
      <c r="R22">
        <v>213327770.9759773</v>
      </c>
      <c r="S22">
        <v>1868.6640891417048</v>
      </c>
      <c r="T22">
        <v>17737.499569334668</v>
      </c>
      <c r="U22">
        <f>Net_Zero_Table[[#This Row],[Total Energy(MJ)]]*AHP!$Q$23/TOPSIS!$B$20</f>
        <v>2.1822153629911318E-2</v>
      </c>
      <c r="V22">
        <f>Net_Zero_Table[[#This Row],[Capital Cost (LKR)]]*AHP!$Q$24/TOPSIS!$C$20</f>
        <v>4.9458856714069488E-3</v>
      </c>
      <c r="W22">
        <f>Net_Zero_Table[[#This Row],[System Cost (LKR)]]*AHP!$Q$25/TOPSIS!$D$20</f>
        <v>2.2446969624796385E-3</v>
      </c>
      <c r="X22">
        <f>Net_Zero_Table[[#This Row],[Embodied Carbon (Metric T)]]*AHP!$Q$26/TOPSIS!$E$20</f>
        <v>1.1406049478337437E-2</v>
      </c>
      <c r="Y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2.1772252348680183E-3</v>
      </c>
      <c r="Z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5.4383088430886503E-3</v>
      </c>
      <c r="AA22">
        <f>Net_Zero_Table[[#This Row],[S- Worst-Euclidean Distance]]/(Net_Zero_Table[[#This Row],[S+ Best-Euclidean Distance]]+Net_Zero_Table[[#This Row],[S- Worst-Euclidean Distance]])</f>
        <v>0.71410734787858865</v>
      </c>
      <c r="AB22">
        <v>21</v>
      </c>
    </row>
    <row r="23" spans="1:28" x14ac:dyDescent="0.3">
      <c r="A23">
        <v>6</v>
      </c>
      <c r="B23" t="s">
        <v>139</v>
      </c>
      <c r="C23" t="s">
        <v>149</v>
      </c>
      <c r="D23" t="s">
        <v>154</v>
      </c>
      <c r="E23" t="s">
        <v>156</v>
      </c>
      <c r="F23" t="s">
        <v>160</v>
      </c>
      <c r="G23" t="s">
        <v>224</v>
      </c>
      <c r="H23">
        <v>323.32823925838818</v>
      </c>
      <c r="I23">
        <v>23</v>
      </c>
      <c r="J23">
        <v>1184878.6269202274</v>
      </c>
      <c r="K23">
        <v>49618.130336363625</v>
      </c>
      <c r="L23">
        <v>213278152.84564093</v>
      </c>
      <c r="M23">
        <v>5602148.7613636348</v>
      </c>
      <c r="N23">
        <v>1777317940.3803411</v>
      </c>
      <c r="O23">
        <v>86162600</v>
      </c>
      <c r="P23">
        <v>23.564096877272721</v>
      </c>
      <c r="Q23">
        <v>17713.935472457397</v>
      </c>
      <c r="R23">
        <v>213327770.9759773</v>
      </c>
      <c r="S23">
        <v>1869.0826891417048</v>
      </c>
      <c r="T23">
        <v>17737.499569334668</v>
      </c>
      <c r="U23">
        <f>Net_Zero_Table[[#This Row],[Total Energy(MJ)]]*AHP!$Q$23/TOPSIS!$B$20</f>
        <v>2.1822153629911318E-2</v>
      </c>
      <c r="V23">
        <f>Net_Zero_Table[[#This Row],[Capital Cost (LKR)]]*AHP!$Q$24/TOPSIS!$C$20</f>
        <v>4.9458856714069488E-3</v>
      </c>
      <c r="W23">
        <f>Net_Zero_Table[[#This Row],[System Cost (LKR)]]*AHP!$Q$25/TOPSIS!$D$20</f>
        <v>2.2556555152471089E-3</v>
      </c>
      <c r="X23">
        <f>Net_Zero_Table[[#This Row],[Embodied Carbon (Metric T)]]*AHP!$Q$26/TOPSIS!$E$20</f>
        <v>1.1406049478337437E-2</v>
      </c>
      <c r="Y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2.1772528133464095E-3</v>
      </c>
      <c r="Z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5.4366708043425182E-3</v>
      </c>
      <c r="AA23">
        <f>Net_Zero_Table[[#This Row],[S- Worst-Euclidean Distance]]/(Net_Zero_Table[[#This Row],[S+ Best-Euclidean Distance]]+Net_Zero_Table[[#This Row],[S- Worst-Euclidean Distance]])</f>
        <v>0.71404325513745093</v>
      </c>
      <c r="AB23">
        <v>22</v>
      </c>
    </row>
    <row r="24" spans="1:28" x14ac:dyDescent="0.3">
      <c r="A24">
        <v>23</v>
      </c>
      <c r="B24" t="s">
        <v>139</v>
      </c>
      <c r="C24" t="s">
        <v>149</v>
      </c>
      <c r="D24" t="s">
        <v>155</v>
      </c>
      <c r="E24" t="s">
        <v>156</v>
      </c>
      <c r="F24" t="s">
        <v>160</v>
      </c>
      <c r="G24" t="s">
        <v>226</v>
      </c>
      <c r="H24">
        <v>323.33468636338807</v>
      </c>
      <c r="I24">
        <v>23</v>
      </c>
      <c r="J24">
        <v>1184884.8677178675</v>
      </c>
      <c r="K24">
        <v>49599.710036363627</v>
      </c>
      <c r="L24">
        <v>213279276.18921617</v>
      </c>
      <c r="M24">
        <v>5601227.7463636352</v>
      </c>
      <c r="N24">
        <v>1777327301.5768013</v>
      </c>
      <c r="O24">
        <v>89700000</v>
      </c>
      <c r="P24">
        <v>23.550281652272723</v>
      </c>
      <c r="Q24">
        <v>17714.028772382117</v>
      </c>
      <c r="R24">
        <v>213328875.89925253</v>
      </c>
      <c r="S24">
        <v>1872.6285293231649</v>
      </c>
      <c r="T24">
        <v>17737.579054034388</v>
      </c>
      <c r="U24">
        <f>Net_Zero_Table[[#This Row],[Total Energy(MJ)]]*AHP!$Q$23/TOPSIS!$B$20</f>
        <v>2.1822266656946435E-2</v>
      </c>
      <c r="V24">
        <f>Net_Zero_Table[[#This Row],[Capital Cost (LKR)]]*AHP!$Q$24/TOPSIS!$C$20</f>
        <v>4.9450725486060937E-3</v>
      </c>
      <c r="W24">
        <f>Net_Zero_Table[[#This Row],[System Cost (LKR)]]*AHP!$Q$25/TOPSIS!$D$20</f>
        <v>2.3482613073150726E-3</v>
      </c>
      <c r="X24">
        <f>Net_Zero_Table[[#This Row],[Embodied Carbon (Metric T)]]*AHP!$Q$26/TOPSIS!$E$20</f>
        <v>1.139936230756552E-2</v>
      </c>
      <c r="Y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2.1733335639395712E-3</v>
      </c>
      <c r="Z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5.4256466397249997E-3</v>
      </c>
      <c r="AA24">
        <f>Net_Zero_Table[[#This Row],[S- Worst-Euclidean Distance]]/(Net_Zero_Table[[#This Row],[S+ Best-Euclidean Distance]]+Net_Zero_Table[[#This Row],[S- Worst-Euclidean Distance]])</f>
        <v>0.71399668038462683</v>
      </c>
      <c r="AB24">
        <v>23</v>
      </c>
    </row>
    <row r="25" spans="1:28" x14ac:dyDescent="0.3">
      <c r="A25">
        <v>5</v>
      </c>
      <c r="B25" t="s">
        <v>139</v>
      </c>
      <c r="C25" t="s">
        <v>149</v>
      </c>
      <c r="D25" t="s">
        <v>154</v>
      </c>
      <c r="E25" t="s">
        <v>156</v>
      </c>
      <c r="F25" t="s">
        <v>160</v>
      </c>
      <c r="G25" t="s">
        <v>226</v>
      </c>
      <c r="H25">
        <v>323.32823925838818</v>
      </c>
      <c r="I25">
        <v>23</v>
      </c>
      <c r="J25">
        <v>1184878.6269202274</v>
      </c>
      <c r="K25">
        <v>49618.130336363625</v>
      </c>
      <c r="L25">
        <v>213278152.84564093</v>
      </c>
      <c r="M25">
        <v>5602148.7613636348</v>
      </c>
      <c r="N25">
        <v>1777317940.3803411</v>
      </c>
      <c r="O25">
        <v>89700000</v>
      </c>
      <c r="P25">
        <v>23.564096877272721</v>
      </c>
      <c r="Q25">
        <v>17713.935472457397</v>
      </c>
      <c r="R25">
        <v>213327770.9759773</v>
      </c>
      <c r="S25">
        <v>1872.6200891417047</v>
      </c>
      <c r="T25">
        <v>17737.499569334668</v>
      </c>
      <c r="U25">
        <f>Net_Zero_Table[[#This Row],[Total Energy(MJ)]]*AHP!$Q$23/TOPSIS!$B$20</f>
        <v>2.1822153629911318E-2</v>
      </c>
      <c r="V25">
        <f>Net_Zero_Table[[#This Row],[Capital Cost (LKR)]]*AHP!$Q$24/TOPSIS!$C$20</f>
        <v>4.9458856714069488E-3</v>
      </c>
      <c r="W25">
        <f>Net_Zero_Table[[#This Row],[System Cost (LKR)]]*AHP!$Q$25/TOPSIS!$D$20</f>
        <v>2.3482613073150726E-3</v>
      </c>
      <c r="X25">
        <f>Net_Zero_Table[[#This Row],[Embodied Carbon (Metric T)]]*AHP!$Q$26/TOPSIS!$E$20</f>
        <v>1.1406049478337437E-2</v>
      </c>
      <c r="Y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2.1796869722203898E-3</v>
      </c>
      <c r="Z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5.4236929359931371E-3</v>
      </c>
      <c r="AA25">
        <f>Net_Zero_Table[[#This Row],[S- Worst-Euclidean Distance]]/(Net_Zero_Table[[#This Row],[S+ Best-Euclidean Distance]]+Net_Zero_Table[[#This Row],[S- Worst-Euclidean Distance]])</f>
        <v>0.71332657337485006</v>
      </c>
      <c r="AB25">
        <v>24</v>
      </c>
    </row>
    <row r="26" spans="1:28" x14ac:dyDescent="0.3">
      <c r="A26">
        <v>235</v>
      </c>
      <c r="B26" t="s">
        <v>141</v>
      </c>
      <c r="C26" t="s">
        <v>149</v>
      </c>
      <c r="D26" t="s">
        <v>155</v>
      </c>
      <c r="E26" t="s">
        <v>156</v>
      </c>
      <c r="F26" t="s">
        <v>159</v>
      </c>
      <c r="G26" t="s">
        <v>225</v>
      </c>
      <c r="H26">
        <v>337.05463831863307</v>
      </c>
      <c r="I26">
        <v>48</v>
      </c>
      <c r="J26">
        <v>1225226.5831624835</v>
      </c>
      <c r="K26">
        <v>41520.090263636361</v>
      </c>
      <c r="L26">
        <v>220540784.96924704</v>
      </c>
      <c r="M26">
        <v>5664695.587272726</v>
      </c>
      <c r="N26">
        <v>1837839874.7437253</v>
      </c>
      <c r="O26">
        <v>89472000</v>
      </c>
      <c r="P26">
        <v>22.734082243181817</v>
      </c>
      <c r="Q26">
        <v>18317.13741827913</v>
      </c>
      <c r="R26">
        <v>220582305.05951068</v>
      </c>
      <c r="S26">
        <v>1932.9765703309979</v>
      </c>
      <c r="T26">
        <v>18339.871500522313</v>
      </c>
      <c r="U26">
        <f>Net_Zero_Table[[#This Row],[Total Energy(MJ)]]*AHP!$Q$23/TOPSIS!$B$20</f>
        <v>2.2564249028743009E-2</v>
      </c>
      <c r="V26">
        <f>Net_Zero_Table[[#This Row],[Capital Cost (LKR)]]*AHP!$Q$24/TOPSIS!$C$20</f>
        <v>5.0011054563918198E-3</v>
      </c>
      <c r="W26">
        <f>Net_Zero_Table[[#This Row],[System Cost (LKR)]]*AHP!$Q$25/TOPSIS!$D$20</f>
        <v>2.3422924825874485E-3</v>
      </c>
      <c r="X26">
        <f>Net_Zero_Table[[#This Row],[Embodied Carbon (Metric T)]]*AHP!$Q$26/TOPSIS!$E$20</f>
        <v>1.1004286235150469E-2</v>
      </c>
      <c r="Y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2.0070769982324065E-3</v>
      </c>
      <c r="Z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4.8809846757993294E-3</v>
      </c>
      <c r="AA26">
        <f>Net_Zero_Table[[#This Row],[S- Worst-Euclidean Distance]]/(Net_Zero_Table[[#This Row],[S+ Best-Euclidean Distance]]+Net_Zero_Table[[#This Row],[S- Worst-Euclidean Distance]])</f>
        <v>0.70861512378741243</v>
      </c>
      <c r="AB26">
        <v>25</v>
      </c>
    </row>
    <row r="27" spans="1:28" x14ac:dyDescent="0.3">
      <c r="A27">
        <v>237</v>
      </c>
      <c r="B27" t="s">
        <v>141</v>
      </c>
      <c r="C27" t="s">
        <v>149</v>
      </c>
      <c r="D27" t="s">
        <v>155</v>
      </c>
      <c r="E27" t="s">
        <v>156</v>
      </c>
      <c r="F27" t="s">
        <v>159</v>
      </c>
      <c r="G27" t="s">
        <v>224</v>
      </c>
      <c r="H27">
        <v>337.05463831863307</v>
      </c>
      <c r="I27">
        <v>24</v>
      </c>
      <c r="J27">
        <v>1225226.5831624835</v>
      </c>
      <c r="K27">
        <v>41520.090263636361</v>
      </c>
      <c r="L27">
        <v>220540784.96924704</v>
      </c>
      <c r="M27">
        <v>5664695.587272726</v>
      </c>
      <c r="N27">
        <v>1837839874.7437253</v>
      </c>
      <c r="O27">
        <v>89908800</v>
      </c>
      <c r="P27">
        <v>22.734082243181817</v>
      </c>
      <c r="Q27">
        <v>18317.13741827913</v>
      </c>
      <c r="R27">
        <v>220582305.05951068</v>
      </c>
      <c r="S27">
        <v>1933.4133703309979</v>
      </c>
      <c r="T27">
        <v>18339.871500522313</v>
      </c>
      <c r="U27">
        <f>Net_Zero_Table[[#This Row],[Total Energy(MJ)]]*AHP!$Q$23/TOPSIS!$B$20</f>
        <v>2.2564249028743009E-2</v>
      </c>
      <c r="V27">
        <f>Net_Zero_Table[[#This Row],[Capital Cost (LKR)]]*AHP!$Q$24/TOPSIS!$C$20</f>
        <v>5.0011054563918198E-3</v>
      </c>
      <c r="W27">
        <f>Net_Zero_Table[[#This Row],[System Cost (LKR)]]*AHP!$Q$25/TOPSIS!$D$20</f>
        <v>2.3537274941708964E-3</v>
      </c>
      <c r="X27">
        <f>Net_Zero_Table[[#This Row],[Embodied Carbon (Metric T)]]*AHP!$Q$26/TOPSIS!$E$20</f>
        <v>1.1004286235150469E-2</v>
      </c>
      <c r="Y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2.0076655219755535E-3</v>
      </c>
      <c r="Z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4.8793094512931644E-3</v>
      </c>
      <c r="AA27">
        <f>Net_Zero_Table[[#This Row],[S- Worst-Euclidean Distance]]/(Net_Zero_Table[[#This Row],[S+ Best-Euclidean Distance]]+Net_Zero_Table[[#This Row],[S- Worst-Euclidean Distance]])</f>
        <v>0.70848369134951727</v>
      </c>
      <c r="AB27">
        <v>26</v>
      </c>
    </row>
    <row r="28" spans="1:28" x14ac:dyDescent="0.3">
      <c r="A28">
        <v>217</v>
      </c>
      <c r="B28" t="s">
        <v>141</v>
      </c>
      <c r="C28" t="s">
        <v>149</v>
      </c>
      <c r="D28" t="s">
        <v>154</v>
      </c>
      <c r="E28" t="s">
        <v>156</v>
      </c>
      <c r="F28" t="s">
        <v>159</v>
      </c>
      <c r="G28" t="s">
        <v>225</v>
      </c>
      <c r="H28">
        <v>337.04819121363317</v>
      </c>
      <c r="I28">
        <v>48</v>
      </c>
      <c r="J28">
        <v>1225220.3423648432</v>
      </c>
      <c r="K28">
        <v>41538.510563636359</v>
      </c>
      <c r="L28">
        <v>220539661.62567177</v>
      </c>
      <c r="M28">
        <v>5665616.6022727257</v>
      </c>
      <c r="N28">
        <v>1837830513.5472648</v>
      </c>
      <c r="O28">
        <v>89472000</v>
      </c>
      <c r="P28">
        <v>22.747897468181815</v>
      </c>
      <c r="Q28">
        <v>18317.044118354406</v>
      </c>
      <c r="R28">
        <v>220581200.13623542</v>
      </c>
      <c r="S28">
        <v>1932.9681301495375</v>
      </c>
      <c r="T28">
        <v>18339.79201582259</v>
      </c>
      <c r="U28">
        <f>Net_Zero_Table[[#This Row],[Total Energy(MJ)]]*AHP!$Q$23/TOPSIS!$B$20</f>
        <v>2.2564136001707889E-2</v>
      </c>
      <c r="V28">
        <f>Net_Zero_Table[[#This Row],[Capital Cost (LKR)]]*AHP!$Q$24/TOPSIS!$C$20</f>
        <v>5.0019185791926749E-3</v>
      </c>
      <c r="W28">
        <f>Net_Zero_Table[[#This Row],[System Cost (LKR)]]*AHP!$Q$25/TOPSIS!$D$20</f>
        <v>2.3422924825874485E-3</v>
      </c>
      <c r="X28">
        <f>Net_Zero_Table[[#This Row],[Embodied Carbon (Metric T)]]*AHP!$Q$26/TOPSIS!$E$20</f>
        <v>1.1010973405922386E-2</v>
      </c>
      <c r="Y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2.0126236872204878E-3</v>
      </c>
      <c r="Z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4.8782634741244731E-3</v>
      </c>
      <c r="AA28">
        <f>Net_Zero_Table[[#This Row],[S- Worst-Euclidean Distance]]/(Net_Zero_Table[[#This Row],[S+ Best-Euclidean Distance]]+Net_Zero_Table[[#This Row],[S- Worst-Euclidean Distance]])</f>
        <v>0.70792966999801155</v>
      </c>
      <c r="AB28">
        <v>27</v>
      </c>
    </row>
    <row r="29" spans="1:28" x14ac:dyDescent="0.3">
      <c r="A29">
        <v>219</v>
      </c>
      <c r="B29" t="s">
        <v>141</v>
      </c>
      <c r="C29" t="s">
        <v>149</v>
      </c>
      <c r="D29" t="s">
        <v>154</v>
      </c>
      <c r="E29" t="s">
        <v>156</v>
      </c>
      <c r="F29" t="s">
        <v>159</v>
      </c>
      <c r="G29" t="s">
        <v>224</v>
      </c>
      <c r="H29">
        <v>337.04819121363317</v>
      </c>
      <c r="I29">
        <v>24</v>
      </c>
      <c r="J29">
        <v>1225220.3423648432</v>
      </c>
      <c r="K29">
        <v>41538.510563636359</v>
      </c>
      <c r="L29">
        <v>220539661.62567177</v>
      </c>
      <c r="M29">
        <v>5665616.6022727257</v>
      </c>
      <c r="N29">
        <v>1837830513.5472648</v>
      </c>
      <c r="O29">
        <v>89908800</v>
      </c>
      <c r="P29">
        <v>22.747897468181815</v>
      </c>
      <c r="Q29">
        <v>18317.044118354406</v>
      </c>
      <c r="R29">
        <v>220581200.13623542</v>
      </c>
      <c r="S29">
        <v>1933.4049301495377</v>
      </c>
      <c r="T29">
        <v>18339.79201582259</v>
      </c>
      <c r="U29">
        <f>Net_Zero_Table[[#This Row],[Total Energy(MJ)]]*AHP!$Q$23/TOPSIS!$B$20</f>
        <v>2.2564136001707889E-2</v>
      </c>
      <c r="V29">
        <f>Net_Zero_Table[[#This Row],[Capital Cost (LKR)]]*AHP!$Q$24/TOPSIS!$C$20</f>
        <v>5.0019185791926749E-3</v>
      </c>
      <c r="W29">
        <f>Net_Zero_Table[[#This Row],[System Cost (LKR)]]*AHP!$Q$25/TOPSIS!$D$20</f>
        <v>2.3537274941708964E-3</v>
      </c>
      <c r="X29">
        <f>Net_Zero_Table[[#This Row],[Embodied Carbon (Metric T)]]*AHP!$Q$26/TOPSIS!$E$20</f>
        <v>1.1010973405922386E-2</v>
      </c>
      <c r="Y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2.0132105894954842E-3</v>
      </c>
      <c r="Z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4.8765873148204665E-3</v>
      </c>
      <c r="AA29">
        <f>Net_Zero_Table[[#This Row],[S- Worst-Euclidean Distance]]/(Net_Zero_Table[[#This Row],[S+ Best-Euclidean Distance]]+Net_Zero_Table[[#This Row],[S- Worst-Euclidean Distance]])</f>
        <v>0.70779831027636442</v>
      </c>
      <c r="AB29">
        <v>28</v>
      </c>
    </row>
    <row r="30" spans="1:28" x14ac:dyDescent="0.3">
      <c r="A30">
        <v>236</v>
      </c>
      <c r="B30" t="s">
        <v>141</v>
      </c>
      <c r="C30" t="s">
        <v>149</v>
      </c>
      <c r="D30" t="s">
        <v>155</v>
      </c>
      <c r="E30" t="s">
        <v>156</v>
      </c>
      <c r="F30" t="s">
        <v>159</v>
      </c>
      <c r="G30" t="s">
        <v>226</v>
      </c>
      <c r="H30">
        <v>337.05463831863307</v>
      </c>
      <c r="I30">
        <v>24</v>
      </c>
      <c r="J30">
        <v>1225226.5831624835</v>
      </c>
      <c r="K30">
        <v>41520.090263636361</v>
      </c>
      <c r="L30">
        <v>220540784.96924704</v>
      </c>
      <c r="M30">
        <v>5664695.587272726</v>
      </c>
      <c r="N30">
        <v>1837839874.7437253</v>
      </c>
      <c r="O30">
        <v>93600000</v>
      </c>
      <c r="P30">
        <v>22.734082243181817</v>
      </c>
      <c r="Q30">
        <v>18317.13741827913</v>
      </c>
      <c r="R30">
        <v>220582305.05951068</v>
      </c>
      <c r="S30">
        <v>1937.1045703309978</v>
      </c>
      <c r="T30">
        <v>18339.871500522313</v>
      </c>
      <c r="U30">
        <f>Net_Zero_Table[[#This Row],[Total Energy(MJ)]]*AHP!$Q$23/TOPSIS!$B$20</f>
        <v>2.2564249028743009E-2</v>
      </c>
      <c r="V30">
        <f>Net_Zero_Table[[#This Row],[Capital Cost (LKR)]]*AHP!$Q$24/TOPSIS!$C$20</f>
        <v>5.0011054563918198E-3</v>
      </c>
      <c r="W30">
        <f>Net_Zero_Table[[#This Row],[System Cost (LKR)]]*AHP!$Q$25/TOPSIS!$D$20</f>
        <v>2.4503596250244233E-3</v>
      </c>
      <c r="X30">
        <f>Net_Zero_Table[[#This Row],[Embodied Carbon (Metric T)]]*AHP!$Q$26/TOPSIS!$E$20</f>
        <v>1.1004286235150469E-2</v>
      </c>
      <c r="Y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2.0152246331497396E-3</v>
      </c>
      <c r="Z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4.8662029568035618E-3</v>
      </c>
      <c r="AA30">
        <f>Net_Zero_Table[[#This Row],[S- Worst-Euclidean Distance]]/(Net_Zero_Table[[#This Row],[S+ Best-Euclidean Distance]]+Net_Zero_Table[[#This Row],[S- Worst-Euclidean Distance]])</f>
        <v>0.7071502087601832</v>
      </c>
      <c r="AB30">
        <v>29</v>
      </c>
    </row>
    <row r="31" spans="1:28" x14ac:dyDescent="0.3">
      <c r="A31">
        <v>218</v>
      </c>
      <c r="B31" t="s">
        <v>141</v>
      </c>
      <c r="C31" t="s">
        <v>149</v>
      </c>
      <c r="D31" t="s">
        <v>154</v>
      </c>
      <c r="E31" t="s">
        <v>156</v>
      </c>
      <c r="F31" t="s">
        <v>159</v>
      </c>
      <c r="G31" t="s">
        <v>226</v>
      </c>
      <c r="H31">
        <v>337.04819121363317</v>
      </c>
      <c r="I31">
        <v>24</v>
      </c>
      <c r="J31">
        <v>1225220.3423648432</v>
      </c>
      <c r="K31">
        <v>41538.510563636359</v>
      </c>
      <c r="L31">
        <v>220539661.62567177</v>
      </c>
      <c r="M31">
        <v>5665616.6022727257</v>
      </c>
      <c r="N31">
        <v>1837830513.5472648</v>
      </c>
      <c r="O31">
        <v>93600000</v>
      </c>
      <c r="P31">
        <v>22.747897468181815</v>
      </c>
      <c r="Q31">
        <v>18317.044118354406</v>
      </c>
      <c r="R31">
        <v>220581200.13623542</v>
      </c>
      <c r="S31">
        <v>1937.0961301495377</v>
      </c>
      <c r="T31">
        <v>18339.79201582259</v>
      </c>
      <c r="U31">
        <f>Net_Zero_Table[[#This Row],[Total Energy(MJ)]]*AHP!$Q$23/TOPSIS!$B$20</f>
        <v>2.2564136001707889E-2</v>
      </c>
      <c r="V31">
        <f>Net_Zero_Table[[#This Row],[Capital Cost (LKR)]]*AHP!$Q$24/TOPSIS!$C$20</f>
        <v>5.0019185791926749E-3</v>
      </c>
      <c r="W31">
        <f>Net_Zero_Table[[#This Row],[System Cost (LKR)]]*AHP!$Q$25/TOPSIS!$D$20</f>
        <v>2.4503596250244233E-3</v>
      </c>
      <c r="X31">
        <f>Net_Zero_Table[[#This Row],[Embodied Carbon (Metric T)]]*AHP!$Q$26/TOPSIS!$E$20</f>
        <v>1.1010973405922386E-2</v>
      </c>
      <c r="Y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2.0207489580798717E-3</v>
      </c>
      <c r="Z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4.8634734844957067E-3</v>
      </c>
      <c r="AA31">
        <f>Net_Zero_Table[[#This Row],[S- Worst-Euclidean Distance]]/(Net_Zero_Table[[#This Row],[S+ Best-Euclidean Distance]]+Net_Zero_Table[[#This Row],[S- Worst-Euclidean Distance]])</f>
        <v>0.70646663803561616</v>
      </c>
      <c r="AB31">
        <v>30</v>
      </c>
    </row>
    <row r="32" spans="1:28" x14ac:dyDescent="0.3">
      <c r="A32">
        <v>19</v>
      </c>
      <c r="B32" t="s">
        <v>139</v>
      </c>
      <c r="C32" t="s">
        <v>149</v>
      </c>
      <c r="D32" t="s">
        <v>155</v>
      </c>
      <c r="E32" t="s">
        <v>156</v>
      </c>
      <c r="F32" t="s">
        <v>159</v>
      </c>
      <c r="G32" t="s">
        <v>225</v>
      </c>
      <c r="H32">
        <v>323.37325820722629</v>
      </c>
      <c r="I32">
        <v>46</v>
      </c>
      <c r="J32">
        <v>1183843.6882941835</v>
      </c>
      <c r="K32">
        <v>48780.930263636357</v>
      </c>
      <c r="L32">
        <v>213091863.89295304</v>
      </c>
      <c r="M32">
        <v>5573935.087272726</v>
      </c>
      <c r="N32">
        <v>1775765532.4412751</v>
      </c>
      <c r="O32">
        <v>85744000</v>
      </c>
      <c r="P32">
        <v>23.823208243181814</v>
      </c>
      <c r="Q32">
        <v>17698.463139998043</v>
      </c>
      <c r="R32">
        <v>213140644.82321668</v>
      </c>
      <c r="S32">
        <v>1867.0834675285478</v>
      </c>
      <c r="T32">
        <v>17722.286348241225</v>
      </c>
      <c r="U32">
        <f>Net_Zero_Table[[#This Row],[Total Energy(MJ)]]*AHP!$Q$23/TOPSIS!$B$20</f>
        <v>2.1803011744937626E-2</v>
      </c>
      <c r="V32">
        <f>Net_Zero_Table[[#This Row],[Capital Cost (LKR)]]*AHP!$Q$24/TOPSIS!$C$20</f>
        <v>4.9209770850112515E-3</v>
      </c>
      <c r="W32">
        <f>Net_Zero_Table[[#This Row],[System Cost (LKR)]]*AHP!$Q$25/TOPSIS!$D$20</f>
        <v>2.2446969624796385E-3</v>
      </c>
      <c r="X32">
        <f>Net_Zero_Table[[#This Row],[Embodied Carbon (Metric T)]]*AHP!$Q$26/TOPSIS!$E$20</f>
        <v>1.1531470667842441E-2</v>
      </c>
      <c r="Y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2.2801327679977858E-3</v>
      </c>
      <c r="Z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5.4217207233102725E-3</v>
      </c>
      <c r="AA32">
        <f>Net_Zero_Table[[#This Row],[S- Worst-Euclidean Distance]]/(Net_Zero_Table[[#This Row],[S+ Best-Euclidean Distance]]+Net_Zero_Table[[#This Row],[S- Worst-Euclidean Distance]])</f>
        <v>0.70395012439914184</v>
      </c>
      <c r="AB32">
        <v>31</v>
      </c>
    </row>
    <row r="33" spans="1:28" x14ac:dyDescent="0.3">
      <c r="A33">
        <v>21</v>
      </c>
      <c r="B33" t="s">
        <v>139</v>
      </c>
      <c r="C33" t="s">
        <v>149</v>
      </c>
      <c r="D33" t="s">
        <v>155</v>
      </c>
      <c r="E33" t="s">
        <v>156</v>
      </c>
      <c r="F33" t="s">
        <v>159</v>
      </c>
      <c r="G33" t="s">
        <v>224</v>
      </c>
      <c r="H33">
        <v>323.37325820722629</v>
      </c>
      <c r="I33">
        <v>23</v>
      </c>
      <c r="J33">
        <v>1183843.6882941835</v>
      </c>
      <c r="K33">
        <v>48780.930263636357</v>
      </c>
      <c r="L33">
        <v>213091863.89295304</v>
      </c>
      <c r="M33">
        <v>5573935.087272726</v>
      </c>
      <c r="N33">
        <v>1775765532.4412751</v>
      </c>
      <c r="O33">
        <v>86162600</v>
      </c>
      <c r="P33">
        <v>23.823208243181814</v>
      </c>
      <c r="Q33">
        <v>17698.463139998043</v>
      </c>
      <c r="R33">
        <v>213140644.82321668</v>
      </c>
      <c r="S33">
        <v>1867.5020675285477</v>
      </c>
      <c r="T33">
        <v>17722.286348241225</v>
      </c>
      <c r="U33">
        <f>Net_Zero_Table[[#This Row],[Total Energy(MJ)]]*AHP!$Q$23/TOPSIS!$B$20</f>
        <v>2.1803011744937626E-2</v>
      </c>
      <c r="V33">
        <f>Net_Zero_Table[[#This Row],[Capital Cost (LKR)]]*AHP!$Q$24/TOPSIS!$C$20</f>
        <v>4.9209770850112515E-3</v>
      </c>
      <c r="W33">
        <f>Net_Zero_Table[[#This Row],[System Cost (LKR)]]*AHP!$Q$25/TOPSIS!$D$20</f>
        <v>2.2556555152471089E-3</v>
      </c>
      <c r="X33">
        <f>Net_Zero_Table[[#This Row],[Embodied Carbon (Metric T)]]*AHP!$Q$26/TOPSIS!$E$20</f>
        <v>1.1531470667842441E-2</v>
      </c>
      <c r="Y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2.2801591018119772E-3</v>
      </c>
      <c r="Z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5.4200776713573193E-3</v>
      </c>
      <c r="AA33">
        <f>Net_Zero_Table[[#This Row],[S- Worst-Euclidean Distance]]/(Net_Zero_Table[[#This Row],[S+ Best-Euclidean Distance]]+Net_Zero_Table[[#This Row],[S- Worst-Euclidean Distance]])</f>
        <v>0.70388454680290302</v>
      </c>
      <c r="AB33">
        <v>32</v>
      </c>
    </row>
    <row r="34" spans="1:28" x14ac:dyDescent="0.3">
      <c r="A34">
        <v>1</v>
      </c>
      <c r="B34" t="s">
        <v>139</v>
      </c>
      <c r="C34" t="s">
        <v>149</v>
      </c>
      <c r="D34" t="s">
        <v>154</v>
      </c>
      <c r="E34" t="s">
        <v>156</v>
      </c>
      <c r="F34" t="s">
        <v>159</v>
      </c>
      <c r="G34" t="s">
        <v>225</v>
      </c>
      <c r="H34">
        <v>323.36681110222628</v>
      </c>
      <c r="I34">
        <v>46</v>
      </c>
      <c r="J34">
        <v>1183837.4474965436</v>
      </c>
      <c r="K34">
        <v>48799.350563636355</v>
      </c>
      <c r="L34">
        <v>213090740.54937786</v>
      </c>
      <c r="M34">
        <v>5574856.1022727257</v>
      </c>
      <c r="N34">
        <v>1775756171.2448156</v>
      </c>
      <c r="O34">
        <v>85744000</v>
      </c>
      <c r="P34">
        <v>23.837023468181812</v>
      </c>
      <c r="Q34">
        <v>17698.36984007333</v>
      </c>
      <c r="R34">
        <v>213139539.8999415</v>
      </c>
      <c r="S34">
        <v>1867.0750273470883</v>
      </c>
      <c r="T34">
        <v>17722.206863541513</v>
      </c>
      <c r="U34">
        <f>Net_Zero_Table[[#This Row],[Total Energy(MJ)]]*AHP!$Q$23/TOPSIS!$B$20</f>
        <v>2.1802898717902516E-2</v>
      </c>
      <c r="V34">
        <f>Net_Zero_Table[[#This Row],[Capital Cost (LKR)]]*AHP!$Q$24/TOPSIS!$C$20</f>
        <v>4.9217902078121075E-3</v>
      </c>
      <c r="W34">
        <f>Net_Zero_Table[[#This Row],[System Cost (LKR)]]*AHP!$Q$25/TOPSIS!$D$20</f>
        <v>2.2446969624796385E-3</v>
      </c>
      <c r="X34">
        <f>Net_Zero_Table[[#This Row],[Embodied Carbon (Metric T)]]*AHP!$Q$26/TOPSIS!$E$20</f>
        <v>1.1538157838614361E-2</v>
      </c>
      <c r="Y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2.2865681678574433E-3</v>
      </c>
      <c r="Z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5.4199253902794033E-3</v>
      </c>
      <c r="AA34">
        <f>Net_Zero_Table[[#This Row],[S- Worst-Euclidean Distance]]/(Net_Zero_Table[[#This Row],[S+ Best-Euclidean Distance]]+Net_Zero_Table[[#This Row],[S- Worst-Euclidean Distance]])</f>
        <v>0.70329331354034719</v>
      </c>
      <c r="AB34">
        <v>33</v>
      </c>
    </row>
    <row r="35" spans="1:28" x14ac:dyDescent="0.3">
      <c r="A35">
        <v>3</v>
      </c>
      <c r="B35" t="s">
        <v>139</v>
      </c>
      <c r="C35" t="s">
        <v>149</v>
      </c>
      <c r="D35" t="s">
        <v>154</v>
      </c>
      <c r="E35" t="s">
        <v>156</v>
      </c>
      <c r="F35" t="s">
        <v>159</v>
      </c>
      <c r="G35" t="s">
        <v>224</v>
      </c>
      <c r="H35">
        <v>323.36681110222628</v>
      </c>
      <c r="I35">
        <v>23</v>
      </c>
      <c r="J35">
        <v>1183837.4474965436</v>
      </c>
      <c r="K35">
        <v>48799.350563636355</v>
      </c>
      <c r="L35">
        <v>213090740.54937786</v>
      </c>
      <c r="M35">
        <v>5574856.1022727257</v>
      </c>
      <c r="N35">
        <v>1775756171.2448156</v>
      </c>
      <c r="O35">
        <v>86162600</v>
      </c>
      <c r="P35">
        <v>23.837023468181812</v>
      </c>
      <c r="Q35">
        <v>17698.36984007333</v>
      </c>
      <c r="R35">
        <v>213139539.8999415</v>
      </c>
      <c r="S35">
        <v>1867.4936273470882</v>
      </c>
      <c r="T35">
        <v>17722.206863541513</v>
      </c>
      <c r="U35">
        <f>Net_Zero_Table[[#This Row],[Total Energy(MJ)]]*AHP!$Q$23/TOPSIS!$B$20</f>
        <v>2.1802898717902516E-2</v>
      </c>
      <c r="V35">
        <f>Net_Zero_Table[[#This Row],[Capital Cost (LKR)]]*AHP!$Q$24/TOPSIS!$C$20</f>
        <v>4.9217902078121075E-3</v>
      </c>
      <c r="W35">
        <f>Net_Zero_Table[[#This Row],[System Cost (LKR)]]*AHP!$Q$25/TOPSIS!$D$20</f>
        <v>2.2556555152471089E-3</v>
      </c>
      <c r="X35">
        <f>Net_Zero_Table[[#This Row],[Embodied Carbon (Metric T)]]*AHP!$Q$26/TOPSIS!$E$20</f>
        <v>1.1538157838614361E-2</v>
      </c>
      <c r="Y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2.286594427557651E-3</v>
      </c>
      <c r="Z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5.4182817939056526E-3</v>
      </c>
      <c r="AA35">
        <f>Net_Zero_Table[[#This Row],[S- Worst-Euclidean Distance]]/(Net_Zero_Table[[#This Row],[S+ Best-Euclidean Distance]]+Net_Zero_Table[[#This Row],[S- Worst-Euclidean Distance]])</f>
        <v>0.70322762341230927</v>
      </c>
      <c r="AB35">
        <v>34</v>
      </c>
    </row>
    <row r="36" spans="1:28" x14ac:dyDescent="0.3">
      <c r="A36">
        <v>20</v>
      </c>
      <c r="B36" t="s">
        <v>139</v>
      </c>
      <c r="C36" t="s">
        <v>149</v>
      </c>
      <c r="D36" t="s">
        <v>155</v>
      </c>
      <c r="E36" t="s">
        <v>156</v>
      </c>
      <c r="F36" t="s">
        <v>159</v>
      </c>
      <c r="G36" t="s">
        <v>226</v>
      </c>
      <c r="H36">
        <v>323.37325820722629</v>
      </c>
      <c r="I36">
        <v>23</v>
      </c>
      <c r="J36">
        <v>1183843.6882941835</v>
      </c>
      <c r="K36">
        <v>48780.930263636357</v>
      </c>
      <c r="L36">
        <v>213091863.89295304</v>
      </c>
      <c r="M36">
        <v>5573935.087272726</v>
      </c>
      <c r="N36">
        <v>1775765532.4412751</v>
      </c>
      <c r="O36">
        <v>89700000</v>
      </c>
      <c r="P36">
        <v>23.823208243181814</v>
      </c>
      <c r="Q36">
        <v>17698.463139998043</v>
      </c>
      <c r="R36">
        <v>213140644.82321668</v>
      </c>
      <c r="S36">
        <v>1871.0394675285477</v>
      </c>
      <c r="T36">
        <v>17722.286348241225</v>
      </c>
      <c r="U36">
        <f>Net_Zero_Table[[#This Row],[Total Energy(MJ)]]*AHP!$Q$23/TOPSIS!$B$20</f>
        <v>2.1803011744937626E-2</v>
      </c>
      <c r="V36">
        <f>Net_Zero_Table[[#This Row],[Capital Cost (LKR)]]*AHP!$Q$24/TOPSIS!$C$20</f>
        <v>4.9209770850112515E-3</v>
      </c>
      <c r="W36">
        <f>Net_Zero_Table[[#This Row],[System Cost (LKR)]]*AHP!$Q$25/TOPSIS!$D$20</f>
        <v>2.3482613073150726E-3</v>
      </c>
      <c r="X36">
        <f>Net_Zero_Table[[#This Row],[Embodied Carbon (Metric T)]]*AHP!$Q$26/TOPSIS!$E$20</f>
        <v>1.1531470667842441E-2</v>
      </c>
      <c r="Y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2.2824835187178105E-3</v>
      </c>
      <c r="Z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5.4070599767986408E-3</v>
      </c>
      <c r="AA36">
        <f>Net_Zero_Table[[#This Row],[S- Worst-Euclidean Distance]]/(Net_Zero_Table[[#This Row],[S+ Best-Euclidean Distance]]+Net_Zero_Table[[#This Row],[S- Worst-Euclidean Distance]])</f>
        <v>0.70317047818915912</v>
      </c>
      <c r="AB36">
        <v>35</v>
      </c>
    </row>
    <row r="37" spans="1:28" x14ac:dyDescent="0.3">
      <c r="A37">
        <v>2</v>
      </c>
      <c r="B37" t="s">
        <v>139</v>
      </c>
      <c r="C37" t="s">
        <v>149</v>
      </c>
      <c r="D37" t="s">
        <v>154</v>
      </c>
      <c r="E37" t="s">
        <v>156</v>
      </c>
      <c r="F37" t="s">
        <v>159</v>
      </c>
      <c r="G37" t="s">
        <v>226</v>
      </c>
      <c r="H37">
        <v>323.36681110222628</v>
      </c>
      <c r="I37">
        <v>23</v>
      </c>
      <c r="J37">
        <v>1183837.4474965436</v>
      </c>
      <c r="K37">
        <v>48799.350563636355</v>
      </c>
      <c r="L37">
        <v>213090740.54937786</v>
      </c>
      <c r="M37">
        <v>5574856.1022727257</v>
      </c>
      <c r="N37">
        <v>1775756171.2448156</v>
      </c>
      <c r="O37">
        <v>89700000</v>
      </c>
      <c r="P37">
        <v>23.837023468181812</v>
      </c>
      <c r="Q37">
        <v>17698.36984007333</v>
      </c>
      <c r="R37">
        <v>213139539.8999415</v>
      </c>
      <c r="S37">
        <v>1871.0310273470884</v>
      </c>
      <c r="T37">
        <v>17722.206863541513</v>
      </c>
      <c r="U37">
        <f>Net_Zero_Table[[#This Row],[Total Energy(MJ)]]*AHP!$Q$23/TOPSIS!$B$20</f>
        <v>2.1802898717902516E-2</v>
      </c>
      <c r="V37">
        <f>Net_Zero_Table[[#This Row],[Capital Cost (LKR)]]*AHP!$Q$24/TOPSIS!$C$20</f>
        <v>4.9217902078121075E-3</v>
      </c>
      <c r="W37">
        <f>Net_Zero_Table[[#This Row],[System Cost (LKR)]]*AHP!$Q$25/TOPSIS!$D$20</f>
        <v>2.3482613073150726E-3</v>
      </c>
      <c r="X37">
        <f>Net_Zero_Table[[#This Row],[Embodied Carbon (Metric T)]]*AHP!$Q$26/TOPSIS!$E$20</f>
        <v>1.1538157838614361E-2</v>
      </c>
      <c r="Y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2.2889123093251386E-3</v>
      </c>
      <c r="Z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5.4052597742681148E-3</v>
      </c>
      <c r="AA37">
        <f>Net_Zero_Table[[#This Row],[S- Worst-Euclidean Distance]]/(Net_Zero_Table[[#This Row],[S+ Best-Euclidean Distance]]+Net_Zero_Table[[#This Row],[S- Worst-Euclidean Distance]])</f>
        <v>0.70251350184824646</v>
      </c>
      <c r="AB37">
        <v>36</v>
      </c>
    </row>
    <row r="38" spans="1:28" x14ac:dyDescent="0.3">
      <c r="A38">
        <v>94</v>
      </c>
      <c r="B38" t="s">
        <v>139</v>
      </c>
      <c r="C38" t="s">
        <v>151</v>
      </c>
      <c r="D38" t="s">
        <v>155</v>
      </c>
      <c r="E38" t="s">
        <v>156</v>
      </c>
      <c r="F38" t="s">
        <v>160</v>
      </c>
      <c r="G38" t="s">
        <v>225</v>
      </c>
      <c r="H38">
        <v>350.097754791677</v>
      </c>
      <c r="I38">
        <v>50</v>
      </c>
      <c r="J38">
        <v>1276749.4156047399</v>
      </c>
      <c r="K38">
        <v>47765.988836363627</v>
      </c>
      <c r="L38">
        <v>229814894.80885318</v>
      </c>
      <c r="M38">
        <v>5112235.4263636358</v>
      </c>
      <c r="N38">
        <v>1915124123.40711</v>
      </c>
      <c r="O38">
        <v>93200000</v>
      </c>
      <c r="P38">
        <v>21.105320052272724</v>
      </c>
      <c r="Q38">
        <v>19087.403763290858</v>
      </c>
      <c r="R38">
        <v>229862660.79768956</v>
      </c>
      <c r="S38">
        <v>2013.4363588334736</v>
      </c>
      <c r="T38">
        <v>19108.509083343131</v>
      </c>
      <c r="U38">
        <f>Net_Zero_Table[[#This Row],[Total Energy(MJ)]]*AHP!$Q$23/TOPSIS!$B$20</f>
        <v>2.3513573852849357E-2</v>
      </c>
      <c r="V38">
        <f>Net_Zero_Table[[#This Row],[Capital Cost (LKR)]]*AHP!$Q$24/TOPSIS!$C$20</f>
        <v>4.5133631792305924E-3</v>
      </c>
      <c r="W38">
        <f>Net_Zero_Table[[#This Row],[System Cost (LKR)]]*AHP!$Q$25/TOPSIS!$D$20</f>
        <v>2.4398880026952592E-3</v>
      </c>
      <c r="X38">
        <f>Net_Zero_Table[[#This Row],[Embodied Carbon (Metric T)]]*AHP!$Q$26/TOPSIS!$E$20</f>
        <v>1.0215894376353096E-2</v>
      </c>
      <c r="Y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1.9559199387640933E-3</v>
      </c>
      <c r="Z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4.5402867908215889E-3</v>
      </c>
      <c r="AA38">
        <f>Net_Zero_Table[[#This Row],[S- Worst-Euclidean Distance]]/(Net_Zero_Table[[#This Row],[S+ Best-Euclidean Distance]]+Net_Zero_Table[[#This Row],[S- Worst-Euclidean Distance]])</f>
        <v>0.69891353213002827</v>
      </c>
      <c r="AB38">
        <v>37</v>
      </c>
    </row>
    <row r="39" spans="1:28" x14ac:dyDescent="0.3">
      <c r="A39">
        <v>96</v>
      </c>
      <c r="B39" t="s">
        <v>139</v>
      </c>
      <c r="C39" t="s">
        <v>151</v>
      </c>
      <c r="D39" t="s">
        <v>155</v>
      </c>
      <c r="E39" t="s">
        <v>156</v>
      </c>
      <c r="F39" t="s">
        <v>160</v>
      </c>
      <c r="G39" t="s">
        <v>224</v>
      </c>
      <c r="H39">
        <v>350.097754791677</v>
      </c>
      <c r="I39">
        <v>25</v>
      </c>
      <c r="J39">
        <v>1276749.4156047399</v>
      </c>
      <c r="K39">
        <v>47765.988836363627</v>
      </c>
      <c r="L39">
        <v>229814894.80885318</v>
      </c>
      <c r="M39">
        <v>5112235.4263636358</v>
      </c>
      <c r="N39">
        <v>1915124123.40711</v>
      </c>
      <c r="O39">
        <v>93655000</v>
      </c>
      <c r="P39">
        <v>21.105320052272724</v>
      </c>
      <c r="Q39">
        <v>19087.403763290858</v>
      </c>
      <c r="R39">
        <v>229862660.79768956</v>
      </c>
      <c r="S39">
        <v>2013.8913588334738</v>
      </c>
      <c r="T39">
        <v>19108.509083343131</v>
      </c>
      <c r="U39">
        <f>Net_Zero_Table[[#This Row],[Total Energy(MJ)]]*AHP!$Q$23/TOPSIS!$B$20</f>
        <v>2.3513573852849357E-2</v>
      </c>
      <c r="V39">
        <f>Net_Zero_Table[[#This Row],[Capital Cost (LKR)]]*AHP!$Q$24/TOPSIS!$C$20</f>
        <v>4.5133631792305924E-3</v>
      </c>
      <c r="W39">
        <f>Net_Zero_Table[[#This Row],[System Cost (LKR)]]*AHP!$Q$25/TOPSIS!$D$20</f>
        <v>2.4517994730946834E-3</v>
      </c>
      <c r="X39">
        <f>Net_Zero_Table[[#This Row],[Embodied Carbon (Metric T)]]*AHP!$Q$26/TOPSIS!$E$20</f>
        <v>1.0215894376353096E-2</v>
      </c>
      <c r="Y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1.9571445308350461E-3</v>
      </c>
      <c r="Z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4.538667521214409E-3</v>
      </c>
      <c r="AA39">
        <f>Net_Zero_Table[[#This Row],[S- Worst-Euclidean Distance]]/(Net_Zero_Table[[#This Row],[S+ Best-Euclidean Distance]]+Net_Zero_Table[[#This Row],[S- Worst-Euclidean Distance]])</f>
        <v>0.69870671824355524</v>
      </c>
      <c r="AB39">
        <v>38</v>
      </c>
    </row>
    <row r="40" spans="1:28" x14ac:dyDescent="0.3">
      <c r="A40">
        <v>97</v>
      </c>
      <c r="B40" t="s">
        <v>139</v>
      </c>
      <c r="C40" t="s">
        <v>151</v>
      </c>
      <c r="D40" t="s">
        <v>155</v>
      </c>
      <c r="E40" t="s">
        <v>156</v>
      </c>
      <c r="F40" t="s">
        <v>161</v>
      </c>
      <c r="G40" t="s">
        <v>225</v>
      </c>
      <c r="H40">
        <v>349.83326214821545</v>
      </c>
      <c r="I40">
        <v>50</v>
      </c>
      <c r="J40">
        <v>1283888.9316528582</v>
      </c>
      <c r="K40">
        <v>48257.256699999991</v>
      </c>
      <c r="L40">
        <v>231100007.69751447</v>
      </c>
      <c r="M40">
        <v>5063108.6399999997</v>
      </c>
      <c r="N40">
        <v>1925833397.4792871</v>
      </c>
      <c r="O40">
        <v>93200000</v>
      </c>
      <c r="P40">
        <v>20.614052188636361</v>
      </c>
      <c r="Q40">
        <v>19194.139528210228</v>
      </c>
      <c r="R40">
        <v>231148264.95421448</v>
      </c>
      <c r="S40">
        <v>2024.0965061192871</v>
      </c>
      <c r="T40">
        <v>19214.753580398865</v>
      </c>
      <c r="U40">
        <f>Net_Zero_Table[[#This Row],[Total Energy(MJ)]]*AHP!$Q$23/TOPSIS!$B$20</f>
        <v>2.3645083460260473E-2</v>
      </c>
      <c r="V40">
        <f>Net_Zero_Table[[#This Row],[Capital Cost (LKR)]]*AHP!$Q$24/TOPSIS!$C$20</f>
        <v>4.469991344759879E-3</v>
      </c>
      <c r="W40">
        <f>Net_Zero_Table[[#This Row],[System Cost (LKR)]]*AHP!$Q$25/TOPSIS!$D$20</f>
        <v>2.4398880026952592E-3</v>
      </c>
      <c r="X40">
        <f>Net_Zero_Table[[#This Row],[Embodied Carbon (Metric T)]]*AHP!$Q$26/TOPSIS!$E$20</f>
        <v>9.9780993278546365E-3</v>
      </c>
      <c r="Y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1.9854229120189462E-3</v>
      </c>
      <c r="Z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4.6038957514858017E-3</v>
      </c>
      <c r="AA40">
        <f>Net_Zero_Table[[#This Row],[S- Worst-Euclidean Distance]]/(Net_Zero_Table[[#This Row],[S+ Best-Euclidean Distance]]+Net_Zero_Table[[#This Row],[S- Worst-Euclidean Distance]])</f>
        <v>0.6986907124381001</v>
      </c>
      <c r="AB40">
        <v>39</v>
      </c>
    </row>
    <row r="41" spans="1:28" x14ac:dyDescent="0.3">
      <c r="A41">
        <v>99</v>
      </c>
      <c r="B41" t="s">
        <v>139</v>
      </c>
      <c r="C41" t="s">
        <v>151</v>
      </c>
      <c r="D41" t="s">
        <v>155</v>
      </c>
      <c r="E41" t="s">
        <v>156</v>
      </c>
      <c r="F41" t="s">
        <v>161</v>
      </c>
      <c r="G41" t="s">
        <v>224</v>
      </c>
      <c r="H41">
        <v>349.83326214821545</v>
      </c>
      <c r="I41">
        <v>25</v>
      </c>
      <c r="J41">
        <v>1283888.9316528582</v>
      </c>
      <c r="K41">
        <v>48257.256699999991</v>
      </c>
      <c r="L41">
        <v>231100007.69751447</v>
      </c>
      <c r="M41">
        <v>5063108.6399999997</v>
      </c>
      <c r="N41">
        <v>1925833397.4792871</v>
      </c>
      <c r="O41">
        <v>93655000</v>
      </c>
      <c r="P41">
        <v>20.614052188636361</v>
      </c>
      <c r="Q41">
        <v>19194.139528210228</v>
      </c>
      <c r="R41">
        <v>231148264.95421448</v>
      </c>
      <c r="S41">
        <v>2024.5515061192873</v>
      </c>
      <c r="T41">
        <v>19214.753580398865</v>
      </c>
      <c r="U41">
        <f>Net_Zero_Table[[#This Row],[Total Energy(MJ)]]*AHP!$Q$23/TOPSIS!$B$20</f>
        <v>2.3645083460260473E-2</v>
      </c>
      <c r="V41">
        <f>Net_Zero_Table[[#This Row],[Capital Cost (LKR)]]*AHP!$Q$24/TOPSIS!$C$20</f>
        <v>4.469991344759879E-3</v>
      </c>
      <c r="W41">
        <f>Net_Zero_Table[[#This Row],[System Cost (LKR)]]*AHP!$Q$25/TOPSIS!$D$20</f>
        <v>2.4517994730946834E-3</v>
      </c>
      <c r="X41">
        <f>Net_Zero_Table[[#This Row],[Embodied Carbon (Metric T)]]*AHP!$Q$26/TOPSIS!$E$20</f>
        <v>9.9780993278546365E-3</v>
      </c>
      <c r="Y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1.9866293180390727E-3</v>
      </c>
      <c r="Z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4.602298862065193E-3</v>
      </c>
      <c r="AA41">
        <f>Net_Zero_Table[[#This Row],[S- Worst-Euclidean Distance]]/(Net_Zero_Table[[#This Row],[S+ Best-Euclidean Distance]]+Net_Zero_Table[[#This Row],[S- Worst-Euclidean Distance]])</f>
        <v>0.69848975983106931</v>
      </c>
      <c r="AB41">
        <v>40</v>
      </c>
    </row>
    <row r="42" spans="1:28" x14ac:dyDescent="0.3">
      <c r="A42">
        <v>76</v>
      </c>
      <c r="B42" t="s">
        <v>139</v>
      </c>
      <c r="C42" t="s">
        <v>151</v>
      </c>
      <c r="D42" t="s">
        <v>154</v>
      </c>
      <c r="E42" t="s">
        <v>156</v>
      </c>
      <c r="F42" t="s">
        <v>160</v>
      </c>
      <c r="G42" t="s">
        <v>225</v>
      </c>
      <c r="H42">
        <v>350.09130768667706</v>
      </c>
      <c r="I42">
        <v>50</v>
      </c>
      <c r="J42">
        <v>1276743.1748071001</v>
      </c>
      <c r="K42">
        <v>47784.409136363625</v>
      </c>
      <c r="L42">
        <v>229813771.46527803</v>
      </c>
      <c r="M42">
        <v>5113156.4413636355</v>
      </c>
      <c r="N42">
        <v>1915114762.2106502</v>
      </c>
      <c r="O42">
        <v>93200000</v>
      </c>
      <c r="P42">
        <v>21.119135277272726</v>
      </c>
      <c r="Q42">
        <v>19087.310463366146</v>
      </c>
      <c r="R42">
        <v>229861555.87441438</v>
      </c>
      <c r="S42">
        <v>2013.4279186520139</v>
      </c>
      <c r="T42">
        <v>19108.429598643419</v>
      </c>
      <c r="U42">
        <f>Net_Zero_Table[[#This Row],[Total Energy(MJ)]]*AHP!$Q$23/TOPSIS!$B$20</f>
        <v>2.3513460825814243E-2</v>
      </c>
      <c r="V42">
        <f>Net_Zero_Table[[#This Row],[Capital Cost (LKR)]]*AHP!$Q$24/TOPSIS!$C$20</f>
        <v>4.5141763020314484E-3</v>
      </c>
      <c r="W42">
        <f>Net_Zero_Table[[#This Row],[System Cost (LKR)]]*AHP!$Q$25/TOPSIS!$D$20</f>
        <v>2.4398880026952592E-3</v>
      </c>
      <c r="X42">
        <f>Net_Zero_Table[[#This Row],[Embodied Carbon (Metric T)]]*AHP!$Q$26/TOPSIS!$E$20</f>
        <v>1.0222581547125017E-2</v>
      </c>
      <c r="Y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1.9586645519125883E-3</v>
      </c>
      <c r="Z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4.5360881000080467E-3</v>
      </c>
      <c r="AA42">
        <f>Net_Zero_Table[[#This Row],[S- Worst-Euclidean Distance]]/(Net_Zero_Table[[#This Row],[S+ Best-Euclidean Distance]]+Net_Zero_Table[[#This Row],[S- Worst-Euclidean Distance]])</f>
        <v>0.69842353406124402</v>
      </c>
      <c r="AB42">
        <v>41</v>
      </c>
    </row>
    <row r="43" spans="1:28" x14ac:dyDescent="0.3">
      <c r="A43">
        <v>79</v>
      </c>
      <c r="B43" t="s">
        <v>139</v>
      </c>
      <c r="C43" t="s">
        <v>151</v>
      </c>
      <c r="D43" t="s">
        <v>154</v>
      </c>
      <c r="E43" t="s">
        <v>156</v>
      </c>
      <c r="F43" t="s">
        <v>161</v>
      </c>
      <c r="G43" t="s">
        <v>225</v>
      </c>
      <c r="H43">
        <v>349.82681504321545</v>
      </c>
      <c r="I43">
        <v>50</v>
      </c>
      <c r="J43">
        <v>1283882.6908552183</v>
      </c>
      <c r="K43">
        <v>48275.676999999989</v>
      </c>
      <c r="L43">
        <v>231098884.35393929</v>
      </c>
      <c r="M43">
        <v>5064029.6549999993</v>
      </c>
      <c r="N43">
        <v>1925824036.2828274</v>
      </c>
      <c r="O43">
        <v>93200000</v>
      </c>
      <c r="P43">
        <v>20.627867413636363</v>
      </c>
      <c r="Q43">
        <v>19194.046228285515</v>
      </c>
      <c r="R43">
        <v>231147160.03093928</v>
      </c>
      <c r="S43">
        <v>2024.0880659378274</v>
      </c>
      <c r="T43">
        <v>19214.674095699153</v>
      </c>
      <c r="U43">
        <f>Net_Zero_Table[[#This Row],[Total Energy(MJ)]]*AHP!$Q$23/TOPSIS!$B$20</f>
        <v>2.364497043322536E-2</v>
      </c>
      <c r="V43">
        <f>Net_Zero_Table[[#This Row],[Capital Cost (LKR)]]*AHP!$Q$24/TOPSIS!$C$20</f>
        <v>4.4708044675607342E-3</v>
      </c>
      <c r="W43">
        <f>Net_Zero_Table[[#This Row],[System Cost (LKR)]]*AHP!$Q$25/TOPSIS!$D$20</f>
        <v>2.4398880026952592E-3</v>
      </c>
      <c r="X43">
        <f>Net_Zero_Table[[#This Row],[Embodied Carbon (Metric T)]]*AHP!$Q$26/TOPSIS!$E$20</f>
        <v>9.9847864986265574E-3</v>
      </c>
      <c r="Y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1.9873015739692527E-3</v>
      </c>
      <c r="Z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4.5993985025154652E-3</v>
      </c>
      <c r="AA43">
        <f>Net_Zero_Table[[#This Row],[S- Worst-Euclidean Distance]]/(Net_Zero_Table[[#This Row],[S+ Best-Euclidean Distance]]+Net_Zero_Table[[#This Row],[S- Worst-Euclidean Distance]])</f>
        <v>0.69828570439025306</v>
      </c>
      <c r="AB43">
        <v>42</v>
      </c>
    </row>
    <row r="44" spans="1:28" x14ac:dyDescent="0.3">
      <c r="A44">
        <v>78</v>
      </c>
      <c r="B44" t="s">
        <v>139</v>
      </c>
      <c r="C44" t="s">
        <v>151</v>
      </c>
      <c r="D44" t="s">
        <v>154</v>
      </c>
      <c r="E44" t="s">
        <v>156</v>
      </c>
      <c r="F44" t="s">
        <v>160</v>
      </c>
      <c r="G44" t="s">
        <v>224</v>
      </c>
      <c r="H44">
        <v>350.09130768667706</v>
      </c>
      <c r="I44">
        <v>25</v>
      </c>
      <c r="J44">
        <v>1276743.1748071001</v>
      </c>
      <c r="K44">
        <v>47784.409136363625</v>
      </c>
      <c r="L44">
        <v>229813771.46527803</v>
      </c>
      <c r="M44">
        <v>5113156.4413636355</v>
      </c>
      <c r="N44">
        <v>1915114762.2106502</v>
      </c>
      <c r="O44">
        <v>93655000</v>
      </c>
      <c r="P44">
        <v>21.119135277272726</v>
      </c>
      <c r="Q44">
        <v>19087.310463366146</v>
      </c>
      <c r="R44">
        <v>229861555.87441438</v>
      </c>
      <c r="S44">
        <v>2013.8829186520138</v>
      </c>
      <c r="T44">
        <v>19108.429598643419</v>
      </c>
      <c r="U44">
        <f>Net_Zero_Table[[#This Row],[Total Energy(MJ)]]*AHP!$Q$23/TOPSIS!$B$20</f>
        <v>2.3513460825814243E-2</v>
      </c>
      <c r="V44">
        <f>Net_Zero_Table[[#This Row],[Capital Cost (LKR)]]*AHP!$Q$24/TOPSIS!$C$20</f>
        <v>4.5141763020314484E-3</v>
      </c>
      <c r="W44">
        <f>Net_Zero_Table[[#This Row],[System Cost (LKR)]]*AHP!$Q$25/TOPSIS!$D$20</f>
        <v>2.4517994730946834E-3</v>
      </c>
      <c r="X44">
        <f>Net_Zero_Table[[#This Row],[Embodied Carbon (Metric T)]]*AHP!$Q$26/TOPSIS!$E$20</f>
        <v>1.0222581547125017E-2</v>
      </c>
      <c r="Y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1.9598874290738077E-3</v>
      </c>
      <c r="Z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4.5344673310381408E-3</v>
      </c>
      <c r="AA44">
        <f>Net_Zero_Table[[#This Row],[S- Worst-Euclidean Distance]]/(Net_Zero_Table[[#This Row],[S+ Best-Euclidean Distance]]+Net_Zero_Table[[#This Row],[S- Worst-Euclidean Distance]])</f>
        <v>0.69821675879005674</v>
      </c>
      <c r="AB44">
        <v>43</v>
      </c>
    </row>
    <row r="45" spans="1:28" x14ac:dyDescent="0.3">
      <c r="A45">
        <v>81</v>
      </c>
      <c r="B45" t="s">
        <v>139</v>
      </c>
      <c r="C45" t="s">
        <v>151</v>
      </c>
      <c r="D45" t="s">
        <v>154</v>
      </c>
      <c r="E45" t="s">
        <v>156</v>
      </c>
      <c r="F45" t="s">
        <v>161</v>
      </c>
      <c r="G45" t="s">
        <v>224</v>
      </c>
      <c r="H45">
        <v>349.82681504321545</v>
      </c>
      <c r="I45">
        <v>25</v>
      </c>
      <c r="J45">
        <v>1283882.6908552183</v>
      </c>
      <c r="K45">
        <v>48275.676999999989</v>
      </c>
      <c r="L45">
        <v>231098884.35393929</v>
      </c>
      <c r="M45">
        <v>5064029.6549999993</v>
      </c>
      <c r="N45">
        <v>1925824036.2828274</v>
      </c>
      <c r="O45">
        <v>93655000</v>
      </c>
      <c r="P45">
        <v>20.627867413636363</v>
      </c>
      <c r="Q45">
        <v>19194.046228285515</v>
      </c>
      <c r="R45">
        <v>231147160.03093928</v>
      </c>
      <c r="S45">
        <v>2024.5430659378274</v>
      </c>
      <c r="T45">
        <v>19214.674095699153</v>
      </c>
      <c r="U45">
        <f>Net_Zero_Table[[#This Row],[Total Energy(MJ)]]*AHP!$Q$23/TOPSIS!$B$20</f>
        <v>2.364497043322536E-2</v>
      </c>
      <c r="V45">
        <f>Net_Zero_Table[[#This Row],[Capital Cost (LKR)]]*AHP!$Q$24/TOPSIS!$C$20</f>
        <v>4.4708044675607342E-3</v>
      </c>
      <c r="W45">
        <f>Net_Zero_Table[[#This Row],[System Cost (LKR)]]*AHP!$Q$25/TOPSIS!$D$20</f>
        <v>2.4517994730946834E-3</v>
      </c>
      <c r="X45">
        <f>Net_Zero_Table[[#This Row],[Embodied Carbon (Metric T)]]*AHP!$Q$26/TOPSIS!$E$20</f>
        <v>9.9847864986265574E-3</v>
      </c>
      <c r="Y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1.9885068402254163E-3</v>
      </c>
      <c r="Z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4.5978000511286976E-3</v>
      </c>
      <c r="AA45">
        <f>Net_Zero_Table[[#This Row],[S- Worst-Euclidean Distance]]/(Net_Zero_Table[[#This Row],[S+ Best-Euclidean Distance]]+Net_Zero_Table[[#This Row],[S- Worst-Euclidean Distance]])</f>
        <v>0.69808469708028009</v>
      </c>
      <c r="AB45">
        <v>44</v>
      </c>
    </row>
    <row r="46" spans="1:28" x14ac:dyDescent="0.3">
      <c r="A46">
        <v>95</v>
      </c>
      <c r="B46" t="s">
        <v>139</v>
      </c>
      <c r="C46" t="s">
        <v>151</v>
      </c>
      <c r="D46" t="s">
        <v>155</v>
      </c>
      <c r="E46" t="s">
        <v>156</v>
      </c>
      <c r="F46" t="s">
        <v>160</v>
      </c>
      <c r="G46" t="s">
        <v>226</v>
      </c>
      <c r="H46">
        <v>350.097754791677</v>
      </c>
      <c r="I46">
        <v>25</v>
      </c>
      <c r="J46">
        <v>1276749.4156047399</v>
      </c>
      <c r="K46">
        <v>47765.988836363627</v>
      </c>
      <c r="L46">
        <v>229814894.80885318</v>
      </c>
      <c r="M46">
        <v>5112235.4263636358</v>
      </c>
      <c r="N46">
        <v>1915124123.40711</v>
      </c>
      <c r="O46">
        <v>97500000</v>
      </c>
      <c r="P46">
        <v>21.105320052272724</v>
      </c>
      <c r="Q46">
        <v>19087.403763290858</v>
      </c>
      <c r="R46">
        <v>229862660.79768956</v>
      </c>
      <c r="S46">
        <v>2017.7363588334738</v>
      </c>
      <c r="T46">
        <v>19108.509083343131</v>
      </c>
      <c r="U46">
        <f>Net_Zero_Table[[#This Row],[Total Energy(MJ)]]*AHP!$Q$23/TOPSIS!$B$20</f>
        <v>2.3513573852849357E-2</v>
      </c>
      <c r="V46">
        <f>Net_Zero_Table[[#This Row],[Capital Cost (LKR)]]*AHP!$Q$24/TOPSIS!$C$20</f>
        <v>4.5133631792305924E-3</v>
      </c>
      <c r="W46">
        <f>Net_Zero_Table[[#This Row],[System Cost (LKR)]]*AHP!$Q$25/TOPSIS!$D$20</f>
        <v>2.5524579427337745E-3</v>
      </c>
      <c r="X46">
        <f>Net_Zero_Table[[#This Row],[Embodied Carbon (Metric T)]]*AHP!$Q$26/TOPSIS!$E$20</f>
        <v>1.0215894376353096E-2</v>
      </c>
      <c r="Y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1.9703400939029446E-3</v>
      </c>
      <c r="Z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4.5262125597990838E-3</v>
      </c>
      <c r="AA46">
        <f>Net_Zero_Table[[#This Row],[S- Worst-Euclidean Distance]]/(Net_Zero_Table[[#This Row],[S+ Best-Euclidean Distance]]+Net_Zero_Table[[#This Row],[S- Worst-Euclidean Distance]])</f>
        <v>0.69670990155368695</v>
      </c>
      <c r="AB46">
        <v>45</v>
      </c>
    </row>
    <row r="47" spans="1:28" x14ac:dyDescent="0.3">
      <c r="A47">
        <v>98</v>
      </c>
      <c r="B47" t="s">
        <v>139</v>
      </c>
      <c r="C47" t="s">
        <v>151</v>
      </c>
      <c r="D47" t="s">
        <v>155</v>
      </c>
      <c r="E47" t="s">
        <v>156</v>
      </c>
      <c r="F47" t="s">
        <v>161</v>
      </c>
      <c r="G47" t="s">
        <v>226</v>
      </c>
      <c r="H47">
        <v>349.83326214821545</v>
      </c>
      <c r="I47">
        <v>25</v>
      </c>
      <c r="J47">
        <v>1283888.9316528582</v>
      </c>
      <c r="K47">
        <v>48257.256699999991</v>
      </c>
      <c r="L47">
        <v>231100007.69751447</v>
      </c>
      <c r="M47">
        <v>5063108.6399999997</v>
      </c>
      <c r="N47">
        <v>1925833397.4792871</v>
      </c>
      <c r="O47">
        <v>97500000</v>
      </c>
      <c r="P47">
        <v>20.614052188636361</v>
      </c>
      <c r="Q47">
        <v>19194.139528210228</v>
      </c>
      <c r="R47">
        <v>231148264.95421448</v>
      </c>
      <c r="S47">
        <v>2028.3965061192873</v>
      </c>
      <c r="T47">
        <v>19214.753580398865</v>
      </c>
      <c r="U47">
        <f>Net_Zero_Table[[#This Row],[Total Energy(MJ)]]*AHP!$Q$23/TOPSIS!$B$20</f>
        <v>2.3645083460260473E-2</v>
      </c>
      <c r="V47">
        <f>Net_Zero_Table[[#This Row],[Capital Cost (LKR)]]*AHP!$Q$24/TOPSIS!$C$20</f>
        <v>4.469991344759879E-3</v>
      </c>
      <c r="W47">
        <f>Net_Zero_Table[[#This Row],[System Cost (LKR)]]*AHP!$Q$25/TOPSIS!$D$20</f>
        <v>2.5524579427337745E-3</v>
      </c>
      <c r="X47">
        <f>Net_Zero_Table[[#This Row],[Embodied Carbon (Metric T)]]*AHP!$Q$26/TOPSIS!$E$20</f>
        <v>9.9780993278546365E-3</v>
      </c>
      <c r="Y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1.9996303204233329E-3</v>
      </c>
      <c r="Z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4.5900165668680323E-3</v>
      </c>
      <c r="AA47">
        <f>Net_Zero_Table[[#This Row],[S- Worst-Euclidean Distance]]/(Net_Zero_Table[[#This Row],[S+ Best-Euclidean Distance]]+Net_Zero_Table[[#This Row],[S- Worst-Euclidean Distance]])</f>
        <v>0.6965497006706427</v>
      </c>
      <c r="AB47">
        <v>46</v>
      </c>
    </row>
    <row r="48" spans="1:28" x14ac:dyDescent="0.3">
      <c r="A48">
        <v>77</v>
      </c>
      <c r="B48" t="s">
        <v>139</v>
      </c>
      <c r="C48" t="s">
        <v>151</v>
      </c>
      <c r="D48" t="s">
        <v>154</v>
      </c>
      <c r="E48" t="s">
        <v>156</v>
      </c>
      <c r="F48" t="s">
        <v>160</v>
      </c>
      <c r="G48" t="s">
        <v>226</v>
      </c>
      <c r="H48">
        <v>350.09130768667706</v>
      </c>
      <c r="I48">
        <v>25</v>
      </c>
      <c r="J48">
        <v>1276743.1748071001</v>
      </c>
      <c r="K48">
        <v>47784.409136363625</v>
      </c>
      <c r="L48">
        <v>229813771.46527803</v>
      </c>
      <c r="M48">
        <v>5113156.4413636355</v>
      </c>
      <c r="N48">
        <v>1915114762.2106502</v>
      </c>
      <c r="O48">
        <v>97500000</v>
      </c>
      <c r="P48">
        <v>21.119135277272726</v>
      </c>
      <c r="Q48">
        <v>19087.310463366146</v>
      </c>
      <c r="R48">
        <v>229861555.87441438</v>
      </c>
      <c r="S48">
        <v>2017.7279186520138</v>
      </c>
      <c r="T48">
        <v>19108.429598643419</v>
      </c>
      <c r="U48">
        <f>Net_Zero_Table[[#This Row],[Total Energy(MJ)]]*AHP!$Q$23/TOPSIS!$B$20</f>
        <v>2.3513460825814243E-2</v>
      </c>
      <c r="V48">
        <f>Net_Zero_Table[[#This Row],[Capital Cost (LKR)]]*AHP!$Q$24/TOPSIS!$C$20</f>
        <v>4.5141763020314484E-3</v>
      </c>
      <c r="W48">
        <f>Net_Zero_Table[[#This Row],[System Cost (LKR)]]*AHP!$Q$25/TOPSIS!$D$20</f>
        <v>2.5524579427337745E-3</v>
      </c>
      <c r="X48">
        <f>Net_Zero_Table[[#This Row],[Embodied Carbon (Metric T)]]*AHP!$Q$26/TOPSIS!$E$20</f>
        <v>1.0222581547125017E-2</v>
      </c>
      <c r="Y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1.9730646481312948E-3</v>
      </c>
      <c r="Z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4.5220008010402419E-3</v>
      </c>
      <c r="AA48">
        <f>Net_Zero_Table[[#This Row],[S- Worst-Euclidean Distance]]/(Net_Zero_Table[[#This Row],[S+ Best-Euclidean Distance]]+Net_Zero_Table[[#This Row],[S- Worst-Euclidean Distance]])</f>
        <v>0.69622097520465109</v>
      </c>
      <c r="AB48">
        <v>47</v>
      </c>
    </row>
    <row r="49" spans="1:28" x14ac:dyDescent="0.3">
      <c r="A49">
        <v>80</v>
      </c>
      <c r="B49" t="s">
        <v>139</v>
      </c>
      <c r="C49" t="s">
        <v>151</v>
      </c>
      <c r="D49" t="s">
        <v>154</v>
      </c>
      <c r="E49" t="s">
        <v>156</v>
      </c>
      <c r="F49" t="s">
        <v>161</v>
      </c>
      <c r="G49" t="s">
        <v>226</v>
      </c>
      <c r="H49">
        <v>349.82681504321545</v>
      </c>
      <c r="I49">
        <v>25</v>
      </c>
      <c r="J49">
        <v>1283882.6908552183</v>
      </c>
      <c r="K49">
        <v>48275.676999999989</v>
      </c>
      <c r="L49">
        <v>231098884.35393929</v>
      </c>
      <c r="M49">
        <v>5064029.6549999993</v>
      </c>
      <c r="N49">
        <v>1925824036.2828274</v>
      </c>
      <c r="O49">
        <v>97500000</v>
      </c>
      <c r="P49">
        <v>20.627867413636363</v>
      </c>
      <c r="Q49">
        <v>19194.046228285515</v>
      </c>
      <c r="R49">
        <v>231147160.03093928</v>
      </c>
      <c r="S49">
        <v>2028.3880659378274</v>
      </c>
      <c r="T49">
        <v>19214.674095699153</v>
      </c>
      <c r="U49">
        <f>Net_Zero_Table[[#This Row],[Total Energy(MJ)]]*AHP!$Q$23/TOPSIS!$B$20</f>
        <v>2.364497043322536E-2</v>
      </c>
      <c r="V49">
        <f>Net_Zero_Table[[#This Row],[Capital Cost (LKR)]]*AHP!$Q$24/TOPSIS!$C$20</f>
        <v>4.4708044675607342E-3</v>
      </c>
      <c r="W49">
        <f>Net_Zero_Table[[#This Row],[System Cost (LKR)]]*AHP!$Q$25/TOPSIS!$D$20</f>
        <v>2.5524579427337745E-3</v>
      </c>
      <c r="X49">
        <f>Net_Zero_Table[[#This Row],[Embodied Carbon (Metric T)]]*AHP!$Q$26/TOPSIS!$E$20</f>
        <v>9.9847864986265574E-3</v>
      </c>
      <c r="Y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2.0014956469318638E-3</v>
      </c>
      <c r="Z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4.5855057058644556E-3</v>
      </c>
      <c r="AA49">
        <f>Net_Zero_Table[[#This Row],[S- Worst-Euclidean Distance]]/(Net_Zero_Table[[#This Row],[S+ Best-Euclidean Distance]]+Net_Zero_Table[[#This Row],[S- Worst-Euclidean Distance]])</f>
        <v>0.69614464310346813</v>
      </c>
      <c r="AB49">
        <v>48</v>
      </c>
    </row>
    <row r="50" spans="1:28" x14ac:dyDescent="0.3">
      <c r="A50">
        <v>91</v>
      </c>
      <c r="B50" t="s">
        <v>139</v>
      </c>
      <c r="C50" t="s">
        <v>151</v>
      </c>
      <c r="D50" t="s">
        <v>155</v>
      </c>
      <c r="E50" t="s">
        <v>156</v>
      </c>
      <c r="F50" t="s">
        <v>159</v>
      </c>
      <c r="G50" t="s">
        <v>225</v>
      </c>
      <c r="H50">
        <v>350.13632663551516</v>
      </c>
      <c r="I50">
        <v>50</v>
      </c>
      <c r="J50">
        <v>1275708.2361810561</v>
      </c>
      <c r="K50">
        <v>46947.209063636357</v>
      </c>
      <c r="L50">
        <v>229627482.51259011</v>
      </c>
      <c r="M50">
        <v>5084942.7672727266</v>
      </c>
      <c r="N50">
        <v>1913562354.2715843</v>
      </c>
      <c r="O50">
        <v>93200000</v>
      </c>
      <c r="P50">
        <v>21.378246643181814</v>
      </c>
      <c r="Q50">
        <v>19071.838130906792</v>
      </c>
      <c r="R50">
        <v>229674429.72165376</v>
      </c>
      <c r="S50">
        <v>2011.8472970388571</v>
      </c>
      <c r="T50">
        <v>19093.216377549972</v>
      </c>
      <c r="U50">
        <f>Net_Zero_Table[[#This Row],[Total Energy(MJ)]]*AHP!$Q$23/TOPSIS!$B$20</f>
        <v>2.3494318940840551E-2</v>
      </c>
      <c r="V50">
        <f>Net_Zero_Table[[#This Row],[Capital Cost (LKR)]]*AHP!$Q$24/TOPSIS!$C$20</f>
        <v>4.4892677156357511E-3</v>
      </c>
      <c r="W50">
        <f>Net_Zero_Table[[#This Row],[System Cost (LKR)]]*AHP!$Q$25/TOPSIS!$D$20</f>
        <v>2.4398880026952592E-3</v>
      </c>
      <c r="X50">
        <f>Net_Zero_Table[[#This Row],[Embodied Carbon (Metric T)]]*AHP!$Q$26/TOPSIS!$E$20</f>
        <v>1.0348002736630019E-2</v>
      </c>
      <c r="Y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1.9887070062164134E-3</v>
      </c>
      <c r="Z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4.47837479372759E-3</v>
      </c>
      <c r="AA50">
        <f>Net_Zero_Table[[#This Row],[S- Worst-Euclidean Distance]]/(Net_Zero_Table[[#This Row],[S+ Best-Euclidean Distance]]+Net_Zero_Table[[#This Row],[S- Worst-Euclidean Distance]])</f>
        <v>0.69248772974641626</v>
      </c>
      <c r="AB50">
        <v>49</v>
      </c>
    </row>
    <row r="51" spans="1:28" x14ac:dyDescent="0.3">
      <c r="A51">
        <v>93</v>
      </c>
      <c r="B51" t="s">
        <v>139</v>
      </c>
      <c r="C51" t="s">
        <v>151</v>
      </c>
      <c r="D51" t="s">
        <v>155</v>
      </c>
      <c r="E51" t="s">
        <v>156</v>
      </c>
      <c r="F51" t="s">
        <v>159</v>
      </c>
      <c r="G51" t="s">
        <v>224</v>
      </c>
      <c r="H51">
        <v>350.13632663551516</v>
      </c>
      <c r="I51">
        <v>25</v>
      </c>
      <c r="J51">
        <v>1275708.2361810561</v>
      </c>
      <c r="K51">
        <v>46947.209063636357</v>
      </c>
      <c r="L51">
        <v>229627482.51259011</v>
      </c>
      <c r="M51">
        <v>5084942.7672727266</v>
      </c>
      <c r="N51">
        <v>1913562354.2715843</v>
      </c>
      <c r="O51">
        <v>93655000</v>
      </c>
      <c r="P51">
        <v>21.378246643181814</v>
      </c>
      <c r="Q51">
        <v>19071.838130906792</v>
      </c>
      <c r="R51">
        <v>229674429.72165376</v>
      </c>
      <c r="S51">
        <v>2012.302297038857</v>
      </c>
      <c r="T51">
        <v>19093.216377549972</v>
      </c>
      <c r="U51">
        <f>Net_Zero_Table[[#This Row],[Total Energy(MJ)]]*AHP!$Q$23/TOPSIS!$B$20</f>
        <v>2.3494318940840551E-2</v>
      </c>
      <c r="V51">
        <f>Net_Zero_Table[[#This Row],[Capital Cost (LKR)]]*AHP!$Q$24/TOPSIS!$C$20</f>
        <v>4.4892677156357511E-3</v>
      </c>
      <c r="W51">
        <f>Net_Zero_Table[[#This Row],[System Cost (LKR)]]*AHP!$Q$25/TOPSIS!$D$20</f>
        <v>2.4517994730946834E-3</v>
      </c>
      <c r="X51">
        <f>Net_Zero_Table[[#This Row],[Embodied Carbon (Metric T)]]*AHP!$Q$26/TOPSIS!$E$20</f>
        <v>1.0348002736630019E-2</v>
      </c>
      <c r="Y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1.9899114212187556E-3</v>
      </c>
      <c r="Z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4.4767331301197961E-3</v>
      </c>
      <c r="AA51">
        <f>Net_Zero_Table[[#This Row],[S- Worst-Euclidean Distance]]/(Net_Zero_Table[[#This Row],[S+ Best-Euclidean Distance]]+Net_Zero_Table[[#This Row],[S- Worst-Euclidean Distance]])</f>
        <v>0.69228068661871056</v>
      </c>
      <c r="AB51">
        <v>50</v>
      </c>
    </row>
    <row r="52" spans="1:28" x14ac:dyDescent="0.3">
      <c r="A52">
        <v>73</v>
      </c>
      <c r="B52" t="s">
        <v>139</v>
      </c>
      <c r="C52" t="s">
        <v>151</v>
      </c>
      <c r="D52" t="s">
        <v>154</v>
      </c>
      <c r="E52" t="s">
        <v>156</v>
      </c>
      <c r="F52" t="s">
        <v>159</v>
      </c>
      <c r="G52" t="s">
        <v>225</v>
      </c>
      <c r="H52">
        <v>350.12987953051515</v>
      </c>
      <c r="I52">
        <v>50</v>
      </c>
      <c r="J52">
        <v>1275701.9953834161</v>
      </c>
      <c r="K52">
        <v>46965.629363636355</v>
      </c>
      <c r="L52">
        <v>229626359.1690149</v>
      </c>
      <c r="M52">
        <v>5085863.7822727263</v>
      </c>
      <c r="N52">
        <v>1913552993.0751243</v>
      </c>
      <c r="O52">
        <v>93200000</v>
      </c>
      <c r="P52">
        <v>21.392061868181816</v>
      </c>
      <c r="Q52">
        <v>19071.744830982072</v>
      </c>
      <c r="R52">
        <v>229673324.79837853</v>
      </c>
      <c r="S52">
        <v>2011.8388568573971</v>
      </c>
      <c r="T52">
        <v>19093.136892850252</v>
      </c>
      <c r="U52">
        <f>Net_Zero_Table[[#This Row],[Total Energy(MJ)]]*AHP!$Q$23/TOPSIS!$B$20</f>
        <v>2.3494205913805435E-2</v>
      </c>
      <c r="V52">
        <f>Net_Zero_Table[[#This Row],[Capital Cost (LKR)]]*AHP!$Q$24/TOPSIS!$C$20</f>
        <v>4.4900808384366062E-3</v>
      </c>
      <c r="W52">
        <f>Net_Zero_Table[[#This Row],[System Cost (LKR)]]*AHP!$Q$25/TOPSIS!$D$20</f>
        <v>2.4398880026952592E-3</v>
      </c>
      <c r="X52">
        <f>Net_Zero_Table[[#This Row],[Embodied Carbon (Metric T)]]*AHP!$Q$26/TOPSIS!$E$20</f>
        <v>1.0354689907401939E-2</v>
      </c>
      <c r="Y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1.9918412603616084E-3</v>
      </c>
      <c r="Z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4.474311559453696E-3</v>
      </c>
      <c r="AA52">
        <f>Net_Zero_Table[[#This Row],[S- Worst-Euclidean Distance]]/(Net_Zero_Table[[#This Row],[S+ Best-Euclidean Distance]]+Net_Zero_Table[[#This Row],[S- Worst-Euclidean Distance]])</f>
        <v>0.69195883303938022</v>
      </c>
      <c r="AB52">
        <v>51</v>
      </c>
    </row>
    <row r="53" spans="1:28" x14ac:dyDescent="0.3">
      <c r="A53">
        <v>75</v>
      </c>
      <c r="B53" t="s">
        <v>139</v>
      </c>
      <c r="C53" t="s">
        <v>151</v>
      </c>
      <c r="D53" t="s">
        <v>154</v>
      </c>
      <c r="E53" t="s">
        <v>156</v>
      </c>
      <c r="F53" t="s">
        <v>159</v>
      </c>
      <c r="G53" t="s">
        <v>224</v>
      </c>
      <c r="H53">
        <v>350.12987953051515</v>
      </c>
      <c r="I53">
        <v>25</v>
      </c>
      <c r="J53">
        <v>1275701.9953834161</v>
      </c>
      <c r="K53">
        <v>46965.629363636355</v>
      </c>
      <c r="L53">
        <v>229626359.1690149</v>
      </c>
      <c r="M53">
        <v>5085863.7822727263</v>
      </c>
      <c r="N53">
        <v>1913552993.0751243</v>
      </c>
      <c r="O53">
        <v>93655000</v>
      </c>
      <c r="P53">
        <v>21.392061868181816</v>
      </c>
      <c r="Q53">
        <v>19071.744830982072</v>
      </c>
      <c r="R53">
        <v>229673324.79837853</v>
      </c>
      <c r="S53">
        <v>2012.293856857397</v>
      </c>
      <c r="T53">
        <v>19093.136892850252</v>
      </c>
      <c r="U53">
        <f>Net_Zero_Table[[#This Row],[Total Energy(MJ)]]*AHP!$Q$23/TOPSIS!$B$20</f>
        <v>2.3494205913805435E-2</v>
      </c>
      <c r="V53">
        <f>Net_Zero_Table[[#This Row],[Capital Cost (LKR)]]*AHP!$Q$24/TOPSIS!$C$20</f>
        <v>4.4900808384366062E-3</v>
      </c>
      <c r="W53">
        <f>Net_Zero_Table[[#This Row],[System Cost (LKR)]]*AHP!$Q$25/TOPSIS!$D$20</f>
        <v>2.4517994730946834E-3</v>
      </c>
      <c r="X53">
        <f>Net_Zero_Table[[#This Row],[Embodied Carbon (Metric T)]]*AHP!$Q$26/TOPSIS!$E$20</f>
        <v>1.0354689907401939E-2</v>
      </c>
      <c r="Y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1.9930437813057492E-3</v>
      </c>
      <c r="Z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4.4726684044626552E-3</v>
      </c>
      <c r="AA53">
        <f>Net_Zero_Table[[#This Row],[S- Worst-Euclidean Distance]]/(Net_Zero_Table[[#This Row],[S+ Best-Euclidean Distance]]+Net_Zero_Table[[#This Row],[S- Worst-Euclidean Distance]])</f>
        <v>0.69175185593744615</v>
      </c>
      <c r="AB53">
        <v>52</v>
      </c>
    </row>
    <row r="54" spans="1:28" x14ac:dyDescent="0.3">
      <c r="A54">
        <v>92</v>
      </c>
      <c r="B54" t="s">
        <v>139</v>
      </c>
      <c r="C54" t="s">
        <v>151</v>
      </c>
      <c r="D54" t="s">
        <v>155</v>
      </c>
      <c r="E54" t="s">
        <v>156</v>
      </c>
      <c r="F54" t="s">
        <v>159</v>
      </c>
      <c r="G54" t="s">
        <v>226</v>
      </c>
      <c r="H54">
        <v>350.13632663551516</v>
      </c>
      <c r="I54">
        <v>25</v>
      </c>
      <c r="J54">
        <v>1275708.2361810561</v>
      </c>
      <c r="K54">
        <v>46947.209063636357</v>
      </c>
      <c r="L54">
        <v>229627482.51259011</v>
      </c>
      <c r="M54">
        <v>5084942.7672727266</v>
      </c>
      <c r="N54">
        <v>1913562354.2715843</v>
      </c>
      <c r="O54">
        <v>97500000</v>
      </c>
      <c r="P54">
        <v>21.378246643181814</v>
      </c>
      <c r="Q54">
        <v>19071.838130906792</v>
      </c>
      <c r="R54">
        <v>229674429.72165376</v>
      </c>
      <c r="S54">
        <v>2016.147297038857</v>
      </c>
      <c r="T54">
        <v>19093.216377549972</v>
      </c>
      <c r="U54">
        <f>Net_Zero_Table[[#This Row],[Total Energy(MJ)]]*AHP!$Q$23/TOPSIS!$B$20</f>
        <v>2.3494318940840551E-2</v>
      </c>
      <c r="V54">
        <f>Net_Zero_Table[[#This Row],[Capital Cost (LKR)]]*AHP!$Q$24/TOPSIS!$C$20</f>
        <v>4.4892677156357511E-3</v>
      </c>
      <c r="W54">
        <f>Net_Zero_Table[[#This Row],[System Cost (LKR)]]*AHP!$Q$25/TOPSIS!$D$20</f>
        <v>2.5524579427337745E-3</v>
      </c>
      <c r="X54">
        <f>Net_Zero_Table[[#This Row],[Embodied Carbon (Metric T)]]*AHP!$Q$26/TOPSIS!$E$20</f>
        <v>1.0348002736630019E-2</v>
      </c>
      <c r="Y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2.002891119197641E-3</v>
      </c>
      <c r="Z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4.4641053736071924E-3</v>
      </c>
      <c r="AA54">
        <f>Net_Zero_Table[[#This Row],[S- Worst-Euclidean Distance]]/(Net_Zero_Table[[#This Row],[S+ Best-Euclidean Distance]]+Net_Zero_Table[[#This Row],[S- Worst-Euclidean Distance]])</f>
        <v>0.69029036563943502</v>
      </c>
      <c r="AB54">
        <v>53</v>
      </c>
    </row>
    <row r="55" spans="1:28" x14ac:dyDescent="0.3">
      <c r="A55">
        <v>74</v>
      </c>
      <c r="B55" t="s">
        <v>139</v>
      </c>
      <c r="C55" t="s">
        <v>151</v>
      </c>
      <c r="D55" t="s">
        <v>154</v>
      </c>
      <c r="E55" t="s">
        <v>156</v>
      </c>
      <c r="F55" t="s">
        <v>159</v>
      </c>
      <c r="G55" t="s">
        <v>226</v>
      </c>
      <c r="H55">
        <v>350.12987953051515</v>
      </c>
      <c r="I55">
        <v>25</v>
      </c>
      <c r="J55">
        <v>1275701.9953834161</v>
      </c>
      <c r="K55">
        <v>46965.629363636355</v>
      </c>
      <c r="L55">
        <v>229626359.1690149</v>
      </c>
      <c r="M55">
        <v>5085863.7822727263</v>
      </c>
      <c r="N55">
        <v>1913552993.0751243</v>
      </c>
      <c r="O55">
        <v>97500000</v>
      </c>
      <c r="P55">
        <v>21.392061868181816</v>
      </c>
      <c r="Q55">
        <v>19071.744830982072</v>
      </c>
      <c r="R55">
        <v>229673324.79837853</v>
      </c>
      <c r="S55">
        <v>2016.1388568573971</v>
      </c>
      <c r="T55">
        <v>19093.136892850252</v>
      </c>
      <c r="U55">
        <f>Net_Zero_Table[[#This Row],[Total Energy(MJ)]]*AHP!$Q$23/TOPSIS!$B$20</f>
        <v>2.3494205913805435E-2</v>
      </c>
      <c r="V55">
        <f>Net_Zero_Table[[#This Row],[Capital Cost (LKR)]]*AHP!$Q$24/TOPSIS!$C$20</f>
        <v>4.4900808384366062E-3</v>
      </c>
      <c r="W55">
        <f>Net_Zero_Table[[#This Row],[System Cost (LKR)]]*AHP!$Q$25/TOPSIS!$D$20</f>
        <v>2.5524579427337745E-3</v>
      </c>
      <c r="X55">
        <f>Net_Zero_Table[[#This Row],[Embodied Carbon (Metric T)]]*AHP!$Q$26/TOPSIS!$E$20</f>
        <v>1.0354689907401939E-2</v>
      </c>
      <c r="Y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2.0060032116787476E-3</v>
      </c>
      <c r="Z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4.4600291394378735E-3</v>
      </c>
      <c r="AA55">
        <f>Net_Zero_Table[[#This Row],[S- Worst-Euclidean Distance]]/(Net_Zero_Table[[#This Row],[S+ Best-Euclidean Distance]]+Net_Zero_Table[[#This Row],[S- Worst-Euclidean Distance]])</f>
        <v>0.68976288661278806</v>
      </c>
      <c r="AB55">
        <v>54</v>
      </c>
    </row>
    <row r="56" spans="1:28" x14ac:dyDescent="0.3">
      <c r="A56">
        <v>133</v>
      </c>
      <c r="B56" t="s">
        <v>140</v>
      </c>
      <c r="C56" t="s">
        <v>149</v>
      </c>
      <c r="D56" t="s">
        <v>155</v>
      </c>
      <c r="E56" t="s">
        <v>156</v>
      </c>
      <c r="F56" t="s">
        <v>161</v>
      </c>
      <c r="G56" t="s">
        <v>225</v>
      </c>
      <c r="H56">
        <v>329.09274591410565</v>
      </c>
      <c r="I56">
        <v>47</v>
      </c>
      <c r="J56">
        <v>1209805.9562780557</v>
      </c>
      <c r="K56">
        <v>46460.557899999993</v>
      </c>
      <c r="L56">
        <v>217765072.13005</v>
      </c>
      <c r="M56">
        <v>5915142.959999999</v>
      </c>
      <c r="N56">
        <v>1814708934.4170835</v>
      </c>
      <c r="O56">
        <v>87608000</v>
      </c>
      <c r="P56">
        <v>23.42205578863636</v>
      </c>
      <c r="Q56">
        <v>18086.599046356932</v>
      </c>
      <c r="R56">
        <v>217811532.68795002</v>
      </c>
      <c r="S56">
        <v>1908.2320773770834</v>
      </c>
      <c r="T56">
        <v>18110.021102145569</v>
      </c>
      <c r="U56">
        <f>Net_Zero_Table[[#This Row],[Total Energy(MJ)]]*AHP!$Q$23/TOPSIS!$B$20</f>
        <v>2.2280815605663182E-2</v>
      </c>
      <c r="V56">
        <f>Net_Zero_Table[[#This Row],[Capital Cost (LKR)]]*AHP!$Q$24/TOPSIS!$C$20</f>
        <v>5.2222141996576491E-3</v>
      </c>
      <c r="W56">
        <f>Net_Zero_Table[[#This Row],[System Cost (LKR)]]*AHP!$Q$25/TOPSIS!$D$20</f>
        <v>2.2934947225335439E-3</v>
      </c>
      <c r="X56">
        <f>Net_Zero_Table[[#This Row],[Embodied Carbon (Metric T)]]*AHP!$Q$26/TOPSIS!$E$20</f>
        <v>1.1337295403297717E-2</v>
      </c>
      <c r="Y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2.3048425761538534E-3</v>
      </c>
      <c r="Z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5.0144941396177188E-3</v>
      </c>
      <c r="AA56">
        <f>Net_Zero_Table[[#This Row],[S- Worst-Euclidean Distance]]/(Net_Zero_Table[[#This Row],[S+ Best-Euclidean Distance]]+Net_Zero_Table[[#This Row],[S- Worst-Euclidean Distance]])</f>
        <v>0.68510226190476786</v>
      </c>
      <c r="AB56">
        <v>55</v>
      </c>
    </row>
    <row r="57" spans="1:28" x14ac:dyDescent="0.3">
      <c r="A57">
        <v>135</v>
      </c>
      <c r="B57" t="s">
        <v>140</v>
      </c>
      <c r="C57" t="s">
        <v>149</v>
      </c>
      <c r="D57" t="s">
        <v>155</v>
      </c>
      <c r="E57" t="s">
        <v>156</v>
      </c>
      <c r="F57" t="s">
        <v>161</v>
      </c>
      <c r="G57" t="s">
        <v>224</v>
      </c>
      <c r="H57">
        <v>329.09274591410565</v>
      </c>
      <c r="I57">
        <v>24</v>
      </c>
      <c r="J57">
        <v>1209805.9562780557</v>
      </c>
      <c r="K57">
        <v>46460.557899999993</v>
      </c>
      <c r="L57">
        <v>217765072.13005</v>
      </c>
      <c r="M57">
        <v>5915142.959999999</v>
      </c>
      <c r="N57">
        <v>1814708934.4170835</v>
      </c>
      <c r="O57">
        <v>89908800</v>
      </c>
      <c r="P57">
        <v>23.42205578863636</v>
      </c>
      <c r="Q57">
        <v>18086.599046356932</v>
      </c>
      <c r="R57">
        <v>217811532.68795002</v>
      </c>
      <c r="S57">
        <v>1910.5328773770837</v>
      </c>
      <c r="T57">
        <v>18110.021102145569</v>
      </c>
      <c r="U57">
        <f>Net_Zero_Table[[#This Row],[Total Energy(MJ)]]*AHP!$Q$23/TOPSIS!$B$20</f>
        <v>2.2280815605663182E-2</v>
      </c>
      <c r="V57">
        <f>Net_Zero_Table[[#This Row],[Capital Cost (LKR)]]*AHP!$Q$24/TOPSIS!$C$20</f>
        <v>5.2222141996576491E-3</v>
      </c>
      <c r="W57">
        <f>Net_Zero_Table[[#This Row],[System Cost (LKR)]]*AHP!$Q$25/TOPSIS!$D$20</f>
        <v>2.3537274941708964E-3</v>
      </c>
      <c r="X57">
        <f>Net_Zero_Table[[#This Row],[Embodied Carbon (Metric T)]]*AHP!$Q$26/TOPSIS!$E$20</f>
        <v>1.1337295403297717E-2</v>
      </c>
      <c r="Y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2.3069039287118421E-3</v>
      </c>
      <c r="Z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5.0056055249568477E-3</v>
      </c>
      <c r="AA57">
        <f>Net_Zero_Table[[#This Row],[S- Worst-Euclidean Distance]]/(Net_Zero_Table[[#This Row],[S+ Best-Euclidean Distance]]+Net_Zero_Table[[#This Row],[S- Worst-Euclidean Distance]])</f>
        <v>0.68452636631403374</v>
      </c>
      <c r="AB57">
        <v>56</v>
      </c>
    </row>
    <row r="58" spans="1:28" x14ac:dyDescent="0.3">
      <c r="A58">
        <v>115</v>
      </c>
      <c r="B58" t="s">
        <v>140</v>
      </c>
      <c r="C58" t="s">
        <v>149</v>
      </c>
      <c r="D58" t="s">
        <v>154</v>
      </c>
      <c r="E58" t="s">
        <v>156</v>
      </c>
      <c r="F58" t="s">
        <v>161</v>
      </c>
      <c r="G58" t="s">
        <v>225</v>
      </c>
      <c r="H58">
        <v>329.08629880910564</v>
      </c>
      <c r="I58">
        <v>47</v>
      </c>
      <c r="J58">
        <v>1209799.7154804156</v>
      </c>
      <c r="K58">
        <v>46478.97819999999</v>
      </c>
      <c r="L58">
        <v>217763948.78647482</v>
      </c>
      <c r="M58">
        <v>5916063.9749999987</v>
      </c>
      <c r="N58">
        <v>1814699573.2206235</v>
      </c>
      <c r="O58">
        <v>87608000</v>
      </c>
      <c r="P58">
        <v>23.435871013636358</v>
      </c>
      <c r="Q58">
        <v>18086.505746432216</v>
      </c>
      <c r="R58">
        <v>217810427.76467481</v>
      </c>
      <c r="S58">
        <v>1908.2236371956235</v>
      </c>
      <c r="T58">
        <v>18109.941617445853</v>
      </c>
      <c r="U58">
        <f>Net_Zero_Table[[#This Row],[Total Energy(MJ)]]*AHP!$Q$23/TOPSIS!$B$20</f>
        <v>2.2280702578628069E-2</v>
      </c>
      <c r="V58">
        <f>Net_Zero_Table[[#This Row],[Capital Cost (LKR)]]*AHP!$Q$24/TOPSIS!$C$20</f>
        <v>5.2230273224585042E-3</v>
      </c>
      <c r="W58">
        <f>Net_Zero_Table[[#This Row],[System Cost (LKR)]]*AHP!$Q$25/TOPSIS!$D$20</f>
        <v>2.2934947225335439E-3</v>
      </c>
      <c r="X58">
        <f>Net_Zero_Table[[#This Row],[Embodied Carbon (Metric T)]]*AHP!$Q$26/TOPSIS!$E$20</f>
        <v>1.1343982574069636E-2</v>
      </c>
      <c r="Y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2.3107299186904389E-3</v>
      </c>
      <c r="Z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5.012331994251943E-3</v>
      </c>
      <c r="AA58">
        <f>Net_Zero_Table[[#This Row],[S- Worst-Euclidean Distance]]/(Net_Zero_Table[[#This Row],[S+ Best-Euclidean Distance]]+Net_Zero_Table[[#This Row],[S- Worst-Euclidean Distance]])</f>
        <v>0.68445850299222788</v>
      </c>
      <c r="AB58">
        <v>57</v>
      </c>
    </row>
    <row r="59" spans="1:28" x14ac:dyDescent="0.3">
      <c r="A59">
        <v>117</v>
      </c>
      <c r="B59" t="s">
        <v>140</v>
      </c>
      <c r="C59" t="s">
        <v>149</v>
      </c>
      <c r="D59" t="s">
        <v>154</v>
      </c>
      <c r="E59" t="s">
        <v>156</v>
      </c>
      <c r="F59" t="s">
        <v>161</v>
      </c>
      <c r="G59" t="s">
        <v>224</v>
      </c>
      <c r="H59">
        <v>329.08629880910564</v>
      </c>
      <c r="I59">
        <v>24</v>
      </c>
      <c r="J59">
        <v>1209799.7154804156</v>
      </c>
      <c r="K59">
        <v>46478.97819999999</v>
      </c>
      <c r="L59">
        <v>217763948.78647482</v>
      </c>
      <c r="M59">
        <v>5916063.9749999987</v>
      </c>
      <c r="N59">
        <v>1814699573.2206235</v>
      </c>
      <c r="O59">
        <v>89908800</v>
      </c>
      <c r="P59">
        <v>23.435871013636358</v>
      </c>
      <c r="Q59">
        <v>18086.505746432216</v>
      </c>
      <c r="R59">
        <v>217810427.76467481</v>
      </c>
      <c r="S59">
        <v>1910.5244371956235</v>
      </c>
      <c r="T59">
        <v>18109.941617445853</v>
      </c>
      <c r="U59">
        <f>Net_Zero_Table[[#This Row],[Total Energy(MJ)]]*AHP!$Q$23/TOPSIS!$B$20</f>
        <v>2.2280702578628069E-2</v>
      </c>
      <c r="V59">
        <f>Net_Zero_Table[[#This Row],[Capital Cost (LKR)]]*AHP!$Q$24/TOPSIS!$C$20</f>
        <v>5.2230273224585042E-3</v>
      </c>
      <c r="W59">
        <f>Net_Zero_Table[[#This Row],[System Cost (LKR)]]*AHP!$Q$25/TOPSIS!$D$20</f>
        <v>2.3537274941708964E-3</v>
      </c>
      <c r="X59">
        <f>Net_Zero_Table[[#This Row],[Embodied Carbon (Metric T)]]*AHP!$Q$26/TOPSIS!$E$20</f>
        <v>1.1343982574069636E-2</v>
      </c>
      <c r="Y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2.3127860239515723E-3</v>
      </c>
      <c r="Z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5.0034395385394363E-3</v>
      </c>
      <c r="AA59">
        <f>Net_Zero_Table[[#This Row],[S- Worst-Euclidean Distance]]/(Net_Zero_Table[[#This Row],[S+ Best-Euclidean Distance]]+Net_Zero_Table[[#This Row],[S- Worst-Euclidean Distance]])</f>
        <v>0.68388262442196746</v>
      </c>
      <c r="AB59">
        <v>58</v>
      </c>
    </row>
    <row r="60" spans="1:28" x14ac:dyDescent="0.3">
      <c r="A60">
        <v>134</v>
      </c>
      <c r="B60" t="s">
        <v>140</v>
      </c>
      <c r="C60" t="s">
        <v>149</v>
      </c>
      <c r="D60" t="s">
        <v>155</v>
      </c>
      <c r="E60" t="s">
        <v>156</v>
      </c>
      <c r="F60" t="s">
        <v>161</v>
      </c>
      <c r="G60" t="s">
        <v>226</v>
      </c>
      <c r="H60">
        <v>329.09274591410565</v>
      </c>
      <c r="I60">
        <v>24</v>
      </c>
      <c r="J60">
        <v>1209805.9562780557</v>
      </c>
      <c r="K60">
        <v>46460.557899999993</v>
      </c>
      <c r="L60">
        <v>217765072.13005</v>
      </c>
      <c r="M60">
        <v>5915142.959999999</v>
      </c>
      <c r="N60">
        <v>1814708934.4170835</v>
      </c>
      <c r="O60">
        <v>93600000</v>
      </c>
      <c r="P60">
        <v>23.42205578863636</v>
      </c>
      <c r="Q60">
        <v>18086.599046356932</v>
      </c>
      <c r="R60">
        <v>217811532.68795002</v>
      </c>
      <c r="S60">
        <v>1914.2240773770836</v>
      </c>
      <c r="T60">
        <v>18110.021102145569</v>
      </c>
      <c r="U60">
        <f>Net_Zero_Table[[#This Row],[Total Energy(MJ)]]*AHP!$Q$23/TOPSIS!$B$20</f>
        <v>2.2280815605663182E-2</v>
      </c>
      <c r="V60">
        <f>Net_Zero_Table[[#This Row],[Capital Cost (LKR)]]*AHP!$Q$24/TOPSIS!$C$20</f>
        <v>5.2222141996576491E-3</v>
      </c>
      <c r="W60">
        <f>Net_Zero_Table[[#This Row],[System Cost (LKR)]]*AHP!$Q$25/TOPSIS!$D$20</f>
        <v>2.4503596250244233E-3</v>
      </c>
      <c r="X60">
        <f>Net_Zero_Table[[#This Row],[Embodied Carbon (Metric T)]]*AHP!$Q$26/TOPSIS!$E$20</f>
        <v>1.1337295403297717E-2</v>
      </c>
      <c r="Y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2.3134855111347171E-3</v>
      </c>
      <c r="Z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4.9928305766171804E-3</v>
      </c>
      <c r="AA60">
        <f>Net_Zero_Table[[#This Row],[S- Worst-Euclidean Distance]]/(Net_Zero_Table[[#This Row],[S+ Best-Euclidean Distance]]+Net_Zero_Table[[#This Row],[S- Worst-Euclidean Distance]])</f>
        <v>0.6833581406349255</v>
      </c>
      <c r="AB60">
        <v>59</v>
      </c>
    </row>
    <row r="61" spans="1:28" x14ac:dyDescent="0.3">
      <c r="A61">
        <v>116</v>
      </c>
      <c r="B61" t="s">
        <v>140</v>
      </c>
      <c r="C61" t="s">
        <v>149</v>
      </c>
      <c r="D61" t="s">
        <v>154</v>
      </c>
      <c r="E61" t="s">
        <v>156</v>
      </c>
      <c r="F61" t="s">
        <v>161</v>
      </c>
      <c r="G61" t="s">
        <v>226</v>
      </c>
      <c r="H61">
        <v>329.08629880910564</v>
      </c>
      <c r="I61">
        <v>24</v>
      </c>
      <c r="J61">
        <v>1209799.7154804156</v>
      </c>
      <c r="K61">
        <v>46478.97819999999</v>
      </c>
      <c r="L61">
        <v>217763948.78647482</v>
      </c>
      <c r="M61">
        <v>5916063.9749999987</v>
      </c>
      <c r="N61">
        <v>1814699573.2206235</v>
      </c>
      <c r="O61">
        <v>93600000</v>
      </c>
      <c r="P61">
        <v>23.435871013636358</v>
      </c>
      <c r="Q61">
        <v>18086.505746432216</v>
      </c>
      <c r="R61">
        <v>217810427.76467481</v>
      </c>
      <c r="S61">
        <v>1914.2156371956235</v>
      </c>
      <c r="T61">
        <v>18109.941617445853</v>
      </c>
      <c r="U61">
        <f>Net_Zero_Table[[#This Row],[Total Energy(MJ)]]*AHP!$Q$23/TOPSIS!$B$20</f>
        <v>2.2280702578628069E-2</v>
      </c>
      <c r="V61">
        <f>Net_Zero_Table[[#This Row],[Capital Cost (LKR)]]*AHP!$Q$24/TOPSIS!$C$20</f>
        <v>5.2230273224585042E-3</v>
      </c>
      <c r="W61">
        <f>Net_Zero_Table[[#This Row],[System Cost (LKR)]]*AHP!$Q$25/TOPSIS!$D$20</f>
        <v>2.4503596250244233E-3</v>
      </c>
      <c r="X61">
        <f>Net_Zero_Table[[#This Row],[Embodied Carbon (Metric T)]]*AHP!$Q$26/TOPSIS!$E$20</f>
        <v>1.1343982574069636E-2</v>
      </c>
      <c r="Y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2.3193509149134492E-3</v>
      </c>
      <c r="Z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4.9906590457718765E-3</v>
      </c>
      <c r="AA61">
        <f>Net_Zero_Table[[#This Row],[S- Worst-Euclidean Distance]]/(Net_Zero_Table[[#This Row],[S+ Best-Euclidean Distance]]+Net_Zero_Table[[#This Row],[S- Worst-Euclidean Distance]])</f>
        <v>0.68271576545211632</v>
      </c>
      <c r="AB61">
        <v>60</v>
      </c>
    </row>
    <row r="62" spans="1:28" x14ac:dyDescent="0.3">
      <c r="A62">
        <v>130</v>
      </c>
      <c r="B62" t="s">
        <v>140</v>
      </c>
      <c r="C62" t="s">
        <v>149</v>
      </c>
      <c r="D62" t="s">
        <v>155</v>
      </c>
      <c r="E62" t="s">
        <v>156</v>
      </c>
      <c r="F62" t="s">
        <v>160</v>
      </c>
      <c r="G62" t="s">
        <v>225</v>
      </c>
      <c r="H62">
        <v>329.35723855756726</v>
      </c>
      <c r="I62">
        <v>47</v>
      </c>
      <c r="J62">
        <v>1202666.4402299374</v>
      </c>
      <c r="K62">
        <v>45969.290036363629</v>
      </c>
      <c r="L62">
        <v>216479959.24138874</v>
      </c>
      <c r="M62">
        <v>5964269.7463636352</v>
      </c>
      <c r="N62">
        <v>1803999660.3449061</v>
      </c>
      <c r="O62">
        <v>87608000</v>
      </c>
      <c r="P62">
        <v>23.913323652272723</v>
      </c>
      <c r="Q62">
        <v>17979.863281437563</v>
      </c>
      <c r="R62">
        <v>216525928.53142509</v>
      </c>
      <c r="S62">
        <v>1897.5719300912697</v>
      </c>
      <c r="T62">
        <v>18003.776605089835</v>
      </c>
      <c r="U62">
        <f>Net_Zero_Table[[#This Row],[Total Energy(MJ)]]*AHP!$Q$23/TOPSIS!$B$20</f>
        <v>2.2149305998252065E-2</v>
      </c>
      <c r="V62">
        <f>Net_Zero_Table[[#This Row],[Capital Cost (LKR)]]*AHP!$Q$24/TOPSIS!$C$20</f>
        <v>5.2655860341283625E-3</v>
      </c>
      <c r="W62">
        <f>Net_Zero_Table[[#This Row],[System Cost (LKR)]]*AHP!$Q$25/TOPSIS!$D$20</f>
        <v>2.2934947225335439E-3</v>
      </c>
      <c r="X62">
        <f>Net_Zero_Table[[#This Row],[Embodied Carbon (Metric T)]]*AHP!$Q$26/TOPSIS!$E$20</f>
        <v>1.1575090451796177E-2</v>
      </c>
      <c r="Y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2.5033012986281334E-3</v>
      </c>
      <c r="Z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5.0630029579486775E-3</v>
      </c>
      <c r="AA62">
        <f>Net_Zero_Table[[#This Row],[S- Worst-Euclidean Distance]]/(Net_Zero_Table[[#This Row],[S+ Best-Euclidean Distance]]+Net_Zero_Table[[#This Row],[S- Worst-Euclidean Distance]])</f>
        <v>0.66915138306099642</v>
      </c>
      <c r="AB62">
        <v>61</v>
      </c>
    </row>
    <row r="63" spans="1:28" x14ac:dyDescent="0.3">
      <c r="A63">
        <v>132</v>
      </c>
      <c r="B63" t="s">
        <v>140</v>
      </c>
      <c r="C63" t="s">
        <v>149</v>
      </c>
      <c r="D63" t="s">
        <v>155</v>
      </c>
      <c r="E63" t="s">
        <v>156</v>
      </c>
      <c r="F63" t="s">
        <v>160</v>
      </c>
      <c r="G63" t="s">
        <v>224</v>
      </c>
      <c r="H63">
        <v>329.35723855756726</v>
      </c>
      <c r="I63">
        <v>24</v>
      </c>
      <c r="J63">
        <v>1202666.4402299374</v>
      </c>
      <c r="K63">
        <v>45969.290036363629</v>
      </c>
      <c r="L63">
        <v>216479959.24138874</v>
      </c>
      <c r="M63">
        <v>5964269.7463636352</v>
      </c>
      <c r="N63">
        <v>1803999660.3449061</v>
      </c>
      <c r="O63">
        <v>89908800</v>
      </c>
      <c r="P63">
        <v>23.913323652272723</v>
      </c>
      <c r="Q63">
        <v>17979.863281437563</v>
      </c>
      <c r="R63">
        <v>216525928.53142509</v>
      </c>
      <c r="S63">
        <v>1899.8727300912697</v>
      </c>
      <c r="T63">
        <v>18003.776605089835</v>
      </c>
      <c r="U63">
        <f>Net_Zero_Table[[#This Row],[Total Energy(MJ)]]*AHP!$Q$23/TOPSIS!$B$20</f>
        <v>2.2149305998252065E-2</v>
      </c>
      <c r="V63">
        <f>Net_Zero_Table[[#This Row],[Capital Cost (LKR)]]*AHP!$Q$24/TOPSIS!$C$20</f>
        <v>5.2655860341283625E-3</v>
      </c>
      <c r="W63">
        <f>Net_Zero_Table[[#This Row],[System Cost (LKR)]]*AHP!$Q$25/TOPSIS!$D$20</f>
        <v>2.3537274941708964E-3</v>
      </c>
      <c r="X63">
        <f>Net_Zero_Table[[#This Row],[Embodied Carbon (Metric T)]]*AHP!$Q$26/TOPSIS!$E$20</f>
        <v>1.1575090451796177E-2</v>
      </c>
      <c r="Y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2.5051993587672616E-3</v>
      </c>
      <c r="Z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5.0541996544868637E-3</v>
      </c>
      <c r="AA63">
        <f>Net_Zero_Table[[#This Row],[S- Worst-Euclidean Distance]]/(Net_Zero_Table[[#This Row],[S+ Best-Euclidean Distance]]+Net_Zero_Table[[#This Row],[S- Worst-Euclidean Distance]])</f>
        <v>0.6685980784484562</v>
      </c>
      <c r="AB63">
        <v>62</v>
      </c>
    </row>
    <row r="64" spans="1:28" x14ac:dyDescent="0.3">
      <c r="A64">
        <v>112</v>
      </c>
      <c r="B64" t="s">
        <v>140</v>
      </c>
      <c r="C64" t="s">
        <v>149</v>
      </c>
      <c r="D64" t="s">
        <v>154</v>
      </c>
      <c r="E64" t="s">
        <v>156</v>
      </c>
      <c r="F64" t="s">
        <v>160</v>
      </c>
      <c r="G64" t="s">
        <v>225</v>
      </c>
      <c r="H64">
        <v>329.35079145256719</v>
      </c>
      <c r="I64">
        <v>47</v>
      </c>
      <c r="J64">
        <v>1202660.1994322974</v>
      </c>
      <c r="K64">
        <v>45987.710336363627</v>
      </c>
      <c r="L64">
        <v>216478835.89781353</v>
      </c>
      <c r="M64">
        <v>5965190.7613636348</v>
      </c>
      <c r="N64">
        <v>1803990299.1484461</v>
      </c>
      <c r="O64">
        <v>87608000</v>
      </c>
      <c r="P64">
        <v>23.927138877272721</v>
      </c>
      <c r="Q64">
        <v>17979.769981512844</v>
      </c>
      <c r="R64">
        <v>216524823.60814989</v>
      </c>
      <c r="S64">
        <v>1897.5634899098097</v>
      </c>
      <c r="T64">
        <v>18003.697120390116</v>
      </c>
      <c r="U64">
        <f>Net_Zero_Table[[#This Row],[Total Energy(MJ)]]*AHP!$Q$23/TOPSIS!$B$20</f>
        <v>2.2149192971216952E-2</v>
      </c>
      <c r="V64">
        <f>Net_Zero_Table[[#This Row],[Capital Cost (LKR)]]*AHP!$Q$24/TOPSIS!$C$20</f>
        <v>5.2663991569292185E-3</v>
      </c>
      <c r="W64">
        <f>Net_Zero_Table[[#This Row],[System Cost (LKR)]]*AHP!$Q$25/TOPSIS!$D$20</f>
        <v>2.2934947225335439E-3</v>
      </c>
      <c r="X64">
        <f>Net_Zero_Table[[#This Row],[Embodied Carbon (Metric T)]]*AHP!$Q$26/TOPSIS!$E$20</f>
        <v>1.1581777622568096E-2</v>
      </c>
      <c r="Y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2.5093767078153131E-3</v>
      </c>
      <c r="Z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5.0611856427393957E-3</v>
      </c>
      <c r="AA64">
        <f>Net_Zero_Table[[#This Row],[S- Worst-Euclidean Distance]]/(Net_Zero_Table[[#This Row],[S+ Best-Euclidean Distance]]+Net_Zero_Table[[#This Row],[S- Worst-Euclidean Distance]])</f>
        <v>0.66853496588249528</v>
      </c>
      <c r="AB64">
        <v>63</v>
      </c>
    </row>
    <row r="65" spans="1:28" x14ac:dyDescent="0.3">
      <c r="A65">
        <v>114</v>
      </c>
      <c r="B65" t="s">
        <v>140</v>
      </c>
      <c r="C65" t="s">
        <v>149</v>
      </c>
      <c r="D65" t="s">
        <v>154</v>
      </c>
      <c r="E65" t="s">
        <v>156</v>
      </c>
      <c r="F65" t="s">
        <v>160</v>
      </c>
      <c r="G65" t="s">
        <v>224</v>
      </c>
      <c r="H65">
        <v>329.35079145256719</v>
      </c>
      <c r="I65">
        <v>24</v>
      </c>
      <c r="J65">
        <v>1202660.1994322974</v>
      </c>
      <c r="K65">
        <v>45987.710336363627</v>
      </c>
      <c r="L65">
        <v>216478835.89781353</v>
      </c>
      <c r="M65">
        <v>5965190.7613636348</v>
      </c>
      <c r="N65">
        <v>1803990299.1484461</v>
      </c>
      <c r="O65">
        <v>89908800</v>
      </c>
      <c r="P65">
        <v>23.927138877272721</v>
      </c>
      <c r="Q65">
        <v>17979.769981512844</v>
      </c>
      <c r="R65">
        <v>216524823.60814989</v>
      </c>
      <c r="S65">
        <v>1899.8642899098099</v>
      </c>
      <c r="T65">
        <v>18003.697120390116</v>
      </c>
      <c r="U65">
        <f>Net_Zero_Table[[#This Row],[Total Energy(MJ)]]*AHP!$Q$23/TOPSIS!$B$20</f>
        <v>2.2149192971216952E-2</v>
      </c>
      <c r="V65">
        <f>Net_Zero_Table[[#This Row],[Capital Cost (LKR)]]*AHP!$Q$24/TOPSIS!$C$20</f>
        <v>5.2663991569292185E-3</v>
      </c>
      <c r="W65">
        <f>Net_Zero_Table[[#This Row],[System Cost (LKR)]]*AHP!$Q$25/TOPSIS!$D$20</f>
        <v>2.3537274941708964E-3</v>
      </c>
      <c r="X65">
        <f>Net_Zero_Table[[#This Row],[Embodied Carbon (Metric T)]]*AHP!$Q$26/TOPSIS!$E$20</f>
        <v>1.1581777622568096E-2</v>
      </c>
      <c r="Y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2.511270176062428E-3</v>
      </c>
      <c r="Z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5.0523791727748891E-3</v>
      </c>
      <c r="AA65">
        <f>Net_Zero_Table[[#This Row],[S- Worst-Euclidean Distance]]/(Net_Zero_Table[[#This Row],[S+ Best-Euclidean Distance]]+Net_Zero_Table[[#This Row],[S- Worst-Euclidean Distance]])</f>
        <v>0.66798167653707263</v>
      </c>
      <c r="AB65">
        <v>64</v>
      </c>
    </row>
    <row r="66" spans="1:28" x14ac:dyDescent="0.3">
      <c r="A66">
        <v>131</v>
      </c>
      <c r="B66" t="s">
        <v>140</v>
      </c>
      <c r="C66" t="s">
        <v>149</v>
      </c>
      <c r="D66" t="s">
        <v>155</v>
      </c>
      <c r="E66" t="s">
        <v>156</v>
      </c>
      <c r="F66" t="s">
        <v>160</v>
      </c>
      <c r="G66" t="s">
        <v>226</v>
      </c>
      <c r="H66">
        <v>329.35723855756726</v>
      </c>
      <c r="I66">
        <v>24</v>
      </c>
      <c r="J66">
        <v>1202666.4402299374</v>
      </c>
      <c r="K66">
        <v>45969.290036363629</v>
      </c>
      <c r="L66">
        <v>216479959.24138874</v>
      </c>
      <c r="M66">
        <v>5964269.7463636352</v>
      </c>
      <c r="N66">
        <v>1803999660.3449061</v>
      </c>
      <c r="O66">
        <v>93600000</v>
      </c>
      <c r="P66">
        <v>23.913323652272723</v>
      </c>
      <c r="Q66">
        <v>17979.863281437563</v>
      </c>
      <c r="R66">
        <v>216525928.53142509</v>
      </c>
      <c r="S66">
        <v>1903.5639300912696</v>
      </c>
      <c r="T66">
        <v>18003.776605089835</v>
      </c>
      <c r="U66">
        <f>Net_Zero_Table[[#This Row],[Total Energy(MJ)]]*AHP!$Q$23/TOPSIS!$B$20</f>
        <v>2.2149305998252065E-2</v>
      </c>
      <c r="V66">
        <f>Net_Zero_Table[[#This Row],[Capital Cost (LKR)]]*AHP!$Q$24/TOPSIS!$C$20</f>
        <v>5.2655860341283625E-3</v>
      </c>
      <c r="W66">
        <f>Net_Zero_Table[[#This Row],[System Cost (LKR)]]*AHP!$Q$25/TOPSIS!$D$20</f>
        <v>2.4503596250244233E-3</v>
      </c>
      <c r="X66">
        <f>Net_Zero_Table[[#This Row],[Embodied Carbon (Metric T)]]*AHP!$Q$26/TOPSIS!$E$20</f>
        <v>1.1575090451796177E-2</v>
      </c>
      <c r="Y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2.5112612968570258E-3</v>
      </c>
      <c r="Z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5.0415478419568787E-3</v>
      </c>
      <c r="AA66">
        <f>Net_Zero_Table[[#This Row],[S- Worst-Euclidean Distance]]/(Net_Zero_Table[[#This Row],[S+ Best-Euclidean Distance]]+Net_Zero_Table[[#This Row],[S- Worst-Euclidean Distance]])</f>
        <v>0.6675063210651454</v>
      </c>
      <c r="AB66">
        <v>65</v>
      </c>
    </row>
    <row r="67" spans="1:28" x14ac:dyDescent="0.3">
      <c r="A67">
        <v>113</v>
      </c>
      <c r="B67" t="s">
        <v>140</v>
      </c>
      <c r="C67" t="s">
        <v>149</v>
      </c>
      <c r="D67" t="s">
        <v>154</v>
      </c>
      <c r="E67" t="s">
        <v>156</v>
      </c>
      <c r="F67" t="s">
        <v>160</v>
      </c>
      <c r="G67" t="s">
        <v>226</v>
      </c>
      <c r="H67">
        <v>329.35079145256719</v>
      </c>
      <c r="I67">
        <v>24</v>
      </c>
      <c r="J67">
        <v>1202660.1994322974</v>
      </c>
      <c r="K67">
        <v>45987.710336363627</v>
      </c>
      <c r="L67">
        <v>216478835.89781353</v>
      </c>
      <c r="M67">
        <v>5965190.7613636348</v>
      </c>
      <c r="N67">
        <v>1803990299.1484461</v>
      </c>
      <c r="O67">
        <v>93600000</v>
      </c>
      <c r="P67">
        <v>23.927138877272721</v>
      </c>
      <c r="Q67">
        <v>17979.769981512844</v>
      </c>
      <c r="R67">
        <v>216524823.60814989</v>
      </c>
      <c r="S67">
        <v>1903.5554899098099</v>
      </c>
      <c r="T67">
        <v>18003.697120390116</v>
      </c>
      <c r="U67">
        <f>Net_Zero_Table[[#This Row],[Total Energy(MJ)]]*AHP!$Q$23/TOPSIS!$B$20</f>
        <v>2.2149192971216952E-2</v>
      </c>
      <c r="V67">
        <f>Net_Zero_Table[[#This Row],[Capital Cost (LKR)]]*AHP!$Q$24/TOPSIS!$C$20</f>
        <v>5.2663991569292185E-3</v>
      </c>
      <c r="W67">
        <f>Net_Zero_Table[[#This Row],[System Cost (LKR)]]*AHP!$Q$25/TOPSIS!$D$20</f>
        <v>2.4503596250244233E-3</v>
      </c>
      <c r="X67">
        <f>Net_Zero_Table[[#This Row],[Embodied Carbon (Metric T)]]*AHP!$Q$26/TOPSIS!$E$20</f>
        <v>1.1581777622568096E-2</v>
      </c>
      <c r="Y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2.5173174950936859E-3</v>
      </c>
      <c r="Z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5.0397227900762951E-3</v>
      </c>
      <c r="AA67">
        <f>Net_Zero_Table[[#This Row],[S- Worst-Euclidean Distance]]/(Net_Zero_Table[[#This Row],[S+ Best-Euclidean Distance]]+Net_Zero_Table[[#This Row],[S- Worst-Euclidean Distance]])</f>
        <v>0.66689108432653232</v>
      </c>
      <c r="AB67">
        <v>66</v>
      </c>
    </row>
    <row r="68" spans="1:28" x14ac:dyDescent="0.3">
      <c r="A68">
        <v>127</v>
      </c>
      <c r="B68" t="s">
        <v>140</v>
      </c>
      <c r="C68" t="s">
        <v>149</v>
      </c>
      <c r="D68" t="s">
        <v>155</v>
      </c>
      <c r="E68" t="s">
        <v>156</v>
      </c>
      <c r="F68" t="s">
        <v>159</v>
      </c>
      <c r="G68" t="s">
        <v>225</v>
      </c>
      <c r="H68">
        <v>329.39581040140536</v>
      </c>
      <c r="I68">
        <v>47</v>
      </c>
      <c r="J68">
        <v>1201625.2608062534</v>
      </c>
      <c r="K68">
        <v>45150.510263636359</v>
      </c>
      <c r="L68">
        <v>216292546.94512561</v>
      </c>
      <c r="M68">
        <v>5936977.087272726</v>
      </c>
      <c r="N68">
        <v>1802437891.2093801</v>
      </c>
      <c r="O68">
        <v>87608000</v>
      </c>
      <c r="P68">
        <v>24.186250243181814</v>
      </c>
      <c r="Q68">
        <v>17964.297649053489</v>
      </c>
      <c r="R68">
        <v>216337697.45538923</v>
      </c>
      <c r="S68">
        <v>1895.9828682966529</v>
      </c>
      <c r="T68">
        <v>17988.483899296672</v>
      </c>
      <c r="U68">
        <f>Net_Zero_Table[[#This Row],[Total Energy(MJ)]]*AHP!$Q$23/TOPSIS!$B$20</f>
        <v>2.2130051086243257E-2</v>
      </c>
      <c r="V68">
        <f>Net_Zero_Table[[#This Row],[Capital Cost (LKR)]]*AHP!$Q$24/TOPSIS!$C$20</f>
        <v>5.2414905705335212E-3</v>
      </c>
      <c r="W68">
        <f>Net_Zero_Table[[#This Row],[System Cost (LKR)]]*AHP!$Q$25/TOPSIS!$D$20</f>
        <v>2.2934947225335439E-3</v>
      </c>
      <c r="X68">
        <f>Net_Zero_Table[[#This Row],[Embodied Carbon (Metric T)]]*AHP!$Q$26/TOPSIS!$E$20</f>
        <v>1.17071988120731E-2</v>
      </c>
      <c r="Y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2.6021644585303354E-3</v>
      </c>
      <c r="Z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5.0449029059228268E-3</v>
      </c>
      <c r="AA68">
        <f>Net_Zero_Table[[#This Row],[S- Worst-Euclidean Distance]]/(Net_Zero_Table[[#This Row],[S+ Best-Euclidean Distance]]+Net_Zero_Table[[#This Row],[S- Worst-Euclidean Distance]])</f>
        <v>0.65971733548127109</v>
      </c>
      <c r="AB68">
        <v>67</v>
      </c>
    </row>
    <row r="69" spans="1:28" x14ac:dyDescent="0.3">
      <c r="A69">
        <v>129</v>
      </c>
      <c r="B69" t="s">
        <v>140</v>
      </c>
      <c r="C69" t="s">
        <v>149</v>
      </c>
      <c r="D69" t="s">
        <v>155</v>
      </c>
      <c r="E69" t="s">
        <v>156</v>
      </c>
      <c r="F69" t="s">
        <v>159</v>
      </c>
      <c r="G69" t="s">
        <v>224</v>
      </c>
      <c r="H69">
        <v>329.39581040140536</v>
      </c>
      <c r="I69">
        <v>24</v>
      </c>
      <c r="J69">
        <v>1201625.2608062534</v>
      </c>
      <c r="K69">
        <v>45150.510263636359</v>
      </c>
      <c r="L69">
        <v>216292546.94512561</v>
      </c>
      <c r="M69">
        <v>5936977.087272726</v>
      </c>
      <c r="N69">
        <v>1802437891.2093801</v>
      </c>
      <c r="O69">
        <v>89908800</v>
      </c>
      <c r="P69">
        <v>24.186250243181814</v>
      </c>
      <c r="Q69">
        <v>17964.297649053489</v>
      </c>
      <c r="R69">
        <v>216337697.45538923</v>
      </c>
      <c r="S69">
        <v>1898.2836682966529</v>
      </c>
      <c r="T69">
        <v>17988.483899296672</v>
      </c>
      <c r="U69">
        <f>Net_Zero_Table[[#This Row],[Total Energy(MJ)]]*AHP!$Q$23/TOPSIS!$B$20</f>
        <v>2.2130051086243257E-2</v>
      </c>
      <c r="V69">
        <f>Net_Zero_Table[[#This Row],[Capital Cost (LKR)]]*AHP!$Q$24/TOPSIS!$C$20</f>
        <v>5.2414905705335212E-3</v>
      </c>
      <c r="W69">
        <f>Net_Zero_Table[[#This Row],[System Cost (LKR)]]*AHP!$Q$25/TOPSIS!$D$20</f>
        <v>2.3537274941708964E-3</v>
      </c>
      <c r="X69">
        <f>Net_Zero_Table[[#This Row],[Embodied Carbon (Metric T)]]*AHP!$Q$26/TOPSIS!$E$20</f>
        <v>1.17071988120731E-2</v>
      </c>
      <c r="Y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2.603990457872892E-3</v>
      </c>
      <c r="Z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5.0360679627469941E-3</v>
      </c>
      <c r="AA69">
        <f>Net_Zero_Table[[#This Row],[S- Worst-Euclidean Distance]]/(Net_Zero_Table[[#This Row],[S+ Best-Euclidean Distance]]+Net_Zero_Table[[#This Row],[S- Worst-Euclidean Distance]])</f>
        <v>0.65916615888107122</v>
      </c>
      <c r="AB69">
        <v>68</v>
      </c>
    </row>
    <row r="70" spans="1:28" x14ac:dyDescent="0.3">
      <c r="A70">
        <v>109</v>
      </c>
      <c r="B70" t="s">
        <v>140</v>
      </c>
      <c r="C70" t="s">
        <v>149</v>
      </c>
      <c r="D70" t="s">
        <v>154</v>
      </c>
      <c r="E70" t="s">
        <v>156</v>
      </c>
      <c r="F70" t="s">
        <v>159</v>
      </c>
      <c r="G70" t="s">
        <v>225</v>
      </c>
      <c r="H70">
        <v>329.38936329640541</v>
      </c>
      <c r="I70">
        <v>47</v>
      </c>
      <c r="J70">
        <v>1201619.0200086134</v>
      </c>
      <c r="K70">
        <v>45168.930563636357</v>
      </c>
      <c r="L70">
        <v>216291423.6015504</v>
      </c>
      <c r="M70">
        <v>5937898.1022727257</v>
      </c>
      <c r="N70">
        <v>1802428530.0129199</v>
      </c>
      <c r="O70">
        <v>87608000</v>
      </c>
      <c r="P70">
        <v>24.200065468181812</v>
      </c>
      <c r="Q70">
        <v>17964.20434912877</v>
      </c>
      <c r="R70">
        <v>216336592.53211403</v>
      </c>
      <c r="S70">
        <v>1895.9744281151927</v>
      </c>
      <c r="T70">
        <v>17988.404414596953</v>
      </c>
      <c r="U70">
        <f>Net_Zero_Table[[#This Row],[Total Energy(MJ)]]*AHP!$Q$23/TOPSIS!$B$20</f>
        <v>2.2129938059208144E-2</v>
      </c>
      <c r="V70">
        <f>Net_Zero_Table[[#This Row],[Capital Cost (LKR)]]*AHP!$Q$24/TOPSIS!$C$20</f>
        <v>5.2423036933343771E-3</v>
      </c>
      <c r="W70">
        <f>Net_Zero_Table[[#This Row],[System Cost (LKR)]]*AHP!$Q$25/TOPSIS!$D$20</f>
        <v>2.2934947225335439E-3</v>
      </c>
      <c r="X70">
        <f>Net_Zero_Table[[#This Row],[Embodied Carbon (Metric T)]]*AHP!$Q$26/TOPSIS!$E$20</f>
        <v>1.1713885982845017E-2</v>
      </c>
      <c r="Y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2.6083416128053214E-3</v>
      </c>
      <c r="Z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5.0432507887377175E-3</v>
      </c>
      <c r="AA70">
        <f>Net_Zero_Table[[#This Row],[S- Worst-Euclidean Distance]]/(Net_Zero_Table[[#This Row],[S+ Best-Euclidean Distance]]+Net_Zero_Table[[#This Row],[S- Worst-Euclidean Distance]])</f>
        <v>0.65911127044883933</v>
      </c>
      <c r="AB70">
        <v>69</v>
      </c>
    </row>
    <row r="71" spans="1:28" x14ac:dyDescent="0.3">
      <c r="A71">
        <v>111</v>
      </c>
      <c r="B71" t="s">
        <v>140</v>
      </c>
      <c r="C71" t="s">
        <v>149</v>
      </c>
      <c r="D71" t="s">
        <v>154</v>
      </c>
      <c r="E71" t="s">
        <v>156</v>
      </c>
      <c r="F71" t="s">
        <v>159</v>
      </c>
      <c r="G71" t="s">
        <v>224</v>
      </c>
      <c r="H71">
        <v>329.38936329640541</v>
      </c>
      <c r="I71">
        <v>24</v>
      </c>
      <c r="J71">
        <v>1201619.0200086134</v>
      </c>
      <c r="K71">
        <v>45168.930563636357</v>
      </c>
      <c r="L71">
        <v>216291423.6015504</v>
      </c>
      <c r="M71">
        <v>5937898.1022727257</v>
      </c>
      <c r="N71">
        <v>1802428530.0129199</v>
      </c>
      <c r="O71">
        <v>89908800</v>
      </c>
      <c r="P71">
        <v>24.200065468181812</v>
      </c>
      <c r="Q71">
        <v>17964.20434912877</v>
      </c>
      <c r="R71">
        <v>216336592.53211403</v>
      </c>
      <c r="S71">
        <v>1898.2752281151927</v>
      </c>
      <c r="T71">
        <v>17988.404414596953</v>
      </c>
      <c r="U71">
        <f>Net_Zero_Table[[#This Row],[Total Energy(MJ)]]*AHP!$Q$23/TOPSIS!$B$20</f>
        <v>2.2129938059208144E-2</v>
      </c>
      <c r="V71">
        <f>Net_Zero_Table[[#This Row],[Capital Cost (LKR)]]*AHP!$Q$24/TOPSIS!$C$20</f>
        <v>5.2423036933343771E-3</v>
      </c>
      <c r="W71">
        <f>Net_Zero_Table[[#This Row],[System Cost (LKR)]]*AHP!$Q$25/TOPSIS!$D$20</f>
        <v>2.3537274941708964E-3</v>
      </c>
      <c r="X71">
        <f>Net_Zero_Table[[#This Row],[Embodied Carbon (Metric T)]]*AHP!$Q$26/TOPSIS!$E$20</f>
        <v>1.1713885982845017E-2</v>
      </c>
      <c r="Y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2.6101632907821045E-3</v>
      </c>
      <c r="Z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5.0344129462452404E-3</v>
      </c>
      <c r="AA71">
        <f>Net_Zero_Table[[#This Row],[S- Worst-Euclidean Distance]]/(Net_Zero_Table[[#This Row],[S+ Best-Euclidean Distance]]+Net_Zero_Table[[#This Row],[S- Worst-Euclidean Distance]])</f>
        <v>0.65856010721176517</v>
      </c>
      <c r="AB71">
        <v>70</v>
      </c>
    </row>
    <row r="72" spans="1:28" x14ac:dyDescent="0.3">
      <c r="A72">
        <v>128</v>
      </c>
      <c r="B72" t="s">
        <v>140</v>
      </c>
      <c r="C72" t="s">
        <v>149</v>
      </c>
      <c r="D72" t="s">
        <v>155</v>
      </c>
      <c r="E72" t="s">
        <v>156</v>
      </c>
      <c r="F72" t="s">
        <v>159</v>
      </c>
      <c r="G72" t="s">
        <v>226</v>
      </c>
      <c r="H72">
        <v>329.39581040140536</v>
      </c>
      <c r="I72">
        <v>24</v>
      </c>
      <c r="J72">
        <v>1201625.2608062534</v>
      </c>
      <c r="K72">
        <v>45150.510263636359</v>
      </c>
      <c r="L72">
        <v>216292546.94512561</v>
      </c>
      <c r="M72">
        <v>5936977.087272726</v>
      </c>
      <c r="N72">
        <v>1802437891.2093801</v>
      </c>
      <c r="O72">
        <v>93600000</v>
      </c>
      <c r="P72">
        <v>24.186250243181814</v>
      </c>
      <c r="Q72">
        <v>17964.297649053489</v>
      </c>
      <c r="R72">
        <v>216337697.45538923</v>
      </c>
      <c r="S72">
        <v>1901.9748682966529</v>
      </c>
      <c r="T72">
        <v>17988.483899296672</v>
      </c>
      <c r="U72">
        <f>Net_Zero_Table[[#This Row],[Total Energy(MJ)]]*AHP!$Q$23/TOPSIS!$B$20</f>
        <v>2.2130051086243257E-2</v>
      </c>
      <c r="V72">
        <f>Net_Zero_Table[[#This Row],[Capital Cost (LKR)]]*AHP!$Q$24/TOPSIS!$C$20</f>
        <v>5.2414905705335212E-3</v>
      </c>
      <c r="W72">
        <f>Net_Zero_Table[[#This Row],[System Cost (LKR)]]*AHP!$Q$25/TOPSIS!$D$20</f>
        <v>2.4503596250244233E-3</v>
      </c>
      <c r="X72">
        <f>Net_Zero_Table[[#This Row],[Embodied Carbon (Metric T)]]*AHP!$Q$26/TOPSIS!$E$20</f>
        <v>1.17071988120731E-2</v>
      </c>
      <c r="Y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2.6098229400894624E-3</v>
      </c>
      <c r="Z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5.0233704841203567E-3</v>
      </c>
      <c r="AA72">
        <f>Net_Zero_Table[[#This Row],[S- Worst-Euclidean Distance]]/(Net_Zero_Table[[#This Row],[S+ Best-Euclidean Distance]]+Net_Zero_Table[[#This Row],[S- Worst-Euclidean Distance]])</f>
        <v>0.65809553157502643</v>
      </c>
      <c r="AB72">
        <v>71</v>
      </c>
    </row>
    <row r="73" spans="1:28" x14ac:dyDescent="0.3">
      <c r="A73">
        <v>110</v>
      </c>
      <c r="B73" t="s">
        <v>140</v>
      </c>
      <c r="C73" t="s">
        <v>149</v>
      </c>
      <c r="D73" t="s">
        <v>154</v>
      </c>
      <c r="E73" t="s">
        <v>156</v>
      </c>
      <c r="F73" t="s">
        <v>159</v>
      </c>
      <c r="G73" t="s">
        <v>226</v>
      </c>
      <c r="H73">
        <v>329.38936329640541</v>
      </c>
      <c r="I73">
        <v>24</v>
      </c>
      <c r="J73">
        <v>1201619.0200086134</v>
      </c>
      <c r="K73">
        <v>45168.930563636357</v>
      </c>
      <c r="L73">
        <v>216291423.6015504</v>
      </c>
      <c r="M73">
        <v>5937898.1022727257</v>
      </c>
      <c r="N73">
        <v>1802428530.0129199</v>
      </c>
      <c r="O73">
        <v>93600000</v>
      </c>
      <c r="P73">
        <v>24.200065468181812</v>
      </c>
      <c r="Q73">
        <v>17964.20434912877</v>
      </c>
      <c r="R73">
        <v>216336592.53211403</v>
      </c>
      <c r="S73">
        <v>1901.9664281151927</v>
      </c>
      <c r="T73">
        <v>17988.404414596953</v>
      </c>
      <c r="U73">
        <f>Net_Zero_Table[[#This Row],[Total Energy(MJ)]]*AHP!$Q$23/TOPSIS!$B$20</f>
        <v>2.2129938059208144E-2</v>
      </c>
      <c r="V73">
        <f>Net_Zero_Table[[#This Row],[Capital Cost (LKR)]]*AHP!$Q$24/TOPSIS!$C$20</f>
        <v>5.2423036933343771E-3</v>
      </c>
      <c r="W73">
        <f>Net_Zero_Table[[#This Row],[System Cost (LKR)]]*AHP!$Q$25/TOPSIS!$D$20</f>
        <v>2.4503596250244233E-3</v>
      </c>
      <c r="X73">
        <f>Net_Zero_Table[[#This Row],[Embodied Carbon (Metric T)]]*AHP!$Q$26/TOPSIS!$E$20</f>
        <v>1.1713885982845017E-2</v>
      </c>
      <c r="Y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2.6159820103491913E-3</v>
      </c>
      <c r="Z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5.0217112828842133E-3</v>
      </c>
      <c r="AA73">
        <f>Net_Zero_Table[[#This Row],[S- Worst-Euclidean Distance]]/(Net_Zero_Table[[#This Row],[S+ Best-Euclidean Distance]]+Net_Zero_Table[[#This Row],[S- Worst-Euclidean Distance]])</f>
        <v>0.65749056555245367</v>
      </c>
      <c r="AB73">
        <v>72</v>
      </c>
    </row>
    <row r="74" spans="1:28" x14ac:dyDescent="0.3">
      <c r="A74">
        <v>205</v>
      </c>
      <c r="B74" t="s">
        <v>140</v>
      </c>
      <c r="C74" t="s">
        <v>151</v>
      </c>
      <c r="D74" t="s">
        <v>155</v>
      </c>
      <c r="E74" t="s">
        <v>156</v>
      </c>
      <c r="F74" t="s">
        <v>161</v>
      </c>
      <c r="G74" t="s">
        <v>225</v>
      </c>
      <c r="H74">
        <v>355.85581434239458</v>
      </c>
      <c r="I74">
        <v>51</v>
      </c>
      <c r="J74">
        <v>1301670.5041649279</v>
      </c>
      <c r="K74">
        <v>44626.836699999993</v>
      </c>
      <c r="L74">
        <v>234300690.74968702</v>
      </c>
      <c r="M74">
        <v>5426150.6399999997</v>
      </c>
      <c r="N74">
        <v>1952505756.2473919</v>
      </c>
      <c r="O74">
        <v>95064000</v>
      </c>
      <c r="P74">
        <v>20.977094188636361</v>
      </c>
      <c r="Q74">
        <v>19459.974037265671</v>
      </c>
      <c r="R74">
        <v>234345317.58638701</v>
      </c>
      <c r="S74">
        <v>2052.9959068873923</v>
      </c>
      <c r="T74">
        <v>19480.951131454309</v>
      </c>
      <c r="U74">
        <f>Net_Zero_Table[[#This Row],[Total Energy(MJ)]]*AHP!$Q$23/TOPSIS!$B$20</f>
        <v>2.39721228015661E-2</v>
      </c>
      <c r="V74">
        <f>Net_Zero_Table[[#This Row],[Capital Cost (LKR)]]*AHP!$Q$24/TOPSIS!$C$20</f>
        <v>4.7905048302821478E-3</v>
      </c>
      <c r="W74">
        <f>Net_Zero_Table[[#This Row],[System Cost (LKR)]]*AHP!$Q$25/TOPSIS!$D$20</f>
        <v>2.4886857627491646E-3</v>
      </c>
      <c r="X74">
        <f>Net_Zero_Table[[#This Row],[Embodied Carbon (Metric T)]]*AHP!$Q$26/TOPSIS!$E$20</f>
        <v>1.0153827472085295E-2</v>
      </c>
      <c r="Y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2.4296156140886055E-3</v>
      </c>
      <c r="Z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4.2000856279697093E-3</v>
      </c>
      <c r="AA74">
        <f>Net_Zero_Table[[#This Row],[S- Worst-Euclidean Distance]]/(Net_Zero_Table[[#This Row],[S+ Best-Euclidean Distance]]+Net_Zero_Table[[#This Row],[S- Worst-Euclidean Distance]])</f>
        <v>0.63352562575892402</v>
      </c>
      <c r="AB74">
        <v>73</v>
      </c>
    </row>
    <row r="75" spans="1:28" x14ac:dyDescent="0.3">
      <c r="A75">
        <v>187</v>
      </c>
      <c r="B75" t="s">
        <v>140</v>
      </c>
      <c r="C75" t="s">
        <v>151</v>
      </c>
      <c r="D75" t="s">
        <v>154</v>
      </c>
      <c r="E75" t="s">
        <v>156</v>
      </c>
      <c r="F75" t="s">
        <v>161</v>
      </c>
      <c r="G75" t="s">
        <v>225</v>
      </c>
      <c r="H75">
        <v>355.84936723739457</v>
      </c>
      <c r="I75">
        <v>51</v>
      </c>
      <c r="J75">
        <v>1301664.263367288</v>
      </c>
      <c r="K75">
        <v>44645.256999999991</v>
      </c>
      <c r="L75">
        <v>234299567.40611187</v>
      </c>
      <c r="M75">
        <v>5427071.6549999993</v>
      </c>
      <c r="N75">
        <v>1952496395.0509322</v>
      </c>
      <c r="O75">
        <v>95064000</v>
      </c>
      <c r="P75">
        <v>20.990909413636359</v>
      </c>
      <c r="Q75">
        <v>19459.880737340958</v>
      </c>
      <c r="R75">
        <v>234344212.66311187</v>
      </c>
      <c r="S75">
        <v>2052.9874667059321</v>
      </c>
      <c r="T75">
        <v>19480.871646754593</v>
      </c>
      <c r="U75">
        <f>Net_Zero_Table[[#This Row],[Total Energy(MJ)]]*AHP!$Q$23/TOPSIS!$B$20</f>
        <v>2.397200977453099E-2</v>
      </c>
      <c r="V75">
        <f>Net_Zero_Table[[#This Row],[Capital Cost (LKR)]]*AHP!$Q$24/TOPSIS!$C$20</f>
        <v>4.7913179530830038E-3</v>
      </c>
      <c r="W75">
        <f>Net_Zero_Table[[#This Row],[System Cost (LKR)]]*AHP!$Q$25/TOPSIS!$D$20</f>
        <v>2.4886857627491646E-3</v>
      </c>
      <c r="X75">
        <f>Net_Zero_Table[[#This Row],[Embodied Carbon (Metric T)]]*AHP!$Q$26/TOPSIS!$E$20</f>
        <v>1.0160514642857213E-2</v>
      </c>
      <c r="Y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2.4317263398346742E-3</v>
      </c>
      <c r="Z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4.1954889262113288E-3</v>
      </c>
      <c r="AA75">
        <f>Net_Zero_Table[[#This Row],[S- Worst-Euclidean Distance]]/(Net_Zero_Table[[#This Row],[S+ Best-Euclidean Distance]]+Net_Zero_Table[[#This Row],[S- Worst-Euclidean Distance]])</f>
        <v>0.63306966165812872</v>
      </c>
      <c r="AB75">
        <v>74</v>
      </c>
    </row>
    <row r="76" spans="1:28" x14ac:dyDescent="0.3">
      <c r="A76">
        <v>207</v>
      </c>
      <c r="B76" t="s">
        <v>140</v>
      </c>
      <c r="C76" t="s">
        <v>151</v>
      </c>
      <c r="D76" t="s">
        <v>155</v>
      </c>
      <c r="E76" t="s">
        <v>156</v>
      </c>
      <c r="F76" t="s">
        <v>161</v>
      </c>
      <c r="G76" t="s">
        <v>224</v>
      </c>
      <c r="H76">
        <v>355.85581434239458</v>
      </c>
      <c r="I76">
        <v>26</v>
      </c>
      <c r="J76">
        <v>1301670.5041649279</v>
      </c>
      <c r="K76">
        <v>44626.836699999993</v>
      </c>
      <c r="L76">
        <v>234300690.74968702</v>
      </c>
      <c r="M76">
        <v>5426150.6399999997</v>
      </c>
      <c r="N76">
        <v>1952505756.2473919</v>
      </c>
      <c r="O76">
        <v>97401200</v>
      </c>
      <c r="P76">
        <v>20.977094188636361</v>
      </c>
      <c r="Q76">
        <v>19459.974037265671</v>
      </c>
      <c r="R76">
        <v>234345317.58638701</v>
      </c>
      <c r="S76">
        <v>2055.3331068873922</v>
      </c>
      <c r="T76">
        <v>19480.951131454309</v>
      </c>
      <c r="U76">
        <f>Net_Zero_Table[[#This Row],[Total Energy(MJ)]]*AHP!$Q$23/TOPSIS!$B$20</f>
        <v>2.39721228015661E-2</v>
      </c>
      <c r="V76">
        <f>Net_Zero_Table[[#This Row],[Capital Cost (LKR)]]*AHP!$Q$24/TOPSIS!$C$20</f>
        <v>4.7905048302821478E-3</v>
      </c>
      <c r="W76">
        <f>Net_Zero_Table[[#This Row],[System Cost (LKR)]]*AHP!$Q$25/TOPSIS!$D$20</f>
        <v>2.5498714520184708E-3</v>
      </c>
      <c r="X76">
        <f>Net_Zero_Table[[#This Row],[Embodied Carbon (Metric T)]]*AHP!$Q$26/TOPSIS!$E$20</f>
        <v>1.0153827472085295E-2</v>
      </c>
      <c r="Y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2.4365206682134826E-3</v>
      </c>
      <c r="Z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4.1921580983843047E-3</v>
      </c>
      <c r="AA76">
        <f>Net_Zero_Table[[#This Row],[S- Worst-Euclidean Distance]]/(Net_Zero_Table[[#This Row],[S+ Best-Euclidean Distance]]+Net_Zero_Table[[#This Row],[S- Worst-Euclidean Distance]])</f>
        <v>0.6324274031061482</v>
      </c>
      <c r="AB76">
        <v>75</v>
      </c>
    </row>
    <row r="77" spans="1:28" x14ac:dyDescent="0.3">
      <c r="A77">
        <v>189</v>
      </c>
      <c r="B77" t="s">
        <v>140</v>
      </c>
      <c r="C77" t="s">
        <v>151</v>
      </c>
      <c r="D77" t="s">
        <v>154</v>
      </c>
      <c r="E77" t="s">
        <v>156</v>
      </c>
      <c r="F77" t="s">
        <v>161</v>
      </c>
      <c r="G77" t="s">
        <v>224</v>
      </c>
      <c r="H77">
        <v>355.84936723739457</v>
      </c>
      <c r="I77">
        <v>26</v>
      </c>
      <c r="J77">
        <v>1301664.263367288</v>
      </c>
      <c r="K77">
        <v>44645.256999999991</v>
      </c>
      <c r="L77">
        <v>234299567.40611187</v>
      </c>
      <c r="M77">
        <v>5427071.6549999993</v>
      </c>
      <c r="N77">
        <v>1952496395.0509322</v>
      </c>
      <c r="O77">
        <v>97401200</v>
      </c>
      <c r="P77">
        <v>20.990909413636359</v>
      </c>
      <c r="Q77">
        <v>19459.880737340958</v>
      </c>
      <c r="R77">
        <v>234344212.66311187</v>
      </c>
      <c r="S77">
        <v>2055.324666705932</v>
      </c>
      <c r="T77">
        <v>19480.871646754593</v>
      </c>
      <c r="U77">
        <f>Net_Zero_Table[[#This Row],[Total Energy(MJ)]]*AHP!$Q$23/TOPSIS!$B$20</f>
        <v>2.397200977453099E-2</v>
      </c>
      <c r="V77">
        <f>Net_Zero_Table[[#This Row],[Capital Cost (LKR)]]*AHP!$Q$24/TOPSIS!$C$20</f>
        <v>4.7913179530830038E-3</v>
      </c>
      <c r="W77">
        <f>Net_Zero_Table[[#This Row],[System Cost (LKR)]]*AHP!$Q$25/TOPSIS!$D$20</f>
        <v>2.5498714520184708E-3</v>
      </c>
      <c r="X77">
        <f>Net_Zero_Table[[#This Row],[Embodied Carbon (Metric T)]]*AHP!$Q$26/TOPSIS!$E$20</f>
        <v>1.0160514642857213E-2</v>
      </c>
      <c r="Y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2.4386254173722672E-3</v>
      </c>
      <c r="Z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4.1875526945380987E-3</v>
      </c>
      <c r="AA77">
        <f>Net_Zero_Table[[#This Row],[S- Worst-Euclidean Distance]]/(Net_Zero_Table[[#This Row],[S+ Best-Euclidean Distance]]+Net_Zero_Table[[#This Row],[S- Worst-Euclidean Distance]])</f>
        <v>0.63197104330942933</v>
      </c>
      <c r="AB77">
        <v>76</v>
      </c>
    </row>
    <row r="78" spans="1:28" x14ac:dyDescent="0.3">
      <c r="A78">
        <v>202</v>
      </c>
      <c r="B78" t="s">
        <v>140</v>
      </c>
      <c r="C78" t="s">
        <v>151</v>
      </c>
      <c r="D78" t="s">
        <v>155</v>
      </c>
      <c r="E78" t="s">
        <v>156</v>
      </c>
      <c r="F78" t="s">
        <v>160</v>
      </c>
      <c r="G78" t="s">
        <v>225</v>
      </c>
      <c r="H78">
        <v>356.12030698585613</v>
      </c>
      <c r="I78">
        <v>51</v>
      </c>
      <c r="J78">
        <v>1294530.9881168099</v>
      </c>
      <c r="K78">
        <v>44135.568836363629</v>
      </c>
      <c r="L78">
        <v>233015577.86102578</v>
      </c>
      <c r="M78">
        <v>5475277.4263636358</v>
      </c>
      <c r="N78">
        <v>1941796482.1752148</v>
      </c>
      <c r="O78">
        <v>95064000</v>
      </c>
      <c r="P78">
        <v>21.468362052272724</v>
      </c>
      <c r="Q78">
        <v>19353.238272346305</v>
      </c>
      <c r="R78">
        <v>233059713.42986214</v>
      </c>
      <c r="S78">
        <v>2042.3357596015785</v>
      </c>
      <c r="T78">
        <v>19374.706634398579</v>
      </c>
      <c r="U78">
        <f>Net_Zero_Table[[#This Row],[Total Energy(MJ)]]*AHP!$Q$23/TOPSIS!$B$20</f>
        <v>2.3840613194154987E-2</v>
      </c>
      <c r="V78">
        <f>Net_Zero_Table[[#This Row],[Capital Cost (LKR)]]*AHP!$Q$24/TOPSIS!$C$20</f>
        <v>4.8338766647528621E-3</v>
      </c>
      <c r="W78">
        <f>Net_Zero_Table[[#This Row],[System Cost (LKR)]]*AHP!$Q$25/TOPSIS!$D$20</f>
        <v>2.4886857627491646E-3</v>
      </c>
      <c r="X78">
        <f>Net_Zero_Table[[#This Row],[Embodied Carbon (Metric T)]]*AHP!$Q$26/TOPSIS!$E$20</f>
        <v>1.0391622520583756E-2</v>
      </c>
      <c r="Y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2.4108318376820231E-3</v>
      </c>
      <c r="Z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4.1333311970746574E-3</v>
      </c>
      <c r="AA78">
        <f>Net_Zero_Table[[#This Row],[S- Worst-Euclidean Distance]]/(Net_Zero_Table[[#This Row],[S+ Best-Euclidean Distance]]+Net_Zero_Table[[#This Row],[S- Worst-Euclidean Distance]])</f>
        <v>0.63160577985636013</v>
      </c>
      <c r="AB78">
        <v>77</v>
      </c>
    </row>
    <row r="79" spans="1:28" x14ac:dyDescent="0.3">
      <c r="A79">
        <v>184</v>
      </c>
      <c r="B79" t="s">
        <v>140</v>
      </c>
      <c r="C79" t="s">
        <v>151</v>
      </c>
      <c r="D79" t="s">
        <v>154</v>
      </c>
      <c r="E79" t="s">
        <v>156</v>
      </c>
      <c r="F79" t="s">
        <v>160</v>
      </c>
      <c r="G79" t="s">
        <v>225</v>
      </c>
      <c r="H79">
        <v>356.11385988085613</v>
      </c>
      <c r="I79">
        <v>51</v>
      </c>
      <c r="J79">
        <v>1294524.7473191698</v>
      </c>
      <c r="K79">
        <v>44153.989136363627</v>
      </c>
      <c r="L79">
        <v>233014454.51745057</v>
      </c>
      <c r="M79">
        <v>5476198.4413636355</v>
      </c>
      <c r="N79">
        <v>1941787120.9787548</v>
      </c>
      <c r="O79">
        <v>95064000</v>
      </c>
      <c r="P79">
        <v>21.482177277272722</v>
      </c>
      <c r="Q79">
        <v>19353.144972421585</v>
      </c>
      <c r="R79">
        <v>233058608.50658694</v>
      </c>
      <c r="S79">
        <v>2042.3273194201183</v>
      </c>
      <c r="T79">
        <v>19374.627149698859</v>
      </c>
      <c r="U79">
        <f>Net_Zero_Table[[#This Row],[Total Energy(MJ)]]*AHP!$Q$23/TOPSIS!$B$20</f>
        <v>2.3840500167119874E-2</v>
      </c>
      <c r="V79">
        <f>Net_Zero_Table[[#This Row],[Capital Cost (LKR)]]*AHP!$Q$24/TOPSIS!$C$20</f>
        <v>4.8346897875537172E-3</v>
      </c>
      <c r="W79">
        <f>Net_Zero_Table[[#This Row],[System Cost (LKR)]]*AHP!$Q$25/TOPSIS!$D$20</f>
        <v>2.4886857627491646E-3</v>
      </c>
      <c r="X79">
        <f>Net_Zero_Table[[#This Row],[Embodied Carbon (Metric T)]]*AHP!$Q$26/TOPSIS!$E$20</f>
        <v>1.0398309691355672E-2</v>
      </c>
      <c r="Y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2.4136386893934595E-3</v>
      </c>
      <c r="Z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4.1290574525099507E-3</v>
      </c>
      <c r="AA79">
        <f>Net_Zero_Table[[#This Row],[S- Worst-Euclidean Distance]]/(Net_Zero_Table[[#This Row],[S+ Best-Euclidean Distance]]+Net_Zero_Table[[#This Row],[S- Worst-Euclidean Distance]])</f>
        <v>0.63109417936513246</v>
      </c>
      <c r="AB79">
        <v>78</v>
      </c>
    </row>
    <row r="80" spans="1:28" x14ac:dyDescent="0.3">
      <c r="A80">
        <v>204</v>
      </c>
      <c r="B80" t="s">
        <v>140</v>
      </c>
      <c r="C80" t="s">
        <v>151</v>
      </c>
      <c r="D80" t="s">
        <v>155</v>
      </c>
      <c r="E80" t="s">
        <v>156</v>
      </c>
      <c r="F80" t="s">
        <v>160</v>
      </c>
      <c r="G80" t="s">
        <v>224</v>
      </c>
      <c r="H80">
        <v>356.12030698585613</v>
      </c>
      <c r="I80">
        <v>26</v>
      </c>
      <c r="J80">
        <v>1294530.9881168099</v>
      </c>
      <c r="K80">
        <v>44135.568836363629</v>
      </c>
      <c r="L80">
        <v>233015577.86102578</v>
      </c>
      <c r="M80">
        <v>5475277.4263636358</v>
      </c>
      <c r="N80">
        <v>1941796482.1752148</v>
      </c>
      <c r="O80">
        <v>97401200</v>
      </c>
      <c r="P80">
        <v>21.468362052272724</v>
      </c>
      <c r="Q80">
        <v>19353.238272346305</v>
      </c>
      <c r="R80">
        <v>233059713.42986214</v>
      </c>
      <c r="S80">
        <v>2044.6729596015784</v>
      </c>
      <c r="T80">
        <v>19374.706634398579</v>
      </c>
      <c r="U80">
        <f>Net_Zero_Table[[#This Row],[Total Energy(MJ)]]*AHP!$Q$23/TOPSIS!$B$20</f>
        <v>2.3840613194154987E-2</v>
      </c>
      <c r="V80">
        <f>Net_Zero_Table[[#This Row],[Capital Cost (LKR)]]*AHP!$Q$24/TOPSIS!$C$20</f>
        <v>4.8338766647528621E-3</v>
      </c>
      <c r="W80">
        <f>Net_Zero_Table[[#This Row],[System Cost (LKR)]]*AHP!$Q$25/TOPSIS!$D$20</f>
        <v>2.5498714520184708E-3</v>
      </c>
      <c r="X80">
        <f>Net_Zero_Table[[#This Row],[Embodied Carbon (Metric T)]]*AHP!$Q$26/TOPSIS!$E$20</f>
        <v>1.0391622520583756E-2</v>
      </c>
      <c r="Y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2.4177905376582161E-3</v>
      </c>
      <c r="Z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4.125275387690139E-3</v>
      </c>
      <c r="AA80">
        <f>Net_Zero_Table[[#This Row],[S- Worst-Euclidean Distance]]/(Net_Zero_Table[[#This Row],[S+ Best-Euclidean Distance]]+Net_Zero_Table[[#This Row],[S- Worst-Euclidean Distance]])</f>
        <v>0.63048048648088595</v>
      </c>
      <c r="AB80">
        <v>79</v>
      </c>
    </row>
    <row r="81" spans="1:28" x14ac:dyDescent="0.3">
      <c r="A81">
        <v>206</v>
      </c>
      <c r="B81" t="s">
        <v>140</v>
      </c>
      <c r="C81" t="s">
        <v>151</v>
      </c>
      <c r="D81" t="s">
        <v>155</v>
      </c>
      <c r="E81" t="s">
        <v>156</v>
      </c>
      <c r="F81" t="s">
        <v>161</v>
      </c>
      <c r="G81" t="s">
        <v>226</v>
      </c>
      <c r="H81">
        <v>355.85581434239458</v>
      </c>
      <c r="I81">
        <v>26</v>
      </c>
      <c r="J81">
        <v>1301670.5041649279</v>
      </c>
      <c r="K81">
        <v>44626.836699999993</v>
      </c>
      <c r="L81">
        <v>234300690.74968702</v>
      </c>
      <c r="M81">
        <v>5426150.6399999997</v>
      </c>
      <c r="N81">
        <v>1952505756.2473919</v>
      </c>
      <c r="O81">
        <v>101400000</v>
      </c>
      <c r="P81">
        <v>20.977094188636361</v>
      </c>
      <c r="Q81">
        <v>19459.974037265671</v>
      </c>
      <c r="R81">
        <v>234345317.58638701</v>
      </c>
      <c r="S81">
        <v>2059.3319068873921</v>
      </c>
      <c r="T81">
        <v>19480.951131454309</v>
      </c>
      <c r="U81">
        <f>Net_Zero_Table[[#This Row],[Total Energy(MJ)]]*AHP!$Q$23/TOPSIS!$B$20</f>
        <v>2.39721228015661E-2</v>
      </c>
      <c r="V81">
        <f>Net_Zero_Table[[#This Row],[Capital Cost (LKR)]]*AHP!$Q$24/TOPSIS!$C$20</f>
        <v>4.7905048302821478E-3</v>
      </c>
      <c r="W81">
        <f>Net_Zero_Table[[#This Row],[System Cost (LKR)]]*AHP!$Q$25/TOPSIS!$D$20</f>
        <v>2.6545562604431252E-3</v>
      </c>
      <c r="X81">
        <f>Net_Zero_Table[[#This Row],[Embodied Carbon (Metric T)]]*AHP!$Q$26/TOPSIS!$E$20</f>
        <v>1.0153827472085295E-2</v>
      </c>
      <c r="Y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2.451833220611327E-3</v>
      </c>
      <c r="Z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4.1806369694216616E-3</v>
      </c>
      <c r="AA81">
        <f>Net_Zero_Table[[#This Row],[S- Worst-Euclidean Distance]]/(Net_Zero_Table[[#This Row],[S+ Best-Euclidean Distance]]+Net_Zero_Table[[#This Row],[S- Worst-Euclidean Distance]])</f>
        <v>0.63032879902033423</v>
      </c>
      <c r="AB81">
        <v>80</v>
      </c>
    </row>
    <row r="82" spans="1:28" x14ac:dyDescent="0.3">
      <c r="A82">
        <v>186</v>
      </c>
      <c r="B82" t="s">
        <v>140</v>
      </c>
      <c r="C82" t="s">
        <v>151</v>
      </c>
      <c r="D82" t="s">
        <v>154</v>
      </c>
      <c r="E82" t="s">
        <v>156</v>
      </c>
      <c r="F82" t="s">
        <v>160</v>
      </c>
      <c r="G82" t="s">
        <v>224</v>
      </c>
      <c r="H82">
        <v>356.11385988085613</v>
      </c>
      <c r="I82">
        <v>26</v>
      </c>
      <c r="J82">
        <v>1294524.7473191698</v>
      </c>
      <c r="K82">
        <v>44153.989136363627</v>
      </c>
      <c r="L82">
        <v>233014454.51745057</v>
      </c>
      <c r="M82">
        <v>5476198.4413636355</v>
      </c>
      <c r="N82">
        <v>1941787120.9787548</v>
      </c>
      <c r="O82">
        <v>97401200</v>
      </c>
      <c r="P82">
        <v>21.482177277272722</v>
      </c>
      <c r="Q82">
        <v>19353.144972421585</v>
      </c>
      <c r="R82">
        <v>233058608.50658694</v>
      </c>
      <c r="S82">
        <v>2044.6645194201183</v>
      </c>
      <c r="T82">
        <v>19374.627149698859</v>
      </c>
      <c r="U82">
        <f>Net_Zero_Table[[#This Row],[Total Energy(MJ)]]*AHP!$Q$23/TOPSIS!$B$20</f>
        <v>2.3840500167119874E-2</v>
      </c>
      <c r="V82">
        <f>Net_Zero_Table[[#This Row],[Capital Cost (LKR)]]*AHP!$Q$24/TOPSIS!$C$20</f>
        <v>4.8346897875537172E-3</v>
      </c>
      <c r="W82">
        <f>Net_Zero_Table[[#This Row],[System Cost (LKR)]]*AHP!$Q$25/TOPSIS!$D$20</f>
        <v>2.5498714520184708E-3</v>
      </c>
      <c r="X82">
        <f>Net_Zero_Table[[#This Row],[Embodied Carbon (Metric T)]]*AHP!$Q$26/TOPSIS!$E$20</f>
        <v>1.0398309691355672E-2</v>
      </c>
      <c r="Y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2.4205893202576311E-3</v>
      </c>
      <c r="Z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4.1209932887229222E-3</v>
      </c>
      <c r="AA82">
        <f>Net_Zero_Table[[#This Row],[S- Worst-Euclidean Distance]]/(Net_Zero_Table[[#This Row],[S+ Best-Euclidean Distance]]+Net_Zero_Table[[#This Row],[S- Worst-Euclidean Distance]])</f>
        <v>0.62996885234858202</v>
      </c>
      <c r="AB82">
        <v>81</v>
      </c>
    </row>
    <row r="83" spans="1:28" x14ac:dyDescent="0.3">
      <c r="A83">
        <v>188</v>
      </c>
      <c r="B83" t="s">
        <v>140</v>
      </c>
      <c r="C83" t="s">
        <v>151</v>
      </c>
      <c r="D83" t="s">
        <v>154</v>
      </c>
      <c r="E83" t="s">
        <v>156</v>
      </c>
      <c r="F83" t="s">
        <v>161</v>
      </c>
      <c r="G83" t="s">
        <v>226</v>
      </c>
      <c r="H83">
        <v>355.84936723739457</v>
      </c>
      <c r="I83">
        <v>26</v>
      </c>
      <c r="J83">
        <v>1301664.263367288</v>
      </c>
      <c r="K83">
        <v>44645.256999999991</v>
      </c>
      <c r="L83">
        <v>234299567.40611187</v>
      </c>
      <c r="M83">
        <v>5427071.6549999993</v>
      </c>
      <c r="N83">
        <v>1952496395.0509322</v>
      </c>
      <c r="O83">
        <v>101400000</v>
      </c>
      <c r="P83">
        <v>20.990909413636359</v>
      </c>
      <c r="Q83">
        <v>19459.880737340958</v>
      </c>
      <c r="R83">
        <v>234344212.66311187</v>
      </c>
      <c r="S83">
        <v>2059.3234667059323</v>
      </c>
      <c r="T83">
        <v>19480.871646754593</v>
      </c>
      <c r="U83">
        <f>Net_Zero_Table[[#This Row],[Total Energy(MJ)]]*AHP!$Q$23/TOPSIS!$B$20</f>
        <v>2.397200977453099E-2</v>
      </c>
      <c r="V83">
        <f>Net_Zero_Table[[#This Row],[Capital Cost (LKR)]]*AHP!$Q$24/TOPSIS!$C$20</f>
        <v>4.7913179530830038E-3</v>
      </c>
      <c r="W83">
        <f>Net_Zero_Table[[#This Row],[System Cost (LKR)]]*AHP!$Q$25/TOPSIS!$D$20</f>
        <v>2.6545562604431252E-3</v>
      </c>
      <c r="X83">
        <f>Net_Zero_Table[[#This Row],[Embodied Carbon (Metric T)]]*AHP!$Q$26/TOPSIS!$E$20</f>
        <v>1.0160514642857213E-2</v>
      </c>
      <c r="Y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2.4539248361178261E-3</v>
      </c>
      <c r="Z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4.1760188598447823E-3</v>
      </c>
      <c r="AA83">
        <f>Net_Zero_Table[[#This Row],[S- Worst-Euclidean Distance]]/(Net_Zero_Table[[#This Row],[S+ Best-Euclidean Distance]]+Net_Zero_Table[[#This Row],[S- Worst-Euclidean Distance]])</f>
        <v>0.62987244708998424</v>
      </c>
      <c r="AB83">
        <v>82</v>
      </c>
    </row>
    <row r="84" spans="1:28" x14ac:dyDescent="0.3">
      <c r="A84">
        <v>310</v>
      </c>
      <c r="B84" t="s">
        <v>141</v>
      </c>
      <c r="C84" t="s">
        <v>151</v>
      </c>
      <c r="D84" t="s">
        <v>155</v>
      </c>
      <c r="E84" t="s">
        <v>156</v>
      </c>
      <c r="F84" t="s">
        <v>160</v>
      </c>
      <c r="G84" t="s">
        <v>225</v>
      </c>
      <c r="H84">
        <v>363.7791349030839</v>
      </c>
      <c r="I84">
        <v>52</v>
      </c>
      <c r="J84">
        <v>1318132.3104730397</v>
      </c>
      <c r="K84">
        <v>40505.148836363631</v>
      </c>
      <c r="L84">
        <v>237263815.88514715</v>
      </c>
      <c r="M84">
        <v>5202995.9263636358</v>
      </c>
      <c r="N84">
        <v>1977198465.7095597</v>
      </c>
      <c r="O84">
        <v>96928000</v>
      </c>
      <c r="P84">
        <v>20.016194052272724</v>
      </c>
      <c r="Q84">
        <v>19706.078041571946</v>
      </c>
      <c r="R84">
        <v>237304321.03398353</v>
      </c>
      <c r="S84">
        <v>2079.3294616359235</v>
      </c>
      <c r="T84">
        <v>19726.094235624219</v>
      </c>
      <c r="U84">
        <f>Net_Zero_Table[[#This Row],[Total Energy(MJ)]]*AHP!$Q$23/TOPSIS!$B$20</f>
        <v>2.4274811136654733E-2</v>
      </c>
      <c r="V84">
        <f>Net_Zero_Table[[#This Row],[Capital Cost (LKR)]]*AHP!$Q$24/TOPSIS!$C$20</f>
        <v>4.5934915506111599E-3</v>
      </c>
      <c r="W84">
        <f>Net_Zero_Table[[#This Row],[System Cost (LKR)]]*AHP!$Q$25/TOPSIS!$D$20</f>
        <v>2.5374835228030696E-3</v>
      </c>
      <c r="X84">
        <f>Net_Zero_Table[[#This Row],[Embodied Carbon (Metric T)]]*AHP!$Q$26/TOPSIS!$E$20</f>
        <v>9.6887099436611234E-3</v>
      </c>
      <c r="Y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2.5727693438637434E-3</v>
      </c>
      <c r="Z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4.3597392811335258E-3</v>
      </c>
      <c r="AA84">
        <f>Net_Zero_Table[[#This Row],[S- Worst-Euclidean Distance]]/(Net_Zero_Table[[#This Row],[S+ Best-Euclidean Distance]]+Net_Zero_Table[[#This Row],[S- Worst-Euclidean Distance]])</f>
        <v>0.62888335478057089</v>
      </c>
      <c r="AB84">
        <v>83</v>
      </c>
    </row>
    <row r="85" spans="1:28" x14ac:dyDescent="0.3">
      <c r="A85">
        <v>312</v>
      </c>
      <c r="B85" t="s">
        <v>141</v>
      </c>
      <c r="C85" t="s">
        <v>151</v>
      </c>
      <c r="D85" t="s">
        <v>155</v>
      </c>
      <c r="E85" t="s">
        <v>156</v>
      </c>
      <c r="F85" t="s">
        <v>160</v>
      </c>
      <c r="G85" t="s">
        <v>224</v>
      </c>
      <c r="H85">
        <v>363.7791349030839</v>
      </c>
      <c r="I85">
        <v>26</v>
      </c>
      <c r="J85">
        <v>1318132.3104730397</v>
      </c>
      <c r="K85">
        <v>40505.148836363631</v>
      </c>
      <c r="L85">
        <v>237263815.88514715</v>
      </c>
      <c r="M85">
        <v>5202995.9263636358</v>
      </c>
      <c r="N85">
        <v>1977198465.7095597</v>
      </c>
      <c r="O85">
        <v>97401200</v>
      </c>
      <c r="P85">
        <v>20.016194052272724</v>
      </c>
      <c r="Q85">
        <v>19706.078041571946</v>
      </c>
      <c r="R85">
        <v>237304321.03398353</v>
      </c>
      <c r="S85">
        <v>2079.8026616359234</v>
      </c>
      <c r="T85">
        <v>19726.094235624219</v>
      </c>
      <c r="U85">
        <f>Net_Zero_Table[[#This Row],[Total Energy(MJ)]]*AHP!$Q$23/TOPSIS!$B$20</f>
        <v>2.4274811136654733E-2</v>
      </c>
      <c r="V85">
        <f>Net_Zero_Table[[#This Row],[Capital Cost (LKR)]]*AHP!$Q$24/TOPSIS!$C$20</f>
        <v>4.5934915506111599E-3</v>
      </c>
      <c r="W85">
        <f>Net_Zero_Table[[#This Row],[System Cost (LKR)]]*AHP!$Q$25/TOPSIS!$D$20</f>
        <v>2.5498714520184708E-3</v>
      </c>
      <c r="X85">
        <f>Net_Zero_Table[[#This Row],[Embodied Carbon (Metric T)]]*AHP!$Q$26/TOPSIS!$E$20</f>
        <v>9.6887099436611234E-3</v>
      </c>
      <c r="Y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2.5742085377615269E-3</v>
      </c>
      <c r="Z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4.3582635520138845E-3</v>
      </c>
      <c r="AA85">
        <f>Net_Zero_Table[[#This Row],[S- Worst-Euclidean Distance]]/(Net_Zero_Table[[#This Row],[S+ Best-Euclidean Distance]]+Net_Zero_Table[[#This Row],[S- Worst-Euclidean Distance]])</f>
        <v>0.62867379710649185</v>
      </c>
      <c r="AB85">
        <v>84</v>
      </c>
    </row>
    <row r="86" spans="1:28" x14ac:dyDescent="0.3">
      <c r="A86">
        <v>292</v>
      </c>
      <c r="B86" t="s">
        <v>141</v>
      </c>
      <c r="C86" t="s">
        <v>151</v>
      </c>
      <c r="D86" t="s">
        <v>154</v>
      </c>
      <c r="E86" t="s">
        <v>156</v>
      </c>
      <c r="F86" t="s">
        <v>160</v>
      </c>
      <c r="G86" t="s">
        <v>225</v>
      </c>
      <c r="H86">
        <v>363.77268779808389</v>
      </c>
      <c r="I86">
        <v>52</v>
      </c>
      <c r="J86">
        <v>1318126.0696753999</v>
      </c>
      <c r="K86">
        <v>40523.569136363629</v>
      </c>
      <c r="L86">
        <v>237262692.541572</v>
      </c>
      <c r="M86">
        <v>5203916.9413636355</v>
      </c>
      <c r="N86">
        <v>1977189104.5130999</v>
      </c>
      <c r="O86">
        <v>96928000</v>
      </c>
      <c r="P86">
        <v>20.030009277272725</v>
      </c>
      <c r="Q86">
        <v>19705.984741647229</v>
      </c>
      <c r="R86">
        <v>237303216.11070836</v>
      </c>
      <c r="S86">
        <v>2079.3210214544633</v>
      </c>
      <c r="T86">
        <v>19726.014750924503</v>
      </c>
      <c r="U86">
        <f>Net_Zero_Table[[#This Row],[Total Energy(MJ)]]*AHP!$Q$23/TOPSIS!$B$20</f>
        <v>2.4274698109619627E-2</v>
      </c>
      <c r="V86">
        <f>Net_Zero_Table[[#This Row],[Capital Cost (LKR)]]*AHP!$Q$24/TOPSIS!$C$20</f>
        <v>4.5943046734120158E-3</v>
      </c>
      <c r="W86">
        <f>Net_Zero_Table[[#This Row],[System Cost (LKR)]]*AHP!$Q$25/TOPSIS!$D$20</f>
        <v>2.5374835228030696E-3</v>
      </c>
      <c r="X86">
        <f>Net_Zero_Table[[#This Row],[Embodied Carbon (Metric T)]]*AHP!$Q$26/TOPSIS!$E$20</f>
        <v>9.6953971144330426E-3</v>
      </c>
      <c r="Y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2.5734788904816799E-3</v>
      </c>
      <c r="Z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4.3545522376646209E-3</v>
      </c>
      <c r="AA86">
        <f>Net_Zero_Table[[#This Row],[S- Worst-Euclidean Distance]]/(Net_Zero_Table[[#This Row],[S+ Best-Euclidean Distance]]+Net_Zero_Table[[#This Row],[S- Worst-Euclidean Distance]])</f>
        <v>0.62854109011917025</v>
      </c>
      <c r="AB86">
        <v>85</v>
      </c>
    </row>
    <row r="87" spans="1:28" x14ac:dyDescent="0.3">
      <c r="A87">
        <v>203</v>
      </c>
      <c r="B87" t="s">
        <v>140</v>
      </c>
      <c r="C87" t="s">
        <v>151</v>
      </c>
      <c r="D87" t="s">
        <v>155</v>
      </c>
      <c r="E87" t="s">
        <v>156</v>
      </c>
      <c r="F87" t="s">
        <v>160</v>
      </c>
      <c r="G87" t="s">
        <v>226</v>
      </c>
      <c r="H87">
        <v>356.12030698585613</v>
      </c>
      <c r="I87">
        <v>26</v>
      </c>
      <c r="J87">
        <v>1294530.9881168099</v>
      </c>
      <c r="K87">
        <v>44135.568836363629</v>
      </c>
      <c r="L87">
        <v>233015577.86102578</v>
      </c>
      <c r="M87">
        <v>5475277.4263636358</v>
      </c>
      <c r="N87">
        <v>1941796482.1752148</v>
      </c>
      <c r="O87">
        <v>101400000</v>
      </c>
      <c r="P87">
        <v>21.468362052272724</v>
      </c>
      <c r="Q87">
        <v>19353.238272346305</v>
      </c>
      <c r="R87">
        <v>233059713.42986214</v>
      </c>
      <c r="S87">
        <v>2048.6717596015783</v>
      </c>
      <c r="T87">
        <v>19374.706634398579</v>
      </c>
      <c r="U87">
        <f>Net_Zero_Table[[#This Row],[Total Energy(MJ)]]*AHP!$Q$23/TOPSIS!$B$20</f>
        <v>2.3840613194154987E-2</v>
      </c>
      <c r="V87">
        <f>Net_Zero_Table[[#This Row],[Capital Cost (LKR)]]*AHP!$Q$24/TOPSIS!$C$20</f>
        <v>4.8338766647528621E-3</v>
      </c>
      <c r="W87">
        <f>Net_Zero_Table[[#This Row],[System Cost (LKR)]]*AHP!$Q$25/TOPSIS!$D$20</f>
        <v>2.6545562604431252E-3</v>
      </c>
      <c r="X87">
        <f>Net_Zero_Table[[#This Row],[Embodied Carbon (Metric T)]]*AHP!$Q$26/TOPSIS!$E$20</f>
        <v>1.0391622520583756E-2</v>
      </c>
      <c r="Y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2.4332209638771897E-3</v>
      </c>
      <c r="Z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4.1135669403241822E-3</v>
      </c>
      <c r="AA87">
        <f>Net_Zero_Table[[#This Row],[S- Worst-Euclidean Distance]]/(Net_Zero_Table[[#This Row],[S+ Best-Euclidean Distance]]+Net_Zero_Table[[#This Row],[S- Worst-Euclidean Distance]])</f>
        <v>0.62833361955781686</v>
      </c>
      <c r="AB87">
        <v>86</v>
      </c>
    </row>
    <row r="88" spans="1:28" x14ac:dyDescent="0.3">
      <c r="A88">
        <v>294</v>
      </c>
      <c r="B88" t="s">
        <v>141</v>
      </c>
      <c r="C88" t="s">
        <v>151</v>
      </c>
      <c r="D88" t="s">
        <v>154</v>
      </c>
      <c r="E88" t="s">
        <v>156</v>
      </c>
      <c r="F88" t="s">
        <v>160</v>
      </c>
      <c r="G88" t="s">
        <v>224</v>
      </c>
      <c r="H88">
        <v>363.77268779808389</v>
      </c>
      <c r="I88">
        <v>26</v>
      </c>
      <c r="J88">
        <v>1318126.0696753999</v>
      </c>
      <c r="K88">
        <v>40523.569136363629</v>
      </c>
      <c r="L88">
        <v>237262692.541572</v>
      </c>
      <c r="M88">
        <v>5203916.9413636355</v>
      </c>
      <c r="N88">
        <v>1977189104.5130999</v>
      </c>
      <c r="O88">
        <v>97401200</v>
      </c>
      <c r="P88">
        <v>20.030009277272725</v>
      </c>
      <c r="Q88">
        <v>19705.984741647229</v>
      </c>
      <c r="R88">
        <v>237303216.11070836</v>
      </c>
      <c r="S88">
        <v>2079.7942214544637</v>
      </c>
      <c r="T88">
        <v>19726.014750924503</v>
      </c>
      <c r="U88">
        <f>Net_Zero_Table[[#This Row],[Total Energy(MJ)]]*AHP!$Q$23/TOPSIS!$B$20</f>
        <v>2.4274698109619627E-2</v>
      </c>
      <c r="V88">
        <f>Net_Zero_Table[[#This Row],[Capital Cost (LKR)]]*AHP!$Q$24/TOPSIS!$C$20</f>
        <v>4.5943046734120158E-3</v>
      </c>
      <c r="W88">
        <f>Net_Zero_Table[[#This Row],[System Cost (LKR)]]*AHP!$Q$25/TOPSIS!$D$20</f>
        <v>2.5498714520184708E-3</v>
      </c>
      <c r="X88">
        <f>Net_Zero_Table[[#This Row],[Embodied Carbon (Metric T)]]*AHP!$Q$26/TOPSIS!$E$20</f>
        <v>9.6953971144330426E-3</v>
      </c>
      <c r="Y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2.5749176877939376E-3</v>
      </c>
      <c r="Z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4.3530747500937729E-3</v>
      </c>
      <c r="AA88">
        <f>Net_Zero_Table[[#This Row],[S- Worst-Euclidean Distance]]/(Net_Zero_Table[[#This Row],[S+ Best-Euclidean Distance]]+Net_Zero_Table[[#This Row],[S- Worst-Euclidean Distance]])</f>
        <v>0.62833133683687892</v>
      </c>
      <c r="AB88">
        <v>87</v>
      </c>
    </row>
    <row r="89" spans="1:28" x14ac:dyDescent="0.3">
      <c r="A89">
        <v>185</v>
      </c>
      <c r="B89" t="s">
        <v>140</v>
      </c>
      <c r="C89" t="s">
        <v>151</v>
      </c>
      <c r="D89" t="s">
        <v>154</v>
      </c>
      <c r="E89" t="s">
        <v>156</v>
      </c>
      <c r="F89" t="s">
        <v>160</v>
      </c>
      <c r="G89" t="s">
        <v>226</v>
      </c>
      <c r="H89">
        <v>356.11385988085613</v>
      </c>
      <c r="I89">
        <v>26</v>
      </c>
      <c r="J89">
        <v>1294524.7473191698</v>
      </c>
      <c r="K89">
        <v>44153.989136363627</v>
      </c>
      <c r="L89">
        <v>233014454.51745057</v>
      </c>
      <c r="M89">
        <v>5476198.4413636355</v>
      </c>
      <c r="N89">
        <v>1941787120.9787548</v>
      </c>
      <c r="O89">
        <v>101400000</v>
      </c>
      <c r="P89">
        <v>21.482177277272722</v>
      </c>
      <c r="Q89">
        <v>19353.144972421585</v>
      </c>
      <c r="R89">
        <v>233058608.50658694</v>
      </c>
      <c r="S89">
        <v>2048.6633194201181</v>
      </c>
      <c r="T89">
        <v>19374.627149698859</v>
      </c>
      <c r="U89">
        <f>Net_Zero_Table[[#This Row],[Total Energy(MJ)]]*AHP!$Q$23/TOPSIS!$B$20</f>
        <v>2.3840500167119874E-2</v>
      </c>
      <c r="V89">
        <f>Net_Zero_Table[[#This Row],[Capital Cost (LKR)]]*AHP!$Q$24/TOPSIS!$C$20</f>
        <v>4.8346897875537172E-3</v>
      </c>
      <c r="W89">
        <f>Net_Zero_Table[[#This Row],[System Cost (LKR)]]*AHP!$Q$25/TOPSIS!$D$20</f>
        <v>2.6545562604431252E-3</v>
      </c>
      <c r="X89">
        <f>Net_Zero_Table[[#This Row],[Embodied Carbon (Metric T)]]*AHP!$Q$26/TOPSIS!$E$20</f>
        <v>1.0398309691355672E-2</v>
      </c>
      <c r="Y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2.4360020181451278E-3</v>
      </c>
      <c r="Z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4.109272640497999E-3</v>
      </c>
      <c r="AA89">
        <f>Net_Zero_Table[[#This Row],[S- Worst-Euclidean Distance]]/(Net_Zero_Table[[#This Row],[S+ Best-Euclidean Distance]]+Net_Zero_Table[[#This Row],[S- Worst-Euclidean Distance]])</f>
        <v>0.62782279656845985</v>
      </c>
      <c r="AB89">
        <v>88</v>
      </c>
    </row>
    <row r="90" spans="1:28" x14ac:dyDescent="0.3">
      <c r="A90">
        <v>311</v>
      </c>
      <c r="B90" t="s">
        <v>141</v>
      </c>
      <c r="C90" t="s">
        <v>151</v>
      </c>
      <c r="D90" t="s">
        <v>155</v>
      </c>
      <c r="E90" t="s">
        <v>156</v>
      </c>
      <c r="F90" t="s">
        <v>160</v>
      </c>
      <c r="G90" t="s">
        <v>226</v>
      </c>
      <c r="H90">
        <v>363.7791349030839</v>
      </c>
      <c r="I90">
        <v>26</v>
      </c>
      <c r="J90">
        <v>1318132.3104730397</v>
      </c>
      <c r="K90">
        <v>40505.148836363631</v>
      </c>
      <c r="L90">
        <v>237263815.88514715</v>
      </c>
      <c r="M90">
        <v>5202995.9263636358</v>
      </c>
      <c r="N90">
        <v>1977198465.7095597</v>
      </c>
      <c r="O90">
        <v>101400000</v>
      </c>
      <c r="P90">
        <v>20.016194052272724</v>
      </c>
      <c r="Q90">
        <v>19706.078041571946</v>
      </c>
      <c r="R90">
        <v>237304321.03398353</v>
      </c>
      <c r="S90">
        <v>2083.8014616359233</v>
      </c>
      <c r="T90">
        <v>19726.094235624219</v>
      </c>
      <c r="U90">
        <f>Net_Zero_Table[[#This Row],[Total Energy(MJ)]]*AHP!$Q$23/TOPSIS!$B$20</f>
        <v>2.4274811136654733E-2</v>
      </c>
      <c r="V90">
        <f>Net_Zero_Table[[#This Row],[Capital Cost (LKR)]]*AHP!$Q$24/TOPSIS!$C$20</f>
        <v>4.5934915506111599E-3</v>
      </c>
      <c r="W90">
        <f>Net_Zero_Table[[#This Row],[System Cost (LKR)]]*AHP!$Q$25/TOPSIS!$D$20</f>
        <v>2.6545562604431252E-3</v>
      </c>
      <c r="X90">
        <f>Net_Zero_Table[[#This Row],[Embodied Carbon (Metric T)]]*AHP!$Q$26/TOPSIS!$E$20</f>
        <v>9.6887099436611234E-3</v>
      </c>
      <c r="Y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2.5887067757755363E-3</v>
      </c>
      <c r="Z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4.3471826666311953E-3</v>
      </c>
      <c r="AA90">
        <f>Net_Zero_Table[[#This Row],[S- Worst-Euclidean Distance]]/(Net_Zero_Table[[#This Row],[S+ Best-Euclidean Distance]]+Net_Zero_Table[[#This Row],[S- Worst-Euclidean Distance]])</f>
        <v>0.62676643027959467</v>
      </c>
      <c r="AB90">
        <v>89</v>
      </c>
    </row>
    <row r="91" spans="1:28" x14ac:dyDescent="0.3">
      <c r="A91">
        <v>293</v>
      </c>
      <c r="B91" t="s">
        <v>141</v>
      </c>
      <c r="C91" t="s">
        <v>151</v>
      </c>
      <c r="D91" t="s">
        <v>154</v>
      </c>
      <c r="E91" t="s">
        <v>156</v>
      </c>
      <c r="F91" t="s">
        <v>160</v>
      </c>
      <c r="G91" t="s">
        <v>226</v>
      </c>
      <c r="H91">
        <v>363.77268779808389</v>
      </c>
      <c r="I91">
        <v>26</v>
      </c>
      <c r="J91">
        <v>1318126.0696753999</v>
      </c>
      <c r="K91">
        <v>40523.569136363629</v>
      </c>
      <c r="L91">
        <v>237262692.541572</v>
      </c>
      <c r="M91">
        <v>5203916.9413636355</v>
      </c>
      <c r="N91">
        <v>1977189104.5130999</v>
      </c>
      <c r="O91">
        <v>101400000</v>
      </c>
      <c r="P91">
        <v>20.030009277272725</v>
      </c>
      <c r="Q91">
        <v>19705.984741647229</v>
      </c>
      <c r="R91">
        <v>237303216.11070836</v>
      </c>
      <c r="S91">
        <v>2083.7930214544635</v>
      </c>
      <c r="T91">
        <v>19726.014750924503</v>
      </c>
      <c r="U91">
        <f>Net_Zero_Table[[#This Row],[Total Energy(MJ)]]*AHP!$Q$23/TOPSIS!$B$20</f>
        <v>2.4274698109619627E-2</v>
      </c>
      <c r="V91">
        <f>Net_Zero_Table[[#This Row],[Capital Cost (LKR)]]*AHP!$Q$24/TOPSIS!$C$20</f>
        <v>4.5943046734120158E-3</v>
      </c>
      <c r="W91">
        <f>Net_Zero_Table[[#This Row],[System Cost (LKR)]]*AHP!$Q$25/TOPSIS!$D$20</f>
        <v>2.6545562604431252E-3</v>
      </c>
      <c r="X91">
        <f>Net_Zero_Table[[#This Row],[Embodied Carbon (Metric T)]]*AHP!$Q$26/TOPSIS!$E$20</f>
        <v>9.6953971144330426E-3</v>
      </c>
      <c r="Y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2.5894119552469655E-3</v>
      </c>
      <c r="Z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4.3419806227285264E-3</v>
      </c>
      <c r="AA91">
        <f>Net_Zero_Table[[#This Row],[S- Worst-Euclidean Distance]]/(Net_Zero_Table[[#This Row],[S+ Best-Euclidean Distance]]+Net_Zero_Table[[#This Row],[S- Worst-Euclidean Distance]])</f>
        <v>0.62642255129585001</v>
      </c>
      <c r="AB91">
        <v>90</v>
      </c>
    </row>
    <row r="92" spans="1:28" x14ac:dyDescent="0.3">
      <c r="A92">
        <v>313</v>
      </c>
      <c r="B92" t="s">
        <v>141</v>
      </c>
      <c r="C92" t="s">
        <v>151</v>
      </c>
      <c r="D92" t="s">
        <v>155</v>
      </c>
      <c r="E92" t="s">
        <v>156</v>
      </c>
      <c r="F92" t="s">
        <v>161</v>
      </c>
      <c r="G92" t="s">
        <v>225</v>
      </c>
      <c r="H92">
        <v>363.51464225962235</v>
      </c>
      <c r="I92">
        <v>52</v>
      </c>
      <c r="J92">
        <v>1325271.8265211578</v>
      </c>
      <c r="K92">
        <v>40996.416699999994</v>
      </c>
      <c r="L92">
        <v>238548928.77380839</v>
      </c>
      <c r="M92">
        <v>5153869.1399999997</v>
      </c>
      <c r="N92">
        <v>1987907739.7817366</v>
      </c>
      <c r="O92">
        <v>96928000</v>
      </c>
      <c r="P92">
        <v>19.524926188636361</v>
      </c>
      <c r="Q92">
        <v>19812.813806491307</v>
      </c>
      <c r="R92">
        <v>238589925.1905084</v>
      </c>
      <c r="S92">
        <v>2089.9896089217368</v>
      </c>
      <c r="T92">
        <v>19832.338732679942</v>
      </c>
      <c r="U92">
        <f>Net_Zero_Table[[#This Row],[Total Energy(MJ)]]*AHP!$Q$23/TOPSIS!$B$20</f>
        <v>2.4406320744065846E-2</v>
      </c>
      <c r="V92">
        <f>Net_Zero_Table[[#This Row],[Capital Cost (LKR)]]*AHP!$Q$24/TOPSIS!$C$20</f>
        <v>4.5501197161404465E-3</v>
      </c>
      <c r="W92">
        <f>Net_Zero_Table[[#This Row],[System Cost (LKR)]]*AHP!$Q$25/TOPSIS!$D$20</f>
        <v>2.5374835228030696E-3</v>
      </c>
      <c r="X92">
        <f>Net_Zero_Table[[#This Row],[Embodied Carbon (Metric T)]]*AHP!$Q$26/TOPSIS!$E$20</f>
        <v>9.4509148951626622E-3</v>
      </c>
      <c r="Y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2.679443324401396E-3</v>
      </c>
      <c r="Z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4.4758207790681261E-3</v>
      </c>
      <c r="AA92">
        <f>Net_Zero_Table[[#This Row],[S- Worst-Euclidean Distance]]/(Net_Zero_Table[[#This Row],[S+ Best-Euclidean Distance]]+Net_Zero_Table[[#This Row],[S- Worst-Euclidean Distance]])</f>
        <v>0.62552838222950302</v>
      </c>
      <c r="AB92">
        <v>91</v>
      </c>
    </row>
    <row r="93" spans="1:28" x14ac:dyDescent="0.3">
      <c r="A93">
        <v>315</v>
      </c>
      <c r="B93" t="s">
        <v>141</v>
      </c>
      <c r="C93" t="s">
        <v>151</v>
      </c>
      <c r="D93" t="s">
        <v>155</v>
      </c>
      <c r="E93" t="s">
        <v>156</v>
      </c>
      <c r="F93" t="s">
        <v>161</v>
      </c>
      <c r="G93" t="s">
        <v>224</v>
      </c>
      <c r="H93">
        <v>363.51464225962235</v>
      </c>
      <c r="I93">
        <v>26</v>
      </c>
      <c r="J93">
        <v>1325271.8265211578</v>
      </c>
      <c r="K93">
        <v>40996.416699999994</v>
      </c>
      <c r="L93">
        <v>238548928.77380839</v>
      </c>
      <c r="M93">
        <v>5153869.1399999997</v>
      </c>
      <c r="N93">
        <v>1987907739.7817366</v>
      </c>
      <c r="O93">
        <v>97401200</v>
      </c>
      <c r="P93">
        <v>19.524926188636361</v>
      </c>
      <c r="Q93">
        <v>19812.813806491307</v>
      </c>
      <c r="R93">
        <v>238589925.1905084</v>
      </c>
      <c r="S93">
        <v>2090.4628089217367</v>
      </c>
      <c r="T93">
        <v>19832.338732679942</v>
      </c>
      <c r="U93">
        <f>Net_Zero_Table[[#This Row],[Total Energy(MJ)]]*AHP!$Q$23/TOPSIS!$B$20</f>
        <v>2.4406320744065846E-2</v>
      </c>
      <c r="V93">
        <f>Net_Zero_Table[[#This Row],[Capital Cost (LKR)]]*AHP!$Q$24/TOPSIS!$C$20</f>
        <v>4.5501197161404465E-3</v>
      </c>
      <c r="W93">
        <f>Net_Zero_Table[[#This Row],[System Cost (LKR)]]*AHP!$Q$25/TOPSIS!$D$20</f>
        <v>2.5498714520184708E-3</v>
      </c>
      <c r="X93">
        <f>Net_Zero_Table[[#This Row],[Embodied Carbon (Metric T)]]*AHP!$Q$26/TOPSIS!$E$20</f>
        <v>9.4509148951626622E-3</v>
      </c>
      <c r="Y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2.6808252512684344E-3</v>
      </c>
      <c r="Z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4.4743833358008136E-3</v>
      </c>
      <c r="AA93">
        <f>Net_Zero_Table[[#This Row],[S- Worst-Euclidean Distance]]/(Net_Zero_Table[[#This Row],[S+ Best-Euclidean Distance]]+Net_Zero_Table[[#This Row],[S- Worst-Euclidean Distance]])</f>
        <v>0.62533234095884094</v>
      </c>
      <c r="AB93">
        <v>92</v>
      </c>
    </row>
    <row r="94" spans="1:28" x14ac:dyDescent="0.3">
      <c r="A94">
        <v>295</v>
      </c>
      <c r="B94" t="s">
        <v>141</v>
      </c>
      <c r="C94" t="s">
        <v>151</v>
      </c>
      <c r="D94" t="s">
        <v>154</v>
      </c>
      <c r="E94" t="s">
        <v>156</v>
      </c>
      <c r="F94" t="s">
        <v>161</v>
      </c>
      <c r="G94" t="s">
        <v>225</v>
      </c>
      <c r="H94">
        <v>363.50819515462229</v>
      </c>
      <c r="I94">
        <v>52</v>
      </c>
      <c r="J94">
        <v>1325265.5857235177</v>
      </c>
      <c r="K94">
        <v>41014.836999999992</v>
      </c>
      <c r="L94">
        <v>238547805.43023318</v>
      </c>
      <c r="M94">
        <v>5154790.1549999993</v>
      </c>
      <c r="N94">
        <v>1987898378.5852766</v>
      </c>
      <c r="O94">
        <v>96928000</v>
      </c>
      <c r="P94">
        <v>19.538741413636362</v>
      </c>
      <c r="Q94">
        <v>19812.720506566588</v>
      </c>
      <c r="R94">
        <v>238588820.26723319</v>
      </c>
      <c r="S94">
        <v>2089.9811687402766</v>
      </c>
      <c r="T94">
        <v>19832.259247980222</v>
      </c>
      <c r="U94">
        <f>Net_Zero_Table[[#This Row],[Total Energy(MJ)]]*AHP!$Q$23/TOPSIS!$B$20</f>
        <v>2.4406207717030736E-2</v>
      </c>
      <c r="V94">
        <f>Net_Zero_Table[[#This Row],[Capital Cost (LKR)]]*AHP!$Q$24/TOPSIS!$C$20</f>
        <v>4.5509328389413016E-3</v>
      </c>
      <c r="W94">
        <f>Net_Zero_Table[[#This Row],[System Cost (LKR)]]*AHP!$Q$25/TOPSIS!$D$20</f>
        <v>2.5374835228030696E-3</v>
      </c>
      <c r="X94">
        <f>Net_Zero_Table[[#This Row],[Embodied Carbon (Metric T)]]*AHP!$Q$26/TOPSIS!$E$20</f>
        <v>9.4576020659345832E-3</v>
      </c>
      <c r="Y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2.6795125336478275E-3</v>
      </c>
      <c r="Z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4.470401505871276E-3</v>
      </c>
      <c r="AA94">
        <f>Net_Zero_Table[[#This Row],[S- Worst-Euclidean Distance]]/(Net_Zero_Table[[#This Row],[S+ Best-Euclidean Distance]]+Net_Zero_Table[[#This Row],[S- Worst-Euclidean Distance]])</f>
        <v>0.62523849673750076</v>
      </c>
      <c r="AB94">
        <v>93</v>
      </c>
    </row>
    <row r="95" spans="1:28" x14ac:dyDescent="0.3">
      <c r="A95">
        <v>307</v>
      </c>
      <c r="B95" t="s">
        <v>141</v>
      </c>
      <c r="C95" t="s">
        <v>151</v>
      </c>
      <c r="D95" t="s">
        <v>155</v>
      </c>
      <c r="E95" t="s">
        <v>156</v>
      </c>
      <c r="F95" t="s">
        <v>159</v>
      </c>
      <c r="G95" t="s">
        <v>225</v>
      </c>
      <c r="H95">
        <v>363.817706746922</v>
      </c>
      <c r="I95">
        <v>52</v>
      </c>
      <c r="J95">
        <v>1317091.131049356</v>
      </c>
      <c r="K95">
        <v>39686.369063636361</v>
      </c>
      <c r="L95">
        <v>237076403.58888409</v>
      </c>
      <c r="M95">
        <v>5175703.2672727266</v>
      </c>
      <c r="N95">
        <v>1975636696.574034</v>
      </c>
      <c r="O95">
        <v>96928000</v>
      </c>
      <c r="P95">
        <v>20.289120643181814</v>
      </c>
      <c r="Q95">
        <v>19690.512409187872</v>
      </c>
      <c r="R95">
        <v>237116089.95794773</v>
      </c>
      <c r="S95">
        <v>2077.7403998413065</v>
      </c>
      <c r="T95">
        <v>19710.801529831053</v>
      </c>
      <c r="U95">
        <f>Net_Zero_Table[[#This Row],[Total Energy(MJ)]]*AHP!$Q$23/TOPSIS!$B$20</f>
        <v>2.4255556224645935E-2</v>
      </c>
      <c r="V95">
        <f>Net_Zero_Table[[#This Row],[Capital Cost (LKR)]]*AHP!$Q$24/TOPSIS!$C$20</f>
        <v>4.5693960870163185E-3</v>
      </c>
      <c r="W95">
        <f>Net_Zero_Table[[#This Row],[System Cost (LKR)]]*AHP!$Q$25/TOPSIS!$D$20</f>
        <v>2.5374835228030696E-3</v>
      </c>
      <c r="X95">
        <f>Net_Zero_Table[[#This Row],[Embodied Carbon (Metric T)]]*AHP!$Q$26/TOPSIS!$E$20</f>
        <v>9.8208183039380451E-3</v>
      </c>
      <c r="Y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2.5643726972040346E-3</v>
      </c>
      <c r="Z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4.2751018389466881E-3</v>
      </c>
      <c r="AA95">
        <f>Net_Zero_Table[[#This Row],[S- Worst-Euclidean Distance]]/(Net_Zero_Table[[#This Row],[S+ Best-Euclidean Distance]]+Net_Zero_Table[[#This Row],[S- Worst-Euclidean Distance]])</f>
        <v>0.62506290744270077</v>
      </c>
      <c r="AB95">
        <v>94</v>
      </c>
    </row>
    <row r="96" spans="1:28" x14ac:dyDescent="0.3">
      <c r="A96">
        <v>297</v>
      </c>
      <c r="B96" t="s">
        <v>141</v>
      </c>
      <c r="C96" t="s">
        <v>151</v>
      </c>
      <c r="D96" t="s">
        <v>154</v>
      </c>
      <c r="E96" t="s">
        <v>156</v>
      </c>
      <c r="F96" t="s">
        <v>161</v>
      </c>
      <c r="G96" t="s">
        <v>224</v>
      </c>
      <c r="H96">
        <v>363.50819515462229</v>
      </c>
      <c r="I96">
        <v>26</v>
      </c>
      <c r="J96">
        <v>1325265.5857235177</v>
      </c>
      <c r="K96">
        <v>41014.836999999992</v>
      </c>
      <c r="L96">
        <v>238547805.43023318</v>
      </c>
      <c r="M96">
        <v>5154790.1549999993</v>
      </c>
      <c r="N96">
        <v>1987898378.5852766</v>
      </c>
      <c r="O96">
        <v>97401200</v>
      </c>
      <c r="P96">
        <v>19.538741413636362</v>
      </c>
      <c r="Q96">
        <v>19812.720506566588</v>
      </c>
      <c r="R96">
        <v>238588820.26723319</v>
      </c>
      <c r="S96">
        <v>2090.4543687402765</v>
      </c>
      <c r="T96">
        <v>19832.259247980222</v>
      </c>
      <c r="U96">
        <f>Net_Zero_Table[[#This Row],[Total Energy(MJ)]]*AHP!$Q$23/TOPSIS!$B$20</f>
        <v>2.4406207717030736E-2</v>
      </c>
      <c r="V96">
        <f>Net_Zero_Table[[#This Row],[Capital Cost (LKR)]]*AHP!$Q$24/TOPSIS!$C$20</f>
        <v>4.5509328389413016E-3</v>
      </c>
      <c r="W96">
        <f>Net_Zero_Table[[#This Row],[System Cost (LKR)]]*AHP!$Q$25/TOPSIS!$D$20</f>
        <v>2.5498714520184708E-3</v>
      </c>
      <c r="X96">
        <f>Net_Zero_Table[[#This Row],[Embodied Carbon (Metric T)]]*AHP!$Q$26/TOPSIS!$E$20</f>
        <v>9.4576020659345832E-3</v>
      </c>
      <c r="Y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2.6808944248394155E-3</v>
      </c>
      <c r="Z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4.4689623194932157E-3</v>
      </c>
      <c r="AA96">
        <f>Net_Zero_Table[[#This Row],[S- Worst-Euclidean Distance]]/(Net_Zero_Table[[#This Row],[S+ Best-Euclidean Distance]]+Net_Zero_Table[[#This Row],[S- Worst-Euclidean Distance]])</f>
        <v>0.62504221822843653</v>
      </c>
      <c r="AB96">
        <v>95</v>
      </c>
    </row>
    <row r="97" spans="1:28" x14ac:dyDescent="0.3">
      <c r="A97">
        <v>199</v>
      </c>
      <c r="B97" t="s">
        <v>140</v>
      </c>
      <c r="C97" t="s">
        <v>151</v>
      </c>
      <c r="D97" t="s">
        <v>155</v>
      </c>
      <c r="E97" t="s">
        <v>156</v>
      </c>
      <c r="F97" t="s">
        <v>159</v>
      </c>
      <c r="G97" t="s">
        <v>225</v>
      </c>
      <c r="H97">
        <v>356.15887882969423</v>
      </c>
      <c r="I97">
        <v>51</v>
      </c>
      <c r="J97">
        <v>1293489.8086931261</v>
      </c>
      <c r="K97">
        <v>43316.789063636359</v>
      </c>
      <c r="L97">
        <v>232828165.56476271</v>
      </c>
      <c r="M97">
        <v>5447984.7672727266</v>
      </c>
      <c r="N97">
        <v>1940234713.0396893</v>
      </c>
      <c r="O97">
        <v>95064000</v>
      </c>
      <c r="P97">
        <v>21.741288643181814</v>
      </c>
      <c r="Q97">
        <v>19337.672639962235</v>
      </c>
      <c r="R97">
        <v>232871482.35382634</v>
      </c>
      <c r="S97">
        <v>2040.7466978069619</v>
      </c>
      <c r="T97">
        <v>19359.413928605416</v>
      </c>
      <c r="U97">
        <f>Net_Zero_Table[[#This Row],[Total Energy(MJ)]]*AHP!$Q$23/TOPSIS!$B$20</f>
        <v>2.3821358282146186E-2</v>
      </c>
      <c r="V97">
        <f>Net_Zero_Table[[#This Row],[Capital Cost (LKR)]]*AHP!$Q$24/TOPSIS!$C$20</f>
        <v>4.8097812011580207E-3</v>
      </c>
      <c r="W97">
        <f>Net_Zero_Table[[#This Row],[System Cost (LKR)]]*AHP!$Q$25/TOPSIS!$D$20</f>
        <v>2.4886857627491646E-3</v>
      </c>
      <c r="X97">
        <f>Net_Zero_Table[[#This Row],[Embodied Carbon (Metric T)]]*AHP!$Q$26/TOPSIS!$E$20</f>
        <v>1.0523730880860678E-2</v>
      </c>
      <c r="Y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2.4412769494167631E-3</v>
      </c>
      <c r="Z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4.0674873914185962E-3</v>
      </c>
      <c r="AA97">
        <f>Net_Zero_Table[[#This Row],[S- Worst-Euclidean Distance]]/(Net_Zero_Table[[#This Row],[S+ Best-Euclidean Distance]]+Net_Zero_Table[[#This Row],[S- Worst-Euclidean Distance]])</f>
        <v>0.62492466748251629</v>
      </c>
      <c r="AB97">
        <v>96</v>
      </c>
    </row>
    <row r="98" spans="1:28" x14ac:dyDescent="0.3">
      <c r="A98">
        <v>309</v>
      </c>
      <c r="B98" t="s">
        <v>141</v>
      </c>
      <c r="C98" t="s">
        <v>151</v>
      </c>
      <c r="D98" t="s">
        <v>155</v>
      </c>
      <c r="E98" t="s">
        <v>156</v>
      </c>
      <c r="F98" t="s">
        <v>159</v>
      </c>
      <c r="G98" t="s">
        <v>224</v>
      </c>
      <c r="H98">
        <v>363.817706746922</v>
      </c>
      <c r="I98">
        <v>26</v>
      </c>
      <c r="J98">
        <v>1317091.131049356</v>
      </c>
      <c r="K98">
        <v>39686.369063636361</v>
      </c>
      <c r="L98">
        <v>237076403.58888409</v>
      </c>
      <c r="M98">
        <v>5175703.2672727266</v>
      </c>
      <c r="N98">
        <v>1975636696.574034</v>
      </c>
      <c r="O98">
        <v>97401200</v>
      </c>
      <c r="P98">
        <v>20.289120643181814</v>
      </c>
      <c r="Q98">
        <v>19690.512409187872</v>
      </c>
      <c r="R98">
        <v>237116089.95794773</v>
      </c>
      <c r="S98">
        <v>2078.2135998413069</v>
      </c>
      <c r="T98">
        <v>19710.801529831053</v>
      </c>
      <c r="U98">
        <f>Net_Zero_Table[[#This Row],[Total Energy(MJ)]]*AHP!$Q$23/TOPSIS!$B$20</f>
        <v>2.4255556224645935E-2</v>
      </c>
      <c r="V98">
        <f>Net_Zero_Table[[#This Row],[Capital Cost (LKR)]]*AHP!$Q$24/TOPSIS!$C$20</f>
        <v>4.5693960870163185E-3</v>
      </c>
      <c r="W98">
        <f>Net_Zero_Table[[#This Row],[System Cost (LKR)]]*AHP!$Q$25/TOPSIS!$D$20</f>
        <v>2.5498714520184708E-3</v>
      </c>
      <c r="X98">
        <f>Net_Zero_Table[[#This Row],[Embodied Carbon (Metric T)]]*AHP!$Q$26/TOPSIS!$E$20</f>
        <v>9.8208183039380451E-3</v>
      </c>
      <c r="Y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2.5658166008748085E-3</v>
      </c>
      <c r="Z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4.273596883506839E-3</v>
      </c>
      <c r="AA98">
        <f>Net_Zero_Table[[#This Row],[S- Worst-Euclidean Distance]]/(Net_Zero_Table[[#This Row],[S+ Best-Euclidean Distance]]+Net_Zero_Table[[#This Row],[S- Worst-Euclidean Distance]])</f>
        <v>0.62484844545017526</v>
      </c>
      <c r="AB98">
        <v>97</v>
      </c>
    </row>
    <row r="99" spans="1:28" x14ac:dyDescent="0.3">
      <c r="A99">
        <v>289</v>
      </c>
      <c r="B99" t="s">
        <v>141</v>
      </c>
      <c r="C99" t="s">
        <v>151</v>
      </c>
      <c r="D99" t="s">
        <v>154</v>
      </c>
      <c r="E99" t="s">
        <v>156</v>
      </c>
      <c r="F99" t="s">
        <v>159</v>
      </c>
      <c r="G99" t="s">
        <v>225</v>
      </c>
      <c r="H99">
        <v>363.81125964192194</v>
      </c>
      <c r="I99">
        <v>52</v>
      </c>
      <c r="J99">
        <v>1317084.8902517157</v>
      </c>
      <c r="K99">
        <v>39704.789363636359</v>
      </c>
      <c r="L99">
        <v>237075280.24530882</v>
      </c>
      <c r="M99">
        <v>5176624.2822727263</v>
      </c>
      <c r="N99">
        <v>1975627335.3775735</v>
      </c>
      <c r="O99">
        <v>96928000</v>
      </c>
      <c r="P99">
        <v>20.302935868181816</v>
      </c>
      <c r="Q99">
        <v>19690.419109263148</v>
      </c>
      <c r="R99">
        <v>237114985.03467244</v>
      </c>
      <c r="S99">
        <v>2077.7319596598463</v>
      </c>
      <c r="T99">
        <v>19710.72204513133</v>
      </c>
      <c r="U99">
        <f>Net_Zero_Table[[#This Row],[Total Energy(MJ)]]*AHP!$Q$23/TOPSIS!$B$20</f>
        <v>2.4255443197610811E-2</v>
      </c>
      <c r="V99">
        <f>Net_Zero_Table[[#This Row],[Capital Cost (LKR)]]*AHP!$Q$24/TOPSIS!$C$20</f>
        <v>4.5702092098171745E-3</v>
      </c>
      <c r="W99">
        <f>Net_Zero_Table[[#This Row],[System Cost (LKR)]]*AHP!$Q$25/TOPSIS!$D$20</f>
        <v>2.5374835228030696E-3</v>
      </c>
      <c r="X99">
        <f>Net_Zero_Table[[#This Row],[Embodied Carbon (Metric T)]]*AHP!$Q$26/TOPSIS!$E$20</f>
        <v>9.8275054747099643E-3</v>
      </c>
      <c r="Y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2.5654221607828657E-3</v>
      </c>
      <c r="Z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4.2700147955595435E-3</v>
      </c>
      <c r="AA99">
        <f>Net_Zero_Table[[#This Row],[S- Worst-Euclidean Distance]]/(Net_Zero_Table[[#This Row],[S+ Best-Euclidean Distance]]+Net_Zero_Table[[#This Row],[S- Worst-Euclidean Distance]])</f>
        <v>0.62468790551824449</v>
      </c>
      <c r="AB99">
        <v>98</v>
      </c>
    </row>
    <row r="100" spans="1:28" x14ac:dyDescent="0.3">
      <c r="A100">
        <v>291</v>
      </c>
      <c r="B100" t="s">
        <v>141</v>
      </c>
      <c r="C100" t="s">
        <v>151</v>
      </c>
      <c r="D100" t="s">
        <v>154</v>
      </c>
      <c r="E100" t="s">
        <v>156</v>
      </c>
      <c r="F100" t="s">
        <v>159</v>
      </c>
      <c r="G100" t="s">
        <v>224</v>
      </c>
      <c r="H100">
        <v>363.81125964192194</v>
      </c>
      <c r="I100">
        <v>26</v>
      </c>
      <c r="J100">
        <v>1317084.8902517157</v>
      </c>
      <c r="K100">
        <v>39704.789363636359</v>
      </c>
      <c r="L100">
        <v>237075280.24530882</v>
      </c>
      <c r="M100">
        <v>5176624.2822727263</v>
      </c>
      <c r="N100">
        <v>1975627335.3775735</v>
      </c>
      <c r="O100">
        <v>97401200</v>
      </c>
      <c r="P100">
        <v>20.302935868181816</v>
      </c>
      <c r="Q100">
        <v>19690.419109263148</v>
      </c>
      <c r="R100">
        <v>237114985.03467244</v>
      </c>
      <c r="S100">
        <v>2078.2051596598462</v>
      </c>
      <c r="T100">
        <v>19710.72204513133</v>
      </c>
      <c r="U100">
        <f>Net_Zero_Table[[#This Row],[Total Energy(MJ)]]*AHP!$Q$23/TOPSIS!$B$20</f>
        <v>2.4255443197610811E-2</v>
      </c>
      <c r="V100">
        <f>Net_Zero_Table[[#This Row],[Capital Cost (LKR)]]*AHP!$Q$24/TOPSIS!$C$20</f>
        <v>4.5702092098171745E-3</v>
      </c>
      <c r="W100">
        <f>Net_Zero_Table[[#This Row],[System Cost (LKR)]]*AHP!$Q$25/TOPSIS!$D$20</f>
        <v>2.5498714520184708E-3</v>
      </c>
      <c r="X100">
        <f>Net_Zero_Table[[#This Row],[Embodied Carbon (Metric T)]]*AHP!$Q$26/TOPSIS!$E$20</f>
        <v>9.8275054747099643E-3</v>
      </c>
      <c r="Y1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2.5668654741133373E-3</v>
      </c>
      <c r="Z1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4.2685080465721774E-3</v>
      </c>
      <c r="AA100">
        <f>Net_Zero_Table[[#This Row],[S- Worst-Euclidean Distance]]/(Net_Zero_Table[[#This Row],[S+ Best-Euclidean Distance]]+Net_Zero_Table[[#This Row],[S- Worst-Euclidean Distance]])</f>
        <v>0.62447326889373733</v>
      </c>
      <c r="AB100">
        <v>99</v>
      </c>
    </row>
    <row r="101" spans="1:28" x14ac:dyDescent="0.3">
      <c r="A101">
        <v>181</v>
      </c>
      <c r="B101" t="s">
        <v>140</v>
      </c>
      <c r="C101" t="s">
        <v>151</v>
      </c>
      <c r="D101" t="s">
        <v>154</v>
      </c>
      <c r="E101" t="s">
        <v>156</v>
      </c>
      <c r="F101" t="s">
        <v>159</v>
      </c>
      <c r="G101" t="s">
        <v>225</v>
      </c>
      <c r="H101">
        <v>356.15243172469428</v>
      </c>
      <c r="I101">
        <v>51</v>
      </c>
      <c r="J101">
        <v>1293483.567895486</v>
      </c>
      <c r="K101">
        <v>43335.209363636357</v>
      </c>
      <c r="L101">
        <v>232827042.2211875</v>
      </c>
      <c r="M101">
        <v>5448905.7822727263</v>
      </c>
      <c r="N101">
        <v>1940225351.8432291</v>
      </c>
      <c r="O101">
        <v>95064000</v>
      </c>
      <c r="P101">
        <v>21.755103868181813</v>
      </c>
      <c r="Q101">
        <v>19337.579340037519</v>
      </c>
      <c r="R101">
        <v>232870377.43055114</v>
      </c>
      <c r="S101">
        <v>2040.7382576255018</v>
      </c>
      <c r="T101">
        <v>19359.3344439057</v>
      </c>
      <c r="U101">
        <f>Net_Zero_Table[[#This Row],[Total Energy(MJ)]]*AHP!$Q$23/TOPSIS!$B$20</f>
        <v>2.3821245255111072E-2</v>
      </c>
      <c r="V101">
        <f>Net_Zero_Table[[#This Row],[Capital Cost (LKR)]]*AHP!$Q$24/TOPSIS!$C$20</f>
        <v>4.8105943239588759E-3</v>
      </c>
      <c r="W101">
        <f>Net_Zero_Table[[#This Row],[System Cost (LKR)]]*AHP!$Q$25/TOPSIS!$D$20</f>
        <v>2.4886857627491646E-3</v>
      </c>
      <c r="X101">
        <f>Net_Zero_Table[[#This Row],[Embodied Carbon (Metric T)]]*AHP!$Q$26/TOPSIS!$E$20</f>
        <v>1.0530418051632595E-2</v>
      </c>
      <c r="Y1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2.4444031473858795E-3</v>
      </c>
      <c r="Z1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4.0633575243396031E-3</v>
      </c>
      <c r="AA101">
        <f>Net_Zero_Table[[#This Row],[S- Worst-Euclidean Distance]]/(Net_Zero_Table[[#This Row],[S+ Best-Euclidean Distance]]+Net_Zero_Table[[#This Row],[S- Worst-Euclidean Distance]])</f>
        <v>0.62438644094485962</v>
      </c>
      <c r="AB101">
        <v>100</v>
      </c>
    </row>
    <row r="102" spans="1:28" x14ac:dyDescent="0.3">
      <c r="A102">
        <v>201</v>
      </c>
      <c r="B102" t="s">
        <v>140</v>
      </c>
      <c r="C102" t="s">
        <v>151</v>
      </c>
      <c r="D102" t="s">
        <v>155</v>
      </c>
      <c r="E102" t="s">
        <v>156</v>
      </c>
      <c r="F102" t="s">
        <v>159</v>
      </c>
      <c r="G102" t="s">
        <v>224</v>
      </c>
      <c r="H102">
        <v>356.15887882969423</v>
      </c>
      <c r="I102">
        <v>26</v>
      </c>
      <c r="J102">
        <v>1293489.8086931261</v>
      </c>
      <c r="K102">
        <v>43316.789063636359</v>
      </c>
      <c r="L102">
        <v>232828165.56476271</v>
      </c>
      <c r="M102">
        <v>5447984.7672727266</v>
      </c>
      <c r="N102">
        <v>1940234713.0396893</v>
      </c>
      <c r="O102">
        <v>97401200</v>
      </c>
      <c r="P102">
        <v>21.741288643181814</v>
      </c>
      <c r="Q102">
        <v>19337.672639962235</v>
      </c>
      <c r="R102">
        <v>232871482.35382634</v>
      </c>
      <c r="S102">
        <v>2043.0838978069621</v>
      </c>
      <c r="T102">
        <v>19359.413928605416</v>
      </c>
      <c r="U102">
        <f>Net_Zero_Table[[#This Row],[Total Energy(MJ)]]*AHP!$Q$23/TOPSIS!$B$20</f>
        <v>2.3821358282146186E-2</v>
      </c>
      <c r="V102">
        <f>Net_Zero_Table[[#This Row],[Capital Cost (LKR)]]*AHP!$Q$24/TOPSIS!$C$20</f>
        <v>4.8097812011580207E-3</v>
      </c>
      <c r="W102">
        <f>Net_Zero_Table[[#This Row],[System Cost (LKR)]]*AHP!$Q$25/TOPSIS!$D$20</f>
        <v>2.5498714520184708E-3</v>
      </c>
      <c r="X102">
        <f>Net_Zero_Table[[#This Row],[Embodied Carbon (Metric T)]]*AHP!$Q$26/TOPSIS!$E$20</f>
        <v>1.0523730880860678E-2</v>
      </c>
      <c r="Y1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2.4481491127302563E-3</v>
      </c>
      <c r="Z1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4.0593009150493705E-3</v>
      </c>
      <c r="AA102">
        <f>Net_Zero_Table[[#This Row],[S- Worst-Euclidean Distance]]/(Net_Zero_Table[[#This Row],[S+ Best-Euclidean Distance]]+Net_Zero_Table[[#This Row],[S- Worst-Euclidean Distance]])</f>
        <v>0.62379286782389987</v>
      </c>
      <c r="AB102">
        <v>101</v>
      </c>
    </row>
    <row r="103" spans="1:28" x14ac:dyDescent="0.3">
      <c r="A103">
        <v>34</v>
      </c>
      <c r="B103" t="s">
        <v>139</v>
      </c>
      <c r="C103" t="s">
        <v>149</v>
      </c>
      <c r="D103" t="s">
        <v>155</v>
      </c>
      <c r="E103" t="s">
        <v>157</v>
      </c>
      <c r="F103" t="s">
        <v>161</v>
      </c>
      <c r="G103" t="s">
        <v>225</v>
      </c>
      <c r="H103">
        <v>326.12697153810842</v>
      </c>
      <c r="I103">
        <v>47</v>
      </c>
      <c r="J103">
        <v>1194983.3446939855</v>
      </c>
      <c r="K103">
        <v>52820.243809090905</v>
      </c>
      <c r="L103">
        <v>215097002.0449174</v>
      </c>
      <c r="M103">
        <v>5006247.7781818174</v>
      </c>
      <c r="N103">
        <v>1792475017.0409784</v>
      </c>
      <c r="O103">
        <v>87608000</v>
      </c>
      <c r="P103">
        <v>25.788279697727269</v>
      </c>
      <c r="Q103">
        <v>17865.001003175083</v>
      </c>
      <c r="R103">
        <v>215149822.28872651</v>
      </c>
      <c r="S103">
        <v>1885.0892648191602</v>
      </c>
      <c r="T103">
        <v>17890.789282872811</v>
      </c>
      <c r="U103">
        <f>Net_Zero_Table[[#This Row],[Total Energy(MJ)]]*AHP!$Q$23/TOPSIS!$B$20</f>
        <v>2.2008538569323978E-2</v>
      </c>
      <c r="V103">
        <f>Net_Zero_Table[[#This Row],[Capital Cost (LKR)]]*AHP!$Q$24/TOPSIS!$C$20</f>
        <v>4.4197914422385567E-3</v>
      </c>
      <c r="W103">
        <f>Net_Zero_Table[[#This Row],[System Cost (LKR)]]*AHP!$Q$25/TOPSIS!$D$20</f>
        <v>2.2934947225335439E-3</v>
      </c>
      <c r="X103">
        <f>Net_Zero_Table[[#This Row],[Embodied Carbon (Metric T)]]*AHP!$Q$26/TOPSIS!$E$20</f>
        <v>1.2482650861836284E-2</v>
      </c>
      <c r="Y1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3.0696033817266934E-3</v>
      </c>
      <c r="Z1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5.0884120362537531E-3</v>
      </c>
      <c r="AA103">
        <f>Net_Zero_Table[[#This Row],[S- Worst-Euclidean Distance]]/(Net_Zero_Table[[#This Row],[S+ Best-Euclidean Distance]]+Net_Zero_Table[[#This Row],[S- Worst-Euclidean Distance]])</f>
        <v>0.62373160328169774</v>
      </c>
      <c r="AB103">
        <v>102</v>
      </c>
    </row>
    <row r="104" spans="1:28" x14ac:dyDescent="0.3">
      <c r="A104">
        <v>314</v>
      </c>
      <c r="B104" t="s">
        <v>141</v>
      </c>
      <c r="C104" t="s">
        <v>151</v>
      </c>
      <c r="D104" t="s">
        <v>155</v>
      </c>
      <c r="E104" t="s">
        <v>156</v>
      </c>
      <c r="F104" t="s">
        <v>161</v>
      </c>
      <c r="G104" t="s">
        <v>226</v>
      </c>
      <c r="H104">
        <v>363.51464225962235</v>
      </c>
      <c r="I104">
        <v>26</v>
      </c>
      <c r="J104">
        <v>1325271.8265211578</v>
      </c>
      <c r="K104">
        <v>40996.416699999994</v>
      </c>
      <c r="L104">
        <v>238548928.77380839</v>
      </c>
      <c r="M104">
        <v>5153869.1399999997</v>
      </c>
      <c r="N104">
        <v>1987907739.7817366</v>
      </c>
      <c r="O104">
        <v>101400000</v>
      </c>
      <c r="P104">
        <v>19.524926188636361</v>
      </c>
      <c r="Q104">
        <v>19812.813806491307</v>
      </c>
      <c r="R104">
        <v>238589925.1905084</v>
      </c>
      <c r="S104">
        <v>2094.4616089217366</v>
      </c>
      <c r="T104">
        <v>19832.338732679942</v>
      </c>
      <c r="U104">
        <f>Net_Zero_Table[[#This Row],[Total Energy(MJ)]]*AHP!$Q$23/TOPSIS!$B$20</f>
        <v>2.4406320744065846E-2</v>
      </c>
      <c r="V104">
        <f>Net_Zero_Table[[#This Row],[Capital Cost (LKR)]]*AHP!$Q$24/TOPSIS!$C$20</f>
        <v>4.5501197161404465E-3</v>
      </c>
      <c r="W104">
        <f>Net_Zero_Table[[#This Row],[System Cost (LKR)]]*AHP!$Q$25/TOPSIS!$D$20</f>
        <v>2.6545562604431252E-3</v>
      </c>
      <c r="X104">
        <f>Net_Zero_Table[[#This Row],[Embodied Carbon (Metric T)]]*AHP!$Q$26/TOPSIS!$E$20</f>
        <v>9.4509148951626622E-3</v>
      </c>
      <c r="Y1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2.6947499332777248E-3</v>
      </c>
      <c r="Z1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4.4635907276471985E-3</v>
      </c>
      <c r="AA104">
        <f>Net_Zero_Table[[#This Row],[S- Worst-Euclidean Distance]]/(Net_Zero_Table[[#This Row],[S+ Best-Euclidean Distance]]+Net_Zero_Table[[#This Row],[S- Worst-Euclidean Distance]])</f>
        <v>0.62355103495039055</v>
      </c>
      <c r="AB104">
        <v>103</v>
      </c>
    </row>
    <row r="105" spans="1:28" x14ac:dyDescent="0.3">
      <c r="A105">
        <v>296</v>
      </c>
      <c r="B105" t="s">
        <v>141</v>
      </c>
      <c r="C105" t="s">
        <v>151</v>
      </c>
      <c r="D105" t="s">
        <v>154</v>
      </c>
      <c r="E105" t="s">
        <v>156</v>
      </c>
      <c r="F105" t="s">
        <v>161</v>
      </c>
      <c r="G105" t="s">
        <v>226</v>
      </c>
      <c r="H105">
        <v>363.50819515462229</v>
      </c>
      <c r="I105">
        <v>26</v>
      </c>
      <c r="J105">
        <v>1325265.5857235177</v>
      </c>
      <c r="K105">
        <v>41014.836999999992</v>
      </c>
      <c r="L105">
        <v>238547805.43023318</v>
      </c>
      <c r="M105">
        <v>5154790.1549999993</v>
      </c>
      <c r="N105">
        <v>1987898378.5852766</v>
      </c>
      <c r="O105">
        <v>101400000</v>
      </c>
      <c r="P105">
        <v>19.538741413636362</v>
      </c>
      <c r="Q105">
        <v>19812.720506566588</v>
      </c>
      <c r="R105">
        <v>238588820.26723319</v>
      </c>
      <c r="S105">
        <v>2094.4531687402764</v>
      </c>
      <c r="T105">
        <v>19832.259247980222</v>
      </c>
      <c r="U105">
        <f>Net_Zero_Table[[#This Row],[Total Energy(MJ)]]*AHP!$Q$23/TOPSIS!$B$20</f>
        <v>2.4406207717030736E-2</v>
      </c>
      <c r="V105">
        <f>Net_Zero_Table[[#This Row],[Capital Cost (LKR)]]*AHP!$Q$24/TOPSIS!$C$20</f>
        <v>4.5509328389413016E-3</v>
      </c>
      <c r="W105">
        <f>Net_Zero_Table[[#This Row],[System Cost (LKR)]]*AHP!$Q$25/TOPSIS!$D$20</f>
        <v>2.6545562604431252E-3</v>
      </c>
      <c r="X105">
        <f>Net_Zero_Table[[#This Row],[Embodied Carbon (Metric T)]]*AHP!$Q$26/TOPSIS!$E$20</f>
        <v>9.4576020659345832E-3</v>
      </c>
      <c r="Y1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2.6948187494146795E-3</v>
      </c>
      <c r="Z1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4.4581565877945799E-3</v>
      </c>
      <c r="AA105">
        <f>Net_Zero_Table[[#This Row],[S- Worst-Euclidean Distance]]/(Net_Zero_Table[[#This Row],[S+ Best-Euclidean Distance]]+Net_Zero_Table[[#This Row],[S- Worst-Euclidean Distance]])</f>
        <v>0.62325904642835439</v>
      </c>
      <c r="AB105">
        <v>104</v>
      </c>
    </row>
    <row r="106" spans="1:28" x14ac:dyDescent="0.3">
      <c r="A106">
        <v>183</v>
      </c>
      <c r="B106" t="s">
        <v>140</v>
      </c>
      <c r="C106" t="s">
        <v>151</v>
      </c>
      <c r="D106" t="s">
        <v>154</v>
      </c>
      <c r="E106" t="s">
        <v>156</v>
      </c>
      <c r="F106" t="s">
        <v>159</v>
      </c>
      <c r="G106" t="s">
        <v>224</v>
      </c>
      <c r="H106">
        <v>356.15243172469428</v>
      </c>
      <c r="I106">
        <v>26</v>
      </c>
      <c r="J106">
        <v>1293483.567895486</v>
      </c>
      <c r="K106">
        <v>43335.209363636357</v>
      </c>
      <c r="L106">
        <v>232827042.2211875</v>
      </c>
      <c r="M106">
        <v>5448905.7822727263</v>
      </c>
      <c r="N106">
        <v>1940225351.8432291</v>
      </c>
      <c r="O106">
        <v>97401200</v>
      </c>
      <c r="P106">
        <v>21.755103868181813</v>
      </c>
      <c r="Q106">
        <v>19337.579340037519</v>
      </c>
      <c r="R106">
        <v>232870377.43055114</v>
      </c>
      <c r="S106">
        <v>2043.0754576255019</v>
      </c>
      <c r="T106">
        <v>19359.3344439057</v>
      </c>
      <c r="U106">
        <f>Net_Zero_Table[[#This Row],[Total Energy(MJ)]]*AHP!$Q$23/TOPSIS!$B$20</f>
        <v>2.3821245255111072E-2</v>
      </c>
      <c r="V106">
        <f>Net_Zero_Table[[#This Row],[Capital Cost (LKR)]]*AHP!$Q$24/TOPSIS!$C$20</f>
        <v>4.8105943239588759E-3</v>
      </c>
      <c r="W106">
        <f>Net_Zero_Table[[#This Row],[System Cost (LKR)]]*AHP!$Q$25/TOPSIS!$D$20</f>
        <v>2.5498714520184708E-3</v>
      </c>
      <c r="X106">
        <f>Net_Zero_Table[[#This Row],[Embodied Carbon (Metric T)]]*AHP!$Q$26/TOPSIS!$E$20</f>
        <v>1.0530418051632595E-2</v>
      </c>
      <c r="Y1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2.4512665463711442E-3</v>
      </c>
      <c r="Z1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4.0551627106909863E-3</v>
      </c>
      <c r="AA106">
        <f>Net_Zero_Table[[#This Row],[S- Worst-Euclidean Distance]]/(Net_Zero_Table[[#This Row],[S+ Best-Euclidean Distance]]+Net_Zero_Table[[#This Row],[S- Worst-Euclidean Distance]])</f>
        <v>0.62325471475609762</v>
      </c>
      <c r="AB106">
        <v>105</v>
      </c>
    </row>
    <row r="107" spans="1:28" x14ac:dyDescent="0.3">
      <c r="A107">
        <v>36</v>
      </c>
      <c r="B107" t="s">
        <v>139</v>
      </c>
      <c r="C107" t="s">
        <v>149</v>
      </c>
      <c r="D107" t="s">
        <v>155</v>
      </c>
      <c r="E107" t="s">
        <v>157</v>
      </c>
      <c r="F107" t="s">
        <v>161</v>
      </c>
      <c r="G107" t="s">
        <v>224</v>
      </c>
      <c r="H107">
        <v>326.12697153810842</v>
      </c>
      <c r="I107">
        <v>24</v>
      </c>
      <c r="J107">
        <v>1194983.3446939855</v>
      </c>
      <c r="K107">
        <v>52820.243809090905</v>
      </c>
      <c r="L107">
        <v>215097002.0449174</v>
      </c>
      <c r="M107">
        <v>5006247.7781818174</v>
      </c>
      <c r="N107">
        <v>1792475017.0409784</v>
      </c>
      <c r="O107">
        <v>89908800</v>
      </c>
      <c r="P107">
        <v>25.788279697727269</v>
      </c>
      <c r="Q107">
        <v>17865.001003175083</v>
      </c>
      <c r="R107">
        <v>215149822.28872651</v>
      </c>
      <c r="S107">
        <v>1887.3900648191602</v>
      </c>
      <c r="T107">
        <v>17890.789282872811</v>
      </c>
      <c r="U107">
        <f>Net_Zero_Table[[#This Row],[Total Energy(MJ)]]*AHP!$Q$23/TOPSIS!$B$20</f>
        <v>2.2008538569323978E-2</v>
      </c>
      <c r="V107">
        <f>Net_Zero_Table[[#This Row],[Capital Cost (LKR)]]*AHP!$Q$24/TOPSIS!$C$20</f>
        <v>4.4197914422385567E-3</v>
      </c>
      <c r="W107">
        <f>Net_Zero_Table[[#This Row],[System Cost (LKR)]]*AHP!$Q$25/TOPSIS!$D$20</f>
        <v>2.3537274941708964E-3</v>
      </c>
      <c r="X107">
        <f>Net_Zero_Table[[#This Row],[Embodied Carbon (Metric T)]]*AHP!$Q$26/TOPSIS!$E$20</f>
        <v>1.2482650861836284E-2</v>
      </c>
      <c r="Y1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3.0711514707943911E-3</v>
      </c>
      <c r="Z1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5.0796527682421501E-3</v>
      </c>
      <c r="AA107">
        <f>Net_Zero_Table[[#This Row],[S- Worst-Euclidean Distance]]/(Net_Zero_Table[[#This Row],[S+ Best-Euclidean Distance]]+Net_Zero_Table[[#This Row],[S- Worst-Euclidean Distance]])</f>
        <v>0.62320878029608839</v>
      </c>
      <c r="AB107">
        <v>106</v>
      </c>
    </row>
    <row r="108" spans="1:28" x14ac:dyDescent="0.3">
      <c r="A108">
        <v>16</v>
      </c>
      <c r="B108" t="s">
        <v>139</v>
      </c>
      <c r="C108" t="s">
        <v>149</v>
      </c>
      <c r="D108" t="s">
        <v>154</v>
      </c>
      <c r="E108" t="s">
        <v>157</v>
      </c>
      <c r="F108" t="s">
        <v>161</v>
      </c>
      <c r="G108" t="s">
        <v>225</v>
      </c>
      <c r="H108">
        <v>326.12052443310841</v>
      </c>
      <c r="I108">
        <v>47</v>
      </c>
      <c r="J108">
        <v>1194977.1038963457</v>
      </c>
      <c r="K108">
        <v>52838.664109090903</v>
      </c>
      <c r="L108">
        <v>215095878.70134223</v>
      </c>
      <c r="M108">
        <v>5007168.793181817</v>
      </c>
      <c r="N108">
        <v>1792465655.8445184</v>
      </c>
      <c r="O108">
        <v>87608000</v>
      </c>
      <c r="P108">
        <v>25.802094922727267</v>
      </c>
      <c r="Q108">
        <v>17864.907703250366</v>
      </c>
      <c r="R108">
        <v>215148717.36545131</v>
      </c>
      <c r="S108">
        <v>1885.0808246377003</v>
      </c>
      <c r="T108">
        <v>17890.709798173095</v>
      </c>
      <c r="U108">
        <f>Net_Zero_Table[[#This Row],[Total Energy(MJ)]]*AHP!$Q$23/TOPSIS!$B$20</f>
        <v>2.2008425542288865E-2</v>
      </c>
      <c r="V108">
        <f>Net_Zero_Table[[#This Row],[Capital Cost (LKR)]]*AHP!$Q$24/TOPSIS!$C$20</f>
        <v>4.4206045650394118E-3</v>
      </c>
      <c r="W108">
        <f>Net_Zero_Table[[#This Row],[System Cost (LKR)]]*AHP!$Q$25/TOPSIS!$D$20</f>
        <v>2.2934947225335439E-3</v>
      </c>
      <c r="X108">
        <f>Net_Zero_Table[[#This Row],[Embodied Carbon (Metric T)]]*AHP!$Q$26/TOPSIS!$E$20</f>
        <v>1.2489338032608203E-2</v>
      </c>
      <c r="Y1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3.0763149002225806E-3</v>
      </c>
      <c r="Z1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5.0876647475022567E-3</v>
      </c>
      <c r="AA108">
        <f>Net_Zero_Table[[#This Row],[S- Worst-Euclidean Distance]]/(Net_Zero_Table[[#This Row],[S+ Best-Euclidean Distance]]+Net_Zero_Table[[#This Row],[S- Worst-Euclidean Distance]])</f>
        <v>0.6231843986676403</v>
      </c>
      <c r="AB108">
        <v>107</v>
      </c>
    </row>
    <row r="109" spans="1:28" x14ac:dyDescent="0.3">
      <c r="A109">
        <v>308</v>
      </c>
      <c r="B109" t="s">
        <v>141</v>
      </c>
      <c r="C109" t="s">
        <v>151</v>
      </c>
      <c r="D109" t="s">
        <v>155</v>
      </c>
      <c r="E109" t="s">
        <v>156</v>
      </c>
      <c r="F109" t="s">
        <v>159</v>
      </c>
      <c r="G109" t="s">
        <v>226</v>
      </c>
      <c r="H109">
        <v>363.817706746922</v>
      </c>
      <c r="I109">
        <v>26</v>
      </c>
      <c r="J109">
        <v>1317091.131049356</v>
      </c>
      <c r="K109">
        <v>39686.369063636361</v>
      </c>
      <c r="L109">
        <v>237076403.58888409</v>
      </c>
      <c r="M109">
        <v>5175703.2672727266</v>
      </c>
      <c r="N109">
        <v>1975636696.574034</v>
      </c>
      <c r="O109">
        <v>101400000</v>
      </c>
      <c r="P109">
        <v>20.289120643181814</v>
      </c>
      <c r="Q109">
        <v>19690.512409187872</v>
      </c>
      <c r="R109">
        <v>237116089.95794773</v>
      </c>
      <c r="S109">
        <v>2082.2123998413067</v>
      </c>
      <c r="T109">
        <v>19710.801529831053</v>
      </c>
      <c r="U109">
        <f>Net_Zero_Table[[#This Row],[Total Energy(MJ)]]*AHP!$Q$23/TOPSIS!$B$20</f>
        <v>2.4255556224645935E-2</v>
      </c>
      <c r="V109">
        <f>Net_Zero_Table[[#This Row],[Capital Cost (LKR)]]*AHP!$Q$24/TOPSIS!$C$20</f>
        <v>4.5693960870163185E-3</v>
      </c>
      <c r="W109">
        <f>Net_Zero_Table[[#This Row],[System Cost (LKR)]]*AHP!$Q$25/TOPSIS!$D$20</f>
        <v>2.6545562604431252E-3</v>
      </c>
      <c r="X109">
        <f>Net_Zero_Table[[#This Row],[Embodied Carbon (Metric T)]]*AHP!$Q$26/TOPSIS!$E$20</f>
        <v>9.8208183039380451E-3</v>
      </c>
      <c r="Y1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2.5803619909591353E-3</v>
      </c>
      <c r="Z1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4.2622958920006237E-3</v>
      </c>
      <c r="AA109">
        <f>Net_Zero_Table[[#This Row],[S- Worst-Euclidean Distance]]/(Net_Zero_Table[[#This Row],[S+ Best-Euclidean Distance]]+Net_Zero_Table[[#This Row],[S- Worst-Euclidean Distance]])</f>
        <v>0.62290062792924372</v>
      </c>
      <c r="AB109">
        <v>108</v>
      </c>
    </row>
    <row r="110" spans="1:28" x14ac:dyDescent="0.3">
      <c r="A110">
        <v>18</v>
      </c>
      <c r="B110" t="s">
        <v>139</v>
      </c>
      <c r="C110" t="s">
        <v>149</v>
      </c>
      <c r="D110" t="s">
        <v>154</v>
      </c>
      <c r="E110" t="s">
        <v>157</v>
      </c>
      <c r="F110" t="s">
        <v>161</v>
      </c>
      <c r="G110" t="s">
        <v>224</v>
      </c>
      <c r="H110">
        <v>326.12052443310841</v>
      </c>
      <c r="I110">
        <v>24</v>
      </c>
      <c r="J110">
        <v>1194977.1038963457</v>
      </c>
      <c r="K110">
        <v>52838.664109090903</v>
      </c>
      <c r="L110">
        <v>215095878.70134223</v>
      </c>
      <c r="M110">
        <v>5007168.793181817</v>
      </c>
      <c r="N110">
        <v>1792465655.8445184</v>
      </c>
      <c r="O110">
        <v>89908800</v>
      </c>
      <c r="P110">
        <v>25.802094922727267</v>
      </c>
      <c r="Q110">
        <v>17864.907703250366</v>
      </c>
      <c r="R110">
        <v>215148717.36545131</v>
      </c>
      <c r="S110">
        <v>1887.3816246377003</v>
      </c>
      <c r="T110">
        <v>17890.709798173095</v>
      </c>
      <c r="U110">
        <f>Net_Zero_Table[[#This Row],[Total Energy(MJ)]]*AHP!$Q$23/TOPSIS!$B$20</f>
        <v>2.2008425542288865E-2</v>
      </c>
      <c r="V110">
        <f>Net_Zero_Table[[#This Row],[Capital Cost (LKR)]]*AHP!$Q$24/TOPSIS!$C$20</f>
        <v>4.4206045650394118E-3</v>
      </c>
      <c r="W110">
        <f>Net_Zero_Table[[#This Row],[System Cost (LKR)]]*AHP!$Q$25/TOPSIS!$D$20</f>
        <v>2.3537274941708964E-3</v>
      </c>
      <c r="X110">
        <f>Net_Zero_Table[[#This Row],[Embodied Carbon (Metric T)]]*AHP!$Q$26/TOPSIS!$E$20</f>
        <v>1.2489338032608203E-2</v>
      </c>
      <c r="Y1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3.0778596135603827E-3</v>
      </c>
      <c r="Z1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5.0789041906887031E-3</v>
      </c>
      <c r="AA110">
        <f>Net_Zero_Table[[#This Row],[S- Worst-Euclidean Distance]]/(Net_Zero_Table[[#This Row],[S+ Best-Euclidean Distance]]+Net_Zero_Table[[#This Row],[S- Worst-Euclidean Distance]])</f>
        <v>0.62266167227288849</v>
      </c>
      <c r="AB110">
        <v>109</v>
      </c>
    </row>
    <row r="111" spans="1:28" x14ac:dyDescent="0.3">
      <c r="A111">
        <v>290</v>
      </c>
      <c r="B111" t="s">
        <v>141</v>
      </c>
      <c r="C111" t="s">
        <v>151</v>
      </c>
      <c r="D111" t="s">
        <v>154</v>
      </c>
      <c r="E111" t="s">
        <v>156</v>
      </c>
      <c r="F111" t="s">
        <v>159</v>
      </c>
      <c r="G111" t="s">
        <v>226</v>
      </c>
      <c r="H111">
        <v>363.81125964192194</v>
      </c>
      <c r="I111">
        <v>26</v>
      </c>
      <c r="J111">
        <v>1317084.8902517157</v>
      </c>
      <c r="K111">
        <v>39704.789363636359</v>
      </c>
      <c r="L111">
        <v>237075280.24530882</v>
      </c>
      <c r="M111">
        <v>5176624.2822727263</v>
      </c>
      <c r="N111">
        <v>1975627335.3775735</v>
      </c>
      <c r="O111">
        <v>101400000</v>
      </c>
      <c r="P111">
        <v>20.302935868181816</v>
      </c>
      <c r="Q111">
        <v>19690.419109263148</v>
      </c>
      <c r="R111">
        <v>237114985.03467244</v>
      </c>
      <c r="S111">
        <v>2082.2039596598465</v>
      </c>
      <c r="T111">
        <v>19710.72204513133</v>
      </c>
      <c r="U111">
        <f>Net_Zero_Table[[#This Row],[Total Energy(MJ)]]*AHP!$Q$23/TOPSIS!$B$20</f>
        <v>2.4255443197610811E-2</v>
      </c>
      <c r="V111">
        <f>Net_Zero_Table[[#This Row],[Capital Cost (LKR)]]*AHP!$Q$24/TOPSIS!$C$20</f>
        <v>4.5702092098171745E-3</v>
      </c>
      <c r="W111">
        <f>Net_Zero_Table[[#This Row],[System Cost (LKR)]]*AHP!$Q$25/TOPSIS!$D$20</f>
        <v>2.6545562604431252E-3</v>
      </c>
      <c r="X111">
        <f>Net_Zero_Table[[#This Row],[Embodied Carbon (Metric T)]]*AHP!$Q$26/TOPSIS!$E$20</f>
        <v>9.8275054747099643E-3</v>
      </c>
      <c r="Y1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2.5814049541396876E-3</v>
      </c>
      <c r="Z1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4.257193546445528E-3</v>
      </c>
      <c r="AA111">
        <f>Net_Zero_Table[[#This Row],[S- Worst-Euclidean Distance]]/(Net_Zero_Table[[#This Row],[S+ Best-Euclidean Distance]]+Net_Zero_Table[[#This Row],[S- Worst-Euclidean Distance]])</f>
        <v>0.62252427103027286</v>
      </c>
      <c r="AB111">
        <v>110</v>
      </c>
    </row>
    <row r="112" spans="1:28" x14ac:dyDescent="0.3">
      <c r="A112">
        <v>35</v>
      </c>
      <c r="B112" t="s">
        <v>139</v>
      </c>
      <c r="C112" t="s">
        <v>149</v>
      </c>
      <c r="D112" t="s">
        <v>155</v>
      </c>
      <c r="E112" t="s">
        <v>157</v>
      </c>
      <c r="F112" t="s">
        <v>161</v>
      </c>
      <c r="G112" t="s">
        <v>226</v>
      </c>
      <c r="H112">
        <v>326.12697153810842</v>
      </c>
      <c r="I112">
        <v>24</v>
      </c>
      <c r="J112">
        <v>1194983.3446939855</v>
      </c>
      <c r="K112">
        <v>52820.243809090905</v>
      </c>
      <c r="L112">
        <v>215097002.0449174</v>
      </c>
      <c r="M112">
        <v>5006247.7781818174</v>
      </c>
      <c r="N112">
        <v>1792475017.0409784</v>
      </c>
      <c r="O112">
        <v>93600000</v>
      </c>
      <c r="P112">
        <v>25.788279697727269</v>
      </c>
      <c r="Q112">
        <v>17865.001003175083</v>
      </c>
      <c r="R112">
        <v>215149822.28872651</v>
      </c>
      <c r="S112">
        <v>1891.0812648191602</v>
      </c>
      <c r="T112">
        <v>17890.789282872811</v>
      </c>
      <c r="U112">
        <f>Net_Zero_Table[[#This Row],[Total Energy(MJ)]]*AHP!$Q$23/TOPSIS!$B$20</f>
        <v>2.2008538569323978E-2</v>
      </c>
      <c r="V112">
        <f>Net_Zero_Table[[#This Row],[Capital Cost (LKR)]]*AHP!$Q$24/TOPSIS!$C$20</f>
        <v>4.4197914422385567E-3</v>
      </c>
      <c r="W112">
        <f>Net_Zero_Table[[#This Row],[System Cost (LKR)]]*AHP!$Q$25/TOPSIS!$D$20</f>
        <v>2.4503596250244233E-3</v>
      </c>
      <c r="X112">
        <f>Net_Zero_Table[[#This Row],[Embodied Carbon (Metric T)]]*AHP!$Q$26/TOPSIS!$E$20</f>
        <v>1.2482650861836284E-2</v>
      </c>
      <c r="Y1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3.076098312877318E-3</v>
      </c>
      <c r="Z1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5.0670645092829696E-3</v>
      </c>
      <c r="AA112">
        <f>Net_Zero_Table[[#This Row],[S- Worst-Euclidean Distance]]/(Net_Zero_Table[[#This Row],[S+ Best-Euclidean Distance]]+Net_Zero_Table[[#This Row],[S- Worst-Euclidean Distance]])</f>
        <v>0.62224772117951288</v>
      </c>
      <c r="AB112">
        <v>111</v>
      </c>
    </row>
    <row r="113" spans="1:28" x14ac:dyDescent="0.3">
      <c r="A113">
        <v>17</v>
      </c>
      <c r="B113" t="s">
        <v>139</v>
      </c>
      <c r="C113" t="s">
        <v>149</v>
      </c>
      <c r="D113" t="s">
        <v>154</v>
      </c>
      <c r="E113" t="s">
        <v>157</v>
      </c>
      <c r="F113" t="s">
        <v>161</v>
      </c>
      <c r="G113" t="s">
        <v>226</v>
      </c>
      <c r="H113">
        <v>326.12052443310841</v>
      </c>
      <c r="I113">
        <v>24</v>
      </c>
      <c r="J113">
        <v>1194977.1038963457</v>
      </c>
      <c r="K113">
        <v>52838.664109090903</v>
      </c>
      <c r="L113">
        <v>215095878.70134223</v>
      </c>
      <c r="M113">
        <v>5007168.793181817</v>
      </c>
      <c r="N113">
        <v>1792465655.8445184</v>
      </c>
      <c r="O113">
        <v>93600000</v>
      </c>
      <c r="P113">
        <v>25.802094922727267</v>
      </c>
      <c r="Q113">
        <v>17864.907703250366</v>
      </c>
      <c r="R113">
        <v>215148717.36545131</v>
      </c>
      <c r="S113">
        <v>1891.0728246377003</v>
      </c>
      <c r="T113">
        <v>17890.709798173095</v>
      </c>
      <c r="U113">
        <f>Net_Zero_Table[[#This Row],[Total Energy(MJ)]]*AHP!$Q$23/TOPSIS!$B$20</f>
        <v>2.2008425542288865E-2</v>
      </c>
      <c r="V113">
        <f>Net_Zero_Table[[#This Row],[Capital Cost (LKR)]]*AHP!$Q$24/TOPSIS!$C$20</f>
        <v>4.4206045650394118E-3</v>
      </c>
      <c r="W113">
        <f>Net_Zero_Table[[#This Row],[System Cost (LKR)]]*AHP!$Q$25/TOPSIS!$D$20</f>
        <v>2.4503596250244233E-3</v>
      </c>
      <c r="X113">
        <f>Net_Zero_Table[[#This Row],[Embodied Carbon (Metric T)]]*AHP!$Q$26/TOPSIS!$E$20</f>
        <v>1.2489338032608203E-2</v>
      </c>
      <c r="Y1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3.0827956913668797E-3</v>
      </c>
      <c r="Z1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5.0663140717409341E-3</v>
      </c>
      <c r="AA113">
        <f>Net_Zero_Table[[#This Row],[S- Worst-Euclidean Distance]]/(Net_Zero_Table[[#This Row],[S+ Best-Euclidean Distance]]+Net_Zero_Table[[#This Row],[S- Worst-Euclidean Distance]])</f>
        <v>0.62170153783875415</v>
      </c>
      <c r="AB113">
        <v>112</v>
      </c>
    </row>
    <row r="114" spans="1:28" x14ac:dyDescent="0.3">
      <c r="A114">
        <v>200</v>
      </c>
      <c r="B114" t="s">
        <v>140</v>
      </c>
      <c r="C114" t="s">
        <v>151</v>
      </c>
      <c r="D114" t="s">
        <v>155</v>
      </c>
      <c r="E114" t="s">
        <v>156</v>
      </c>
      <c r="F114" t="s">
        <v>159</v>
      </c>
      <c r="G114" t="s">
        <v>226</v>
      </c>
      <c r="H114">
        <v>356.15887882969423</v>
      </c>
      <c r="I114">
        <v>26</v>
      </c>
      <c r="J114">
        <v>1293489.8086931261</v>
      </c>
      <c r="K114">
        <v>43316.789063636359</v>
      </c>
      <c r="L114">
        <v>232828165.56476271</v>
      </c>
      <c r="M114">
        <v>5447984.7672727266</v>
      </c>
      <c r="N114">
        <v>1940234713.0396893</v>
      </c>
      <c r="O114">
        <v>101400000</v>
      </c>
      <c r="P114">
        <v>21.741288643181814</v>
      </c>
      <c r="Q114">
        <v>19337.672639962235</v>
      </c>
      <c r="R114">
        <v>232871482.35382634</v>
      </c>
      <c r="S114">
        <v>2047.082697806962</v>
      </c>
      <c r="T114">
        <v>19359.413928605416</v>
      </c>
      <c r="U114">
        <f>Net_Zero_Table[[#This Row],[Total Energy(MJ)]]*AHP!$Q$23/TOPSIS!$B$20</f>
        <v>2.3821358282146186E-2</v>
      </c>
      <c r="V114">
        <f>Net_Zero_Table[[#This Row],[Capital Cost (LKR)]]*AHP!$Q$24/TOPSIS!$C$20</f>
        <v>4.8097812011580207E-3</v>
      </c>
      <c r="W114">
        <f>Net_Zero_Table[[#This Row],[System Cost (LKR)]]*AHP!$Q$25/TOPSIS!$D$20</f>
        <v>2.6545562604431252E-3</v>
      </c>
      <c r="X114">
        <f>Net_Zero_Table[[#This Row],[Embodied Carbon (Metric T)]]*AHP!$Q$26/TOPSIS!$E$20</f>
        <v>1.0523730880860678E-2</v>
      </c>
      <c r="Y1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2.463389383192145E-3</v>
      </c>
      <c r="Z1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4.047401619207895E-3</v>
      </c>
      <c r="AA114">
        <f>Net_Zero_Table[[#This Row],[S- Worst-Euclidean Distance]]/(Net_Zero_Table[[#This Row],[S+ Best-Euclidean Distance]]+Net_Zero_Table[[#This Row],[S- Worst-Euclidean Distance]])</f>
        <v>0.62164514537725468</v>
      </c>
      <c r="AB114">
        <v>113</v>
      </c>
    </row>
    <row r="115" spans="1:28" x14ac:dyDescent="0.3">
      <c r="A115">
        <v>182</v>
      </c>
      <c r="B115" t="s">
        <v>140</v>
      </c>
      <c r="C115" t="s">
        <v>151</v>
      </c>
      <c r="D115" t="s">
        <v>154</v>
      </c>
      <c r="E115" t="s">
        <v>156</v>
      </c>
      <c r="F115" t="s">
        <v>159</v>
      </c>
      <c r="G115" t="s">
        <v>226</v>
      </c>
      <c r="H115">
        <v>356.15243172469428</v>
      </c>
      <c r="I115">
        <v>26</v>
      </c>
      <c r="J115">
        <v>1293483.567895486</v>
      </c>
      <c r="K115">
        <v>43335.209363636357</v>
      </c>
      <c r="L115">
        <v>232827042.2211875</v>
      </c>
      <c r="M115">
        <v>5448905.7822727263</v>
      </c>
      <c r="N115">
        <v>1940225351.8432291</v>
      </c>
      <c r="O115">
        <v>101400000</v>
      </c>
      <c r="P115">
        <v>21.755103868181813</v>
      </c>
      <c r="Q115">
        <v>19337.579340037519</v>
      </c>
      <c r="R115">
        <v>232870377.43055114</v>
      </c>
      <c r="S115">
        <v>2047.0742576255018</v>
      </c>
      <c r="T115">
        <v>19359.3344439057</v>
      </c>
      <c r="U115">
        <f>Net_Zero_Table[[#This Row],[Total Energy(MJ)]]*AHP!$Q$23/TOPSIS!$B$20</f>
        <v>2.3821245255111072E-2</v>
      </c>
      <c r="V115">
        <f>Net_Zero_Table[[#This Row],[Capital Cost (LKR)]]*AHP!$Q$24/TOPSIS!$C$20</f>
        <v>4.8105943239588759E-3</v>
      </c>
      <c r="W115">
        <f>Net_Zero_Table[[#This Row],[System Cost (LKR)]]*AHP!$Q$25/TOPSIS!$D$20</f>
        <v>2.6545562604431252E-3</v>
      </c>
      <c r="X115">
        <f>Net_Zero_Table[[#This Row],[Embodied Carbon (Metric T)]]*AHP!$Q$26/TOPSIS!$E$20</f>
        <v>1.0530418051632595E-2</v>
      </c>
      <c r="Y1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2.4664875544831264E-3</v>
      </c>
      <c r="Z1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4.0432512361247971E-3</v>
      </c>
      <c r="AA115">
        <f>Net_Zero_Table[[#This Row],[S- Worst-Euclidean Distance]]/(Net_Zero_Table[[#This Row],[S+ Best-Euclidean Distance]]+Net_Zero_Table[[#This Row],[S- Worst-Euclidean Distance]])</f>
        <v>0.62110806073483182</v>
      </c>
      <c r="AB115">
        <v>114</v>
      </c>
    </row>
    <row r="116" spans="1:28" x14ac:dyDescent="0.3">
      <c r="A116">
        <v>250</v>
      </c>
      <c r="B116" t="s">
        <v>141</v>
      </c>
      <c r="C116" t="s">
        <v>149</v>
      </c>
      <c r="D116" t="s">
        <v>155</v>
      </c>
      <c r="E116" t="s">
        <v>157</v>
      </c>
      <c r="F116" t="s">
        <v>161</v>
      </c>
      <c r="G116" t="s">
        <v>225</v>
      </c>
      <c r="H116">
        <v>339.80835164951526</v>
      </c>
      <c r="I116">
        <v>49</v>
      </c>
      <c r="J116">
        <v>1236366.2395622854</v>
      </c>
      <c r="K116">
        <v>45559.403809090909</v>
      </c>
      <c r="L116">
        <v>222545923.12121138</v>
      </c>
      <c r="M116">
        <v>5097008.2781818165</v>
      </c>
      <c r="N116">
        <v>1854549359.3434281</v>
      </c>
      <c r="O116">
        <v>91336000</v>
      </c>
      <c r="P116">
        <v>24.699153697727269</v>
      </c>
      <c r="Q116">
        <v>18483.675281456166</v>
      </c>
      <c r="R116">
        <v>222591482.52502048</v>
      </c>
      <c r="S116">
        <v>1950.9823676216099</v>
      </c>
      <c r="T116">
        <v>18508.374435153892</v>
      </c>
      <c r="U116">
        <f>Net_Zero_Table[[#This Row],[Total Energy(MJ)]]*AHP!$Q$23/TOPSIS!$B$20</f>
        <v>2.2769775853129358E-2</v>
      </c>
      <c r="V116">
        <f>Net_Zero_Table[[#This Row],[Capital Cost (LKR)]]*AHP!$Q$24/TOPSIS!$C$20</f>
        <v>4.4999198136191233E-3</v>
      </c>
      <c r="W116">
        <f>Net_Zero_Table[[#This Row],[System Cost (LKR)]]*AHP!$Q$25/TOPSIS!$D$20</f>
        <v>2.3910902426413539E-3</v>
      </c>
      <c r="X116">
        <f>Net_Zero_Table[[#This Row],[Embodied Carbon (Metric T)]]*AHP!$Q$26/TOPSIS!$E$20</f>
        <v>1.195546642914431E-2</v>
      </c>
      <c r="Y1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2.7369761866580188E-3</v>
      </c>
      <c r="Z1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4.422681759136269E-3</v>
      </c>
      <c r="AA116">
        <f>Net_Zero_Table[[#This Row],[S- Worst-Euclidean Distance]]/(Net_Zero_Table[[#This Row],[S+ Best-Euclidean Distance]]+Net_Zero_Table[[#This Row],[S- Worst-Euclidean Distance]])</f>
        <v>0.61772249353535547</v>
      </c>
      <c r="AB116">
        <v>115</v>
      </c>
    </row>
    <row r="117" spans="1:28" x14ac:dyDescent="0.3">
      <c r="A117">
        <v>232</v>
      </c>
      <c r="B117" t="s">
        <v>141</v>
      </c>
      <c r="C117" t="s">
        <v>149</v>
      </c>
      <c r="D117" t="s">
        <v>154</v>
      </c>
      <c r="E117" t="s">
        <v>157</v>
      </c>
      <c r="F117" t="s">
        <v>161</v>
      </c>
      <c r="G117" t="s">
        <v>225</v>
      </c>
      <c r="H117">
        <v>339.80190454451531</v>
      </c>
      <c r="I117">
        <v>49</v>
      </c>
      <c r="J117">
        <v>1236359.9987646453</v>
      </c>
      <c r="K117">
        <v>45577.824109090907</v>
      </c>
      <c r="L117">
        <v>222544799.77763617</v>
      </c>
      <c r="M117">
        <v>5097929.293181817</v>
      </c>
      <c r="N117">
        <v>1854539998.1469679</v>
      </c>
      <c r="O117">
        <v>91336000</v>
      </c>
      <c r="P117">
        <v>24.712968922727267</v>
      </c>
      <c r="Q117">
        <v>18483.581981531446</v>
      </c>
      <c r="R117">
        <v>222590377.60174525</v>
      </c>
      <c r="S117">
        <v>1950.9739274401497</v>
      </c>
      <c r="T117">
        <v>18508.294950454172</v>
      </c>
      <c r="U117">
        <f>Net_Zero_Table[[#This Row],[Total Energy(MJ)]]*AHP!$Q$23/TOPSIS!$B$20</f>
        <v>2.2769662826094241E-2</v>
      </c>
      <c r="V117">
        <f>Net_Zero_Table[[#This Row],[Capital Cost (LKR)]]*AHP!$Q$24/TOPSIS!$C$20</f>
        <v>4.5007329364199792E-3</v>
      </c>
      <c r="W117">
        <f>Net_Zero_Table[[#This Row],[System Cost (LKR)]]*AHP!$Q$25/TOPSIS!$D$20</f>
        <v>2.3910902426413539E-3</v>
      </c>
      <c r="X117">
        <f>Net_Zero_Table[[#This Row],[Embodied Carbon (Metric T)]]*AHP!$Q$26/TOPSIS!$E$20</f>
        <v>1.1962153599916229E-2</v>
      </c>
      <c r="Y1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2.7432088096829739E-3</v>
      </c>
      <c r="Z1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4.4210199001867827E-3</v>
      </c>
      <c r="AA117">
        <f>Net_Zero_Table[[#This Row],[S- Worst-Euclidean Distance]]/(Net_Zero_Table[[#This Row],[S+ Best-Euclidean Distance]]+Net_Zero_Table[[#This Row],[S- Worst-Euclidean Distance]])</f>
        <v>0.61709642157238664</v>
      </c>
      <c r="AB117">
        <v>116</v>
      </c>
    </row>
    <row r="118" spans="1:28" x14ac:dyDescent="0.3">
      <c r="A118">
        <v>252</v>
      </c>
      <c r="B118" t="s">
        <v>141</v>
      </c>
      <c r="C118" t="s">
        <v>149</v>
      </c>
      <c r="D118" t="s">
        <v>155</v>
      </c>
      <c r="E118" t="s">
        <v>157</v>
      </c>
      <c r="F118" t="s">
        <v>161</v>
      </c>
      <c r="G118" t="s">
        <v>224</v>
      </c>
      <c r="H118">
        <v>339.80835164951526</v>
      </c>
      <c r="I118">
        <v>25</v>
      </c>
      <c r="J118">
        <v>1236366.2395622854</v>
      </c>
      <c r="K118">
        <v>45559.403809090909</v>
      </c>
      <c r="L118">
        <v>222545923.12121138</v>
      </c>
      <c r="M118">
        <v>5097008.2781818165</v>
      </c>
      <c r="N118">
        <v>1854549359.3434281</v>
      </c>
      <c r="O118">
        <v>93655000</v>
      </c>
      <c r="P118">
        <v>24.699153697727269</v>
      </c>
      <c r="Q118">
        <v>18483.675281456166</v>
      </c>
      <c r="R118">
        <v>222591482.52502048</v>
      </c>
      <c r="S118">
        <v>1953.3013676216099</v>
      </c>
      <c r="T118">
        <v>18508.374435153892</v>
      </c>
      <c r="U118">
        <f>Net_Zero_Table[[#This Row],[Total Energy(MJ)]]*AHP!$Q$23/TOPSIS!$B$20</f>
        <v>2.2769775853129358E-2</v>
      </c>
      <c r="V118">
        <f>Net_Zero_Table[[#This Row],[Capital Cost (LKR)]]*AHP!$Q$24/TOPSIS!$C$20</f>
        <v>4.4999198136191233E-3</v>
      </c>
      <c r="W118">
        <f>Net_Zero_Table[[#This Row],[System Cost (LKR)]]*AHP!$Q$25/TOPSIS!$D$20</f>
        <v>2.4517994730946834E-3</v>
      </c>
      <c r="X118">
        <f>Net_Zero_Table[[#This Row],[Embodied Carbon (Metric T)]]*AHP!$Q$26/TOPSIS!$E$20</f>
        <v>1.195546642914431E-2</v>
      </c>
      <c r="Y1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2.7408938512389746E-3</v>
      </c>
      <c r="Z1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4.4138671743139835E-3</v>
      </c>
      <c r="AA118">
        <f>Net_Zero_Table[[#This Row],[S- Worst-Euclidean Distance]]/(Net_Zero_Table[[#This Row],[S+ Best-Euclidean Distance]]+Net_Zero_Table[[#This Row],[S- Worst-Euclidean Distance]])</f>
        <v>0.6169132915201534</v>
      </c>
      <c r="AB118">
        <v>117</v>
      </c>
    </row>
    <row r="119" spans="1:28" x14ac:dyDescent="0.3">
      <c r="A119">
        <v>234</v>
      </c>
      <c r="B119" t="s">
        <v>141</v>
      </c>
      <c r="C119" t="s">
        <v>149</v>
      </c>
      <c r="D119" t="s">
        <v>154</v>
      </c>
      <c r="E119" t="s">
        <v>157</v>
      </c>
      <c r="F119" t="s">
        <v>161</v>
      </c>
      <c r="G119" t="s">
        <v>224</v>
      </c>
      <c r="H119">
        <v>339.80190454451531</v>
      </c>
      <c r="I119">
        <v>25</v>
      </c>
      <c r="J119">
        <v>1236359.9987646453</v>
      </c>
      <c r="K119">
        <v>45577.824109090907</v>
      </c>
      <c r="L119">
        <v>222544799.77763617</v>
      </c>
      <c r="M119">
        <v>5097929.293181817</v>
      </c>
      <c r="N119">
        <v>1854539998.1469679</v>
      </c>
      <c r="O119">
        <v>93655000</v>
      </c>
      <c r="P119">
        <v>24.712968922727267</v>
      </c>
      <c r="Q119">
        <v>18483.581981531446</v>
      </c>
      <c r="R119">
        <v>222590377.60174525</v>
      </c>
      <c r="S119">
        <v>1953.2929274401497</v>
      </c>
      <c r="T119">
        <v>18508.294950454172</v>
      </c>
      <c r="U119">
        <f>Net_Zero_Table[[#This Row],[Total Energy(MJ)]]*AHP!$Q$23/TOPSIS!$B$20</f>
        <v>2.2769662826094241E-2</v>
      </c>
      <c r="V119">
        <f>Net_Zero_Table[[#This Row],[Capital Cost (LKR)]]*AHP!$Q$24/TOPSIS!$C$20</f>
        <v>4.5007329364199792E-3</v>
      </c>
      <c r="W119">
        <f>Net_Zero_Table[[#This Row],[System Cost (LKR)]]*AHP!$Q$25/TOPSIS!$D$20</f>
        <v>2.4517994730946834E-3</v>
      </c>
      <c r="X119">
        <f>Net_Zero_Table[[#This Row],[Embodied Carbon (Metric T)]]*AHP!$Q$26/TOPSIS!$E$20</f>
        <v>1.1962153599916229E-2</v>
      </c>
      <c r="Y1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2.7471175859341782E-3</v>
      </c>
      <c r="Z1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4.4122019953462439E-3</v>
      </c>
      <c r="AA119">
        <f>Net_Zero_Table[[#This Row],[S- Worst-Euclidean Distance]]/(Net_Zero_Table[[#This Row],[S+ Best-Euclidean Distance]]+Net_Zero_Table[[#This Row],[S- Worst-Euclidean Distance]])</f>
        <v>0.61628789513502003</v>
      </c>
      <c r="AB119">
        <v>118</v>
      </c>
    </row>
    <row r="120" spans="1:28" x14ac:dyDescent="0.3">
      <c r="A120">
        <v>251</v>
      </c>
      <c r="B120" t="s">
        <v>141</v>
      </c>
      <c r="C120" t="s">
        <v>149</v>
      </c>
      <c r="D120" t="s">
        <v>155</v>
      </c>
      <c r="E120" t="s">
        <v>157</v>
      </c>
      <c r="F120" t="s">
        <v>161</v>
      </c>
      <c r="G120" t="s">
        <v>226</v>
      </c>
      <c r="H120">
        <v>339.80835164951526</v>
      </c>
      <c r="I120">
        <v>25</v>
      </c>
      <c r="J120">
        <v>1236366.2395622854</v>
      </c>
      <c r="K120">
        <v>45559.403809090909</v>
      </c>
      <c r="L120">
        <v>222545923.12121138</v>
      </c>
      <c r="M120">
        <v>5097008.2781818165</v>
      </c>
      <c r="N120">
        <v>1854549359.3434281</v>
      </c>
      <c r="O120">
        <v>97500000</v>
      </c>
      <c r="P120">
        <v>24.699153697727269</v>
      </c>
      <c r="Q120">
        <v>18483.675281456166</v>
      </c>
      <c r="R120">
        <v>222591482.52502048</v>
      </c>
      <c r="S120">
        <v>1957.1463676216099</v>
      </c>
      <c r="T120">
        <v>18508.374435153892</v>
      </c>
      <c r="U120">
        <f>Net_Zero_Table[[#This Row],[Total Energy(MJ)]]*AHP!$Q$23/TOPSIS!$B$20</f>
        <v>2.2769775853129358E-2</v>
      </c>
      <c r="V120">
        <f>Net_Zero_Table[[#This Row],[Capital Cost (LKR)]]*AHP!$Q$24/TOPSIS!$C$20</f>
        <v>4.4999198136191233E-3</v>
      </c>
      <c r="W120">
        <f>Net_Zero_Table[[#This Row],[System Cost (LKR)]]*AHP!$Q$25/TOPSIS!$D$20</f>
        <v>2.5524579427337745E-3</v>
      </c>
      <c r="X120">
        <f>Net_Zero_Table[[#This Row],[Embodied Carbon (Metric T)]]*AHP!$Q$26/TOPSIS!$E$20</f>
        <v>1.195546642914431E-2</v>
      </c>
      <c r="Y1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2.7503317026903412E-3</v>
      </c>
      <c r="Z1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4.4010590430989373E-3</v>
      </c>
      <c r="AA120">
        <f>Net_Zero_Table[[#This Row],[S- Worst-Euclidean Distance]]/(Net_Zero_Table[[#This Row],[S+ Best-Euclidean Distance]]+Net_Zero_Table[[#This Row],[S- Worst-Euclidean Distance]])</f>
        <v>0.61541302937338038</v>
      </c>
      <c r="AB120">
        <v>119</v>
      </c>
    </row>
    <row r="121" spans="1:28" x14ac:dyDescent="0.3">
      <c r="A121">
        <v>233</v>
      </c>
      <c r="B121" t="s">
        <v>141</v>
      </c>
      <c r="C121" t="s">
        <v>149</v>
      </c>
      <c r="D121" t="s">
        <v>154</v>
      </c>
      <c r="E121" t="s">
        <v>157</v>
      </c>
      <c r="F121" t="s">
        <v>161</v>
      </c>
      <c r="G121" t="s">
        <v>226</v>
      </c>
      <c r="H121">
        <v>339.80190454451531</v>
      </c>
      <c r="I121">
        <v>25</v>
      </c>
      <c r="J121">
        <v>1236359.9987646453</v>
      </c>
      <c r="K121">
        <v>45577.824109090907</v>
      </c>
      <c r="L121">
        <v>222544799.77763617</v>
      </c>
      <c r="M121">
        <v>5097929.293181817</v>
      </c>
      <c r="N121">
        <v>1854539998.1469679</v>
      </c>
      <c r="O121">
        <v>97500000</v>
      </c>
      <c r="P121">
        <v>24.712968922727267</v>
      </c>
      <c r="Q121">
        <v>18483.581981531446</v>
      </c>
      <c r="R121">
        <v>222590377.60174525</v>
      </c>
      <c r="S121">
        <v>1957.1379274401497</v>
      </c>
      <c r="T121">
        <v>18508.294950454172</v>
      </c>
      <c r="U121">
        <f>Net_Zero_Table[[#This Row],[Total Energy(MJ)]]*AHP!$Q$23/TOPSIS!$B$20</f>
        <v>2.2769662826094241E-2</v>
      </c>
      <c r="V121">
        <f>Net_Zero_Table[[#This Row],[Capital Cost (LKR)]]*AHP!$Q$24/TOPSIS!$C$20</f>
        <v>4.5007329364199792E-3</v>
      </c>
      <c r="W121">
        <f>Net_Zero_Table[[#This Row],[System Cost (LKR)]]*AHP!$Q$25/TOPSIS!$D$20</f>
        <v>2.5524579427337745E-3</v>
      </c>
      <c r="X121">
        <f>Net_Zero_Table[[#This Row],[Embodied Carbon (Metric T)]]*AHP!$Q$26/TOPSIS!$E$20</f>
        <v>1.1962153599916229E-2</v>
      </c>
      <c r="Y1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2.7565341285775437E-3</v>
      </c>
      <c r="Z1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4.3993890162264352E-3</v>
      </c>
      <c r="AA121">
        <f>Net_Zero_Table[[#This Row],[S- Worst-Euclidean Distance]]/(Net_Zero_Table[[#This Row],[S+ Best-Euclidean Distance]]+Net_Zero_Table[[#This Row],[S- Worst-Euclidean Distance]])</f>
        <v>0.61478986389350698</v>
      </c>
      <c r="AB121">
        <v>120</v>
      </c>
    </row>
    <row r="122" spans="1:28" x14ac:dyDescent="0.3">
      <c r="A122">
        <v>457</v>
      </c>
      <c r="B122" t="s">
        <v>143</v>
      </c>
      <c r="C122" t="s">
        <v>149</v>
      </c>
      <c r="D122" t="s">
        <v>155</v>
      </c>
      <c r="E122" t="s">
        <v>156</v>
      </c>
      <c r="F122" t="s">
        <v>161</v>
      </c>
      <c r="G122" t="s">
        <v>225</v>
      </c>
      <c r="H122">
        <v>354.5380629381209</v>
      </c>
      <c r="I122">
        <v>51</v>
      </c>
      <c r="J122">
        <v>1264511.175070212</v>
      </c>
      <c r="K122">
        <v>35569.297899999998</v>
      </c>
      <c r="L122">
        <v>227612011.51263818</v>
      </c>
      <c r="M122">
        <v>5588405.1599999992</v>
      </c>
      <c r="N122">
        <v>1896766762.6053181</v>
      </c>
      <c r="O122">
        <v>95064000</v>
      </c>
      <c r="P122">
        <v>23.42205578863636</v>
      </c>
      <c r="Q122">
        <v>18904.442067299668</v>
      </c>
      <c r="R122">
        <v>227647580.81053817</v>
      </c>
      <c r="S122">
        <v>1997.4191677653182</v>
      </c>
      <c r="T122">
        <v>18927.864123088304</v>
      </c>
      <c r="U122">
        <f>Net_Zero_Table[[#This Row],[Total Energy(MJ)]]*AHP!$Q$23/TOPSIS!$B$20</f>
        <v>2.3286984433379902E-2</v>
      </c>
      <c r="V122">
        <f>Net_Zero_Table[[#This Row],[Capital Cost (LKR)]]*AHP!$Q$24/TOPSIS!$C$20</f>
        <v>4.9337520626876064E-3</v>
      </c>
      <c r="W122">
        <f>Net_Zero_Table[[#This Row],[System Cost (LKR)]]*AHP!$Q$25/TOPSIS!$D$20</f>
        <v>2.4886857627491646E-3</v>
      </c>
      <c r="X122">
        <f>Net_Zero_Table[[#This Row],[Embodied Carbon (Metric T)]]*AHP!$Q$26/TOPSIS!$E$20</f>
        <v>1.1337295403297717E-2</v>
      </c>
      <c r="Y1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2.5912861857902954E-3</v>
      </c>
      <c r="Z1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4.0787880466683938E-3</v>
      </c>
      <c r="AA122">
        <f>Net_Zero_Table[[#This Row],[S- Worst-Euclidean Distance]]/(Net_Zero_Table[[#This Row],[S+ Best-Euclidean Distance]]+Net_Zero_Table[[#This Row],[S- Worst-Euclidean Distance]])</f>
        <v>0.61150564514255656</v>
      </c>
      <c r="AB122">
        <v>121</v>
      </c>
    </row>
    <row r="123" spans="1:28" x14ac:dyDescent="0.3">
      <c r="A123">
        <v>31</v>
      </c>
      <c r="B123" t="s">
        <v>139</v>
      </c>
      <c r="C123" t="s">
        <v>149</v>
      </c>
      <c r="D123" t="s">
        <v>155</v>
      </c>
      <c r="E123" t="s">
        <v>157</v>
      </c>
      <c r="F123" t="s">
        <v>160</v>
      </c>
      <c r="G123" t="s">
        <v>225</v>
      </c>
      <c r="H123">
        <v>326.39146418156997</v>
      </c>
      <c r="I123">
        <v>47</v>
      </c>
      <c r="J123">
        <v>1187843.8286458678</v>
      </c>
      <c r="K123">
        <v>52328.975945454542</v>
      </c>
      <c r="L123">
        <v>213811889.1562562</v>
      </c>
      <c r="M123">
        <v>5055374.5645454535</v>
      </c>
      <c r="N123">
        <v>1781765742.9688015</v>
      </c>
      <c r="O123">
        <v>87608000</v>
      </c>
      <c r="P123">
        <v>26.279547561363632</v>
      </c>
      <c r="Q123">
        <v>17758.265238255721</v>
      </c>
      <c r="R123">
        <v>213864218.13220164</v>
      </c>
      <c r="S123">
        <v>1874.4291175333469</v>
      </c>
      <c r="T123">
        <v>17784.544785817085</v>
      </c>
      <c r="U123">
        <f>Net_Zero_Table[[#This Row],[Total Energy(MJ)]]*AHP!$Q$23/TOPSIS!$B$20</f>
        <v>2.1877028961912865E-2</v>
      </c>
      <c r="V123">
        <f>Net_Zero_Table[[#This Row],[Capital Cost (LKR)]]*AHP!$Q$24/TOPSIS!$C$20</f>
        <v>4.4631632767092701E-3</v>
      </c>
      <c r="W123">
        <f>Net_Zero_Table[[#This Row],[System Cost (LKR)]]*AHP!$Q$25/TOPSIS!$D$20</f>
        <v>2.2934947225335439E-3</v>
      </c>
      <c r="X123">
        <f>Net_Zero_Table[[#This Row],[Embodied Carbon (Metric T)]]*AHP!$Q$26/TOPSIS!$E$20</f>
        <v>1.2720445910334745E-2</v>
      </c>
      <c r="Y1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3.3050585053646894E-3</v>
      </c>
      <c r="Z1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5.1891726930737595E-3</v>
      </c>
      <c r="AA123">
        <f>Net_Zero_Table[[#This Row],[S- Worst-Euclidean Distance]]/(Net_Zero_Table[[#This Row],[S+ Best-Euclidean Distance]]+Net_Zero_Table[[#This Row],[S- Worst-Euclidean Distance]])</f>
        <v>0.61090551597273679</v>
      </c>
      <c r="AB123">
        <v>122</v>
      </c>
    </row>
    <row r="124" spans="1:28" x14ac:dyDescent="0.3">
      <c r="A124">
        <v>439</v>
      </c>
      <c r="B124" t="s">
        <v>143</v>
      </c>
      <c r="C124" t="s">
        <v>149</v>
      </c>
      <c r="D124" t="s">
        <v>154</v>
      </c>
      <c r="E124" t="s">
        <v>156</v>
      </c>
      <c r="F124" t="s">
        <v>161</v>
      </c>
      <c r="G124" t="s">
        <v>225</v>
      </c>
      <c r="H124">
        <v>354.5316158331209</v>
      </c>
      <c r="I124">
        <v>51</v>
      </c>
      <c r="J124">
        <v>1264504.9342725724</v>
      </c>
      <c r="K124">
        <v>35587.718199999996</v>
      </c>
      <c r="L124">
        <v>227610888.16906303</v>
      </c>
      <c r="M124">
        <v>5589326.1749999989</v>
      </c>
      <c r="N124">
        <v>1896757401.4088585</v>
      </c>
      <c r="O124">
        <v>95064000</v>
      </c>
      <c r="P124">
        <v>23.435871013636358</v>
      </c>
      <c r="Q124">
        <v>18904.348767374955</v>
      </c>
      <c r="R124">
        <v>227646475.88726303</v>
      </c>
      <c r="S124">
        <v>1997.4107275838585</v>
      </c>
      <c r="T124">
        <v>18927.784638388592</v>
      </c>
      <c r="U124">
        <f>Net_Zero_Table[[#This Row],[Total Energy(MJ)]]*AHP!$Q$23/TOPSIS!$B$20</f>
        <v>2.3286871406344795E-2</v>
      </c>
      <c r="V124">
        <f>Net_Zero_Table[[#This Row],[Capital Cost (LKR)]]*AHP!$Q$24/TOPSIS!$C$20</f>
        <v>4.9345651854884624E-3</v>
      </c>
      <c r="W124">
        <f>Net_Zero_Table[[#This Row],[System Cost (LKR)]]*AHP!$Q$25/TOPSIS!$D$20</f>
        <v>2.4886857627491646E-3</v>
      </c>
      <c r="X124">
        <f>Net_Zero_Table[[#This Row],[Embodied Carbon (Metric T)]]*AHP!$Q$26/TOPSIS!$E$20</f>
        <v>1.1343982574069636E-2</v>
      </c>
      <c r="Y1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2.5963899926834725E-3</v>
      </c>
      <c r="Z1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4.0760441502939813E-3</v>
      </c>
      <c r="AA124">
        <f>Net_Zero_Table[[#This Row],[S- Worst-Euclidean Distance]]/(Net_Zero_Table[[#This Row],[S+ Best-Euclidean Distance]]+Net_Zero_Table[[#This Row],[S- Worst-Euclidean Distance]])</f>
        <v>0.61087813876498143</v>
      </c>
      <c r="AB124">
        <v>123</v>
      </c>
    </row>
    <row r="125" spans="1:28" x14ac:dyDescent="0.3">
      <c r="A125">
        <v>459</v>
      </c>
      <c r="B125" t="s">
        <v>143</v>
      </c>
      <c r="C125" t="s">
        <v>149</v>
      </c>
      <c r="D125" t="s">
        <v>155</v>
      </c>
      <c r="E125" t="s">
        <v>156</v>
      </c>
      <c r="F125" t="s">
        <v>161</v>
      </c>
      <c r="G125" t="s">
        <v>224</v>
      </c>
      <c r="H125">
        <v>354.5380629381209</v>
      </c>
      <c r="I125">
        <v>26</v>
      </c>
      <c r="J125">
        <v>1264511.175070212</v>
      </c>
      <c r="K125">
        <v>35569.297899999998</v>
      </c>
      <c r="L125">
        <v>227612011.51263818</v>
      </c>
      <c r="M125">
        <v>5588405.1599999992</v>
      </c>
      <c r="N125">
        <v>1896766762.6053181</v>
      </c>
      <c r="O125">
        <v>97401200</v>
      </c>
      <c r="P125">
        <v>23.42205578863636</v>
      </c>
      <c r="Q125">
        <v>18904.442067299668</v>
      </c>
      <c r="R125">
        <v>227647580.81053817</v>
      </c>
      <c r="S125">
        <v>1999.7563677653181</v>
      </c>
      <c r="T125">
        <v>18927.864123088304</v>
      </c>
      <c r="U125">
        <f>Net_Zero_Table[[#This Row],[Total Energy(MJ)]]*AHP!$Q$23/TOPSIS!$B$20</f>
        <v>2.3286984433379902E-2</v>
      </c>
      <c r="V125">
        <f>Net_Zero_Table[[#This Row],[Capital Cost (LKR)]]*AHP!$Q$24/TOPSIS!$C$20</f>
        <v>4.9337520626876064E-3</v>
      </c>
      <c r="W125">
        <f>Net_Zero_Table[[#This Row],[System Cost (LKR)]]*AHP!$Q$25/TOPSIS!$D$20</f>
        <v>2.5498714520184708E-3</v>
      </c>
      <c r="X125">
        <f>Net_Zero_Table[[#This Row],[Embodied Carbon (Metric T)]]*AHP!$Q$26/TOPSIS!$E$20</f>
        <v>1.1337295403297717E-2</v>
      </c>
      <c r="Y1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2.5977615423814293E-3</v>
      </c>
      <c r="Z1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4.0706242972321054E-3</v>
      </c>
      <c r="AA125">
        <f>Net_Zero_Table[[#This Row],[S- Worst-Euclidean Distance]]/(Net_Zero_Table[[#This Row],[S+ Best-Euclidean Distance]]+Net_Zero_Table[[#This Row],[S- Worst-Euclidean Distance]])</f>
        <v>0.61043622776753093</v>
      </c>
      <c r="AB125">
        <v>124</v>
      </c>
    </row>
    <row r="126" spans="1:28" x14ac:dyDescent="0.3">
      <c r="A126">
        <v>33</v>
      </c>
      <c r="B126" t="s">
        <v>139</v>
      </c>
      <c r="C126" t="s">
        <v>149</v>
      </c>
      <c r="D126" t="s">
        <v>155</v>
      </c>
      <c r="E126" t="s">
        <v>157</v>
      </c>
      <c r="F126" t="s">
        <v>160</v>
      </c>
      <c r="G126" t="s">
        <v>224</v>
      </c>
      <c r="H126">
        <v>326.39146418156997</v>
      </c>
      <c r="I126">
        <v>24</v>
      </c>
      <c r="J126">
        <v>1187843.8286458678</v>
      </c>
      <c r="K126">
        <v>52328.975945454542</v>
      </c>
      <c r="L126">
        <v>213811889.1562562</v>
      </c>
      <c r="M126">
        <v>5055374.5645454535</v>
      </c>
      <c r="N126">
        <v>1781765742.9688015</v>
      </c>
      <c r="O126">
        <v>89908800</v>
      </c>
      <c r="P126">
        <v>26.279547561363632</v>
      </c>
      <c r="Q126">
        <v>17758.265238255721</v>
      </c>
      <c r="R126">
        <v>213864218.13220164</v>
      </c>
      <c r="S126">
        <v>1876.7299175333469</v>
      </c>
      <c r="T126">
        <v>17784.544785817085</v>
      </c>
      <c r="U126">
        <f>Net_Zero_Table[[#This Row],[Total Energy(MJ)]]*AHP!$Q$23/TOPSIS!$B$20</f>
        <v>2.1877028961912865E-2</v>
      </c>
      <c r="V126">
        <f>Net_Zero_Table[[#This Row],[Capital Cost (LKR)]]*AHP!$Q$24/TOPSIS!$C$20</f>
        <v>4.4631632767092701E-3</v>
      </c>
      <c r="W126">
        <f>Net_Zero_Table[[#This Row],[System Cost (LKR)]]*AHP!$Q$25/TOPSIS!$D$20</f>
        <v>2.3537274941708964E-3</v>
      </c>
      <c r="X126">
        <f>Net_Zero_Table[[#This Row],[Embodied Carbon (Metric T)]]*AHP!$Q$26/TOPSIS!$E$20</f>
        <v>1.2720445910334745E-2</v>
      </c>
      <c r="Y1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3.3064963570731591E-3</v>
      </c>
      <c r="Z1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5.1805837927554506E-3</v>
      </c>
      <c r="AA126">
        <f>Net_Zero_Table[[#This Row],[S- Worst-Euclidean Distance]]/(Net_Zero_Table[[#This Row],[S+ Best-Euclidean Distance]]+Net_Zero_Table[[#This Row],[S- Worst-Euclidean Distance]])</f>
        <v>0.61040825599603521</v>
      </c>
      <c r="AB126">
        <v>125</v>
      </c>
    </row>
    <row r="127" spans="1:28" x14ac:dyDescent="0.3">
      <c r="A127">
        <v>13</v>
      </c>
      <c r="B127" t="s">
        <v>139</v>
      </c>
      <c r="C127" t="s">
        <v>149</v>
      </c>
      <c r="D127" t="s">
        <v>154</v>
      </c>
      <c r="E127" t="s">
        <v>157</v>
      </c>
      <c r="F127" t="s">
        <v>160</v>
      </c>
      <c r="G127" t="s">
        <v>225</v>
      </c>
      <c r="H127">
        <v>326.38501707656997</v>
      </c>
      <c r="I127">
        <v>47</v>
      </c>
      <c r="J127">
        <v>1187837.5878482277</v>
      </c>
      <c r="K127">
        <v>52347.39624545454</v>
      </c>
      <c r="L127">
        <v>213810765.81268099</v>
      </c>
      <c r="M127">
        <v>5056295.5795454532</v>
      </c>
      <c r="N127">
        <v>1781756381.7723417</v>
      </c>
      <c r="O127">
        <v>87608000</v>
      </c>
      <c r="P127">
        <v>26.29336278636363</v>
      </c>
      <c r="Q127">
        <v>17758.171938331005</v>
      </c>
      <c r="R127">
        <v>213863113.20892644</v>
      </c>
      <c r="S127">
        <v>1874.4206773518872</v>
      </c>
      <c r="T127">
        <v>17784.465301117369</v>
      </c>
      <c r="U127">
        <f>Net_Zero_Table[[#This Row],[Total Energy(MJ)]]*AHP!$Q$23/TOPSIS!$B$20</f>
        <v>2.1876915934877752E-2</v>
      </c>
      <c r="V127">
        <f>Net_Zero_Table[[#This Row],[Capital Cost (LKR)]]*AHP!$Q$24/TOPSIS!$C$20</f>
        <v>4.4639763995101261E-3</v>
      </c>
      <c r="W127">
        <f>Net_Zero_Table[[#This Row],[System Cost (LKR)]]*AHP!$Q$25/TOPSIS!$D$20</f>
        <v>2.2934947225335439E-3</v>
      </c>
      <c r="X127">
        <f>Net_Zero_Table[[#This Row],[Embodied Carbon (Metric T)]]*AHP!$Q$26/TOPSIS!$E$20</f>
        <v>1.2727133081106663E-2</v>
      </c>
      <c r="Y1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3.3117881547345541E-3</v>
      </c>
      <c r="Z1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5.1887560536761244E-3</v>
      </c>
      <c r="AA127">
        <f>Net_Zero_Table[[#This Row],[S- Worst-Euclidean Distance]]/(Net_Zero_Table[[#This Row],[S+ Best-Euclidean Distance]]+Net_Zero_Table[[#This Row],[S- Worst-Euclidean Distance]])</f>
        <v>0.6104028079216649</v>
      </c>
      <c r="AB127">
        <v>126</v>
      </c>
    </row>
    <row r="128" spans="1:28" x14ac:dyDescent="0.3">
      <c r="A128">
        <v>15</v>
      </c>
      <c r="B128" t="s">
        <v>139</v>
      </c>
      <c r="C128" t="s">
        <v>149</v>
      </c>
      <c r="D128" t="s">
        <v>154</v>
      </c>
      <c r="E128" t="s">
        <v>157</v>
      </c>
      <c r="F128" t="s">
        <v>160</v>
      </c>
      <c r="G128" t="s">
        <v>224</v>
      </c>
      <c r="H128">
        <v>326.38501707656997</v>
      </c>
      <c r="I128">
        <v>24</v>
      </c>
      <c r="J128">
        <v>1187837.5878482277</v>
      </c>
      <c r="K128">
        <v>52347.39624545454</v>
      </c>
      <c r="L128">
        <v>213810765.81268099</v>
      </c>
      <c r="M128">
        <v>5056295.5795454532</v>
      </c>
      <c r="N128">
        <v>1781756381.7723417</v>
      </c>
      <c r="O128">
        <v>89908800</v>
      </c>
      <c r="P128">
        <v>26.29336278636363</v>
      </c>
      <c r="Q128">
        <v>17758.171938331005</v>
      </c>
      <c r="R128">
        <v>213863113.20892644</v>
      </c>
      <c r="S128">
        <v>1876.7214773518872</v>
      </c>
      <c r="T128">
        <v>17784.465301117369</v>
      </c>
      <c r="U128">
        <f>Net_Zero_Table[[#This Row],[Total Energy(MJ)]]*AHP!$Q$23/TOPSIS!$B$20</f>
        <v>2.1876915934877752E-2</v>
      </c>
      <c r="V128">
        <f>Net_Zero_Table[[#This Row],[Capital Cost (LKR)]]*AHP!$Q$24/TOPSIS!$C$20</f>
        <v>4.4639763995101261E-3</v>
      </c>
      <c r="W128">
        <f>Net_Zero_Table[[#This Row],[System Cost (LKR)]]*AHP!$Q$25/TOPSIS!$D$20</f>
        <v>2.3537274941708964E-3</v>
      </c>
      <c r="X128">
        <f>Net_Zero_Table[[#This Row],[Embodied Carbon (Metric T)]]*AHP!$Q$26/TOPSIS!$E$20</f>
        <v>1.2727133081106663E-2</v>
      </c>
      <c r="Y1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3.3132230859534199E-3</v>
      </c>
      <c r="Z1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5.1801664625549153E-3</v>
      </c>
      <c r="AA128">
        <f>Net_Zero_Table[[#This Row],[S- Worst-Euclidean Distance]]/(Net_Zero_Table[[#This Row],[S+ Best-Euclidean Distance]]+Net_Zero_Table[[#This Row],[S- Worst-Euclidean Distance]])</f>
        <v>0.6099056722842402</v>
      </c>
      <c r="AB128">
        <v>127</v>
      </c>
    </row>
    <row r="129" spans="1:28" x14ac:dyDescent="0.3">
      <c r="A129">
        <v>441</v>
      </c>
      <c r="B129" t="s">
        <v>143</v>
      </c>
      <c r="C129" t="s">
        <v>149</v>
      </c>
      <c r="D129" t="s">
        <v>154</v>
      </c>
      <c r="E129" t="s">
        <v>156</v>
      </c>
      <c r="F129" t="s">
        <v>161</v>
      </c>
      <c r="G129" t="s">
        <v>224</v>
      </c>
      <c r="H129">
        <v>354.5316158331209</v>
      </c>
      <c r="I129">
        <v>26</v>
      </c>
      <c r="J129">
        <v>1264504.9342725724</v>
      </c>
      <c r="K129">
        <v>35587.718199999996</v>
      </c>
      <c r="L129">
        <v>227610888.16906303</v>
      </c>
      <c r="M129">
        <v>5589326.1749999989</v>
      </c>
      <c r="N129">
        <v>1896757401.4088585</v>
      </c>
      <c r="O129">
        <v>97401200</v>
      </c>
      <c r="P129">
        <v>23.435871013636358</v>
      </c>
      <c r="Q129">
        <v>18904.348767374955</v>
      </c>
      <c r="R129">
        <v>227646475.88726303</v>
      </c>
      <c r="S129">
        <v>1999.7479275838584</v>
      </c>
      <c r="T129">
        <v>18927.784638388592</v>
      </c>
      <c r="U129">
        <f>Net_Zero_Table[[#This Row],[Total Energy(MJ)]]*AHP!$Q$23/TOPSIS!$B$20</f>
        <v>2.3286871406344795E-2</v>
      </c>
      <c r="V129">
        <f>Net_Zero_Table[[#This Row],[Capital Cost (LKR)]]*AHP!$Q$24/TOPSIS!$C$20</f>
        <v>4.9345651854884624E-3</v>
      </c>
      <c r="W129">
        <f>Net_Zero_Table[[#This Row],[System Cost (LKR)]]*AHP!$Q$25/TOPSIS!$D$20</f>
        <v>2.5498714520184708E-3</v>
      </c>
      <c r="X129">
        <f>Net_Zero_Table[[#This Row],[Embodied Carbon (Metric T)]]*AHP!$Q$26/TOPSIS!$E$20</f>
        <v>1.1343982574069636E-2</v>
      </c>
      <c r="Y1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2.602852652094468E-3</v>
      </c>
      <c r="Z1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4.0678748941821189E-3</v>
      </c>
      <c r="AA129">
        <f>Net_Zero_Table[[#This Row],[S- Worst-Euclidean Distance]]/(Net_Zero_Table[[#This Row],[S+ Best-Euclidean Distance]]+Net_Zero_Table[[#This Row],[S- Worst-Euclidean Distance]])</f>
        <v>0.60980977951238502</v>
      </c>
      <c r="AB129">
        <v>128</v>
      </c>
    </row>
    <row r="130" spans="1:28" x14ac:dyDescent="0.3">
      <c r="A130">
        <v>32</v>
      </c>
      <c r="B130" t="s">
        <v>139</v>
      </c>
      <c r="C130" t="s">
        <v>149</v>
      </c>
      <c r="D130" t="s">
        <v>155</v>
      </c>
      <c r="E130" t="s">
        <v>157</v>
      </c>
      <c r="F130" t="s">
        <v>160</v>
      </c>
      <c r="G130" t="s">
        <v>226</v>
      </c>
      <c r="H130">
        <v>326.39146418156997</v>
      </c>
      <c r="I130">
        <v>24</v>
      </c>
      <c r="J130">
        <v>1187843.8286458678</v>
      </c>
      <c r="K130">
        <v>52328.975945454542</v>
      </c>
      <c r="L130">
        <v>213811889.1562562</v>
      </c>
      <c r="M130">
        <v>5055374.5645454535</v>
      </c>
      <c r="N130">
        <v>1781765742.9688015</v>
      </c>
      <c r="O130">
        <v>93600000</v>
      </c>
      <c r="P130">
        <v>26.279547561363632</v>
      </c>
      <c r="Q130">
        <v>17758.265238255721</v>
      </c>
      <c r="R130">
        <v>213864218.13220164</v>
      </c>
      <c r="S130">
        <v>1880.4211175333469</v>
      </c>
      <c r="T130">
        <v>17784.544785817085</v>
      </c>
      <c r="U130">
        <f>Net_Zero_Table[[#This Row],[Total Energy(MJ)]]*AHP!$Q$23/TOPSIS!$B$20</f>
        <v>2.1877028961912865E-2</v>
      </c>
      <c r="V130">
        <f>Net_Zero_Table[[#This Row],[Capital Cost (LKR)]]*AHP!$Q$24/TOPSIS!$C$20</f>
        <v>4.4631632767092701E-3</v>
      </c>
      <c r="W130">
        <f>Net_Zero_Table[[#This Row],[System Cost (LKR)]]*AHP!$Q$25/TOPSIS!$D$20</f>
        <v>2.4503596250244233E-3</v>
      </c>
      <c r="X130">
        <f>Net_Zero_Table[[#This Row],[Embodied Carbon (Metric T)]]*AHP!$Q$26/TOPSIS!$E$20</f>
        <v>1.2720445910334745E-2</v>
      </c>
      <c r="Y1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3.3110916075007957E-3</v>
      </c>
      <c r="Z1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5.1682413768210731E-3</v>
      </c>
      <c r="AA130">
        <f>Net_Zero_Table[[#This Row],[S- Worst-Euclidean Distance]]/(Net_Zero_Table[[#This Row],[S+ Best-Euclidean Distance]]+Net_Zero_Table[[#This Row],[S- Worst-Euclidean Distance]])</f>
        <v>0.6095103690793906</v>
      </c>
      <c r="AB130">
        <v>129</v>
      </c>
    </row>
    <row r="131" spans="1:28" x14ac:dyDescent="0.3">
      <c r="A131">
        <v>14</v>
      </c>
      <c r="B131" t="s">
        <v>139</v>
      </c>
      <c r="C131" t="s">
        <v>149</v>
      </c>
      <c r="D131" t="s">
        <v>154</v>
      </c>
      <c r="E131" t="s">
        <v>157</v>
      </c>
      <c r="F131" t="s">
        <v>160</v>
      </c>
      <c r="G131" t="s">
        <v>226</v>
      </c>
      <c r="H131">
        <v>326.38501707656997</v>
      </c>
      <c r="I131">
        <v>24</v>
      </c>
      <c r="J131">
        <v>1187837.5878482277</v>
      </c>
      <c r="K131">
        <v>52347.39624545454</v>
      </c>
      <c r="L131">
        <v>213810765.81268099</v>
      </c>
      <c r="M131">
        <v>5056295.5795454532</v>
      </c>
      <c r="N131">
        <v>1781756381.7723417</v>
      </c>
      <c r="O131">
        <v>93600000</v>
      </c>
      <c r="P131">
        <v>26.29336278636363</v>
      </c>
      <c r="Q131">
        <v>17758.171938331005</v>
      </c>
      <c r="R131">
        <v>213863113.20892644</v>
      </c>
      <c r="S131">
        <v>1880.4126773518872</v>
      </c>
      <c r="T131">
        <v>17784.465301117369</v>
      </c>
      <c r="U131">
        <f>Net_Zero_Table[[#This Row],[Total Energy(MJ)]]*AHP!$Q$23/TOPSIS!$B$20</f>
        <v>2.1876915934877752E-2</v>
      </c>
      <c r="V131">
        <f>Net_Zero_Table[[#This Row],[Capital Cost (LKR)]]*AHP!$Q$24/TOPSIS!$C$20</f>
        <v>4.4639763995101261E-3</v>
      </c>
      <c r="W131">
        <f>Net_Zero_Table[[#This Row],[System Cost (LKR)]]*AHP!$Q$25/TOPSIS!$D$20</f>
        <v>2.4503596250244233E-3</v>
      </c>
      <c r="X131">
        <f>Net_Zero_Table[[#This Row],[Embodied Carbon (Metric T)]]*AHP!$Q$26/TOPSIS!$E$20</f>
        <v>1.2727133081106663E-2</v>
      </c>
      <c r="Y1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3.3178090197024356E-3</v>
      </c>
      <c r="Z1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5.1678230499025059E-3</v>
      </c>
      <c r="AA131">
        <f>Net_Zero_Table[[#This Row],[S- Worst-Euclidean Distance]]/(Net_Zero_Table[[#This Row],[S+ Best-Euclidean Distance]]+Net_Zero_Table[[#This Row],[S- Worst-Euclidean Distance]])</f>
        <v>0.6090086168611244</v>
      </c>
      <c r="AB131">
        <v>130</v>
      </c>
    </row>
    <row r="132" spans="1:28" x14ac:dyDescent="0.3">
      <c r="A132">
        <v>458</v>
      </c>
      <c r="B132" t="s">
        <v>143</v>
      </c>
      <c r="C132" t="s">
        <v>149</v>
      </c>
      <c r="D132" t="s">
        <v>155</v>
      </c>
      <c r="E132" t="s">
        <v>156</v>
      </c>
      <c r="F132" t="s">
        <v>161</v>
      </c>
      <c r="G132" t="s">
        <v>226</v>
      </c>
      <c r="H132">
        <v>354.5380629381209</v>
      </c>
      <c r="I132">
        <v>26</v>
      </c>
      <c r="J132">
        <v>1264511.175070212</v>
      </c>
      <c r="K132">
        <v>35569.297899999998</v>
      </c>
      <c r="L132">
        <v>227612011.51263818</v>
      </c>
      <c r="M132">
        <v>5588405.1599999992</v>
      </c>
      <c r="N132">
        <v>1896766762.6053181</v>
      </c>
      <c r="O132">
        <v>101400000</v>
      </c>
      <c r="P132">
        <v>23.42205578863636</v>
      </c>
      <c r="Q132">
        <v>18904.442067299668</v>
      </c>
      <c r="R132">
        <v>227647580.81053817</v>
      </c>
      <c r="S132">
        <v>2003.7551677653182</v>
      </c>
      <c r="T132">
        <v>18927.864123088304</v>
      </c>
      <c r="U132">
        <f>Net_Zero_Table[[#This Row],[Total Energy(MJ)]]*AHP!$Q$23/TOPSIS!$B$20</f>
        <v>2.3286984433379902E-2</v>
      </c>
      <c r="V132">
        <f>Net_Zero_Table[[#This Row],[Capital Cost (LKR)]]*AHP!$Q$24/TOPSIS!$C$20</f>
        <v>4.9337520626876064E-3</v>
      </c>
      <c r="W132">
        <f>Net_Zero_Table[[#This Row],[System Cost (LKR)]]*AHP!$Q$25/TOPSIS!$D$20</f>
        <v>2.6545562604431252E-3</v>
      </c>
      <c r="X132">
        <f>Net_Zero_Table[[#This Row],[Embodied Carbon (Metric T)]]*AHP!$Q$26/TOPSIS!$E$20</f>
        <v>1.1337295403297717E-2</v>
      </c>
      <c r="Y1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2.6121290561796095E-3</v>
      </c>
      <c r="Z1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4.0587581989399669E-3</v>
      </c>
      <c r="AA132">
        <f>Net_Zero_Table[[#This Row],[S- Worst-Euclidean Distance]]/(Net_Zero_Table[[#This Row],[S+ Best-Euclidean Distance]]+Net_Zero_Table[[#This Row],[S- Worst-Euclidean Distance]])</f>
        <v>0.60842854086989262</v>
      </c>
      <c r="AB132">
        <v>131</v>
      </c>
    </row>
    <row r="133" spans="1:28" x14ac:dyDescent="0.3">
      <c r="A133">
        <v>440</v>
      </c>
      <c r="B133" t="s">
        <v>143</v>
      </c>
      <c r="C133" t="s">
        <v>149</v>
      </c>
      <c r="D133" t="s">
        <v>154</v>
      </c>
      <c r="E133" t="s">
        <v>156</v>
      </c>
      <c r="F133" t="s">
        <v>161</v>
      </c>
      <c r="G133" t="s">
        <v>226</v>
      </c>
      <c r="H133">
        <v>354.5316158331209</v>
      </c>
      <c r="I133">
        <v>26</v>
      </c>
      <c r="J133">
        <v>1264504.9342725724</v>
      </c>
      <c r="K133">
        <v>35587.718199999996</v>
      </c>
      <c r="L133">
        <v>227610888.16906303</v>
      </c>
      <c r="M133">
        <v>5589326.1749999989</v>
      </c>
      <c r="N133">
        <v>1896757401.4088585</v>
      </c>
      <c r="O133">
        <v>101400000</v>
      </c>
      <c r="P133">
        <v>23.435871013636358</v>
      </c>
      <c r="Q133">
        <v>18904.348767374955</v>
      </c>
      <c r="R133">
        <v>227646475.88726303</v>
      </c>
      <c r="S133">
        <v>2003.7467275838585</v>
      </c>
      <c r="T133">
        <v>18927.784638388592</v>
      </c>
      <c r="U133">
        <f>Net_Zero_Table[[#This Row],[Total Energy(MJ)]]*AHP!$Q$23/TOPSIS!$B$20</f>
        <v>2.3286871406344795E-2</v>
      </c>
      <c r="V133">
        <f>Net_Zero_Table[[#This Row],[Capital Cost (LKR)]]*AHP!$Q$24/TOPSIS!$C$20</f>
        <v>4.9345651854884624E-3</v>
      </c>
      <c r="W133">
        <f>Net_Zero_Table[[#This Row],[System Cost (LKR)]]*AHP!$Q$25/TOPSIS!$D$20</f>
        <v>2.6545562604431252E-3</v>
      </c>
      <c r="X133">
        <f>Net_Zero_Table[[#This Row],[Embodied Carbon (Metric T)]]*AHP!$Q$26/TOPSIS!$E$20</f>
        <v>1.1343982574069636E-2</v>
      </c>
      <c r="Y1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2.6171922175447951E-3</v>
      </c>
      <c r="Z1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4.0560007523376043E-3</v>
      </c>
      <c r="AA133">
        <f>Net_Zero_Table[[#This Row],[S- Worst-Euclidean Distance]]/(Net_Zero_Table[[#This Row],[S+ Best-Euclidean Distance]]+Net_Zero_Table[[#This Row],[S- Worst-Euclidean Distance]])</f>
        <v>0.60780510478915195</v>
      </c>
      <c r="AB133">
        <v>132</v>
      </c>
    </row>
    <row r="134" spans="1:28" x14ac:dyDescent="0.3">
      <c r="A134">
        <v>247</v>
      </c>
      <c r="B134" t="s">
        <v>141</v>
      </c>
      <c r="C134" t="s">
        <v>149</v>
      </c>
      <c r="D134" t="s">
        <v>155</v>
      </c>
      <c r="E134" t="s">
        <v>157</v>
      </c>
      <c r="F134" t="s">
        <v>160</v>
      </c>
      <c r="G134" t="s">
        <v>225</v>
      </c>
      <c r="H134">
        <v>340.07284429297675</v>
      </c>
      <c r="I134">
        <v>49</v>
      </c>
      <c r="J134">
        <v>1229226.7235141674</v>
      </c>
      <c r="K134">
        <v>45068.135945454545</v>
      </c>
      <c r="L134">
        <v>221260810.23255014</v>
      </c>
      <c r="M134">
        <v>5146135.0645454526</v>
      </c>
      <c r="N134">
        <v>1843840085.271251</v>
      </c>
      <c r="O134">
        <v>91336000</v>
      </c>
      <c r="P134">
        <v>25.190421561363632</v>
      </c>
      <c r="Q134">
        <v>18376.939516536801</v>
      </c>
      <c r="R134">
        <v>221305878.36849561</v>
      </c>
      <c r="S134">
        <v>1940.3222203357964</v>
      </c>
      <c r="T134">
        <v>18402.129938098165</v>
      </c>
      <c r="U134">
        <f>Net_Zero_Table[[#This Row],[Total Energy(MJ)]]*AHP!$Q$23/TOPSIS!$B$20</f>
        <v>2.2638266245718245E-2</v>
      </c>
      <c r="V134">
        <f>Net_Zero_Table[[#This Row],[Capital Cost (LKR)]]*AHP!$Q$24/TOPSIS!$C$20</f>
        <v>4.5432916480898367E-3</v>
      </c>
      <c r="W134">
        <f>Net_Zero_Table[[#This Row],[System Cost (LKR)]]*AHP!$Q$25/TOPSIS!$D$20</f>
        <v>2.3910902426413539E-3</v>
      </c>
      <c r="X134">
        <f>Net_Zero_Table[[#This Row],[Embodied Carbon (Metric T)]]*AHP!$Q$26/TOPSIS!$E$20</f>
        <v>1.2193261477642771E-2</v>
      </c>
      <c r="Y1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2.9236949823586767E-3</v>
      </c>
      <c r="Z1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4.4890641598453141E-3</v>
      </c>
      <c r="AA134">
        <f>Net_Zero_Table[[#This Row],[S- Worst-Euclidean Distance]]/(Net_Zero_Table[[#This Row],[S+ Best-Euclidean Distance]]+Net_Zero_Table[[#This Row],[S- Worst-Euclidean Distance]])</f>
        <v>0.60558613516621118</v>
      </c>
      <c r="AB134">
        <v>133</v>
      </c>
    </row>
    <row r="135" spans="1:28" x14ac:dyDescent="0.3">
      <c r="A135">
        <v>229</v>
      </c>
      <c r="B135" t="s">
        <v>141</v>
      </c>
      <c r="C135" t="s">
        <v>149</v>
      </c>
      <c r="D135" t="s">
        <v>154</v>
      </c>
      <c r="E135" t="s">
        <v>157</v>
      </c>
      <c r="F135" t="s">
        <v>160</v>
      </c>
      <c r="G135" t="s">
        <v>225</v>
      </c>
      <c r="H135">
        <v>340.0663971879768</v>
      </c>
      <c r="I135">
        <v>49</v>
      </c>
      <c r="J135">
        <v>1229220.4827165273</v>
      </c>
      <c r="K135">
        <v>45086.556245454543</v>
      </c>
      <c r="L135">
        <v>221259686.88897491</v>
      </c>
      <c r="M135">
        <v>5147056.0795454532</v>
      </c>
      <c r="N135">
        <v>1843830724.074791</v>
      </c>
      <c r="O135">
        <v>91336000</v>
      </c>
      <c r="P135">
        <v>25.20423678636363</v>
      </c>
      <c r="Q135">
        <v>18376.846216612081</v>
      </c>
      <c r="R135">
        <v>221304773.44522035</v>
      </c>
      <c r="S135">
        <v>1940.3137801543364</v>
      </c>
      <c r="T135">
        <v>18402.050453398446</v>
      </c>
      <c r="U135">
        <f>Net_Zero_Table[[#This Row],[Total Energy(MJ)]]*AHP!$Q$23/TOPSIS!$B$20</f>
        <v>2.2638153218683125E-2</v>
      </c>
      <c r="V135">
        <f>Net_Zero_Table[[#This Row],[Capital Cost (LKR)]]*AHP!$Q$24/TOPSIS!$C$20</f>
        <v>4.5441047708906935E-3</v>
      </c>
      <c r="W135">
        <f>Net_Zero_Table[[#This Row],[System Cost (LKR)]]*AHP!$Q$25/TOPSIS!$D$20</f>
        <v>2.3910902426413539E-3</v>
      </c>
      <c r="X135">
        <f>Net_Zero_Table[[#This Row],[Embodied Carbon (Metric T)]]*AHP!$Q$26/TOPSIS!$E$20</f>
        <v>1.219994864841469E-2</v>
      </c>
      <c r="Y1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2.930090253011268E-3</v>
      </c>
      <c r="Z1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4.4877924038653717E-3</v>
      </c>
      <c r="AA135">
        <f>Net_Zero_Table[[#This Row],[S- Worst-Euclidean Distance]]/(Net_Zero_Table[[#This Row],[S+ Best-Euclidean Distance]]+Net_Zero_Table[[#This Row],[S- Worst-Euclidean Distance]])</f>
        <v>0.60499641359317402</v>
      </c>
      <c r="AB135">
        <v>134</v>
      </c>
    </row>
    <row r="136" spans="1:28" x14ac:dyDescent="0.3">
      <c r="A136">
        <v>249</v>
      </c>
      <c r="B136" t="s">
        <v>141</v>
      </c>
      <c r="C136" t="s">
        <v>149</v>
      </c>
      <c r="D136" t="s">
        <v>155</v>
      </c>
      <c r="E136" t="s">
        <v>157</v>
      </c>
      <c r="F136" t="s">
        <v>160</v>
      </c>
      <c r="G136" t="s">
        <v>224</v>
      </c>
      <c r="H136">
        <v>340.07284429297675</v>
      </c>
      <c r="I136">
        <v>25</v>
      </c>
      <c r="J136">
        <v>1229226.7235141674</v>
      </c>
      <c r="K136">
        <v>45068.135945454545</v>
      </c>
      <c r="L136">
        <v>221260810.23255014</v>
      </c>
      <c r="M136">
        <v>5146135.0645454526</v>
      </c>
      <c r="N136">
        <v>1843840085.271251</v>
      </c>
      <c r="O136">
        <v>93655000</v>
      </c>
      <c r="P136">
        <v>25.190421561363632</v>
      </c>
      <c r="Q136">
        <v>18376.939516536801</v>
      </c>
      <c r="R136">
        <v>221305878.36849561</v>
      </c>
      <c r="S136">
        <v>1942.6412203357963</v>
      </c>
      <c r="T136">
        <v>18402.129938098165</v>
      </c>
      <c r="U136">
        <f>Net_Zero_Table[[#This Row],[Total Energy(MJ)]]*AHP!$Q$23/TOPSIS!$B$20</f>
        <v>2.2638266245718245E-2</v>
      </c>
      <c r="V136">
        <f>Net_Zero_Table[[#This Row],[Capital Cost (LKR)]]*AHP!$Q$24/TOPSIS!$C$20</f>
        <v>4.5432916480898367E-3</v>
      </c>
      <c r="W136">
        <f>Net_Zero_Table[[#This Row],[System Cost (LKR)]]*AHP!$Q$25/TOPSIS!$D$20</f>
        <v>2.4517994730946834E-3</v>
      </c>
      <c r="X136">
        <f>Net_Zero_Table[[#This Row],[Embodied Carbon (Metric T)]]*AHP!$Q$26/TOPSIS!$E$20</f>
        <v>1.2193261477642771E-2</v>
      </c>
      <c r="Y1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2.9273627734354777E-3</v>
      </c>
      <c r="Z1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4.4803801759557794E-3</v>
      </c>
      <c r="AA136">
        <f>Net_Zero_Table[[#This Row],[S- Worst-Euclidean Distance]]/(Net_Zero_Table[[#This Row],[S+ Best-Euclidean Distance]]+Net_Zero_Table[[#This Row],[S- Worst-Euclidean Distance]])</f>
        <v>0.60482392633831361</v>
      </c>
      <c r="AB136">
        <v>135</v>
      </c>
    </row>
    <row r="137" spans="1:28" x14ac:dyDescent="0.3">
      <c r="A137">
        <v>349</v>
      </c>
      <c r="B137" t="s">
        <v>142</v>
      </c>
      <c r="C137" t="s">
        <v>149</v>
      </c>
      <c r="D137" t="s">
        <v>155</v>
      </c>
      <c r="E137" t="s">
        <v>156</v>
      </c>
      <c r="F137" t="s">
        <v>161</v>
      </c>
      <c r="G137" t="s">
        <v>225</v>
      </c>
      <c r="H137">
        <v>357.39614355169215</v>
      </c>
      <c r="I137">
        <v>51</v>
      </c>
      <c r="J137">
        <v>1280931.6591510519</v>
      </c>
      <c r="K137">
        <v>39199.717899999996</v>
      </c>
      <c r="L137">
        <v>230567698.64718935</v>
      </c>
      <c r="M137">
        <v>5733621.959999999</v>
      </c>
      <c r="N137">
        <v>1921397488.726578</v>
      </c>
      <c r="O137">
        <v>95064000</v>
      </c>
      <c r="P137">
        <v>22.695971788636356</v>
      </c>
      <c r="Q137">
        <v>19149.928304308225</v>
      </c>
      <c r="R137">
        <v>230606898.36508936</v>
      </c>
      <c r="S137">
        <v>2022.1951106865781</v>
      </c>
      <c r="T137">
        <v>19172.62427609686</v>
      </c>
      <c r="U137">
        <f>Net_Zero_Table[[#This Row],[Total Energy(MJ)]]*AHP!$Q$23/TOPSIS!$B$20</f>
        <v>2.3589704899729225E-2</v>
      </c>
      <c r="V137">
        <f>Net_Zero_Table[[#This Row],[Capital Cost (LKR)]]*AHP!$Q$24/TOPSIS!$C$20</f>
        <v>5.0619574568965134E-3</v>
      </c>
      <c r="W137">
        <f>Net_Zero_Table[[#This Row],[System Cost (LKR)]]*AHP!$Q$25/TOPSIS!$D$20</f>
        <v>2.4886857627491646E-3</v>
      </c>
      <c r="X137">
        <f>Net_Zero_Table[[#This Row],[Embodied Carbon (Metric T)]]*AHP!$Q$26/TOPSIS!$E$20</f>
        <v>1.0985839114836398E-2</v>
      </c>
      <c r="Y1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2.6002706718042134E-3</v>
      </c>
      <c r="Z1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3.9707655696180092E-3</v>
      </c>
      <c r="AA137">
        <f>Net_Zero_Table[[#This Row],[S- Worst-Euclidean Distance]]/(Net_Zero_Table[[#This Row],[S+ Best-Euclidean Distance]]+Net_Zero_Table[[#This Row],[S- Worst-Euclidean Distance]])</f>
        <v>0.60428301164849219</v>
      </c>
      <c r="AB137">
        <v>136</v>
      </c>
    </row>
    <row r="138" spans="1:28" x14ac:dyDescent="0.3">
      <c r="A138">
        <v>231</v>
      </c>
      <c r="B138" t="s">
        <v>141</v>
      </c>
      <c r="C138" t="s">
        <v>149</v>
      </c>
      <c r="D138" t="s">
        <v>154</v>
      </c>
      <c r="E138" t="s">
        <v>157</v>
      </c>
      <c r="F138" t="s">
        <v>160</v>
      </c>
      <c r="G138" t="s">
        <v>224</v>
      </c>
      <c r="H138">
        <v>340.0663971879768</v>
      </c>
      <c r="I138">
        <v>25</v>
      </c>
      <c r="J138">
        <v>1229220.4827165273</v>
      </c>
      <c r="K138">
        <v>45086.556245454543</v>
      </c>
      <c r="L138">
        <v>221259686.88897491</v>
      </c>
      <c r="M138">
        <v>5147056.0795454532</v>
      </c>
      <c r="N138">
        <v>1843830724.074791</v>
      </c>
      <c r="O138">
        <v>93655000</v>
      </c>
      <c r="P138">
        <v>25.20423678636363</v>
      </c>
      <c r="Q138">
        <v>18376.846216612081</v>
      </c>
      <c r="R138">
        <v>221304773.44522035</v>
      </c>
      <c r="S138">
        <v>1942.6327801543364</v>
      </c>
      <c r="T138">
        <v>18402.050453398446</v>
      </c>
      <c r="U138">
        <f>Net_Zero_Table[[#This Row],[Total Energy(MJ)]]*AHP!$Q$23/TOPSIS!$B$20</f>
        <v>2.2638153218683125E-2</v>
      </c>
      <c r="V138">
        <f>Net_Zero_Table[[#This Row],[Capital Cost (LKR)]]*AHP!$Q$24/TOPSIS!$C$20</f>
        <v>4.5441047708906935E-3</v>
      </c>
      <c r="W138">
        <f>Net_Zero_Table[[#This Row],[System Cost (LKR)]]*AHP!$Q$25/TOPSIS!$D$20</f>
        <v>2.4517994730946834E-3</v>
      </c>
      <c r="X138">
        <f>Net_Zero_Table[[#This Row],[Embodied Carbon (Metric T)]]*AHP!$Q$26/TOPSIS!$E$20</f>
        <v>1.219994864841469E-2</v>
      </c>
      <c r="Y1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2.933750048695046E-3</v>
      </c>
      <c r="Z1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4.4791059543263269E-3</v>
      </c>
      <c r="AA138">
        <f>Net_Zero_Table[[#This Row],[S- Worst-Euclidean Distance]]/(Net_Zero_Table[[#This Row],[S+ Best-Euclidean Distance]]+Net_Zero_Table[[#This Row],[S- Worst-Euclidean Distance]])</f>
        <v>0.60423485259941756</v>
      </c>
      <c r="AB138">
        <v>137</v>
      </c>
    </row>
    <row r="139" spans="1:28" x14ac:dyDescent="0.3">
      <c r="A139">
        <v>331</v>
      </c>
      <c r="B139" t="s">
        <v>142</v>
      </c>
      <c r="C139" t="s">
        <v>149</v>
      </c>
      <c r="D139" t="s">
        <v>154</v>
      </c>
      <c r="E139" t="s">
        <v>156</v>
      </c>
      <c r="F139" t="s">
        <v>161</v>
      </c>
      <c r="G139" t="s">
        <v>225</v>
      </c>
      <c r="H139">
        <v>357.38969644669208</v>
      </c>
      <c r="I139">
        <v>51</v>
      </c>
      <c r="J139">
        <v>1280925.4183534118</v>
      </c>
      <c r="K139">
        <v>39218.138199999994</v>
      </c>
      <c r="L139">
        <v>230566575.30361414</v>
      </c>
      <c r="M139">
        <v>5734542.9749999987</v>
      </c>
      <c r="N139">
        <v>1921388127.5301178</v>
      </c>
      <c r="O139">
        <v>95064000</v>
      </c>
      <c r="P139">
        <v>22.709787013636358</v>
      </c>
      <c r="Q139">
        <v>19149.835004383509</v>
      </c>
      <c r="R139">
        <v>230605793.44181415</v>
      </c>
      <c r="S139">
        <v>2022.1866705051177</v>
      </c>
      <c r="T139">
        <v>19172.544791397144</v>
      </c>
      <c r="U139">
        <f>Net_Zero_Table[[#This Row],[Total Energy(MJ)]]*AHP!$Q$23/TOPSIS!$B$20</f>
        <v>2.3589591872694111E-2</v>
      </c>
      <c r="V139">
        <f>Net_Zero_Table[[#This Row],[Capital Cost (LKR)]]*AHP!$Q$24/TOPSIS!$C$20</f>
        <v>5.0627705796973694E-3</v>
      </c>
      <c r="W139">
        <f>Net_Zero_Table[[#This Row],[System Cost (LKR)]]*AHP!$Q$25/TOPSIS!$D$20</f>
        <v>2.4886857627491646E-3</v>
      </c>
      <c r="X139">
        <f>Net_Zero_Table[[#This Row],[Embodied Carbon (Metric T)]]*AHP!$Q$26/TOPSIS!$E$20</f>
        <v>1.0992526285608319E-2</v>
      </c>
      <c r="Y1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2.6044815280415528E-3</v>
      </c>
      <c r="Z1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3.9673722739604319E-3</v>
      </c>
      <c r="AA139">
        <f>Net_Zero_Table[[#This Row],[S- Worst-Euclidean Distance]]/(Net_Zero_Table[[#This Row],[S+ Best-Euclidean Distance]]+Net_Zero_Table[[#This Row],[S- Worst-Euclidean Distance]])</f>
        <v>0.60369149915536024</v>
      </c>
      <c r="AB139">
        <v>138</v>
      </c>
    </row>
    <row r="140" spans="1:28" x14ac:dyDescent="0.3">
      <c r="A140">
        <v>248</v>
      </c>
      <c r="B140" t="s">
        <v>141</v>
      </c>
      <c r="C140" t="s">
        <v>149</v>
      </c>
      <c r="D140" t="s">
        <v>155</v>
      </c>
      <c r="E140" t="s">
        <v>157</v>
      </c>
      <c r="F140" t="s">
        <v>160</v>
      </c>
      <c r="G140" t="s">
        <v>226</v>
      </c>
      <c r="H140">
        <v>340.07284429297675</v>
      </c>
      <c r="I140">
        <v>25</v>
      </c>
      <c r="J140">
        <v>1229226.7235141674</v>
      </c>
      <c r="K140">
        <v>45068.135945454545</v>
      </c>
      <c r="L140">
        <v>221260810.23255014</v>
      </c>
      <c r="M140">
        <v>5146135.0645454526</v>
      </c>
      <c r="N140">
        <v>1843840085.271251</v>
      </c>
      <c r="O140">
        <v>97500000</v>
      </c>
      <c r="P140">
        <v>25.190421561363632</v>
      </c>
      <c r="Q140">
        <v>18376.939516536801</v>
      </c>
      <c r="R140">
        <v>221305878.36849561</v>
      </c>
      <c r="S140">
        <v>1946.4862203357964</v>
      </c>
      <c r="T140">
        <v>18402.129938098165</v>
      </c>
      <c r="U140">
        <f>Net_Zero_Table[[#This Row],[Total Energy(MJ)]]*AHP!$Q$23/TOPSIS!$B$20</f>
        <v>2.2638266245718245E-2</v>
      </c>
      <c r="V140">
        <f>Net_Zero_Table[[#This Row],[Capital Cost (LKR)]]*AHP!$Q$24/TOPSIS!$C$20</f>
        <v>4.5432916480898367E-3</v>
      </c>
      <c r="W140">
        <f>Net_Zero_Table[[#This Row],[System Cost (LKR)]]*AHP!$Q$25/TOPSIS!$D$20</f>
        <v>2.5524579427337745E-3</v>
      </c>
      <c r="X140">
        <f>Net_Zero_Table[[#This Row],[Embodied Carbon (Metric T)]]*AHP!$Q$26/TOPSIS!$E$20</f>
        <v>1.2193261477642771E-2</v>
      </c>
      <c r="Y1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2.936201317750502E-3</v>
      </c>
      <c r="Z1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4.4677627275241426E-3</v>
      </c>
      <c r="AA140">
        <f>Net_Zero_Table[[#This Row],[S- Worst-Euclidean Distance]]/(Net_Zero_Table[[#This Row],[S+ Best-Euclidean Distance]]+Net_Zero_Table[[#This Row],[S- Worst-Euclidean Distance]])</f>
        <v>0.60342847428811552</v>
      </c>
      <c r="AB140">
        <v>139</v>
      </c>
    </row>
    <row r="141" spans="1:28" x14ac:dyDescent="0.3">
      <c r="A141">
        <v>351</v>
      </c>
      <c r="B141" t="s">
        <v>142</v>
      </c>
      <c r="C141" t="s">
        <v>149</v>
      </c>
      <c r="D141" t="s">
        <v>155</v>
      </c>
      <c r="E141" t="s">
        <v>156</v>
      </c>
      <c r="F141" t="s">
        <v>161</v>
      </c>
      <c r="G141" t="s">
        <v>224</v>
      </c>
      <c r="H141">
        <v>357.39614355169215</v>
      </c>
      <c r="I141">
        <v>26</v>
      </c>
      <c r="J141">
        <v>1280931.6591510519</v>
      </c>
      <c r="K141">
        <v>39199.717899999996</v>
      </c>
      <c r="L141">
        <v>230567698.64718935</v>
      </c>
      <c r="M141">
        <v>5733621.959999999</v>
      </c>
      <c r="N141">
        <v>1921397488.726578</v>
      </c>
      <c r="O141">
        <v>97401200</v>
      </c>
      <c r="P141">
        <v>22.695971788636356</v>
      </c>
      <c r="Q141">
        <v>19149.928304308225</v>
      </c>
      <c r="R141">
        <v>230606898.36508936</v>
      </c>
      <c r="S141">
        <v>2024.5323106865781</v>
      </c>
      <c r="T141">
        <v>19172.62427609686</v>
      </c>
      <c r="U141">
        <f>Net_Zero_Table[[#This Row],[Total Energy(MJ)]]*AHP!$Q$23/TOPSIS!$B$20</f>
        <v>2.3589704899729225E-2</v>
      </c>
      <c r="V141">
        <f>Net_Zero_Table[[#This Row],[Capital Cost (LKR)]]*AHP!$Q$24/TOPSIS!$C$20</f>
        <v>5.0619574568965134E-3</v>
      </c>
      <c r="W141">
        <f>Net_Zero_Table[[#This Row],[System Cost (LKR)]]*AHP!$Q$25/TOPSIS!$D$20</f>
        <v>2.5498714520184708E-3</v>
      </c>
      <c r="X141">
        <f>Net_Zero_Table[[#This Row],[Embodied Carbon (Metric T)]]*AHP!$Q$26/TOPSIS!$E$20</f>
        <v>1.0985839114836398E-2</v>
      </c>
      <c r="Y1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2.6067237101490941E-3</v>
      </c>
      <c r="Z1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3.9623792661020269E-3</v>
      </c>
      <c r="AA141">
        <f>Net_Zero_Table[[#This Row],[S- Worst-Euclidean Distance]]/(Net_Zero_Table[[#This Row],[S+ Best-Euclidean Distance]]+Net_Zero_Table[[#This Row],[S- Worst-Euclidean Distance]])</f>
        <v>0.60318422171595976</v>
      </c>
      <c r="AB141">
        <v>140</v>
      </c>
    </row>
    <row r="142" spans="1:28" x14ac:dyDescent="0.3">
      <c r="A142">
        <v>230</v>
      </c>
      <c r="B142" t="s">
        <v>141</v>
      </c>
      <c r="C142" t="s">
        <v>149</v>
      </c>
      <c r="D142" t="s">
        <v>154</v>
      </c>
      <c r="E142" t="s">
        <v>157</v>
      </c>
      <c r="F142" t="s">
        <v>160</v>
      </c>
      <c r="G142" t="s">
        <v>226</v>
      </c>
      <c r="H142">
        <v>340.0663971879768</v>
      </c>
      <c r="I142">
        <v>25</v>
      </c>
      <c r="J142">
        <v>1229220.4827165273</v>
      </c>
      <c r="K142">
        <v>45086.556245454543</v>
      </c>
      <c r="L142">
        <v>221259686.88897491</v>
      </c>
      <c r="M142">
        <v>5147056.0795454532</v>
      </c>
      <c r="N142">
        <v>1843830724.074791</v>
      </c>
      <c r="O142">
        <v>97500000</v>
      </c>
      <c r="P142">
        <v>25.20423678636363</v>
      </c>
      <c r="Q142">
        <v>18376.846216612081</v>
      </c>
      <c r="R142">
        <v>221304773.44522035</v>
      </c>
      <c r="S142">
        <v>1946.4777801543364</v>
      </c>
      <c r="T142">
        <v>18402.050453398446</v>
      </c>
      <c r="U142">
        <f>Net_Zero_Table[[#This Row],[Total Energy(MJ)]]*AHP!$Q$23/TOPSIS!$B$20</f>
        <v>2.2638153218683125E-2</v>
      </c>
      <c r="V142">
        <f>Net_Zero_Table[[#This Row],[Capital Cost (LKR)]]*AHP!$Q$24/TOPSIS!$C$20</f>
        <v>4.5441047708906935E-3</v>
      </c>
      <c r="W142">
        <f>Net_Zero_Table[[#This Row],[System Cost (LKR)]]*AHP!$Q$25/TOPSIS!$D$20</f>
        <v>2.5524579427337745E-3</v>
      </c>
      <c r="X142">
        <f>Net_Zero_Table[[#This Row],[Embodied Carbon (Metric T)]]*AHP!$Q$26/TOPSIS!$E$20</f>
        <v>1.219994864841469E-2</v>
      </c>
      <c r="Y1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2.9425694077255195E-3</v>
      </c>
      <c r="Z1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4.4664849063260001E-3</v>
      </c>
      <c r="AA142">
        <f>Net_Zero_Table[[#This Row],[S- Worst-Euclidean Distance]]/(Net_Zero_Table[[#This Row],[S+ Best-Euclidean Distance]]+Net_Zero_Table[[#This Row],[S- Worst-Euclidean Distance]])</f>
        <v>0.60284143117363331</v>
      </c>
      <c r="AB142">
        <v>141</v>
      </c>
    </row>
    <row r="143" spans="1:28" x14ac:dyDescent="0.3">
      <c r="A143">
        <v>28</v>
      </c>
      <c r="B143" t="s">
        <v>139</v>
      </c>
      <c r="C143" t="s">
        <v>149</v>
      </c>
      <c r="D143" t="s">
        <v>155</v>
      </c>
      <c r="E143" t="s">
        <v>157</v>
      </c>
      <c r="F143" t="s">
        <v>159</v>
      </c>
      <c r="G143" t="s">
        <v>225</v>
      </c>
      <c r="H143">
        <v>326.43003602540807</v>
      </c>
      <c r="I143">
        <v>47</v>
      </c>
      <c r="J143">
        <v>1186802.6492221835</v>
      </c>
      <c r="K143">
        <v>51510.196172727272</v>
      </c>
      <c r="L143">
        <v>213624476.85999304</v>
      </c>
      <c r="M143">
        <v>5028081.9054545444</v>
      </c>
      <c r="N143">
        <v>1780203973.8332753</v>
      </c>
      <c r="O143">
        <v>87608000</v>
      </c>
      <c r="P143">
        <v>26.552474152272723</v>
      </c>
      <c r="Q143">
        <v>17742.699605871643</v>
      </c>
      <c r="R143">
        <v>213675987.05616575</v>
      </c>
      <c r="S143">
        <v>1872.8400557387299</v>
      </c>
      <c r="T143">
        <v>17769.252080023914</v>
      </c>
      <c r="U143">
        <f>Net_Zero_Table[[#This Row],[Total Energy(MJ)]]*AHP!$Q$23/TOPSIS!$B$20</f>
        <v>2.1857774049904053E-2</v>
      </c>
      <c r="V143">
        <f>Net_Zero_Table[[#This Row],[Capital Cost (LKR)]]*AHP!$Q$24/TOPSIS!$C$20</f>
        <v>4.4390678131144296E-3</v>
      </c>
      <c r="W143">
        <f>Net_Zero_Table[[#This Row],[System Cost (LKR)]]*AHP!$Q$25/TOPSIS!$D$20</f>
        <v>2.2934947225335439E-3</v>
      </c>
      <c r="X143">
        <f>Net_Zero_Table[[#This Row],[Embodied Carbon (Metric T)]]*AHP!$Q$26/TOPSIS!$E$20</f>
        <v>1.2852554270611669E-2</v>
      </c>
      <c r="Y1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3.4321904233249856E-3</v>
      </c>
      <c r="Z1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5.205414154232979E-3</v>
      </c>
      <c r="AA143">
        <f>Net_Zero_Table[[#This Row],[S- Worst-Euclidean Distance]]/(Net_Zero_Table[[#This Row],[S+ Best-Euclidean Distance]]+Net_Zero_Table[[#This Row],[S- Worst-Euclidean Distance]])</f>
        <v>0.60264557233351157</v>
      </c>
      <c r="AB143">
        <v>142</v>
      </c>
    </row>
    <row r="144" spans="1:28" x14ac:dyDescent="0.3">
      <c r="A144">
        <v>333</v>
      </c>
      <c r="B144" t="s">
        <v>142</v>
      </c>
      <c r="C144" t="s">
        <v>149</v>
      </c>
      <c r="D144" t="s">
        <v>154</v>
      </c>
      <c r="E144" t="s">
        <v>156</v>
      </c>
      <c r="F144" t="s">
        <v>161</v>
      </c>
      <c r="G144" t="s">
        <v>224</v>
      </c>
      <c r="H144">
        <v>357.38969644669208</v>
      </c>
      <c r="I144">
        <v>26</v>
      </c>
      <c r="J144">
        <v>1280925.4183534118</v>
      </c>
      <c r="K144">
        <v>39218.138199999994</v>
      </c>
      <c r="L144">
        <v>230566575.30361414</v>
      </c>
      <c r="M144">
        <v>5734542.9749999987</v>
      </c>
      <c r="N144">
        <v>1921388127.5301178</v>
      </c>
      <c r="O144">
        <v>97401200</v>
      </c>
      <c r="P144">
        <v>22.709787013636358</v>
      </c>
      <c r="Q144">
        <v>19149.835004383509</v>
      </c>
      <c r="R144">
        <v>230605793.44181415</v>
      </c>
      <c r="S144">
        <v>2024.5238705051177</v>
      </c>
      <c r="T144">
        <v>19172.544791397144</v>
      </c>
      <c r="U144">
        <f>Net_Zero_Table[[#This Row],[Total Energy(MJ)]]*AHP!$Q$23/TOPSIS!$B$20</f>
        <v>2.3589591872694111E-2</v>
      </c>
      <c r="V144">
        <f>Net_Zero_Table[[#This Row],[Capital Cost (LKR)]]*AHP!$Q$24/TOPSIS!$C$20</f>
        <v>5.0627705796973694E-3</v>
      </c>
      <c r="W144">
        <f>Net_Zero_Table[[#This Row],[System Cost (LKR)]]*AHP!$Q$25/TOPSIS!$D$20</f>
        <v>2.5498714520184708E-3</v>
      </c>
      <c r="X144">
        <f>Net_Zero_Table[[#This Row],[Embodied Carbon (Metric T)]]*AHP!$Q$26/TOPSIS!$E$20</f>
        <v>1.0992526285608319E-2</v>
      </c>
      <c r="Y1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2.6109241590513473E-3</v>
      </c>
      <c r="Z1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3.9589787824338444E-3</v>
      </c>
      <c r="AA144">
        <f>Net_Zero_Table[[#This Row],[S- Worst-Euclidean Distance]]/(Net_Zero_Table[[#This Row],[S+ Best-Euclidean Distance]]+Net_Zero_Table[[#This Row],[S- Worst-Euclidean Distance]])</f>
        <v>0.60259319166424063</v>
      </c>
      <c r="AB144">
        <v>143</v>
      </c>
    </row>
    <row r="145" spans="1:28" x14ac:dyDescent="0.3">
      <c r="A145">
        <v>10</v>
      </c>
      <c r="B145" t="s">
        <v>139</v>
      </c>
      <c r="C145" t="s">
        <v>149</v>
      </c>
      <c r="D145" t="s">
        <v>154</v>
      </c>
      <c r="E145" t="s">
        <v>157</v>
      </c>
      <c r="F145" t="s">
        <v>159</v>
      </c>
      <c r="G145" t="s">
        <v>225</v>
      </c>
      <c r="H145">
        <v>326.42358892040806</v>
      </c>
      <c r="I145">
        <v>47</v>
      </c>
      <c r="J145">
        <v>1186796.4084245437</v>
      </c>
      <c r="K145">
        <v>51528.61647272727</v>
      </c>
      <c r="L145">
        <v>213623353.51641789</v>
      </c>
      <c r="M145">
        <v>5029002.920454544</v>
      </c>
      <c r="N145">
        <v>1780194612.6368155</v>
      </c>
      <c r="O145">
        <v>87608000</v>
      </c>
      <c r="P145">
        <v>26.566289377272721</v>
      </c>
      <c r="Q145">
        <v>17742.606305946927</v>
      </c>
      <c r="R145">
        <v>213674882.13289061</v>
      </c>
      <c r="S145">
        <v>1872.83161555727</v>
      </c>
      <c r="T145">
        <v>17769.172595324198</v>
      </c>
      <c r="U145">
        <f>Net_Zero_Table[[#This Row],[Total Energy(MJ)]]*AHP!$Q$23/TOPSIS!$B$20</f>
        <v>2.1857661022868943E-2</v>
      </c>
      <c r="V145">
        <f>Net_Zero_Table[[#This Row],[Capital Cost (LKR)]]*AHP!$Q$24/TOPSIS!$C$20</f>
        <v>4.4398809359152856E-3</v>
      </c>
      <c r="W145">
        <f>Net_Zero_Table[[#This Row],[System Cost (LKR)]]*AHP!$Q$25/TOPSIS!$D$20</f>
        <v>2.2934947225335439E-3</v>
      </c>
      <c r="X145">
        <f>Net_Zero_Table[[#This Row],[Embodied Carbon (Metric T)]]*AHP!$Q$26/TOPSIS!$E$20</f>
        <v>1.2859241441383585E-2</v>
      </c>
      <c r="Y1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3.4389231148371207E-3</v>
      </c>
      <c r="Z1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5.2051651936271858E-3</v>
      </c>
      <c r="AA145">
        <f>Net_Zero_Table[[#This Row],[S- Worst-Euclidean Distance]]/(Net_Zero_Table[[#This Row],[S+ Best-Euclidean Distance]]+Net_Zero_Table[[#This Row],[S- Worst-Euclidean Distance]])</f>
        <v>0.60216474055803881</v>
      </c>
      <c r="AB145">
        <v>144</v>
      </c>
    </row>
    <row r="146" spans="1:28" x14ac:dyDescent="0.3">
      <c r="A146">
        <v>30</v>
      </c>
      <c r="B146" t="s">
        <v>139</v>
      </c>
      <c r="C146" t="s">
        <v>149</v>
      </c>
      <c r="D146" t="s">
        <v>155</v>
      </c>
      <c r="E146" t="s">
        <v>157</v>
      </c>
      <c r="F146" t="s">
        <v>159</v>
      </c>
      <c r="G146" t="s">
        <v>224</v>
      </c>
      <c r="H146">
        <v>326.43003602540807</v>
      </c>
      <c r="I146">
        <v>24</v>
      </c>
      <c r="J146">
        <v>1186802.6492221835</v>
      </c>
      <c r="K146">
        <v>51510.196172727272</v>
      </c>
      <c r="L146">
        <v>213624476.85999304</v>
      </c>
      <c r="M146">
        <v>5028081.9054545444</v>
      </c>
      <c r="N146">
        <v>1780203973.8332753</v>
      </c>
      <c r="O146">
        <v>89908800</v>
      </c>
      <c r="P146">
        <v>26.552474152272723</v>
      </c>
      <c r="Q146">
        <v>17742.699605871643</v>
      </c>
      <c r="R146">
        <v>213675987.05616575</v>
      </c>
      <c r="S146">
        <v>1875.1408557387299</v>
      </c>
      <c r="T146">
        <v>17769.252080023914</v>
      </c>
      <c r="U146">
        <f>Net_Zero_Table[[#This Row],[Total Energy(MJ)]]*AHP!$Q$23/TOPSIS!$B$20</f>
        <v>2.1857774049904053E-2</v>
      </c>
      <c r="V146">
        <f>Net_Zero_Table[[#This Row],[Capital Cost (LKR)]]*AHP!$Q$24/TOPSIS!$C$20</f>
        <v>4.4390678131144296E-3</v>
      </c>
      <c r="W146">
        <f>Net_Zero_Table[[#This Row],[System Cost (LKR)]]*AHP!$Q$25/TOPSIS!$D$20</f>
        <v>2.3537274941708964E-3</v>
      </c>
      <c r="X146">
        <f>Net_Zero_Table[[#This Row],[Embodied Carbon (Metric T)]]*AHP!$Q$26/TOPSIS!$E$20</f>
        <v>1.2852554270611669E-2</v>
      </c>
      <c r="Y1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3.4335750373944568E-3</v>
      </c>
      <c r="Z1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5.1968520964432996E-3</v>
      </c>
      <c r="AA146">
        <f>Net_Zero_Table[[#This Row],[S- Worst-Euclidean Distance]]/(Net_Zero_Table[[#This Row],[S+ Best-Euclidean Distance]]+Net_Zero_Table[[#This Row],[S- Worst-Euclidean Distance]])</f>
        <v>0.60215468085788437</v>
      </c>
      <c r="AB146">
        <v>145</v>
      </c>
    </row>
    <row r="147" spans="1:28" x14ac:dyDescent="0.3">
      <c r="A147">
        <v>12</v>
      </c>
      <c r="B147" t="s">
        <v>139</v>
      </c>
      <c r="C147" t="s">
        <v>149</v>
      </c>
      <c r="D147" t="s">
        <v>154</v>
      </c>
      <c r="E147" t="s">
        <v>157</v>
      </c>
      <c r="F147" t="s">
        <v>159</v>
      </c>
      <c r="G147" t="s">
        <v>224</v>
      </c>
      <c r="H147">
        <v>326.42358892040806</v>
      </c>
      <c r="I147">
        <v>24</v>
      </c>
      <c r="J147">
        <v>1186796.4084245437</v>
      </c>
      <c r="K147">
        <v>51528.61647272727</v>
      </c>
      <c r="L147">
        <v>213623353.51641789</v>
      </c>
      <c r="M147">
        <v>5029002.920454544</v>
      </c>
      <c r="N147">
        <v>1780194612.6368155</v>
      </c>
      <c r="O147">
        <v>89908800</v>
      </c>
      <c r="P147">
        <v>26.566289377272721</v>
      </c>
      <c r="Q147">
        <v>17742.606305946927</v>
      </c>
      <c r="R147">
        <v>213674882.13289061</v>
      </c>
      <c r="S147">
        <v>1875.13241555727</v>
      </c>
      <c r="T147">
        <v>17769.172595324198</v>
      </c>
      <c r="U147">
        <f>Net_Zero_Table[[#This Row],[Total Energy(MJ)]]*AHP!$Q$23/TOPSIS!$B$20</f>
        <v>2.1857661022868943E-2</v>
      </c>
      <c r="V147">
        <f>Net_Zero_Table[[#This Row],[Capital Cost (LKR)]]*AHP!$Q$24/TOPSIS!$C$20</f>
        <v>4.4398809359152856E-3</v>
      </c>
      <c r="W147">
        <f>Net_Zero_Table[[#This Row],[System Cost (LKR)]]*AHP!$Q$25/TOPSIS!$D$20</f>
        <v>2.3537274941708964E-3</v>
      </c>
      <c r="X147">
        <f>Net_Zero_Table[[#This Row],[Embodied Carbon (Metric T)]]*AHP!$Q$26/TOPSIS!$E$20</f>
        <v>1.2859241441383585E-2</v>
      </c>
      <c r="Y1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3.4403050192120528E-3</v>
      </c>
      <c r="Z1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5.1966027256435546E-3</v>
      </c>
      <c r="AA147">
        <f>Net_Zero_Table[[#This Row],[S- Worst-Euclidean Distance]]/(Net_Zero_Table[[#This Row],[S+ Best-Euclidean Distance]]+Net_Zero_Table[[#This Row],[S- Worst-Euclidean Distance]])</f>
        <v>0.60167398786201021</v>
      </c>
      <c r="AB147">
        <v>146</v>
      </c>
    </row>
    <row r="148" spans="1:28" x14ac:dyDescent="0.3">
      <c r="A148">
        <v>454</v>
      </c>
      <c r="B148" t="s">
        <v>143</v>
      </c>
      <c r="C148" t="s">
        <v>149</v>
      </c>
      <c r="D148" t="s">
        <v>155</v>
      </c>
      <c r="E148" t="s">
        <v>156</v>
      </c>
      <c r="F148" t="s">
        <v>160</v>
      </c>
      <c r="G148" t="s">
        <v>225</v>
      </c>
      <c r="H148">
        <v>354.80255558158245</v>
      </c>
      <c r="I148">
        <v>51</v>
      </c>
      <c r="J148">
        <v>1257371.6590220942</v>
      </c>
      <c r="K148">
        <v>35078.030036363634</v>
      </c>
      <c r="L148">
        <v>226326898.62397695</v>
      </c>
      <c r="M148">
        <v>5637531.9463636354</v>
      </c>
      <c r="N148">
        <v>1886057488.5331411</v>
      </c>
      <c r="O148">
        <v>95064000</v>
      </c>
      <c r="P148">
        <v>23.913323652272723</v>
      </c>
      <c r="Q148">
        <v>18797.706302380309</v>
      </c>
      <c r="R148">
        <v>226361976.65401331</v>
      </c>
      <c r="S148">
        <v>1986.7590204795049</v>
      </c>
      <c r="T148">
        <v>18821.619626032581</v>
      </c>
      <c r="U148">
        <f>Net_Zero_Table[[#This Row],[Total Energy(MJ)]]*AHP!$Q$23/TOPSIS!$B$20</f>
        <v>2.3155474825968789E-2</v>
      </c>
      <c r="V148">
        <f>Net_Zero_Table[[#This Row],[Capital Cost (LKR)]]*AHP!$Q$24/TOPSIS!$C$20</f>
        <v>4.9771238971583207E-3</v>
      </c>
      <c r="W148">
        <f>Net_Zero_Table[[#This Row],[System Cost (LKR)]]*AHP!$Q$25/TOPSIS!$D$20</f>
        <v>2.4886857627491646E-3</v>
      </c>
      <c r="X148">
        <f>Net_Zero_Table[[#This Row],[Embodied Carbon (Metric T)]]*AHP!$Q$26/TOPSIS!$E$20</f>
        <v>1.1575090451796177E-2</v>
      </c>
      <c r="Y1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2.7164900493786594E-3</v>
      </c>
      <c r="Z1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4.1031323895806028E-3</v>
      </c>
      <c r="AA148">
        <f>Net_Zero_Table[[#This Row],[S- Worst-Euclidean Distance]]/(Net_Zero_Table[[#This Row],[S+ Best-Euclidean Distance]]+Net_Zero_Table[[#This Row],[S- Worst-Euclidean Distance]])</f>
        <v>0.60166562391198586</v>
      </c>
      <c r="AB148">
        <v>147</v>
      </c>
    </row>
    <row r="149" spans="1:28" x14ac:dyDescent="0.3">
      <c r="A149">
        <v>29</v>
      </c>
      <c r="B149" t="s">
        <v>139</v>
      </c>
      <c r="C149" t="s">
        <v>149</v>
      </c>
      <c r="D149" t="s">
        <v>155</v>
      </c>
      <c r="E149" t="s">
        <v>157</v>
      </c>
      <c r="F149" t="s">
        <v>159</v>
      </c>
      <c r="G149" t="s">
        <v>226</v>
      </c>
      <c r="H149">
        <v>326.43003602540807</v>
      </c>
      <c r="I149">
        <v>24</v>
      </c>
      <c r="J149">
        <v>1186802.6492221835</v>
      </c>
      <c r="K149">
        <v>51510.196172727272</v>
      </c>
      <c r="L149">
        <v>213624476.85999304</v>
      </c>
      <c r="M149">
        <v>5028081.9054545444</v>
      </c>
      <c r="N149">
        <v>1780203973.8332753</v>
      </c>
      <c r="O149">
        <v>93600000</v>
      </c>
      <c r="P149">
        <v>26.552474152272723</v>
      </c>
      <c r="Q149">
        <v>17742.699605871643</v>
      </c>
      <c r="R149">
        <v>213675987.05616575</v>
      </c>
      <c r="S149">
        <v>1878.8320557387299</v>
      </c>
      <c r="T149">
        <v>17769.252080023914</v>
      </c>
      <c r="U149">
        <f>Net_Zero_Table[[#This Row],[Total Energy(MJ)]]*AHP!$Q$23/TOPSIS!$B$20</f>
        <v>2.1857774049904053E-2</v>
      </c>
      <c r="V149">
        <f>Net_Zero_Table[[#This Row],[Capital Cost (LKR)]]*AHP!$Q$24/TOPSIS!$C$20</f>
        <v>4.4390678131144296E-3</v>
      </c>
      <c r="W149">
        <f>Net_Zero_Table[[#This Row],[System Cost (LKR)]]*AHP!$Q$25/TOPSIS!$D$20</f>
        <v>2.4503596250244233E-3</v>
      </c>
      <c r="X149">
        <f>Net_Zero_Table[[#This Row],[Embodied Carbon (Metric T)]]*AHP!$Q$26/TOPSIS!$E$20</f>
        <v>1.2852554270611669E-2</v>
      </c>
      <c r="Y1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3.4380004379497213E-3</v>
      </c>
      <c r="Z1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5.1845484092283333E-3</v>
      </c>
      <c r="AA149">
        <f>Net_Zero_Table[[#This Row],[S- Worst-Euclidean Distance]]/(Net_Zero_Table[[#This Row],[S+ Best-Euclidean Distance]]+Net_Zero_Table[[#This Row],[S- Worst-Euclidean Distance]])</f>
        <v>0.60127794009831637</v>
      </c>
      <c r="AB149">
        <v>148</v>
      </c>
    </row>
    <row r="150" spans="1:28" x14ac:dyDescent="0.3">
      <c r="A150">
        <v>350</v>
      </c>
      <c r="B150" t="s">
        <v>142</v>
      </c>
      <c r="C150" t="s">
        <v>149</v>
      </c>
      <c r="D150" t="s">
        <v>155</v>
      </c>
      <c r="E150" t="s">
        <v>156</v>
      </c>
      <c r="F150" t="s">
        <v>161</v>
      </c>
      <c r="G150" t="s">
        <v>226</v>
      </c>
      <c r="H150">
        <v>357.39614355169215</v>
      </c>
      <c r="I150">
        <v>26</v>
      </c>
      <c r="J150">
        <v>1280931.6591510519</v>
      </c>
      <c r="K150">
        <v>39199.717899999996</v>
      </c>
      <c r="L150">
        <v>230567698.64718935</v>
      </c>
      <c r="M150">
        <v>5733621.959999999</v>
      </c>
      <c r="N150">
        <v>1921397488.726578</v>
      </c>
      <c r="O150">
        <v>101400000</v>
      </c>
      <c r="P150">
        <v>22.695971788636356</v>
      </c>
      <c r="Q150">
        <v>19149.928304308225</v>
      </c>
      <c r="R150">
        <v>230606898.36508936</v>
      </c>
      <c r="S150">
        <v>2028.5311106865781</v>
      </c>
      <c r="T150">
        <v>19172.62427609686</v>
      </c>
      <c r="U150">
        <f>Net_Zero_Table[[#This Row],[Total Energy(MJ)]]*AHP!$Q$23/TOPSIS!$B$20</f>
        <v>2.3589704899729225E-2</v>
      </c>
      <c r="V150">
        <f>Net_Zero_Table[[#This Row],[Capital Cost (LKR)]]*AHP!$Q$24/TOPSIS!$C$20</f>
        <v>5.0619574568965134E-3</v>
      </c>
      <c r="W150">
        <f>Net_Zero_Table[[#This Row],[System Cost (LKR)]]*AHP!$Q$25/TOPSIS!$D$20</f>
        <v>2.6545562604431252E-3</v>
      </c>
      <c r="X150">
        <f>Net_Zero_Table[[#This Row],[Embodied Carbon (Metric T)]]*AHP!$Q$26/TOPSIS!$E$20</f>
        <v>1.0985839114836398E-2</v>
      </c>
      <c r="Y1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2.6210420973565639E-3</v>
      </c>
      <c r="Z1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3.9501880204214669E-3</v>
      </c>
      <c r="AA150">
        <f>Net_Zero_Table[[#This Row],[S- Worst-Euclidean Distance]]/(Net_Zero_Table[[#This Row],[S+ Best-Euclidean Distance]]+Net_Zero_Table[[#This Row],[S- Worst-Euclidean Distance]])</f>
        <v>0.60113372224395134</v>
      </c>
      <c r="AB150">
        <v>149</v>
      </c>
    </row>
    <row r="151" spans="1:28" x14ac:dyDescent="0.3">
      <c r="A151">
        <v>436</v>
      </c>
      <c r="B151" t="s">
        <v>143</v>
      </c>
      <c r="C151" t="s">
        <v>149</v>
      </c>
      <c r="D151" t="s">
        <v>154</v>
      </c>
      <c r="E151" t="s">
        <v>156</v>
      </c>
      <c r="F151" t="s">
        <v>160</v>
      </c>
      <c r="G151" t="s">
        <v>225</v>
      </c>
      <c r="H151">
        <v>354.79610847658245</v>
      </c>
      <c r="I151">
        <v>51</v>
      </c>
      <c r="J151">
        <v>1257365.4182244542</v>
      </c>
      <c r="K151">
        <v>35096.450336363632</v>
      </c>
      <c r="L151">
        <v>226325775.28040177</v>
      </c>
      <c r="M151">
        <v>5638452.961363635</v>
      </c>
      <c r="N151">
        <v>1886048127.3366814</v>
      </c>
      <c r="O151">
        <v>95064000</v>
      </c>
      <c r="P151">
        <v>23.927138877272721</v>
      </c>
      <c r="Q151">
        <v>18797.61300245559</v>
      </c>
      <c r="R151">
        <v>226360871.73073813</v>
      </c>
      <c r="S151">
        <v>1986.750580298045</v>
      </c>
      <c r="T151">
        <v>18821.540141332862</v>
      </c>
      <c r="U151">
        <f>Net_Zero_Table[[#This Row],[Total Energy(MJ)]]*AHP!$Q$23/TOPSIS!$B$20</f>
        <v>2.3155361798933679E-2</v>
      </c>
      <c r="V151">
        <f>Net_Zero_Table[[#This Row],[Capital Cost (LKR)]]*AHP!$Q$24/TOPSIS!$C$20</f>
        <v>4.9779370199591758E-3</v>
      </c>
      <c r="W151">
        <f>Net_Zero_Table[[#This Row],[System Cost (LKR)]]*AHP!$Q$25/TOPSIS!$D$20</f>
        <v>2.4886857627491646E-3</v>
      </c>
      <c r="X151">
        <f>Net_Zero_Table[[#This Row],[Embodied Carbon (Metric T)]]*AHP!$Q$26/TOPSIS!$E$20</f>
        <v>1.1581777622568096E-2</v>
      </c>
      <c r="Y1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2.7219617373404888E-3</v>
      </c>
      <c r="Z1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4.1008047997508242E-3</v>
      </c>
      <c r="AA151">
        <f>Net_Zero_Table[[#This Row],[S- Worst-Euclidean Distance]]/(Net_Zero_Table[[#This Row],[S+ Best-Euclidean Distance]]+Net_Zero_Table[[#This Row],[S- Worst-Euclidean Distance]])</f>
        <v>0.60104721119463689</v>
      </c>
      <c r="AB151">
        <v>150</v>
      </c>
    </row>
    <row r="152" spans="1:28" x14ac:dyDescent="0.3">
      <c r="A152">
        <v>11</v>
      </c>
      <c r="B152" t="s">
        <v>139</v>
      </c>
      <c r="C152" t="s">
        <v>149</v>
      </c>
      <c r="D152" t="s">
        <v>154</v>
      </c>
      <c r="E152" t="s">
        <v>157</v>
      </c>
      <c r="F152" t="s">
        <v>159</v>
      </c>
      <c r="G152" t="s">
        <v>226</v>
      </c>
      <c r="H152">
        <v>326.42358892040806</v>
      </c>
      <c r="I152">
        <v>24</v>
      </c>
      <c r="J152">
        <v>1186796.4084245437</v>
      </c>
      <c r="K152">
        <v>51528.61647272727</v>
      </c>
      <c r="L152">
        <v>213623353.51641789</v>
      </c>
      <c r="M152">
        <v>5029002.920454544</v>
      </c>
      <c r="N152">
        <v>1780194612.6368155</v>
      </c>
      <c r="O152">
        <v>93600000</v>
      </c>
      <c r="P152">
        <v>26.566289377272721</v>
      </c>
      <c r="Q152">
        <v>17742.606305946927</v>
      </c>
      <c r="R152">
        <v>213674882.13289061</v>
      </c>
      <c r="S152">
        <v>1878.8236155572702</v>
      </c>
      <c r="T152">
        <v>17769.172595324198</v>
      </c>
      <c r="U152">
        <f>Net_Zero_Table[[#This Row],[Total Energy(MJ)]]*AHP!$Q$23/TOPSIS!$B$20</f>
        <v>2.1857661022868943E-2</v>
      </c>
      <c r="V152">
        <f>Net_Zero_Table[[#This Row],[Capital Cost (LKR)]]*AHP!$Q$24/TOPSIS!$C$20</f>
        <v>4.4398809359152856E-3</v>
      </c>
      <c r="W152">
        <f>Net_Zero_Table[[#This Row],[System Cost (LKR)]]*AHP!$Q$25/TOPSIS!$D$20</f>
        <v>2.4503596250244233E-3</v>
      </c>
      <c r="X152">
        <f>Net_Zero_Table[[#This Row],[Embodied Carbon (Metric T)]]*AHP!$Q$26/TOPSIS!$E$20</f>
        <v>1.2859241441383585E-2</v>
      </c>
      <c r="Y1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3.4447217738359909E-3</v>
      </c>
      <c r="Z1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5.184298446606922E-3</v>
      </c>
      <c r="AA152">
        <f>Net_Zero_Table[[#This Row],[S- Worst-Euclidean Distance]]/(Net_Zero_Table[[#This Row],[S+ Best-Euclidean Distance]]+Net_Zero_Table[[#This Row],[S- Worst-Euclidean Distance]])</f>
        <v>0.60079804127991954</v>
      </c>
      <c r="AB152">
        <v>151</v>
      </c>
    </row>
    <row r="153" spans="1:28" x14ac:dyDescent="0.3">
      <c r="A153">
        <v>456</v>
      </c>
      <c r="B153" t="s">
        <v>143</v>
      </c>
      <c r="C153" t="s">
        <v>149</v>
      </c>
      <c r="D153" t="s">
        <v>155</v>
      </c>
      <c r="E153" t="s">
        <v>156</v>
      </c>
      <c r="F153" t="s">
        <v>160</v>
      </c>
      <c r="G153" t="s">
        <v>224</v>
      </c>
      <c r="H153">
        <v>354.80255558158245</v>
      </c>
      <c r="I153">
        <v>26</v>
      </c>
      <c r="J153">
        <v>1257371.6590220942</v>
      </c>
      <c r="K153">
        <v>35078.030036363634</v>
      </c>
      <c r="L153">
        <v>226326898.62397695</v>
      </c>
      <c r="M153">
        <v>5637531.9463636354</v>
      </c>
      <c r="N153">
        <v>1886057488.5331411</v>
      </c>
      <c r="O153">
        <v>97401200</v>
      </c>
      <c r="P153">
        <v>23.913323652272723</v>
      </c>
      <c r="Q153">
        <v>18797.706302380309</v>
      </c>
      <c r="R153">
        <v>226361976.65401331</v>
      </c>
      <c r="S153">
        <v>1989.0962204795048</v>
      </c>
      <c r="T153">
        <v>18821.619626032581</v>
      </c>
      <c r="U153">
        <f>Net_Zero_Table[[#This Row],[Total Energy(MJ)]]*AHP!$Q$23/TOPSIS!$B$20</f>
        <v>2.3155474825968789E-2</v>
      </c>
      <c r="V153">
        <f>Net_Zero_Table[[#This Row],[Capital Cost (LKR)]]*AHP!$Q$24/TOPSIS!$C$20</f>
        <v>4.9771238971583207E-3</v>
      </c>
      <c r="W153">
        <f>Net_Zero_Table[[#This Row],[System Cost (LKR)]]*AHP!$Q$25/TOPSIS!$D$20</f>
        <v>2.5498714520184708E-3</v>
      </c>
      <c r="X153">
        <f>Net_Zero_Table[[#This Row],[Embodied Carbon (Metric T)]]*AHP!$Q$26/TOPSIS!$E$20</f>
        <v>1.1575090451796177E-2</v>
      </c>
      <c r="Y1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2.7226676482416277E-3</v>
      </c>
      <c r="Z1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4.095017172857378E-3</v>
      </c>
      <c r="AA153">
        <f>Net_Zero_Table[[#This Row],[S- Worst-Euclidean Distance]]/(Net_Zero_Table[[#This Row],[S+ Best-Euclidean Distance]]+Net_Zero_Table[[#This Row],[S- Worst-Euclidean Distance]])</f>
        <v>0.60064630153983334</v>
      </c>
      <c r="AB153">
        <v>152</v>
      </c>
    </row>
    <row r="154" spans="1:28" x14ac:dyDescent="0.3">
      <c r="A154">
        <v>332</v>
      </c>
      <c r="B154" t="s">
        <v>142</v>
      </c>
      <c r="C154" t="s">
        <v>149</v>
      </c>
      <c r="D154" t="s">
        <v>154</v>
      </c>
      <c r="E154" t="s">
        <v>156</v>
      </c>
      <c r="F154" t="s">
        <v>161</v>
      </c>
      <c r="G154" t="s">
        <v>226</v>
      </c>
      <c r="H154">
        <v>357.38969644669208</v>
      </c>
      <c r="I154">
        <v>26</v>
      </c>
      <c r="J154">
        <v>1280925.4183534118</v>
      </c>
      <c r="K154">
        <v>39218.138199999994</v>
      </c>
      <c r="L154">
        <v>230566575.30361414</v>
      </c>
      <c r="M154">
        <v>5734542.9749999987</v>
      </c>
      <c r="N154">
        <v>1921388127.5301178</v>
      </c>
      <c r="O154">
        <v>101400000</v>
      </c>
      <c r="P154">
        <v>22.709787013636358</v>
      </c>
      <c r="Q154">
        <v>19149.835004383509</v>
      </c>
      <c r="R154">
        <v>230605793.44181415</v>
      </c>
      <c r="S154">
        <v>2028.5226705051177</v>
      </c>
      <c r="T154">
        <v>19172.544791397144</v>
      </c>
      <c r="U154">
        <f>Net_Zero_Table[[#This Row],[Total Energy(MJ)]]*AHP!$Q$23/TOPSIS!$B$20</f>
        <v>2.3589591872694111E-2</v>
      </c>
      <c r="V154">
        <f>Net_Zero_Table[[#This Row],[Capital Cost (LKR)]]*AHP!$Q$24/TOPSIS!$C$20</f>
        <v>5.0627705796973694E-3</v>
      </c>
      <c r="W154">
        <f>Net_Zero_Table[[#This Row],[System Cost (LKR)]]*AHP!$Q$25/TOPSIS!$D$20</f>
        <v>2.6545562604431252E-3</v>
      </c>
      <c r="X154">
        <f>Net_Zero_Table[[#This Row],[Embodied Carbon (Metric T)]]*AHP!$Q$26/TOPSIS!$E$20</f>
        <v>1.0992526285608319E-2</v>
      </c>
      <c r="Y1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2.6252196364075562E-3</v>
      </c>
      <c r="Z1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3.9467770329735374E-3</v>
      </c>
      <c r="AA154">
        <f>Net_Zero_Table[[#This Row],[S- Worst-Euclidean Distance]]/(Net_Zero_Table[[#This Row],[S+ Best-Euclidean Distance]]+Net_Zero_Table[[#This Row],[S- Worst-Euclidean Distance]])</f>
        <v>0.60054458812518208</v>
      </c>
      <c r="AB154">
        <v>153</v>
      </c>
    </row>
    <row r="155" spans="1:28" x14ac:dyDescent="0.3">
      <c r="A155">
        <v>438</v>
      </c>
      <c r="B155" t="s">
        <v>143</v>
      </c>
      <c r="C155" t="s">
        <v>149</v>
      </c>
      <c r="D155" t="s">
        <v>154</v>
      </c>
      <c r="E155" t="s">
        <v>156</v>
      </c>
      <c r="F155" t="s">
        <v>160</v>
      </c>
      <c r="G155" t="s">
        <v>224</v>
      </c>
      <c r="H155">
        <v>354.79610847658245</v>
      </c>
      <c r="I155">
        <v>26</v>
      </c>
      <c r="J155">
        <v>1257365.4182244542</v>
      </c>
      <c r="K155">
        <v>35096.450336363632</v>
      </c>
      <c r="L155">
        <v>226325775.28040177</v>
      </c>
      <c r="M155">
        <v>5638452.961363635</v>
      </c>
      <c r="N155">
        <v>1886048127.3366814</v>
      </c>
      <c r="O155">
        <v>97401200</v>
      </c>
      <c r="P155">
        <v>23.927138877272721</v>
      </c>
      <c r="Q155">
        <v>18797.61300245559</v>
      </c>
      <c r="R155">
        <v>226360871.73073813</v>
      </c>
      <c r="S155">
        <v>1989.0877802980449</v>
      </c>
      <c r="T155">
        <v>18821.540141332862</v>
      </c>
      <c r="U155">
        <f>Net_Zero_Table[[#This Row],[Total Energy(MJ)]]*AHP!$Q$23/TOPSIS!$B$20</f>
        <v>2.3155361798933679E-2</v>
      </c>
      <c r="V155">
        <f>Net_Zero_Table[[#This Row],[Capital Cost (LKR)]]*AHP!$Q$24/TOPSIS!$C$20</f>
        <v>4.9779370199591758E-3</v>
      </c>
      <c r="W155">
        <f>Net_Zero_Table[[#This Row],[System Cost (LKR)]]*AHP!$Q$25/TOPSIS!$D$20</f>
        <v>2.5498714520184708E-3</v>
      </c>
      <c r="X155">
        <f>Net_Zero_Table[[#This Row],[Embodied Carbon (Metric T)]]*AHP!$Q$26/TOPSIS!$E$20</f>
        <v>1.1581777622568096E-2</v>
      </c>
      <c r="Y1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2.7281269460847999E-3</v>
      </c>
      <c r="Z1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4.0926849677480424E-3</v>
      </c>
      <c r="AA155">
        <f>Net_Zero_Table[[#This Row],[S- Worst-Euclidean Distance]]/(Net_Zero_Table[[#This Row],[S+ Best-Euclidean Distance]]+Net_Zero_Table[[#This Row],[S- Worst-Euclidean Distance]])</f>
        <v>0.60002900233151657</v>
      </c>
      <c r="AB155">
        <v>154</v>
      </c>
    </row>
    <row r="156" spans="1:28" x14ac:dyDescent="0.3">
      <c r="A156">
        <v>455</v>
      </c>
      <c r="B156" t="s">
        <v>143</v>
      </c>
      <c r="C156" t="s">
        <v>149</v>
      </c>
      <c r="D156" t="s">
        <v>155</v>
      </c>
      <c r="E156" t="s">
        <v>156</v>
      </c>
      <c r="F156" t="s">
        <v>160</v>
      </c>
      <c r="G156" t="s">
        <v>226</v>
      </c>
      <c r="H156">
        <v>354.80255558158245</v>
      </c>
      <c r="I156">
        <v>26</v>
      </c>
      <c r="J156">
        <v>1257371.6590220942</v>
      </c>
      <c r="K156">
        <v>35078.030036363634</v>
      </c>
      <c r="L156">
        <v>226326898.62397695</v>
      </c>
      <c r="M156">
        <v>5637531.9463636354</v>
      </c>
      <c r="N156">
        <v>1886057488.5331411</v>
      </c>
      <c r="O156">
        <v>101400000</v>
      </c>
      <c r="P156">
        <v>23.913323652272723</v>
      </c>
      <c r="Q156">
        <v>18797.706302380309</v>
      </c>
      <c r="R156">
        <v>226361976.65401331</v>
      </c>
      <c r="S156">
        <v>1993.0950204795049</v>
      </c>
      <c r="T156">
        <v>18821.619626032581</v>
      </c>
      <c r="U156">
        <f>Net_Zero_Table[[#This Row],[Total Energy(MJ)]]*AHP!$Q$23/TOPSIS!$B$20</f>
        <v>2.3155474825968789E-2</v>
      </c>
      <c r="V156">
        <f>Net_Zero_Table[[#This Row],[Capital Cost (LKR)]]*AHP!$Q$24/TOPSIS!$C$20</f>
        <v>4.9771238971583207E-3</v>
      </c>
      <c r="W156">
        <f>Net_Zero_Table[[#This Row],[System Cost (LKR)]]*AHP!$Q$25/TOPSIS!$D$20</f>
        <v>2.6545562604431252E-3</v>
      </c>
      <c r="X156">
        <f>Net_Zero_Table[[#This Row],[Embodied Carbon (Metric T)]]*AHP!$Q$26/TOPSIS!$E$20</f>
        <v>1.1575090451796177E-2</v>
      </c>
      <c r="Y1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2.736379414087789E-3</v>
      </c>
      <c r="Z1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4.0832219624021004E-3</v>
      </c>
      <c r="AA156">
        <f>Net_Zero_Table[[#This Row],[S- Worst-Euclidean Distance]]/(Net_Zero_Table[[#This Row],[S+ Best-Euclidean Distance]]+Net_Zero_Table[[#This Row],[S- Worst-Euclidean Distance]])</f>
        <v>0.59874789404535134</v>
      </c>
      <c r="AB156">
        <v>155</v>
      </c>
    </row>
    <row r="157" spans="1:28" x14ac:dyDescent="0.3">
      <c r="A157">
        <v>437</v>
      </c>
      <c r="B157" t="s">
        <v>143</v>
      </c>
      <c r="C157" t="s">
        <v>149</v>
      </c>
      <c r="D157" t="s">
        <v>154</v>
      </c>
      <c r="E157" t="s">
        <v>156</v>
      </c>
      <c r="F157" t="s">
        <v>160</v>
      </c>
      <c r="G157" t="s">
        <v>226</v>
      </c>
      <c r="H157">
        <v>354.79610847658245</v>
      </c>
      <c r="I157">
        <v>26</v>
      </c>
      <c r="J157">
        <v>1257365.4182244542</v>
      </c>
      <c r="K157">
        <v>35096.450336363632</v>
      </c>
      <c r="L157">
        <v>226325775.28040177</v>
      </c>
      <c r="M157">
        <v>5638452.961363635</v>
      </c>
      <c r="N157">
        <v>1886048127.3366814</v>
      </c>
      <c r="O157">
        <v>101400000</v>
      </c>
      <c r="P157">
        <v>23.927138877272721</v>
      </c>
      <c r="Q157">
        <v>18797.61300245559</v>
      </c>
      <c r="R157">
        <v>226360871.73073813</v>
      </c>
      <c r="S157">
        <v>1993.086580298045</v>
      </c>
      <c r="T157">
        <v>18821.540141332862</v>
      </c>
      <c r="U157">
        <f>Net_Zero_Table[[#This Row],[Total Energy(MJ)]]*AHP!$Q$23/TOPSIS!$B$20</f>
        <v>2.3155361798933679E-2</v>
      </c>
      <c r="V157">
        <f>Net_Zero_Table[[#This Row],[Capital Cost (LKR)]]*AHP!$Q$24/TOPSIS!$C$20</f>
        <v>4.9779370199591758E-3</v>
      </c>
      <c r="W157">
        <f>Net_Zero_Table[[#This Row],[System Cost (LKR)]]*AHP!$Q$25/TOPSIS!$D$20</f>
        <v>2.6545562604431252E-3</v>
      </c>
      <c r="X157">
        <f>Net_Zero_Table[[#This Row],[Embodied Carbon (Metric T)]]*AHP!$Q$26/TOPSIS!$E$20</f>
        <v>1.1581777622568096E-2</v>
      </c>
      <c r="Y1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2.7418114101841161E-3</v>
      </c>
      <c r="Z1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4.0808830163920192E-3</v>
      </c>
      <c r="AA157">
        <f>Net_Zero_Table[[#This Row],[S- Worst-Euclidean Distance]]/(Net_Zero_Table[[#This Row],[S+ Best-Euclidean Distance]]+Net_Zero_Table[[#This Row],[S- Worst-Euclidean Distance]])</f>
        <v>0.59813363478451254</v>
      </c>
      <c r="AB157">
        <v>156</v>
      </c>
    </row>
    <row r="158" spans="1:28" x14ac:dyDescent="0.3">
      <c r="A158">
        <v>346</v>
      </c>
      <c r="B158" t="s">
        <v>142</v>
      </c>
      <c r="C158" t="s">
        <v>149</v>
      </c>
      <c r="D158" t="s">
        <v>155</v>
      </c>
      <c r="E158" t="s">
        <v>156</v>
      </c>
      <c r="F158" t="s">
        <v>160</v>
      </c>
      <c r="G158" t="s">
        <v>225</v>
      </c>
      <c r="H158">
        <v>357.6606361951537</v>
      </c>
      <c r="I158">
        <v>51</v>
      </c>
      <c r="J158">
        <v>1273792.1431029337</v>
      </c>
      <c r="K158">
        <v>38708.450036363633</v>
      </c>
      <c r="L158">
        <v>229282585.75852805</v>
      </c>
      <c r="M158">
        <v>5782748.7463636352</v>
      </c>
      <c r="N158">
        <v>1910688214.6544003</v>
      </c>
      <c r="O158">
        <v>95064000</v>
      </c>
      <c r="P158">
        <v>23.187239652272723</v>
      </c>
      <c r="Q158">
        <v>19043.19253938886</v>
      </c>
      <c r="R158">
        <v>229321294.20856443</v>
      </c>
      <c r="S158">
        <v>2011.5349634007639</v>
      </c>
      <c r="T158">
        <v>19066.379779041134</v>
      </c>
      <c r="U158">
        <f>Net_Zero_Table[[#This Row],[Total Energy(MJ)]]*AHP!$Q$23/TOPSIS!$B$20</f>
        <v>2.3458195292318105E-2</v>
      </c>
      <c r="V158">
        <f>Net_Zero_Table[[#This Row],[Capital Cost (LKR)]]*AHP!$Q$24/TOPSIS!$C$20</f>
        <v>5.1053292913672277E-3</v>
      </c>
      <c r="W158">
        <f>Net_Zero_Table[[#This Row],[System Cost (LKR)]]*AHP!$Q$25/TOPSIS!$D$20</f>
        <v>2.4886857627491646E-3</v>
      </c>
      <c r="X158">
        <f>Net_Zero_Table[[#This Row],[Embodied Carbon (Metric T)]]*AHP!$Q$26/TOPSIS!$E$20</f>
        <v>1.1223634163334861E-2</v>
      </c>
      <c r="Y1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2.681475756916931E-3</v>
      </c>
      <c r="Z1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3.9661711085411805E-3</v>
      </c>
      <c r="AA158">
        <f>Net_Zero_Table[[#This Row],[S- Worst-Euclidean Distance]]/(Net_Zero_Table[[#This Row],[S+ Best-Euclidean Distance]]+Net_Zero_Table[[#This Row],[S- Worst-Euclidean Distance]])</f>
        <v>0.59662782768288014</v>
      </c>
      <c r="AB158">
        <v>157</v>
      </c>
    </row>
    <row r="159" spans="1:28" x14ac:dyDescent="0.3">
      <c r="A159">
        <v>106</v>
      </c>
      <c r="B159" t="s">
        <v>139</v>
      </c>
      <c r="C159" t="s">
        <v>151</v>
      </c>
      <c r="D159" t="s">
        <v>155</v>
      </c>
      <c r="E159" t="s">
        <v>157</v>
      </c>
      <c r="F159" t="s">
        <v>161</v>
      </c>
      <c r="G159" t="s">
        <v>225</v>
      </c>
      <c r="H159">
        <v>352.8900399663973</v>
      </c>
      <c r="I159">
        <v>51</v>
      </c>
      <c r="J159">
        <v>1286847.8925808582</v>
      </c>
      <c r="K159">
        <v>50986.522609090905</v>
      </c>
      <c r="L159">
        <v>231632620.66455448</v>
      </c>
      <c r="M159">
        <v>4517255.458181818</v>
      </c>
      <c r="N159">
        <v>1930271838.8712873</v>
      </c>
      <c r="O159">
        <v>95064000</v>
      </c>
      <c r="P159">
        <v>23.34331809772727</v>
      </c>
      <c r="Q159">
        <v>19238.375994083828</v>
      </c>
      <c r="R159">
        <v>231683607.18716356</v>
      </c>
      <c r="S159">
        <v>2029.8530943294693</v>
      </c>
      <c r="T159">
        <v>19261.719312181554</v>
      </c>
      <c r="U159">
        <f>Net_Zero_Table[[#This Row],[Total Energy(MJ)]]*AHP!$Q$23/TOPSIS!$B$20</f>
        <v>2.36998457652269E-2</v>
      </c>
      <c r="V159">
        <f>Net_Zero_Table[[#This Row],[Capital Cost (LKR)]]*AHP!$Q$24/TOPSIS!$C$20</f>
        <v>3.9880820728630563E-3</v>
      </c>
      <c r="W159">
        <f>Net_Zero_Table[[#This Row],[System Cost (LKR)]]*AHP!$Q$25/TOPSIS!$D$20</f>
        <v>2.4886857627491646E-3</v>
      </c>
      <c r="X159">
        <f>Net_Zero_Table[[#This Row],[Embodied Carbon (Metric T)]]*AHP!$Q$26/TOPSIS!$E$20</f>
        <v>1.1299182930623862E-2</v>
      </c>
      <c r="Y1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2.6597055036069808E-3</v>
      </c>
      <c r="Z1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3.9304377071958507E-3</v>
      </c>
      <c r="AA159">
        <f>Net_Zero_Table[[#This Row],[S- Worst-Euclidean Distance]]/(Net_Zero_Table[[#This Row],[S+ Best-Euclidean Distance]]+Net_Zero_Table[[#This Row],[S- Worst-Euclidean Distance]])</f>
        <v>0.59641157733156946</v>
      </c>
      <c r="AB159">
        <v>158</v>
      </c>
    </row>
    <row r="160" spans="1:28" x14ac:dyDescent="0.3">
      <c r="A160">
        <v>244</v>
      </c>
      <c r="B160" t="s">
        <v>141</v>
      </c>
      <c r="C160" t="s">
        <v>149</v>
      </c>
      <c r="D160" t="s">
        <v>155</v>
      </c>
      <c r="E160" t="s">
        <v>157</v>
      </c>
      <c r="F160" t="s">
        <v>159</v>
      </c>
      <c r="G160" t="s">
        <v>225</v>
      </c>
      <c r="H160">
        <v>340.11141613681497</v>
      </c>
      <c r="I160">
        <v>49</v>
      </c>
      <c r="J160">
        <v>1228185.5440904833</v>
      </c>
      <c r="K160">
        <v>44249.356172727275</v>
      </c>
      <c r="L160">
        <v>221073397.93628702</v>
      </c>
      <c r="M160">
        <v>5118842.4054545434</v>
      </c>
      <c r="N160">
        <v>1842278316.135725</v>
      </c>
      <c r="O160">
        <v>91336000</v>
      </c>
      <c r="P160">
        <v>25.463348152272722</v>
      </c>
      <c r="Q160">
        <v>18361.373884152727</v>
      </c>
      <c r="R160">
        <v>221117647.29245976</v>
      </c>
      <c r="S160">
        <v>1938.7331585411796</v>
      </c>
      <c r="T160">
        <v>18386.837232304999</v>
      </c>
      <c r="U160">
        <f>Net_Zero_Table[[#This Row],[Total Energy(MJ)]]*AHP!$Q$23/TOPSIS!$B$20</f>
        <v>2.2619011333709436E-2</v>
      </c>
      <c r="V160">
        <f>Net_Zero_Table[[#This Row],[Capital Cost (LKR)]]*AHP!$Q$24/TOPSIS!$C$20</f>
        <v>4.5191961844949962E-3</v>
      </c>
      <c r="W160">
        <f>Net_Zero_Table[[#This Row],[System Cost (LKR)]]*AHP!$Q$25/TOPSIS!$D$20</f>
        <v>2.3910902426413539E-3</v>
      </c>
      <c r="X160">
        <f>Net_Zero_Table[[#This Row],[Embodied Carbon (Metric T)]]*AHP!$Q$26/TOPSIS!$E$20</f>
        <v>1.2325369837919695E-2</v>
      </c>
      <c r="Y1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3.0384279178006903E-3</v>
      </c>
      <c r="Z1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4.4886582397722606E-3</v>
      </c>
      <c r="AA160">
        <f>Net_Zero_Table[[#This Row],[S- Worst-Euclidean Distance]]/(Net_Zero_Table[[#This Row],[S+ Best-Euclidean Distance]]+Net_Zero_Table[[#This Row],[S- Worst-Euclidean Distance]])</f>
        <v>0.59633411200644382</v>
      </c>
      <c r="AB160">
        <v>159</v>
      </c>
    </row>
    <row r="161" spans="1:28" x14ac:dyDescent="0.3">
      <c r="A161">
        <v>328</v>
      </c>
      <c r="B161" t="s">
        <v>142</v>
      </c>
      <c r="C161" t="s">
        <v>149</v>
      </c>
      <c r="D161" t="s">
        <v>154</v>
      </c>
      <c r="E161" t="s">
        <v>156</v>
      </c>
      <c r="F161" t="s">
        <v>160</v>
      </c>
      <c r="G161" t="s">
        <v>225</v>
      </c>
      <c r="H161">
        <v>357.65418909015369</v>
      </c>
      <c r="I161">
        <v>51</v>
      </c>
      <c r="J161">
        <v>1273785.9023052936</v>
      </c>
      <c r="K161">
        <v>38726.87033636363</v>
      </c>
      <c r="L161">
        <v>229281462.41495284</v>
      </c>
      <c r="M161">
        <v>5783669.7613636348</v>
      </c>
      <c r="N161">
        <v>1910678853.4579403</v>
      </c>
      <c r="O161">
        <v>95064000</v>
      </c>
      <c r="P161">
        <v>23.201054877272725</v>
      </c>
      <c r="Q161">
        <v>19043.099239464136</v>
      </c>
      <c r="R161">
        <v>229320189.2852892</v>
      </c>
      <c r="S161">
        <v>2011.5265232193042</v>
      </c>
      <c r="T161">
        <v>19066.30029434141</v>
      </c>
      <c r="U161">
        <f>Net_Zero_Table[[#This Row],[Total Energy(MJ)]]*AHP!$Q$23/TOPSIS!$B$20</f>
        <v>2.3458082265282992E-2</v>
      </c>
      <c r="V161">
        <f>Net_Zero_Table[[#This Row],[Capital Cost (LKR)]]*AHP!$Q$24/TOPSIS!$C$20</f>
        <v>5.1061424141680837E-3</v>
      </c>
      <c r="W161">
        <f>Net_Zero_Table[[#This Row],[System Cost (LKR)]]*AHP!$Q$25/TOPSIS!$D$20</f>
        <v>2.4886857627491646E-3</v>
      </c>
      <c r="X161">
        <f>Net_Zero_Table[[#This Row],[Embodied Carbon (Metric T)]]*AHP!$Q$26/TOPSIS!$E$20</f>
        <v>1.1230321334106782E-2</v>
      </c>
      <c r="Y1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2.68617000800971E-3</v>
      </c>
      <c r="Z1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3.963187786023524E-3</v>
      </c>
      <c r="AA161">
        <f>Net_Zero_Table[[#This Row],[S- Worst-Euclidean Distance]]/(Net_Zero_Table[[#This Row],[S+ Best-Euclidean Distance]]+Net_Zero_Table[[#This Row],[S- Worst-Euclidean Distance]])</f>
        <v>0.59602564770689126</v>
      </c>
      <c r="AB161">
        <v>160</v>
      </c>
    </row>
    <row r="162" spans="1:28" x14ac:dyDescent="0.3">
      <c r="A162">
        <v>88</v>
      </c>
      <c r="B162" t="s">
        <v>139</v>
      </c>
      <c r="C162" t="s">
        <v>151</v>
      </c>
      <c r="D162" t="s">
        <v>154</v>
      </c>
      <c r="E162" t="s">
        <v>157</v>
      </c>
      <c r="F162" t="s">
        <v>161</v>
      </c>
      <c r="G162" t="s">
        <v>225</v>
      </c>
      <c r="H162">
        <v>352.88359286139729</v>
      </c>
      <c r="I162">
        <v>51</v>
      </c>
      <c r="J162">
        <v>1286841.6517832179</v>
      </c>
      <c r="K162">
        <v>51004.942909090903</v>
      </c>
      <c r="L162">
        <v>231631497.32097924</v>
      </c>
      <c r="M162">
        <v>4518176.4731818177</v>
      </c>
      <c r="N162">
        <v>1930262477.6748269</v>
      </c>
      <c r="O162">
        <v>95064000</v>
      </c>
      <c r="P162">
        <v>23.357133322727268</v>
      </c>
      <c r="Q162">
        <v>19238.282694159108</v>
      </c>
      <c r="R162">
        <v>231682502.26388833</v>
      </c>
      <c r="S162">
        <v>2029.8446541480087</v>
      </c>
      <c r="T162">
        <v>19261.639827481835</v>
      </c>
      <c r="U162">
        <f>Net_Zero_Table[[#This Row],[Total Energy(MJ)]]*AHP!$Q$23/TOPSIS!$B$20</f>
        <v>2.3699732738191783E-2</v>
      </c>
      <c r="V162">
        <f>Net_Zero_Table[[#This Row],[Capital Cost (LKR)]]*AHP!$Q$24/TOPSIS!$C$20</f>
        <v>3.9888951956639114E-3</v>
      </c>
      <c r="W162">
        <f>Net_Zero_Table[[#This Row],[System Cost (LKR)]]*AHP!$Q$25/TOPSIS!$D$20</f>
        <v>2.4886857627491646E-3</v>
      </c>
      <c r="X162">
        <f>Net_Zero_Table[[#This Row],[Embodied Carbon (Metric T)]]*AHP!$Q$26/TOPSIS!$E$20</f>
        <v>1.130587010139578E-2</v>
      </c>
      <c r="Y1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2.6642765084509794E-3</v>
      </c>
      <c r="Z1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3.9273176094855276E-3</v>
      </c>
      <c r="AA162">
        <f>Net_Zero_Table[[#This Row],[S- Worst-Euclidean Distance]]/(Net_Zero_Table[[#This Row],[S+ Best-Euclidean Distance]]+Net_Zero_Table[[#This Row],[S- Worst-Euclidean Distance]])</f>
        <v>0.59580695340431111</v>
      </c>
      <c r="AB162">
        <v>161</v>
      </c>
    </row>
    <row r="163" spans="1:28" x14ac:dyDescent="0.3">
      <c r="A163">
        <v>226</v>
      </c>
      <c r="B163" t="s">
        <v>141</v>
      </c>
      <c r="C163" t="s">
        <v>149</v>
      </c>
      <c r="D163" t="s">
        <v>154</v>
      </c>
      <c r="E163" t="s">
        <v>157</v>
      </c>
      <c r="F163" t="s">
        <v>159</v>
      </c>
      <c r="G163" t="s">
        <v>225</v>
      </c>
      <c r="H163">
        <v>340.10496903181496</v>
      </c>
      <c r="I163">
        <v>49</v>
      </c>
      <c r="J163">
        <v>1228179.3032928433</v>
      </c>
      <c r="K163">
        <v>44267.776472727273</v>
      </c>
      <c r="L163">
        <v>221072274.59271178</v>
      </c>
      <c r="M163">
        <v>5119763.420454544</v>
      </c>
      <c r="N163">
        <v>1842268954.9392648</v>
      </c>
      <c r="O163">
        <v>91336000</v>
      </c>
      <c r="P163">
        <v>25.477163377272721</v>
      </c>
      <c r="Q163">
        <v>18361.280584228007</v>
      </c>
      <c r="R163">
        <v>221116542.36918449</v>
      </c>
      <c r="S163">
        <v>1938.7247183597192</v>
      </c>
      <c r="T163">
        <v>18386.757747605279</v>
      </c>
      <c r="U163">
        <f>Net_Zero_Table[[#This Row],[Total Energy(MJ)]]*AHP!$Q$23/TOPSIS!$B$20</f>
        <v>2.2618898306674316E-2</v>
      </c>
      <c r="V163">
        <f>Net_Zero_Table[[#This Row],[Capital Cost (LKR)]]*AHP!$Q$24/TOPSIS!$C$20</f>
        <v>4.5200093072958521E-3</v>
      </c>
      <c r="W163">
        <f>Net_Zero_Table[[#This Row],[System Cost (LKR)]]*AHP!$Q$25/TOPSIS!$D$20</f>
        <v>2.3910902426413539E-3</v>
      </c>
      <c r="X163">
        <f>Net_Zero_Table[[#This Row],[Embodied Carbon (Metric T)]]*AHP!$Q$26/TOPSIS!$E$20</f>
        <v>1.2332057008691612E-2</v>
      </c>
      <c r="Y1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3.0448666280206167E-3</v>
      </c>
      <c r="Z1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4.4875793533151152E-3</v>
      </c>
      <c r="AA163">
        <f>Net_Zero_Table[[#This Row],[S- Worst-Euclidean Distance]]/(Net_Zero_Table[[#This Row],[S+ Best-Euclidean Distance]]+Net_Zero_Table[[#This Row],[S- Worst-Euclidean Distance]])</f>
        <v>0.59576654972829035</v>
      </c>
      <c r="AB163">
        <v>162</v>
      </c>
    </row>
    <row r="164" spans="1:28" x14ac:dyDescent="0.3">
      <c r="A164">
        <v>246</v>
      </c>
      <c r="B164" t="s">
        <v>141</v>
      </c>
      <c r="C164" t="s">
        <v>149</v>
      </c>
      <c r="D164" t="s">
        <v>155</v>
      </c>
      <c r="E164" t="s">
        <v>157</v>
      </c>
      <c r="F164" t="s">
        <v>159</v>
      </c>
      <c r="G164" t="s">
        <v>224</v>
      </c>
      <c r="H164">
        <v>340.11141613681497</v>
      </c>
      <c r="I164">
        <v>25</v>
      </c>
      <c r="J164">
        <v>1228185.5440904833</v>
      </c>
      <c r="K164">
        <v>44249.356172727275</v>
      </c>
      <c r="L164">
        <v>221073397.93628702</v>
      </c>
      <c r="M164">
        <v>5118842.4054545434</v>
      </c>
      <c r="N164">
        <v>1842278316.135725</v>
      </c>
      <c r="O164">
        <v>93655000</v>
      </c>
      <c r="P164">
        <v>25.463348152272722</v>
      </c>
      <c r="Q164">
        <v>18361.373884152727</v>
      </c>
      <c r="R164">
        <v>221117647.29245976</v>
      </c>
      <c r="S164">
        <v>1941.0521585411796</v>
      </c>
      <c r="T164">
        <v>18386.837232304999</v>
      </c>
      <c r="U164">
        <f>Net_Zero_Table[[#This Row],[Total Energy(MJ)]]*AHP!$Q$23/TOPSIS!$B$20</f>
        <v>2.2619011333709436E-2</v>
      </c>
      <c r="V164">
        <f>Net_Zero_Table[[#This Row],[Capital Cost (LKR)]]*AHP!$Q$24/TOPSIS!$C$20</f>
        <v>4.5191961844949962E-3</v>
      </c>
      <c r="W164">
        <f>Net_Zero_Table[[#This Row],[System Cost (LKR)]]*AHP!$Q$25/TOPSIS!$D$20</f>
        <v>2.4517994730946834E-3</v>
      </c>
      <c r="X164">
        <f>Net_Zero_Table[[#This Row],[Embodied Carbon (Metric T)]]*AHP!$Q$26/TOPSIS!$E$20</f>
        <v>1.2325369837919695E-2</v>
      </c>
      <c r="Y1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3.0419573746351524E-3</v>
      </c>
      <c r="Z1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4.4799734690470243E-3</v>
      </c>
      <c r="AA164">
        <f>Net_Zero_Table[[#This Row],[S- Worst-Euclidean Distance]]/(Net_Zero_Table[[#This Row],[S+ Best-Euclidean Distance]]+Net_Zero_Table[[#This Row],[S- Worst-Euclidean Distance]])</f>
        <v>0.5955882288933626</v>
      </c>
      <c r="AB164">
        <v>163</v>
      </c>
    </row>
    <row r="165" spans="1:28" x14ac:dyDescent="0.3">
      <c r="A165">
        <v>348</v>
      </c>
      <c r="B165" t="s">
        <v>142</v>
      </c>
      <c r="C165" t="s">
        <v>149</v>
      </c>
      <c r="D165" t="s">
        <v>155</v>
      </c>
      <c r="E165" t="s">
        <v>156</v>
      </c>
      <c r="F165" t="s">
        <v>160</v>
      </c>
      <c r="G165" t="s">
        <v>224</v>
      </c>
      <c r="H165">
        <v>357.6606361951537</v>
      </c>
      <c r="I165">
        <v>26</v>
      </c>
      <c r="J165">
        <v>1273792.1431029337</v>
      </c>
      <c r="K165">
        <v>38708.450036363633</v>
      </c>
      <c r="L165">
        <v>229282585.75852805</v>
      </c>
      <c r="M165">
        <v>5782748.7463636352</v>
      </c>
      <c r="N165">
        <v>1910688214.6544003</v>
      </c>
      <c r="O165">
        <v>97401200</v>
      </c>
      <c r="P165">
        <v>23.187239652272723</v>
      </c>
      <c r="Q165">
        <v>19043.19253938886</v>
      </c>
      <c r="R165">
        <v>229321294.20856443</v>
      </c>
      <c r="S165">
        <v>2013.8721634007641</v>
      </c>
      <c r="T165">
        <v>19066.379779041134</v>
      </c>
      <c r="U165">
        <f>Net_Zero_Table[[#This Row],[Total Energy(MJ)]]*AHP!$Q$23/TOPSIS!$B$20</f>
        <v>2.3458195292318105E-2</v>
      </c>
      <c r="V165">
        <f>Net_Zero_Table[[#This Row],[Capital Cost (LKR)]]*AHP!$Q$24/TOPSIS!$C$20</f>
        <v>5.1053292913672277E-3</v>
      </c>
      <c r="W165">
        <f>Net_Zero_Table[[#This Row],[System Cost (LKR)]]*AHP!$Q$25/TOPSIS!$D$20</f>
        <v>2.5498714520184708E-3</v>
      </c>
      <c r="X165">
        <f>Net_Zero_Table[[#This Row],[Embodied Carbon (Metric T)]]*AHP!$Q$26/TOPSIS!$E$20</f>
        <v>1.1223634163334861E-2</v>
      </c>
      <c r="Y1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2.6877338352860672E-3</v>
      </c>
      <c r="Z1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3.9577750696316964E-3</v>
      </c>
      <c r="AA165">
        <f>Net_Zero_Table[[#This Row],[S- Worst-Euclidean Distance]]/(Net_Zero_Table[[#This Row],[S+ Best-Euclidean Distance]]+Net_Zero_Table[[#This Row],[S- Worst-Euclidean Distance]])</f>
        <v>0.59555635636917004</v>
      </c>
      <c r="AB165">
        <v>164</v>
      </c>
    </row>
    <row r="166" spans="1:28" x14ac:dyDescent="0.3">
      <c r="A166">
        <v>108</v>
      </c>
      <c r="B166" t="s">
        <v>139</v>
      </c>
      <c r="C166" t="s">
        <v>151</v>
      </c>
      <c r="D166" t="s">
        <v>155</v>
      </c>
      <c r="E166" t="s">
        <v>157</v>
      </c>
      <c r="F166" t="s">
        <v>161</v>
      </c>
      <c r="G166" t="s">
        <v>224</v>
      </c>
      <c r="H166">
        <v>352.8900399663973</v>
      </c>
      <c r="I166">
        <v>26</v>
      </c>
      <c r="J166">
        <v>1286847.8925808582</v>
      </c>
      <c r="K166">
        <v>50986.522609090905</v>
      </c>
      <c r="L166">
        <v>231632620.66455448</v>
      </c>
      <c r="M166">
        <v>4517255.458181818</v>
      </c>
      <c r="N166">
        <v>1930271838.8712873</v>
      </c>
      <c r="O166">
        <v>97401200</v>
      </c>
      <c r="P166">
        <v>23.34331809772727</v>
      </c>
      <c r="Q166">
        <v>19238.375994083828</v>
      </c>
      <c r="R166">
        <v>231683607.18716356</v>
      </c>
      <c r="S166">
        <v>2032.1902943294692</v>
      </c>
      <c r="T166">
        <v>19261.719312181554</v>
      </c>
      <c r="U166">
        <f>Net_Zero_Table[[#This Row],[Total Energy(MJ)]]*AHP!$Q$23/TOPSIS!$B$20</f>
        <v>2.36998457652269E-2</v>
      </c>
      <c r="V166">
        <f>Net_Zero_Table[[#This Row],[Capital Cost (LKR)]]*AHP!$Q$24/TOPSIS!$C$20</f>
        <v>3.9880820728630563E-3</v>
      </c>
      <c r="W166">
        <f>Net_Zero_Table[[#This Row],[System Cost (LKR)]]*AHP!$Q$25/TOPSIS!$D$20</f>
        <v>2.5498714520184708E-3</v>
      </c>
      <c r="X166">
        <f>Net_Zero_Table[[#This Row],[Embodied Carbon (Metric T)]]*AHP!$Q$26/TOPSIS!$E$20</f>
        <v>1.1299182930623862E-2</v>
      </c>
      <c r="Y1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2.6660146849418493E-3</v>
      </c>
      <c r="Z1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3.9219651719155247E-3</v>
      </c>
      <c r="AA166">
        <f>Net_Zero_Table[[#This Row],[S- Worst-Euclidean Distance]]/(Net_Zero_Table[[#This Row],[S+ Best-Euclidean Distance]]+Net_Zero_Table[[#This Row],[S- Worst-Euclidean Distance]])</f>
        <v>0.59532136666040103</v>
      </c>
      <c r="AB166">
        <v>165</v>
      </c>
    </row>
    <row r="167" spans="1:28" x14ac:dyDescent="0.3">
      <c r="A167">
        <v>228</v>
      </c>
      <c r="B167" t="s">
        <v>141</v>
      </c>
      <c r="C167" t="s">
        <v>149</v>
      </c>
      <c r="D167" t="s">
        <v>154</v>
      </c>
      <c r="E167" t="s">
        <v>157</v>
      </c>
      <c r="F167" t="s">
        <v>159</v>
      </c>
      <c r="G167" t="s">
        <v>224</v>
      </c>
      <c r="H167">
        <v>340.10496903181496</v>
      </c>
      <c r="I167">
        <v>25</v>
      </c>
      <c r="J167">
        <v>1228179.3032928433</v>
      </c>
      <c r="K167">
        <v>44267.776472727273</v>
      </c>
      <c r="L167">
        <v>221072274.59271178</v>
      </c>
      <c r="M167">
        <v>5119763.420454544</v>
      </c>
      <c r="N167">
        <v>1842268954.9392648</v>
      </c>
      <c r="O167">
        <v>93655000</v>
      </c>
      <c r="P167">
        <v>25.477163377272721</v>
      </c>
      <c r="Q167">
        <v>18361.280584228007</v>
      </c>
      <c r="R167">
        <v>221116542.36918449</v>
      </c>
      <c r="S167">
        <v>1941.0437183597194</v>
      </c>
      <c r="T167">
        <v>18386.757747605279</v>
      </c>
      <c r="U167">
        <f>Net_Zero_Table[[#This Row],[Total Energy(MJ)]]*AHP!$Q$23/TOPSIS!$B$20</f>
        <v>2.2618898306674316E-2</v>
      </c>
      <c r="V167">
        <f>Net_Zero_Table[[#This Row],[Capital Cost (LKR)]]*AHP!$Q$24/TOPSIS!$C$20</f>
        <v>4.5200093072958521E-3</v>
      </c>
      <c r="W167">
        <f>Net_Zero_Table[[#This Row],[System Cost (LKR)]]*AHP!$Q$25/TOPSIS!$D$20</f>
        <v>2.4517994730946834E-3</v>
      </c>
      <c r="X167">
        <f>Net_Zero_Table[[#This Row],[Embodied Carbon (Metric T)]]*AHP!$Q$26/TOPSIS!$E$20</f>
        <v>1.2332057008691612E-2</v>
      </c>
      <c r="Y1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3.0483886300569007E-3</v>
      </c>
      <c r="Z1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4.4788924905817878E-3</v>
      </c>
      <c r="AA167">
        <f>Net_Zero_Table[[#This Row],[S- Worst-Euclidean Distance]]/(Net_Zero_Table[[#This Row],[S+ Best-Euclidean Distance]]+Net_Zero_Table[[#This Row],[S- Worst-Euclidean Distance]])</f>
        <v>0.59502128574703139</v>
      </c>
      <c r="AB167">
        <v>166</v>
      </c>
    </row>
    <row r="168" spans="1:28" x14ac:dyDescent="0.3">
      <c r="A168">
        <v>330</v>
      </c>
      <c r="B168" t="s">
        <v>142</v>
      </c>
      <c r="C168" t="s">
        <v>149</v>
      </c>
      <c r="D168" t="s">
        <v>154</v>
      </c>
      <c r="E168" t="s">
        <v>156</v>
      </c>
      <c r="F168" t="s">
        <v>160</v>
      </c>
      <c r="G168" t="s">
        <v>224</v>
      </c>
      <c r="H168">
        <v>357.65418909015369</v>
      </c>
      <c r="I168">
        <v>26</v>
      </c>
      <c r="J168">
        <v>1273785.9023052936</v>
      </c>
      <c r="K168">
        <v>38726.87033636363</v>
      </c>
      <c r="L168">
        <v>229281462.41495284</v>
      </c>
      <c r="M168">
        <v>5783669.7613636348</v>
      </c>
      <c r="N168">
        <v>1910678853.4579403</v>
      </c>
      <c r="O168">
        <v>97401200</v>
      </c>
      <c r="P168">
        <v>23.201054877272725</v>
      </c>
      <c r="Q168">
        <v>19043.099239464136</v>
      </c>
      <c r="R168">
        <v>229320189.2852892</v>
      </c>
      <c r="S168">
        <v>2013.8637232193041</v>
      </c>
      <c r="T168">
        <v>19066.30029434141</v>
      </c>
      <c r="U168">
        <f>Net_Zero_Table[[#This Row],[Total Energy(MJ)]]*AHP!$Q$23/TOPSIS!$B$20</f>
        <v>2.3458082265282992E-2</v>
      </c>
      <c r="V168">
        <f>Net_Zero_Table[[#This Row],[Capital Cost (LKR)]]*AHP!$Q$24/TOPSIS!$C$20</f>
        <v>5.1061424141680837E-3</v>
      </c>
      <c r="W168">
        <f>Net_Zero_Table[[#This Row],[System Cost (LKR)]]*AHP!$Q$25/TOPSIS!$D$20</f>
        <v>2.5498714520184708E-3</v>
      </c>
      <c r="X168">
        <f>Net_Zero_Table[[#This Row],[Embodied Carbon (Metric T)]]*AHP!$Q$26/TOPSIS!$E$20</f>
        <v>1.1230321334106782E-2</v>
      </c>
      <c r="Y1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2.6924171753907691E-3</v>
      </c>
      <c r="Z1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3.9547854135031698E-3</v>
      </c>
      <c r="AA168">
        <f>Net_Zero_Table[[#This Row],[S- Worst-Euclidean Distance]]/(Net_Zero_Table[[#This Row],[S+ Best-Euclidean Distance]]+Net_Zero_Table[[#This Row],[S- Worst-Euclidean Distance]])</f>
        <v>0.59495484914372476</v>
      </c>
      <c r="AB168">
        <v>167</v>
      </c>
    </row>
    <row r="169" spans="1:28" x14ac:dyDescent="0.3">
      <c r="A169">
        <v>90</v>
      </c>
      <c r="B169" t="s">
        <v>139</v>
      </c>
      <c r="C169" t="s">
        <v>151</v>
      </c>
      <c r="D169" t="s">
        <v>154</v>
      </c>
      <c r="E169" t="s">
        <v>157</v>
      </c>
      <c r="F169" t="s">
        <v>161</v>
      </c>
      <c r="G169" t="s">
        <v>224</v>
      </c>
      <c r="H169">
        <v>352.88359286139729</v>
      </c>
      <c r="I169">
        <v>26</v>
      </c>
      <c r="J169">
        <v>1286841.6517832179</v>
      </c>
      <c r="K169">
        <v>51004.942909090903</v>
      </c>
      <c r="L169">
        <v>231631497.32097924</v>
      </c>
      <c r="M169">
        <v>4518176.4731818177</v>
      </c>
      <c r="N169">
        <v>1930262477.6748269</v>
      </c>
      <c r="O169">
        <v>97401200</v>
      </c>
      <c r="P169">
        <v>23.357133322727268</v>
      </c>
      <c r="Q169">
        <v>19238.282694159108</v>
      </c>
      <c r="R169">
        <v>231682502.26388833</v>
      </c>
      <c r="S169">
        <v>2032.1818541480086</v>
      </c>
      <c r="T169">
        <v>19261.639827481835</v>
      </c>
      <c r="U169">
        <f>Net_Zero_Table[[#This Row],[Total Energy(MJ)]]*AHP!$Q$23/TOPSIS!$B$20</f>
        <v>2.3699732738191783E-2</v>
      </c>
      <c r="V169">
        <f>Net_Zero_Table[[#This Row],[Capital Cost (LKR)]]*AHP!$Q$24/TOPSIS!$C$20</f>
        <v>3.9888951956639114E-3</v>
      </c>
      <c r="W169">
        <f>Net_Zero_Table[[#This Row],[System Cost (LKR)]]*AHP!$Q$25/TOPSIS!$D$20</f>
        <v>2.5498714520184708E-3</v>
      </c>
      <c r="X169">
        <f>Net_Zero_Table[[#This Row],[Embodied Carbon (Metric T)]]*AHP!$Q$26/TOPSIS!$E$20</f>
        <v>1.130587010139578E-2</v>
      </c>
      <c r="Y1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2.6705748908974762E-3</v>
      </c>
      <c r="Z1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3.9188383285543331E-3</v>
      </c>
      <c r="AA169">
        <f>Net_Zero_Table[[#This Row],[S- Worst-Euclidean Distance]]/(Net_Zero_Table[[#This Row],[S+ Best-Euclidean Distance]]+Net_Zero_Table[[#This Row],[S- Worst-Euclidean Distance]])</f>
        <v>0.59471734402480703</v>
      </c>
      <c r="AB169">
        <v>168</v>
      </c>
    </row>
    <row r="170" spans="1:28" x14ac:dyDescent="0.3">
      <c r="A170">
        <v>245</v>
      </c>
      <c r="B170" t="s">
        <v>141</v>
      </c>
      <c r="C170" t="s">
        <v>149</v>
      </c>
      <c r="D170" t="s">
        <v>155</v>
      </c>
      <c r="E170" t="s">
        <v>157</v>
      </c>
      <c r="F170" t="s">
        <v>159</v>
      </c>
      <c r="G170" t="s">
        <v>226</v>
      </c>
      <c r="H170">
        <v>340.11141613681497</v>
      </c>
      <c r="I170">
        <v>25</v>
      </c>
      <c r="J170">
        <v>1228185.5440904833</v>
      </c>
      <c r="K170">
        <v>44249.356172727275</v>
      </c>
      <c r="L170">
        <v>221073397.93628702</v>
      </c>
      <c r="M170">
        <v>5118842.4054545434</v>
      </c>
      <c r="N170">
        <v>1842278316.135725</v>
      </c>
      <c r="O170">
        <v>97500000</v>
      </c>
      <c r="P170">
        <v>25.463348152272722</v>
      </c>
      <c r="Q170">
        <v>18361.373884152727</v>
      </c>
      <c r="R170">
        <v>221117647.29245976</v>
      </c>
      <c r="S170">
        <v>1944.8971585411796</v>
      </c>
      <c r="T170">
        <v>18386.837232304999</v>
      </c>
      <c r="U170">
        <f>Net_Zero_Table[[#This Row],[Total Energy(MJ)]]*AHP!$Q$23/TOPSIS!$B$20</f>
        <v>2.2619011333709436E-2</v>
      </c>
      <c r="V170">
        <f>Net_Zero_Table[[#This Row],[Capital Cost (LKR)]]*AHP!$Q$24/TOPSIS!$C$20</f>
        <v>4.5191961844949962E-3</v>
      </c>
      <c r="W170">
        <f>Net_Zero_Table[[#This Row],[System Cost (LKR)]]*AHP!$Q$25/TOPSIS!$D$20</f>
        <v>2.5524579427337745E-3</v>
      </c>
      <c r="X170">
        <f>Net_Zero_Table[[#This Row],[Embodied Carbon (Metric T)]]*AHP!$Q$26/TOPSIS!$E$20</f>
        <v>1.2325369837919695E-2</v>
      </c>
      <c r="Y1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3.0504639057299335E-3</v>
      </c>
      <c r="Z1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4.4673548719260771E-3</v>
      </c>
      <c r="AA170">
        <f>Net_Zero_Table[[#This Row],[S- Worst-Euclidean Distance]]/(Net_Zero_Table[[#This Row],[S+ Best-Euclidean Distance]]+Net_Zero_Table[[#This Row],[S- Worst-Euclidean Distance]])</f>
        <v>0.59423550953418414</v>
      </c>
      <c r="AB170">
        <v>169</v>
      </c>
    </row>
    <row r="171" spans="1:28" x14ac:dyDescent="0.3">
      <c r="A171">
        <v>227</v>
      </c>
      <c r="B171" t="s">
        <v>141</v>
      </c>
      <c r="C171" t="s">
        <v>149</v>
      </c>
      <c r="D171" t="s">
        <v>154</v>
      </c>
      <c r="E171" t="s">
        <v>157</v>
      </c>
      <c r="F171" t="s">
        <v>159</v>
      </c>
      <c r="G171" t="s">
        <v>226</v>
      </c>
      <c r="H171">
        <v>340.10496903181496</v>
      </c>
      <c r="I171">
        <v>25</v>
      </c>
      <c r="J171">
        <v>1228179.3032928433</v>
      </c>
      <c r="K171">
        <v>44267.776472727273</v>
      </c>
      <c r="L171">
        <v>221072274.59271178</v>
      </c>
      <c r="M171">
        <v>5119763.420454544</v>
      </c>
      <c r="N171">
        <v>1842268954.9392648</v>
      </c>
      <c r="O171">
        <v>97500000</v>
      </c>
      <c r="P171">
        <v>25.477163377272721</v>
      </c>
      <c r="Q171">
        <v>18361.280584228007</v>
      </c>
      <c r="R171">
        <v>221116542.36918449</v>
      </c>
      <c r="S171">
        <v>1944.8887183597192</v>
      </c>
      <c r="T171">
        <v>18386.757747605279</v>
      </c>
      <c r="U171">
        <f>Net_Zero_Table[[#This Row],[Total Energy(MJ)]]*AHP!$Q$23/TOPSIS!$B$20</f>
        <v>2.2618898306674316E-2</v>
      </c>
      <c r="V171">
        <f>Net_Zero_Table[[#This Row],[Capital Cost (LKR)]]*AHP!$Q$24/TOPSIS!$C$20</f>
        <v>4.5200093072958521E-3</v>
      </c>
      <c r="W171">
        <f>Net_Zero_Table[[#This Row],[System Cost (LKR)]]*AHP!$Q$25/TOPSIS!$D$20</f>
        <v>2.5524579427337745E-3</v>
      </c>
      <c r="X171">
        <f>Net_Zero_Table[[#This Row],[Embodied Carbon (Metric T)]]*AHP!$Q$26/TOPSIS!$E$20</f>
        <v>1.2332057008691612E-2</v>
      </c>
      <c r="Y1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3.0568772646156601E-3</v>
      </c>
      <c r="Z1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4.466270839363233E-3</v>
      </c>
      <c r="AA171">
        <f>Net_Zero_Table[[#This Row],[S- Worst-Euclidean Distance]]/(Net_Zero_Table[[#This Row],[S+ Best-Euclidean Distance]]+Net_Zero_Table[[#This Row],[S- Worst-Euclidean Distance]])</f>
        <v>0.59367046582548089</v>
      </c>
      <c r="AB171">
        <v>170</v>
      </c>
    </row>
    <row r="172" spans="1:28" x14ac:dyDescent="0.3">
      <c r="A172">
        <v>347</v>
      </c>
      <c r="B172" t="s">
        <v>142</v>
      </c>
      <c r="C172" t="s">
        <v>149</v>
      </c>
      <c r="D172" t="s">
        <v>155</v>
      </c>
      <c r="E172" t="s">
        <v>156</v>
      </c>
      <c r="F172" t="s">
        <v>160</v>
      </c>
      <c r="G172" t="s">
        <v>226</v>
      </c>
      <c r="H172">
        <v>357.6606361951537</v>
      </c>
      <c r="I172">
        <v>26</v>
      </c>
      <c r="J172">
        <v>1273792.1431029337</v>
      </c>
      <c r="K172">
        <v>38708.450036363633</v>
      </c>
      <c r="L172">
        <v>229282585.75852805</v>
      </c>
      <c r="M172">
        <v>5782748.7463636352</v>
      </c>
      <c r="N172">
        <v>1910688214.6544003</v>
      </c>
      <c r="O172">
        <v>101400000</v>
      </c>
      <c r="P172">
        <v>23.187239652272723</v>
      </c>
      <c r="Q172">
        <v>19043.19253938886</v>
      </c>
      <c r="R172">
        <v>229321294.20856443</v>
      </c>
      <c r="S172">
        <v>2017.8709634007639</v>
      </c>
      <c r="T172">
        <v>19066.379779041134</v>
      </c>
      <c r="U172">
        <f>Net_Zero_Table[[#This Row],[Total Energy(MJ)]]*AHP!$Q$23/TOPSIS!$B$20</f>
        <v>2.3458195292318105E-2</v>
      </c>
      <c r="V172">
        <f>Net_Zero_Table[[#This Row],[Capital Cost (LKR)]]*AHP!$Q$24/TOPSIS!$C$20</f>
        <v>5.1053292913672277E-3</v>
      </c>
      <c r="W172">
        <f>Net_Zero_Table[[#This Row],[System Cost (LKR)]]*AHP!$Q$25/TOPSIS!$D$20</f>
        <v>2.6545562604431252E-3</v>
      </c>
      <c r="X172">
        <f>Net_Zero_Table[[#This Row],[Embodied Carbon (Metric T)]]*AHP!$Q$26/TOPSIS!$E$20</f>
        <v>1.1223634163334861E-2</v>
      </c>
      <c r="Y1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2.7016229093645523E-3</v>
      </c>
      <c r="Z1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3.9455695976682772E-3</v>
      </c>
      <c r="AA172">
        <f>Net_Zero_Table[[#This Row],[S- Worst-Euclidean Distance]]/(Net_Zero_Table[[#This Row],[S+ Best-Euclidean Distance]]+Net_Zero_Table[[#This Row],[S- Worst-Euclidean Distance]])</f>
        <v>0.59356932923092043</v>
      </c>
      <c r="AB172">
        <v>171</v>
      </c>
    </row>
    <row r="173" spans="1:28" x14ac:dyDescent="0.3">
      <c r="A173">
        <v>107</v>
      </c>
      <c r="B173" t="s">
        <v>139</v>
      </c>
      <c r="C173" t="s">
        <v>151</v>
      </c>
      <c r="D173" t="s">
        <v>155</v>
      </c>
      <c r="E173" t="s">
        <v>157</v>
      </c>
      <c r="F173" t="s">
        <v>161</v>
      </c>
      <c r="G173" t="s">
        <v>226</v>
      </c>
      <c r="H173">
        <v>352.8900399663973</v>
      </c>
      <c r="I173">
        <v>26</v>
      </c>
      <c r="J173">
        <v>1286847.8925808582</v>
      </c>
      <c r="K173">
        <v>50986.522609090905</v>
      </c>
      <c r="L173">
        <v>231632620.66455448</v>
      </c>
      <c r="M173">
        <v>4517255.458181818</v>
      </c>
      <c r="N173">
        <v>1930271838.8712873</v>
      </c>
      <c r="O173">
        <v>101400000</v>
      </c>
      <c r="P173">
        <v>23.34331809772727</v>
      </c>
      <c r="Q173">
        <v>19238.375994083828</v>
      </c>
      <c r="R173">
        <v>231683607.18716356</v>
      </c>
      <c r="S173">
        <v>2036.1890943294693</v>
      </c>
      <c r="T173">
        <v>19261.719312181554</v>
      </c>
      <c r="U173">
        <f>Net_Zero_Table[[#This Row],[Total Energy(MJ)]]*AHP!$Q$23/TOPSIS!$B$20</f>
        <v>2.36998457652269E-2</v>
      </c>
      <c r="V173">
        <f>Net_Zero_Table[[#This Row],[Capital Cost (LKR)]]*AHP!$Q$24/TOPSIS!$C$20</f>
        <v>3.9880820728630563E-3</v>
      </c>
      <c r="W173">
        <f>Net_Zero_Table[[#This Row],[System Cost (LKR)]]*AHP!$Q$25/TOPSIS!$D$20</f>
        <v>2.6545562604431252E-3</v>
      </c>
      <c r="X173">
        <f>Net_Zero_Table[[#This Row],[Embodied Carbon (Metric T)]]*AHP!$Q$26/TOPSIS!$E$20</f>
        <v>1.1299182930623862E-2</v>
      </c>
      <c r="Y1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2.680016319985276E-3</v>
      </c>
      <c r="Z1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3.9096479071604904E-3</v>
      </c>
      <c r="AA173">
        <f>Net_Zero_Table[[#This Row],[S- Worst-Euclidean Distance]]/(Net_Zero_Table[[#This Row],[S+ Best-Euclidean Distance]]+Net_Zero_Table[[#This Row],[S- Worst-Euclidean Distance]])</f>
        <v>0.59330001839166657</v>
      </c>
      <c r="AB173">
        <v>172</v>
      </c>
    </row>
    <row r="174" spans="1:28" x14ac:dyDescent="0.3">
      <c r="A174">
        <v>329</v>
      </c>
      <c r="B174" t="s">
        <v>142</v>
      </c>
      <c r="C174" t="s">
        <v>149</v>
      </c>
      <c r="D174" t="s">
        <v>154</v>
      </c>
      <c r="E174" t="s">
        <v>156</v>
      </c>
      <c r="F174" t="s">
        <v>160</v>
      </c>
      <c r="G174" t="s">
        <v>226</v>
      </c>
      <c r="H174">
        <v>357.65418909015369</v>
      </c>
      <c r="I174">
        <v>26</v>
      </c>
      <c r="J174">
        <v>1273785.9023052936</v>
      </c>
      <c r="K174">
        <v>38726.87033636363</v>
      </c>
      <c r="L174">
        <v>229281462.41495284</v>
      </c>
      <c r="M174">
        <v>5783669.7613636348</v>
      </c>
      <c r="N174">
        <v>1910678853.4579403</v>
      </c>
      <c r="O174">
        <v>101400000</v>
      </c>
      <c r="P174">
        <v>23.201054877272725</v>
      </c>
      <c r="Q174">
        <v>19043.099239464136</v>
      </c>
      <c r="R174">
        <v>229320189.2852892</v>
      </c>
      <c r="S174">
        <v>2017.8625232193042</v>
      </c>
      <c r="T174">
        <v>19066.30029434141</v>
      </c>
      <c r="U174">
        <f>Net_Zero_Table[[#This Row],[Total Energy(MJ)]]*AHP!$Q$23/TOPSIS!$B$20</f>
        <v>2.3458082265282992E-2</v>
      </c>
      <c r="V174">
        <f>Net_Zero_Table[[#This Row],[Capital Cost (LKR)]]*AHP!$Q$24/TOPSIS!$C$20</f>
        <v>5.1061424141680837E-3</v>
      </c>
      <c r="W174">
        <f>Net_Zero_Table[[#This Row],[System Cost (LKR)]]*AHP!$Q$25/TOPSIS!$D$20</f>
        <v>2.6545562604431252E-3</v>
      </c>
      <c r="X174">
        <f>Net_Zero_Table[[#This Row],[Embodied Carbon (Metric T)]]*AHP!$Q$26/TOPSIS!$E$20</f>
        <v>1.1230321334106782E-2</v>
      </c>
      <c r="Y1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2.7062822139239367E-3</v>
      </c>
      <c r="Z1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3.9425706861264355E-3</v>
      </c>
      <c r="AA174">
        <f>Net_Zero_Table[[#This Row],[S- Worst-Euclidean Distance]]/(Net_Zero_Table[[#This Row],[S+ Best-Euclidean Distance]]+Net_Zero_Table[[#This Row],[S- Worst-Euclidean Distance]])</f>
        <v>0.59297005745104792</v>
      </c>
      <c r="AB174">
        <v>173</v>
      </c>
    </row>
    <row r="175" spans="1:28" x14ac:dyDescent="0.3">
      <c r="A175">
        <v>89</v>
      </c>
      <c r="B175" t="s">
        <v>139</v>
      </c>
      <c r="C175" t="s">
        <v>151</v>
      </c>
      <c r="D175" t="s">
        <v>154</v>
      </c>
      <c r="E175" t="s">
        <v>157</v>
      </c>
      <c r="F175" t="s">
        <v>161</v>
      </c>
      <c r="G175" t="s">
        <v>226</v>
      </c>
      <c r="H175">
        <v>352.88359286139729</v>
      </c>
      <c r="I175">
        <v>26</v>
      </c>
      <c r="J175">
        <v>1286841.6517832179</v>
      </c>
      <c r="K175">
        <v>51004.942909090903</v>
      </c>
      <c r="L175">
        <v>231631497.32097924</v>
      </c>
      <c r="M175">
        <v>4518176.4731818177</v>
      </c>
      <c r="N175">
        <v>1930262477.6748269</v>
      </c>
      <c r="O175">
        <v>101400000</v>
      </c>
      <c r="P175">
        <v>23.357133322727268</v>
      </c>
      <c r="Q175">
        <v>19238.282694159108</v>
      </c>
      <c r="R175">
        <v>231682502.26388833</v>
      </c>
      <c r="S175">
        <v>2036.1806541480087</v>
      </c>
      <c r="T175">
        <v>19261.639827481835</v>
      </c>
      <c r="U175">
        <f>Net_Zero_Table[[#This Row],[Total Energy(MJ)]]*AHP!$Q$23/TOPSIS!$B$20</f>
        <v>2.3699732738191783E-2</v>
      </c>
      <c r="V175">
        <f>Net_Zero_Table[[#This Row],[Capital Cost (LKR)]]*AHP!$Q$24/TOPSIS!$C$20</f>
        <v>3.9888951956639114E-3</v>
      </c>
      <c r="W175">
        <f>Net_Zero_Table[[#This Row],[System Cost (LKR)]]*AHP!$Q$25/TOPSIS!$D$20</f>
        <v>2.6545562604431252E-3</v>
      </c>
      <c r="X175">
        <f>Net_Zero_Table[[#This Row],[Embodied Carbon (Metric T)]]*AHP!$Q$26/TOPSIS!$E$20</f>
        <v>1.130587010139578E-2</v>
      </c>
      <c r="Y1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2.6845527416971904E-3</v>
      </c>
      <c r="Z1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3.9065112048466662E-3</v>
      </c>
      <c r="AA175">
        <f>Net_Zero_Table[[#This Row],[S- Worst-Euclidean Distance]]/(Net_Zero_Table[[#This Row],[S+ Best-Euclidean Distance]]+Net_Zero_Table[[#This Row],[S- Worst-Euclidean Distance]])</f>
        <v>0.5926981192308286</v>
      </c>
      <c r="AB175">
        <v>174</v>
      </c>
    </row>
    <row r="176" spans="1:28" x14ac:dyDescent="0.3">
      <c r="A176">
        <v>451</v>
      </c>
      <c r="B176" t="s">
        <v>143</v>
      </c>
      <c r="C176" t="s">
        <v>149</v>
      </c>
      <c r="D176" t="s">
        <v>155</v>
      </c>
      <c r="E176" t="s">
        <v>156</v>
      </c>
      <c r="F176" t="s">
        <v>159</v>
      </c>
      <c r="G176" t="s">
        <v>225</v>
      </c>
      <c r="H176">
        <v>354.84112742542055</v>
      </c>
      <c r="I176">
        <v>51</v>
      </c>
      <c r="J176">
        <v>1256330.47959841</v>
      </c>
      <c r="K176">
        <v>34259.250263636364</v>
      </c>
      <c r="L176">
        <v>226139486.32771379</v>
      </c>
      <c r="M176">
        <v>5610239.2872727262</v>
      </c>
      <c r="N176">
        <v>1884495719.397615</v>
      </c>
      <c r="O176">
        <v>95064000</v>
      </c>
      <c r="P176">
        <v>24.186250243181814</v>
      </c>
      <c r="Q176">
        <v>18782.140669996228</v>
      </c>
      <c r="R176">
        <v>226173745.57797742</v>
      </c>
      <c r="S176">
        <v>1985.1699586848877</v>
      </c>
      <c r="T176">
        <v>18806.326920239411</v>
      </c>
      <c r="U176">
        <f>Net_Zero_Table[[#This Row],[Total Energy(MJ)]]*AHP!$Q$23/TOPSIS!$B$20</f>
        <v>2.3136219913959977E-2</v>
      </c>
      <c r="V176">
        <f>Net_Zero_Table[[#This Row],[Capital Cost (LKR)]]*AHP!$Q$24/TOPSIS!$C$20</f>
        <v>4.9530284335634793E-3</v>
      </c>
      <c r="W176">
        <f>Net_Zero_Table[[#This Row],[System Cost (LKR)]]*AHP!$Q$25/TOPSIS!$D$20</f>
        <v>2.4886857627491646E-3</v>
      </c>
      <c r="X176">
        <f>Net_Zero_Table[[#This Row],[Embodied Carbon (Metric T)]]*AHP!$Q$26/TOPSIS!$E$20</f>
        <v>1.17071988120731E-2</v>
      </c>
      <c r="Y1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2.8034290679899072E-3</v>
      </c>
      <c r="Z1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4.0777316804529095E-3</v>
      </c>
      <c r="AA176">
        <f>Net_Zero_Table[[#This Row],[S- Worst-Euclidean Distance]]/(Net_Zero_Table[[#This Row],[S+ Best-Euclidean Distance]]+Net_Zero_Table[[#This Row],[S- Worst-Euclidean Distance]])</f>
        <v>0.59259357970611082</v>
      </c>
      <c r="AB176">
        <v>175</v>
      </c>
    </row>
    <row r="177" spans="1:28" x14ac:dyDescent="0.3">
      <c r="A177">
        <v>433</v>
      </c>
      <c r="B177" t="s">
        <v>143</v>
      </c>
      <c r="C177" t="s">
        <v>149</v>
      </c>
      <c r="D177" t="s">
        <v>154</v>
      </c>
      <c r="E177" t="s">
        <v>156</v>
      </c>
      <c r="F177" t="s">
        <v>159</v>
      </c>
      <c r="G177" t="s">
        <v>225</v>
      </c>
      <c r="H177">
        <v>354.8346803204206</v>
      </c>
      <c r="I177">
        <v>51</v>
      </c>
      <c r="J177">
        <v>1256324.2388007701</v>
      </c>
      <c r="K177">
        <v>34277.670563636362</v>
      </c>
      <c r="L177">
        <v>226138362.98413864</v>
      </c>
      <c r="M177">
        <v>5611160.3022727259</v>
      </c>
      <c r="N177">
        <v>1884486358.2011552</v>
      </c>
      <c r="O177">
        <v>95064000</v>
      </c>
      <c r="P177">
        <v>24.200065468181812</v>
      </c>
      <c r="Q177">
        <v>18782.047370071516</v>
      </c>
      <c r="R177">
        <v>226172640.65470228</v>
      </c>
      <c r="S177">
        <v>1985.1615185034279</v>
      </c>
      <c r="T177">
        <v>18806.247435539699</v>
      </c>
      <c r="U177">
        <f>Net_Zero_Table[[#This Row],[Total Energy(MJ)]]*AHP!$Q$23/TOPSIS!$B$20</f>
        <v>2.313610688692487E-2</v>
      </c>
      <c r="V177">
        <f>Net_Zero_Table[[#This Row],[Capital Cost (LKR)]]*AHP!$Q$24/TOPSIS!$C$20</f>
        <v>4.9538415563643344E-3</v>
      </c>
      <c r="W177">
        <f>Net_Zero_Table[[#This Row],[System Cost (LKR)]]*AHP!$Q$25/TOPSIS!$D$20</f>
        <v>2.4886857627491646E-3</v>
      </c>
      <c r="X177">
        <f>Net_Zero_Table[[#This Row],[Embodied Carbon (Metric T)]]*AHP!$Q$26/TOPSIS!$E$20</f>
        <v>1.1713885982845017E-2</v>
      </c>
      <c r="Y1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2.8090397078474731E-3</v>
      </c>
      <c r="Z1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4.0756020766070785E-3</v>
      </c>
      <c r="AA177">
        <f>Net_Zero_Table[[#This Row],[S- Worst-Euclidean Distance]]/(Net_Zero_Table[[#This Row],[S+ Best-Euclidean Distance]]+Net_Zero_Table[[#This Row],[S- Worst-Euclidean Distance]])</f>
        <v>0.59198462377661309</v>
      </c>
      <c r="AB177">
        <v>176</v>
      </c>
    </row>
    <row r="178" spans="1:28" x14ac:dyDescent="0.3">
      <c r="A178">
        <v>453</v>
      </c>
      <c r="B178" t="s">
        <v>143</v>
      </c>
      <c r="C178" t="s">
        <v>149</v>
      </c>
      <c r="D178" t="s">
        <v>155</v>
      </c>
      <c r="E178" t="s">
        <v>156</v>
      </c>
      <c r="F178" t="s">
        <v>159</v>
      </c>
      <c r="G178" t="s">
        <v>224</v>
      </c>
      <c r="H178">
        <v>354.84112742542055</v>
      </c>
      <c r="I178">
        <v>26</v>
      </c>
      <c r="J178">
        <v>1256330.47959841</v>
      </c>
      <c r="K178">
        <v>34259.250263636364</v>
      </c>
      <c r="L178">
        <v>226139486.32771379</v>
      </c>
      <c r="M178">
        <v>5610239.2872727262</v>
      </c>
      <c r="N178">
        <v>1884495719.397615</v>
      </c>
      <c r="O178">
        <v>97401200</v>
      </c>
      <c r="P178">
        <v>24.186250243181814</v>
      </c>
      <c r="Q178">
        <v>18782.140669996228</v>
      </c>
      <c r="R178">
        <v>226173745.57797742</v>
      </c>
      <c r="S178">
        <v>1987.5071586848876</v>
      </c>
      <c r="T178">
        <v>18806.326920239411</v>
      </c>
      <c r="U178">
        <f>Net_Zero_Table[[#This Row],[Total Energy(MJ)]]*AHP!$Q$23/TOPSIS!$B$20</f>
        <v>2.3136219913959977E-2</v>
      </c>
      <c r="V178">
        <f>Net_Zero_Table[[#This Row],[Capital Cost (LKR)]]*AHP!$Q$24/TOPSIS!$C$20</f>
        <v>4.9530284335634793E-3</v>
      </c>
      <c r="W178">
        <f>Net_Zero_Table[[#This Row],[System Cost (LKR)]]*AHP!$Q$25/TOPSIS!$D$20</f>
        <v>2.5498714520184708E-3</v>
      </c>
      <c r="X178">
        <f>Net_Zero_Table[[#This Row],[Embodied Carbon (Metric T)]]*AHP!$Q$26/TOPSIS!$E$20</f>
        <v>1.17071988120731E-2</v>
      </c>
      <c r="Y1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2.8094155039187566E-3</v>
      </c>
      <c r="Z1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4.0695658118945202E-3</v>
      </c>
      <c r="AA178">
        <f>Net_Zero_Table[[#This Row],[S- Worst-Euclidean Distance]]/(Net_Zero_Table[[#This Row],[S+ Best-Euclidean Distance]]+Net_Zero_Table[[#This Row],[S- Worst-Euclidean Distance]])</f>
        <v>0.59159425284954281</v>
      </c>
      <c r="AB178">
        <v>177</v>
      </c>
    </row>
    <row r="179" spans="1:28" x14ac:dyDescent="0.3">
      <c r="A179">
        <v>435</v>
      </c>
      <c r="B179" t="s">
        <v>143</v>
      </c>
      <c r="C179" t="s">
        <v>149</v>
      </c>
      <c r="D179" t="s">
        <v>154</v>
      </c>
      <c r="E179" t="s">
        <v>156</v>
      </c>
      <c r="F179" t="s">
        <v>159</v>
      </c>
      <c r="G179" t="s">
        <v>224</v>
      </c>
      <c r="H179">
        <v>354.8346803204206</v>
      </c>
      <c r="I179">
        <v>26</v>
      </c>
      <c r="J179">
        <v>1256324.2388007701</v>
      </c>
      <c r="K179">
        <v>34277.670563636362</v>
      </c>
      <c r="L179">
        <v>226138362.98413864</v>
      </c>
      <c r="M179">
        <v>5611160.3022727259</v>
      </c>
      <c r="N179">
        <v>1884486358.2011552</v>
      </c>
      <c r="O179">
        <v>97401200</v>
      </c>
      <c r="P179">
        <v>24.200065468181812</v>
      </c>
      <c r="Q179">
        <v>18782.047370071516</v>
      </c>
      <c r="R179">
        <v>226172640.65470228</v>
      </c>
      <c r="S179">
        <v>1987.4987185034279</v>
      </c>
      <c r="T179">
        <v>18806.247435539699</v>
      </c>
      <c r="U179">
        <f>Net_Zero_Table[[#This Row],[Total Energy(MJ)]]*AHP!$Q$23/TOPSIS!$B$20</f>
        <v>2.313610688692487E-2</v>
      </c>
      <c r="V179">
        <f>Net_Zero_Table[[#This Row],[Capital Cost (LKR)]]*AHP!$Q$24/TOPSIS!$C$20</f>
        <v>4.9538415563643344E-3</v>
      </c>
      <c r="W179">
        <f>Net_Zero_Table[[#This Row],[System Cost (LKR)]]*AHP!$Q$25/TOPSIS!$D$20</f>
        <v>2.5498714520184708E-3</v>
      </c>
      <c r="X179">
        <f>Net_Zero_Table[[#This Row],[Embodied Carbon (Metric T)]]*AHP!$Q$26/TOPSIS!$E$20</f>
        <v>1.1713885982845017E-2</v>
      </c>
      <c r="Y1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2.8150142121616617E-3</v>
      </c>
      <c r="Z1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4.0674319326099769E-3</v>
      </c>
      <c r="AA179">
        <f>Net_Zero_Table[[#This Row],[S- Worst-Euclidean Distance]]/(Net_Zero_Table[[#This Row],[S+ Best-Euclidean Distance]]+Net_Zero_Table[[#This Row],[S- Worst-Euclidean Distance]])</f>
        <v>0.59098637999512238</v>
      </c>
      <c r="AB179">
        <v>178</v>
      </c>
    </row>
    <row r="180" spans="1:28" x14ac:dyDescent="0.3">
      <c r="A180">
        <v>452</v>
      </c>
      <c r="B180" t="s">
        <v>143</v>
      </c>
      <c r="C180" t="s">
        <v>149</v>
      </c>
      <c r="D180" t="s">
        <v>155</v>
      </c>
      <c r="E180" t="s">
        <v>156</v>
      </c>
      <c r="F180" t="s">
        <v>159</v>
      </c>
      <c r="G180" t="s">
        <v>226</v>
      </c>
      <c r="H180">
        <v>354.84112742542055</v>
      </c>
      <c r="I180">
        <v>26</v>
      </c>
      <c r="J180">
        <v>1256330.47959841</v>
      </c>
      <c r="K180">
        <v>34259.250263636364</v>
      </c>
      <c r="L180">
        <v>226139486.32771379</v>
      </c>
      <c r="M180">
        <v>5610239.2872727262</v>
      </c>
      <c r="N180">
        <v>1884495719.397615</v>
      </c>
      <c r="O180">
        <v>101400000</v>
      </c>
      <c r="P180">
        <v>24.186250243181814</v>
      </c>
      <c r="Q180">
        <v>18782.140669996228</v>
      </c>
      <c r="R180">
        <v>226173745.57797742</v>
      </c>
      <c r="S180">
        <v>1991.5059586848877</v>
      </c>
      <c r="T180">
        <v>18806.326920239411</v>
      </c>
      <c r="U180">
        <f>Net_Zero_Table[[#This Row],[Total Energy(MJ)]]*AHP!$Q$23/TOPSIS!$B$20</f>
        <v>2.3136219913959977E-2</v>
      </c>
      <c r="V180">
        <f>Net_Zero_Table[[#This Row],[Capital Cost (LKR)]]*AHP!$Q$24/TOPSIS!$C$20</f>
        <v>4.9530284335634793E-3</v>
      </c>
      <c r="W180">
        <f>Net_Zero_Table[[#This Row],[System Cost (LKR)]]*AHP!$Q$25/TOPSIS!$D$20</f>
        <v>2.6545562604431252E-3</v>
      </c>
      <c r="X180">
        <f>Net_Zero_Table[[#This Row],[Embodied Carbon (Metric T)]]*AHP!$Q$26/TOPSIS!$E$20</f>
        <v>1.17071988120731E-2</v>
      </c>
      <c r="Y1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2.8227059090030824E-3</v>
      </c>
      <c r="Z1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4.0576966182289597E-3</v>
      </c>
      <c r="AA180">
        <f>Net_Zero_Table[[#This Row],[S- Worst-Euclidean Distance]]/(Net_Zero_Table[[#This Row],[S+ Best-Euclidean Distance]]+Net_Zero_Table[[#This Row],[S- Worst-Euclidean Distance]])</f>
        <v>0.58974698096062628</v>
      </c>
      <c r="AB180">
        <v>179</v>
      </c>
    </row>
    <row r="181" spans="1:28" x14ac:dyDescent="0.3">
      <c r="A181">
        <v>434</v>
      </c>
      <c r="B181" t="s">
        <v>143</v>
      </c>
      <c r="C181" t="s">
        <v>149</v>
      </c>
      <c r="D181" t="s">
        <v>154</v>
      </c>
      <c r="E181" t="s">
        <v>156</v>
      </c>
      <c r="F181" t="s">
        <v>159</v>
      </c>
      <c r="G181" t="s">
        <v>226</v>
      </c>
      <c r="H181">
        <v>354.8346803204206</v>
      </c>
      <c r="I181">
        <v>26</v>
      </c>
      <c r="J181">
        <v>1256324.2388007701</v>
      </c>
      <c r="K181">
        <v>34277.670563636362</v>
      </c>
      <c r="L181">
        <v>226138362.98413864</v>
      </c>
      <c r="M181">
        <v>5611160.3022727259</v>
      </c>
      <c r="N181">
        <v>1884486358.2011552</v>
      </c>
      <c r="O181">
        <v>101400000</v>
      </c>
      <c r="P181">
        <v>24.200065468181812</v>
      </c>
      <c r="Q181">
        <v>18782.047370071516</v>
      </c>
      <c r="R181">
        <v>226172640.65470228</v>
      </c>
      <c r="S181">
        <v>1991.497518503428</v>
      </c>
      <c r="T181">
        <v>18806.247435539699</v>
      </c>
      <c r="U181">
        <f>Net_Zero_Table[[#This Row],[Total Energy(MJ)]]*AHP!$Q$23/TOPSIS!$B$20</f>
        <v>2.313610688692487E-2</v>
      </c>
      <c r="V181">
        <f>Net_Zero_Table[[#This Row],[Capital Cost (LKR)]]*AHP!$Q$24/TOPSIS!$C$20</f>
        <v>4.9538415563643344E-3</v>
      </c>
      <c r="W181">
        <f>Net_Zero_Table[[#This Row],[System Cost (LKR)]]*AHP!$Q$25/TOPSIS!$D$20</f>
        <v>2.6545562604431252E-3</v>
      </c>
      <c r="X181">
        <f>Net_Zero_Table[[#This Row],[Embodied Carbon (Metric T)]]*AHP!$Q$26/TOPSIS!$E$20</f>
        <v>1.1713885982845017E-2</v>
      </c>
      <c r="Y1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2.8282783083943448E-3</v>
      </c>
      <c r="Z1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4.0555564938318097E-3</v>
      </c>
      <c r="AA181">
        <f>Net_Zero_Table[[#This Row],[S- Worst-Euclidean Distance]]/(Net_Zero_Table[[#This Row],[S+ Best-Euclidean Distance]]+Net_Zero_Table[[#This Row],[S- Worst-Euclidean Distance]])</f>
        <v>0.58914204224079991</v>
      </c>
      <c r="AB181">
        <v>180</v>
      </c>
    </row>
    <row r="182" spans="1:28" x14ac:dyDescent="0.3">
      <c r="A182">
        <v>103</v>
      </c>
      <c r="B182" t="s">
        <v>139</v>
      </c>
      <c r="C182" t="s">
        <v>151</v>
      </c>
      <c r="D182" t="s">
        <v>155</v>
      </c>
      <c r="E182" t="s">
        <v>157</v>
      </c>
      <c r="F182" t="s">
        <v>160</v>
      </c>
      <c r="G182" t="s">
        <v>225</v>
      </c>
      <c r="H182">
        <v>353.15453260985885</v>
      </c>
      <c r="I182">
        <v>51</v>
      </c>
      <c r="J182">
        <v>1279708.3765327397</v>
      </c>
      <c r="K182">
        <v>50495.254745454542</v>
      </c>
      <c r="L182">
        <v>230347507.77589315</v>
      </c>
      <c r="M182">
        <v>4566382.2445454542</v>
      </c>
      <c r="N182">
        <v>1919562564.7991095</v>
      </c>
      <c r="O182">
        <v>95064000</v>
      </c>
      <c r="P182">
        <v>23.834585961363636</v>
      </c>
      <c r="Q182">
        <v>19131.640229164459</v>
      </c>
      <c r="R182">
        <v>230398003.03063861</v>
      </c>
      <c r="S182">
        <v>2019.1929470436548</v>
      </c>
      <c r="T182">
        <v>19155.474815125821</v>
      </c>
      <c r="U182">
        <f>Net_Zero_Table[[#This Row],[Total Energy(MJ)]]*AHP!$Q$23/TOPSIS!$B$20</f>
        <v>2.356833615781578E-2</v>
      </c>
      <c r="V182">
        <f>Net_Zero_Table[[#This Row],[Capital Cost (LKR)]]*AHP!$Q$24/TOPSIS!$C$20</f>
        <v>4.0314539073337697E-3</v>
      </c>
      <c r="W182">
        <f>Net_Zero_Table[[#This Row],[System Cost (LKR)]]*AHP!$Q$25/TOPSIS!$D$20</f>
        <v>2.4886857627491646E-3</v>
      </c>
      <c r="X182">
        <f>Net_Zero_Table[[#This Row],[Embodied Carbon (Metric T)]]*AHP!$Q$26/TOPSIS!$E$20</f>
        <v>1.1536977979122325E-2</v>
      </c>
      <c r="Y1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2.7440554285927091E-3</v>
      </c>
      <c r="Z1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3.9292208877198132E-3</v>
      </c>
      <c r="AA182">
        <f>Net_Zero_Table[[#This Row],[S- Worst-Euclidean Distance]]/(Net_Zero_Table[[#This Row],[S+ Best-Euclidean Distance]]+Net_Zero_Table[[#This Row],[S- Worst-Euclidean Distance]])</f>
        <v>0.58879936952633161</v>
      </c>
      <c r="AB182">
        <v>181</v>
      </c>
    </row>
    <row r="183" spans="1:28" x14ac:dyDescent="0.3">
      <c r="A183">
        <v>85</v>
      </c>
      <c r="B183" t="s">
        <v>139</v>
      </c>
      <c r="C183" t="s">
        <v>151</v>
      </c>
      <c r="D183" t="s">
        <v>154</v>
      </c>
      <c r="E183" t="s">
        <v>157</v>
      </c>
      <c r="F183" t="s">
        <v>160</v>
      </c>
      <c r="G183" t="s">
        <v>225</v>
      </c>
      <c r="H183">
        <v>353.14808550485884</v>
      </c>
      <c r="I183">
        <v>51</v>
      </c>
      <c r="J183">
        <v>1279702.1357351001</v>
      </c>
      <c r="K183">
        <v>50513.67504545454</v>
      </c>
      <c r="L183">
        <v>230346384.43231803</v>
      </c>
      <c r="M183">
        <v>4567303.2595454538</v>
      </c>
      <c r="N183">
        <v>1919553203.6026504</v>
      </c>
      <c r="O183">
        <v>95064000</v>
      </c>
      <c r="P183">
        <v>23.848401186363635</v>
      </c>
      <c r="Q183">
        <v>19131.546929239747</v>
      </c>
      <c r="R183">
        <v>230396898.10736349</v>
      </c>
      <c r="S183">
        <v>2019.184506862196</v>
      </c>
      <c r="T183">
        <v>19155.395330426109</v>
      </c>
      <c r="U183">
        <f>Net_Zero_Table[[#This Row],[Total Energy(MJ)]]*AHP!$Q$23/TOPSIS!$B$20</f>
        <v>2.3568223130780677E-2</v>
      </c>
      <c r="V183">
        <f>Net_Zero_Table[[#This Row],[Capital Cost (LKR)]]*AHP!$Q$24/TOPSIS!$C$20</f>
        <v>4.0322670301346248E-3</v>
      </c>
      <c r="W183">
        <f>Net_Zero_Table[[#This Row],[System Cost (LKR)]]*AHP!$Q$25/TOPSIS!$D$20</f>
        <v>2.4886857627491646E-3</v>
      </c>
      <c r="X183">
        <f>Net_Zero_Table[[#This Row],[Embodied Carbon (Metric T)]]*AHP!$Q$26/TOPSIS!$E$20</f>
        <v>1.1543665149894243E-2</v>
      </c>
      <c r="Y1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2.7490828937099679E-3</v>
      </c>
      <c r="Z1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3.9265175962747015E-3</v>
      </c>
      <c r="AA183">
        <f>Net_Zero_Table[[#This Row],[S- Worst-Euclidean Distance]]/(Net_Zero_Table[[#This Row],[S+ Best-Euclidean Distance]]+Net_Zero_Table[[#This Row],[S- Worst-Euclidean Distance]])</f>
        <v>0.58818942238463989</v>
      </c>
      <c r="AB183">
        <v>182</v>
      </c>
    </row>
    <row r="184" spans="1:28" x14ac:dyDescent="0.3">
      <c r="A184">
        <v>343</v>
      </c>
      <c r="B184" t="s">
        <v>142</v>
      </c>
      <c r="C184" t="s">
        <v>149</v>
      </c>
      <c r="D184" t="s">
        <v>155</v>
      </c>
      <c r="E184" t="s">
        <v>156</v>
      </c>
      <c r="F184" t="s">
        <v>159</v>
      </c>
      <c r="G184" t="s">
        <v>225</v>
      </c>
      <c r="H184">
        <v>357.6992080389918</v>
      </c>
      <c r="I184">
        <v>51</v>
      </c>
      <c r="J184">
        <v>1272750.9636792496</v>
      </c>
      <c r="K184">
        <v>37889.670263636363</v>
      </c>
      <c r="L184">
        <v>229095173.46226493</v>
      </c>
      <c r="M184">
        <v>5755456.087272726</v>
      </c>
      <c r="N184">
        <v>1909126445.5188744</v>
      </c>
      <c r="O184">
        <v>95064000</v>
      </c>
      <c r="P184">
        <v>23.46016624318181</v>
      </c>
      <c r="Q184">
        <v>19027.626907004782</v>
      </c>
      <c r="R184">
        <v>229133063.13252857</v>
      </c>
      <c r="S184">
        <v>2009.9459016061471</v>
      </c>
      <c r="T184">
        <v>19051.087073247963</v>
      </c>
      <c r="U184">
        <f>Net_Zero_Table[[#This Row],[Total Energy(MJ)]]*AHP!$Q$23/TOPSIS!$B$20</f>
        <v>2.3438940380309296E-2</v>
      </c>
      <c r="V184">
        <f>Net_Zero_Table[[#This Row],[Capital Cost (LKR)]]*AHP!$Q$24/TOPSIS!$C$20</f>
        <v>5.0812338277723872E-3</v>
      </c>
      <c r="W184">
        <f>Net_Zero_Table[[#This Row],[System Cost (LKR)]]*AHP!$Q$25/TOPSIS!$D$20</f>
        <v>2.4886857627491646E-3</v>
      </c>
      <c r="X184">
        <f>Net_Zero_Table[[#This Row],[Embodied Carbon (Metric T)]]*AHP!$Q$26/TOPSIS!$E$20</f>
        <v>1.1355742523611783E-2</v>
      </c>
      <c r="Y1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2.7494566570782949E-3</v>
      </c>
      <c r="Z1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3.9258141622995953E-3</v>
      </c>
      <c r="AA184">
        <f>Net_Zero_Table[[#This Row],[S- Worst-Euclidean Distance]]/(Net_Zero_Table[[#This Row],[S+ Best-Euclidean Distance]]+Net_Zero_Table[[#This Row],[S- Worst-Euclidean Distance]])</f>
        <v>0.58811309211653318</v>
      </c>
      <c r="AB184">
        <v>183</v>
      </c>
    </row>
    <row r="185" spans="1:28" x14ac:dyDescent="0.3">
      <c r="A185">
        <v>105</v>
      </c>
      <c r="B185" t="s">
        <v>139</v>
      </c>
      <c r="C185" t="s">
        <v>151</v>
      </c>
      <c r="D185" t="s">
        <v>155</v>
      </c>
      <c r="E185" t="s">
        <v>157</v>
      </c>
      <c r="F185" t="s">
        <v>160</v>
      </c>
      <c r="G185" t="s">
        <v>224</v>
      </c>
      <c r="H185">
        <v>353.15453260985885</v>
      </c>
      <c r="I185">
        <v>26</v>
      </c>
      <c r="J185">
        <v>1279708.3765327397</v>
      </c>
      <c r="K185">
        <v>50495.254745454542</v>
      </c>
      <c r="L185">
        <v>230347507.77589315</v>
      </c>
      <c r="M185">
        <v>4566382.2445454542</v>
      </c>
      <c r="N185">
        <v>1919562564.7991095</v>
      </c>
      <c r="O185">
        <v>97401200</v>
      </c>
      <c r="P185">
        <v>23.834585961363636</v>
      </c>
      <c r="Q185">
        <v>19131.640229164459</v>
      </c>
      <c r="R185">
        <v>230398003.03063861</v>
      </c>
      <c r="S185">
        <v>2021.530147043655</v>
      </c>
      <c r="T185">
        <v>19155.474815125821</v>
      </c>
      <c r="U185">
        <f>Net_Zero_Table[[#This Row],[Total Energy(MJ)]]*AHP!$Q$23/TOPSIS!$B$20</f>
        <v>2.356833615781578E-2</v>
      </c>
      <c r="V185">
        <f>Net_Zero_Table[[#This Row],[Capital Cost (LKR)]]*AHP!$Q$24/TOPSIS!$C$20</f>
        <v>4.0314539073337697E-3</v>
      </c>
      <c r="W185">
        <f>Net_Zero_Table[[#This Row],[System Cost (LKR)]]*AHP!$Q$25/TOPSIS!$D$20</f>
        <v>2.5498714520184708E-3</v>
      </c>
      <c r="X185">
        <f>Net_Zero_Table[[#This Row],[Embodied Carbon (Metric T)]]*AHP!$Q$26/TOPSIS!$E$20</f>
        <v>1.1536977979122325E-2</v>
      </c>
      <c r="Y1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2.7501711091489273E-3</v>
      </c>
      <c r="Z1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3.9207457229543819E-3</v>
      </c>
      <c r="AA185">
        <f>Net_Zero_Table[[#This Row],[S- Worst-Euclidean Distance]]/(Net_Zero_Table[[#This Row],[S+ Best-Euclidean Distance]]+Net_Zero_Table[[#This Row],[S- Worst-Euclidean Distance]])</f>
        <v>0.58773716141776411</v>
      </c>
      <c r="AB185">
        <v>184</v>
      </c>
    </row>
    <row r="186" spans="1:28" x14ac:dyDescent="0.3">
      <c r="A186">
        <v>325</v>
      </c>
      <c r="B186" t="s">
        <v>142</v>
      </c>
      <c r="C186" t="s">
        <v>149</v>
      </c>
      <c r="D186" t="s">
        <v>154</v>
      </c>
      <c r="E186" t="s">
        <v>156</v>
      </c>
      <c r="F186" t="s">
        <v>159</v>
      </c>
      <c r="G186" t="s">
        <v>225</v>
      </c>
      <c r="H186">
        <v>357.69276093399179</v>
      </c>
      <c r="I186">
        <v>51</v>
      </c>
      <c r="J186">
        <v>1272744.7228816096</v>
      </c>
      <c r="K186">
        <v>37908.09056363636</v>
      </c>
      <c r="L186">
        <v>229094050.11868972</v>
      </c>
      <c r="M186">
        <v>5756377.1022727257</v>
      </c>
      <c r="N186">
        <v>1909117084.3224142</v>
      </c>
      <c r="O186">
        <v>95064000</v>
      </c>
      <c r="P186">
        <v>23.473981468181812</v>
      </c>
      <c r="Q186">
        <v>19027.533607080062</v>
      </c>
      <c r="R186">
        <v>229131958.20925334</v>
      </c>
      <c r="S186">
        <v>2009.9374614246869</v>
      </c>
      <c r="T186">
        <v>19051.007588548244</v>
      </c>
      <c r="U186">
        <f>Net_Zero_Table[[#This Row],[Total Energy(MJ)]]*AHP!$Q$23/TOPSIS!$B$20</f>
        <v>2.343882735327418E-2</v>
      </c>
      <c r="V186">
        <f>Net_Zero_Table[[#This Row],[Capital Cost (LKR)]]*AHP!$Q$24/TOPSIS!$C$20</f>
        <v>5.0820469505732423E-3</v>
      </c>
      <c r="W186">
        <f>Net_Zero_Table[[#This Row],[System Cost (LKR)]]*AHP!$Q$25/TOPSIS!$D$20</f>
        <v>2.4886857627491646E-3</v>
      </c>
      <c r="X186">
        <f>Net_Zero_Table[[#This Row],[Embodied Carbon (Metric T)]]*AHP!$Q$26/TOPSIS!$E$20</f>
        <v>1.1362429694383702E-2</v>
      </c>
      <c r="Y1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2.7543494723782729E-3</v>
      </c>
      <c r="Z1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3.923020906369484E-3</v>
      </c>
      <c r="AA186">
        <f>Net_Zero_Table[[#This Row],[S- Worst-Euclidean Distance]]/(Net_Zero_Table[[#This Row],[S+ Best-Euclidean Distance]]+Net_Zero_Table[[#This Row],[S- Worst-Euclidean Distance]])</f>
        <v>0.5875098555047038</v>
      </c>
      <c r="AB186">
        <v>185</v>
      </c>
    </row>
    <row r="187" spans="1:28" x14ac:dyDescent="0.3">
      <c r="A187">
        <v>87</v>
      </c>
      <c r="B187" t="s">
        <v>139</v>
      </c>
      <c r="C187" t="s">
        <v>151</v>
      </c>
      <c r="D187" t="s">
        <v>154</v>
      </c>
      <c r="E187" t="s">
        <v>157</v>
      </c>
      <c r="F187" t="s">
        <v>160</v>
      </c>
      <c r="G187" t="s">
        <v>224</v>
      </c>
      <c r="H187">
        <v>353.14808550485884</v>
      </c>
      <c r="I187">
        <v>26</v>
      </c>
      <c r="J187">
        <v>1279702.1357351001</v>
      </c>
      <c r="K187">
        <v>50513.67504545454</v>
      </c>
      <c r="L187">
        <v>230346384.43231803</v>
      </c>
      <c r="M187">
        <v>4567303.2595454538</v>
      </c>
      <c r="N187">
        <v>1919553203.6026504</v>
      </c>
      <c r="O187">
        <v>97401200</v>
      </c>
      <c r="P187">
        <v>23.848401186363635</v>
      </c>
      <c r="Q187">
        <v>19131.546929239747</v>
      </c>
      <c r="R187">
        <v>230396898.10736349</v>
      </c>
      <c r="S187">
        <v>2021.521706862196</v>
      </c>
      <c r="T187">
        <v>19155.395330426109</v>
      </c>
      <c r="U187">
        <f>Net_Zero_Table[[#This Row],[Total Energy(MJ)]]*AHP!$Q$23/TOPSIS!$B$20</f>
        <v>2.3568223130780677E-2</v>
      </c>
      <c r="V187">
        <f>Net_Zero_Table[[#This Row],[Capital Cost (LKR)]]*AHP!$Q$24/TOPSIS!$C$20</f>
        <v>4.0322670301346248E-3</v>
      </c>
      <c r="W187">
        <f>Net_Zero_Table[[#This Row],[System Cost (LKR)]]*AHP!$Q$25/TOPSIS!$D$20</f>
        <v>2.5498714520184708E-3</v>
      </c>
      <c r="X187">
        <f>Net_Zero_Table[[#This Row],[Embodied Carbon (Metric T)]]*AHP!$Q$26/TOPSIS!$E$20</f>
        <v>1.1543665149894243E-2</v>
      </c>
      <c r="Y1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2.7551874148407937E-3</v>
      </c>
      <c r="Z1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3.9180365839826276E-3</v>
      </c>
      <c r="AA187">
        <f>Net_Zero_Table[[#This Row],[S- Worst-Euclidean Distance]]/(Net_Zero_Table[[#This Row],[S+ Best-Euclidean Distance]]+Net_Zero_Table[[#This Row],[S- Worst-Euclidean Distance]])</f>
        <v>0.58712798861141624</v>
      </c>
      <c r="AB187">
        <v>186</v>
      </c>
    </row>
    <row r="188" spans="1:28" x14ac:dyDescent="0.3">
      <c r="A188">
        <v>345</v>
      </c>
      <c r="B188" t="s">
        <v>142</v>
      </c>
      <c r="C188" t="s">
        <v>149</v>
      </c>
      <c r="D188" t="s">
        <v>155</v>
      </c>
      <c r="E188" t="s">
        <v>156</v>
      </c>
      <c r="F188" t="s">
        <v>159</v>
      </c>
      <c r="G188" t="s">
        <v>224</v>
      </c>
      <c r="H188">
        <v>357.6992080389918</v>
      </c>
      <c r="I188">
        <v>26</v>
      </c>
      <c r="J188">
        <v>1272750.9636792496</v>
      </c>
      <c r="K188">
        <v>37889.670263636363</v>
      </c>
      <c r="L188">
        <v>229095173.46226493</v>
      </c>
      <c r="M188">
        <v>5755456.087272726</v>
      </c>
      <c r="N188">
        <v>1909126445.5188744</v>
      </c>
      <c r="O188">
        <v>97401200</v>
      </c>
      <c r="P188">
        <v>23.46016624318181</v>
      </c>
      <c r="Q188">
        <v>19027.626907004782</v>
      </c>
      <c r="R188">
        <v>229133063.13252857</v>
      </c>
      <c r="S188">
        <v>2012.2831016061471</v>
      </c>
      <c r="T188">
        <v>19051.087073247963</v>
      </c>
      <c r="U188">
        <f>Net_Zero_Table[[#This Row],[Total Energy(MJ)]]*AHP!$Q$23/TOPSIS!$B$20</f>
        <v>2.3438940380309296E-2</v>
      </c>
      <c r="V188">
        <f>Net_Zero_Table[[#This Row],[Capital Cost (LKR)]]*AHP!$Q$24/TOPSIS!$C$20</f>
        <v>5.0812338277723872E-3</v>
      </c>
      <c r="W188">
        <f>Net_Zero_Table[[#This Row],[System Cost (LKR)]]*AHP!$Q$25/TOPSIS!$D$20</f>
        <v>2.5498714520184708E-3</v>
      </c>
      <c r="X188">
        <f>Net_Zero_Table[[#This Row],[Embodied Carbon (Metric T)]]*AHP!$Q$26/TOPSIS!$E$20</f>
        <v>1.1355742523611783E-2</v>
      </c>
      <c r="Y1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2.7555603501938542E-3</v>
      </c>
      <c r="Z1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3.9173316270751796E-3</v>
      </c>
      <c r="AA188">
        <f>Net_Zero_Table[[#This Row],[S- Worst-Euclidean Distance]]/(Net_Zero_Table[[#This Row],[S+ Best-Euclidean Distance]]+Net_Zero_Table[[#This Row],[S- Worst-Euclidean Distance]])</f>
        <v>0.58705155731869019</v>
      </c>
      <c r="AB188">
        <v>187</v>
      </c>
    </row>
    <row r="189" spans="1:28" x14ac:dyDescent="0.3">
      <c r="A189">
        <v>327</v>
      </c>
      <c r="B189" t="s">
        <v>142</v>
      </c>
      <c r="C189" t="s">
        <v>149</v>
      </c>
      <c r="D189" t="s">
        <v>154</v>
      </c>
      <c r="E189" t="s">
        <v>156</v>
      </c>
      <c r="F189" t="s">
        <v>159</v>
      </c>
      <c r="G189" t="s">
        <v>224</v>
      </c>
      <c r="H189">
        <v>357.69276093399179</v>
      </c>
      <c r="I189">
        <v>26</v>
      </c>
      <c r="J189">
        <v>1272744.7228816096</v>
      </c>
      <c r="K189">
        <v>37908.09056363636</v>
      </c>
      <c r="L189">
        <v>229094050.11868972</v>
      </c>
      <c r="M189">
        <v>5756377.1022727257</v>
      </c>
      <c r="N189">
        <v>1909117084.3224142</v>
      </c>
      <c r="O189">
        <v>97401200</v>
      </c>
      <c r="P189">
        <v>23.473981468181812</v>
      </c>
      <c r="Q189">
        <v>19027.533607080062</v>
      </c>
      <c r="R189">
        <v>229131958.20925334</v>
      </c>
      <c r="S189">
        <v>2012.2746614246869</v>
      </c>
      <c r="T189">
        <v>19051.007588548244</v>
      </c>
      <c r="U189">
        <f>Net_Zero_Table[[#This Row],[Total Energy(MJ)]]*AHP!$Q$23/TOPSIS!$B$20</f>
        <v>2.343882735327418E-2</v>
      </c>
      <c r="V189">
        <f>Net_Zero_Table[[#This Row],[Capital Cost (LKR)]]*AHP!$Q$24/TOPSIS!$C$20</f>
        <v>5.0820469505732423E-3</v>
      </c>
      <c r="W189">
        <f>Net_Zero_Table[[#This Row],[System Cost (LKR)]]*AHP!$Q$25/TOPSIS!$D$20</f>
        <v>2.5498714520184708E-3</v>
      </c>
      <c r="X189">
        <f>Net_Zero_Table[[#This Row],[Embodied Carbon (Metric T)]]*AHP!$Q$26/TOPSIS!$E$20</f>
        <v>1.1362429694383702E-2</v>
      </c>
      <c r="Y1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2.7604423468710216E-3</v>
      </c>
      <c r="Z1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3.9145323183470389E-3</v>
      </c>
      <c r="AA189">
        <f>Net_Zero_Table[[#This Row],[S- Worst-Euclidean Distance]]/(Net_Zero_Table[[#This Row],[S+ Best-Euclidean Distance]]+Net_Zero_Table[[#This Row],[S- Worst-Euclidean Distance]])</f>
        <v>0.58644901511684722</v>
      </c>
      <c r="AB189">
        <v>188</v>
      </c>
    </row>
    <row r="190" spans="1:28" x14ac:dyDescent="0.3">
      <c r="A190">
        <v>104</v>
      </c>
      <c r="B190" t="s">
        <v>139</v>
      </c>
      <c r="C190" t="s">
        <v>151</v>
      </c>
      <c r="D190" t="s">
        <v>155</v>
      </c>
      <c r="E190" t="s">
        <v>157</v>
      </c>
      <c r="F190" t="s">
        <v>160</v>
      </c>
      <c r="G190" t="s">
        <v>226</v>
      </c>
      <c r="H190">
        <v>353.15453260985885</v>
      </c>
      <c r="I190">
        <v>26</v>
      </c>
      <c r="J190">
        <v>1279708.3765327397</v>
      </c>
      <c r="K190">
        <v>50495.254745454542</v>
      </c>
      <c r="L190">
        <v>230347507.77589315</v>
      </c>
      <c r="M190">
        <v>4566382.2445454542</v>
      </c>
      <c r="N190">
        <v>1919562564.7991095</v>
      </c>
      <c r="O190">
        <v>101400000</v>
      </c>
      <c r="P190">
        <v>23.834585961363636</v>
      </c>
      <c r="Q190">
        <v>19131.640229164459</v>
      </c>
      <c r="R190">
        <v>230398003.03063861</v>
      </c>
      <c r="S190">
        <v>2025.5289470436549</v>
      </c>
      <c r="T190">
        <v>19155.474815125821</v>
      </c>
      <c r="U190">
        <f>Net_Zero_Table[[#This Row],[Total Energy(MJ)]]*AHP!$Q$23/TOPSIS!$B$20</f>
        <v>2.356833615781578E-2</v>
      </c>
      <c r="V190">
        <f>Net_Zero_Table[[#This Row],[Capital Cost (LKR)]]*AHP!$Q$24/TOPSIS!$C$20</f>
        <v>4.0314539073337697E-3</v>
      </c>
      <c r="W190">
        <f>Net_Zero_Table[[#This Row],[System Cost (LKR)]]*AHP!$Q$25/TOPSIS!$D$20</f>
        <v>2.6545562604431252E-3</v>
      </c>
      <c r="X190">
        <f>Net_Zero_Table[[#This Row],[Embodied Carbon (Metric T)]]*AHP!$Q$26/TOPSIS!$E$20</f>
        <v>1.1536977979122325E-2</v>
      </c>
      <c r="Y1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2.7637464255353232E-3</v>
      </c>
      <c r="Z1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3.9084246151500869E-3</v>
      </c>
      <c r="AA190">
        <f>Net_Zero_Table[[#This Row],[S- Worst-Euclidean Distance]]/(Net_Zero_Table[[#This Row],[S+ Best-Euclidean Distance]]+Net_Zero_Table[[#This Row],[S- Worst-Euclidean Distance]])</f>
        <v>0.58578003940807055</v>
      </c>
      <c r="AB190">
        <v>189</v>
      </c>
    </row>
    <row r="191" spans="1:28" x14ac:dyDescent="0.3">
      <c r="A191">
        <v>86</v>
      </c>
      <c r="B191" t="s">
        <v>139</v>
      </c>
      <c r="C191" t="s">
        <v>151</v>
      </c>
      <c r="D191" t="s">
        <v>154</v>
      </c>
      <c r="E191" t="s">
        <v>157</v>
      </c>
      <c r="F191" t="s">
        <v>160</v>
      </c>
      <c r="G191" t="s">
        <v>226</v>
      </c>
      <c r="H191">
        <v>353.14808550485884</v>
      </c>
      <c r="I191">
        <v>26</v>
      </c>
      <c r="J191">
        <v>1279702.1357351001</v>
      </c>
      <c r="K191">
        <v>50513.67504545454</v>
      </c>
      <c r="L191">
        <v>230346384.43231803</v>
      </c>
      <c r="M191">
        <v>4567303.2595454538</v>
      </c>
      <c r="N191">
        <v>1919553203.6026504</v>
      </c>
      <c r="O191">
        <v>101400000</v>
      </c>
      <c r="P191">
        <v>23.848401186363635</v>
      </c>
      <c r="Q191">
        <v>19131.546929239747</v>
      </c>
      <c r="R191">
        <v>230396898.10736349</v>
      </c>
      <c r="S191">
        <v>2025.520506862196</v>
      </c>
      <c r="T191">
        <v>19155.395330426109</v>
      </c>
      <c r="U191">
        <f>Net_Zero_Table[[#This Row],[Total Energy(MJ)]]*AHP!$Q$23/TOPSIS!$B$20</f>
        <v>2.3568223130780677E-2</v>
      </c>
      <c r="V191">
        <f>Net_Zero_Table[[#This Row],[Capital Cost (LKR)]]*AHP!$Q$24/TOPSIS!$C$20</f>
        <v>4.0322670301346248E-3</v>
      </c>
      <c r="W191">
        <f>Net_Zero_Table[[#This Row],[System Cost (LKR)]]*AHP!$Q$25/TOPSIS!$D$20</f>
        <v>2.6545562604431252E-3</v>
      </c>
      <c r="X191">
        <f>Net_Zero_Table[[#This Row],[Embodied Carbon (Metric T)]]*AHP!$Q$26/TOPSIS!$E$20</f>
        <v>1.1543665149894243E-2</v>
      </c>
      <c r="Y1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2.7687381360394E-3</v>
      </c>
      <c r="Z1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3.9057069298236249E-3</v>
      </c>
      <c r="AA191">
        <f>Net_Zero_Table[[#This Row],[S- Worst-Euclidean Distance]]/(Net_Zero_Table[[#This Row],[S+ Best-Euclidean Distance]]+Net_Zero_Table[[#This Row],[S- Worst-Euclidean Distance]])</f>
        <v>0.58517328276468572</v>
      </c>
      <c r="AB191">
        <v>190</v>
      </c>
    </row>
    <row r="192" spans="1:28" x14ac:dyDescent="0.3">
      <c r="A192">
        <v>344</v>
      </c>
      <c r="B192" t="s">
        <v>142</v>
      </c>
      <c r="C192" t="s">
        <v>149</v>
      </c>
      <c r="D192" t="s">
        <v>155</v>
      </c>
      <c r="E192" t="s">
        <v>156</v>
      </c>
      <c r="F192" t="s">
        <v>159</v>
      </c>
      <c r="G192" t="s">
        <v>226</v>
      </c>
      <c r="H192">
        <v>357.6992080389918</v>
      </c>
      <c r="I192">
        <v>26</v>
      </c>
      <c r="J192">
        <v>1272750.9636792496</v>
      </c>
      <c r="K192">
        <v>37889.670263636363</v>
      </c>
      <c r="L192">
        <v>229095173.46226493</v>
      </c>
      <c r="M192">
        <v>5755456.087272726</v>
      </c>
      <c r="N192">
        <v>1909126445.5188744</v>
      </c>
      <c r="O192">
        <v>101400000</v>
      </c>
      <c r="P192">
        <v>23.46016624318181</v>
      </c>
      <c r="Q192">
        <v>19027.626907004782</v>
      </c>
      <c r="R192">
        <v>229133063.13252857</v>
      </c>
      <c r="S192">
        <v>2016.2819016061471</v>
      </c>
      <c r="T192">
        <v>19051.087073247963</v>
      </c>
      <c r="U192">
        <f>Net_Zero_Table[[#This Row],[Total Energy(MJ)]]*AHP!$Q$23/TOPSIS!$B$20</f>
        <v>2.3438940380309296E-2</v>
      </c>
      <c r="V192">
        <f>Net_Zero_Table[[#This Row],[Capital Cost (LKR)]]*AHP!$Q$24/TOPSIS!$C$20</f>
        <v>5.0812338277723872E-3</v>
      </c>
      <c r="W192">
        <f>Net_Zero_Table[[#This Row],[System Cost (LKR)]]*AHP!$Q$25/TOPSIS!$D$20</f>
        <v>2.6545562604431252E-3</v>
      </c>
      <c r="X192">
        <f>Net_Zero_Table[[#This Row],[Embodied Carbon (Metric T)]]*AHP!$Q$26/TOPSIS!$E$20</f>
        <v>1.1355742523611783E-2</v>
      </c>
      <c r="Y1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2.7691092464224507E-3</v>
      </c>
      <c r="Z1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3.9049997470844353E-3</v>
      </c>
      <c r="AA192">
        <f>Net_Zero_Table[[#This Row],[S- Worst-Euclidean Distance]]/(Net_Zero_Table[[#This Row],[S+ Best-Euclidean Distance]]+Net_Zero_Table[[#This Row],[S- Worst-Euclidean Distance]])</f>
        <v>0.58509678983120228</v>
      </c>
      <c r="AB192">
        <v>191</v>
      </c>
    </row>
    <row r="193" spans="1:28" x14ac:dyDescent="0.3">
      <c r="A193">
        <v>142</v>
      </c>
      <c r="B193" t="s">
        <v>140</v>
      </c>
      <c r="C193" t="s">
        <v>149</v>
      </c>
      <c r="D193" t="s">
        <v>155</v>
      </c>
      <c r="E193" t="s">
        <v>157</v>
      </c>
      <c r="F193" t="s">
        <v>161</v>
      </c>
      <c r="G193" t="s">
        <v>225</v>
      </c>
      <c r="H193">
        <v>332.14952373228749</v>
      </c>
      <c r="I193">
        <v>48</v>
      </c>
      <c r="J193">
        <v>1212764.9172060555</v>
      </c>
      <c r="K193">
        <v>49189.823809090907</v>
      </c>
      <c r="L193">
        <v>218297685.09709001</v>
      </c>
      <c r="M193">
        <v>5369289.7781818165</v>
      </c>
      <c r="N193">
        <v>1819147375.8090832</v>
      </c>
      <c r="O193">
        <v>89472000</v>
      </c>
      <c r="P193">
        <v>26.151321697727269</v>
      </c>
      <c r="Q193">
        <v>18130.835512230529</v>
      </c>
      <c r="R193">
        <v>218346874.92089909</v>
      </c>
      <c r="S193">
        <v>1913.9886655872649</v>
      </c>
      <c r="T193">
        <v>18156.986833928255</v>
      </c>
      <c r="U193">
        <f>Net_Zero_Table[[#This Row],[Total Energy(MJ)]]*AHP!$Q$23/TOPSIS!$B$20</f>
        <v>2.2335577910629609E-2</v>
      </c>
      <c r="V193">
        <f>Net_Zero_Table[[#This Row],[Capital Cost (LKR)]]*AHP!$Q$24/TOPSIS!$C$20</f>
        <v>4.7403049277608246E-3</v>
      </c>
      <c r="W193">
        <f>Net_Zero_Table[[#This Row],[System Cost (LKR)]]*AHP!$Q$25/TOPSIS!$D$20</f>
        <v>2.3422924825874485E-3</v>
      </c>
      <c r="X193">
        <f>Net_Zero_Table[[#This Row],[Embodied Carbon (Metric T)]]*AHP!$Q$26/TOPSIS!$E$20</f>
        <v>1.2658379006066943E-2</v>
      </c>
      <c r="Y1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3.3387029298934398E-3</v>
      </c>
      <c r="Z1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4.7010790976900656E-3</v>
      </c>
      <c r="AA193">
        <f>Net_Zero_Table[[#This Row],[S- Worst-Euclidean Distance]]/(Net_Zero_Table[[#This Row],[S+ Best-Euclidean Distance]]+Net_Zero_Table[[#This Row],[S- Worst-Euclidean Distance]])</f>
        <v>0.58472718309541727</v>
      </c>
      <c r="AB193">
        <v>192</v>
      </c>
    </row>
    <row r="194" spans="1:28" x14ac:dyDescent="0.3">
      <c r="A194">
        <v>144</v>
      </c>
      <c r="B194" t="s">
        <v>140</v>
      </c>
      <c r="C194" t="s">
        <v>149</v>
      </c>
      <c r="D194" t="s">
        <v>155</v>
      </c>
      <c r="E194" t="s">
        <v>157</v>
      </c>
      <c r="F194" t="s">
        <v>161</v>
      </c>
      <c r="G194" t="s">
        <v>224</v>
      </c>
      <c r="H194">
        <v>332.14952373228749</v>
      </c>
      <c r="I194">
        <v>24</v>
      </c>
      <c r="J194">
        <v>1212764.9172060555</v>
      </c>
      <c r="K194">
        <v>49189.823809090907</v>
      </c>
      <c r="L194">
        <v>218297685.09709001</v>
      </c>
      <c r="M194">
        <v>5369289.7781818165</v>
      </c>
      <c r="N194">
        <v>1819147375.8090832</v>
      </c>
      <c r="O194">
        <v>89908800</v>
      </c>
      <c r="P194">
        <v>26.151321697727269</v>
      </c>
      <c r="Q194">
        <v>18130.835512230529</v>
      </c>
      <c r="R194">
        <v>218346874.92089909</v>
      </c>
      <c r="S194">
        <v>1914.4254655872651</v>
      </c>
      <c r="T194">
        <v>18156.986833928255</v>
      </c>
      <c r="U194">
        <f>Net_Zero_Table[[#This Row],[Total Energy(MJ)]]*AHP!$Q$23/TOPSIS!$B$20</f>
        <v>2.2335577910629609E-2</v>
      </c>
      <c r="V194">
        <f>Net_Zero_Table[[#This Row],[Capital Cost (LKR)]]*AHP!$Q$24/TOPSIS!$C$20</f>
        <v>4.7403049277608246E-3</v>
      </c>
      <c r="W194">
        <f>Net_Zero_Table[[#This Row],[System Cost (LKR)]]*AHP!$Q$25/TOPSIS!$D$20</f>
        <v>2.3537274941708964E-3</v>
      </c>
      <c r="X194">
        <f>Net_Zero_Table[[#This Row],[Embodied Carbon (Metric T)]]*AHP!$Q$26/TOPSIS!$E$20</f>
        <v>1.2658379006066943E-2</v>
      </c>
      <c r="Y1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3.3390567568363978E-3</v>
      </c>
      <c r="Z1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4.6993397407326656E-3</v>
      </c>
      <c r="AA194">
        <f>Net_Zero_Table[[#This Row],[S- Worst-Euclidean Distance]]/(Net_Zero_Table[[#This Row],[S+ Best-Euclidean Distance]]+Net_Zero_Table[[#This Row],[S- Worst-Euclidean Distance]])</f>
        <v>0.58461158791480605</v>
      </c>
      <c r="AB194">
        <v>193</v>
      </c>
    </row>
    <row r="195" spans="1:28" x14ac:dyDescent="0.3">
      <c r="A195">
        <v>326</v>
      </c>
      <c r="B195" t="s">
        <v>142</v>
      </c>
      <c r="C195" t="s">
        <v>149</v>
      </c>
      <c r="D195" t="s">
        <v>154</v>
      </c>
      <c r="E195" t="s">
        <v>156</v>
      </c>
      <c r="F195" t="s">
        <v>159</v>
      </c>
      <c r="G195" t="s">
        <v>226</v>
      </c>
      <c r="H195">
        <v>357.69276093399179</v>
      </c>
      <c r="I195">
        <v>26</v>
      </c>
      <c r="J195">
        <v>1272744.7228816096</v>
      </c>
      <c r="K195">
        <v>37908.09056363636</v>
      </c>
      <c r="L195">
        <v>229094050.11868972</v>
      </c>
      <c r="M195">
        <v>5756377.1022727257</v>
      </c>
      <c r="N195">
        <v>1909117084.3224142</v>
      </c>
      <c r="O195">
        <v>101400000</v>
      </c>
      <c r="P195">
        <v>23.473981468181812</v>
      </c>
      <c r="Q195">
        <v>19027.533607080062</v>
      </c>
      <c r="R195">
        <v>229131958.20925334</v>
      </c>
      <c r="S195">
        <v>2016.273461424687</v>
      </c>
      <c r="T195">
        <v>19051.007588548244</v>
      </c>
      <c r="U195">
        <f>Net_Zero_Table[[#This Row],[Total Energy(MJ)]]*AHP!$Q$23/TOPSIS!$B$20</f>
        <v>2.343882735327418E-2</v>
      </c>
      <c r="V195">
        <f>Net_Zero_Table[[#This Row],[Capital Cost (LKR)]]*AHP!$Q$24/TOPSIS!$C$20</f>
        <v>5.0820469505732423E-3</v>
      </c>
      <c r="W195">
        <f>Net_Zero_Table[[#This Row],[System Cost (LKR)]]*AHP!$Q$25/TOPSIS!$D$20</f>
        <v>2.6545562604431252E-3</v>
      </c>
      <c r="X195">
        <f>Net_Zero_Table[[#This Row],[Embodied Carbon (Metric T)]]*AHP!$Q$26/TOPSIS!$E$20</f>
        <v>1.1362429694383702E-2</v>
      </c>
      <c r="Y1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2.7739673980529457E-3</v>
      </c>
      <c r="Z1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3.90219159186597E-3</v>
      </c>
      <c r="AA195">
        <f>Net_Zero_Table[[#This Row],[S- Worst-Euclidean Distance]]/(Net_Zero_Table[[#This Row],[S+ Best-Euclidean Distance]]+Net_Zero_Table[[#This Row],[S- Worst-Euclidean Distance]])</f>
        <v>0.5844965043160788</v>
      </c>
      <c r="AB195">
        <v>194</v>
      </c>
    </row>
    <row r="196" spans="1:28" x14ac:dyDescent="0.3">
      <c r="A196">
        <v>124</v>
      </c>
      <c r="B196" t="s">
        <v>140</v>
      </c>
      <c r="C196" t="s">
        <v>149</v>
      </c>
      <c r="D196" t="s">
        <v>154</v>
      </c>
      <c r="E196" t="s">
        <v>157</v>
      </c>
      <c r="F196" t="s">
        <v>161</v>
      </c>
      <c r="G196" t="s">
        <v>225</v>
      </c>
      <c r="H196">
        <v>332.14307662728754</v>
      </c>
      <c r="I196">
        <v>48</v>
      </c>
      <c r="J196">
        <v>1212758.6764084157</v>
      </c>
      <c r="K196">
        <v>49208.244109090905</v>
      </c>
      <c r="L196">
        <v>218296561.75351483</v>
      </c>
      <c r="M196">
        <v>5370210.793181817</v>
      </c>
      <c r="N196">
        <v>1819138014.6126237</v>
      </c>
      <c r="O196">
        <v>89472000</v>
      </c>
      <c r="P196">
        <v>26.165136922727271</v>
      </c>
      <c r="Q196">
        <v>18130.742212305813</v>
      </c>
      <c r="R196">
        <v>218345769.99762392</v>
      </c>
      <c r="S196">
        <v>1913.9802254058056</v>
      </c>
      <c r="T196">
        <v>18156.907349228539</v>
      </c>
      <c r="U196">
        <f>Net_Zero_Table[[#This Row],[Total Energy(MJ)]]*AHP!$Q$23/TOPSIS!$B$20</f>
        <v>2.2335464883594502E-2</v>
      </c>
      <c r="V196">
        <f>Net_Zero_Table[[#This Row],[Capital Cost (LKR)]]*AHP!$Q$24/TOPSIS!$C$20</f>
        <v>4.7411180505616815E-3</v>
      </c>
      <c r="W196">
        <f>Net_Zero_Table[[#This Row],[System Cost (LKR)]]*AHP!$Q$25/TOPSIS!$D$20</f>
        <v>2.3422924825874485E-3</v>
      </c>
      <c r="X196">
        <f>Net_Zero_Table[[#This Row],[Embodied Carbon (Metric T)]]*AHP!$Q$26/TOPSIS!$E$20</f>
        <v>1.2665066176838862E-2</v>
      </c>
      <c r="Y1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3.3452927004365791E-3</v>
      </c>
      <c r="Z1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4.700567813393953E-3</v>
      </c>
      <c r="AA196">
        <f>Net_Zero_Table[[#This Row],[S- Worst-Euclidean Distance]]/(Net_Zero_Table[[#This Row],[S+ Best-Euclidean Distance]]+Net_Zero_Table[[#This Row],[S- Worst-Euclidean Distance]])</f>
        <v>0.58422188718209234</v>
      </c>
      <c r="AB196">
        <v>195</v>
      </c>
    </row>
    <row r="197" spans="1:28" x14ac:dyDescent="0.3">
      <c r="A197">
        <v>126</v>
      </c>
      <c r="B197" t="s">
        <v>140</v>
      </c>
      <c r="C197" t="s">
        <v>149</v>
      </c>
      <c r="D197" t="s">
        <v>154</v>
      </c>
      <c r="E197" t="s">
        <v>157</v>
      </c>
      <c r="F197" t="s">
        <v>161</v>
      </c>
      <c r="G197" t="s">
        <v>224</v>
      </c>
      <c r="H197">
        <v>332.14307662728754</v>
      </c>
      <c r="I197">
        <v>24</v>
      </c>
      <c r="J197">
        <v>1212758.6764084157</v>
      </c>
      <c r="K197">
        <v>49208.244109090905</v>
      </c>
      <c r="L197">
        <v>218296561.75351483</v>
      </c>
      <c r="M197">
        <v>5370210.793181817</v>
      </c>
      <c r="N197">
        <v>1819138014.6126237</v>
      </c>
      <c r="O197">
        <v>89908800</v>
      </c>
      <c r="P197">
        <v>26.165136922727271</v>
      </c>
      <c r="Q197">
        <v>18130.742212305813</v>
      </c>
      <c r="R197">
        <v>218345769.99762392</v>
      </c>
      <c r="S197">
        <v>1914.4170254058056</v>
      </c>
      <c r="T197">
        <v>18156.907349228539</v>
      </c>
      <c r="U197">
        <f>Net_Zero_Table[[#This Row],[Total Energy(MJ)]]*AHP!$Q$23/TOPSIS!$B$20</f>
        <v>2.2335464883594502E-2</v>
      </c>
      <c r="V197">
        <f>Net_Zero_Table[[#This Row],[Capital Cost (LKR)]]*AHP!$Q$24/TOPSIS!$C$20</f>
        <v>4.7411180505616815E-3</v>
      </c>
      <c r="W197">
        <f>Net_Zero_Table[[#This Row],[System Cost (LKR)]]*AHP!$Q$25/TOPSIS!$D$20</f>
        <v>2.3537274941708964E-3</v>
      </c>
      <c r="X197">
        <f>Net_Zero_Table[[#This Row],[Embodied Carbon (Metric T)]]*AHP!$Q$26/TOPSIS!$E$20</f>
        <v>1.2665066176838862E-2</v>
      </c>
      <c r="Y1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3.3456458304623377E-3</v>
      </c>
      <c r="Z1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4.6988282671753525E-3</v>
      </c>
      <c r="AA197">
        <f>Net_Zero_Table[[#This Row],[S- Worst-Euclidean Distance]]/(Net_Zero_Table[[#This Row],[S+ Best-Euclidean Distance]]+Net_Zero_Table[[#This Row],[S- Worst-Euclidean Distance]])</f>
        <v>0.58410633313558591</v>
      </c>
      <c r="AB197">
        <v>196</v>
      </c>
    </row>
    <row r="198" spans="1:28" x14ac:dyDescent="0.3">
      <c r="A198">
        <v>143</v>
      </c>
      <c r="B198" t="s">
        <v>140</v>
      </c>
      <c r="C198" t="s">
        <v>149</v>
      </c>
      <c r="D198" t="s">
        <v>155</v>
      </c>
      <c r="E198" t="s">
        <v>157</v>
      </c>
      <c r="F198" t="s">
        <v>161</v>
      </c>
      <c r="G198" t="s">
        <v>226</v>
      </c>
      <c r="H198">
        <v>332.14952373228749</v>
      </c>
      <c r="I198">
        <v>24</v>
      </c>
      <c r="J198">
        <v>1212764.9172060555</v>
      </c>
      <c r="K198">
        <v>49189.823809090907</v>
      </c>
      <c r="L198">
        <v>218297685.09709001</v>
      </c>
      <c r="M198">
        <v>5369289.7781818165</v>
      </c>
      <c r="N198">
        <v>1819147375.8090832</v>
      </c>
      <c r="O198">
        <v>93600000</v>
      </c>
      <c r="P198">
        <v>26.151321697727269</v>
      </c>
      <c r="Q198">
        <v>18130.835512230529</v>
      </c>
      <c r="R198">
        <v>218346874.92089909</v>
      </c>
      <c r="S198">
        <v>1918.1166655872651</v>
      </c>
      <c r="T198">
        <v>18156.986833928255</v>
      </c>
      <c r="U198">
        <f>Net_Zero_Table[[#This Row],[Total Energy(MJ)]]*AHP!$Q$23/TOPSIS!$B$20</f>
        <v>2.2335577910629609E-2</v>
      </c>
      <c r="V198">
        <f>Net_Zero_Table[[#This Row],[Capital Cost (LKR)]]*AHP!$Q$24/TOPSIS!$C$20</f>
        <v>4.7403049277608246E-3</v>
      </c>
      <c r="W198">
        <f>Net_Zero_Table[[#This Row],[System Cost (LKR)]]*AHP!$Q$25/TOPSIS!$D$20</f>
        <v>2.4503596250244233E-3</v>
      </c>
      <c r="X198">
        <f>Net_Zero_Table[[#This Row],[Embodied Carbon (Metric T)]]*AHP!$Q$26/TOPSIS!$E$20</f>
        <v>1.2658379006066943E-2</v>
      </c>
      <c r="Y1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3.3436072585306628E-3</v>
      </c>
      <c r="Z1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4.6857298784879061E-3</v>
      </c>
      <c r="AA198">
        <f>Net_Zero_Table[[#This Row],[S- Worst-Euclidean Distance]]/(Net_Zero_Table[[#This Row],[S+ Best-Euclidean Distance]]+Net_Zero_Table[[#This Row],[S- Worst-Euclidean Distance]])</f>
        <v>0.58357617802405515</v>
      </c>
      <c r="AB198">
        <v>197</v>
      </c>
    </row>
    <row r="199" spans="1:28" x14ac:dyDescent="0.3">
      <c r="A199">
        <v>125</v>
      </c>
      <c r="B199" t="s">
        <v>140</v>
      </c>
      <c r="C199" t="s">
        <v>149</v>
      </c>
      <c r="D199" t="s">
        <v>154</v>
      </c>
      <c r="E199" t="s">
        <v>157</v>
      </c>
      <c r="F199" t="s">
        <v>161</v>
      </c>
      <c r="G199" t="s">
        <v>226</v>
      </c>
      <c r="H199">
        <v>332.14307662728754</v>
      </c>
      <c r="I199">
        <v>24</v>
      </c>
      <c r="J199">
        <v>1212758.6764084157</v>
      </c>
      <c r="K199">
        <v>49208.244109090905</v>
      </c>
      <c r="L199">
        <v>218296561.75351483</v>
      </c>
      <c r="M199">
        <v>5370210.793181817</v>
      </c>
      <c r="N199">
        <v>1819138014.6126237</v>
      </c>
      <c r="O199">
        <v>93600000</v>
      </c>
      <c r="P199">
        <v>26.165136922727271</v>
      </c>
      <c r="Q199">
        <v>18130.742212305813</v>
      </c>
      <c r="R199">
        <v>218345769.99762392</v>
      </c>
      <c r="S199">
        <v>1918.1082254058056</v>
      </c>
      <c r="T199">
        <v>18156.907349228539</v>
      </c>
      <c r="U199">
        <f>Net_Zero_Table[[#This Row],[Total Energy(MJ)]]*AHP!$Q$23/TOPSIS!$B$20</f>
        <v>2.2335464883594502E-2</v>
      </c>
      <c r="V199">
        <f>Net_Zero_Table[[#This Row],[Capital Cost (LKR)]]*AHP!$Q$24/TOPSIS!$C$20</f>
        <v>4.7411180505616815E-3</v>
      </c>
      <c r="W199">
        <f>Net_Zero_Table[[#This Row],[System Cost (LKR)]]*AHP!$Q$25/TOPSIS!$D$20</f>
        <v>2.4503596250244233E-3</v>
      </c>
      <c r="X199">
        <f>Net_Zero_Table[[#This Row],[Embodied Carbon (Metric T)]]*AHP!$Q$26/TOPSIS!$E$20</f>
        <v>1.2665066176838862E-2</v>
      </c>
      <c r="Y1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3.3501873823435844E-3</v>
      </c>
      <c r="Z1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4.6852169191757866E-3</v>
      </c>
      <c r="AA199">
        <f>Net_Zero_Table[[#This Row],[S- Worst-Euclidean Distance]]/(Net_Zero_Table[[#This Row],[S+ Best-Euclidean Distance]]+Net_Zero_Table[[#This Row],[S- Worst-Euclidean Distance]])</f>
        <v>0.58307170907254591</v>
      </c>
      <c r="AB199">
        <v>198</v>
      </c>
    </row>
    <row r="200" spans="1:28" x14ac:dyDescent="0.3">
      <c r="A200">
        <v>100</v>
      </c>
      <c r="B200" t="s">
        <v>139</v>
      </c>
      <c r="C200" t="s">
        <v>151</v>
      </c>
      <c r="D200" t="s">
        <v>155</v>
      </c>
      <c r="E200" t="s">
        <v>157</v>
      </c>
      <c r="F200" t="s">
        <v>159</v>
      </c>
      <c r="G200" t="s">
        <v>225</v>
      </c>
      <c r="H200">
        <v>353.193104453697</v>
      </c>
      <c r="I200">
        <v>51</v>
      </c>
      <c r="J200">
        <v>1278667.1971090562</v>
      </c>
      <c r="K200">
        <v>49676.474972727272</v>
      </c>
      <c r="L200">
        <v>230160095.47963011</v>
      </c>
      <c r="M200">
        <v>4539089.585454545</v>
      </c>
      <c r="N200">
        <v>1918000795.6635842</v>
      </c>
      <c r="O200">
        <v>95064000</v>
      </c>
      <c r="P200">
        <v>24.107512552272723</v>
      </c>
      <c r="Q200">
        <v>19116.074596780389</v>
      </c>
      <c r="R200">
        <v>230209771.95460284</v>
      </c>
      <c r="S200">
        <v>2017.6038852490387</v>
      </c>
      <c r="T200">
        <v>19140.182109332662</v>
      </c>
      <c r="U200">
        <f>Net_Zero_Table[[#This Row],[Total Energy(MJ)]]*AHP!$Q$23/TOPSIS!$B$20</f>
        <v>2.3549081245806978E-2</v>
      </c>
      <c r="V200">
        <f>Net_Zero_Table[[#This Row],[Capital Cost (LKR)]]*AHP!$Q$24/TOPSIS!$C$20</f>
        <v>4.0073584437389283E-3</v>
      </c>
      <c r="W200">
        <f>Net_Zero_Table[[#This Row],[System Cost (LKR)]]*AHP!$Q$25/TOPSIS!$D$20</f>
        <v>2.4886857627491646E-3</v>
      </c>
      <c r="X200">
        <f>Net_Zero_Table[[#This Row],[Embodied Carbon (Metric T)]]*AHP!$Q$26/TOPSIS!$E$20</f>
        <v>1.1669086339399245E-2</v>
      </c>
      <c r="Y2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2.8336090220629473E-3</v>
      </c>
      <c r="Z2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3.9051991728575645E-3</v>
      </c>
      <c r="AA200">
        <f>Net_Zero_Table[[#This Row],[S- Worst-Euclidean Distance]]/(Net_Zero_Table[[#This Row],[S+ Best-Euclidean Distance]]+Net_Zero_Table[[#This Row],[S- Worst-Euclidean Distance]])</f>
        <v>0.57950887751949565</v>
      </c>
      <c r="AB200">
        <v>199</v>
      </c>
    </row>
    <row r="201" spans="1:28" x14ac:dyDescent="0.3">
      <c r="A201">
        <v>82</v>
      </c>
      <c r="B201" t="s">
        <v>139</v>
      </c>
      <c r="C201" t="s">
        <v>151</v>
      </c>
      <c r="D201" t="s">
        <v>154</v>
      </c>
      <c r="E201" t="s">
        <v>157</v>
      </c>
      <c r="F201" t="s">
        <v>159</v>
      </c>
      <c r="G201" t="s">
        <v>225</v>
      </c>
      <c r="H201">
        <v>353.18665734869694</v>
      </c>
      <c r="I201">
        <v>51</v>
      </c>
      <c r="J201">
        <v>1278660.9563114161</v>
      </c>
      <c r="K201">
        <v>49694.89527272727</v>
      </c>
      <c r="L201">
        <v>230158972.1360549</v>
      </c>
      <c r="M201">
        <v>4540010.6004545446</v>
      </c>
      <c r="N201">
        <v>1917991434.4671242</v>
      </c>
      <c r="O201">
        <v>95064000</v>
      </c>
      <c r="P201">
        <v>24.121327777272722</v>
      </c>
      <c r="Q201">
        <v>19115.981296855669</v>
      </c>
      <c r="R201">
        <v>230208667.03132764</v>
      </c>
      <c r="S201">
        <v>2017.5954450675788</v>
      </c>
      <c r="T201">
        <v>19140.102624632942</v>
      </c>
      <c r="U201">
        <f>Net_Zero_Table[[#This Row],[Total Energy(MJ)]]*AHP!$Q$23/TOPSIS!$B$20</f>
        <v>2.3548968218771865E-2</v>
      </c>
      <c r="V201">
        <f>Net_Zero_Table[[#This Row],[Capital Cost (LKR)]]*AHP!$Q$24/TOPSIS!$C$20</f>
        <v>4.0081715665397834E-3</v>
      </c>
      <c r="W201">
        <f>Net_Zero_Table[[#This Row],[System Cost (LKR)]]*AHP!$Q$25/TOPSIS!$D$20</f>
        <v>2.4886857627491646E-3</v>
      </c>
      <c r="X201">
        <f>Net_Zero_Table[[#This Row],[Embodied Carbon (Metric T)]]*AHP!$Q$26/TOPSIS!$E$20</f>
        <v>1.1675773510171164E-2</v>
      </c>
      <c r="Y2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2.8387829577226995E-3</v>
      </c>
      <c r="Z2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3.9027011490619327E-3</v>
      </c>
      <c r="AA201">
        <f>Net_Zero_Table[[#This Row],[S- Worst-Euclidean Distance]]/(Net_Zero_Table[[#This Row],[S+ Best-Euclidean Distance]]+Net_Zero_Table[[#This Row],[S- Worst-Euclidean Distance]])</f>
        <v>0.57890830672347837</v>
      </c>
      <c r="AB201">
        <v>200</v>
      </c>
    </row>
    <row r="202" spans="1:28" x14ac:dyDescent="0.3">
      <c r="A202">
        <v>102</v>
      </c>
      <c r="B202" t="s">
        <v>139</v>
      </c>
      <c r="C202" t="s">
        <v>151</v>
      </c>
      <c r="D202" t="s">
        <v>155</v>
      </c>
      <c r="E202" t="s">
        <v>157</v>
      </c>
      <c r="F202" t="s">
        <v>159</v>
      </c>
      <c r="G202" t="s">
        <v>224</v>
      </c>
      <c r="H202">
        <v>353.193104453697</v>
      </c>
      <c r="I202">
        <v>26</v>
      </c>
      <c r="J202">
        <v>1278667.1971090562</v>
      </c>
      <c r="K202">
        <v>49676.474972727272</v>
      </c>
      <c r="L202">
        <v>230160095.47963011</v>
      </c>
      <c r="M202">
        <v>4539089.585454545</v>
      </c>
      <c r="N202">
        <v>1918000795.6635842</v>
      </c>
      <c r="O202">
        <v>97401200</v>
      </c>
      <c r="P202">
        <v>24.107512552272723</v>
      </c>
      <c r="Q202">
        <v>19116.074596780389</v>
      </c>
      <c r="R202">
        <v>230209771.95460284</v>
      </c>
      <c r="S202">
        <v>2019.9410852490387</v>
      </c>
      <c r="T202">
        <v>19140.182109332662</v>
      </c>
      <c r="U202">
        <f>Net_Zero_Table[[#This Row],[Total Energy(MJ)]]*AHP!$Q$23/TOPSIS!$B$20</f>
        <v>2.3549081245806978E-2</v>
      </c>
      <c r="V202">
        <f>Net_Zero_Table[[#This Row],[Capital Cost (LKR)]]*AHP!$Q$24/TOPSIS!$C$20</f>
        <v>4.0073584437389283E-3</v>
      </c>
      <c r="W202">
        <f>Net_Zero_Table[[#This Row],[System Cost (LKR)]]*AHP!$Q$25/TOPSIS!$D$20</f>
        <v>2.5498714520184708E-3</v>
      </c>
      <c r="X202">
        <f>Net_Zero_Table[[#This Row],[Embodied Carbon (Metric T)]]*AHP!$Q$26/TOPSIS!$E$20</f>
        <v>1.1669086339399245E-2</v>
      </c>
      <c r="Y2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2.8395318318914578E-3</v>
      </c>
      <c r="Z2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3.8966717618063246E-3</v>
      </c>
      <c r="AA202">
        <f>Net_Zero_Table[[#This Row],[S- Worst-Euclidean Distance]]/(Net_Zero_Table[[#This Row],[S+ Best-Euclidean Distance]]+Net_Zero_Table[[#This Row],[S- Worst-Euclidean Distance]])</f>
        <v>0.5784670412058136</v>
      </c>
      <c r="AB202">
        <v>201</v>
      </c>
    </row>
    <row r="203" spans="1:28" x14ac:dyDescent="0.3">
      <c r="A203">
        <v>84</v>
      </c>
      <c r="B203" t="s">
        <v>139</v>
      </c>
      <c r="C203" t="s">
        <v>151</v>
      </c>
      <c r="D203" t="s">
        <v>154</v>
      </c>
      <c r="E203" t="s">
        <v>157</v>
      </c>
      <c r="F203" t="s">
        <v>159</v>
      </c>
      <c r="G203" t="s">
        <v>224</v>
      </c>
      <c r="H203">
        <v>353.18665734869694</v>
      </c>
      <c r="I203">
        <v>26</v>
      </c>
      <c r="J203">
        <v>1278660.9563114161</v>
      </c>
      <c r="K203">
        <v>49694.89527272727</v>
      </c>
      <c r="L203">
        <v>230158972.1360549</v>
      </c>
      <c r="M203">
        <v>4540010.6004545446</v>
      </c>
      <c r="N203">
        <v>1917991434.4671242</v>
      </c>
      <c r="O203">
        <v>97401200</v>
      </c>
      <c r="P203">
        <v>24.121327777272722</v>
      </c>
      <c r="Q203">
        <v>19115.981296855669</v>
      </c>
      <c r="R203">
        <v>230208667.03132764</v>
      </c>
      <c r="S203">
        <v>2019.9326450675787</v>
      </c>
      <c r="T203">
        <v>19140.102624632942</v>
      </c>
      <c r="U203">
        <f>Net_Zero_Table[[#This Row],[Total Energy(MJ)]]*AHP!$Q$23/TOPSIS!$B$20</f>
        <v>2.3548968218771865E-2</v>
      </c>
      <c r="V203">
        <f>Net_Zero_Table[[#This Row],[Capital Cost (LKR)]]*AHP!$Q$24/TOPSIS!$C$20</f>
        <v>4.0081715665397834E-3</v>
      </c>
      <c r="W203">
        <f>Net_Zero_Table[[#This Row],[System Cost (LKR)]]*AHP!$Q$25/TOPSIS!$D$20</f>
        <v>2.5498714520184708E-3</v>
      </c>
      <c r="X203">
        <f>Net_Zero_Table[[#This Row],[Embodied Carbon (Metric T)]]*AHP!$Q$26/TOPSIS!$E$20</f>
        <v>1.1675773510171164E-2</v>
      </c>
      <c r="Y2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2.8446949951559239E-3</v>
      </c>
      <c r="Z2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3.894168267866802E-3</v>
      </c>
      <c r="AA203">
        <f>Net_Zero_Table[[#This Row],[S- Worst-Euclidean Distance]]/(Net_Zero_Table[[#This Row],[S+ Best-Euclidean Distance]]+Net_Zero_Table[[#This Row],[S- Worst-Euclidean Distance]])</f>
        <v>0.57786723307397503</v>
      </c>
      <c r="AB203">
        <v>202</v>
      </c>
    </row>
    <row r="204" spans="1:28" x14ac:dyDescent="0.3">
      <c r="A204">
        <v>101</v>
      </c>
      <c r="B204" t="s">
        <v>139</v>
      </c>
      <c r="C204" t="s">
        <v>151</v>
      </c>
      <c r="D204" t="s">
        <v>155</v>
      </c>
      <c r="E204" t="s">
        <v>157</v>
      </c>
      <c r="F204" t="s">
        <v>159</v>
      </c>
      <c r="G204" t="s">
        <v>226</v>
      </c>
      <c r="H204">
        <v>353.193104453697</v>
      </c>
      <c r="I204">
        <v>26</v>
      </c>
      <c r="J204">
        <v>1278667.1971090562</v>
      </c>
      <c r="K204">
        <v>49676.474972727272</v>
      </c>
      <c r="L204">
        <v>230160095.47963011</v>
      </c>
      <c r="M204">
        <v>4539089.585454545</v>
      </c>
      <c r="N204">
        <v>1918000795.6635842</v>
      </c>
      <c r="O204">
        <v>101400000</v>
      </c>
      <c r="P204">
        <v>24.107512552272723</v>
      </c>
      <c r="Q204">
        <v>19116.074596780389</v>
      </c>
      <c r="R204">
        <v>230209771.95460284</v>
      </c>
      <c r="S204">
        <v>2023.9398852490388</v>
      </c>
      <c r="T204">
        <v>19140.182109332662</v>
      </c>
      <c r="U204">
        <f>Net_Zero_Table[[#This Row],[Total Energy(MJ)]]*AHP!$Q$23/TOPSIS!$B$20</f>
        <v>2.3549081245806978E-2</v>
      </c>
      <c r="V204">
        <f>Net_Zero_Table[[#This Row],[Capital Cost (LKR)]]*AHP!$Q$24/TOPSIS!$C$20</f>
        <v>4.0073584437389283E-3</v>
      </c>
      <c r="W204">
        <f>Net_Zero_Table[[#This Row],[System Cost (LKR)]]*AHP!$Q$25/TOPSIS!$D$20</f>
        <v>2.6545562604431252E-3</v>
      </c>
      <c r="X204">
        <f>Net_Zero_Table[[#This Row],[Embodied Carbon (Metric T)]]*AHP!$Q$26/TOPSIS!$E$20</f>
        <v>1.1669086339399245E-2</v>
      </c>
      <c r="Y2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2.8526819309882224E-3</v>
      </c>
      <c r="Z2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3.8842742909718456E-3</v>
      </c>
      <c r="AA204">
        <f>Net_Zero_Table[[#This Row],[S- Worst-Euclidean Distance]]/(Net_Zero_Table[[#This Row],[S+ Best-Euclidean Distance]]+Net_Zero_Table[[#This Row],[S- Worst-Euclidean Distance]])</f>
        <v>0.57656219856535518</v>
      </c>
      <c r="AB204">
        <v>203</v>
      </c>
    </row>
    <row r="205" spans="1:28" x14ac:dyDescent="0.3">
      <c r="A205">
        <v>83</v>
      </c>
      <c r="B205" t="s">
        <v>139</v>
      </c>
      <c r="C205" t="s">
        <v>151</v>
      </c>
      <c r="D205" t="s">
        <v>154</v>
      </c>
      <c r="E205" t="s">
        <v>157</v>
      </c>
      <c r="F205" t="s">
        <v>159</v>
      </c>
      <c r="G205" t="s">
        <v>226</v>
      </c>
      <c r="H205">
        <v>353.18665734869694</v>
      </c>
      <c r="I205">
        <v>26</v>
      </c>
      <c r="J205">
        <v>1278660.9563114161</v>
      </c>
      <c r="K205">
        <v>49694.89527272727</v>
      </c>
      <c r="L205">
        <v>230158972.1360549</v>
      </c>
      <c r="M205">
        <v>4540010.6004545446</v>
      </c>
      <c r="N205">
        <v>1917991434.4671242</v>
      </c>
      <c r="O205">
        <v>101400000</v>
      </c>
      <c r="P205">
        <v>24.121327777272722</v>
      </c>
      <c r="Q205">
        <v>19115.981296855669</v>
      </c>
      <c r="R205">
        <v>230208667.03132764</v>
      </c>
      <c r="S205">
        <v>2023.9314450675788</v>
      </c>
      <c r="T205">
        <v>19140.102624632942</v>
      </c>
      <c r="U205">
        <f>Net_Zero_Table[[#This Row],[Total Energy(MJ)]]*AHP!$Q$23/TOPSIS!$B$20</f>
        <v>2.3548968218771865E-2</v>
      </c>
      <c r="V205">
        <f>Net_Zero_Table[[#This Row],[Capital Cost (LKR)]]*AHP!$Q$24/TOPSIS!$C$20</f>
        <v>4.0081715665397834E-3</v>
      </c>
      <c r="W205">
        <f>Net_Zero_Table[[#This Row],[System Cost (LKR)]]*AHP!$Q$25/TOPSIS!$D$20</f>
        <v>2.6545562604431252E-3</v>
      </c>
      <c r="X205">
        <f>Net_Zero_Table[[#This Row],[Embodied Carbon (Metric T)]]*AHP!$Q$26/TOPSIS!$E$20</f>
        <v>1.1675773510171164E-2</v>
      </c>
      <c r="Y2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2.8578213363551958E-3</v>
      </c>
      <c r="Z2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3.8817628014481717E-3</v>
      </c>
      <c r="AA205">
        <f>Net_Zero_Table[[#This Row],[S- Worst-Euclidean Distance]]/(Net_Zero_Table[[#This Row],[S+ Best-Euclidean Distance]]+Net_Zero_Table[[#This Row],[S- Worst-Euclidean Distance]])</f>
        <v>0.57596473641077717</v>
      </c>
      <c r="AB205">
        <v>204</v>
      </c>
    </row>
    <row r="206" spans="1:28" x14ac:dyDescent="0.3">
      <c r="A206">
        <v>139</v>
      </c>
      <c r="B206" t="s">
        <v>140</v>
      </c>
      <c r="C206" t="s">
        <v>149</v>
      </c>
      <c r="D206" t="s">
        <v>155</v>
      </c>
      <c r="E206" t="s">
        <v>157</v>
      </c>
      <c r="F206" t="s">
        <v>160</v>
      </c>
      <c r="G206" t="s">
        <v>225</v>
      </c>
      <c r="H206">
        <v>332.41401637574904</v>
      </c>
      <c r="I206">
        <v>48</v>
      </c>
      <c r="J206">
        <v>1205625.4011579372</v>
      </c>
      <c r="K206">
        <v>48698.555945454544</v>
      </c>
      <c r="L206">
        <v>217012572.20842871</v>
      </c>
      <c r="M206">
        <v>5418416.5645454526</v>
      </c>
      <c r="N206">
        <v>1808438101.7369058</v>
      </c>
      <c r="O206">
        <v>89472000</v>
      </c>
      <c r="P206">
        <v>26.642589561363632</v>
      </c>
      <c r="Q206">
        <v>18024.09974731116</v>
      </c>
      <c r="R206">
        <v>217061270.76437417</v>
      </c>
      <c r="S206">
        <v>1903.3285183014511</v>
      </c>
      <c r="T206">
        <v>18050.742336872525</v>
      </c>
      <c r="U206">
        <f>Net_Zero_Table[[#This Row],[Total Energy(MJ)]]*AHP!$Q$23/TOPSIS!$B$20</f>
        <v>2.2204068303218492E-2</v>
      </c>
      <c r="V206">
        <f>Net_Zero_Table[[#This Row],[Capital Cost (LKR)]]*AHP!$Q$24/TOPSIS!$C$20</f>
        <v>4.7836767622315389E-3</v>
      </c>
      <c r="W206">
        <f>Net_Zero_Table[[#This Row],[System Cost (LKR)]]*AHP!$Q$25/TOPSIS!$D$20</f>
        <v>2.3422924825874485E-3</v>
      </c>
      <c r="X206">
        <f>Net_Zero_Table[[#This Row],[Embodied Carbon (Metric T)]]*AHP!$Q$26/TOPSIS!$E$20</f>
        <v>1.2896174054565404E-2</v>
      </c>
      <c r="Y2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3.5599499303961462E-3</v>
      </c>
      <c r="Z2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4.8125960063838472E-3</v>
      </c>
      <c r="AA206">
        <f>Net_Zero_Table[[#This Row],[S- Worst-Euclidean Distance]]/(Net_Zero_Table[[#This Row],[S+ Best-Euclidean Distance]]+Net_Zero_Table[[#This Row],[S- Worst-Euclidean Distance]])</f>
        <v>0.57480676041948708</v>
      </c>
      <c r="AB206">
        <v>205</v>
      </c>
    </row>
    <row r="207" spans="1:28" x14ac:dyDescent="0.3">
      <c r="A207">
        <v>141</v>
      </c>
      <c r="B207" t="s">
        <v>140</v>
      </c>
      <c r="C207" t="s">
        <v>149</v>
      </c>
      <c r="D207" t="s">
        <v>155</v>
      </c>
      <c r="E207" t="s">
        <v>157</v>
      </c>
      <c r="F207" t="s">
        <v>160</v>
      </c>
      <c r="G207" t="s">
        <v>224</v>
      </c>
      <c r="H207">
        <v>332.41401637574904</v>
      </c>
      <c r="I207">
        <v>24</v>
      </c>
      <c r="J207">
        <v>1205625.4011579372</v>
      </c>
      <c r="K207">
        <v>48698.555945454544</v>
      </c>
      <c r="L207">
        <v>217012572.20842871</v>
      </c>
      <c r="M207">
        <v>5418416.5645454526</v>
      </c>
      <c r="N207">
        <v>1808438101.7369058</v>
      </c>
      <c r="O207">
        <v>89908800</v>
      </c>
      <c r="P207">
        <v>26.642589561363632</v>
      </c>
      <c r="Q207">
        <v>18024.09974731116</v>
      </c>
      <c r="R207">
        <v>217061270.76437417</v>
      </c>
      <c r="S207">
        <v>1903.7653183014513</v>
      </c>
      <c r="T207">
        <v>18050.742336872525</v>
      </c>
      <c r="U207">
        <f>Net_Zero_Table[[#This Row],[Total Energy(MJ)]]*AHP!$Q$23/TOPSIS!$B$20</f>
        <v>2.2204068303218492E-2</v>
      </c>
      <c r="V207">
        <f>Net_Zero_Table[[#This Row],[Capital Cost (LKR)]]*AHP!$Q$24/TOPSIS!$C$20</f>
        <v>4.7836767622315389E-3</v>
      </c>
      <c r="W207">
        <f>Net_Zero_Table[[#This Row],[System Cost (LKR)]]*AHP!$Q$25/TOPSIS!$D$20</f>
        <v>2.3537274941708964E-3</v>
      </c>
      <c r="X207">
        <f>Net_Zero_Table[[#This Row],[Embodied Carbon (Metric T)]]*AHP!$Q$26/TOPSIS!$E$20</f>
        <v>1.2896174054565404E-2</v>
      </c>
      <c r="Y2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3.5602817694984886E-3</v>
      </c>
      <c r="Z2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4.810896968004269E-3</v>
      </c>
      <c r="AA207">
        <f>Net_Zero_Table[[#This Row],[S- Worst-Euclidean Distance]]/(Net_Zero_Table[[#This Row],[S+ Best-Euclidean Distance]]+Net_Zero_Table[[#This Row],[S- Worst-Euclidean Distance]])</f>
        <v>0.57469767626051538</v>
      </c>
      <c r="AB207">
        <v>206</v>
      </c>
    </row>
    <row r="208" spans="1:28" x14ac:dyDescent="0.3">
      <c r="A208">
        <v>121</v>
      </c>
      <c r="B208" t="s">
        <v>140</v>
      </c>
      <c r="C208" t="s">
        <v>149</v>
      </c>
      <c r="D208" t="s">
        <v>154</v>
      </c>
      <c r="E208" t="s">
        <v>157</v>
      </c>
      <c r="F208" t="s">
        <v>160</v>
      </c>
      <c r="G208" t="s">
        <v>225</v>
      </c>
      <c r="H208">
        <v>332.40756927074904</v>
      </c>
      <c r="I208">
        <v>48</v>
      </c>
      <c r="J208">
        <v>1205619.1603602974</v>
      </c>
      <c r="K208">
        <v>48716.976245454542</v>
      </c>
      <c r="L208">
        <v>217011448.86485353</v>
      </c>
      <c r="M208">
        <v>5419337.5795454532</v>
      </c>
      <c r="N208">
        <v>1808428740.540446</v>
      </c>
      <c r="O208">
        <v>89472000</v>
      </c>
      <c r="P208">
        <v>26.656404786363634</v>
      </c>
      <c r="Q208">
        <v>18024.006447386448</v>
      </c>
      <c r="R208">
        <v>217060165.84109899</v>
      </c>
      <c r="S208">
        <v>1903.3200781199916</v>
      </c>
      <c r="T208">
        <v>18050.662852172813</v>
      </c>
      <c r="U208">
        <f>Net_Zero_Table[[#This Row],[Total Energy(MJ)]]*AHP!$Q$23/TOPSIS!$B$20</f>
        <v>2.2203955276183383E-2</v>
      </c>
      <c r="V208">
        <f>Net_Zero_Table[[#This Row],[Capital Cost (LKR)]]*AHP!$Q$24/TOPSIS!$C$20</f>
        <v>4.7844898850323957E-3</v>
      </c>
      <c r="W208">
        <f>Net_Zero_Table[[#This Row],[System Cost (LKR)]]*AHP!$Q$25/TOPSIS!$D$20</f>
        <v>2.3422924825874485E-3</v>
      </c>
      <c r="X208">
        <f>Net_Zero_Table[[#This Row],[Embodied Carbon (Metric T)]]*AHP!$Q$26/TOPSIS!$E$20</f>
        <v>1.2902861225337325E-2</v>
      </c>
      <c r="Y2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3.566590825729226E-3</v>
      </c>
      <c r="Z2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4.8124374302396574E-3</v>
      </c>
      <c r="AA208">
        <f>Net_Zero_Table[[#This Row],[S- Worst-Euclidean Distance]]/(Net_Zero_Table[[#This Row],[S+ Best-Euclidean Distance]]+Net_Zero_Table[[#This Row],[S- Worst-Euclidean Distance]])</f>
        <v>0.57434314376627982</v>
      </c>
      <c r="AB208">
        <v>207</v>
      </c>
    </row>
    <row r="209" spans="1:28" x14ac:dyDescent="0.3">
      <c r="A209">
        <v>123</v>
      </c>
      <c r="B209" t="s">
        <v>140</v>
      </c>
      <c r="C209" t="s">
        <v>149</v>
      </c>
      <c r="D209" t="s">
        <v>154</v>
      </c>
      <c r="E209" t="s">
        <v>157</v>
      </c>
      <c r="F209" t="s">
        <v>160</v>
      </c>
      <c r="G209" t="s">
        <v>224</v>
      </c>
      <c r="H209">
        <v>332.40756927074904</v>
      </c>
      <c r="I209">
        <v>24</v>
      </c>
      <c r="J209">
        <v>1205619.1603602974</v>
      </c>
      <c r="K209">
        <v>48716.976245454542</v>
      </c>
      <c r="L209">
        <v>217011448.86485353</v>
      </c>
      <c r="M209">
        <v>5419337.5795454532</v>
      </c>
      <c r="N209">
        <v>1808428740.540446</v>
      </c>
      <c r="O209">
        <v>89908800</v>
      </c>
      <c r="P209">
        <v>26.656404786363634</v>
      </c>
      <c r="Q209">
        <v>18024.006447386448</v>
      </c>
      <c r="R209">
        <v>217060165.84109899</v>
      </c>
      <c r="S209">
        <v>1903.7568781199916</v>
      </c>
      <c r="T209">
        <v>18050.662852172813</v>
      </c>
      <c r="U209">
        <f>Net_Zero_Table[[#This Row],[Total Energy(MJ)]]*AHP!$Q$23/TOPSIS!$B$20</f>
        <v>2.2203955276183383E-2</v>
      </c>
      <c r="V209">
        <f>Net_Zero_Table[[#This Row],[Capital Cost (LKR)]]*AHP!$Q$24/TOPSIS!$C$20</f>
        <v>4.7844898850323957E-3</v>
      </c>
      <c r="W209">
        <f>Net_Zero_Table[[#This Row],[System Cost (LKR)]]*AHP!$Q$25/TOPSIS!$D$20</f>
        <v>2.3537274941708964E-3</v>
      </c>
      <c r="X209">
        <f>Net_Zero_Table[[#This Row],[Embodied Carbon (Metric T)]]*AHP!$Q$26/TOPSIS!$E$20</f>
        <v>1.2902861225337325E-2</v>
      </c>
      <c r="Y2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3.5669220470135941E-3</v>
      </c>
      <c r="Z2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4.8107383358547565E-3</v>
      </c>
      <c r="AA209">
        <f>Net_Zero_Table[[#This Row],[S- Worst-Euclidean Distance]]/(Net_Zero_Table[[#This Row],[S+ Best-Euclidean Distance]]+Net_Zero_Table[[#This Row],[S- Worst-Euclidean Distance]])</f>
        <v>0.57423410785334938</v>
      </c>
      <c r="AB209">
        <v>208</v>
      </c>
    </row>
    <row r="210" spans="1:28" x14ac:dyDescent="0.3">
      <c r="A210">
        <v>140</v>
      </c>
      <c r="B210" t="s">
        <v>140</v>
      </c>
      <c r="C210" t="s">
        <v>149</v>
      </c>
      <c r="D210" t="s">
        <v>155</v>
      </c>
      <c r="E210" t="s">
        <v>157</v>
      </c>
      <c r="F210" t="s">
        <v>160</v>
      </c>
      <c r="G210" t="s">
        <v>226</v>
      </c>
      <c r="H210">
        <v>332.41401637574904</v>
      </c>
      <c r="I210">
        <v>24</v>
      </c>
      <c r="J210">
        <v>1205625.4011579372</v>
      </c>
      <c r="K210">
        <v>48698.555945454544</v>
      </c>
      <c r="L210">
        <v>217012572.20842871</v>
      </c>
      <c r="M210">
        <v>5418416.5645454526</v>
      </c>
      <c r="N210">
        <v>1808438101.7369058</v>
      </c>
      <c r="O210">
        <v>93600000</v>
      </c>
      <c r="P210">
        <v>26.642589561363632</v>
      </c>
      <c r="Q210">
        <v>18024.09974731116</v>
      </c>
      <c r="R210">
        <v>217061270.76437417</v>
      </c>
      <c r="S210">
        <v>1907.4565183014513</v>
      </c>
      <c r="T210">
        <v>18050.742336872525</v>
      </c>
      <c r="U210">
        <f>Net_Zero_Table[[#This Row],[Total Energy(MJ)]]*AHP!$Q$23/TOPSIS!$B$20</f>
        <v>2.2204068303218492E-2</v>
      </c>
      <c r="V210">
        <f>Net_Zero_Table[[#This Row],[Capital Cost (LKR)]]*AHP!$Q$24/TOPSIS!$C$20</f>
        <v>4.7836767622315389E-3</v>
      </c>
      <c r="W210">
        <f>Net_Zero_Table[[#This Row],[System Cost (LKR)]]*AHP!$Q$25/TOPSIS!$D$20</f>
        <v>2.4503596250244233E-3</v>
      </c>
      <c r="X210">
        <f>Net_Zero_Table[[#This Row],[Embodied Carbon (Metric T)]]*AHP!$Q$26/TOPSIS!$E$20</f>
        <v>1.2896174054565404E-2</v>
      </c>
      <c r="Y2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3.5645498666938887E-3</v>
      </c>
      <c r="Z2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4.7976035822145206E-3</v>
      </c>
      <c r="AA210">
        <f>Net_Zero_Table[[#This Row],[S- Worst-Euclidean Distance]]/(Net_Zero_Table[[#This Row],[S+ Best-Euclidean Distance]]+Net_Zero_Table[[#This Row],[S- Worst-Euclidean Distance]])</f>
        <v>0.57372824016292079</v>
      </c>
      <c r="AB210">
        <v>209</v>
      </c>
    </row>
    <row r="211" spans="1:28" x14ac:dyDescent="0.3">
      <c r="A211">
        <v>122</v>
      </c>
      <c r="B211" t="s">
        <v>140</v>
      </c>
      <c r="C211" t="s">
        <v>149</v>
      </c>
      <c r="D211" t="s">
        <v>154</v>
      </c>
      <c r="E211" t="s">
        <v>157</v>
      </c>
      <c r="F211" t="s">
        <v>160</v>
      </c>
      <c r="G211" t="s">
        <v>226</v>
      </c>
      <c r="H211">
        <v>332.40756927074904</v>
      </c>
      <c r="I211">
        <v>24</v>
      </c>
      <c r="J211">
        <v>1205619.1603602974</v>
      </c>
      <c r="K211">
        <v>48716.976245454542</v>
      </c>
      <c r="L211">
        <v>217011448.86485353</v>
      </c>
      <c r="M211">
        <v>5419337.5795454532</v>
      </c>
      <c r="N211">
        <v>1808428740.540446</v>
      </c>
      <c r="O211">
        <v>93600000</v>
      </c>
      <c r="P211">
        <v>26.656404786363634</v>
      </c>
      <c r="Q211">
        <v>18024.006447386448</v>
      </c>
      <c r="R211">
        <v>217060165.84109899</v>
      </c>
      <c r="S211">
        <v>1907.4480781199916</v>
      </c>
      <c r="T211">
        <v>18050.662852172813</v>
      </c>
      <c r="U211">
        <f>Net_Zero_Table[[#This Row],[Total Energy(MJ)]]*AHP!$Q$23/TOPSIS!$B$20</f>
        <v>2.2203955276183383E-2</v>
      </c>
      <c r="V211">
        <f>Net_Zero_Table[[#This Row],[Capital Cost (LKR)]]*AHP!$Q$24/TOPSIS!$C$20</f>
        <v>4.7844898850323957E-3</v>
      </c>
      <c r="W211">
        <f>Net_Zero_Table[[#This Row],[System Cost (LKR)]]*AHP!$Q$25/TOPSIS!$D$20</f>
        <v>2.4503596250244233E-3</v>
      </c>
      <c r="X211">
        <f>Net_Zero_Table[[#This Row],[Embodied Carbon (Metric T)]]*AHP!$Q$26/TOPSIS!$E$20</f>
        <v>1.2902861225337325E-2</v>
      </c>
      <c r="Y2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3.5711822080924096E-3</v>
      </c>
      <c r="Z2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4.7974445105063513E-3</v>
      </c>
      <c r="AA211">
        <f>Net_Zero_Table[[#This Row],[S- Worst-Euclidean Distance]]/(Net_Zero_Table[[#This Row],[S+ Best-Euclidean Distance]]+Net_Zero_Table[[#This Row],[S- Worst-Euclidean Distance]])</f>
        <v>0.57326544388033518</v>
      </c>
      <c r="AB211">
        <v>210</v>
      </c>
    </row>
    <row r="212" spans="1:28" x14ac:dyDescent="0.3">
      <c r="A212">
        <v>136</v>
      </c>
      <c r="B212" t="s">
        <v>140</v>
      </c>
      <c r="C212" t="s">
        <v>149</v>
      </c>
      <c r="D212" t="s">
        <v>155</v>
      </c>
      <c r="E212" t="s">
        <v>157</v>
      </c>
      <c r="F212" t="s">
        <v>159</v>
      </c>
      <c r="G212" t="s">
        <v>225</v>
      </c>
      <c r="H212">
        <v>332.4525882195872</v>
      </c>
      <c r="I212">
        <v>48</v>
      </c>
      <c r="J212">
        <v>1204584.2217342535</v>
      </c>
      <c r="K212">
        <v>47879.776172727274</v>
      </c>
      <c r="L212">
        <v>216825159.91216564</v>
      </c>
      <c r="M212">
        <v>5391123.9054545434</v>
      </c>
      <c r="N212">
        <v>1806876332.6013801</v>
      </c>
      <c r="O212">
        <v>89472000</v>
      </c>
      <c r="P212">
        <v>26.915516152272723</v>
      </c>
      <c r="Q212">
        <v>18008.534114927086</v>
      </c>
      <c r="R212">
        <v>216873039.68833837</v>
      </c>
      <c r="S212">
        <v>1901.7394565068348</v>
      </c>
      <c r="T212">
        <v>18035.449631079358</v>
      </c>
      <c r="U212">
        <f>Net_Zero_Table[[#This Row],[Total Energy(MJ)]]*AHP!$Q$23/TOPSIS!$B$20</f>
        <v>2.2184813391209687E-2</v>
      </c>
      <c r="V212">
        <f>Net_Zero_Table[[#This Row],[Capital Cost (LKR)]]*AHP!$Q$24/TOPSIS!$C$20</f>
        <v>4.7595812986366984E-3</v>
      </c>
      <c r="W212">
        <f>Net_Zero_Table[[#This Row],[System Cost (LKR)]]*AHP!$Q$25/TOPSIS!$D$20</f>
        <v>2.3422924825874485E-3</v>
      </c>
      <c r="X212">
        <f>Net_Zero_Table[[#This Row],[Embodied Carbon (Metric T)]]*AHP!$Q$26/TOPSIS!$E$20</f>
        <v>1.3028282414842326E-2</v>
      </c>
      <c r="Y2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3.6807815921976132E-3</v>
      </c>
      <c r="Z2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4.832007227194653E-3</v>
      </c>
      <c r="AA212">
        <f>Net_Zero_Table[[#This Row],[S- Worst-Euclidean Distance]]/(Net_Zero_Table[[#This Row],[S+ Best-Euclidean Distance]]+Net_Zero_Table[[#This Row],[S- Worst-Euclidean Distance]])</f>
        <v>0.56761742006183269</v>
      </c>
      <c r="AB212">
        <v>211</v>
      </c>
    </row>
    <row r="213" spans="1:28" x14ac:dyDescent="0.3">
      <c r="A213">
        <v>138</v>
      </c>
      <c r="B213" t="s">
        <v>140</v>
      </c>
      <c r="C213" t="s">
        <v>149</v>
      </c>
      <c r="D213" t="s">
        <v>155</v>
      </c>
      <c r="E213" t="s">
        <v>157</v>
      </c>
      <c r="F213" t="s">
        <v>159</v>
      </c>
      <c r="G213" t="s">
        <v>224</v>
      </c>
      <c r="H213">
        <v>332.4525882195872</v>
      </c>
      <c r="I213">
        <v>24</v>
      </c>
      <c r="J213">
        <v>1204584.2217342535</v>
      </c>
      <c r="K213">
        <v>47879.776172727274</v>
      </c>
      <c r="L213">
        <v>216825159.91216564</v>
      </c>
      <c r="M213">
        <v>5391123.9054545434</v>
      </c>
      <c r="N213">
        <v>1806876332.6013801</v>
      </c>
      <c r="O213">
        <v>89908800</v>
      </c>
      <c r="P213">
        <v>26.915516152272723</v>
      </c>
      <c r="Q213">
        <v>18008.534114927086</v>
      </c>
      <c r="R213">
        <v>216873039.68833837</v>
      </c>
      <c r="S213">
        <v>1902.1762565068348</v>
      </c>
      <c r="T213">
        <v>18035.449631079358</v>
      </c>
      <c r="U213">
        <f>Net_Zero_Table[[#This Row],[Total Energy(MJ)]]*AHP!$Q$23/TOPSIS!$B$20</f>
        <v>2.2184813391209687E-2</v>
      </c>
      <c r="V213">
        <f>Net_Zero_Table[[#This Row],[Capital Cost (LKR)]]*AHP!$Q$24/TOPSIS!$C$20</f>
        <v>4.7595812986366984E-3</v>
      </c>
      <c r="W213">
        <f>Net_Zero_Table[[#This Row],[System Cost (LKR)]]*AHP!$Q$25/TOPSIS!$D$20</f>
        <v>2.3537274941708964E-3</v>
      </c>
      <c r="X213">
        <f>Net_Zero_Table[[#This Row],[Embodied Carbon (Metric T)]]*AHP!$Q$26/TOPSIS!$E$20</f>
        <v>1.3028282414842326E-2</v>
      </c>
      <c r="Y2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3.6811025387452276E-3</v>
      </c>
      <c r="Z2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4.8303150166166464E-3</v>
      </c>
      <c r="AA213">
        <f>Net_Zero_Table[[#This Row],[S- Worst-Euclidean Distance]]/(Net_Zero_Table[[#This Row],[S+ Best-Euclidean Distance]]+Net_Zero_Table[[#This Row],[S- Worst-Euclidean Distance]])</f>
        <v>0.56751005166862345</v>
      </c>
      <c r="AB213">
        <v>212</v>
      </c>
    </row>
    <row r="214" spans="1:28" x14ac:dyDescent="0.3">
      <c r="A214">
        <v>118</v>
      </c>
      <c r="B214" t="s">
        <v>140</v>
      </c>
      <c r="C214" t="s">
        <v>149</v>
      </c>
      <c r="D214" t="s">
        <v>154</v>
      </c>
      <c r="E214" t="s">
        <v>157</v>
      </c>
      <c r="F214" t="s">
        <v>159</v>
      </c>
      <c r="G214" t="s">
        <v>225</v>
      </c>
      <c r="H214">
        <v>332.44614111458719</v>
      </c>
      <c r="I214">
        <v>48</v>
      </c>
      <c r="J214">
        <v>1204577.9809366136</v>
      </c>
      <c r="K214">
        <v>47898.196472727272</v>
      </c>
      <c r="L214">
        <v>216824036.56859046</v>
      </c>
      <c r="M214">
        <v>5392044.920454544</v>
      </c>
      <c r="N214">
        <v>1806866971.4049206</v>
      </c>
      <c r="O214">
        <v>89472000</v>
      </c>
      <c r="P214">
        <v>26.929331377272725</v>
      </c>
      <c r="Q214">
        <v>18008.440815002374</v>
      </c>
      <c r="R214">
        <v>216871934.7650632</v>
      </c>
      <c r="S214">
        <v>1901.7310163253751</v>
      </c>
      <c r="T214">
        <v>18035.370146379646</v>
      </c>
      <c r="U214">
        <f>Net_Zero_Table[[#This Row],[Total Energy(MJ)]]*AHP!$Q$23/TOPSIS!$B$20</f>
        <v>2.2184700364174581E-2</v>
      </c>
      <c r="V214">
        <f>Net_Zero_Table[[#This Row],[Capital Cost (LKR)]]*AHP!$Q$24/TOPSIS!$C$20</f>
        <v>4.7603944214375535E-3</v>
      </c>
      <c r="W214">
        <f>Net_Zero_Table[[#This Row],[System Cost (LKR)]]*AHP!$Q$25/TOPSIS!$D$20</f>
        <v>2.3422924825874485E-3</v>
      </c>
      <c r="X214">
        <f>Net_Zero_Table[[#This Row],[Embodied Carbon (Metric T)]]*AHP!$Q$26/TOPSIS!$E$20</f>
        <v>1.3034969585614247E-2</v>
      </c>
      <c r="Y2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3.6874397311074565E-3</v>
      </c>
      <c r="Z2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4.832028515314446E-3</v>
      </c>
      <c r="AA214">
        <f>Net_Zero_Table[[#This Row],[S- Worst-Euclidean Distance]]/(Net_Zero_Table[[#This Row],[S+ Best-Euclidean Distance]]+Net_Zero_Table[[#This Row],[S- Worst-Euclidean Distance]])</f>
        <v>0.56717489584445047</v>
      </c>
      <c r="AB214">
        <v>213</v>
      </c>
    </row>
    <row r="215" spans="1:28" x14ac:dyDescent="0.3">
      <c r="A215">
        <v>120</v>
      </c>
      <c r="B215" t="s">
        <v>140</v>
      </c>
      <c r="C215" t="s">
        <v>149</v>
      </c>
      <c r="D215" t="s">
        <v>154</v>
      </c>
      <c r="E215" t="s">
        <v>157</v>
      </c>
      <c r="F215" t="s">
        <v>159</v>
      </c>
      <c r="G215" t="s">
        <v>224</v>
      </c>
      <c r="H215">
        <v>332.44614111458719</v>
      </c>
      <c r="I215">
        <v>24</v>
      </c>
      <c r="J215">
        <v>1204577.9809366136</v>
      </c>
      <c r="K215">
        <v>47898.196472727272</v>
      </c>
      <c r="L215">
        <v>216824036.56859046</v>
      </c>
      <c r="M215">
        <v>5392044.920454544</v>
      </c>
      <c r="N215">
        <v>1806866971.4049206</v>
      </c>
      <c r="O215">
        <v>89908800</v>
      </c>
      <c r="P215">
        <v>26.929331377272725</v>
      </c>
      <c r="Q215">
        <v>18008.440815002374</v>
      </c>
      <c r="R215">
        <v>216871934.7650632</v>
      </c>
      <c r="S215">
        <v>1902.167816325375</v>
      </c>
      <c r="T215">
        <v>18035.370146379646</v>
      </c>
      <c r="U215">
        <f>Net_Zero_Table[[#This Row],[Total Energy(MJ)]]*AHP!$Q$23/TOPSIS!$B$20</f>
        <v>2.2184700364174581E-2</v>
      </c>
      <c r="V215">
        <f>Net_Zero_Table[[#This Row],[Capital Cost (LKR)]]*AHP!$Q$24/TOPSIS!$C$20</f>
        <v>4.7603944214375535E-3</v>
      </c>
      <c r="W215">
        <f>Net_Zero_Table[[#This Row],[System Cost (LKR)]]*AHP!$Q$25/TOPSIS!$D$20</f>
        <v>2.3537274941708964E-3</v>
      </c>
      <c r="X215">
        <f>Net_Zero_Table[[#This Row],[Embodied Carbon (Metric T)]]*AHP!$Q$26/TOPSIS!$E$20</f>
        <v>1.3034969585614247E-2</v>
      </c>
      <c r="Y2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3.6877600981958677E-3</v>
      </c>
      <c r="Z2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4.8303363121943018E-3</v>
      </c>
      <c r="AA215">
        <f>Net_Zero_Table[[#This Row],[S- Worst-Euclidean Distance]]/(Net_Zero_Table[[#This Row],[S+ Best-Euclidean Distance]]+Net_Zero_Table[[#This Row],[S- Worst-Euclidean Distance]])</f>
        <v>0.56706757935991114</v>
      </c>
      <c r="AB215">
        <v>214</v>
      </c>
    </row>
    <row r="216" spans="1:28" x14ac:dyDescent="0.3">
      <c r="A216">
        <v>137</v>
      </c>
      <c r="B216" t="s">
        <v>140</v>
      </c>
      <c r="C216" t="s">
        <v>149</v>
      </c>
      <c r="D216" t="s">
        <v>155</v>
      </c>
      <c r="E216" t="s">
        <v>157</v>
      </c>
      <c r="F216" t="s">
        <v>159</v>
      </c>
      <c r="G216" t="s">
        <v>226</v>
      </c>
      <c r="H216">
        <v>332.4525882195872</v>
      </c>
      <c r="I216">
        <v>24</v>
      </c>
      <c r="J216">
        <v>1204584.2217342535</v>
      </c>
      <c r="K216">
        <v>47879.776172727274</v>
      </c>
      <c r="L216">
        <v>216825159.91216564</v>
      </c>
      <c r="M216">
        <v>5391123.9054545434</v>
      </c>
      <c r="N216">
        <v>1806876332.6013801</v>
      </c>
      <c r="O216">
        <v>93600000</v>
      </c>
      <c r="P216">
        <v>26.915516152272723</v>
      </c>
      <c r="Q216">
        <v>18008.534114927086</v>
      </c>
      <c r="R216">
        <v>216873039.68833837</v>
      </c>
      <c r="S216">
        <v>1905.8674565068347</v>
      </c>
      <c r="T216">
        <v>18035.449631079358</v>
      </c>
      <c r="U216">
        <f>Net_Zero_Table[[#This Row],[Total Energy(MJ)]]*AHP!$Q$23/TOPSIS!$B$20</f>
        <v>2.2184813391209687E-2</v>
      </c>
      <c r="V216">
        <f>Net_Zero_Table[[#This Row],[Capital Cost (LKR)]]*AHP!$Q$24/TOPSIS!$C$20</f>
        <v>4.7595812986366984E-3</v>
      </c>
      <c r="W216">
        <f>Net_Zero_Table[[#This Row],[System Cost (LKR)]]*AHP!$Q$25/TOPSIS!$D$20</f>
        <v>2.4503596250244233E-3</v>
      </c>
      <c r="X216">
        <f>Net_Zero_Table[[#This Row],[Embodied Carbon (Metric T)]]*AHP!$Q$26/TOPSIS!$E$20</f>
        <v>1.3028282414842326E-2</v>
      </c>
      <c r="Y2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3.6852307084741234E-3</v>
      </c>
      <c r="Z2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4.8170752179177356E-3</v>
      </c>
      <c r="AA216">
        <f>Net_Zero_Table[[#This Row],[S- Worst-Euclidean Distance]]/(Net_Zero_Table[[#This Row],[S+ Best-Euclidean Distance]]+Net_Zero_Table[[#This Row],[S- Worst-Euclidean Distance]])</f>
        <v>0.56656103175082617</v>
      </c>
      <c r="AB216">
        <v>215</v>
      </c>
    </row>
    <row r="217" spans="1:28" x14ac:dyDescent="0.3">
      <c r="A217">
        <v>119</v>
      </c>
      <c r="B217" t="s">
        <v>140</v>
      </c>
      <c r="C217" t="s">
        <v>149</v>
      </c>
      <c r="D217" t="s">
        <v>154</v>
      </c>
      <c r="E217" t="s">
        <v>157</v>
      </c>
      <c r="F217" t="s">
        <v>159</v>
      </c>
      <c r="G217" t="s">
        <v>226</v>
      </c>
      <c r="H217">
        <v>332.44614111458719</v>
      </c>
      <c r="I217">
        <v>24</v>
      </c>
      <c r="J217">
        <v>1204577.9809366136</v>
      </c>
      <c r="K217">
        <v>47898.196472727272</v>
      </c>
      <c r="L217">
        <v>216824036.56859046</v>
      </c>
      <c r="M217">
        <v>5392044.920454544</v>
      </c>
      <c r="N217">
        <v>1806866971.4049206</v>
      </c>
      <c r="O217">
        <v>93600000</v>
      </c>
      <c r="P217">
        <v>26.929331377272725</v>
      </c>
      <c r="Q217">
        <v>18008.440815002374</v>
      </c>
      <c r="R217">
        <v>216871934.7650632</v>
      </c>
      <c r="S217">
        <v>1905.859016325375</v>
      </c>
      <c r="T217">
        <v>18035.370146379646</v>
      </c>
      <c r="U217">
        <f>Net_Zero_Table[[#This Row],[Total Energy(MJ)]]*AHP!$Q$23/TOPSIS!$B$20</f>
        <v>2.2184700364174581E-2</v>
      </c>
      <c r="V217">
        <f>Net_Zero_Table[[#This Row],[Capital Cost (LKR)]]*AHP!$Q$24/TOPSIS!$C$20</f>
        <v>4.7603944214375535E-3</v>
      </c>
      <c r="W217">
        <f>Net_Zero_Table[[#This Row],[System Cost (LKR)]]*AHP!$Q$25/TOPSIS!$D$20</f>
        <v>2.4503596250244233E-3</v>
      </c>
      <c r="X217">
        <f>Net_Zero_Table[[#This Row],[Embodied Carbon (Metric T)]]*AHP!$Q$26/TOPSIS!$E$20</f>
        <v>1.3034969585614247E-2</v>
      </c>
      <c r="Y2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3.6918808236141277E-3</v>
      </c>
      <c r="Z2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4.8170965720263255E-3</v>
      </c>
      <c r="AA217">
        <f>Net_Zero_Table[[#This Row],[S- Worst-Euclidean Distance]]/(Net_Zero_Table[[#This Row],[S+ Best-Euclidean Distance]]+Net_Zero_Table[[#This Row],[S- Worst-Euclidean Distance]])</f>
        <v>0.56611932880375837</v>
      </c>
      <c r="AB217">
        <v>216</v>
      </c>
    </row>
    <row r="218" spans="1:28" x14ac:dyDescent="0.3">
      <c r="A218">
        <v>322</v>
      </c>
      <c r="B218" t="s">
        <v>141</v>
      </c>
      <c r="C218" t="s">
        <v>151</v>
      </c>
      <c r="D218" t="s">
        <v>155</v>
      </c>
      <c r="E218" t="s">
        <v>157</v>
      </c>
      <c r="F218" t="s">
        <v>161</v>
      </c>
      <c r="G218" t="s">
        <v>225</v>
      </c>
      <c r="H218">
        <v>366.57142007780413</v>
      </c>
      <c r="I218">
        <v>53</v>
      </c>
      <c r="J218">
        <v>1328230.787449158</v>
      </c>
      <c r="K218">
        <v>43725.682609090902</v>
      </c>
      <c r="L218">
        <v>239081541.74084845</v>
      </c>
      <c r="M218">
        <v>4608015.958181818</v>
      </c>
      <c r="N218">
        <v>1992346181.173737</v>
      </c>
      <c r="O218">
        <v>98792000</v>
      </c>
      <c r="P218">
        <v>22.25419209772727</v>
      </c>
      <c r="Q218">
        <v>19857.050272364912</v>
      </c>
      <c r="R218">
        <v>239125267.42345753</v>
      </c>
      <c r="S218">
        <v>2095.746197131919</v>
      </c>
      <c r="T218">
        <v>19879.304464462639</v>
      </c>
      <c r="U218">
        <f>Net_Zero_Table[[#This Row],[Total Energy(MJ)]]*AHP!$Q$23/TOPSIS!$B$20</f>
        <v>2.446108304903228E-2</v>
      </c>
      <c r="V218">
        <f>Net_Zero_Table[[#This Row],[Capital Cost (LKR)]]*AHP!$Q$24/TOPSIS!$C$20</f>
        <v>4.0682104442436228E-3</v>
      </c>
      <c r="W218">
        <f>Net_Zero_Table[[#This Row],[System Cost (LKR)]]*AHP!$Q$25/TOPSIS!$D$20</f>
        <v>2.5862812828569746E-3</v>
      </c>
      <c r="X218">
        <f>Net_Zero_Table[[#This Row],[Embodied Carbon (Metric T)]]*AHP!$Q$26/TOPSIS!$E$20</f>
        <v>1.0771998497931888E-2</v>
      </c>
      <c r="Y2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2.9890309847168286E-3</v>
      </c>
      <c r="Z2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3.592800662228072E-3</v>
      </c>
      <c r="AA218">
        <f>Net_Zero_Table[[#This Row],[S- Worst-Euclidean Distance]]/(Net_Zero_Table[[#This Row],[S+ Best-Euclidean Distance]]+Net_Zero_Table[[#This Row],[S- Worst-Euclidean Distance]])</f>
        <v>0.54586638719265146</v>
      </c>
      <c r="AB218">
        <v>217</v>
      </c>
    </row>
    <row r="219" spans="1:28" x14ac:dyDescent="0.3">
      <c r="A219">
        <v>304</v>
      </c>
      <c r="B219" t="s">
        <v>141</v>
      </c>
      <c r="C219" t="s">
        <v>151</v>
      </c>
      <c r="D219" t="s">
        <v>154</v>
      </c>
      <c r="E219" t="s">
        <v>157</v>
      </c>
      <c r="F219" t="s">
        <v>161</v>
      </c>
      <c r="G219" t="s">
        <v>225</v>
      </c>
      <c r="H219">
        <v>366.56497297280407</v>
      </c>
      <c r="I219">
        <v>53</v>
      </c>
      <c r="J219">
        <v>1328224.546651518</v>
      </c>
      <c r="K219">
        <v>43744.102909090907</v>
      </c>
      <c r="L219">
        <v>239080418.39727324</v>
      </c>
      <c r="M219">
        <v>4608936.9731818177</v>
      </c>
      <c r="N219">
        <v>1992336819.977277</v>
      </c>
      <c r="O219">
        <v>98792000</v>
      </c>
      <c r="P219">
        <v>22.268007322727268</v>
      </c>
      <c r="Q219">
        <v>19856.956972440195</v>
      </c>
      <c r="R219">
        <v>239124162.50018233</v>
      </c>
      <c r="S219">
        <v>2095.7377569504588</v>
      </c>
      <c r="T219">
        <v>19879.224979762923</v>
      </c>
      <c r="U219">
        <f>Net_Zero_Table[[#This Row],[Total Energy(MJ)]]*AHP!$Q$23/TOPSIS!$B$20</f>
        <v>2.446097002199717E-2</v>
      </c>
      <c r="V219">
        <f>Net_Zero_Table[[#This Row],[Capital Cost (LKR)]]*AHP!$Q$24/TOPSIS!$C$20</f>
        <v>4.0690235670444788E-3</v>
      </c>
      <c r="W219">
        <f>Net_Zero_Table[[#This Row],[System Cost (LKR)]]*AHP!$Q$25/TOPSIS!$D$20</f>
        <v>2.5862812828569746E-3</v>
      </c>
      <c r="X219">
        <f>Net_Zero_Table[[#This Row],[Embodied Carbon (Metric T)]]*AHP!$Q$26/TOPSIS!$E$20</f>
        <v>1.0778685668703806E-2</v>
      </c>
      <c r="Y2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2.9919140459126609E-3</v>
      </c>
      <c r="Z2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3.5883989629220828E-3</v>
      </c>
      <c r="AA219">
        <f>Net_Zero_Table[[#This Row],[S- Worst-Euclidean Distance]]/(Net_Zero_Table[[#This Row],[S+ Best-Euclidean Distance]]+Net_Zero_Table[[#This Row],[S- Worst-Euclidean Distance]])</f>
        <v>0.54532344557231394</v>
      </c>
      <c r="AB219">
        <v>218</v>
      </c>
    </row>
    <row r="220" spans="1:28" x14ac:dyDescent="0.3">
      <c r="A220">
        <v>324</v>
      </c>
      <c r="B220" t="s">
        <v>141</v>
      </c>
      <c r="C220" t="s">
        <v>151</v>
      </c>
      <c r="D220" t="s">
        <v>155</v>
      </c>
      <c r="E220" t="s">
        <v>157</v>
      </c>
      <c r="F220" t="s">
        <v>161</v>
      </c>
      <c r="G220" t="s">
        <v>224</v>
      </c>
      <c r="H220">
        <v>366.57142007780413</v>
      </c>
      <c r="I220">
        <v>27</v>
      </c>
      <c r="J220">
        <v>1328230.787449158</v>
      </c>
      <c r="K220">
        <v>43725.682609090902</v>
      </c>
      <c r="L220">
        <v>239081541.74084845</v>
      </c>
      <c r="M220">
        <v>4608015.958181818</v>
      </c>
      <c r="N220">
        <v>1992346181.173737</v>
      </c>
      <c r="O220">
        <v>101147400</v>
      </c>
      <c r="P220">
        <v>22.25419209772727</v>
      </c>
      <c r="Q220">
        <v>19857.050272364912</v>
      </c>
      <c r="R220">
        <v>239125267.42345753</v>
      </c>
      <c r="S220">
        <v>2098.1015971319189</v>
      </c>
      <c r="T220">
        <v>19879.304464462639</v>
      </c>
      <c r="U220">
        <f>Net_Zero_Table[[#This Row],[Total Energy(MJ)]]*AHP!$Q$23/TOPSIS!$B$20</f>
        <v>2.446108304903228E-2</v>
      </c>
      <c r="V220">
        <f>Net_Zero_Table[[#This Row],[Capital Cost (LKR)]]*AHP!$Q$24/TOPSIS!$C$20</f>
        <v>4.0682104442436228E-3</v>
      </c>
      <c r="W220">
        <f>Net_Zero_Table[[#This Row],[System Cost (LKR)]]*AHP!$Q$25/TOPSIS!$D$20</f>
        <v>2.6479434309422583E-3</v>
      </c>
      <c r="X220">
        <f>Net_Zero_Table[[#This Row],[Embodied Carbon (Metric T)]]*AHP!$Q$26/TOPSIS!$E$20</f>
        <v>1.0771998497931888E-2</v>
      </c>
      <c r="Y2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2.9967038715891132E-3</v>
      </c>
      <c r="Z2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3.5851407284469704E-3</v>
      </c>
      <c r="AA220">
        <f>Net_Zero_Table[[#This Row],[S- Worst-Euclidean Distance]]/(Net_Zero_Table[[#This Row],[S+ Best-Euclidean Distance]]+Net_Zero_Table[[#This Row],[S- Worst-Euclidean Distance]])</f>
        <v>0.54470151550331591</v>
      </c>
      <c r="AB220">
        <v>219</v>
      </c>
    </row>
    <row r="221" spans="1:28" x14ac:dyDescent="0.3">
      <c r="A221">
        <v>306</v>
      </c>
      <c r="B221" t="s">
        <v>141</v>
      </c>
      <c r="C221" t="s">
        <v>151</v>
      </c>
      <c r="D221" t="s">
        <v>154</v>
      </c>
      <c r="E221" t="s">
        <v>157</v>
      </c>
      <c r="F221" t="s">
        <v>161</v>
      </c>
      <c r="G221" t="s">
        <v>224</v>
      </c>
      <c r="H221">
        <v>366.56497297280407</v>
      </c>
      <c r="I221">
        <v>27</v>
      </c>
      <c r="J221">
        <v>1328224.546651518</v>
      </c>
      <c r="K221">
        <v>43744.102909090907</v>
      </c>
      <c r="L221">
        <v>239080418.39727324</v>
      </c>
      <c r="M221">
        <v>4608936.9731818177</v>
      </c>
      <c r="N221">
        <v>1992336819.977277</v>
      </c>
      <c r="O221">
        <v>101147400</v>
      </c>
      <c r="P221">
        <v>22.268007322727268</v>
      </c>
      <c r="Q221">
        <v>19856.956972440195</v>
      </c>
      <c r="R221">
        <v>239124162.50018233</v>
      </c>
      <c r="S221">
        <v>2098.0931569504587</v>
      </c>
      <c r="T221">
        <v>19879.224979762923</v>
      </c>
      <c r="U221">
        <f>Net_Zero_Table[[#This Row],[Total Energy(MJ)]]*AHP!$Q$23/TOPSIS!$B$20</f>
        <v>2.446097002199717E-2</v>
      </c>
      <c r="V221">
        <f>Net_Zero_Table[[#This Row],[Capital Cost (LKR)]]*AHP!$Q$24/TOPSIS!$C$20</f>
        <v>4.0690235670444788E-3</v>
      </c>
      <c r="W221">
        <f>Net_Zero_Table[[#This Row],[System Cost (LKR)]]*AHP!$Q$25/TOPSIS!$D$20</f>
        <v>2.6479434309422583E-3</v>
      </c>
      <c r="X221">
        <f>Net_Zero_Table[[#This Row],[Embodied Carbon (Metric T)]]*AHP!$Q$26/TOPSIS!$E$20</f>
        <v>1.0778685668703806E-2</v>
      </c>
      <c r="Y2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2.9995795579596477E-3</v>
      </c>
      <c r="Z2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3.580729612992732E-3</v>
      </c>
      <c r="AA221">
        <f>Net_Zero_Table[[#This Row],[S- Worst-Euclidean Distance]]/(Net_Zero_Table[[#This Row],[S+ Best-Euclidean Distance]]+Net_Zero_Table[[#This Row],[S- Worst-Euclidean Distance]])</f>
        <v>0.54415826368755349</v>
      </c>
      <c r="AB221">
        <v>220</v>
      </c>
    </row>
    <row r="222" spans="1:28" x14ac:dyDescent="0.3">
      <c r="A222">
        <v>323</v>
      </c>
      <c r="B222" t="s">
        <v>141</v>
      </c>
      <c r="C222" t="s">
        <v>151</v>
      </c>
      <c r="D222" t="s">
        <v>155</v>
      </c>
      <c r="E222" t="s">
        <v>157</v>
      </c>
      <c r="F222" t="s">
        <v>161</v>
      </c>
      <c r="G222" t="s">
        <v>226</v>
      </c>
      <c r="H222">
        <v>366.57142007780413</v>
      </c>
      <c r="I222">
        <v>27</v>
      </c>
      <c r="J222">
        <v>1328230.787449158</v>
      </c>
      <c r="K222">
        <v>43725.682609090902</v>
      </c>
      <c r="L222">
        <v>239081541.74084845</v>
      </c>
      <c r="M222">
        <v>4608015.958181818</v>
      </c>
      <c r="N222">
        <v>1992346181.173737</v>
      </c>
      <c r="O222">
        <v>105300000</v>
      </c>
      <c r="P222">
        <v>22.25419209772727</v>
      </c>
      <c r="Q222">
        <v>19857.050272364912</v>
      </c>
      <c r="R222">
        <v>239125267.42345753</v>
      </c>
      <c r="S222">
        <v>2102.2541971319188</v>
      </c>
      <c r="T222">
        <v>19879.304464462639</v>
      </c>
      <c r="U222">
        <f>Net_Zero_Table[[#This Row],[Total Energy(MJ)]]*AHP!$Q$23/TOPSIS!$B$20</f>
        <v>2.446108304903228E-2</v>
      </c>
      <c r="V222">
        <f>Net_Zero_Table[[#This Row],[Capital Cost (LKR)]]*AHP!$Q$24/TOPSIS!$C$20</f>
        <v>4.0682104442436228E-3</v>
      </c>
      <c r="W222">
        <f>Net_Zero_Table[[#This Row],[System Cost (LKR)]]*AHP!$Q$25/TOPSIS!$D$20</f>
        <v>2.7566545781524763E-3</v>
      </c>
      <c r="X222">
        <f>Net_Zero_Table[[#This Row],[Embodied Carbon (Metric T)]]*AHP!$Q$26/TOPSIS!$E$20</f>
        <v>1.0771998497931888E-2</v>
      </c>
      <c r="Y2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3.0132585318745925E-3</v>
      </c>
      <c r="Z2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3.5741881005010088E-3</v>
      </c>
      <c r="AA222">
        <f>Net_Zero_Table[[#This Row],[S- Worst-Euclidean Distance]]/(Net_Zero_Table[[#This Row],[S+ Best-Euclidean Distance]]+Net_Zero_Table[[#This Row],[S- Worst-Euclidean Distance]])</f>
        <v>0.54257564424655769</v>
      </c>
      <c r="AB222">
        <v>221</v>
      </c>
    </row>
    <row r="223" spans="1:28" x14ac:dyDescent="0.3">
      <c r="A223">
        <v>305</v>
      </c>
      <c r="B223" t="s">
        <v>141</v>
      </c>
      <c r="C223" t="s">
        <v>151</v>
      </c>
      <c r="D223" t="s">
        <v>154</v>
      </c>
      <c r="E223" t="s">
        <v>157</v>
      </c>
      <c r="F223" t="s">
        <v>161</v>
      </c>
      <c r="G223" t="s">
        <v>226</v>
      </c>
      <c r="H223">
        <v>366.56497297280407</v>
      </c>
      <c r="I223">
        <v>27</v>
      </c>
      <c r="J223">
        <v>1328224.546651518</v>
      </c>
      <c r="K223">
        <v>43744.102909090907</v>
      </c>
      <c r="L223">
        <v>239080418.39727324</v>
      </c>
      <c r="M223">
        <v>4608936.9731818177</v>
      </c>
      <c r="N223">
        <v>1992336819.977277</v>
      </c>
      <c r="O223">
        <v>105300000</v>
      </c>
      <c r="P223">
        <v>22.268007322727268</v>
      </c>
      <c r="Q223">
        <v>19856.956972440195</v>
      </c>
      <c r="R223">
        <v>239124162.50018233</v>
      </c>
      <c r="S223">
        <v>2102.2457569504586</v>
      </c>
      <c r="T223">
        <v>19879.224979762923</v>
      </c>
      <c r="U223">
        <f>Net_Zero_Table[[#This Row],[Total Energy(MJ)]]*AHP!$Q$23/TOPSIS!$B$20</f>
        <v>2.446097002199717E-2</v>
      </c>
      <c r="V223">
        <f>Net_Zero_Table[[#This Row],[Capital Cost (LKR)]]*AHP!$Q$24/TOPSIS!$C$20</f>
        <v>4.0690235670444788E-3</v>
      </c>
      <c r="W223">
        <f>Net_Zero_Table[[#This Row],[System Cost (LKR)]]*AHP!$Q$25/TOPSIS!$D$20</f>
        <v>2.7566545781524763E-3</v>
      </c>
      <c r="X223">
        <f>Net_Zero_Table[[#This Row],[Embodied Carbon (Metric T)]]*AHP!$Q$26/TOPSIS!$E$20</f>
        <v>1.0778685668703806E-2</v>
      </c>
      <c r="Y2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3.0161184344198485E-3</v>
      </c>
      <c r="Z2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3.5697634510366114E-3</v>
      </c>
      <c r="AA223">
        <f>Net_Zero_Table[[#This Row],[S- Worst-Euclidean Distance]]/(Net_Zero_Table[[#This Row],[S+ Best-Euclidean Distance]]+Net_Zero_Table[[#This Row],[S- Worst-Euclidean Distance]])</f>
        <v>0.54203271682106624</v>
      </c>
      <c r="AB223">
        <v>222</v>
      </c>
    </row>
    <row r="224" spans="1:28" x14ac:dyDescent="0.3">
      <c r="A224">
        <v>319</v>
      </c>
      <c r="B224" t="s">
        <v>141</v>
      </c>
      <c r="C224" t="s">
        <v>151</v>
      </c>
      <c r="D224" t="s">
        <v>155</v>
      </c>
      <c r="E224" t="s">
        <v>157</v>
      </c>
      <c r="F224" t="s">
        <v>160</v>
      </c>
      <c r="G224" t="s">
        <v>225</v>
      </c>
      <c r="H224">
        <v>366.83591272126569</v>
      </c>
      <c r="I224">
        <v>53</v>
      </c>
      <c r="J224">
        <v>1321091.2714010396</v>
      </c>
      <c r="K224">
        <v>43234.414745454538</v>
      </c>
      <c r="L224">
        <v>237796428.85218713</v>
      </c>
      <c r="M224">
        <v>4657142.7445454542</v>
      </c>
      <c r="N224">
        <v>1981636907.1015592</v>
      </c>
      <c r="O224">
        <v>98792000</v>
      </c>
      <c r="P224">
        <v>22.745459961363636</v>
      </c>
      <c r="Q224">
        <v>19750.314507445539</v>
      </c>
      <c r="R224">
        <v>237839663.26693258</v>
      </c>
      <c r="S224">
        <v>2085.0860498461047</v>
      </c>
      <c r="T224">
        <v>19773.059967406902</v>
      </c>
      <c r="U224">
        <f>Net_Zero_Table[[#This Row],[Total Energy(MJ)]]*AHP!$Q$23/TOPSIS!$B$20</f>
        <v>2.432957344162116E-2</v>
      </c>
      <c r="V224">
        <f>Net_Zero_Table[[#This Row],[Capital Cost (LKR)]]*AHP!$Q$24/TOPSIS!$C$20</f>
        <v>4.1115822787143371E-3</v>
      </c>
      <c r="W224">
        <f>Net_Zero_Table[[#This Row],[System Cost (LKR)]]*AHP!$Q$25/TOPSIS!$D$20</f>
        <v>2.5862812828569746E-3</v>
      </c>
      <c r="X224">
        <f>Net_Zero_Table[[#This Row],[Embodied Carbon (Metric T)]]*AHP!$Q$26/TOPSIS!$E$20</f>
        <v>1.1009793546430351E-2</v>
      </c>
      <c r="Y2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2.9910065124686388E-3</v>
      </c>
      <c r="Z2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3.5291159960553686E-3</v>
      </c>
      <c r="AA224">
        <f>Net_Zero_Table[[#This Row],[S- Worst-Euclidean Distance]]/(Net_Zero_Table[[#This Row],[S+ Best-Euclidean Distance]]+Net_Zero_Table[[#This Row],[S- Worst-Euclidean Distance]])</f>
        <v>0.54126528933185214</v>
      </c>
      <c r="AB224">
        <v>223</v>
      </c>
    </row>
    <row r="225" spans="1:28" x14ac:dyDescent="0.3">
      <c r="A225">
        <v>301</v>
      </c>
      <c r="B225" t="s">
        <v>141</v>
      </c>
      <c r="C225" t="s">
        <v>151</v>
      </c>
      <c r="D225" t="s">
        <v>154</v>
      </c>
      <c r="E225" t="s">
        <v>157</v>
      </c>
      <c r="F225" t="s">
        <v>160</v>
      </c>
      <c r="G225" t="s">
        <v>225</v>
      </c>
      <c r="H225">
        <v>366.82946561626568</v>
      </c>
      <c r="I225">
        <v>53</v>
      </c>
      <c r="J225">
        <v>1321085.0306033997</v>
      </c>
      <c r="K225">
        <v>43252.835045454543</v>
      </c>
      <c r="L225">
        <v>237795305.50861195</v>
      </c>
      <c r="M225">
        <v>4658063.7595454538</v>
      </c>
      <c r="N225">
        <v>1981627545.9050996</v>
      </c>
      <c r="O225">
        <v>98792000</v>
      </c>
      <c r="P225">
        <v>22.759275186363634</v>
      </c>
      <c r="Q225">
        <v>19750.221207520823</v>
      </c>
      <c r="R225">
        <v>237838558.3436574</v>
      </c>
      <c r="S225">
        <v>2085.077609664645</v>
      </c>
      <c r="T225">
        <v>19772.980482707186</v>
      </c>
      <c r="U225">
        <f>Net_Zero_Table[[#This Row],[Total Energy(MJ)]]*AHP!$Q$23/TOPSIS!$B$20</f>
        <v>2.432946041458605E-2</v>
      </c>
      <c r="V225">
        <f>Net_Zero_Table[[#This Row],[Capital Cost (LKR)]]*AHP!$Q$24/TOPSIS!$C$20</f>
        <v>4.1123954015151931E-3</v>
      </c>
      <c r="W225">
        <f>Net_Zero_Table[[#This Row],[System Cost (LKR)]]*AHP!$Q$25/TOPSIS!$D$20</f>
        <v>2.5862812828569746E-3</v>
      </c>
      <c r="X225">
        <f>Net_Zero_Table[[#This Row],[Embodied Carbon (Metric T)]]*AHP!$Q$26/TOPSIS!$E$20</f>
        <v>1.1016480717202268E-2</v>
      </c>
      <c r="Y2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2.9944355063843248E-3</v>
      </c>
      <c r="Z2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3.5251001185697987E-3</v>
      </c>
      <c r="AA225">
        <f>Net_Zero_Table[[#This Row],[S- Worst-Euclidean Distance]]/(Net_Zero_Table[[#This Row],[S+ Best-Euclidean Distance]]+Net_Zero_Table[[#This Row],[S- Worst-Euclidean Distance]])</f>
        <v>0.54069803761438984</v>
      </c>
      <c r="AB225">
        <v>224</v>
      </c>
    </row>
    <row r="226" spans="1:28" x14ac:dyDescent="0.3">
      <c r="A226">
        <v>321</v>
      </c>
      <c r="B226" t="s">
        <v>141</v>
      </c>
      <c r="C226" t="s">
        <v>151</v>
      </c>
      <c r="D226" t="s">
        <v>155</v>
      </c>
      <c r="E226" t="s">
        <v>157</v>
      </c>
      <c r="F226" t="s">
        <v>160</v>
      </c>
      <c r="G226" t="s">
        <v>224</v>
      </c>
      <c r="H226">
        <v>366.83591272126569</v>
      </c>
      <c r="I226">
        <v>27</v>
      </c>
      <c r="J226">
        <v>1321091.2714010396</v>
      </c>
      <c r="K226">
        <v>43234.414745454538</v>
      </c>
      <c r="L226">
        <v>237796428.85218713</v>
      </c>
      <c r="M226">
        <v>4657142.7445454542</v>
      </c>
      <c r="N226">
        <v>1981636907.1015592</v>
      </c>
      <c r="O226">
        <v>101147400</v>
      </c>
      <c r="P226">
        <v>22.745459961363636</v>
      </c>
      <c r="Q226">
        <v>19750.314507445539</v>
      </c>
      <c r="R226">
        <v>237839663.26693258</v>
      </c>
      <c r="S226">
        <v>2087.4414498461047</v>
      </c>
      <c r="T226">
        <v>19773.059967406902</v>
      </c>
      <c r="U226">
        <f>Net_Zero_Table[[#This Row],[Total Energy(MJ)]]*AHP!$Q$23/TOPSIS!$B$20</f>
        <v>2.432957344162116E-2</v>
      </c>
      <c r="V226">
        <f>Net_Zero_Table[[#This Row],[Capital Cost (LKR)]]*AHP!$Q$24/TOPSIS!$C$20</f>
        <v>4.1115822787143371E-3</v>
      </c>
      <c r="W226">
        <f>Net_Zero_Table[[#This Row],[System Cost (LKR)]]*AHP!$Q$25/TOPSIS!$D$20</f>
        <v>2.6479434309422583E-3</v>
      </c>
      <c r="X226">
        <f>Net_Zero_Table[[#This Row],[Embodied Carbon (Metric T)]]*AHP!$Q$26/TOPSIS!$E$20</f>
        <v>1.1009793546430351E-2</v>
      </c>
      <c r="Y2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2.9986743444445139E-3</v>
      </c>
      <c r="Z2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3.5213175315322921E-3</v>
      </c>
      <c r="AA226">
        <f>Net_Zero_Table[[#This Row],[S- Worst-Euclidean Distance]]/(Net_Zero_Table[[#This Row],[S+ Best-Euclidean Distance]]+Net_Zero_Table[[#This Row],[S- Worst-Euclidean Distance]])</f>
        <v>0.54008004895017425</v>
      </c>
      <c r="AB226">
        <v>225</v>
      </c>
    </row>
    <row r="227" spans="1:28" x14ac:dyDescent="0.3">
      <c r="A227">
        <v>303</v>
      </c>
      <c r="B227" t="s">
        <v>141</v>
      </c>
      <c r="C227" t="s">
        <v>151</v>
      </c>
      <c r="D227" t="s">
        <v>154</v>
      </c>
      <c r="E227" t="s">
        <v>157</v>
      </c>
      <c r="F227" t="s">
        <v>160</v>
      </c>
      <c r="G227" t="s">
        <v>224</v>
      </c>
      <c r="H227">
        <v>366.82946561626568</v>
      </c>
      <c r="I227">
        <v>27</v>
      </c>
      <c r="J227">
        <v>1321085.0306033997</v>
      </c>
      <c r="K227">
        <v>43252.835045454543</v>
      </c>
      <c r="L227">
        <v>237795305.50861195</v>
      </c>
      <c r="M227">
        <v>4658063.7595454538</v>
      </c>
      <c r="N227">
        <v>1981627545.9050996</v>
      </c>
      <c r="O227">
        <v>101147400</v>
      </c>
      <c r="P227">
        <v>22.759275186363634</v>
      </c>
      <c r="Q227">
        <v>19750.221207520823</v>
      </c>
      <c r="R227">
        <v>237838558.3436574</v>
      </c>
      <c r="S227">
        <v>2087.4330096646454</v>
      </c>
      <c r="T227">
        <v>19772.980482707186</v>
      </c>
      <c r="U227">
        <f>Net_Zero_Table[[#This Row],[Total Energy(MJ)]]*AHP!$Q$23/TOPSIS!$B$20</f>
        <v>2.432946041458605E-2</v>
      </c>
      <c r="V227">
        <f>Net_Zero_Table[[#This Row],[Capital Cost (LKR)]]*AHP!$Q$24/TOPSIS!$C$20</f>
        <v>4.1123954015151931E-3</v>
      </c>
      <c r="W227">
        <f>Net_Zero_Table[[#This Row],[System Cost (LKR)]]*AHP!$Q$25/TOPSIS!$D$20</f>
        <v>2.6479434309422583E-3</v>
      </c>
      <c r="X227">
        <f>Net_Zero_Table[[#This Row],[Embodied Carbon (Metric T)]]*AHP!$Q$26/TOPSIS!$E$20</f>
        <v>1.1016480717202268E-2</v>
      </c>
      <c r="Y2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3.0020945801714966E-3</v>
      </c>
      <c r="Z2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3.5172927501423037E-3</v>
      </c>
      <c r="AA227">
        <f>Net_Zero_Table[[#This Row],[S- Worst-Euclidean Distance]]/(Net_Zero_Table[[#This Row],[S+ Best-Euclidean Distance]]+Net_Zero_Table[[#This Row],[S- Worst-Euclidean Distance]])</f>
        <v>0.53951277504062711</v>
      </c>
      <c r="AB227">
        <v>226</v>
      </c>
    </row>
    <row r="228" spans="1:28" x14ac:dyDescent="0.3">
      <c r="A228">
        <v>320</v>
      </c>
      <c r="B228" t="s">
        <v>141</v>
      </c>
      <c r="C228" t="s">
        <v>151</v>
      </c>
      <c r="D228" t="s">
        <v>155</v>
      </c>
      <c r="E228" t="s">
        <v>157</v>
      </c>
      <c r="F228" t="s">
        <v>160</v>
      </c>
      <c r="G228" t="s">
        <v>226</v>
      </c>
      <c r="H228">
        <v>366.83591272126569</v>
      </c>
      <c r="I228">
        <v>27</v>
      </c>
      <c r="J228">
        <v>1321091.2714010396</v>
      </c>
      <c r="K228">
        <v>43234.414745454538</v>
      </c>
      <c r="L228">
        <v>237796428.85218713</v>
      </c>
      <c r="M228">
        <v>4657142.7445454542</v>
      </c>
      <c r="N228">
        <v>1981636907.1015592</v>
      </c>
      <c r="O228">
        <v>105300000</v>
      </c>
      <c r="P228">
        <v>22.745459961363636</v>
      </c>
      <c r="Q228">
        <v>19750.314507445539</v>
      </c>
      <c r="R228">
        <v>237839663.26693258</v>
      </c>
      <c r="S228">
        <v>2091.5940498461046</v>
      </c>
      <c r="T228">
        <v>19773.059967406902</v>
      </c>
      <c r="U228">
        <f>Net_Zero_Table[[#This Row],[Total Energy(MJ)]]*AHP!$Q$23/TOPSIS!$B$20</f>
        <v>2.432957344162116E-2</v>
      </c>
      <c r="V228">
        <f>Net_Zero_Table[[#This Row],[Capital Cost (LKR)]]*AHP!$Q$24/TOPSIS!$C$20</f>
        <v>4.1115822787143371E-3</v>
      </c>
      <c r="W228">
        <f>Net_Zero_Table[[#This Row],[System Cost (LKR)]]*AHP!$Q$25/TOPSIS!$D$20</f>
        <v>2.7566545781524763E-3</v>
      </c>
      <c r="X228">
        <f>Net_Zero_Table[[#This Row],[Embodied Carbon (Metric T)]]*AHP!$Q$26/TOPSIS!$E$20</f>
        <v>1.1009793546430351E-2</v>
      </c>
      <c r="Y2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3.0152181861264333E-3</v>
      </c>
      <c r="Z2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3.5101657643009415E-3</v>
      </c>
      <c r="AA228">
        <f>Net_Zero_Table[[#This Row],[S- Worst-Euclidean Distance]]/(Net_Zero_Table[[#This Row],[S+ Best-Euclidean Distance]]+Net_Zero_Table[[#This Row],[S- Worst-Euclidean Distance]])</f>
        <v>0.53792478587731929</v>
      </c>
      <c r="AB228">
        <v>227</v>
      </c>
    </row>
    <row r="229" spans="1:28" x14ac:dyDescent="0.3">
      <c r="A229">
        <v>302</v>
      </c>
      <c r="B229" t="s">
        <v>141</v>
      </c>
      <c r="C229" t="s">
        <v>151</v>
      </c>
      <c r="D229" t="s">
        <v>154</v>
      </c>
      <c r="E229" t="s">
        <v>157</v>
      </c>
      <c r="F229" t="s">
        <v>160</v>
      </c>
      <c r="G229" t="s">
        <v>226</v>
      </c>
      <c r="H229">
        <v>366.82946561626568</v>
      </c>
      <c r="I229">
        <v>27</v>
      </c>
      <c r="J229">
        <v>1321085.0306033997</v>
      </c>
      <c r="K229">
        <v>43252.835045454543</v>
      </c>
      <c r="L229">
        <v>237795305.50861195</v>
      </c>
      <c r="M229">
        <v>4658063.7595454538</v>
      </c>
      <c r="N229">
        <v>1981627545.9050996</v>
      </c>
      <c r="O229">
        <v>105300000</v>
      </c>
      <c r="P229">
        <v>22.759275186363634</v>
      </c>
      <c r="Q229">
        <v>19750.221207520823</v>
      </c>
      <c r="R229">
        <v>237838558.3436574</v>
      </c>
      <c r="S229">
        <v>2091.5856096646453</v>
      </c>
      <c r="T229">
        <v>19772.980482707186</v>
      </c>
      <c r="U229">
        <f>Net_Zero_Table[[#This Row],[Total Energy(MJ)]]*AHP!$Q$23/TOPSIS!$B$20</f>
        <v>2.432946041458605E-2</v>
      </c>
      <c r="V229">
        <f>Net_Zero_Table[[#This Row],[Capital Cost (LKR)]]*AHP!$Q$24/TOPSIS!$C$20</f>
        <v>4.1123954015151931E-3</v>
      </c>
      <c r="W229">
        <f>Net_Zero_Table[[#This Row],[System Cost (LKR)]]*AHP!$Q$25/TOPSIS!$D$20</f>
        <v>2.7566545781524763E-3</v>
      </c>
      <c r="X229">
        <f>Net_Zero_Table[[#This Row],[Embodied Carbon (Metric T)]]*AHP!$Q$26/TOPSIS!$E$20</f>
        <v>1.1016480717202268E-2</v>
      </c>
      <c r="Y2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3.0186196769737186E-3</v>
      </c>
      <c r="Z2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3.5061281815126706E-3</v>
      </c>
      <c r="AA229">
        <f>Net_Zero_Table[[#This Row],[S- Worst-Euclidean Distance]]/(Net_Zero_Table[[#This Row],[S+ Best-Euclidean Distance]]+Net_Zero_Table[[#This Row],[S- Worst-Euclidean Distance]])</f>
        <v>0.53735841714594967</v>
      </c>
      <c r="AB229">
        <v>228</v>
      </c>
    </row>
    <row r="230" spans="1:28" x14ac:dyDescent="0.3">
      <c r="A230">
        <v>214</v>
      </c>
      <c r="B230" t="s">
        <v>140</v>
      </c>
      <c r="C230" t="s">
        <v>151</v>
      </c>
      <c r="D230" t="s">
        <v>155</v>
      </c>
      <c r="E230" t="s">
        <v>157</v>
      </c>
      <c r="F230" t="s">
        <v>161</v>
      </c>
      <c r="G230" t="s">
        <v>225</v>
      </c>
      <c r="H230">
        <v>358.91259216057637</v>
      </c>
      <c r="I230">
        <v>52</v>
      </c>
      <c r="J230">
        <v>1304629.4650929281</v>
      </c>
      <c r="K230">
        <v>47356.102609090907</v>
      </c>
      <c r="L230">
        <v>234833303.71672708</v>
      </c>
      <c r="M230">
        <v>4880297.458181818</v>
      </c>
      <c r="N230">
        <v>1956944197.6393921</v>
      </c>
      <c r="O230">
        <v>96928000</v>
      </c>
      <c r="P230">
        <v>23.706360097727273</v>
      </c>
      <c r="Q230">
        <v>19504.210503139275</v>
      </c>
      <c r="R230">
        <v>234880659.81933618</v>
      </c>
      <c r="S230">
        <v>2058.752495097574</v>
      </c>
      <c r="T230">
        <v>19527.916863237002</v>
      </c>
      <c r="U230">
        <f>Net_Zero_Table[[#This Row],[Total Energy(MJ)]]*AHP!$Q$23/TOPSIS!$B$20</f>
        <v>2.4026885106532538E-2</v>
      </c>
      <c r="V230">
        <f>Net_Zero_Table[[#This Row],[Capital Cost (LKR)]]*AHP!$Q$24/TOPSIS!$C$20</f>
        <v>4.3085955583853251E-3</v>
      </c>
      <c r="W230">
        <f>Net_Zero_Table[[#This Row],[System Cost (LKR)]]*AHP!$Q$25/TOPSIS!$D$20</f>
        <v>2.5374835228030696E-3</v>
      </c>
      <c r="X230">
        <f>Net_Zero_Table[[#This Row],[Embodied Carbon (Metric T)]]*AHP!$Q$26/TOPSIS!$E$20</f>
        <v>1.1474911074854521E-2</v>
      </c>
      <c r="Y2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3.0382772843383639E-3</v>
      </c>
      <c r="Z2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3.4769485702022449E-3</v>
      </c>
      <c r="AA230">
        <f>Net_Zero_Table[[#This Row],[S- Worst-Euclidean Distance]]/(Net_Zero_Table[[#This Row],[S+ Best-Euclidean Distance]]+Net_Zero_Table[[#This Row],[S- Worst-Euclidean Distance]])</f>
        <v>0.53366508664915746</v>
      </c>
      <c r="AB230">
        <v>229</v>
      </c>
    </row>
    <row r="231" spans="1:28" x14ac:dyDescent="0.3">
      <c r="A231">
        <v>216</v>
      </c>
      <c r="B231" t="s">
        <v>140</v>
      </c>
      <c r="C231" t="s">
        <v>151</v>
      </c>
      <c r="D231" t="s">
        <v>155</v>
      </c>
      <c r="E231" t="s">
        <v>157</v>
      </c>
      <c r="F231" t="s">
        <v>161</v>
      </c>
      <c r="G231" t="s">
        <v>224</v>
      </c>
      <c r="H231">
        <v>358.91259216057637</v>
      </c>
      <c r="I231">
        <v>26</v>
      </c>
      <c r="J231">
        <v>1304629.4650929281</v>
      </c>
      <c r="K231">
        <v>47356.102609090907</v>
      </c>
      <c r="L231">
        <v>234833303.71672708</v>
      </c>
      <c r="M231">
        <v>4880297.458181818</v>
      </c>
      <c r="N231">
        <v>1956944197.6393921</v>
      </c>
      <c r="O231">
        <v>97401200</v>
      </c>
      <c r="P231">
        <v>23.706360097727273</v>
      </c>
      <c r="Q231">
        <v>19504.210503139275</v>
      </c>
      <c r="R231">
        <v>234880659.81933618</v>
      </c>
      <c r="S231">
        <v>2059.2256950975739</v>
      </c>
      <c r="T231">
        <v>19527.916863237002</v>
      </c>
      <c r="U231">
        <f>Net_Zero_Table[[#This Row],[Total Energy(MJ)]]*AHP!$Q$23/TOPSIS!$B$20</f>
        <v>2.4026885106532538E-2</v>
      </c>
      <c r="V231">
        <f>Net_Zero_Table[[#This Row],[Capital Cost (LKR)]]*AHP!$Q$24/TOPSIS!$C$20</f>
        <v>4.3085955583853251E-3</v>
      </c>
      <c r="W231">
        <f>Net_Zero_Table[[#This Row],[System Cost (LKR)]]*AHP!$Q$25/TOPSIS!$D$20</f>
        <v>2.5498714520184708E-3</v>
      </c>
      <c r="X231">
        <f>Net_Zero_Table[[#This Row],[Embodied Carbon (Metric T)]]*AHP!$Q$26/TOPSIS!$E$20</f>
        <v>1.1474911074854521E-2</v>
      </c>
      <c r="Y2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3.0394960693650784E-3</v>
      </c>
      <c r="Z2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3.4750979769188443E-3</v>
      </c>
      <c r="AA231">
        <f>Net_Zero_Table[[#This Row],[S- Worst-Euclidean Distance]]/(Net_Zero_Table[[#This Row],[S+ Best-Euclidean Distance]]+Net_Zero_Table[[#This Row],[S- Worst-Euclidean Distance]])</f>
        <v>0.53343277451050408</v>
      </c>
      <c r="AB231">
        <v>230</v>
      </c>
    </row>
    <row r="232" spans="1:28" x14ac:dyDescent="0.3">
      <c r="A232">
        <v>316</v>
      </c>
      <c r="B232" t="s">
        <v>141</v>
      </c>
      <c r="C232" t="s">
        <v>151</v>
      </c>
      <c r="D232" t="s">
        <v>155</v>
      </c>
      <c r="E232" t="s">
        <v>157</v>
      </c>
      <c r="F232" t="s">
        <v>159</v>
      </c>
      <c r="G232" t="s">
        <v>225</v>
      </c>
      <c r="H232">
        <v>366.87448456510378</v>
      </c>
      <c r="I232">
        <v>53</v>
      </c>
      <c r="J232">
        <v>1320050.091977356</v>
      </c>
      <c r="K232">
        <v>42415.634972727261</v>
      </c>
      <c r="L232">
        <v>237609016.55592409</v>
      </c>
      <c r="M232">
        <v>4629850.085454545</v>
      </c>
      <c r="N232">
        <v>1980075137.9660342</v>
      </c>
      <c r="O232">
        <v>98792000</v>
      </c>
      <c r="P232">
        <v>23.018386552272723</v>
      </c>
      <c r="Q232">
        <v>19734.748875061472</v>
      </c>
      <c r="R232">
        <v>237651432.19089681</v>
      </c>
      <c r="S232">
        <v>2083.4969880514886</v>
      </c>
      <c r="T232">
        <v>19757.767261613746</v>
      </c>
      <c r="U232">
        <f>Net_Zero_Table[[#This Row],[Total Energy(MJ)]]*AHP!$Q$23/TOPSIS!$B$20</f>
        <v>2.4310318529612355E-2</v>
      </c>
      <c r="V232">
        <f>Net_Zero_Table[[#This Row],[Capital Cost (LKR)]]*AHP!$Q$24/TOPSIS!$C$20</f>
        <v>4.0874868151194958E-3</v>
      </c>
      <c r="W232">
        <f>Net_Zero_Table[[#This Row],[System Cost (LKR)]]*AHP!$Q$25/TOPSIS!$D$20</f>
        <v>2.5862812828569746E-3</v>
      </c>
      <c r="X232">
        <f>Net_Zero_Table[[#This Row],[Embodied Carbon (Metric T)]]*AHP!$Q$26/TOPSIS!$E$20</f>
        <v>1.1141901906707271E-2</v>
      </c>
      <c r="Y2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3.0451851070301596E-3</v>
      </c>
      <c r="Z2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3.4776423037064493E-3</v>
      </c>
      <c r="AA232">
        <f>Net_Zero_Table[[#This Row],[S- Worst-Euclidean Distance]]/(Net_Zero_Table[[#This Row],[S+ Best-Euclidean Distance]]+Net_Zero_Table[[#This Row],[S- Worst-Euclidean Distance]])</f>
        <v>0.5331495200964893</v>
      </c>
      <c r="AB232">
        <v>231</v>
      </c>
    </row>
    <row r="233" spans="1:28" x14ac:dyDescent="0.3">
      <c r="A233">
        <v>196</v>
      </c>
      <c r="B233" t="s">
        <v>140</v>
      </c>
      <c r="C233" t="s">
        <v>151</v>
      </c>
      <c r="D233" t="s">
        <v>154</v>
      </c>
      <c r="E233" t="s">
        <v>157</v>
      </c>
      <c r="F233" t="s">
        <v>161</v>
      </c>
      <c r="G233" t="s">
        <v>225</v>
      </c>
      <c r="H233">
        <v>358.90614505557642</v>
      </c>
      <c r="I233">
        <v>52</v>
      </c>
      <c r="J233">
        <v>1304623.2242952879</v>
      </c>
      <c r="K233">
        <v>47374.522909090905</v>
      </c>
      <c r="L233">
        <v>234832180.37315181</v>
      </c>
      <c r="M233">
        <v>4881218.4731818177</v>
      </c>
      <c r="N233">
        <v>1956934836.4429319</v>
      </c>
      <c r="O233">
        <v>96928000</v>
      </c>
      <c r="P233">
        <v>23.720175322727272</v>
      </c>
      <c r="Q233">
        <v>19504.117203214551</v>
      </c>
      <c r="R233">
        <v>234879554.89606091</v>
      </c>
      <c r="S233">
        <v>2058.7440549161138</v>
      </c>
      <c r="T233">
        <v>19527.837378537279</v>
      </c>
      <c r="U233">
        <f>Net_Zero_Table[[#This Row],[Total Energy(MJ)]]*AHP!$Q$23/TOPSIS!$B$20</f>
        <v>2.4026772079497417E-2</v>
      </c>
      <c r="V233">
        <f>Net_Zero_Table[[#This Row],[Capital Cost (LKR)]]*AHP!$Q$24/TOPSIS!$C$20</f>
        <v>4.3094086811861811E-3</v>
      </c>
      <c r="W233">
        <f>Net_Zero_Table[[#This Row],[System Cost (LKR)]]*AHP!$Q$25/TOPSIS!$D$20</f>
        <v>2.5374835228030696E-3</v>
      </c>
      <c r="X233">
        <f>Net_Zero_Table[[#This Row],[Embodied Carbon (Metric T)]]*AHP!$Q$26/TOPSIS!$E$20</f>
        <v>1.148159824562644E-2</v>
      </c>
      <c r="Y2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3.0427392851482805E-3</v>
      </c>
      <c r="Z2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3.4738238223535876E-3</v>
      </c>
      <c r="AA233">
        <f>Net_Zero_Table[[#This Row],[S- Worst-Euclidean Distance]]/(Net_Zero_Table[[#This Row],[S+ Best-Euclidean Distance]]+Net_Zero_Table[[#This Row],[S- Worst-Euclidean Distance]])</f>
        <v>0.53307606556507081</v>
      </c>
      <c r="AB233">
        <v>232</v>
      </c>
    </row>
    <row r="234" spans="1:28" x14ac:dyDescent="0.3">
      <c r="A234">
        <v>198</v>
      </c>
      <c r="B234" t="s">
        <v>140</v>
      </c>
      <c r="C234" t="s">
        <v>151</v>
      </c>
      <c r="D234" t="s">
        <v>154</v>
      </c>
      <c r="E234" t="s">
        <v>157</v>
      </c>
      <c r="F234" t="s">
        <v>161</v>
      </c>
      <c r="G234" t="s">
        <v>224</v>
      </c>
      <c r="H234">
        <v>358.90614505557642</v>
      </c>
      <c r="I234">
        <v>26</v>
      </c>
      <c r="J234">
        <v>1304623.2242952879</v>
      </c>
      <c r="K234">
        <v>47374.522909090905</v>
      </c>
      <c r="L234">
        <v>234832180.37315181</v>
      </c>
      <c r="M234">
        <v>4881218.4731818177</v>
      </c>
      <c r="N234">
        <v>1956934836.4429319</v>
      </c>
      <c r="O234">
        <v>97401200</v>
      </c>
      <c r="P234">
        <v>23.720175322727272</v>
      </c>
      <c r="Q234">
        <v>19504.117203214551</v>
      </c>
      <c r="R234">
        <v>234879554.89606091</v>
      </c>
      <c r="S234">
        <v>2059.2172549161137</v>
      </c>
      <c r="T234">
        <v>19527.837378537279</v>
      </c>
      <c r="U234">
        <f>Net_Zero_Table[[#This Row],[Total Energy(MJ)]]*AHP!$Q$23/TOPSIS!$B$20</f>
        <v>2.4026772079497417E-2</v>
      </c>
      <c r="V234">
        <f>Net_Zero_Table[[#This Row],[Capital Cost (LKR)]]*AHP!$Q$24/TOPSIS!$C$20</f>
        <v>4.3094086811861811E-3</v>
      </c>
      <c r="W234">
        <f>Net_Zero_Table[[#This Row],[System Cost (LKR)]]*AHP!$Q$25/TOPSIS!$D$20</f>
        <v>2.5498714520184708E-3</v>
      </c>
      <c r="X234">
        <f>Net_Zero_Table[[#This Row],[Embodied Carbon (Metric T)]]*AHP!$Q$26/TOPSIS!$E$20</f>
        <v>1.148159824562644E-2</v>
      </c>
      <c r="Y2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3.0439562836124846E-3</v>
      </c>
      <c r="Z2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3.4719715635507875E-3</v>
      </c>
      <c r="AA234">
        <f>Net_Zero_Table[[#This Row],[S- Worst-Euclidean Distance]]/(Net_Zero_Table[[#This Row],[S+ Best-Euclidean Distance]]+Net_Zero_Table[[#This Row],[S- Worst-Euclidean Distance]])</f>
        <v>0.53284377067838773</v>
      </c>
      <c r="AB234">
        <v>233</v>
      </c>
    </row>
    <row r="235" spans="1:28" x14ac:dyDescent="0.3">
      <c r="A235">
        <v>298</v>
      </c>
      <c r="B235" t="s">
        <v>141</v>
      </c>
      <c r="C235" t="s">
        <v>151</v>
      </c>
      <c r="D235" t="s">
        <v>154</v>
      </c>
      <c r="E235" t="s">
        <v>157</v>
      </c>
      <c r="F235" t="s">
        <v>159</v>
      </c>
      <c r="G235" t="s">
        <v>225</v>
      </c>
      <c r="H235">
        <v>366.86803746010389</v>
      </c>
      <c r="I235">
        <v>53</v>
      </c>
      <c r="J235">
        <v>1320043.8511797157</v>
      </c>
      <c r="K235">
        <v>42434.055272727273</v>
      </c>
      <c r="L235">
        <v>237607893.21234882</v>
      </c>
      <c r="M235">
        <v>4630771.1004545446</v>
      </c>
      <c r="N235">
        <v>1980065776.7695735</v>
      </c>
      <c r="O235">
        <v>98792000</v>
      </c>
      <c r="P235">
        <v>23.032201777272721</v>
      </c>
      <c r="Q235">
        <v>19734.655575136749</v>
      </c>
      <c r="R235">
        <v>237650327.26762155</v>
      </c>
      <c r="S235">
        <v>2083.488547870028</v>
      </c>
      <c r="T235">
        <v>19757.687776914023</v>
      </c>
      <c r="U235">
        <f>Net_Zero_Table[[#This Row],[Total Energy(MJ)]]*AHP!$Q$23/TOPSIS!$B$20</f>
        <v>2.4310205502577238E-2</v>
      </c>
      <c r="V235">
        <f>Net_Zero_Table[[#This Row],[Capital Cost (LKR)]]*AHP!$Q$24/TOPSIS!$C$20</f>
        <v>4.0882999379203517E-3</v>
      </c>
      <c r="W235">
        <f>Net_Zero_Table[[#This Row],[System Cost (LKR)]]*AHP!$Q$25/TOPSIS!$D$20</f>
        <v>2.5862812828569746E-3</v>
      </c>
      <c r="X235">
        <f>Net_Zero_Table[[#This Row],[Embodied Carbon (Metric T)]]*AHP!$Q$26/TOPSIS!$E$20</f>
        <v>1.114858907747919E-2</v>
      </c>
      <c r="Y2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3.0488372226447698E-3</v>
      </c>
      <c r="Z2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3.4738162235064107E-3</v>
      </c>
      <c r="AA235">
        <f>Net_Zero_Table[[#This Row],[S- Worst-Euclidean Distance]]/(Net_Zero_Table[[#This Row],[S+ Best-Euclidean Distance]]+Net_Zero_Table[[#This Row],[S- Worst-Euclidean Distance]])</f>
        <v>0.53257715624248048</v>
      </c>
      <c r="AB235">
        <v>234</v>
      </c>
    </row>
    <row r="236" spans="1:28" x14ac:dyDescent="0.3">
      <c r="A236">
        <v>318</v>
      </c>
      <c r="B236" t="s">
        <v>141</v>
      </c>
      <c r="C236" t="s">
        <v>151</v>
      </c>
      <c r="D236" t="s">
        <v>155</v>
      </c>
      <c r="E236" t="s">
        <v>157</v>
      </c>
      <c r="F236" t="s">
        <v>159</v>
      </c>
      <c r="G236" t="s">
        <v>224</v>
      </c>
      <c r="H236">
        <v>366.87448456510378</v>
      </c>
      <c r="I236">
        <v>27</v>
      </c>
      <c r="J236">
        <v>1320050.091977356</v>
      </c>
      <c r="K236">
        <v>42415.634972727261</v>
      </c>
      <c r="L236">
        <v>237609016.55592409</v>
      </c>
      <c r="M236">
        <v>4629850.085454545</v>
      </c>
      <c r="N236">
        <v>1980075137.9660342</v>
      </c>
      <c r="O236">
        <v>101147400</v>
      </c>
      <c r="P236">
        <v>23.018386552272723</v>
      </c>
      <c r="Q236">
        <v>19734.748875061472</v>
      </c>
      <c r="R236">
        <v>237651432.19089681</v>
      </c>
      <c r="S236">
        <v>2085.8523880514886</v>
      </c>
      <c r="T236">
        <v>19757.767261613746</v>
      </c>
      <c r="U236">
        <f>Net_Zero_Table[[#This Row],[Total Energy(MJ)]]*AHP!$Q$23/TOPSIS!$B$20</f>
        <v>2.4310318529612355E-2</v>
      </c>
      <c r="V236">
        <f>Net_Zero_Table[[#This Row],[Capital Cost (LKR)]]*AHP!$Q$24/TOPSIS!$C$20</f>
        <v>4.0874868151194958E-3</v>
      </c>
      <c r="W236">
        <f>Net_Zero_Table[[#This Row],[System Cost (LKR)]]*AHP!$Q$25/TOPSIS!$D$20</f>
        <v>2.6479434309422583E-3</v>
      </c>
      <c r="X236">
        <f>Net_Zero_Table[[#This Row],[Embodied Carbon (Metric T)]]*AHP!$Q$26/TOPSIS!$E$20</f>
        <v>1.1141901906707271E-2</v>
      </c>
      <c r="Y2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3.0527168559298474E-3</v>
      </c>
      <c r="Z2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3.4697281502722227E-3</v>
      </c>
      <c r="AA236">
        <f>Net_Zero_Table[[#This Row],[S- Worst-Euclidean Distance]]/(Net_Zero_Table[[#This Row],[S+ Best-Euclidean Distance]]+Net_Zero_Table[[#This Row],[S- Worst-Euclidean Distance]])</f>
        <v>0.5319674059302798</v>
      </c>
      <c r="AB236">
        <v>235</v>
      </c>
    </row>
    <row r="237" spans="1:28" x14ac:dyDescent="0.3">
      <c r="A237">
        <v>215</v>
      </c>
      <c r="B237" t="s">
        <v>140</v>
      </c>
      <c r="C237" t="s">
        <v>151</v>
      </c>
      <c r="D237" t="s">
        <v>155</v>
      </c>
      <c r="E237" t="s">
        <v>157</v>
      </c>
      <c r="F237" t="s">
        <v>161</v>
      </c>
      <c r="G237" t="s">
        <v>226</v>
      </c>
      <c r="H237">
        <v>358.91259216057637</v>
      </c>
      <c r="I237">
        <v>26</v>
      </c>
      <c r="J237">
        <v>1304629.4650929281</v>
      </c>
      <c r="K237">
        <v>47356.102609090907</v>
      </c>
      <c r="L237">
        <v>234833303.71672708</v>
      </c>
      <c r="M237">
        <v>4880297.458181818</v>
      </c>
      <c r="N237">
        <v>1956944197.6393921</v>
      </c>
      <c r="O237">
        <v>101400000</v>
      </c>
      <c r="P237">
        <v>23.706360097727273</v>
      </c>
      <c r="Q237">
        <v>19504.210503139275</v>
      </c>
      <c r="R237">
        <v>234880659.81933618</v>
      </c>
      <c r="S237">
        <v>2063.2244950975742</v>
      </c>
      <c r="T237">
        <v>19527.916863237002</v>
      </c>
      <c r="U237">
        <f>Net_Zero_Table[[#This Row],[Total Energy(MJ)]]*AHP!$Q$23/TOPSIS!$B$20</f>
        <v>2.4026885106532538E-2</v>
      </c>
      <c r="V237">
        <f>Net_Zero_Table[[#This Row],[Capital Cost (LKR)]]*AHP!$Q$24/TOPSIS!$C$20</f>
        <v>4.3085955583853251E-3</v>
      </c>
      <c r="W237">
        <f>Net_Zero_Table[[#This Row],[System Cost (LKR)]]*AHP!$Q$25/TOPSIS!$D$20</f>
        <v>2.6545562604431252E-3</v>
      </c>
      <c r="X237">
        <f>Net_Zero_Table[[#This Row],[Embodied Carbon (Metric T)]]*AHP!$Q$26/TOPSIS!$E$20</f>
        <v>1.1474911074854521E-2</v>
      </c>
      <c r="Y2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3.0517846468497084E-3</v>
      </c>
      <c r="Z2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3.4611908207192901E-3</v>
      </c>
      <c r="AA237">
        <f>Net_Zero_Table[[#This Row],[S- Worst-Euclidean Distance]]/(Net_Zero_Table[[#This Row],[S+ Best-Euclidean Distance]]+Net_Zero_Table[[#This Row],[S- Worst-Euclidean Distance]])</f>
        <v>0.53143004114695336</v>
      </c>
      <c r="AB237">
        <v>236</v>
      </c>
    </row>
    <row r="238" spans="1:28" x14ac:dyDescent="0.3">
      <c r="A238">
        <v>300</v>
      </c>
      <c r="B238" t="s">
        <v>141</v>
      </c>
      <c r="C238" t="s">
        <v>151</v>
      </c>
      <c r="D238" t="s">
        <v>154</v>
      </c>
      <c r="E238" t="s">
        <v>157</v>
      </c>
      <c r="F238" t="s">
        <v>159</v>
      </c>
      <c r="G238" t="s">
        <v>224</v>
      </c>
      <c r="H238">
        <v>366.86803746010389</v>
      </c>
      <c r="I238">
        <v>27</v>
      </c>
      <c r="J238">
        <v>1320043.8511797157</v>
      </c>
      <c r="K238">
        <v>42434.055272727273</v>
      </c>
      <c r="L238">
        <v>237607893.21234882</v>
      </c>
      <c r="M238">
        <v>4630771.1004545446</v>
      </c>
      <c r="N238">
        <v>1980065776.7695735</v>
      </c>
      <c r="O238">
        <v>101147400</v>
      </c>
      <c r="P238">
        <v>23.032201777272721</v>
      </c>
      <c r="Q238">
        <v>19734.655575136749</v>
      </c>
      <c r="R238">
        <v>237650327.26762155</v>
      </c>
      <c r="S238">
        <v>2085.8439478700279</v>
      </c>
      <c r="T238">
        <v>19757.687776914023</v>
      </c>
      <c r="U238">
        <f>Net_Zero_Table[[#This Row],[Total Energy(MJ)]]*AHP!$Q$23/TOPSIS!$B$20</f>
        <v>2.4310205502577238E-2</v>
      </c>
      <c r="V238">
        <f>Net_Zero_Table[[#This Row],[Capital Cost (LKR)]]*AHP!$Q$24/TOPSIS!$C$20</f>
        <v>4.0882999379203517E-3</v>
      </c>
      <c r="W238">
        <f>Net_Zero_Table[[#This Row],[System Cost (LKR)]]*AHP!$Q$25/TOPSIS!$D$20</f>
        <v>2.6479434309422583E-3</v>
      </c>
      <c r="X238">
        <f>Net_Zero_Table[[#This Row],[Embodied Carbon (Metric T)]]*AHP!$Q$26/TOPSIS!$E$20</f>
        <v>1.114858907747919E-2</v>
      </c>
      <c r="Y2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3.0563599716957753E-3</v>
      </c>
      <c r="Z2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3.4658933334652899E-3</v>
      </c>
      <c r="AA238">
        <f>Net_Zero_Table[[#This Row],[S- Worst-Euclidean Distance]]/(Net_Zero_Table[[#This Row],[S+ Best-Euclidean Distance]]+Net_Zero_Table[[#This Row],[S- Worst-Euclidean Distance]])</f>
        <v>0.53139508254344026</v>
      </c>
      <c r="AB238">
        <v>237</v>
      </c>
    </row>
    <row r="239" spans="1:28" x14ac:dyDescent="0.3">
      <c r="A239">
        <v>197</v>
      </c>
      <c r="B239" t="s">
        <v>140</v>
      </c>
      <c r="C239" t="s">
        <v>151</v>
      </c>
      <c r="D239" t="s">
        <v>154</v>
      </c>
      <c r="E239" t="s">
        <v>157</v>
      </c>
      <c r="F239" t="s">
        <v>161</v>
      </c>
      <c r="G239" t="s">
        <v>226</v>
      </c>
      <c r="H239">
        <v>358.90614505557642</v>
      </c>
      <c r="I239">
        <v>26</v>
      </c>
      <c r="J239">
        <v>1304623.2242952879</v>
      </c>
      <c r="K239">
        <v>47374.522909090905</v>
      </c>
      <c r="L239">
        <v>234832180.37315181</v>
      </c>
      <c r="M239">
        <v>4881218.4731818177</v>
      </c>
      <c r="N239">
        <v>1956934836.4429319</v>
      </c>
      <c r="O239">
        <v>101400000</v>
      </c>
      <c r="P239">
        <v>23.720175322727272</v>
      </c>
      <c r="Q239">
        <v>19504.117203214551</v>
      </c>
      <c r="R239">
        <v>234879554.89606091</v>
      </c>
      <c r="S239">
        <v>2063.2160549161135</v>
      </c>
      <c r="T239">
        <v>19527.837378537279</v>
      </c>
      <c r="U239">
        <f>Net_Zero_Table[[#This Row],[Total Energy(MJ)]]*AHP!$Q$23/TOPSIS!$B$20</f>
        <v>2.4026772079497417E-2</v>
      </c>
      <c r="V239">
        <f>Net_Zero_Table[[#This Row],[Capital Cost (LKR)]]*AHP!$Q$24/TOPSIS!$C$20</f>
        <v>4.3094086811861811E-3</v>
      </c>
      <c r="W239">
        <f>Net_Zero_Table[[#This Row],[System Cost (LKR)]]*AHP!$Q$25/TOPSIS!$D$20</f>
        <v>2.6545562604431252E-3</v>
      </c>
      <c r="X239">
        <f>Net_Zero_Table[[#This Row],[Embodied Carbon (Metric T)]]*AHP!$Q$26/TOPSIS!$E$20</f>
        <v>1.148159824562644E-2</v>
      </c>
      <c r="Y2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3.0562269273739749E-3</v>
      </c>
      <c r="Z2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3.4580518339595969E-3</v>
      </c>
      <c r="AA239">
        <f>Net_Zero_Table[[#This Row],[S- Worst-Euclidean Distance]]/(Net_Zero_Table[[#This Row],[S+ Best-Euclidean Distance]]+Net_Zero_Table[[#This Row],[S- Worst-Euclidean Distance]])</f>
        <v>0.53084185688910879</v>
      </c>
      <c r="AB239">
        <v>238</v>
      </c>
    </row>
    <row r="240" spans="1:28" x14ac:dyDescent="0.3">
      <c r="A240">
        <v>317</v>
      </c>
      <c r="B240" t="s">
        <v>141</v>
      </c>
      <c r="C240" t="s">
        <v>151</v>
      </c>
      <c r="D240" t="s">
        <v>155</v>
      </c>
      <c r="E240" t="s">
        <v>157</v>
      </c>
      <c r="F240" t="s">
        <v>159</v>
      </c>
      <c r="G240" t="s">
        <v>226</v>
      </c>
      <c r="H240">
        <v>366.87448456510378</v>
      </c>
      <c r="I240">
        <v>27</v>
      </c>
      <c r="J240">
        <v>1320050.091977356</v>
      </c>
      <c r="K240">
        <v>42415.634972727261</v>
      </c>
      <c r="L240">
        <v>237609016.55592409</v>
      </c>
      <c r="M240">
        <v>4629850.085454545</v>
      </c>
      <c r="N240">
        <v>1980075137.9660342</v>
      </c>
      <c r="O240">
        <v>105300000</v>
      </c>
      <c r="P240">
        <v>23.018386552272723</v>
      </c>
      <c r="Q240">
        <v>19734.748875061472</v>
      </c>
      <c r="R240">
        <v>237651432.19089681</v>
      </c>
      <c r="S240">
        <v>2090.0049880514885</v>
      </c>
      <c r="T240">
        <v>19757.767261613746</v>
      </c>
      <c r="U240">
        <f>Net_Zero_Table[[#This Row],[Total Energy(MJ)]]*AHP!$Q$23/TOPSIS!$B$20</f>
        <v>2.4310318529612355E-2</v>
      </c>
      <c r="V240">
        <f>Net_Zero_Table[[#This Row],[Capital Cost (LKR)]]*AHP!$Q$24/TOPSIS!$C$20</f>
        <v>4.0874868151194958E-3</v>
      </c>
      <c r="W240">
        <f>Net_Zero_Table[[#This Row],[System Cost (LKR)]]*AHP!$Q$25/TOPSIS!$D$20</f>
        <v>2.7566545781524763E-3</v>
      </c>
      <c r="X240">
        <f>Net_Zero_Table[[#This Row],[Embodied Carbon (Metric T)]]*AHP!$Q$26/TOPSIS!$E$20</f>
        <v>1.1141901906707271E-2</v>
      </c>
      <c r="Y2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3.0689693853794067E-3</v>
      </c>
      <c r="Z2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3.4584100352308194E-3</v>
      </c>
      <c r="AA240">
        <f>Net_Zero_Table[[#This Row],[S- Worst-Euclidean Distance]]/(Net_Zero_Table[[#This Row],[S+ Best-Euclidean Distance]]+Net_Zero_Table[[#This Row],[S- Worst-Euclidean Distance]])</f>
        <v>0.52983131703833186</v>
      </c>
      <c r="AB240">
        <v>239</v>
      </c>
    </row>
    <row r="241" spans="1:28" x14ac:dyDescent="0.3">
      <c r="A241">
        <v>299</v>
      </c>
      <c r="B241" t="s">
        <v>141</v>
      </c>
      <c r="C241" t="s">
        <v>151</v>
      </c>
      <c r="D241" t="s">
        <v>154</v>
      </c>
      <c r="E241" t="s">
        <v>157</v>
      </c>
      <c r="F241" t="s">
        <v>159</v>
      </c>
      <c r="G241" t="s">
        <v>226</v>
      </c>
      <c r="H241">
        <v>366.86803746010389</v>
      </c>
      <c r="I241">
        <v>27</v>
      </c>
      <c r="J241">
        <v>1320043.8511797157</v>
      </c>
      <c r="K241">
        <v>42434.055272727273</v>
      </c>
      <c r="L241">
        <v>237607893.21234882</v>
      </c>
      <c r="M241">
        <v>4630771.1004545446</v>
      </c>
      <c r="N241">
        <v>1980065776.7695735</v>
      </c>
      <c r="O241">
        <v>105300000</v>
      </c>
      <c r="P241">
        <v>23.032201777272721</v>
      </c>
      <c r="Q241">
        <v>19734.655575136749</v>
      </c>
      <c r="R241">
        <v>237650327.26762155</v>
      </c>
      <c r="S241">
        <v>2089.9965478700278</v>
      </c>
      <c r="T241">
        <v>19757.687776914023</v>
      </c>
      <c r="U241">
        <f>Net_Zero_Table[[#This Row],[Total Energy(MJ)]]*AHP!$Q$23/TOPSIS!$B$20</f>
        <v>2.4310205502577238E-2</v>
      </c>
      <c r="V241">
        <f>Net_Zero_Table[[#This Row],[Capital Cost (LKR)]]*AHP!$Q$24/TOPSIS!$C$20</f>
        <v>4.0882999379203517E-3</v>
      </c>
      <c r="W241">
        <f>Net_Zero_Table[[#This Row],[System Cost (LKR)]]*AHP!$Q$25/TOPSIS!$D$20</f>
        <v>2.7566545781524763E-3</v>
      </c>
      <c r="X241">
        <f>Net_Zero_Table[[#This Row],[Embodied Carbon (Metric T)]]*AHP!$Q$26/TOPSIS!$E$20</f>
        <v>1.114858907747919E-2</v>
      </c>
      <c r="Y2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3.0725932308885346E-3</v>
      </c>
      <c r="Z2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3.4545626545125618E-3</v>
      </c>
      <c r="AA241">
        <f>Net_Zero_Table[[#This Row],[S- Worst-Euclidean Distance]]/(Net_Zero_Table[[#This Row],[S+ Best-Euclidean Distance]]+Net_Zero_Table[[#This Row],[S- Worst-Euclidean Distance]])</f>
        <v>0.529260020009508</v>
      </c>
      <c r="AB241">
        <v>240</v>
      </c>
    </row>
    <row r="242" spans="1:28" x14ac:dyDescent="0.3">
      <c r="A242">
        <v>211</v>
      </c>
      <c r="B242" t="s">
        <v>140</v>
      </c>
      <c r="C242" t="s">
        <v>151</v>
      </c>
      <c r="D242" t="s">
        <v>155</v>
      </c>
      <c r="E242" t="s">
        <v>157</v>
      </c>
      <c r="F242" t="s">
        <v>160</v>
      </c>
      <c r="G242" t="s">
        <v>225</v>
      </c>
      <c r="H242">
        <v>359.17708480403792</v>
      </c>
      <c r="I242">
        <v>52</v>
      </c>
      <c r="J242">
        <v>1297489.9490448099</v>
      </c>
      <c r="K242">
        <v>46864.834745454544</v>
      </c>
      <c r="L242">
        <v>233548190.82806578</v>
      </c>
      <c r="M242">
        <v>4929424.2445454542</v>
      </c>
      <c r="N242">
        <v>1946234923.567215</v>
      </c>
      <c r="O242">
        <v>96928000</v>
      </c>
      <c r="P242">
        <v>24.197627961363636</v>
      </c>
      <c r="Q242">
        <v>19397.474738219909</v>
      </c>
      <c r="R242">
        <v>233595055.66281125</v>
      </c>
      <c r="S242">
        <v>2048.0923478117606</v>
      </c>
      <c r="T242">
        <v>19421.672366181272</v>
      </c>
      <c r="U242">
        <f>Net_Zero_Table[[#This Row],[Total Energy(MJ)]]*AHP!$Q$23/TOPSIS!$B$20</f>
        <v>2.3895375499121418E-2</v>
      </c>
      <c r="V242">
        <f>Net_Zero_Table[[#This Row],[Capital Cost (LKR)]]*AHP!$Q$24/TOPSIS!$C$20</f>
        <v>4.3519673928560385E-3</v>
      </c>
      <c r="W242">
        <f>Net_Zero_Table[[#This Row],[System Cost (LKR)]]*AHP!$Q$25/TOPSIS!$D$20</f>
        <v>2.5374835228030696E-3</v>
      </c>
      <c r="X242">
        <f>Net_Zero_Table[[#This Row],[Embodied Carbon (Metric T)]]*AHP!$Q$26/TOPSIS!$E$20</f>
        <v>1.1712706123352982E-2</v>
      </c>
      <c r="Y2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3.1164555404932875E-3</v>
      </c>
      <c r="Z2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3.4792193124681152E-3</v>
      </c>
      <c r="AA242">
        <f>Net_Zero_Table[[#This Row],[S- Worst-Euclidean Distance]]/(Net_Zero_Table[[#This Row],[S+ Best-Euclidean Distance]]+Net_Zero_Table[[#This Row],[S- Worst-Euclidean Distance]])</f>
        <v>0.52750012546570202</v>
      </c>
      <c r="AB242">
        <v>241</v>
      </c>
    </row>
    <row r="243" spans="1:28" x14ac:dyDescent="0.3">
      <c r="A243">
        <v>213</v>
      </c>
      <c r="B243" t="s">
        <v>140</v>
      </c>
      <c r="C243" t="s">
        <v>151</v>
      </c>
      <c r="D243" t="s">
        <v>155</v>
      </c>
      <c r="E243" t="s">
        <v>157</v>
      </c>
      <c r="F243" t="s">
        <v>160</v>
      </c>
      <c r="G243" t="s">
        <v>224</v>
      </c>
      <c r="H243">
        <v>359.17708480403792</v>
      </c>
      <c r="I243">
        <v>26</v>
      </c>
      <c r="J243">
        <v>1297489.9490448099</v>
      </c>
      <c r="K243">
        <v>46864.834745454544</v>
      </c>
      <c r="L243">
        <v>233548190.82806578</v>
      </c>
      <c r="M243">
        <v>4929424.2445454542</v>
      </c>
      <c r="N243">
        <v>1946234923.567215</v>
      </c>
      <c r="O243">
        <v>97401200</v>
      </c>
      <c r="P243">
        <v>24.197627961363636</v>
      </c>
      <c r="Q243">
        <v>19397.474738219909</v>
      </c>
      <c r="R243">
        <v>233595055.66281125</v>
      </c>
      <c r="S243">
        <v>2048.5655478117606</v>
      </c>
      <c r="T243">
        <v>19421.672366181272</v>
      </c>
      <c r="U243">
        <f>Net_Zero_Table[[#This Row],[Total Energy(MJ)]]*AHP!$Q$23/TOPSIS!$B$20</f>
        <v>2.3895375499121418E-2</v>
      </c>
      <c r="V243">
        <f>Net_Zero_Table[[#This Row],[Capital Cost (LKR)]]*AHP!$Q$24/TOPSIS!$C$20</f>
        <v>4.3519673928560385E-3</v>
      </c>
      <c r="W243">
        <f>Net_Zero_Table[[#This Row],[System Cost (LKR)]]*AHP!$Q$25/TOPSIS!$D$20</f>
        <v>2.5498714520184708E-3</v>
      </c>
      <c r="X243">
        <f>Net_Zero_Table[[#This Row],[Embodied Carbon (Metric T)]]*AHP!$Q$26/TOPSIS!$E$20</f>
        <v>1.1712706123352982E-2</v>
      </c>
      <c r="Y2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3.1176437633300205E-3</v>
      </c>
      <c r="Z2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3.4773699276328244E-3</v>
      </c>
      <c r="AA243">
        <f>Net_Zero_Table[[#This Row],[S- Worst-Euclidean Distance]]/(Net_Zero_Table[[#This Row],[S+ Best-Euclidean Distance]]+Net_Zero_Table[[#This Row],[S- Worst-Euclidean Distance]])</f>
        <v>0.52727258662068721</v>
      </c>
      <c r="AB243">
        <v>242</v>
      </c>
    </row>
    <row r="244" spans="1:28" x14ac:dyDescent="0.3">
      <c r="A244">
        <v>193</v>
      </c>
      <c r="B244" t="s">
        <v>140</v>
      </c>
      <c r="C244" t="s">
        <v>151</v>
      </c>
      <c r="D244" t="s">
        <v>154</v>
      </c>
      <c r="E244" t="s">
        <v>157</v>
      </c>
      <c r="F244" t="s">
        <v>160</v>
      </c>
      <c r="G244" t="s">
        <v>225</v>
      </c>
      <c r="H244">
        <v>359.17063769903791</v>
      </c>
      <c r="I244">
        <v>52</v>
      </c>
      <c r="J244">
        <v>1297483.7082471696</v>
      </c>
      <c r="K244">
        <v>46883.255045454542</v>
      </c>
      <c r="L244">
        <v>233547067.48449051</v>
      </c>
      <c r="M244">
        <v>4930345.2595454538</v>
      </c>
      <c r="N244">
        <v>1946225562.3707542</v>
      </c>
      <c r="O244">
        <v>96928000</v>
      </c>
      <c r="P244">
        <v>24.211443186363635</v>
      </c>
      <c r="Q244">
        <v>19397.381438295186</v>
      </c>
      <c r="R244">
        <v>233593950.73953596</v>
      </c>
      <c r="S244">
        <v>2048.0839076303</v>
      </c>
      <c r="T244">
        <v>19421.592881481549</v>
      </c>
      <c r="U244">
        <f>Net_Zero_Table[[#This Row],[Total Energy(MJ)]]*AHP!$Q$23/TOPSIS!$B$20</f>
        <v>2.3895262472086298E-2</v>
      </c>
      <c r="V244">
        <f>Net_Zero_Table[[#This Row],[Capital Cost (LKR)]]*AHP!$Q$24/TOPSIS!$C$20</f>
        <v>4.3527805156568945E-3</v>
      </c>
      <c r="W244">
        <f>Net_Zero_Table[[#This Row],[System Cost (LKR)]]*AHP!$Q$25/TOPSIS!$D$20</f>
        <v>2.5374835228030696E-3</v>
      </c>
      <c r="X244">
        <f>Net_Zero_Table[[#This Row],[Embodied Carbon (Metric T)]]*AHP!$Q$26/TOPSIS!$E$20</f>
        <v>1.1719393294124901E-2</v>
      </c>
      <c r="Y2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3.1213313266077037E-3</v>
      </c>
      <c r="Z2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3.476568455662004E-3</v>
      </c>
      <c r="AA244">
        <f>Net_Zero_Table[[#This Row],[S- Worst-Euclidean Distance]]/(Net_Zero_Table[[#This Row],[S+ Best-Euclidean Distance]]+Net_Zero_Table[[#This Row],[S- Worst-Euclidean Distance]])</f>
        <v>0.52692047020848332</v>
      </c>
      <c r="AB244">
        <v>243</v>
      </c>
    </row>
    <row r="245" spans="1:28" x14ac:dyDescent="0.3">
      <c r="A245">
        <v>195</v>
      </c>
      <c r="B245" t="s">
        <v>140</v>
      </c>
      <c r="C245" t="s">
        <v>151</v>
      </c>
      <c r="D245" t="s">
        <v>154</v>
      </c>
      <c r="E245" t="s">
        <v>157</v>
      </c>
      <c r="F245" t="s">
        <v>160</v>
      </c>
      <c r="G245" t="s">
        <v>224</v>
      </c>
      <c r="H245">
        <v>359.17063769903791</v>
      </c>
      <c r="I245">
        <v>26</v>
      </c>
      <c r="J245">
        <v>1297483.7082471696</v>
      </c>
      <c r="K245">
        <v>46883.255045454542</v>
      </c>
      <c r="L245">
        <v>233547067.48449051</v>
      </c>
      <c r="M245">
        <v>4930345.2595454538</v>
      </c>
      <c r="N245">
        <v>1946225562.3707542</v>
      </c>
      <c r="O245">
        <v>97401200</v>
      </c>
      <c r="P245">
        <v>24.211443186363635</v>
      </c>
      <c r="Q245">
        <v>19397.381438295186</v>
      </c>
      <c r="R245">
        <v>233593950.73953596</v>
      </c>
      <c r="S245">
        <v>2048.5571076302999</v>
      </c>
      <c r="T245">
        <v>19421.592881481549</v>
      </c>
      <c r="U245">
        <f>Net_Zero_Table[[#This Row],[Total Energy(MJ)]]*AHP!$Q$23/TOPSIS!$B$20</f>
        <v>2.3895262472086298E-2</v>
      </c>
      <c r="V245">
        <f>Net_Zero_Table[[#This Row],[Capital Cost (LKR)]]*AHP!$Q$24/TOPSIS!$C$20</f>
        <v>4.3527805156568945E-3</v>
      </c>
      <c r="W245">
        <f>Net_Zero_Table[[#This Row],[System Cost (LKR)]]*AHP!$Q$25/TOPSIS!$D$20</f>
        <v>2.5498714520184708E-3</v>
      </c>
      <c r="X245">
        <f>Net_Zero_Table[[#This Row],[Embodied Carbon (Metric T)]]*AHP!$Q$26/TOPSIS!$E$20</f>
        <v>1.1719393294124901E-2</v>
      </c>
      <c r="Y2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3.1225176940446421E-3</v>
      </c>
      <c r="Z2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3.4747176599341277E-3</v>
      </c>
      <c r="AA245">
        <f>Net_Zero_Table[[#This Row],[S- Worst-Euclidean Distance]]/(Net_Zero_Table[[#This Row],[S+ Best-Euclidean Distance]]+Net_Zero_Table[[#This Row],[S- Worst-Euclidean Distance]])</f>
        <v>0.5266929969140085</v>
      </c>
      <c r="AB245">
        <v>244</v>
      </c>
    </row>
    <row r="246" spans="1:28" x14ac:dyDescent="0.3">
      <c r="A246">
        <v>212</v>
      </c>
      <c r="B246" t="s">
        <v>140</v>
      </c>
      <c r="C246" t="s">
        <v>151</v>
      </c>
      <c r="D246" t="s">
        <v>155</v>
      </c>
      <c r="E246" t="s">
        <v>157</v>
      </c>
      <c r="F246" t="s">
        <v>160</v>
      </c>
      <c r="G246" t="s">
        <v>226</v>
      </c>
      <c r="H246">
        <v>359.17708480403792</v>
      </c>
      <c r="I246">
        <v>26</v>
      </c>
      <c r="J246">
        <v>1297489.9490448099</v>
      </c>
      <c r="K246">
        <v>46864.834745454544</v>
      </c>
      <c r="L246">
        <v>233548190.82806578</v>
      </c>
      <c r="M246">
        <v>4929424.2445454542</v>
      </c>
      <c r="N246">
        <v>1946234923.567215</v>
      </c>
      <c r="O246">
        <v>101400000</v>
      </c>
      <c r="P246">
        <v>24.197627961363636</v>
      </c>
      <c r="Q246">
        <v>19397.474738219909</v>
      </c>
      <c r="R246">
        <v>233595055.66281125</v>
      </c>
      <c r="S246">
        <v>2052.5643478117604</v>
      </c>
      <c r="T246">
        <v>19421.672366181272</v>
      </c>
      <c r="U246">
        <f>Net_Zero_Table[[#This Row],[Total Energy(MJ)]]*AHP!$Q$23/TOPSIS!$B$20</f>
        <v>2.3895375499121418E-2</v>
      </c>
      <c r="V246">
        <f>Net_Zero_Table[[#This Row],[Capital Cost (LKR)]]*AHP!$Q$24/TOPSIS!$C$20</f>
        <v>4.3519673928560385E-3</v>
      </c>
      <c r="W246">
        <f>Net_Zero_Table[[#This Row],[System Cost (LKR)]]*AHP!$Q$25/TOPSIS!$D$20</f>
        <v>2.6545562604431252E-3</v>
      </c>
      <c r="X246">
        <f>Net_Zero_Table[[#This Row],[Embodied Carbon (Metric T)]]*AHP!$Q$26/TOPSIS!$E$20</f>
        <v>1.1712706123352982E-2</v>
      </c>
      <c r="Y2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3.1296255063653234E-3</v>
      </c>
      <c r="Z2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3.4634718941910221E-3</v>
      </c>
      <c r="AA246">
        <f>Net_Zero_Table[[#This Row],[S- Worst-Euclidean Distance]]/(Net_Zero_Table[[#This Row],[S+ Best-Euclidean Distance]]+Net_Zero_Table[[#This Row],[S- Worst-Euclidean Distance]])</f>
        <v>0.52531787167269262</v>
      </c>
      <c r="AB246">
        <v>245</v>
      </c>
    </row>
    <row r="247" spans="1:28" x14ac:dyDescent="0.3">
      <c r="A247">
        <v>194</v>
      </c>
      <c r="B247" t="s">
        <v>140</v>
      </c>
      <c r="C247" t="s">
        <v>151</v>
      </c>
      <c r="D247" t="s">
        <v>154</v>
      </c>
      <c r="E247" t="s">
        <v>157</v>
      </c>
      <c r="F247" t="s">
        <v>160</v>
      </c>
      <c r="G247" t="s">
        <v>226</v>
      </c>
      <c r="H247">
        <v>359.17063769903791</v>
      </c>
      <c r="I247">
        <v>26</v>
      </c>
      <c r="J247">
        <v>1297483.7082471696</v>
      </c>
      <c r="K247">
        <v>46883.255045454542</v>
      </c>
      <c r="L247">
        <v>233547067.48449051</v>
      </c>
      <c r="M247">
        <v>4930345.2595454538</v>
      </c>
      <c r="N247">
        <v>1946225562.3707542</v>
      </c>
      <c r="O247">
        <v>101400000</v>
      </c>
      <c r="P247">
        <v>24.211443186363635</v>
      </c>
      <c r="Q247">
        <v>19397.381438295186</v>
      </c>
      <c r="R247">
        <v>233593950.73953596</v>
      </c>
      <c r="S247">
        <v>2052.5559076302998</v>
      </c>
      <c r="T247">
        <v>19421.592881481549</v>
      </c>
      <c r="U247">
        <f>Net_Zero_Table[[#This Row],[Total Energy(MJ)]]*AHP!$Q$23/TOPSIS!$B$20</f>
        <v>2.3895262472086298E-2</v>
      </c>
      <c r="V247">
        <f>Net_Zero_Table[[#This Row],[Capital Cost (LKR)]]*AHP!$Q$24/TOPSIS!$C$20</f>
        <v>4.3527805156568945E-3</v>
      </c>
      <c r="W247">
        <f>Net_Zero_Table[[#This Row],[System Cost (LKR)]]*AHP!$Q$25/TOPSIS!$D$20</f>
        <v>2.6545562604431252E-3</v>
      </c>
      <c r="X247">
        <f>Net_Zero_Table[[#This Row],[Embodied Carbon (Metric T)]]*AHP!$Q$26/TOPSIS!$E$20</f>
        <v>1.1719393294124901E-2</v>
      </c>
      <c r="Y2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3.1344808062394804E-3</v>
      </c>
      <c r="Z2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3.4608089754426105E-3</v>
      </c>
      <c r="AA247">
        <f>Net_Zero_Table[[#This Row],[S- Worst-Euclidean Distance]]/(Net_Zero_Table[[#This Row],[S+ Best-Euclidean Distance]]+Net_Zero_Table[[#This Row],[S- Worst-Euclidean Distance]])</f>
        <v>0.52473948681599114</v>
      </c>
      <c r="AB247">
        <v>246</v>
      </c>
    </row>
    <row r="248" spans="1:28" x14ac:dyDescent="0.3">
      <c r="A248">
        <v>208</v>
      </c>
      <c r="B248" t="s">
        <v>140</v>
      </c>
      <c r="C248" t="s">
        <v>151</v>
      </c>
      <c r="D248" t="s">
        <v>155</v>
      </c>
      <c r="E248" t="s">
        <v>157</v>
      </c>
      <c r="F248" t="s">
        <v>159</v>
      </c>
      <c r="G248" t="s">
        <v>225</v>
      </c>
      <c r="H248">
        <v>359.21565664787607</v>
      </c>
      <c r="I248">
        <v>52</v>
      </c>
      <c r="J248">
        <v>1296448.7696211259</v>
      </c>
      <c r="K248">
        <v>46046.054972727274</v>
      </c>
      <c r="L248">
        <v>233360778.53180265</v>
      </c>
      <c r="M248">
        <v>4902131.585454545</v>
      </c>
      <c r="N248">
        <v>1944673154.4316888</v>
      </c>
      <c r="O248">
        <v>96928000</v>
      </c>
      <c r="P248">
        <v>24.470554552272727</v>
      </c>
      <c r="Q248">
        <v>19381.909105835832</v>
      </c>
      <c r="R248">
        <v>233406824.58677539</v>
      </c>
      <c r="S248">
        <v>2046.5032860171432</v>
      </c>
      <c r="T248">
        <v>19406.379660388106</v>
      </c>
      <c r="U248">
        <f>Net_Zero_Table[[#This Row],[Total Energy(MJ)]]*AHP!$Q$23/TOPSIS!$B$20</f>
        <v>2.3876120587112609E-2</v>
      </c>
      <c r="V248">
        <f>Net_Zero_Table[[#This Row],[Capital Cost (LKR)]]*AHP!$Q$24/TOPSIS!$C$20</f>
        <v>4.327871929261198E-3</v>
      </c>
      <c r="W248">
        <f>Net_Zero_Table[[#This Row],[System Cost (LKR)]]*AHP!$Q$25/TOPSIS!$D$20</f>
        <v>2.5374835228030696E-3</v>
      </c>
      <c r="X248">
        <f>Net_Zero_Table[[#This Row],[Embodied Carbon (Metric T)]]*AHP!$Q$26/TOPSIS!$E$20</f>
        <v>1.1844814483629906E-2</v>
      </c>
      <c r="Y2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3.1984660815853158E-3</v>
      </c>
      <c r="Z2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3.4547302447366095E-3</v>
      </c>
      <c r="AA248">
        <f>Net_Zero_Table[[#This Row],[S- Worst-Euclidean Distance]]/(Net_Zero_Table[[#This Row],[S+ Best-Euclidean Distance]]+Net_Zero_Table[[#This Row],[S- Worst-Euclidean Distance]])</f>
        <v>0.51925872547435881</v>
      </c>
      <c r="AB248">
        <v>247</v>
      </c>
    </row>
    <row r="249" spans="1:28" x14ac:dyDescent="0.3">
      <c r="A249">
        <v>529</v>
      </c>
      <c r="B249" t="s">
        <v>143</v>
      </c>
      <c r="C249" t="s">
        <v>151</v>
      </c>
      <c r="D249" t="s">
        <v>155</v>
      </c>
      <c r="E249" t="s">
        <v>156</v>
      </c>
      <c r="F249" t="s">
        <v>161</v>
      </c>
      <c r="G249" t="s">
        <v>225</v>
      </c>
      <c r="H249">
        <v>381.30113136640983</v>
      </c>
      <c r="I249">
        <v>55</v>
      </c>
      <c r="J249">
        <v>1356375.7229570847</v>
      </c>
      <c r="K249">
        <v>33735.576699999998</v>
      </c>
      <c r="L249">
        <v>244147630.13227525</v>
      </c>
      <c r="M249">
        <v>5099412.84</v>
      </c>
      <c r="N249">
        <v>2034563584.4356272</v>
      </c>
      <c r="O249">
        <v>102520000</v>
      </c>
      <c r="P249">
        <v>20.977094188636361</v>
      </c>
      <c r="Q249">
        <v>20277.817058208417</v>
      </c>
      <c r="R249">
        <v>244181365.70897526</v>
      </c>
      <c r="S249">
        <v>2142.1829972756273</v>
      </c>
      <c r="T249">
        <v>20298.794152397055</v>
      </c>
      <c r="U249">
        <f>Net_Zero_Table[[#This Row],[Total Energy(MJ)]]*AHP!$Q$23/TOPSIS!$B$20</f>
        <v>2.4978291629282823E-2</v>
      </c>
      <c r="V249">
        <f>Net_Zero_Table[[#This Row],[Capital Cost (LKR)]]*AHP!$Q$24/TOPSIS!$C$20</f>
        <v>4.502042693312106E-3</v>
      </c>
      <c r="W249">
        <f>Net_Zero_Table[[#This Row],[System Cost (LKR)]]*AHP!$Q$25/TOPSIS!$D$20</f>
        <v>2.6838768029647849E-3</v>
      </c>
      <c r="X249">
        <f>Net_Zero_Table[[#This Row],[Embodied Carbon (Metric T)]]*AHP!$Q$26/TOPSIS!$E$20</f>
        <v>1.0153827472085295E-2</v>
      </c>
      <c r="Y2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3.3217827569094957E-3</v>
      </c>
      <c r="Z2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3.5861990451903545E-3</v>
      </c>
      <c r="AA249">
        <f>Net_Zero_Table[[#This Row],[S- Worst-Euclidean Distance]]/(Net_Zero_Table[[#This Row],[S+ Best-Euclidean Distance]]+Net_Zero_Table[[#This Row],[S- Worst-Euclidean Distance]])</f>
        <v>0.51913846155475418</v>
      </c>
      <c r="AB249">
        <v>248</v>
      </c>
    </row>
    <row r="250" spans="1:28" x14ac:dyDescent="0.3">
      <c r="A250">
        <v>210</v>
      </c>
      <c r="B250" t="s">
        <v>140</v>
      </c>
      <c r="C250" t="s">
        <v>151</v>
      </c>
      <c r="D250" t="s">
        <v>155</v>
      </c>
      <c r="E250" t="s">
        <v>157</v>
      </c>
      <c r="F250" t="s">
        <v>159</v>
      </c>
      <c r="G250" t="s">
        <v>224</v>
      </c>
      <c r="H250">
        <v>359.21565664787607</v>
      </c>
      <c r="I250">
        <v>26</v>
      </c>
      <c r="J250">
        <v>1296448.7696211259</v>
      </c>
      <c r="K250">
        <v>46046.054972727274</v>
      </c>
      <c r="L250">
        <v>233360778.53180265</v>
      </c>
      <c r="M250">
        <v>4902131.585454545</v>
      </c>
      <c r="N250">
        <v>1944673154.4316888</v>
      </c>
      <c r="O250">
        <v>97401200</v>
      </c>
      <c r="P250">
        <v>24.470554552272727</v>
      </c>
      <c r="Q250">
        <v>19381.909105835832</v>
      </c>
      <c r="R250">
        <v>233406824.58677539</v>
      </c>
      <c r="S250">
        <v>2046.9764860171433</v>
      </c>
      <c r="T250">
        <v>19406.379660388106</v>
      </c>
      <c r="U250">
        <f>Net_Zero_Table[[#This Row],[Total Energy(MJ)]]*AHP!$Q$23/TOPSIS!$B$20</f>
        <v>2.3876120587112609E-2</v>
      </c>
      <c r="V250">
        <f>Net_Zero_Table[[#This Row],[Capital Cost (LKR)]]*AHP!$Q$24/TOPSIS!$C$20</f>
        <v>4.327871929261198E-3</v>
      </c>
      <c r="W250">
        <f>Net_Zero_Table[[#This Row],[System Cost (LKR)]]*AHP!$Q$25/TOPSIS!$D$20</f>
        <v>2.5498714520184708E-3</v>
      </c>
      <c r="X250">
        <f>Net_Zero_Table[[#This Row],[Embodied Carbon (Metric T)]]*AHP!$Q$26/TOPSIS!$E$20</f>
        <v>1.1844814483629906E-2</v>
      </c>
      <c r="Y2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3.1996238488627041E-3</v>
      </c>
      <c r="Z2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3.4528677433767838E-3</v>
      </c>
      <c r="AA250">
        <f>Net_Zero_Table[[#This Row],[S- Worst-Euclidean Distance]]/(Net_Zero_Table[[#This Row],[S+ Best-Euclidean Distance]]+Net_Zero_Table[[#This Row],[S- Worst-Euclidean Distance]])</f>
        <v>0.51903376283928737</v>
      </c>
      <c r="AB250">
        <v>249</v>
      </c>
    </row>
    <row r="251" spans="1:28" x14ac:dyDescent="0.3">
      <c r="A251">
        <v>190</v>
      </c>
      <c r="B251" t="s">
        <v>140</v>
      </c>
      <c r="C251" t="s">
        <v>151</v>
      </c>
      <c r="D251" t="s">
        <v>154</v>
      </c>
      <c r="E251" t="s">
        <v>157</v>
      </c>
      <c r="F251" t="s">
        <v>159</v>
      </c>
      <c r="G251" t="s">
        <v>225</v>
      </c>
      <c r="H251">
        <v>359.20920954287612</v>
      </c>
      <c r="I251">
        <v>52</v>
      </c>
      <c r="J251">
        <v>1296442.5288234858</v>
      </c>
      <c r="K251">
        <v>46064.475272727272</v>
      </c>
      <c r="L251">
        <v>233359655.18822744</v>
      </c>
      <c r="M251">
        <v>4903052.6004545446</v>
      </c>
      <c r="N251">
        <v>1944663793.2352288</v>
      </c>
      <c r="O251">
        <v>96928000</v>
      </c>
      <c r="P251">
        <v>24.484369777272725</v>
      </c>
      <c r="Q251">
        <v>19381.815805911112</v>
      </c>
      <c r="R251">
        <v>233405719.66350016</v>
      </c>
      <c r="S251">
        <v>2046.4948458356832</v>
      </c>
      <c r="T251">
        <v>19406.300175688386</v>
      </c>
      <c r="U251">
        <f>Net_Zero_Table[[#This Row],[Total Energy(MJ)]]*AHP!$Q$23/TOPSIS!$B$20</f>
        <v>2.3876007560077493E-2</v>
      </c>
      <c r="V251">
        <f>Net_Zero_Table[[#This Row],[Capital Cost (LKR)]]*AHP!$Q$24/TOPSIS!$C$20</f>
        <v>4.3286850520620531E-3</v>
      </c>
      <c r="W251">
        <f>Net_Zero_Table[[#This Row],[System Cost (LKR)]]*AHP!$Q$25/TOPSIS!$D$20</f>
        <v>2.5374835228030696E-3</v>
      </c>
      <c r="X251">
        <f>Net_Zero_Table[[#This Row],[Embodied Carbon (Metric T)]]*AHP!$Q$26/TOPSIS!$E$20</f>
        <v>1.1851501654401823E-2</v>
      </c>
      <c r="Y2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3.2034873840057036E-3</v>
      </c>
      <c r="Z2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3.4523114425543248E-3</v>
      </c>
      <c r="AA251">
        <f>Net_Zero_Table[[#This Row],[S- Worst-Euclidean Distance]]/(Net_Zero_Table[[#This Row],[S+ Best-Euclidean Distance]]+Net_Zero_Table[[#This Row],[S- Worst-Euclidean Distance]])</f>
        <v>0.51869227609131507</v>
      </c>
      <c r="AB251">
        <v>250</v>
      </c>
    </row>
    <row r="252" spans="1:28" x14ac:dyDescent="0.3">
      <c r="A252">
        <v>511</v>
      </c>
      <c r="B252" t="s">
        <v>143</v>
      </c>
      <c r="C252" t="s">
        <v>151</v>
      </c>
      <c r="D252" t="s">
        <v>154</v>
      </c>
      <c r="E252" t="s">
        <v>156</v>
      </c>
      <c r="F252" t="s">
        <v>161</v>
      </c>
      <c r="G252" t="s">
        <v>225</v>
      </c>
      <c r="H252">
        <v>381.29468426140977</v>
      </c>
      <c r="I252">
        <v>55</v>
      </c>
      <c r="J252">
        <v>1356369.4821594448</v>
      </c>
      <c r="K252">
        <v>33753.996999999996</v>
      </c>
      <c r="L252">
        <v>244146506.78870004</v>
      </c>
      <c r="M252">
        <v>5100333.8549999995</v>
      </c>
      <c r="N252">
        <v>2034554223.239167</v>
      </c>
      <c r="O252">
        <v>102520000</v>
      </c>
      <c r="P252">
        <v>20.990909413636359</v>
      </c>
      <c r="Q252">
        <v>20277.723758283697</v>
      </c>
      <c r="R252">
        <v>244180260.78570005</v>
      </c>
      <c r="S252">
        <v>2142.1745570941671</v>
      </c>
      <c r="T252">
        <v>20298.714667697332</v>
      </c>
      <c r="U252">
        <f>Net_Zero_Table[[#This Row],[Total Energy(MJ)]]*AHP!$Q$23/TOPSIS!$B$20</f>
        <v>2.4978178602247714E-2</v>
      </c>
      <c r="V252">
        <f>Net_Zero_Table[[#This Row],[Capital Cost (LKR)]]*AHP!$Q$24/TOPSIS!$C$20</f>
        <v>4.5028558161129611E-3</v>
      </c>
      <c r="W252">
        <f>Net_Zero_Table[[#This Row],[System Cost (LKR)]]*AHP!$Q$25/TOPSIS!$D$20</f>
        <v>2.6838768029647849E-3</v>
      </c>
      <c r="X252">
        <f>Net_Zero_Table[[#This Row],[Embodied Carbon (Metric T)]]*AHP!$Q$26/TOPSIS!$E$20</f>
        <v>1.0160514642857213E-2</v>
      </c>
      <c r="Y2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3.3232220938245304E-3</v>
      </c>
      <c r="Z2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3.5807171181996564E-3</v>
      </c>
      <c r="AA252">
        <f>Net_Zero_Table[[#This Row],[S- Worst-Euclidean Distance]]/(Net_Zero_Table[[#This Row],[S+ Best-Euclidean Distance]]+Net_Zero_Table[[#This Row],[S- Worst-Euclidean Distance]])</f>
        <v>0.5186484133526742</v>
      </c>
      <c r="AB252">
        <v>251</v>
      </c>
    </row>
    <row r="253" spans="1:28" x14ac:dyDescent="0.3">
      <c r="A253">
        <v>192</v>
      </c>
      <c r="B253" t="s">
        <v>140</v>
      </c>
      <c r="C253" t="s">
        <v>151</v>
      </c>
      <c r="D253" t="s">
        <v>154</v>
      </c>
      <c r="E253" t="s">
        <v>157</v>
      </c>
      <c r="F253" t="s">
        <v>159</v>
      </c>
      <c r="G253" t="s">
        <v>224</v>
      </c>
      <c r="H253">
        <v>359.20920954287612</v>
      </c>
      <c r="I253">
        <v>26</v>
      </c>
      <c r="J253">
        <v>1296442.5288234858</v>
      </c>
      <c r="K253">
        <v>46064.475272727272</v>
      </c>
      <c r="L253">
        <v>233359655.18822744</v>
      </c>
      <c r="M253">
        <v>4903052.6004545446</v>
      </c>
      <c r="N253">
        <v>1944663793.2352288</v>
      </c>
      <c r="O253">
        <v>97401200</v>
      </c>
      <c r="P253">
        <v>24.484369777272725</v>
      </c>
      <c r="Q253">
        <v>19381.815805911112</v>
      </c>
      <c r="R253">
        <v>233405719.66350016</v>
      </c>
      <c r="S253">
        <v>2046.9680458356834</v>
      </c>
      <c r="T253">
        <v>19406.300175688386</v>
      </c>
      <c r="U253">
        <f>Net_Zero_Table[[#This Row],[Total Energy(MJ)]]*AHP!$Q$23/TOPSIS!$B$20</f>
        <v>2.3876007560077493E-2</v>
      </c>
      <c r="V253">
        <f>Net_Zero_Table[[#This Row],[Capital Cost (LKR)]]*AHP!$Q$24/TOPSIS!$C$20</f>
        <v>4.3286850520620531E-3</v>
      </c>
      <c r="W253">
        <f>Net_Zero_Table[[#This Row],[System Cost (LKR)]]*AHP!$Q$25/TOPSIS!$D$20</f>
        <v>2.5498714520184708E-3</v>
      </c>
      <c r="X253">
        <f>Net_Zero_Table[[#This Row],[Embodied Carbon (Metric T)]]*AHP!$Q$26/TOPSIS!$E$20</f>
        <v>1.1851501654401823E-2</v>
      </c>
      <c r="Y2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3.2046433371972871E-3</v>
      </c>
      <c r="Z2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3.4504476355605709E-3</v>
      </c>
      <c r="AA253">
        <f>Net_Zero_Table[[#This Row],[S- Worst-Euclidean Distance]]/(Net_Zero_Table[[#This Row],[S+ Best-Euclidean Distance]]+Net_Zero_Table[[#This Row],[S- Worst-Euclidean Distance]])</f>
        <v>0.51846738830238881</v>
      </c>
      <c r="AB253">
        <v>252</v>
      </c>
    </row>
    <row r="254" spans="1:28" x14ac:dyDescent="0.3">
      <c r="A254">
        <v>531</v>
      </c>
      <c r="B254" t="s">
        <v>143</v>
      </c>
      <c r="C254" t="s">
        <v>151</v>
      </c>
      <c r="D254" t="s">
        <v>155</v>
      </c>
      <c r="E254" t="s">
        <v>156</v>
      </c>
      <c r="F254" t="s">
        <v>161</v>
      </c>
      <c r="G254" t="s">
        <v>224</v>
      </c>
      <c r="H254">
        <v>381.30113136640983</v>
      </c>
      <c r="I254">
        <v>28</v>
      </c>
      <c r="J254">
        <v>1356375.7229570847</v>
      </c>
      <c r="K254">
        <v>33735.576699999998</v>
      </c>
      <c r="L254">
        <v>244147630.13227525</v>
      </c>
      <c r="M254">
        <v>5099412.84</v>
      </c>
      <c r="N254">
        <v>2034563584.4356272</v>
      </c>
      <c r="O254">
        <v>104893600</v>
      </c>
      <c r="P254">
        <v>20.977094188636361</v>
      </c>
      <c r="Q254">
        <v>20277.817058208417</v>
      </c>
      <c r="R254">
        <v>244181365.70897526</v>
      </c>
      <c r="S254">
        <v>2144.5565972756272</v>
      </c>
      <c r="T254">
        <v>20298.794152397055</v>
      </c>
      <c r="U254">
        <f>Net_Zero_Table[[#This Row],[Total Energy(MJ)]]*AHP!$Q$23/TOPSIS!$B$20</f>
        <v>2.4978291629282823E-2</v>
      </c>
      <c r="V254">
        <f>Net_Zero_Table[[#This Row],[Capital Cost (LKR)]]*AHP!$Q$24/TOPSIS!$C$20</f>
        <v>4.502042693312106E-3</v>
      </c>
      <c r="W254">
        <f>Net_Zero_Table[[#This Row],[System Cost (LKR)]]*AHP!$Q$25/TOPSIS!$D$20</f>
        <v>2.7460154098660453E-3</v>
      </c>
      <c r="X254">
        <f>Net_Zero_Table[[#This Row],[Embodied Carbon (Metric T)]]*AHP!$Q$26/TOPSIS!$E$20</f>
        <v>1.0153827472085295E-2</v>
      </c>
      <c r="Y2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3.3305678100742234E-3</v>
      </c>
      <c r="Z2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3.5801640598844401E-3</v>
      </c>
      <c r="AA254">
        <f>Net_Zero_Table[[#This Row],[S- Worst-Euclidean Distance]]/(Net_Zero_Table[[#This Row],[S+ Best-Euclidean Distance]]+Net_Zero_Table[[#This Row],[S- Worst-Euclidean Distance]])</f>
        <v>0.5180585974471984</v>
      </c>
      <c r="AB254">
        <v>253</v>
      </c>
    </row>
    <row r="255" spans="1:28" x14ac:dyDescent="0.3">
      <c r="A255">
        <v>513</v>
      </c>
      <c r="B255" t="s">
        <v>143</v>
      </c>
      <c r="C255" t="s">
        <v>151</v>
      </c>
      <c r="D255" t="s">
        <v>154</v>
      </c>
      <c r="E255" t="s">
        <v>156</v>
      </c>
      <c r="F255" t="s">
        <v>161</v>
      </c>
      <c r="G255" t="s">
        <v>224</v>
      </c>
      <c r="H255">
        <v>381.29468426140977</v>
      </c>
      <c r="I255">
        <v>28</v>
      </c>
      <c r="J255">
        <v>1356369.4821594448</v>
      </c>
      <c r="K255">
        <v>33753.996999999996</v>
      </c>
      <c r="L255">
        <v>244146506.78870004</v>
      </c>
      <c r="M255">
        <v>5100333.8549999995</v>
      </c>
      <c r="N255">
        <v>2034554223.239167</v>
      </c>
      <c r="O255">
        <v>104893600</v>
      </c>
      <c r="P255">
        <v>20.990909413636359</v>
      </c>
      <c r="Q255">
        <v>20277.723758283697</v>
      </c>
      <c r="R255">
        <v>244180260.78570005</v>
      </c>
      <c r="S255">
        <v>2144.548157094167</v>
      </c>
      <c r="T255">
        <v>20298.714667697332</v>
      </c>
      <c r="U255">
        <f>Net_Zero_Table[[#This Row],[Total Energy(MJ)]]*AHP!$Q$23/TOPSIS!$B$20</f>
        <v>2.4978178602247714E-2</v>
      </c>
      <c r="V255">
        <f>Net_Zero_Table[[#This Row],[Capital Cost (LKR)]]*AHP!$Q$24/TOPSIS!$C$20</f>
        <v>4.5028558161129611E-3</v>
      </c>
      <c r="W255">
        <f>Net_Zero_Table[[#This Row],[System Cost (LKR)]]*AHP!$Q$25/TOPSIS!$D$20</f>
        <v>2.7460154098660453E-3</v>
      </c>
      <c r="X255">
        <f>Net_Zero_Table[[#This Row],[Embodied Carbon (Metric T)]]*AHP!$Q$26/TOPSIS!$E$20</f>
        <v>1.0160514642857213E-2</v>
      </c>
      <c r="Y2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3.3320033520818754E-3</v>
      </c>
      <c r="Z2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3.5746728779752815E-3</v>
      </c>
      <c r="AA255">
        <f>Net_Zero_Table[[#This Row],[S- Worst-Euclidean Distance]]/(Net_Zero_Table[[#This Row],[S+ Best-Euclidean Distance]]+Net_Zero_Table[[#This Row],[S- Worst-Euclidean Distance]])</f>
        <v>0.51756775023254553</v>
      </c>
      <c r="AB255">
        <v>254</v>
      </c>
    </row>
    <row r="256" spans="1:28" x14ac:dyDescent="0.3">
      <c r="A256">
        <v>209</v>
      </c>
      <c r="B256" t="s">
        <v>140</v>
      </c>
      <c r="C256" t="s">
        <v>151</v>
      </c>
      <c r="D256" t="s">
        <v>155</v>
      </c>
      <c r="E256" t="s">
        <v>157</v>
      </c>
      <c r="F256" t="s">
        <v>159</v>
      </c>
      <c r="G256" t="s">
        <v>226</v>
      </c>
      <c r="H256">
        <v>359.21565664787607</v>
      </c>
      <c r="I256">
        <v>26</v>
      </c>
      <c r="J256">
        <v>1296448.7696211259</v>
      </c>
      <c r="K256">
        <v>46046.054972727274</v>
      </c>
      <c r="L256">
        <v>233360778.53180265</v>
      </c>
      <c r="M256">
        <v>4902131.585454545</v>
      </c>
      <c r="N256">
        <v>1944673154.4316888</v>
      </c>
      <c r="O256">
        <v>101400000</v>
      </c>
      <c r="P256">
        <v>24.470554552272727</v>
      </c>
      <c r="Q256">
        <v>19381.909105835832</v>
      </c>
      <c r="R256">
        <v>233406824.58677539</v>
      </c>
      <c r="S256">
        <v>2050.9752860171434</v>
      </c>
      <c r="T256">
        <v>19406.379660388106</v>
      </c>
      <c r="U256">
        <f>Net_Zero_Table[[#This Row],[Total Energy(MJ)]]*AHP!$Q$23/TOPSIS!$B$20</f>
        <v>2.3876120587112609E-2</v>
      </c>
      <c r="V256">
        <f>Net_Zero_Table[[#This Row],[Capital Cost (LKR)]]*AHP!$Q$24/TOPSIS!$C$20</f>
        <v>4.327871929261198E-3</v>
      </c>
      <c r="W256">
        <f>Net_Zero_Table[[#This Row],[System Cost (LKR)]]*AHP!$Q$25/TOPSIS!$D$20</f>
        <v>2.6545562604431252E-3</v>
      </c>
      <c r="X256">
        <f>Net_Zero_Table[[#This Row],[Embodied Carbon (Metric T)]]*AHP!$Q$26/TOPSIS!$E$20</f>
        <v>1.1844814483629906E-2</v>
      </c>
      <c r="Y2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3.2112997289684467E-3</v>
      </c>
      <c r="Z2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3.4388706869403966E-3</v>
      </c>
      <c r="AA256">
        <f>Net_Zero_Table[[#This Row],[S- Worst-Euclidean Distance]]/(Net_Zero_Table[[#This Row],[S+ Best-Euclidean Distance]]+Net_Zero_Table[[#This Row],[S- Worst-Euclidean Distance]])</f>
        <v>0.51711015987105713</v>
      </c>
      <c r="AB256">
        <v>255</v>
      </c>
    </row>
    <row r="257" spans="1:28" x14ac:dyDescent="0.3">
      <c r="A257">
        <v>191</v>
      </c>
      <c r="B257" t="s">
        <v>140</v>
      </c>
      <c r="C257" t="s">
        <v>151</v>
      </c>
      <c r="D257" t="s">
        <v>154</v>
      </c>
      <c r="E257" t="s">
        <v>157</v>
      </c>
      <c r="F257" t="s">
        <v>159</v>
      </c>
      <c r="G257" t="s">
        <v>226</v>
      </c>
      <c r="H257">
        <v>359.20920954287612</v>
      </c>
      <c r="I257">
        <v>26</v>
      </c>
      <c r="J257">
        <v>1296442.5288234858</v>
      </c>
      <c r="K257">
        <v>46064.475272727272</v>
      </c>
      <c r="L257">
        <v>233359655.18822744</v>
      </c>
      <c r="M257">
        <v>4903052.6004545446</v>
      </c>
      <c r="N257">
        <v>1944663793.2352288</v>
      </c>
      <c r="O257">
        <v>101400000</v>
      </c>
      <c r="P257">
        <v>24.484369777272725</v>
      </c>
      <c r="Q257">
        <v>19381.815805911112</v>
      </c>
      <c r="R257">
        <v>233405719.66350016</v>
      </c>
      <c r="S257">
        <v>2050.9668458356832</v>
      </c>
      <c r="T257">
        <v>19406.300175688386</v>
      </c>
      <c r="U257">
        <f>Net_Zero_Table[[#This Row],[Total Energy(MJ)]]*AHP!$Q$23/TOPSIS!$B$20</f>
        <v>2.3876007560077493E-2</v>
      </c>
      <c r="V257">
        <f>Net_Zero_Table[[#This Row],[Capital Cost (LKR)]]*AHP!$Q$24/TOPSIS!$C$20</f>
        <v>4.3286850520620531E-3</v>
      </c>
      <c r="W257">
        <f>Net_Zero_Table[[#This Row],[System Cost (LKR)]]*AHP!$Q$25/TOPSIS!$D$20</f>
        <v>2.6545562604431252E-3</v>
      </c>
      <c r="X257">
        <f>Net_Zero_Table[[#This Row],[Embodied Carbon (Metric T)]]*AHP!$Q$26/TOPSIS!$E$20</f>
        <v>1.1851501654401823E-2</v>
      </c>
      <c r="Y2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3.216300995507852E-3</v>
      </c>
      <c r="Z2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3.436440721733981E-3</v>
      </c>
      <c r="AA257">
        <f>Net_Zero_Table[[#This Row],[S- Worst-Euclidean Distance]]/(Net_Zero_Table[[#This Row],[S+ Best-Euclidean Distance]]+Net_Zero_Table[[#This Row],[S- Worst-Euclidean Distance]])</f>
        <v>0.51654503778912653</v>
      </c>
      <c r="AB257">
        <v>256</v>
      </c>
    </row>
    <row r="258" spans="1:28" x14ac:dyDescent="0.3">
      <c r="A258">
        <v>530</v>
      </c>
      <c r="B258" t="s">
        <v>143</v>
      </c>
      <c r="C258" t="s">
        <v>151</v>
      </c>
      <c r="D258" t="s">
        <v>155</v>
      </c>
      <c r="E258" t="s">
        <v>156</v>
      </c>
      <c r="F258" t="s">
        <v>161</v>
      </c>
      <c r="G258" t="s">
        <v>226</v>
      </c>
      <c r="H258">
        <v>381.30113136640983</v>
      </c>
      <c r="I258">
        <v>28</v>
      </c>
      <c r="J258">
        <v>1356375.7229570847</v>
      </c>
      <c r="K258">
        <v>33735.576699999998</v>
      </c>
      <c r="L258">
        <v>244147630.13227525</v>
      </c>
      <c r="M258">
        <v>5099412.84</v>
      </c>
      <c r="N258">
        <v>2034563584.4356272</v>
      </c>
      <c r="O258">
        <v>109200000</v>
      </c>
      <c r="P258">
        <v>20.977094188636361</v>
      </c>
      <c r="Q258">
        <v>20277.817058208417</v>
      </c>
      <c r="R258">
        <v>244181365.70897526</v>
      </c>
      <c r="S258">
        <v>2148.8629972756271</v>
      </c>
      <c r="T258">
        <v>20298.794152397055</v>
      </c>
      <c r="U258">
        <f>Net_Zero_Table[[#This Row],[Total Energy(MJ)]]*AHP!$Q$23/TOPSIS!$B$20</f>
        <v>2.4978291629282823E-2</v>
      </c>
      <c r="V258">
        <f>Net_Zero_Table[[#This Row],[Capital Cost (LKR)]]*AHP!$Q$24/TOPSIS!$C$20</f>
        <v>4.502042693312106E-3</v>
      </c>
      <c r="W258">
        <f>Net_Zero_Table[[#This Row],[System Cost (LKR)]]*AHP!$Q$25/TOPSIS!$D$20</f>
        <v>2.8587528958618274E-3</v>
      </c>
      <c r="X258">
        <f>Net_Zero_Table[[#This Row],[Embodied Carbon (Metric T)]]*AHP!$Q$26/TOPSIS!$E$20</f>
        <v>1.0153827472085295E-2</v>
      </c>
      <c r="Y2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3.3493919509568547E-3</v>
      </c>
      <c r="Z2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3.5719495691131733E-3</v>
      </c>
      <c r="AA258">
        <f>Net_Zero_Table[[#This Row],[S- Worst-Euclidean Distance]]/(Net_Zero_Table[[#This Row],[S+ Best-Euclidean Distance]]+Net_Zero_Table[[#This Row],[S- Worst-Euclidean Distance]])</f>
        <v>0.51607763592585065</v>
      </c>
      <c r="AB258">
        <v>257</v>
      </c>
    </row>
    <row r="259" spans="1:28" x14ac:dyDescent="0.3">
      <c r="A259">
        <v>512</v>
      </c>
      <c r="B259" t="s">
        <v>143</v>
      </c>
      <c r="C259" t="s">
        <v>151</v>
      </c>
      <c r="D259" t="s">
        <v>154</v>
      </c>
      <c r="E259" t="s">
        <v>156</v>
      </c>
      <c r="F259" t="s">
        <v>161</v>
      </c>
      <c r="G259" t="s">
        <v>226</v>
      </c>
      <c r="H259">
        <v>381.29468426140977</v>
      </c>
      <c r="I259">
        <v>28</v>
      </c>
      <c r="J259">
        <v>1356369.4821594448</v>
      </c>
      <c r="K259">
        <v>33753.996999999996</v>
      </c>
      <c r="L259">
        <v>244146506.78870004</v>
      </c>
      <c r="M259">
        <v>5100333.8549999995</v>
      </c>
      <c r="N259">
        <v>2034554223.239167</v>
      </c>
      <c r="O259">
        <v>109200000</v>
      </c>
      <c r="P259">
        <v>20.990909413636359</v>
      </c>
      <c r="Q259">
        <v>20277.723758283697</v>
      </c>
      <c r="R259">
        <v>244180260.78570005</v>
      </c>
      <c r="S259">
        <v>2148.8545570941669</v>
      </c>
      <c r="T259">
        <v>20298.714667697332</v>
      </c>
      <c r="U259">
        <f>Net_Zero_Table[[#This Row],[Total Energy(MJ)]]*AHP!$Q$23/TOPSIS!$B$20</f>
        <v>2.4978178602247714E-2</v>
      </c>
      <c r="V259">
        <f>Net_Zero_Table[[#This Row],[Capital Cost (LKR)]]*AHP!$Q$24/TOPSIS!$C$20</f>
        <v>4.5028558161129611E-3</v>
      </c>
      <c r="W259">
        <f>Net_Zero_Table[[#This Row],[System Cost (LKR)]]*AHP!$Q$25/TOPSIS!$D$20</f>
        <v>2.8587528958618274E-3</v>
      </c>
      <c r="X259">
        <f>Net_Zero_Table[[#This Row],[Embodied Carbon (Metric T)]]*AHP!$Q$26/TOPSIS!$E$20</f>
        <v>1.0160514642857213E-2</v>
      </c>
      <c r="Y2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3.3508194284259498E-3</v>
      </c>
      <c r="Z2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3.566445739546815E-3</v>
      </c>
      <c r="AA259">
        <f>Net_Zero_Table[[#This Row],[S- Worst-Euclidean Distance]]/(Net_Zero_Table[[#This Row],[S+ Best-Euclidean Distance]]+Net_Zero_Table[[#This Row],[S- Worst-Euclidean Distance]])</f>
        <v>0.51558609550774659</v>
      </c>
      <c r="AB259">
        <v>258</v>
      </c>
    </row>
    <row r="260" spans="1:28" x14ac:dyDescent="0.3">
      <c r="A260">
        <v>526</v>
      </c>
      <c r="B260" t="s">
        <v>143</v>
      </c>
      <c r="C260" t="s">
        <v>151</v>
      </c>
      <c r="D260" t="s">
        <v>155</v>
      </c>
      <c r="E260" t="s">
        <v>156</v>
      </c>
      <c r="F260" t="s">
        <v>160</v>
      </c>
      <c r="G260" t="s">
        <v>225</v>
      </c>
      <c r="H260">
        <v>381.56562400987127</v>
      </c>
      <c r="I260">
        <v>55</v>
      </c>
      <c r="J260">
        <v>1349236.2069089664</v>
      </c>
      <c r="K260">
        <v>33244.308836363634</v>
      </c>
      <c r="L260">
        <v>242862517.24361393</v>
      </c>
      <c r="M260">
        <v>5148539.626363636</v>
      </c>
      <c r="N260">
        <v>2023854310.3634496</v>
      </c>
      <c r="O260">
        <v>102520000</v>
      </c>
      <c r="P260">
        <v>21.468362052272724</v>
      </c>
      <c r="Q260">
        <v>20171.081293289048</v>
      </c>
      <c r="R260">
        <v>242895761.5524503</v>
      </c>
      <c r="S260">
        <v>2131.5228499898135</v>
      </c>
      <c r="T260">
        <v>20192.549655341321</v>
      </c>
      <c r="U260">
        <f>Net_Zero_Table[[#This Row],[Total Energy(MJ)]]*AHP!$Q$23/TOPSIS!$B$20</f>
        <v>2.4846782021871704E-2</v>
      </c>
      <c r="V260">
        <f>Net_Zero_Table[[#This Row],[Capital Cost (LKR)]]*AHP!$Q$24/TOPSIS!$C$20</f>
        <v>4.5454145277828194E-3</v>
      </c>
      <c r="W260">
        <f>Net_Zero_Table[[#This Row],[System Cost (LKR)]]*AHP!$Q$25/TOPSIS!$D$20</f>
        <v>2.6838768029647849E-3</v>
      </c>
      <c r="X260">
        <f>Net_Zero_Table[[#This Row],[Embodied Carbon (Metric T)]]*AHP!$Q$26/TOPSIS!$E$20</f>
        <v>1.0391622520583756E-2</v>
      </c>
      <c r="Y2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3.2639936890722105E-3</v>
      </c>
      <c r="Z2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3.4662468312284169E-3</v>
      </c>
      <c r="AA260">
        <f>Net_Zero_Table[[#This Row],[S- Worst-Euclidean Distance]]/(Net_Zero_Table[[#This Row],[S+ Best-Euclidean Distance]]+Net_Zero_Table[[#This Row],[S- Worst-Euclidean Distance]])</f>
        <v>0.51502569941937026</v>
      </c>
      <c r="AB260">
        <v>259</v>
      </c>
    </row>
    <row r="261" spans="1:28" x14ac:dyDescent="0.3">
      <c r="A261">
        <v>508</v>
      </c>
      <c r="B261" t="s">
        <v>143</v>
      </c>
      <c r="C261" t="s">
        <v>151</v>
      </c>
      <c r="D261" t="s">
        <v>154</v>
      </c>
      <c r="E261" t="s">
        <v>156</v>
      </c>
      <c r="F261" t="s">
        <v>160</v>
      </c>
      <c r="G261" t="s">
        <v>225</v>
      </c>
      <c r="H261">
        <v>381.55917690487138</v>
      </c>
      <c r="I261">
        <v>55</v>
      </c>
      <c r="J261">
        <v>1349229.9661113264</v>
      </c>
      <c r="K261">
        <v>33262.729136363632</v>
      </c>
      <c r="L261">
        <v>242861393.90003872</v>
      </c>
      <c r="M261">
        <v>5149460.6413636357</v>
      </c>
      <c r="N261">
        <v>2023844949.1669893</v>
      </c>
      <c r="O261">
        <v>102520000</v>
      </c>
      <c r="P261">
        <v>21.482177277272722</v>
      </c>
      <c r="Q261">
        <v>20170.987993364328</v>
      </c>
      <c r="R261">
        <v>242894656.6291751</v>
      </c>
      <c r="S261">
        <v>2131.5144098083529</v>
      </c>
      <c r="T261">
        <v>20192.470170641602</v>
      </c>
      <c r="U261">
        <f>Net_Zero_Table[[#This Row],[Total Energy(MJ)]]*AHP!$Q$23/TOPSIS!$B$20</f>
        <v>2.4846668994836594E-2</v>
      </c>
      <c r="V261">
        <f>Net_Zero_Table[[#This Row],[Capital Cost (LKR)]]*AHP!$Q$24/TOPSIS!$C$20</f>
        <v>4.5462276505836754E-3</v>
      </c>
      <c r="W261">
        <f>Net_Zero_Table[[#This Row],[System Cost (LKR)]]*AHP!$Q$25/TOPSIS!$D$20</f>
        <v>2.6838768029647849E-3</v>
      </c>
      <c r="X261">
        <f>Net_Zero_Table[[#This Row],[Embodied Carbon (Metric T)]]*AHP!$Q$26/TOPSIS!$E$20</f>
        <v>1.0398309691355672E-2</v>
      </c>
      <c r="Y2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3.2659607800490484E-3</v>
      </c>
      <c r="Z2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3.4610488580166009E-3</v>
      </c>
      <c r="AA261">
        <f>Net_Zero_Table[[#This Row],[S- Worst-Euclidean Distance]]/(Net_Zero_Table[[#This Row],[S+ Best-Euclidean Distance]]+Net_Zero_Table[[#This Row],[S- Worst-Euclidean Distance]])</f>
        <v>0.5145003566565165</v>
      </c>
      <c r="AB261">
        <v>260</v>
      </c>
    </row>
    <row r="262" spans="1:28" x14ac:dyDescent="0.3">
      <c r="A262">
        <v>528</v>
      </c>
      <c r="B262" t="s">
        <v>143</v>
      </c>
      <c r="C262" t="s">
        <v>151</v>
      </c>
      <c r="D262" t="s">
        <v>155</v>
      </c>
      <c r="E262" t="s">
        <v>156</v>
      </c>
      <c r="F262" t="s">
        <v>160</v>
      </c>
      <c r="G262" t="s">
        <v>224</v>
      </c>
      <c r="H262">
        <v>381.56562400987127</v>
      </c>
      <c r="I262">
        <v>28</v>
      </c>
      <c r="J262">
        <v>1349236.2069089664</v>
      </c>
      <c r="K262">
        <v>33244.308836363634</v>
      </c>
      <c r="L262">
        <v>242862517.24361393</v>
      </c>
      <c r="M262">
        <v>5148539.626363636</v>
      </c>
      <c r="N262">
        <v>2023854310.3634496</v>
      </c>
      <c r="O262">
        <v>104893600</v>
      </c>
      <c r="P262">
        <v>21.468362052272724</v>
      </c>
      <c r="Q262">
        <v>20171.081293289048</v>
      </c>
      <c r="R262">
        <v>242895761.5524503</v>
      </c>
      <c r="S262">
        <v>2133.8964499898134</v>
      </c>
      <c r="T262">
        <v>20192.549655341321</v>
      </c>
      <c r="U262">
        <f>Net_Zero_Table[[#This Row],[Total Energy(MJ)]]*AHP!$Q$23/TOPSIS!$B$20</f>
        <v>2.4846782021871704E-2</v>
      </c>
      <c r="V262">
        <f>Net_Zero_Table[[#This Row],[Capital Cost (LKR)]]*AHP!$Q$24/TOPSIS!$C$20</f>
        <v>4.5454145277828194E-3</v>
      </c>
      <c r="W262">
        <f>Net_Zero_Table[[#This Row],[System Cost (LKR)]]*AHP!$Q$25/TOPSIS!$D$20</f>
        <v>2.7460154098660453E-3</v>
      </c>
      <c r="X262">
        <f>Net_Zero_Table[[#This Row],[Embodied Carbon (Metric T)]]*AHP!$Q$26/TOPSIS!$E$20</f>
        <v>1.0391622520583756E-2</v>
      </c>
      <c r="Y2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3.2729338605759473E-3</v>
      </c>
      <c r="Z2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3.4600026299072477E-3</v>
      </c>
      <c r="AA262">
        <f>Net_Zero_Table[[#This Row],[S- Worst-Euclidean Distance]]/(Net_Zero_Table[[#This Row],[S+ Best-Euclidean Distance]]+Net_Zero_Table[[#This Row],[S- Worst-Euclidean Distance]])</f>
        <v>0.51389206400474119</v>
      </c>
      <c r="AB262">
        <v>261</v>
      </c>
    </row>
    <row r="263" spans="1:28" x14ac:dyDescent="0.3">
      <c r="A263">
        <v>510</v>
      </c>
      <c r="B263" t="s">
        <v>143</v>
      </c>
      <c r="C263" t="s">
        <v>151</v>
      </c>
      <c r="D263" t="s">
        <v>154</v>
      </c>
      <c r="E263" t="s">
        <v>156</v>
      </c>
      <c r="F263" t="s">
        <v>160</v>
      </c>
      <c r="G263" t="s">
        <v>224</v>
      </c>
      <c r="H263">
        <v>381.55917690487138</v>
      </c>
      <c r="I263">
        <v>28</v>
      </c>
      <c r="J263">
        <v>1349229.9661113264</v>
      </c>
      <c r="K263">
        <v>33262.729136363632</v>
      </c>
      <c r="L263">
        <v>242861393.90003872</v>
      </c>
      <c r="M263">
        <v>5149460.6413636357</v>
      </c>
      <c r="N263">
        <v>2023844949.1669893</v>
      </c>
      <c r="O263">
        <v>104893600</v>
      </c>
      <c r="P263">
        <v>21.482177277272722</v>
      </c>
      <c r="Q263">
        <v>20170.987993364328</v>
      </c>
      <c r="R263">
        <v>242894656.6291751</v>
      </c>
      <c r="S263">
        <v>2133.8880098083528</v>
      </c>
      <c r="T263">
        <v>20192.470170641602</v>
      </c>
      <c r="U263">
        <f>Net_Zero_Table[[#This Row],[Total Energy(MJ)]]*AHP!$Q$23/TOPSIS!$B$20</f>
        <v>2.4846668994836594E-2</v>
      </c>
      <c r="V263">
        <f>Net_Zero_Table[[#This Row],[Capital Cost (LKR)]]*AHP!$Q$24/TOPSIS!$C$20</f>
        <v>4.5462276505836754E-3</v>
      </c>
      <c r="W263">
        <f>Net_Zero_Table[[#This Row],[System Cost (LKR)]]*AHP!$Q$25/TOPSIS!$D$20</f>
        <v>2.7460154098660453E-3</v>
      </c>
      <c r="X263">
        <f>Net_Zero_Table[[#This Row],[Embodied Carbon (Metric T)]]*AHP!$Q$26/TOPSIS!$E$20</f>
        <v>1.0398309691355672E-2</v>
      </c>
      <c r="Y2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3.2748955815750744E-3</v>
      </c>
      <c r="Z2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3.4547952618848555E-3</v>
      </c>
      <c r="AA263">
        <f>Net_Zero_Table[[#This Row],[S- Worst-Euclidean Distance]]/(Net_Zero_Table[[#This Row],[S+ Best-Euclidean Distance]]+Net_Zero_Table[[#This Row],[S- Worst-Euclidean Distance]])</f>
        <v>0.51336611773812846</v>
      </c>
      <c r="AB263">
        <v>262</v>
      </c>
    </row>
    <row r="264" spans="1:28" x14ac:dyDescent="0.3">
      <c r="A264">
        <v>527</v>
      </c>
      <c r="B264" t="s">
        <v>143</v>
      </c>
      <c r="C264" t="s">
        <v>151</v>
      </c>
      <c r="D264" t="s">
        <v>155</v>
      </c>
      <c r="E264" t="s">
        <v>156</v>
      </c>
      <c r="F264" t="s">
        <v>160</v>
      </c>
      <c r="G264" t="s">
        <v>226</v>
      </c>
      <c r="H264">
        <v>381.56562400987127</v>
      </c>
      <c r="I264">
        <v>28</v>
      </c>
      <c r="J264">
        <v>1349236.2069089664</v>
      </c>
      <c r="K264">
        <v>33244.308836363634</v>
      </c>
      <c r="L264">
        <v>242862517.24361393</v>
      </c>
      <c r="M264">
        <v>5148539.626363636</v>
      </c>
      <c r="N264">
        <v>2023854310.3634496</v>
      </c>
      <c r="O264">
        <v>109200000</v>
      </c>
      <c r="P264">
        <v>21.468362052272724</v>
      </c>
      <c r="Q264">
        <v>20171.081293289048</v>
      </c>
      <c r="R264">
        <v>242895761.5524503</v>
      </c>
      <c r="S264">
        <v>2138.2028499898133</v>
      </c>
      <c r="T264">
        <v>20192.549655341321</v>
      </c>
      <c r="U264">
        <f>Net_Zero_Table[[#This Row],[Total Energy(MJ)]]*AHP!$Q$23/TOPSIS!$B$20</f>
        <v>2.4846782021871704E-2</v>
      </c>
      <c r="V264">
        <f>Net_Zero_Table[[#This Row],[Capital Cost (LKR)]]*AHP!$Q$24/TOPSIS!$C$20</f>
        <v>4.5454145277828194E-3</v>
      </c>
      <c r="W264">
        <f>Net_Zero_Table[[#This Row],[System Cost (LKR)]]*AHP!$Q$25/TOPSIS!$D$20</f>
        <v>2.8587528958618274E-3</v>
      </c>
      <c r="X264">
        <f>Net_Zero_Table[[#This Row],[Embodied Carbon (Metric T)]]*AHP!$Q$26/TOPSIS!$E$20</f>
        <v>1.0391622520583756E-2</v>
      </c>
      <c r="Y2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3.2920875686008916E-3</v>
      </c>
      <c r="Z2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3.4515021697175009E-3</v>
      </c>
      <c r="AA264">
        <f>Net_Zero_Table[[#This Row],[S- Worst-Euclidean Distance]]/(Net_Zero_Table[[#This Row],[S+ Best-Euclidean Distance]]+Net_Zero_Table[[#This Row],[S- Worst-Euclidean Distance]])</f>
        <v>0.5118197137802426</v>
      </c>
      <c r="AB264">
        <v>263</v>
      </c>
    </row>
    <row r="265" spans="1:28" x14ac:dyDescent="0.3">
      <c r="A265">
        <v>509</v>
      </c>
      <c r="B265" t="s">
        <v>143</v>
      </c>
      <c r="C265" t="s">
        <v>151</v>
      </c>
      <c r="D265" t="s">
        <v>154</v>
      </c>
      <c r="E265" t="s">
        <v>156</v>
      </c>
      <c r="F265" t="s">
        <v>160</v>
      </c>
      <c r="G265" t="s">
        <v>226</v>
      </c>
      <c r="H265">
        <v>381.55917690487138</v>
      </c>
      <c r="I265">
        <v>28</v>
      </c>
      <c r="J265">
        <v>1349229.9661113264</v>
      </c>
      <c r="K265">
        <v>33262.729136363632</v>
      </c>
      <c r="L265">
        <v>242861393.90003872</v>
      </c>
      <c r="M265">
        <v>5149460.6413636357</v>
      </c>
      <c r="N265">
        <v>2023844949.1669893</v>
      </c>
      <c r="O265">
        <v>109200000</v>
      </c>
      <c r="P265">
        <v>21.482177277272722</v>
      </c>
      <c r="Q265">
        <v>20170.987993364328</v>
      </c>
      <c r="R265">
        <v>242894656.6291751</v>
      </c>
      <c r="S265">
        <v>2138.1944098083532</v>
      </c>
      <c r="T265">
        <v>20192.470170641602</v>
      </c>
      <c r="U265">
        <f>Net_Zero_Table[[#This Row],[Total Energy(MJ)]]*AHP!$Q$23/TOPSIS!$B$20</f>
        <v>2.4846668994836594E-2</v>
      </c>
      <c r="V265">
        <f>Net_Zero_Table[[#This Row],[Capital Cost (LKR)]]*AHP!$Q$24/TOPSIS!$C$20</f>
        <v>4.5462276505836754E-3</v>
      </c>
      <c r="W265">
        <f>Net_Zero_Table[[#This Row],[System Cost (LKR)]]*AHP!$Q$25/TOPSIS!$D$20</f>
        <v>2.8587528958618274E-3</v>
      </c>
      <c r="X265">
        <f>Net_Zero_Table[[#This Row],[Embodied Carbon (Metric T)]]*AHP!$Q$26/TOPSIS!$E$20</f>
        <v>1.0398309691355672E-2</v>
      </c>
      <c r="Y2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3.2940378828805084E-3</v>
      </c>
      <c r="Z2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3.4462819574349389E-3</v>
      </c>
      <c r="AA265">
        <f>Net_Zero_Table[[#This Row],[S- Worst-Euclidean Distance]]/(Net_Zero_Table[[#This Row],[S+ Best-Euclidean Distance]]+Net_Zero_Table[[#This Row],[S- Worst-Euclidean Distance]])</f>
        <v>0.51129353488864304</v>
      </c>
      <c r="AB265">
        <v>264</v>
      </c>
    </row>
    <row r="266" spans="1:28" x14ac:dyDescent="0.3">
      <c r="A266">
        <v>466</v>
      </c>
      <c r="B266" t="s">
        <v>143</v>
      </c>
      <c r="C266" t="s">
        <v>149</v>
      </c>
      <c r="D266" t="s">
        <v>155</v>
      </c>
      <c r="E266" t="s">
        <v>157</v>
      </c>
      <c r="F266" t="s">
        <v>161</v>
      </c>
      <c r="G266" t="s">
        <v>225</v>
      </c>
      <c r="H266">
        <v>357.59484075630269</v>
      </c>
      <c r="I266">
        <v>51</v>
      </c>
      <c r="J266">
        <v>1267470.1359982125</v>
      </c>
      <c r="K266">
        <v>38298.563809090905</v>
      </c>
      <c r="L266">
        <v>228144624.47967827</v>
      </c>
      <c r="M266">
        <v>5042551.9781818176</v>
      </c>
      <c r="N266">
        <v>1901205203.9973187</v>
      </c>
      <c r="O266">
        <v>95064000</v>
      </c>
      <c r="P266">
        <v>26.151321697727269</v>
      </c>
      <c r="Q266">
        <v>18948.678533173279</v>
      </c>
      <c r="R266">
        <v>228182923.04348737</v>
      </c>
      <c r="S266">
        <v>2001.3117559755005</v>
      </c>
      <c r="T266">
        <v>18974.829854871004</v>
      </c>
      <c r="U266">
        <f>Net_Zero_Table[[#This Row],[Total Energy(MJ)]]*AHP!$Q$23/TOPSIS!$B$20</f>
        <v>2.3341746738346339E-2</v>
      </c>
      <c r="V266">
        <f>Net_Zero_Table[[#This Row],[Capital Cost (LKR)]]*AHP!$Q$24/TOPSIS!$C$20</f>
        <v>4.4518427907907837E-3</v>
      </c>
      <c r="W266">
        <f>Net_Zero_Table[[#This Row],[System Cost (LKR)]]*AHP!$Q$25/TOPSIS!$D$20</f>
        <v>2.4886857627491646E-3</v>
      </c>
      <c r="X266">
        <f>Net_Zero_Table[[#This Row],[Embodied Carbon (Metric T)]]*AHP!$Q$26/TOPSIS!$E$20</f>
        <v>1.2658379006066943E-2</v>
      </c>
      <c r="Y2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3.5958981897312755E-3</v>
      </c>
      <c r="Z2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3.7486590485361656E-3</v>
      </c>
      <c r="AA266">
        <f>Net_Zero_Table[[#This Row],[S- Worst-Euclidean Distance]]/(Net_Zero_Table[[#This Row],[S+ Best-Euclidean Distance]]+Net_Zero_Table[[#This Row],[S- Worst-Euclidean Distance]])</f>
        <v>0.5103995961804858</v>
      </c>
      <c r="AB266">
        <v>265</v>
      </c>
    </row>
    <row r="267" spans="1:28" x14ac:dyDescent="0.3">
      <c r="A267">
        <v>448</v>
      </c>
      <c r="B267" t="s">
        <v>143</v>
      </c>
      <c r="C267" t="s">
        <v>149</v>
      </c>
      <c r="D267" t="s">
        <v>154</v>
      </c>
      <c r="E267" t="s">
        <v>157</v>
      </c>
      <c r="F267" t="s">
        <v>161</v>
      </c>
      <c r="G267" t="s">
        <v>225</v>
      </c>
      <c r="H267">
        <v>357.58839365130274</v>
      </c>
      <c r="I267">
        <v>51</v>
      </c>
      <c r="J267">
        <v>1267463.895200572</v>
      </c>
      <c r="K267">
        <v>38316.984109090903</v>
      </c>
      <c r="L267">
        <v>228143501.13610297</v>
      </c>
      <c r="M267">
        <v>5043472.9931818172</v>
      </c>
      <c r="N267">
        <v>1901195842.800858</v>
      </c>
      <c r="O267">
        <v>95064000</v>
      </c>
      <c r="P267">
        <v>26.165136922727271</v>
      </c>
      <c r="Q267">
        <v>18948.585233248552</v>
      </c>
      <c r="R267">
        <v>228181818.12021208</v>
      </c>
      <c r="S267">
        <v>2001.3033157940397</v>
      </c>
      <c r="T267">
        <v>18974.750370171278</v>
      </c>
      <c r="U267">
        <f>Net_Zero_Table[[#This Row],[Total Energy(MJ)]]*AHP!$Q$23/TOPSIS!$B$20</f>
        <v>2.3341633711311215E-2</v>
      </c>
      <c r="V267">
        <f>Net_Zero_Table[[#This Row],[Capital Cost (LKR)]]*AHP!$Q$24/TOPSIS!$C$20</f>
        <v>4.4526559135916388E-3</v>
      </c>
      <c r="W267">
        <f>Net_Zero_Table[[#This Row],[System Cost (LKR)]]*AHP!$Q$25/TOPSIS!$D$20</f>
        <v>2.4886857627491646E-3</v>
      </c>
      <c r="X267">
        <f>Net_Zero_Table[[#This Row],[Embodied Carbon (Metric T)]]*AHP!$Q$26/TOPSIS!$E$20</f>
        <v>1.2665066176838862E-2</v>
      </c>
      <c r="Y2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3.6019207694766822E-3</v>
      </c>
      <c r="Z2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3.7479249177256252E-3</v>
      </c>
      <c r="AA267">
        <f>Net_Zero_Table[[#This Row],[S- Worst-Euclidean Distance]]/(Net_Zero_Table[[#This Row],[S+ Best-Euclidean Distance]]+Net_Zero_Table[[#This Row],[S- Worst-Euclidean Distance]])</f>
        <v>0.50993246351438148</v>
      </c>
      <c r="AB267">
        <v>266</v>
      </c>
    </row>
    <row r="268" spans="1:28" x14ac:dyDescent="0.3">
      <c r="A268">
        <v>468</v>
      </c>
      <c r="B268" t="s">
        <v>143</v>
      </c>
      <c r="C268" t="s">
        <v>149</v>
      </c>
      <c r="D268" t="s">
        <v>155</v>
      </c>
      <c r="E268" t="s">
        <v>157</v>
      </c>
      <c r="F268" t="s">
        <v>161</v>
      </c>
      <c r="G268" t="s">
        <v>224</v>
      </c>
      <c r="H268">
        <v>357.59484075630269</v>
      </c>
      <c r="I268">
        <v>26</v>
      </c>
      <c r="J268">
        <v>1267470.1359982125</v>
      </c>
      <c r="K268">
        <v>38298.563809090905</v>
      </c>
      <c r="L268">
        <v>228144624.47967827</v>
      </c>
      <c r="M268">
        <v>5042551.9781818176</v>
      </c>
      <c r="N268">
        <v>1901205203.9973187</v>
      </c>
      <c r="O268">
        <v>97401200</v>
      </c>
      <c r="P268">
        <v>26.151321697727269</v>
      </c>
      <c r="Q268">
        <v>18948.678533173279</v>
      </c>
      <c r="R268">
        <v>228182923.04348737</v>
      </c>
      <c r="S268">
        <v>2003.6489559755005</v>
      </c>
      <c r="T268">
        <v>18974.829854871004</v>
      </c>
      <c r="U268">
        <f>Net_Zero_Table[[#This Row],[Total Energy(MJ)]]*AHP!$Q$23/TOPSIS!$B$20</f>
        <v>2.3341746738346339E-2</v>
      </c>
      <c r="V268">
        <f>Net_Zero_Table[[#This Row],[Capital Cost (LKR)]]*AHP!$Q$24/TOPSIS!$C$20</f>
        <v>4.4518427907907837E-3</v>
      </c>
      <c r="W268">
        <f>Net_Zero_Table[[#This Row],[System Cost (LKR)]]*AHP!$Q$25/TOPSIS!$D$20</f>
        <v>2.5498714520184708E-3</v>
      </c>
      <c r="X268">
        <f>Net_Zero_Table[[#This Row],[Embodied Carbon (Metric T)]]*AHP!$Q$26/TOPSIS!$E$20</f>
        <v>1.2658379006066943E-2</v>
      </c>
      <c r="Y2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3.6005672782661608E-3</v>
      </c>
      <c r="Z2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3.7397747126990781E-3</v>
      </c>
      <c r="AA268">
        <f>Net_Zero_Table[[#This Row],[S- Worst-Euclidean Distance]]/(Net_Zero_Table[[#This Row],[S+ Best-Euclidean Distance]]+Net_Zero_Table[[#This Row],[S- Worst-Euclidean Distance]])</f>
        <v>0.50948235345194126</v>
      </c>
      <c r="AB268">
        <v>267</v>
      </c>
    </row>
    <row r="269" spans="1:28" x14ac:dyDescent="0.3">
      <c r="A269">
        <v>450</v>
      </c>
      <c r="B269" t="s">
        <v>143</v>
      </c>
      <c r="C269" t="s">
        <v>149</v>
      </c>
      <c r="D269" t="s">
        <v>154</v>
      </c>
      <c r="E269" t="s">
        <v>157</v>
      </c>
      <c r="F269" t="s">
        <v>161</v>
      </c>
      <c r="G269" t="s">
        <v>224</v>
      </c>
      <c r="H269">
        <v>357.58839365130274</v>
      </c>
      <c r="I269">
        <v>26</v>
      </c>
      <c r="J269">
        <v>1267463.895200572</v>
      </c>
      <c r="K269">
        <v>38316.984109090903</v>
      </c>
      <c r="L269">
        <v>228143501.13610297</v>
      </c>
      <c r="M269">
        <v>5043472.9931818172</v>
      </c>
      <c r="N269">
        <v>1901195842.800858</v>
      </c>
      <c r="O269">
        <v>97401200</v>
      </c>
      <c r="P269">
        <v>26.165136922727271</v>
      </c>
      <c r="Q269">
        <v>18948.585233248552</v>
      </c>
      <c r="R269">
        <v>228181818.12021208</v>
      </c>
      <c r="S269">
        <v>2003.6405157940396</v>
      </c>
      <c r="T269">
        <v>18974.750370171278</v>
      </c>
      <c r="U269">
        <f>Net_Zero_Table[[#This Row],[Total Energy(MJ)]]*AHP!$Q$23/TOPSIS!$B$20</f>
        <v>2.3341633711311215E-2</v>
      </c>
      <c r="V269">
        <f>Net_Zero_Table[[#This Row],[Capital Cost (LKR)]]*AHP!$Q$24/TOPSIS!$C$20</f>
        <v>4.4526559135916388E-3</v>
      </c>
      <c r="W269">
        <f>Net_Zero_Table[[#This Row],[System Cost (LKR)]]*AHP!$Q$25/TOPSIS!$D$20</f>
        <v>2.5498714520184708E-3</v>
      </c>
      <c r="X269">
        <f>Net_Zero_Table[[#This Row],[Embodied Carbon (Metric T)]]*AHP!$Q$26/TOPSIS!$E$20</f>
        <v>1.2665066176838862E-2</v>
      </c>
      <c r="Y2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3.6065820611759026E-3</v>
      </c>
      <c r="Z2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3.7390388375196149E-3</v>
      </c>
      <c r="AA269">
        <f>Net_Zero_Table[[#This Row],[S- Worst-Euclidean Distance]]/(Net_Zero_Table[[#This Row],[S+ Best-Euclidean Distance]]+Net_Zero_Table[[#This Row],[S- Worst-Euclidean Distance]])</f>
        <v>0.5090160367769071</v>
      </c>
      <c r="AB269">
        <v>268</v>
      </c>
    </row>
    <row r="270" spans="1:28" x14ac:dyDescent="0.3">
      <c r="A270">
        <v>421</v>
      </c>
      <c r="B270" t="s">
        <v>142</v>
      </c>
      <c r="C270" t="s">
        <v>151</v>
      </c>
      <c r="D270" t="s">
        <v>155</v>
      </c>
      <c r="E270" t="s">
        <v>156</v>
      </c>
      <c r="F270" t="s">
        <v>161</v>
      </c>
      <c r="G270" t="s">
        <v>225</v>
      </c>
      <c r="H270">
        <v>384.15921197998102</v>
      </c>
      <c r="I270">
        <v>55</v>
      </c>
      <c r="J270">
        <v>1372796.2070379241</v>
      </c>
      <c r="K270">
        <v>37365.996699999996</v>
      </c>
      <c r="L270">
        <v>247103317.26682636</v>
      </c>
      <c r="M270">
        <v>5244629.6399999997</v>
      </c>
      <c r="N270">
        <v>2059194310.5568864</v>
      </c>
      <c r="O270">
        <v>102520000</v>
      </c>
      <c r="P270">
        <v>20.251010188636364</v>
      </c>
      <c r="Q270">
        <v>20523.303295216967</v>
      </c>
      <c r="R270">
        <v>247140683.26352635</v>
      </c>
      <c r="S270">
        <v>2166.9589401968865</v>
      </c>
      <c r="T270">
        <v>20543.554305405603</v>
      </c>
      <c r="U270">
        <f>Net_Zero_Table[[#This Row],[Total Energy(MJ)]]*AHP!$Q$23/TOPSIS!$B$20</f>
        <v>2.5281012095632143E-2</v>
      </c>
      <c r="V270">
        <f>Net_Zero_Table[[#This Row],[Capital Cost (LKR)]]*AHP!$Q$24/TOPSIS!$C$20</f>
        <v>4.630248087521013E-3</v>
      </c>
      <c r="W270">
        <f>Net_Zero_Table[[#This Row],[System Cost (LKR)]]*AHP!$Q$25/TOPSIS!$D$20</f>
        <v>2.6838768029647849E-3</v>
      </c>
      <c r="X270">
        <f>Net_Zero_Table[[#This Row],[Embodied Carbon (Metric T)]]*AHP!$Q$26/TOPSIS!$E$20</f>
        <v>9.8023711836239796E-3</v>
      </c>
      <c r="Y2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3.5813475555593649E-3</v>
      </c>
      <c r="Z2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3.7062726600420744E-3</v>
      </c>
      <c r="AA270">
        <f>Net_Zero_Table[[#This Row],[S- Worst-Euclidean Distance]]/(Net_Zero_Table[[#This Row],[S+ Best-Euclidean Distance]]+Net_Zero_Table[[#This Row],[S- Worst-Euclidean Distance]])</f>
        <v>0.50857104931286545</v>
      </c>
      <c r="AB270">
        <v>269</v>
      </c>
    </row>
    <row r="271" spans="1:28" x14ac:dyDescent="0.3">
      <c r="A271">
        <v>403</v>
      </c>
      <c r="B271" t="s">
        <v>142</v>
      </c>
      <c r="C271" t="s">
        <v>151</v>
      </c>
      <c r="D271" t="s">
        <v>154</v>
      </c>
      <c r="E271" t="s">
        <v>156</v>
      </c>
      <c r="F271" t="s">
        <v>161</v>
      </c>
      <c r="G271" t="s">
        <v>225</v>
      </c>
      <c r="H271">
        <v>384.15276487498102</v>
      </c>
      <c r="I271">
        <v>55</v>
      </c>
      <c r="J271">
        <v>1372789.9662402838</v>
      </c>
      <c r="K271">
        <v>37384.416999999994</v>
      </c>
      <c r="L271">
        <v>247102193.92325109</v>
      </c>
      <c r="M271">
        <v>5245550.6549999993</v>
      </c>
      <c r="N271">
        <v>2059184949.3604257</v>
      </c>
      <c r="O271">
        <v>102520000</v>
      </c>
      <c r="P271">
        <v>20.264825413636363</v>
      </c>
      <c r="Q271">
        <v>20523.209995292244</v>
      </c>
      <c r="R271">
        <v>247139578.34025109</v>
      </c>
      <c r="S271">
        <v>2166.9505000154259</v>
      </c>
      <c r="T271">
        <v>20543.47482070588</v>
      </c>
      <c r="U271">
        <f>Net_Zero_Table[[#This Row],[Total Energy(MJ)]]*AHP!$Q$23/TOPSIS!$B$20</f>
        <v>2.5280899068597019E-2</v>
      </c>
      <c r="V271">
        <f>Net_Zero_Table[[#This Row],[Capital Cost (LKR)]]*AHP!$Q$24/TOPSIS!$C$20</f>
        <v>4.6310612103218681E-3</v>
      </c>
      <c r="W271">
        <f>Net_Zero_Table[[#This Row],[System Cost (LKR)]]*AHP!$Q$25/TOPSIS!$D$20</f>
        <v>2.6838768029647849E-3</v>
      </c>
      <c r="X271">
        <f>Net_Zero_Table[[#This Row],[Embodied Carbon (Metric T)]]*AHP!$Q$26/TOPSIS!$E$20</f>
        <v>9.809058354395897E-3</v>
      </c>
      <c r="Y2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3.5820461024836728E-3</v>
      </c>
      <c r="Z2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3.7003524271675158E-3</v>
      </c>
      <c r="AA271">
        <f>Net_Zero_Table[[#This Row],[S- Worst-Euclidean Distance]]/(Net_Zero_Table[[#This Row],[S+ Best-Euclidean Distance]]+Net_Zero_Table[[#This Row],[S- Worst-Euclidean Distance]])</f>
        <v>0.50812275819581587</v>
      </c>
      <c r="AB271">
        <v>270</v>
      </c>
    </row>
    <row r="272" spans="1:28" x14ac:dyDescent="0.3">
      <c r="A272">
        <v>467</v>
      </c>
      <c r="B272" t="s">
        <v>143</v>
      </c>
      <c r="C272" t="s">
        <v>149</v>
      </c>
      <c r="D272" t="s">
        <v>155</v>
      </c>
      <c r="E272" t="s">
        <v>157</v>
      </c>
      <c r="F272" t="s">
        <v>161</v>
      </c>
      <c r="G272" t="s">
        <v>226</v>
      </c>
      <c r="H272">
        <v>357.59484075630269</v>
      </c>
      <c r="I272">
        <v>26</v>
      </c>
      <c r="J272">
        <v>1267470.1359982125</v>
      </c>
      <c r="K272">
        <v>38298.563809090905</v>
      </c>
      <c r="L272">
        <v>228144624.47967827</v>
      </c>
      <c r="M272">
        <v>5042551.9781818176</v>
      </c>
      <c r="N272">
        <v>1901205203.9973187</v>
      </c>
      <c r="O272">
        <v>101400000</v>
      </c>
      <c r="P272">
        <v>26.151321697727269</v>
      </c>
      <c r="Q272">
        <v>18948.678533173279</v>
      </c>
      <c r="R272">
        <v>228182923.04348737</v>
      </c>
      <c r="S272">
        <v>2007.6477559755006</v>
      </c>
      <c r="T272">
        <v>18974.829854871004</v>
      </c>
      <c r="U272">
        <f>Net_Zero_Table[[#This Row],[Total Energy(MJ)]]*AHP!$Q$23/TOPSIS!$B$20</f>
        <v>2.3341746738346339E-2</v>
      </c>
      <c r="V272">
        <f>Net_Zero_Table[[#This Row],[Capital Cost (LKR)]]*AHP!$Q$24/TOPSIS!$C$20</f>
        <v>4.4518427907907837E-3</v>
      </c>
      <c r="W272">
        <f>Net_Zero_Table[[#This Row],[System Cost (LKR)]]*AHP!$Q$25/TOPSIS!$D$20</f>
        <v>2.6545562604431252E-3</v>
      </c>
      <c r="X272">
        <f>Net_Zero_Table[[#This Row],[Embodied Carbon (Metric T)]]*AHP!$Q$26/TOPSIS!$E$20</f>
        <v>1.2658379006066943E-2</v>
      </c>
      <c r="Y2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3.6109469534157967E-3</v>
      </c>
      <c r="Z2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3.7268553567303226E-3</v>
      </c>
      <c r="AA272">
        <f>Net_Zero_Table[[#This Row],[S- Worst-Euclidean Distance]]/(Net_Zero_Table[[#This Row],[S+ Best-Euclidean Distance]]+Net_Zero_Table[[#This Row],[S- Worst-Euclidean Distance]])</f>
        <v>0.50789803257265853</v>
      </c>
      <c r="AB272">
        <v>271</v>
      </c>
    </row>
    <row r="273" spans="1:28" x14ac:dyDescent="0.3">
      <c r="A273">
        <v>423</v>
      </c>
      <c r="B273" t="s">
        <v>142</v>
      </c>
      <c r="C273" t="s">
        <v>151</v>
      </c>
      <c r="D273" t="s">
        <v>155</v>
      </c>
      <c r="E273" t="s">
        <v>156</v>
      </c>
      <c r="F273" t="s">
        <v>161</v>
      </c>
      <c r="G273" t="s">
        <v>224</v>
      </c>
      <c r="H273">
        <v>384.15921197998102</v>
      </c>
      <c r="I273">
        <v>28</v>
      </c>
      <c r="J273">
        <v>1372796.2070379241</v>
      </c>
      <c r="K273">
        <v>37365.996699999996</v>
      </c>
      <c r="L273">
        <v>247103317.26682636</v>
      </c>
      <c r="M273">
        <v>5244629.6399999997</v>
      </c>
      <c r="N273">
        <v>2059194310.5568864</v>
      </c>
      <c r="O273">
        <v>104893600</v>
      </c>
      <c r="P273">
        <v>20.251010188636364</v>
      </c>
      <c r="Q273">
        <v>20523.303295216967</v>
      </c>
      <c r="R273">
        <v>247140683.26352635</v>
      </c>
      <c r="S273">
        <v>2169.3325401968864</v>
      </c>
      <c r="T273">
        <v>20543.554305405603</v>
      </c>
      <c r="U273">
        <f>Net_Zero_Table[[#This Row],[Total Energy(MJ)]]*AHP!$Q$23/TOPSIS!$B$20</f>
        <v>2.5281012095632143E-2</v>
      </c>
      <c r="V273">
        <f>Net_Zero_Table[[#This Row],[Capital Cost (LKR)]]*AHP!$Q$24/TOPSIS!$C$20</f>
        <v>4.630248087521013E-3</v>
      </c>
      <c r="W273">
        <f>Net_Zero_Table[[#This Row],[System Cost (LKR)]]*AHP!$Q$25/TOPSIS!$D$20</f>
        <v>2.7460154098660453E-3</v>
      </c>
      <c r="X273">
        <f>Net_Zero_Table[[#This Row],[Embodied Carbon (Metric T)]]*AHP!$Q$26/TOPSIS!$E$20</f>
        <v>9.8023711836239796E-3</v>
      </c>
      <c r="Y2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3.5894973975631179E-3</v>
      </c>
      <c r="Z2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3.7004335062988747E-3</v>
      </c>
      <c r="AA273">
        <f>Net_Zero_Table[[#This Row],[S- Worst-Euclidean Distance]]/(Net_Zero_Table[[#This Row],[S+ Best-Euclidean Distance]]+Net_Zero_Table[[#This Row],[S- Worst-Euclidean Distance]])</f>
        <v>0.50760885872573813</v>
      </c>
      <c r="AB273">
        <v>272</v>
      </c>
    </row>
    <row r="274" spans="1:28" x14ac:dyDescent="0.3">
      <c r="A274">
        <v>523</v>
      </c>
      <c r="B274" t="s">
        <v>143</v>
      </c>
      <c r="C274" t="s">
        <v>151</v>
      </c>
      <c r="D274" t="s">
        <v>155</v>
      </c>
      <c r="E274" t="s">
        <v>156</v>
      </c>
      <c r="F274" t="s">
        <v>159</v>
      </c>
      <c r="G274" t="s">
        <v>225</v>
      </c>
      <c r="H274">
        <v>381.60419585370948</v>
      </c>
      <c r="I274">
        <v>55</v>
      </c>
      <c r="J274">
        <v>1348195.0274852824</v>
      </c>
      <c r="K274">
        <v>32425.529063636361</v>
      </c>
      <c r="L274">
        <v>242675104.94735083</v>
      </c>
      <c r="M274">
        <v>5121246.9672727268</v>
      </c>
      <c r="N274">
        <v>2022292541.2279236</v>
      </c>
      <c r="O274">
        <v>102520000</v>
      </c>
      <c r="P274">
        <v>21.741288643181814</v>
      </c>
      <c r="Q274">
        <v>20155.51566090497</v>
      </c>
      <c r="R274">
        <v>242707530.47641447</v>
      </c>
      <c r="S274">
        <v>2129.9337881951965</v>
      </c>
      <c r="T274">
        <v>20177.256949548151</v>
      </c>
      <c r="U274">
        <f>Net_Zero_Table[[#This Row],[Total Energy(MJ)]]*AHP!$Q$23/TOPSIS!$B$20</f>
        <v>2.4827527109862899E-2</v>
      </c>
      <c r="V274">
        <f>Net_Zero_Table[[#This Row],[Capital Cost (LKR)]]*AHP!$Q$24/TOPSIS!$C$20</f>
        <v>4.5213190641879781E-3</v>
      </c>
      <c r="W274">
        <f>Net_Zero_Table[[#This Row],[System Cost (LKR)]]*AHP!$Q$25/TOPSIS!$D$20</f>
        <v>2.6838768029647849E-3</v>
      </c>
      <c r="X274">
        <f>Net_Zero_Table[[#This Row],[Embodied Carbon (Metric T)]]*AHP!$Q$26/TOPSIS!$E$20</f>
        <v>1.0523730880860678E-2</v>
      </c>
      <c r="Y2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3.2827628104734993E-3</v>
      </c>
      <c r="Z2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3.3837919355350476E-3</v>
      </c>
      <c r="AA274">
        <f>Net_Zero_Table[[#This Row],[S- Worst-Euclidean Distance]]/(Net_Zero_Table[[#This Row],[S+ Best-Euclidean Distance]]+Net_Zero_Table[[#This Row],[S- Worst-Euclidean Distance]])</f>
        <v>0.50757731158827113</v>
      </c>
      <c r="AB274">
        <v>273</v>
      </c>
    </row>
    <row r="275" spans="1:28" x14ac:dyDescent="0.3">
      <c r="A275">
        <v>449</v>
      </c>
      <c r="B275" t="s">
        <v>143</v>
      </c>
      <c r="C275" t="s">
        <v>149</v>
      </c>
      <c r="D275" t="s">
        <v>154</v>
      </c>
      <c r="E275" t="s">
        <v>157</v>
      </c>
      <c r="F275" t="s">
        <v>161</v>
      </c>
      <c r="G275" t="s">
        <v>226</v>
      </c>
      <c r="H275">
        <v>357.58839365130274</v>
      </c>
      <c r="I275">
        <v>26</v>
      </c>
      <c r="J275">
        <v>1267463.895200572</v>
      </c>
      <c r="K275">
        <v>38316.984109090903</v>
      </c>
      <c r="L275">
        <v>228143501.13610297</v>
      </c>
      <c r="M275">
        <v>5043472.9931818172</v>
      </c>
      <c r="N275">
        <v>1901195842.800858</v>
      </c>
      <c r="O275">
        <v>101400000</v>
      </c>
      <c r="P275">
        <v>26.165136922727271</v>
      </c>
      <c r="Q275">
        <v>18948.585233248552</v>
      </c>
      <c r="R275">
        <v>228181818.12021208</v>
      </c>
      <c r="S275">
        <v>2007.6393157940397</v>
      </c>
      <c r="T275">
        <v>18974.750370171278</v>
      </c>
      <c r="U275">
        <f>Net_Zero_Table[[#This Row],[Total Energy(MJ)]]*AHP!$Q$23/TOPSIS!$B$20</f>
        <v>2.3341633711311215E-2</v>
      </c>
      <c r="V275">
        <f>Net_Zero_Table[[#This Row],[Capital Cost (LKR)]]*AHP!$Q$24/TOPSIS!$C$20</f>
        <v>4.4526559135916388E-3</v>
      </c>
      <c r="W275">
        <f>Net_Zero_Table[[#This Row],[System Cost (LKR)]]*AHP!$Q$25/TOPSIS!$D$20</f>
        <v>2.6545562604431252E-3</v>
      </c>
      <c r="X275">
        <f>Net_Zero_Table[[#This Row],[Embodied Carbon (Metric T)]]*AHP!$Q$26/TOPSIS!$E$20</f>
        <v>1.2665066176838862E-2</v>
      </c>
      <c r="Y2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3.6169444755287101E-3</v>
      </c>
      <c r="Z2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3.726116930093051E-3</v>
      </c>
      <c r="AA275">
        <f>Net_Zero_Table[[#This Row],[S- Worst-Euclidean Distance]]/(Net_Zero_Table[[#This Row],[S+ Best-Euclidean Distance]]+Net_Zero_Table[[#This Row],[S- Worst-Euclidean Distance]])</f>
        <v>0.50743371521316427</v>
      </c>
      <c r="AB275">
        <v>274</v>
      </c>
    </row>
    <row r="276" spans="1:28" x14ac:dyDescent="0.3">
      <c r="A276">
        <v>405</v>
      </c>
      <c r="B276" t="s">
        <v>142</v>
      </c>
      <c r="C276" t="s">
        <v>151</v>
      </c>
      <c r="D276" t="s">
        <v>154</v>
      </c>
      <c r="E276" t="s">
        <v>156</v>
      </c>
      <c r="F276" t="s">
        <v>161</v>
      </c>
      <c r="G276" t="s">
        <v>224</v>
      </c>
      <c r="H276">
        <v>384.15276487498102</v>
      </c>
      <c r="I276">
        <v>28</v>
      </c>
      <c r="J276">
        <v>1372789.9662402838</v>
      </c>
      <c r="K276">
        <v>37384.416999999994</v>
      </c>
      <c r="L276">
        <v>247102193.92325109</v>
      </c>
      <c r="M276">
        <v>5245550.6549999993</v>
      </c>
      <c r="N276">
        <v>2059184949.3604257</v>
      </c>
      <c r="O276">
        <v>104893600</v>
      </c>
      <c r="P276">
        <v>20.264825413636363</v>
      </c>
      <c r="Q276">
        <v>20523.209995292244</v>
      </c>
      <c r="R276">
        <v>247139578.34025109</v>
      </c>
      <c r="S276">
        <v>2169.3241000154258</v>
      </c>
      <c r="T276">
        <v>20543.47482070588</v>
      </c>
      <c r="U276">
        <f>Net_Zero_Table[[#This Row],[Total Energy(MJ)]]*AHP!$Q$23/TOPSIS!$B$20</f>
        <v>2.5280899068597019E-2</v>
      </c>
      <c r="V276">
        <f>Net_Zero_Table[[#This Row],[Capital Cost (LKR)]]*AHP!$Q$24/TOPSIS!$C$20</f>
        <v>4.6310612103218681E-3</v>
      </c>
      <c r="W276">
        <f>Net_Zero_Table[[#This Row],[System Cost (LKR)]]*AHP!$Q$25/TOPSIS!$D$20</f>
        <v>2.7460154098660453E-3</v>
      </c>
      <c r="X276">
        <f>Net_Zero_Table[[#This Row],[Embodied Carbon (Metric T)]]*AHP!$Q$26/TOPSIS!$E$20</f>
        <v>9.809058354395897E-3</v>
      </c>
      <c r="Y2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3.5901943587666432E-3</v>
      </c>
      <c r="Z2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3.6945039165236456E-3</v>
      </c>
      <c r="AA276">
        <f>Net_Zero_Table[[#This Row],[S- Worst-Euclidean Distance]]/(Net_Zero_Table[[#This Row],[S+ Best-Euclidean Distance]]+Net_Zero_Table[[#This Row],[S- Worst-Euclidean Distance]])</f>
        <v>0.50715949747093991</v>
      </c>
      <c r="AB276">
        <v>275</v>
      </c>
    </row>
    <row r="277" spans="1:28" x14ac:dyDescent="0.3">
      <c r="A277">
        <v>505</v>
      </c>
      <c r="B277" t="s">
        <v>143</v>
      </c>
      <c r="C277" t="s">
        <v>151</v>
      </c>
      <c r="D277" t="s">
        <v>154</v>
      </c>
      <c r="E277" t="s">
        <v>156</v>
      </c>
      <c r="F277" t="s">
        <v>159</v>
      </c>
      <c r="G277" t="s">
        <v>225</v>
      </c>
      <c r="H277">
        <v>381.59774874870942</v>
      </c>
      <c r="I277">
        <v>55</v>
      </c>
      <c r="J277">
        <v>1348188.7866876426</v>
      </c>
      <c r="K277">
        <v>32443.949363636362</v>
      </c>
      <c r="L277">
        <v>242673981.60377568</v>
      </c>
      <c r="M277">
        <v>5122167.9822727265</v>
      </c>
      <c r="N277">
        <v>2022283180.0314639</v>
      </c>
      <c r="O277">
        <v>102520000</v>
      </c>
      <c r="P277">
        <v>21.755103868181813</v>
      </c>
      <c r="Q277">
        <v>20155.422360980258</v>
      </c>
      <c r="R277">
        <v>242706425.55313933</v>
      </c>
      <c r="S277">
        <v>2129.9253480137363</v>
      </c>
      <c r="T277">
        <v>20177.177464848439</v>
      </c>
      <c r="U277">
        <f>Net_Zero_Table[[#This Row],[Total Energy(MJ)]]*AHP!$Q$23/TOPSIS!$B$20</f>
        <v>2.4827414082827792E-2</v>
      </c>
      <c r="V277">
        <f>Net_Zero_Table[[#This Row],[Capital Cost (LKR)]]*AHP!$Q$24/TOPSIS!$C$20</f>
        <v>4.5221321869888332E-3</v>
      </c>
      <c r="W277">
        <f>Net_Zero_Table[[#This Row],[System Cost (LKR)]]*AHP!$Q$25/TOPSIS!$D$20</f>
        <v>2.6838768029647849E-3</v>
      </c>
      <c r="X277">
        <f>Net_Zero_Table[[#This Row],[Embodied Carbon (Metric T)]]*AHP!$Q$26/TOPSIS!$E$20</f>
        <v>1.0530418051632595E-2</v>
      </c>
      <c r="Y2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3.284982300436935E-3</v>
      </c>
      <c r="Z2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3.3787234268891644E-3</v>
      </c>
      <c r="AA277">
        <f>Net_Zero_Table[[#This Row],[S- Worst-Euclidean Distance]]/(Net_Zero_Table[[#This Row],[S+ Best-Euclidean Distance]]+Net_Zero_Table[[#This Row],[S- Worst-Euclidean Distance]])</f>
        <v>0.5070337084415224</v>
      </c>
      <c r="AB277">
        <v>276</v>
      </c>
    </row>
    <row r="278" spans="1:28" x14ac:dyDescent="0.3">
      <c r="A278">
        <v>525</v>
      </c>
      <c r="B278" t="s">
        <v>143</v>
      </c>
      <c r="C278" t="s">
        <v>151</v>
      </c>
      <c r="D278" t="s">
        <v>155</v>
      </c>
      <c r="E278" t="s">
        <v>156</v>
      </c>
      <c r="F278" t="s">
        <v>159</v>
      </c>
      <c r="G278" t="s">
        <v>224</v>
      </c>
      <c r="H278">
        <v>381.60419585370948</v>
      </c>
      <c r="I278">
        <v>28</v>
      </c>
      <c r="J278">
        <v>1348195.0274852824</v>
      </c>
      <c r="K278">
        <v>32425.529063636361</v>
      </c>
      <c r="L278">
        <v>242675104.94735083</v>
      </c>
      <c r="M278">
        <v>5121246.9672727268</v>
      </c>
      <c r="N278">
        <v>2022292541.2279236</v>
      </c>
      <c r="O278">
        <v>104893600</v>
      </c>
      <c r="P278">
        <v>21.741288643181814</v>
      </c>
      <c r="Q278">
        <v>20155.51566090497</v>
      </c>
      <c r="R278">
        <v>242707530.47641447</v>
      </c>
      <c r="S278">
        <v>2132.3073881951964</v>
      </c>
      <c r="T278">
        <v>20177.256949548151</v>
      </c>
      <c r="U278">
        <f>Net_Zero_Table[[#This Row],[Total Energy(MJ)]]*AHP!$Q$23/TOPSIS!$B$20</f>
        <v>2.4827527109862899E-2</v>
      </c>
      <c r="V278">
        <f>Net_Zero_Table[[#This Row],[Capital Cost (LKR)]]*AHP!$Q$24/TOPSIS!$C$20</f>
        <v>4.5213190641879781E-3</v>
      </c>
      <c r="W278">
        <f>Net_Zero_Table[[#This Row],[System Cost (LKR)]]*AHP!$Q$25/TOPSIS!$D$20</f>
        <v>2.7460154098660453E-3</v>
      </c>
      <c r="X278">
        <f>Net_Zero_Table[[#This Row],[Embodied Carbon (Metric T)]]*AHP!$Q$26/TOPSIS!$E$20</f>
        <v>1.0523730880860678E-2</v>
      </c>
      <c r="Y2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3.2916520051836013E-3</v>
      </c>
      <c r="Z2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3.377395293263146E-3</v>
      </c>
      <c r="AA278">
        <f>Net_Zero_Table[[#This Row],[S- Worst-Euclidean Distance]]/(Net_Zero_Table[[#This Row],[S+ Best-Euclidean Distance]]+Net_Zero_Table[[#This Row],[S- Worst-Euclidean Distance]])</f>
        <v>0.50642845103973955</v>
      </c>
      <c r="AB278">
        <v>277</v>
      </c>
    </row>
    <row r="279" spans="1:28" x14ac:dyDescent="0.3">
      <c r="A279">
        <v>507</v>
      </c>
      <c r="B279" t="s">
        <v>143</v>
      </c>
      <c r="C279" t="s">
        <v>151</v>
      </c>
      <c r="D279" t="s">
        <v>154</v>
      </c>
      <c r="E279" t="s">
        <v>156</v>
      </c>
      <c r="F279" t="s">
        <v>159</v>
      </c>
      <c r="G279" t="s">
        <v>224</v>
      </c>
      <c r="H279">
        <v>381.59774874870942</v>
      </c>
      <c r="I279">
        <v>28</v>
      </c>
      <c r="J279">
        <v>1348188.7866876426</v>
      </c>
      <c r="K279">
        <v>32443.949363636362</v>
      </c>
      <c r="L279">
        <v>242673981.60377568</v>
      </c>
      <c r="M279">
        <v>5122167.9822727265</v>
      </c>
      <c r="N279">
        <v>2022283180.0314639</v>
      </c>
      <c r="O279">
        <v>104893600</v>
      </c>
      <c r="P279">
        <v>21.755103868181813</v>
      </c>
      <c r="Q279">
        <v>20155.422360980258</v>
      </c>
      <c r="R279">
        <v>242706425.55313933</v>
      </c>
      <c r="S279">
        <v>2132.2989480137367</v>
      </c>
      <c r="T279">
        <v>20177.177464848439</v>
      </c>
      <c r="U279">
        <f>Net_Zero_Table[[#This Row],[Total Energy(MJ)]]*AHP!$Q$23/TOPSIS!$B$20</f>
        <v>2.4827414082827792E-2</v>
      </c>
      <c r="V279">
        <f>Net_Zero_Table[[#This Row],[Capital Cost (LKR)]]*AHP!$Q$24/TOPSIS!$C$20</f>
        <v>4.5221321869888332E-3</v>
      </c>
      <c r="W279">
        <f>Net_Zero_Table[[#This Row],[System Cost (LKR)]]*AHP!$Q$25/TOPSIS!$D$20</f>
        <v>2.7460154098660453E-3</v>
      </c>
      <c r="X279">
        <f>Net_Zero_Table[[#This Row],[Embodied Carbon (Metric T)]]*AHP!$Q$26/TOPSIS!$E$20</f>
        <v>1.0530418051632595E-2</v>
      </c>
      <c r="Y2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3.2938655053880534E-3</v>
      </c>
      <c r="Z2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3.372317170637081E-3</v>
      </c>
      <c r="AA279">
        <f>Net_Zero_Table[[#This Row],[S- Worst-Euclidean Distance]]/(Net_Zero_Table[[#This Row],[S+ Best-Euclidean Distance]]+Net_Zero_Table[[#This Row],[S- Worst-Euclidean Distance]])</f>
        <v>0.50588430208574819</v>
      </c>
      <c r="AB279">
        <v>278</v>
      </c>
    </row>
    <row r="280" spans="1:28" x14ac:dyDescent="0.3">
      <c r="A280">
        <v>422</v>
      </c>
      <c r="B280" t="s">
        <v>142</v>
      </c>
      <c r="C280" t="s">
        <v>151</v>
      </c>
      <c r="D280" t="s">
        <v>155</v>
      </c>
      <c r="E280" t="s">
        <v>156</v>
      </c>
      <c r="F280" t="s">
        <v>161</v>
      </c>
      <c r="G280" t="s">
        <v>226</v>
      </c>
      <c r="H280">
        <v>384.15921197998102</v>
      </c>
      <c r="I280">
        <v>28</v>
      </c>
      <c r="J280">
        <v>1372796.2070379241</v>
      </c>
      <c r="K280">
        <v>37365.996699999996</v>
      </c>
      <c r="L280">
        <v>247103317.26682636</v>
      </c>
      <c r="M280">
        <v>5244629.6399999997</v>
      </c>
      <c r="N280">
        <v>2059194310.5568864</v>
      </c>
      <c r="O280">
        <v>109200000</v>
      </c>
      <c r="P280">
        <v>20.251010188636364</v>
      </c>
      <c r="Q280">
        <v>20523.303295216967</v>
      </c>
      <c r="R280">
        <v>247140683.26352635</v>
      </c>
      <c r="S280">
        <v>2173.6389401968863</v>
      </c>
      <c r="T280">
        <v>20543.554305405603</v>
      </c>
      <c r="U280">
        <f>Net_Zero_Table[[#This Row],[Total Energy(MJ)]]*AHP!$Q$23/TOPSIS!$B$20</f>
        <v>2.5281012095632143E-2</v>
      </c>
      <c r="V280">
        <f>Net_Zero_Table[[#This Row],[Capital Cost (LKR)]]*AHP!$Q$24/TOPSIS!$C$20</f>
        <v>4.630248087521013E-3</v>
      </c>
      <c r="W280">
        <f>Net_Zero_Table[[#This Row],[System Cost (LKR)]]*AHP!$Q$25/TOPSIS!$D$20</f>
        <v>2.8587528958618274E-3</v>
      </c>
      <c r="X280">
        <f>Net_Zero_Table[[#This Row],[Embodied Carbon (Metric T)]]*AHP!$Q$26/TOPSIS!$E$20</f>
        <v>9.8023711836239796E-3</v>
      </c>
      <c r="Y2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3.6069704837639513E-3</v>
      </c>
      <c r="Z2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3.6924865826620046E-3</v>
      </c>
      <c r="AA280">
        <f>Net_Zero_Table[[#This Row],[S- Worst-Euclidean Distance]]/(Net_Zero_Table[[#This Row],[S+ Best-Euclidean Distance]]+Net_Zero_Table[[#This Row],[S- Worst-Euclidean Distance]])</f>
        <v>0.50585770271130082</v>
      </c>
      <c r="AB280">
        <v>279</v>
      </c>
    </row>
    <row r="281" spans="1:28" x14ac:dyDescent="0.3">
      <c r="A281">
        <v>463</v>
      </c>
      <c r="B281" t="s">
        <v>143</v>
      </c>
      <c r="C281" t="s">
        <v>149</v>
      </c>
      <c r="D281" t="s">
        <v>155</v>
      </c>
      <c r="E281" t="s">
        <v>157</v>
      </c>
      <c r="F281" t="s">
        <v>160</v>
      </c>
      <c r="G281" t="s">
        <v>225</v>
      </c>
      <c r="H281">
        <v>357.85933339976424</v>
      </c>
      <c r="I281">
        <v>51</v>
      </c>
      <c r="J281">
        <v>1260330.6199500938</v>
      </c>
      <c r="K281">
        <v>37807.295945454542</v>
      </c>
      <c r="L281">
        <v>226859511.59101689</v>
      </c>
      <c r="M281">
        <v>5091678.7645454537</v>
      </c>
      <c r="N281">
        <v>1890495929.9251406</v>
      </c>
      <c r="O281">
        <v>95064000</v>
      </c>
      <c r="P281">
        <v>26.642589561363632</v>
      </c>
      <c r="Q281">
        <v>18841.942768253899</v>
      </c>
      <c r="R281">
        <v>226897318.88696235</v>
      </c>
      <c r="S281">
        <v>1990.6516086896861</v>
      </c>
      <c r="T281">
        <v>18868.585357815264</v>
      </c>
      <c r="U281">
        <f>Net_Zero_Table[[#This Row],[Total Energy(MJ)]]*AHP!$Q$23/TOPSIS!$B$20</f>
        <v>2.3210237130935216E-2</v>
      </c>
      <c r="V281">
        <f>Net_Zero_Table[[#This Row],[Capital Cost (LKR)]]*AHP!$Q$24/TOPSIS!$C$20</f>
        <v>4.4952146252614971E-3</v>
      </c>
      <c r="W281">
        <f>Net_Zero_Table[[#This Row],[System Cost (LKR)]]*AHP!$Q$25/TOPSIS!$D$20</f>
        <v>2.4886857627491646E-3</v>
      </c>
      <c r="X281">
        <f>Net_Zero_Table[[#This Row],[Embodied Carbon (Metric T)]]*AHP!$Q$26/TOPSIS!$E$20</f>
        <v>1.2896174054565404E-2</v>
      </c>
      <c r="Y2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3.7639242878417471E-3</v>
      </c>
      <c r="Z2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3.8501579579205982E-3</v>
      </c>
      <c r="AA281">
        <f>Net_Zero_Table[[#This Row],[S- Worst-Euclidean Distance]]/(Net_Zero_Table[[#This Row],[S+ Best-Euclidean Distance]]+Net_Zero_Table[[#This Row],[S- Worst-Euclidean Distance]])</f>
        <v>0.50566277505912449</v>
      </c>
      <c r="AB281">
        <v>280</v>
      </c>
    </row>
    <row r="282" spans="1:28" x14ac:dyDescent="0.3">
      <c r="A282">
        <v>404</v>
      </c>
      <c r="B282" t="s">
        <v>142</v>
      </c>
      <c r="C282" t="s">
        <v>151</v>
      </c>
      <c r="D282" t="s">
        <v>154</v>
      </c>
      <c r="E282" t="s">
        <v>156</v>
      </c>
      <c r="F282" t="s">
        <v>161</v>
      </c>
      <c r="G282" t="s">
        <v>226</v>
      </c>
      <c r="H282">
        <v>384.15276487498102</v>
      </c>
      <c r="I282">
        <v>28</v>
      </c>
      <c r="J282">
        <v>1372789.9662402838</v>
      </c>
      <c r="K282">
        <v>37384.416999999994</v>
      </c>
      <c r="L282">
        <v>247102193.92325109</v>
      </c>
      <c r="M282">
        <v>5245550.6549999993</v>
      </c>
      <c r="N282">
        <v>2059184949.3604257</v>
      </c>
      <c r="O282">
        <v>109200000</v>
      </c>
      <c r="P282">
        <v>20.264825413636363</v>
      </c>
      <c r="Q282">
        <v>20523.209995292244</v>
      </c>
      <c r="R282">
        <v>247139578.34025109</v>
      </c>
      <c r="S282">
        <v>2173.6305000154257</v>
      </c>
      <c r="T282">
        <v>20543.47482070588</v>
      </c>
      <c r="U282">
        <f>Net_Zero_Table[[#This Row],[Total Energy(MJ)]]*AHP!$Q$23/TOPSIS!$B$20</f>
        <v>2.5280899068597019E-2</v>
      </c>
      <c r="V282">
        <f>Net_Zero_Table[[#This Row],[Capital Cost (LKR)]]*AHP!$Q$24/TOPSIS!$C$20</f>
        <v>4.6310612103218681E-3</v>
      </c>
      <c r="W282">
        <f>Net_Zero_Table[[#This Row],[System Cost (LKR)]]*AHP!$Q$25/TOPSIS!$D$20</f>
        <v>2.8587528958618274E-3</v>
      </c>
      <c r="X282">
        <f>Net_Zero_Table[[#This Row],[Embodied Carbon (Metric T)]]*AHP!$Q$26/TOPSIS!$E$20</f>
        <v>9.809058354395897E-3</v>
      </c>
      <c r="Y2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3.6076640693600871E-3</v>
      </c>
      <c r="Z2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3.6865442107491537E-3</v>
      </c>
      <c r="AA282">
        <f>Net_Zero_Table[[#This Row],[S- Worst-Euclidean Distance]]/(Net_Zero_Table[[#This Row],[S+ Best-Euclidean Distance]]+Net_Zero_Table[[#This Row],[S- Worst-Euclidean Distance]])</f>
        <v>0.50540703928102559</v>
      </c>
      <c r="AB282">
        <v>281</v>
      </c>
    </row>
    <row r="283" spans="1:28" x14ac:dyDescent="0.3">
      <c r="A283">
        <v>445</v>
      </c>
      <c r="B283" t="s">
        <v>143</v>
      </c>
      <c r="C283" t="s">
        <v>149</v>
      </c>
      <c r="D283" t="s">
        <v>154</v>
      </c>
      <c r="E283" t="s">
        <v>157</v>
      </c>
      <c r="F283" t="s">
        <v>160</v>
      </c>
      <c r="G283" t="s">
        <v>225</v>
      </c>
      <c r="H283">
        <v>357.85288629476423</v>
      </c>
      <c r="I283">
        <v>51</v>
      </c>
      <c r="J283">
        <v>1260324.3791524542</v>
      </c>
      <c r="K283">
        <v>37825.71624545454</v>
      </c>
      <c r="L283">
        <v>226858388.24744174</v>
      </c>
      <c r="M283">
        <v>5092599.7795454534</v>
      </c>
      <c r="N283">
        <v>1890486568.7286811</v>
      </c>
      <c r="O283">
        <v>95064000</v>
      </c>
      <c r="P283">
        <v>26.656404786363634</v>
      </c>
      <c r="Q283">
        <v>18841.849468329186</v>
      </c>
      <c r="R283">
        <v>226896213.96368718</v>
      </c>
      <c r="S283">
        <v>1990.6431685082266</v>
      </c>
      <c r="T283">
        <v>18868.505873115551</v>
      </c>
      <c r="U283">
        <f>Net_Zero_Table[[#This Row],[Total Energy(MJ)]]*AHP!$Q$23/TOPSIS!$B$20</f>
        <v>2.3210124103900102E-2</v>
      </c>
      <c r="V283">
        <f>Net_Zero_Table[[#This Row],[Capital Cost (LKR)]]*AHP!$Q$24/TOPSIS!$C$20</f>
        <v>4.496027748062353E-3</v>
      </c>
      <c r="W283">
        <f>Net_Zero_Table[[#This Row],[System Cost (LKR)]]*AHP!$Q$25/TOPSIS!$D$20</f>
        <v>2.4886857627491646E-3</v>
      </c>
      <c r="X283">
        <f>Net_Zero_Table[[#This Row],[Embodied Carbon (Metric T)]]*AHP!$Q$26/TOPSIS!$E$20</f>
        <v>1.2902861225337325E-2</v>
      </c>
      <c r="Y2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3.7701135390082099E-3</v>
      </c>
      <c r="Z2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3.849869275885731E-3</v>
      </c>
      <c r="AA283">
        <f>Net_Zero_Table[[#This Row],[S- Worst-Euclidean Distance]]/(Net_Zero_Table[[#This Row],[S+ Best-Euclidean Distance]]+Net_Zero_Table[[#This Row],[S- Worst-Euclidean Distance]])</f>
        <v>0.50523332787061093</v>
      </c>
      <c r="AB283">
        <v>282</v>
      </c>
    </row>
    <row r="284" spans="1:28" x14ac:dyDescent="0.3">
      <c r="A284">
        <v>465</v>
      </c>
      <c r="B284" t="s">
        <v>143</v>
      </c>
      <c r="C284" t="s">
        <v>149</v>
      </c>
      <c r="D284" t="s">
        <v>155</v>
      </c>
      <c r="E284" t="s">
        <v>157</v>
      </c>
      <c r="F284" t="s">
        <v>160</v>
      </c>
      <c r="G284" t="s">
        <v>224</v>
      </c>
      <c r="H284">
        <v>357.85933339976424</v>
      </c>
      <c r="I284">
        <v>26</v>
      </c>
      <c r="J284">
        <v>1260330.6199500938</v>
      </c>
      <c r="K284">
        <v>37807.295945454542</v>
      </c>
      <c r="L284">
        <v>226859511.59101689</v>
      </c>
      <c r="M284">
        <v>5091678.7645454537</v>
      </c>
      <c r="N284">
        <v>1890495929.9251406</v>
      </c>
      <c r="O284">
        <v>97401200</v>
      </c>
      <c r="P284">
        <v>26.642589561363632</v>
      </c>
      <c r="Q284">
        <v>18841.942768253899</v>
      </c>
      <c r="R284">
        <v>226897318.88696235</v>
      </c>
      <c r="S284">
        <v>1992.988808689686</v>
      </c>
      <c r="T284">
        <v>18868.585357815264</v>
      </c>
      <c r="U284">
        <f>Net_Zero_Table[[#This Row],[Total Energy(MJ)]]*AHP!$Q$23/TOPSIS!$B$20</f>
        <v>2.3210237130935216E-2</v>
      </c>
      <c r="V284">
        <f>Net_Zero_Table[[#This Row],[Capital Cost (LKR)]]*AHP!$Q$24/TOPSIS!$C$20</f>
        <v>4.4952146252614971E-3</v>
      </c>
      <c r="W284">
        <f>Net_Zero_Table[[#This Row],[System Cost (LKR)]]*AHP!$Q$25/TOPSIS!$D$20</f>
        <v>2.5498714520184708E-3</v>
      </c>
      <c r="X284">
        <f>Net_Zero_Table[[#This Row],[Embodied Carbon (Metric T)]]*AHP!$Q$26/TOPSIS!$E$20</f>
        <v>1.2896174054565404E-2</v>
      </c>
      <c r="Y2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3.7683851951483579E-3</v>
      </c>
      <c r="Z2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3.8415083678824272E-3</v>
      </c>
      <c r="AA284">
        <f>Net_Zero_Table[[#This Row],[S- Worst-Euclidean Distance]]/(Net_Zero_Table[[#This Row],[S+ Best-Euclidean Distance]]+Net_Zero_Table[[#This Row],[S- Worst-Euclidean Distance]])</f>
        <v>0.50480448064932903</v>
      </c>
      <c r="AB284">
        <v>283</v>
      </c>
    </row>
    <row r="285" spans="1:28" x14ac:dyDescent="0.3">
      <c r="A285">
        <v>418</v>
      </c>
      <c r="B285" t="s">
        <v>142</v>
      </c>
      <c r="C285" t="s">
        <v>151</v>
      </c>
      <c r="D285" t="s">
        <v>155</v>
      </c>
      <c r="E285" t="s">
        <v>156</v>
      </c>
      <c r="F285" t="s">
        <v>160</v>
      </c>
      <c r="G285" t="s">
        <v>225</v>
      </c>
      <c r="H285">
        <v>384.42370462344252</v>
      </c>
      <c r="I285">
        <v>55</v>
      </c>
      <c r="J285">
        <v>1365656.6909898059</v>
      </c>
      <c r="K285">
        <v>36874.728836363633</v>
      </c>
      <c r="L285">
        <v>245818204.37816504</v>
      </c>
      <c r="M285">
        <v>5293756.4263636358</v>
      </c>
      <c r="N285">
        <v>2048485036.4847085</v>
      </c>
      <c r="O285">
        <v>102520000</v>
      </c>
      <c r="P285">
        <v>20.742278052272727</v>
      </c>
      <c r="Q285">
        <v>20416.567530297594</v>
      </c>
      <c r="R285">
        <v>245855079.10700139</v>
      </c>
      <c r="S285">
        <v>2156.2987929110723</v>
      </c>
      <c r="T285">
        <v>20437.309808349866</v>
      </c>
      <c r="U285">
        <f>Net_Zero_Table[[#This Row],[Total Energy(MJ)]]*AHP!$Q$23/TOPSIS!$B$20</f>
        <v>2.5149502488221016E-2</v>
      </c>
      <c r="V285">
        <f>Net_Zero_Table[[#This Row],[Capital Cost (LKR)]]*AHP!$Q$24/TOPSIS!$C$20</f>
        <v>4.6736199219917264E-3</v>
      </c>
      <c r="W285">
        <f>Net_Zero_Table[[#This Row],[System Cost (LKR)]]*AHP!$Q$25/TOPSIS!$D$20</f>
        <v>2.6838768029647849E-3</v>
      </c>
      <c r="X285">
        <f>Net_Zero_Table[[#This Row],[Embodied Carbon (Metric T)]]*AHP!$Q$26/TOPSIS!$E$20</f>
        <v>1.0040166232122441E-2</v>
      </c>
      <c r="Y2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3.4942545712205071E-3</v>
      </c>
      <c r="Z2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3.5573657543798692E-3</v>
      </c>
      <c r="AA285">
        <f>Net_Zero_Table[[#This Row],[S- Worst-Euclidean Distance]]/(Net_Zero_Table[[#This Row],[S+ Best-Euclidean Distance]]+Net_Zero_Table[[#This Row],[S- Worst-Euclidean Distance]])</f>
        <v>0.50447494194562925</v>
      </c>
      <c r="AB285">
        <v>284</v>
      </c>
    </row>
    <row r="286" spans="1:28" x14ac:dyDescent="0.3">
      <c r="A286">
        <v>447</v>
      </c>
      <c r="B286" t="s">
        <v>143</v>
      </c>
      <c r="C286" t="s">
        <v>149</v>
      </c>
      <c r="D286" t="s">
        <v>154</v>
      </c>
      <c r="E286" t="s">
        <v>157</v>
      </c>
      <c r="F286" t="s">
        <v>160</v>
      </c>
      <c r="G286" t="s">
        <v>224</v>
      </c>
      <c r="H286">
        <v>357.85288629476423</v>
      </c>
      <c r="I286">
        <v>26</v>
      </c>
      <c r="J286">
        <v>1260324.3791524542</v>
      </c>
      <c r="K286">
        <v>37825.71624545454</v>
      </c>
      <c r="L286">
        <v>226858388.24744174</v>
      </c>
      <c r="M286">
        <v>5092599.7795454534</v>
      </c>
      <c r="N286">
        <v>1890486568.7286811</v>
      </c>
      <c r="O286">
        <v>97401200</v>
      </c>
      <c r="P286">
        <v>26.656404786363634</v>
      </c>
      <c r="Q286">
        <v>18841.849468329186</v>
      </c>
      <c r="R286">
        <v>226896213.96368718</v>
      </c>
      <c r="S286">
        <v>1992.9803685082265</v>
      </c>
      <c r="T286">
        <v>18868.505873115551</v>
      </c>
      <c r="U286">
        <f>Net_Zero_Table[[#This Row],[Total Energy(MJ)]]*AHP!$Q$23/TOPSIS!$B$20</f>
        <v>2.3210124103900102E-2</v>
      </c>
      <c r="V286">
        <f>Net_Zero_Table[[#This Row],[Capital Cost (LKR)]]*AHP!$Q$24/TOPSIS!$C$20</f>
        <v>4.496027748062353E-3</v>
      </c>
      <c r="W286">
        <f>Net_Zero_Table[[#This Row],[System Cost (LKR)]]*AHP!$Q$25/TOPSIS!$D$20</f>
        <v>2.5498714520184708E-3</v>
      </c>
      <c r="X286">
        <f>Net_Zero_Table[[#This Row],[Embodied Carbon (Metric T)]]*AHP!$Q$26/TOPSIS!$E$20</f>
        <v>1.2902861225337325E-2</v>
      </c>
      <c r="Y2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3.7745671316617661E-3</v>
      </c>
      <c r="Z2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3.8412190357984435E-3</v>
      </c>
      <c r="AA286">
        <f>Net_Zero_Table[[#This Row],[S- Worst-Euclidean Distance]]/(Net_Zero_Table[[#This Row],[S+ Best-Euclidean Distance]]+Net_Zero_Table[[#This Row],[S- Worst-Euclidean Distance]])</f>
        <v>0.50437590438275826</v>
      </c>
      <c r="AB286">
        <v>285</v>
      </c>
    </row>
    <row r="287" spans="1:28" x14ac:dyDescent="0.3">
      <c r="A287">
        <v>524</v>
      </c>
      <c r="B287" t="s">
        <v>143</v>
      </c>
      <c r="C287" t="s">
        <v>151</v>
      </c>
      <c r="D287" t="s">
        <v>155</v>
      </c>
      <c r="E287" t="s">
        <v>156</v>
      </c>
      <c r="F287" t="s">
        <v>159</v>
      </c>
      <c r="G287" t="s">
        <v>226</v>
      </c>
      <c r="H287">
        <v>381.60419585370948</v>
      </c>
      <c r="I287">
        <v>28</v>
      </c>
      <c r="J287">
        <v>1348195.0274852824</v>
      </c>
      <c r="K287">
        <v>32425.529063636361</v>
      </c>
      <c r="L287">
        <v>242675104.94735083</v>
      </c>
      <c r="M287">
        <v>5121246.9672727268</v>
      </c>
      <c r="N287">
        <v>2022292541.2279236</v>
      </c>
      <c r="O287">
        <v>109200000</v>
      </c>
      <c r="P287">
        <v>21.741288643181814</v>
      </c>
      <c r="Q287">
        <v>20155.51566090497</v>
      </c>
      <c r="R287">
        <v>242707530.47641447</v>
      </c>
      <c r="S287">
        <v>2136.6137881951963</v>
      </c>
      <c r="T287">
        <v>20177.256949548151</v>
      </c>
      <c r="U287">
        <f>Net_Zero_Table[[#This Row],[Total Energy(MJ)]]*AHP!$Q$23/TOPSIS!$B$20</f>
        <v>2.4827527109862899E-2</v>
      </c>
      <c r="V287">
        <f>Net_Zero_Table[[#This Row],[Capital Cost (LKR)]]*AHP!$Q$24/TOPSIS!$C$20</f>
        <v>4.5213190641879781E-3</v>
      </c>
      <c r="W287">
        <f>Net_Zero_Table[[#This Row],[System Cost (LKR)]]*AHP!$Q$25/TOPSIS!$D$20</f>
        <v>2.8587528958618274E-3</v>
      </c>
      <c r="X287">
        <f>Net_Zero_Table[[#This Row],[Embodied Carbon (Metric T)]]*AHP!$Q$26/TOPSIS!$E$20</f>
        <v>1.0523730880860678E-2</v>
      </c>
      <c r="Y2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3.3106974230305581E-3</v>
      </c>
      <c r="Z2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3.3686863902054756E-3</v>
      </c>
      <c r="AA287">
        <f>Net_Zero_Table[[#This Row],[S- Worst-Euclidean Distance]]/(Net_Zero_Table[[#This Row],[S+ Best-Euclidean Distance]]+Net_Zero_Table[[#This Row],[S- Worst-Euclidean Distance]])</f>
        <v>0.50434089197419718</v>
      </c>
      <c r="AB287">
        <v>286</v>
      </c>
    </row>
    <row r="288" spans="1:28" x14ac:dyDescent="0.3">
      <c r="A288">
        <v>400</v>
      </c>
      <c r="B288" t="s">
        <v>142</v>
      </c>
      <c r="C288" t="s">
        <v>151</v>
      </c>
      <c r="D288" t="s">
        <v>154</v>
      </c>
      <c r="E288" t="s">
        <v>156</v>
      </c>
      <c r="F288" t="s">
        <v>160</v>
      </c>
      <c r="G288" t="s">
        <v>225</v>
      </c>
      <c r="H288">
        <v>384.41725751844257</v>
      </c>
      <c r="I288">
        <v>55</v>
      </c>
      <c r="J288">
        <v>1365650.450192166</v>
      </c>
      <c r="K288">
        <v>36893.149136363631</v>
      </c>
      <c r="L288">
        <v>245817081.03458989</v>
      </c>
      <c r="M288">
        <v>5294677.4413636355</v>
      </c>
      <c r="N288">
        <v>2048475675.288249</v>
      </c>
      <c r="O288">
        <v>102520000</v>
      </c>
      <c r="P288">
        <v>20.756093277272726</v>
      </c>
      <c r="Q288">
        <v>20416.474230372878</v>
      </c>
      <c r="R288">
        <v>245853974.18372625</v>
      </c>
      <c r="S288">
        <v>2156.2903527296126</v>
      </c>
      <c r="T288">
        <v>20437.23032365015</v>
      </c>
      <c r="U288">
        <f>Net_Zero_Table[[#This Row],[Total Energy(MJ)]]*AHP!$Q$23/TOPSIS!$B$20</f>
        <v>2.514938946118591E-2</v>
      </c>
      <c r="V288">
        <f>Net_Zero_Table[[#This Row],[Capital Cost (LKR)]]*AHP!$Q$24/TOPSIS!$C$20</f>
        <v>4.6744330447925824E-3</v>
      </c>
      <c r="W288">
        <f>Net_Zero_Table[[#This Row],[System Cost (LKR)]]*AHP!$Q$25/TOPSIS!$D$20</f>
        <v>2.6838768029647849E-3</v>
      </c>
      <c r="X288">
        <f>Net_Zero_Table[[#This Row],[Embodied Carbon (Metric T)]]*AHP!$Q$26/TOPSIS!$E$20</f>
        <v>1.0046853402894358E-2</v>
      </c>
      <c r="Y2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3.495439827666339E-3</v>
      </c>
      <c r="Z2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3.5516591585957251E-3</v>
      </c>
      <c r="AA288">
        <f>Net_Zero_Table[[#This Row],[S- Worst-Euclidean Distance]]/(Net_Zero_Table[[#This Row],[S+ Best-Euclidean Distance]]+Net_Zero_Table[[#This Row],[S- Worst-Euclidean Distance]])</f>
        <v>0.50398882795878008</v>
      </c>
      <c r="AB288">
        <v>287</v>
      </c>
    </row>
    <row r="289" spans="1:28" x14ac:dyDescent="0.3">
      <c r="A289">
        <v>506</v>
      </c>
      <c r="B289" t="s">
        <v>143</v>
      </c>
      <c r="C289" t="s">
        <v>151</v>
      </c>
      <c r="D289" t="s">
        <v>154</v>
      </c>
      <c r="E289" t="s">
        <v>156</v>
      </c>
      <c r="F289" t="s">
        <v>159</v>
      </c>
      <c r="G289" t="s">
        <v>226</v>
      </c>
      <c r="H289">
        <v>381.59774874870942</v>
      </c>
      <c r="I289">
        <v>28</v>
      </c>
      <c r="J289">
        <v>1348188.7866876426</v>
      </c>
      <c r="K289">
        <v>32443.949363636362</v>
      </c>
      <c r="L289">
        <v>242673981.60377568</v>
      </c>
      <c r="M289">
        <v>5122167.9822727265</v>
      </c>
      <c r="N289">
        <v>2022283180.0314639</v>
      </c>
      <c r="O289">
        <v>109200000</v>
      </c>
      <c r="P289">
        <v>21.755103868181813</v>
      </c>
      <c r="Q289">
        <v>20155.422360980258</v>
      </c>
      <c r="R289">
        <v>242706425.55313933</v>
      </c>
      <c r="S289">
        <v>2136.6053480137366</v>
      </c>
      <c r="T289">
        <v>20177.177464848439</v>
      </c>
      <c r="U289">
        <f>Net_Zero_Table[[#This Row],[Total Energy(MJ)]]*AHP!$Q$23/TOPSIS!$B$20</f>
        <v>2.4827414082827792E-2</v>
      </c>
      <c r="V289">
        <f>Net_Zero_Table[[#This Row],[Capital Cost (LKR)]]*AHP!$Q$24/TOPSIS!$C$20</f>
        <v>4.5221321869888332E-3</v>
      </c>
      <c r="W289">
        <f>Net_Zero_Table[[#This Row],[System Cost (LKR)]]*AHP!$Q$25/TOPSIS!$D$20</f>
        <v>2.8587528958618274E-3</v>
      </c>
      <c r="X289">
        <f>Net_Zero_Table[[#This Row],[Embodied Carbon (Metric T)]]*AHP!$Q$26/TOPSIS!$E$20</f>
        <v>1.0530418051632595E-2</v>
      </c>
      <c r="Y2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3.3128981981366784E-3</v>
      </c>
      <c r="Z2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3.3635951195072861E-3</v>
      </c>
      <c r="AA289">
        <f>Net_Zero_Table[[#This Row],[S- Worst-Euclidean Distance]]/(Net_Zero_Table[[#This Row],[S+ Best-Euclidean Distance]]+Net_Zero_Table[[#This Row],[S- Worst-Euclidean Distance]])</f>
        <v>0.50379667281599994</v>
      </c>
      <c r="AB289">
        <v>288</v>
      </c>
    </row>
    <row r="290" spans="1:28" x14ac:dyDescent="0.3">
      <c r="A290">
        <v>420</v>
      </c>
      <c r="B290" t="s">
        <v>142</v>
      </c>
      <c r="C290" t="s">
        <v>151</v>
      </c>
      <c r="D290" t="s">
        <v>155</v>
      </c>
      <c r="E290" t="s">
        <v>156</v>
      </c>
      <c r="F290" t="s">
        <v>160</v>
      </c>
      <c r="G290" t="s">
        <v>224</v>
      </c>
      <c r="H290">
        <v>384.42370462344252</v>
      </c>
      <c r="I290">
        <v>28</v>
      </c>
      <c r="J290">
        <v>1365656.6909898059</v>
      </c>
      <c r="K290">
        <v>36874.728836363633</v>
      </c>
      <c r="L290">
        <v>245818204.37816504</v>
      </c>
      <c r="M290">
        <v>5293756.4263636358</v>
      </c>
      <c r="N290">
        <v>2048485036.4847085</v>
      </c>
      <c r="O290">
        <v>104893600</v>
      </c>
      <c r="P290">
        <v>20.742278052272727</v>
      </c>
      <c r="Q290">
        <v>20416.567530297594</v>
      </c>
      <c r="R290">
        <v>245855079.10700139</v>
      </c>
      <c r="S290">
        <v>2158.6723929110722</v>
      </c>
      <c r="T290">
        <v>20437.309808349866</v>
      </c>
      <c r="U290">
        <f>Net_Zero_Table[[#This Row],[Total Energy(MJ)]]*AHP!$Q$23/TOPSIS!$B$20</f>
        <v>2.5149502488221016E-2</v>
      </c>
      <c r="V290">
        <f>Net_Zero_Table[[#This Row],[Capital Cost (LKR)]]*AHP!$Q$24/TOPSIS!$C$20</f>
        <v>4.6736199219917264E-3</v>
      </c>
      <c r="W290">
        <f>Net_Zero_Table[[#This Row],[System Cost (LKR)]]*AHP!$Q$25/TOPSIS!$D$20</f>
        <v>2.7460154098660453E-3</v>
      </c>
      <c r="X290">
        <f>Net_Zero_Table[[#This Row],[Embodied Carbon (Metric T)]]*AHP!$Q$26/TOPSIS!$E$20</f>
        <v>1.0040166232122441E-2</v>
      </c>
      <c r="Y2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3.5026070664430468E-3</v>
      </c>
      <c r="Z2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3.5512817706285552E-3</v>
      </c>
      <c r="AA290">
        <f>Net_Zero_Table[[#This Row],[S- Worst-Euclidean Distance]]/(Net_Zero_Table[[#This Row],[S+ Best-Euclidean Distance]]+Net_Zero_Table[[#This Row],[S- Worst-Euclidean Distance]])</f>
        <v>0.50345020351963155</v>
      </c>
      <c r="AB290">
        <v>289</v>
      </c>
    </row>
    <row r="291" spans="1:28" x14ac:dyDescent="0.3">
      <c r="A291">
        <v>464</v>
      </c>
      <c r="B291" t="s">
        <v>143</v>
      </c>
      <c r="C291" t="s">
        <v>149</v>
      </c>
      <c r="D291" t="s">
        <v>155</v>
      </c>
      <c r="E291" t="s">
        <v>157</v>
      </c>
      <c r="F291" t="s">
        <v>160</v>
      </c>
      <c r="G291" t="s">
        <v>226</v>
      </c>
      <c r="H291">
        <v>357.85933339976424</v>
      </c>
      <c r="I291">
        <v>26</v>
      </c>
      <c r="J291">
        <v>1260330.6199500938</v>
      </c>
      <c r="K291">
        <v>37807.295945454542</v>
      </c>
      <c r="L291">
        <v>226859511.59101689</v>
      </c>
      <c r="M291">
        <v>5091678.7645454537</v>
      </c>
      <c r="N291">
        <v>1890495929.9251406</v>
      </c>
      <c r="O291">
        <v>101400000</v>
      </c>
      <c r="P291">
        <v>26.642589561363632</v>
      </c>
      <c r="Q291">
        <v>18841.942768253899</v>
      </c>
      <c r="R291">
        <v>226897318.88696235</v>
      </c>
      <c r="S291">
        <v>1996.9876086896861</v>
      </c>
      <c r="T291">
        <v>18868.585357815264</v>
      </c>
      <c r="U291">
        <f>Net_Zero_Table[[#This Row],[Total Energy(MJ)]]*AHP!$Q$23/TOPSIS!$B$20</f>
        <v>2.3210237130935216E-2</v>
      </c>
      <c r="V291">
        <f>Net_Zero_Table[[#This Row],[Capital Cost (LKR)]]*AHP!$Q$24/TOPSIS!$C$20</f>
        <v>4.4952146252614971E-3</v>
      </c>
      <c r="W291">
        <f>Net_Zero_Table[[#This Row],[System Cost (LKR)]]*AHP!$Q$25/TOPSIS!$D$20</f>
        <v>2.6545562604431252E-3</v>
      </c>
      <c r="X291">
        <f>Net_Zero_Table[[#This Row],[Embodied Carbon (Metric T)]]*AHP!$Q$26/TOPSIS!$E$20</f>
        <v>1.2896174054565404E-2</v>
      </c>
      <c r="Y2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3.7783038726490969E-3</v>
      </c>
      <c r="Z2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3.8289322909600713E-3</v>
      </c>
      <c r="AA291">
        <f>Net_Zero_Table[[#This Row],[S- Worst-Euclidean Distance]]/(Net_Zero_Table[[#This Row],[S+ Best-Euclidean Distance]]+Net_Zero_Table[[#This Row],[S- Worst-Euclidean Distance]])</f>
        <v>0.50332764865071278</v>
      </c>
      <c r="AB291">
        <v>290</v>
      </c>
    </row>
    <row r="292" spans="1:28" x14ac:dyDescent="0.3">
      <c r="A292">
        <v>402</v>
      </c>
      <c r="B292" t="s">
        <v>142</v>
      </c>
      <c r="C292" t="s">
        <v>151</v>
      </c>
      <c r="D292" t="s">
        <v>154</v>
      </c>
      <c r="E292" t="s">
        <v>156</v>
      </c>
      <c r="F292" t="s">
        <v>160</v>
      </c>
      <c r="G292" t="s">
        <v>224</v>
      </c>
      <c r="H292">
        <v>384.41725751844257</v>
      </c>
      <c r="I292">
        <v>28</v>
      </c>
      <c r="J292">
        <v>1365650.450192166</v>
      </c>
      <c r="K292">
        <v>36893.149136363631</v>
      </c>
      <c r="L292">
        <v>245817081.03458989</v>
      </c>
      <c r="M292">
        <v>5294677.4413636355</v>
      </c>
      <c r="N292">
        <v>2048475675.288249</v>
      </c>
      <c r="O292">
        <v>104893600</v>
      </c>
      <c r="P292">
        <v>20.756093277272726</v>
      </c>
      <c r="Q292">
        <v>20416.474230372878</v>
      </c>
      <c r="R292">
        <v>245853974.18372625</v>
      </c>
      <c r="S292">
        <v>2158.6639527296124</v>
      </c>
      <c r="T292">
        <v>20437.23032365015</v>
      </c>
      <c r="U292">
        <f>Net_Zero_Table[[#This Row],[Total Energy(MJ)]]*AHP!$Q$23/TOPSIS!$B$20</f>
        <v>2.514938946118591E-2</v>
      </c>
      <c r="V292">
        <f>Net_Zero_Table[[#This Row],[Capital Cost (LKR)]]*AHP!$Q$24/TOPSIS!$C$20</f>
        <v>4.6744330447925824E-3</v>
      </c>
      <c r="W292">
        <f>Net_Zero_Table[[#This Row],[System Cost (LKR)]]*AHP!$Q$25/TOPSIS!$D$20</f>
        <v>2.7460154098660453E-3</v>
      </c>
      <c r="X292">
        <f>Net_Zero_Table[[#This Row],[Embodied Carbon (Metric T)]]*AHP!$Q$26/TOPSIS!$E$20</f>
        <v>1.0046853402894358E-2</v>
      </c>
      <c r="Y2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3.5037894974209631E-3</v>
      </c>
      <c r="Z2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3.5455653826718418E-3</v>
      </c>
      <c r="AA292">
        <f>Net_Zero_Table[[#This Row],[S- Worst-Euclidean Distance]]/(Net_Zero_Table[[#This Row],[S+ Best-Euclidean Distance]]+Net_Zero_Table[[#This Row],[S- Worst-Euclidean Distance]])</f>
        <v>0.5029630998837108</v>
      </c>
      <c r="AB292">
        <v>291</v>
      </c>
    </row>
    <row r="293" spans="1:28" x14ac:dyDescent="0.3">
      <c r="A293">
        <v>446</v>
      </c>
      <c r="B293" t="s">
        <v>143</v>
      </c>
      <c r="C293" t="s">
        <v>149</v>
      </c>
      <c r="D293" t="s">
        <v>154</v>
      </c>
      <c r="E293" t="s">
        <v>157</v>
      </c>
      <c r="F293" t="s">
        <v>160</v>
      </c>
      <c r="G293" t="s">
        <v>226</v>
      </c>
      <c r="H293">
        <v>357.85288629476423</v>
      </c>
      <c r="I293">
        <v>26</v>
      </c>
      <c r="J293">
        <v>1260324.3791524542</v>
      </c>
      <c r="K293">
        <v>37825.71624545454</v>
      </c>
      <c r="L293">
        <v>226858388.24744174</v>
      </c>
      <c r="M293">
        <v>5092599.7795454534</v>
      </c>
      <c r="N293">
        <v>1890486568.7286811</v>
      </c>
      <c r="O293">
        <v>101400000</v>
      </c>
      <c r="P293">
        <v>26.656404786363634</v>
      </c>
      <c r="Q293">
        <v>18841.849468329186</v>
      </c>
      <c r="R293">
        <v>226896213.96368718</v>
      </c>
      <c r="S293">
        <v>1996.9791685082266</v>
      </c>
      <c r="T293">
        <v>18868.505873115551</v>
      </c>
      <c r="U293">
        <f>Net_Zero_Table[[#This Row],[Total Energy(MJ)]]*AHP!$Q$23/TOPSIS!$B$20</f>
        <v>2.3210124103900102E-2</v>
      </c>
      <c r="V293">
        <f>Net_Zero_Table[[#This Row],[Capital Cost (LKR)]]*AHP!$Q$24/TOPSIS!$C$20</f>
        <v>4.496027748062353E-3</v>
      </c>
      <c r="W293">
        <f>Net_Zero_Table[[#This Row],[System Cost (LKR)]]*AHP!$Q$25/TOPSIS!$D$20</f>
        <v>2.6545562604431252E-3</v>
      </c>
      <c r="X293">
        <f>Net_Zero_Table[[#This Row],[Embodied Carbon (Metric T)]]*AHP!$Q$26/TOPSIS!$E$20</f>
        <v>1.2902861225337325E-2</v>
      </c>
      <c r="Y2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3.7844696070233105E-3</v>
      </c>
      <c r="Z2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3.8286420084967924E-3</v>
      </c>
      <c r="AA293">
        <f>Net_Zero_Table[[#This Row],[S- Worst-Euclidean Distance]]/(Net_Zero_Table[[#This Row],[S+ Best-Euclidean Distance]]+Net_Zero_Table[[#This Row],[S- Worst-Euclidean Distance]])</f>
        <v>0.50290107407485218</v>
      </c>
      <c r="AB293">
        <v>292</v>
      </c>
    </row>
    <row r="294" spans="1:28" x14ac:dyDescent="0.3">
      <c r="A294">
        <v>419</v>
      </c>
      <c r="B294" t="s">
        <v>142</v>
      </c>
      <c r="C294" t="s">
        <v>151</v>
      </c>
      <c r="D294" t="s">
        <v>155</v>
      </c>
      <c r="E294" t="s">
        <v>156</v>
      </c>
      <c r="F294" t="s">
        <v>160</v>
      </c>
      <c r="G294" t="s">
        <v>226</v>
      </c>
      <c r="H294">
        <v>384.42370462344252</v>
      </c>
      <c r="I294">
        <v>28</v>
      </c>
      <c r="J294">
        <v>1365656.6909898059</v>
      </c>
      <c r="K294">
        <v>36874.728836363633</v>
      </c>
      <c r="L294">
        <v>245818204.37816504</v>
      </c>
      <c r="M294">
        <v>5293756.4263636358</v>
      </c>
      <c r="N294">
        <v>2048485036.4847085</v>
      </c>
      <c r="O294">
        <v>109200000</v>
      </c>
      <c r="P294">
        <v>20.742278052272727</v>
      </c>
      <c r="Q294">
        <v>20416.567530297594</v>
      </c>
      <c r="R294">
        <v>245855079.10700139</v>
      </c>
      <c r="S294">
        <v>2162.9787929110721</v>
      </c>
      <c r="T294">
        <v>20437.309808349866</v>
      </c>
      <c r="U294">
        <f>Net_Zero_Table[[#This Row],[Total Energy(MJ)]]*AHP!$Q$23/TOPSIS!$B$20</f>
        <v>2.5149502488221016E-2</v>
      </c>
      <c r="V294">
        <f>Net_Zero_Table[[#This Row],[Capital Cost (LKR)]]*AHP!$Q$24/TOPSIS!$C$20</f>
        <v>4.6736199219917264E-3</v>
      </c>
      <c r="W294">
        <f>Net_Zero_Table[[#This Row],[System Cost (LKR)]]*AHP!$Q$25/TOPSIS!$D$20</f>
        <v>2.8587528958618274E-3</v>
      </c>
      <c r="X294">
        <f>Net_Zero_Table[[#This Row],[Embodied Carbon (Metric T)]]*AHP!$Q$26/TOPSIS!$E$20</f>
        <v>1.0040166232122441E-2</v>
      </c>
      <c r="Y2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3.5205114352219796E-3</v>
      </c>
      <c r="Z2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3.5430003165393925E-3</v>
      </c>
      <c r="AA294">
        <f>Net_Zero_Table[[#This Row],[S- Worst-Euclidean Distance]]/(Net_Zero_Table[[#This Row],[S+ Best-Euclidean Distance]]+Net_Zero_Table[[#This Row],[S- Worst-Euclidean Distance]])</f>
        <v>0.50159190513923935</v>
      </c>
      <c r="AB294">
        <v>293</v>
      </c>
    </row>
    <row r="295" spans="1:28" x14ac:dyDescent="0.3">
      <c r="A295">
        <v>358</v>
      </c>
      <c r="B295" t="s">
        <v>142</v>
      </c>
      <c r="C295" t="s">
        <v>149</v>
      </c>
      <c r="D295" t="s">
        <v>155</v>
      </c>
      <c r="E295" t="s">
        <v>157</v>
      </c>
      <c r="F295" t="s">
        <v>161</v>
      </c>
      <c r="G295" t="s">
        <v>225</v>
      </c>
      <c r="H295">
        <v>360.45292136987393</v>
      </c>
      <c r="I295">
        <v>52</v>
      </c>
      <c r="J295">
        <v>1283890.6200790519</v>
      </c>
      <c r="K295">
        <v>41928.983809090903</v>
      </c>
      <c r="L295">
        <v>231100311.61422935</v>
      </c>
      <c r="M295">
        <v>5187768.7781818165</v>
      </c>
      <c r="N295">
        <v>1925835930.118578</v>
      </c>
      <c r="O295">
        <v>96928000</v>
      </c>
      <c r="P295">
        <v>25.425237697727269</v>
      </c>
      <c r="Q295">
        <v>19194.164770181826</v>
      </c>
      <c r="R295">
        <v>231142240.59803843</v>
      </c>
      <c r="S295">
        <v>2027.9516988967598</v>
      </c>
      <c r="T295">
        <v>19219.590007879553</v>
      </c>
      <c r="U295">
        <f>Net_Zero_Table[[#This Row],[Total Energy(MJ)]]*AHP!$Q$23/TOPSIS!$B$20</f>
        <v>2.3644467204695648E-2</v>
      </c>
      <c r="V295">
        <f>Net_Zero_Table[[#This Row],[Capital Cost (LKR)]]*AHP!$Q$24/TOPSIS!$C$20</f>
        <v>4.5800481849996907E-3</v>
      </c>
      <c r="W295">
        <f>Net_Zero_Table[[#This Row],[System Cost (LKR)]]*AHP!$Q$25/TOPSIS!$D$20</f>
        <v>2.5374835228030696E-3</v>
      </c>
      <c r="X295">
        <f>Net_Zero_Table[[#This Row],[Embodied Carbon (Metric T)]]*AHP!$Q$26/TOPSIS!$E$20</f>
        <v>1.2306922717605627E-2</v>
      </c>
      <c r="Y2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3.4618352100048233E-3</v>
      </c>
      <c r="Z2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3.4799755626582123E-3</v>
      </c>
      <c r="AA295">
        <f>Net_Zero_Table[[#This Row],[S- Worst-Euclidean Distance]]/(Net_Zero_Table[[#This Row],[S+ Best-Euclidean Distance]]+Net_Zero_Table[[#This Row],[S- Worst-Euclidean Distance]])</f>
        <v>0.50130660091779122</v>
      </c>
      <c r="AB295">
        <v>294</v>
      </c>
    </row>
    <row r="296" spans="1:28" x14ac:dyDescent="0.3">
      <c r="A296">
        <v>401</v>
      </c>
      <c r="B296" t="s">
        <v>142</v>
      </c>
      <c r="C296" t="s">
        <v>151</v>
      </c>
      <c r="D296" t="s">
        <v>154</v>
      </c>
      <c r="E296" t="s">
        <v>156</v>
      </c>
      <c r="F296" t="s">
        <v>160</v>
      </c>
      <c r="G296" t="s">
        <v>226</v>
      </c>
      <c r="H296">
        <v>384.41725751844257</v>
      </c>
      <c r="I296">
        <v>28</v>
      </c>
      <c r="J296">
        <v>1365650.450192166</v>
      </c>
      <c r="K296">
        <v>36893.149136363631</v>
      </c>
      <c r="L296">
        <v>245817081.03458989</v>
      </c>
      <c r="M296">
        <v>5294677.4413636355</v>
      </c>
      <c r="N296">
        <v>2048475675.288249</v>
      </c>
      <c r="O296">
        <v>109200000</v>
      </c>
      <c r="P296">
        <v>20.756093277272726</v>
      </c>
      <c r="Q296">
        <v>20416.474230372878</v>
      </c>
      <c r="R296">
        <v>245853974.18372625</v>
      </c>
      <c r="S296">
        <v>2162.9703527296124</v>
      </c>
      <c r="T296">
        <v>20437.23032365015</v>
      </c>
      <c r="U296">
        <f>Net_Zero_Table[[#This Row],[Total Energy(MJ)]]*AHP!$Q$23/TOPSIS!$B$20</f>
        <v>2.514938946118591E-2</v>
      </c>
      <c r="V296">
        <f>Net_Zero_Table[[#This Row],[Capital Cost (LKR)]]*AHP!$Q$24/TOPSIS!$C$20</f>
        <v>4.6744330447925824E-3</v>
      </c>
      <c r="W296">
        <f>Net_Zero_Table[[#This Row],[System Cost (LKR)]]*AHP!$Q$25/TOPSIS!$D$20</f>
        <v>2.8587528958618274E-3</v>
      </c>
      <c r="X296">
        <f>Net_Zero_Table[[#This Row],[Embodied Carbon (Metric T)]]*AHP!$Q$26/TOPSIS!$E$20</f>
        <v>1.0046853402894358E-2</v>
      </c>
      <c r="Y2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3.5216878546897651E-3</v>
      </c>
      <c r="Z2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3.5372705454065102E-3</v>
      </c>
      <c r="AA296">
        <f>Net_Zero_Table[[#This Row],[S- Worst-Euclidean Distance]]/(Net_Zero_Table[[#This Row],[S+ Best-Euclidean Distance]]+Net_Zero_Table[[#This Row],[S- Worst-Euclidean Distance]])</f>
        <v>0.50110375283671682</v>
      </c>
      <c r="AB296">
        <v>295</v>
      </c>
    </row>
    <row r="297" spans="1:28" x14ac:dyDescent="0.3">
      <c r="A297">
        <v>360</v>
      </c>
      <c r="B297" t="s">
        <v>142</v>
      </c>
      <c r="C297" t="s">
        <v>149</v>
      </c>
      <c r="D297" t="s">
        <v>155</v>
      </c>
      <c r="E297" t="s">
        <v>157</v>
      </c>
      <c r="F297" t="s">
        <v>161</v>
      </c>
      <c r="G297" t="s">
        <v>224</v>
      </c>
      <c r="H297">
        <v>360.45292136987393</v>
      </c>
      <c r="I297">
        <v>26</v>
      </c>
      <c r="J297">
        <v>1283890.6200790519</v>
      </c>
      <c r="K297">
        <v>41928.983809090903</v>
      </c>
      <c r="L297">
        <v>231100311.61422935</v>
      </c>
      <c r="M297">
        <v>5187768.7781818165</v>
      </c>
      <c r="N297">
        <v>1925835930.118578</v>
      </c>
      <c r="O297">
        <v>97401200</v>
      </c>
      <c r="P297">
        <v>25.425237697727269</v>
      </c>
      <c r="Q297">
        <v>19194.164770181826</v>
      </c>
      <c r="R297">
        <v>231142240.59803843</v>
      </c>
      <c r="S297">
        <v>2028.4248988967597</v>
      </c>
      <c r="T297">
        <v>19219.590007879553</v>
      </c>
      <c r="U297">
        <f>Net_Zero_Table[[#This Row],[Total Energy(MJ)]]*AHP!$Q$23/TOPSIS!$B$20</f>
        <v>2.3644467204695648E-2</v>
      </c>
      <c r="V297">
        <f>Net_Zero_Table[[#This Row],[Capital Cost (LKR)]]*AHP!$Q$24/TOPSIS!$C$20</f>
        <v>4.5800481849996907E-3</v>
      </c>
      <c r="W297">
        <f>Net_Zero_Table[[#This Row],[System Cost (LKR)]]*AHP!$Q$25/TOPSIS!$D$20</f>
        <v>2.5498714520184708E-3</v>
      </c>
      <c r="X297">
        <f>Net_Zero_Table[[#This Row],[Embodied Carbon (Metric T)]]*AHP!$Q$26/TOPSIS!$E$20</f>
        <v>1.2306922717605627E-2</v>
      </c>
      <c r="Y2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3.4629049251153864E-3</v>
      </c>
      <c r="Z2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3.4781265799352888E-3</v>
      </c>
      <c r="AA297">
        <f>Net_Zero_Table[[#This Row],[S- Worst-Euclidean Distance]]/(Net_Zero_Table[[#This Row],[S+ Best-Euclidean Distance]]+Net_Zero_Table[[#This Row],[S- Worst-Euclidean Distance]])</f>
        <v>0.50109649803554601</v>
      </c>
      <c r="AB297">
        <v>296</v>
      </c>
    </row>
    <row r="298" spans="1:28" x14ac:dyDescent="0.3">
      <c r="A298">
        <v>340</v>
      </c>
      <c r="B298" t="s">
        <v>142</v>
      </c>
      <c r="C298" t="s">
        <v>149</v>
      </c>
      <c r="D298" t="s">
        <v>154</v>
      </c>
      <c r="E298" t="s">
        <v>157</v>
      </c>
      <c r="F298" t="s">
        <v>161</v>
      </c>
      <c r="G298" t="s">
        <v>225</v>
      </c>
      <c r="H298">
        <v>360.44647426487398</v>
      </c>
      <c r="I298">
        <v>52</v>
      </c>
      <c r="J298">
        <v>1283884.3792814119</v>
      </c>
      <c r="K298">
        <v>41947.404109090901</v>
      </c>
      <c r="L298">
        <v>231099188.27065414</v>
      </c>
      <c r="M298">
        <v>5188689.793181817</v>
      </c>
      <c r="N298">
        <v>1925826568.9221179</v>
      </c>
      <c r="O298">
        <v>96928000</v>
      </c>
      <c r="P298">
        <v>25.439052922727267</v>
      </c>
      <c r="Q298">
        <v>19194.071470257106</v>
      </c>
      <c r="R298">
        <v>231141135.67476323</v>
      </c>
      <c r="S298">
        <v>2027.9432587152999</v>
      </c>
      <c r="T298">
        <v>19219.510523179833</v>
      </c>
      <c r="U298">
        <f>Net_Zero_Table[[#This Row],[Total Energy(MJ)]]*AHP!$Q$23/TOPSIS!$B$20</f>
        <v>2.3644354177660538E-2</v>
      </c>
      <c r="V298">
        <f>Net_Zero_Table[[#This Row],[Capital Cost (LKR)]]*AHP!$Q$24/TOPSIS!$C$20</f>
        <v>4.5808613078005475E-3</v>
      </c>
      <c r="W298">
        <f>Net_Zero_Table[[#This Row],[System Cost (LKR)]]*AHP!$Q$25/TOPSIS!$D$20</f>
        <v>2.5374835228030696E-3</v>
      </c>
      <c r="X298">
        <f>Net_Zero_Table[[#This Row],[Embodied Carbon (Metric T)]]*AHP!$Q$26/TOPSIS!$E$20</f>
        <v>1.2313609888377547E-2</v>
      </c>
      <c r="Y2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3.4674330600213896E-3</v>
      </c>
      <c r="Z2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3.4785292882567593E-3</v>
      </c>
      <c r="AA298">
        <f>Net_Zero_Table[[#This Row],[S- Worst-Euclidean Distance]]/(Net_Zero_Table[[#This Row],[S+ Best-Euclidean Distance]]+Net_Zero_Table[[#This Row],[S- Worst-Euclidean Distance]])</f>
        <v>0.5007987538428077</v>
      </c>
      <c r="AB298">
        <v>297</v>
      </c>
    </row>
    <row r="299" spans="1:28" x14ac:dyDescent="0.3">
      <c r="A299">
        <v>342</v>
      </c>
      <c r="B299" t="s">
        <v>142</v>
      </c>
      <c r="C299" t="s">
        <v>149</v>
      </c>
      <c r="D299" t="s">
        <v>154</v>
      </c>
      <c r="E299" t="s">
        <v>157</v>
      </c>
      <c r="F299" t="s">
        <v>161</v>
      </c>
      <c r="G299" t="s">
        <v>224</v>
      </c>
      <c r="H299">
        <v>360.44647426487398</v>
      </c>
      <c r="I299">
        <v>26</v>
      </c>
      <c r="J299">
        <v>1283884.3792814119</v>
      </c>
      <c r="K299">
        <v>41947.404109090901</v>
      </c>
      <c r="L299">
        <v>231099188.27065414</v>
      </c>
      <c r="M299">
        <v>5188689.793181817</v>
      </c>
      <c r="N299">
        <v>1925826568.9221179</v>
      </c>
      <c r="O299">
        <v>97401200</v>
      </c>
      <c r="P299">
        <v>25.439052922727267</v>
      </c>
      <c r="Q299">
        <v>19194.071470257106</v>
      </c>
      <c r="R299">
        <v>231141135.67476323</v>
      </c>
      <c r="S299">
        <v>2028.4164587152998</v>
      </c>
      <c r="T299">
        <v>19219.510523179833</v>
      </c>
      <c r="U299">
        <f>Net_Zero_Table[[#This Row],[Total Energy(MJ)]]*AHP!$Q$23/TOPSIS!$B$20</f>
        <v>2.3644354177660538E-2</v>
      </c>
      <c r="V299">
        <f>Net_Zero_Table[[#This Row],[Capital Cost (LKR)]]*AHP!$Q$24/TOPSIS!$C$20</f>
        <v>4.5808613078005475E-3</v>
      </c>
      <c r="W299">
        <f>Net_Zero_Table[[#This Row],[System Cost (LKR)]]*AHP!$Q$25/TOPSIS!$D$20</f>
        <v>2.5498714520184708E-3</v>
      </c>
      <c r="X299">
        <f>Net_Zero_Table[[#This Row],[Embodied Carbon (Metric T)]]*AHP!$Q$26/TOPSIS!$E$20</f>
        <v>1.2313609888377547E-2</v>
      </c>
      <c r="Y2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3.4685010487080091E-3</v>
      </c>
      <c r="Z2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3.4766795363700242E-3</v>
      </c>
      <c r="AA299">
        <f>Net_Zero_Table[[#This Row],[S- Worst-Euclidean Distance]]/(Net_Zero_Table[[#This Row],[S+ Best-Euclidean Distance]]+Net_Zero_Table[[#This Row],[S- Worst-Euclidean Distance]])</f>
        <v>0.50058878869756007</v>
      </c>
      <c r="AB299">
        <v>298</v>
      </c>
    </row>
    <row r="300" spans="1:28" x14ac:dyDescent="0.3">
      <c r="A300">
        <v>460</v>
      </c>
      <c r="B300" t="s">
        <v>143</v>
      </c>
      <c r="C300" t="s">
        <v>149</v>
      </c>
      <c r="D300" t="s">
        <v>155</v>
      </c>
      <c r="E300" t="s">
        <v>157</v>
      </c>
      <c r="F300" t="s">
        <v>159</v>
      </c>
      <c r="G300" t="s">
        <v>225</v>
      </c>
      <c r="H300">
        <v>357.89790524360239</v>
      </c>
      <c r="I300">
        <v>51</v>
      </c>
      <c r="J300">
        <v>1259289.4405264102</v>
      </c>
      <c r="K300">
        <v>36988.516172727264</v>
      </c>
      <c r="L300">
        <v>226672099.29475385</v>
      </c>
      <c r="M300">
        <v>5064386.1054545445</v>
      </c>
      <c r="N300">
        <v>1888934160.7896154</v>
      </c>
      <c r="O300">
        <v>95064000</v>
      </c>
      <c r="P300">
        <v>26.915516152272723</v>
      </c>
      <c r="Q300">
        <v>18826.377135869832</v>
      </c>
      <c r="R300">
        <v>226709087.81092659</v>
      </c>
      <c r="S300">
        <v>1989.0625468950698</v>
      </c>
      <c r="T300">
        <v>18853.292652022104</v>
      </c>
      <c r="U300">
        <f>Net_Zero_Table[[#This Row],[Total Energy(MJ)]]*AHP!$Q$23/TOPSIS!$B$20</f>
        <v>2.3190982218926414E-2</v>
      </c>
      <c r="V300">
        <f>Net_Zero_Table[[#This Row],[Capital Cost (LKR)]]*AHP!$Q$24/TOPSIS!$C$20</f>
        <v>4.4711191616666566E-3</v>
      </c>
      <c r="W300">
        <f>Net_Zero_Table[[#This Row],[System Cost (LKR)]]*AHP!$Q$25/TOPSIS!$D$20</f>
        <v>2.4886857627491646E-3</v>
      </c>
      <c r="X300">
        <f>Net_Zero_Table[[#This Row],[Embodied Carbon (Metric T)]]*AHP!$Q$26/TOPSIS!$E$20</f>
        <v>1.3028282414842326E-2</v>
      </c>
      <c r="Y3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3.8752018709340306E-3</v>
      </c>
      <c r="Z3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3.8711863423621464E-3</v>
      </c>
      <c r="AA300">
        <f>Net_Zero_Table[[#This Row],[S- Worst-Euclidean Distance]]/(Net_Zero_Table[[#This Row],[S+ Best-Euclidean Distance]]+Net_Zero_Table[[#This Row],[S- Worst-Euclidean Distance]])</f>
        <v>0.49974081284972316</v>
      </c>
      <c r="AB300">
        <v>299</v>
      </c>
    </row>
    <row r="301" spans="1:28" x14ac:dyDescent="0.3">
      <c r="A301">
        <v>442</v>
      </c>
      <c r="B301" t="s">
        <v>143</v>
      </c>
      <c r="C301" t="s">
        <v>149</v>
      </c>
      <c r="D301" t="s">
        <v>154</v>
      </c>
      <c r="E301" t="s">
        <v>157</v>
      </c>
      <c r="F301" t="s">
        <v>159</v>
      </c>
      <c r="G301" t="s">
        <v>225</v>
      </c>
      <c r="H301">
        <v>357.89145813860245</v>
      </c>
      <c r="I301">
        <v>51</v>
      </c>
      <c r="J301">
        <v>1259283.1997287702</v>
      </c>
      <c r="K301">
        <v>37006.936472727262</v>
      </c>
      <c r="L301">
        <v>226670975.95117864</v>
      </c>
      <c r="M301">
        <v>5065307.1204545442</v>
      </c>
      <c r="N301">
        <v>1888924799.5931554</v>
      </c>
      <c r="O301">
        <v>95064000</v>
      </c>
      <c r="P301">
        <v>26.929331377272725</v>
      </c>
      <c r="Q301">
        <v>18826.283835945116</v>
      </c>
      <c r="R301">
        <v>226707982.88765135</v>
      </c>
      <c r="S301">
        <v>1989.0541067136098</v>
      </c>
      <c r="T301">
        <v>18853.213167322388</v>
      </c>
      <c r="U301">
        <f>Net_Zero_Table[[#This Row],[Total Energy(MJ)]]*AHP!$Q$23/TOPSIS!$B$20</f>
        <v>2.3190869191891297E-2</v>
      </c>
      <c r="V301">
        <f>Net_Zero_Table[[#This Row],[Capital Cost (LKR)]]*AHP!$Q$24/TOPSIS!$C$20</f>
        <v>4.4719322844675126E-3</v>
      </c>
      <c r="W301">
        <f>Net_Zero_Table[[#This Row],[System Cost (LKR)]]*AHP!$Q$25/TOPSIS!$D$20</f>
        <v>2.4886857627491646E-3</v>
      </c>
      <c r="X301">
        <f>Net_Zero_Table[[#This Row],[Embodied Carbon (Metric T)]]*AHP!$Q$26/TOPSIS!$E$20</f>
        <v>1.3034969585614247E-2</v>
      </c>
      <c r="Y3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3.8814367987562654E-3</v>
      </c>
      <c r="Z3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3.8711229465881775E-3</v>
      </c>
      <c r="AA301">
        <f>Net_Zero_Table[[#This Row],[S- Worst-Euclidean Distance]]/(Net_Zero_Table[[#This Row],[S+ Best-Euclidean Distance]]+Net_Zero_Table[[#This Row],[S- Worst-Euclidean Distance]])</f>
        <v>0.49933480988816098</v>
      </c>
      <c r="AB301">
        <v>300</v>
      </c>
    </row>
    <row r="302" spans="1:28" x14ac:dyDescent="0.3">
      <c r="A302">
        <v>359</v>
      </c>
      <c r="B302" t="s">
        <v>142</v>
      </c>
      <c r="C302" t="s">
        <v>149</v>
      </c>
      <c r="D302" t="s">
        <v>155</v>
      </c>
      <c r="E302" t="s">
        <v>157</v>
      </c>
      <c r="F302" t="s">
        <v>161</v>
      </c>
      <c r="G302" t="s">
        <v>226</v>
      </c>
      <c r="H302">
        <v>360.45292136987393</v>
      </c>
      <c r="I302">
        <v>26</v>
      </c>
      <c r="J302">
        <v>1283890.6200790519</v>
      </c>
      <c r="K302">
        <v>41928.983809090903</v>
      </c>
      <c r="L302">
        <v>231100311.61422935</v>
      </c>
      <c r="M302">
        <v>5187768.7781818165</v>
      </c>
      <c r="N302">
        <v>1925835930.118578</v>
      </c>
      <c r="O302">
        <v>101400000</v>
      </c>
      <c r="P302">
        <v>25.425237697727269</v>
      </c>
      <c r="Q302">
        <v>19194.164770181826</v>
      </c>
      <c r="R302">
        <v>231142240.59803843</v>
      </c>
      <c r="S302">
        <v>2032.4236988967598</v>
      </c>
      <c r="T302">
        <v>19219.590007879553</v>
      </c>
      <c r="U302">
        <f>Net_Zero_Table[[#This Row],[Total Energy(MJ)]]*AHP!$Q$23/TOPSIS!$B$20</f>
        <v>2.3644467204695648E-2</v>
      </c>
      <c r="V302">
        <f>Net_Zero_Table[[#This Row],[Capital Cost (LKR)]]*AHP!$Q$24/TOPSIS!$C$20</f>
        <v>4.5800481849996907E-3</v>
      </c>
      <c r="W302">
        <f>Net_Zero_Table[[#This Row],[System Cost (LKR)]]*AHP!$Q$25/TOPSIS!$D$20</f>
        <v>2.6545562604431252E-3</v>
      </c>
      <c r="X302">
        <f>Net_Zero_Table[[#This Row],[Embodied Carbon (Metric T)]]*AHP!$Q$26/TOPSIS!$E$20</f>
        <v>1.2306922717605627E-2</v>
      </c>
      <c r="Y3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3.4736959704974525E-3</v>
      </c>
      <c r="Z3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3.4642315820825808E-3</v>
      </c>
      <c r="AA302">
        <f>Net_Zero_Table[[#This Row],[S- Worst-Euclidean Distance]]/(Net_Zero_Table[[#This Row],[S+ Best-Euclidean Distance]]+Net_Zero_Table[[#This Row],[S- Worst-Euclidean Distance]])</f>
        <v>0.49931792395184693</v>
      </c>
      <c r="AB302">
        <v>301</v>
      </c>
    </row>
    <row r="303" spans="1:28" x14ac:dyDescent="0.3">
      <c r="A303">
        <v>462</v>
      </c>
      <c r="B303" t="s">
        <v>143</v>
      </c>
      <c r="C303" t="s">
        <v>149</v>
      </c>
      <c r="D303" t="s">
        <v>155</v>
      </c>
      <c r="E303" t="s">
        <v>157</v>
      </c>
      <c r="F303" t="s">
        <v>159</v>
      </c>
      <c r="G303" t="s">
        <v>224</v>
      </c>
      <c r="H303">
        <v>357.89790524360239</v>
      </c>
      <c r="I303">
        <v>26</v>
      </c>
      <c r="J303">
        <v>1259289.4405264102</v>
      </c>
      <c r="K303">
        <v>36988.516172727264</v>
      </c>
      <c r="L303">
        <v>226672099.29475385</v>
      </c>
      <c r="M303">
        <v>5064386.1054545445</v>
      </c>
      <c r="N303">
        <v>1888934160.7896154</v>
      </c>
      <c r="O303">
        <v>97401200</v>
      </c>
      <c r="P303">
        <v>26.915516152272723</v>
      </c>
      <c r="Q303">
        <v>18826.377135869832</v>
      </c>
      <c r="R303">
        <v>226709087.81092659</v>
      </c>
      <c r="S303">
        <v>1991.3997468950699</v>
      </c>
      <c r="T303">
        <v>18853.292652022104</v>
      </c>
      <c r="U303">
        <f>Net_Zero_Table[[#This Row],[Total Energy(MJ)]]*AHP!$Q$23/TOPSIS!$B$20</f>
        <v>2.3190982218926414E-2</v>
      </c>
      <c r="V303">
        <f>Net_Zero_Table[[#This Row],[Capital Cost (LKR)]]*AHP!$Q$24/TOPSIS!$C$20</f>
        <v>4.4711191616666566E-3</v>
      </c>
      <c r="W303">
        <f>Net_Zero_Table[[#This Row],[System Cost (LKR)]]*AHP!$Q$25/TOPSIS!$D$20</f>
        <v>2.5498714520184708E-3</v>
      </c>
      <c r="X303">
        <f>Net_Zero_Table[[#This Row],[Embodied Carbon (Metric T)]]*AHP!$Q$26/TOPSIS!$E$20</f>
        <v>1.3028282414842326E-2</v>
      </c>
      <c r="Y3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3.8795348271279811E-3</v>
      </c>
      <c r="Z3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3.8625838420495956E-3</v>
      </c>
      <c r="AA303">
        <f>Net_Zero_Table[[#This Row],[S- Worst-Euclidean Distance]]/(Net_Zero_Table[[#This Row],[S+ Best-Euclidean Distance]]+Net_Zero_Table[[#This Row],[S- Worst-Euclidean Distance]])</f>
        <v>0.4989052747831243</v>
      </c>
      <c r="AB303">
        <v>302</v>
      </c>
    </row>
    <row r="304" spans="1:28" x14ac:dyDescent="0.3">
      <c r="A304">
        <v>341</v>
      </c>
      <c r="B304" t="s">
        <v>142</v>
      </c>
      <c r="C304" t="s">
        <v>149</v>
      </c>
      <c r="D304" t="s">
        <v>154</v>
      </c>
      <c r="E304" t="s">
        <v>157</v>
      </c>
      <c r="F304" t="s">
        <v>161</v>
      </c>
      <c r="G304" t="s">
        <v>226</v>
      </c>
      <c r="H304">
        <v>360.44647426487398</v>
      </c>
      <c r="I304">
        <v>26</v>
      </c>
      <c r="J304">
        <v>1283884.3792814119</v>
      </c>
      <c r="K304">
        <v>41947.404109090901</v>
      </c>
      <c r="L304">
        <v>231099188.27065414</v>
      </c>
      <c r="M304">
        <v>5188689.793181817</v>
      </c>
      <c r="N304">
        <v>1925826568.9221179</v>
      </c>
      <c r="O304">
        <v>101400000</v>
      </c>
      <c r="P304">
        <v>25.439052922727267</v>
      </c>
      <c r="Q304">
        <v>19194.071470257106</v>
      </c>
      <c r="R304">
        <v>231141135.67476323</v>
      </c>
      <c r="S304">
        <v>2032.4152587152998</v>
      </c>
      <c r="T304">
        <v>19219.510523179833</v>
      </c>
      <c r="U304">
        <f>Net_Zero_Table[[#This Row],[Total Energy(MJ)]]*AHP!$Q$23/TOPSIS!$B$20</f>
        <v>2.3644354177660538E-2</v>
      </c>
      <c r="V304">
        <f>Net_Zero_Table[[#This Row],[Capital Cost (LKR)]]*AHP!$Q$24/TOPSIS!$C$20</f>
        <v>4.5808613078005475E-3</v>
      </c>
      <c r="W304">
        <f>Net_Zero_Table[[#This Row],[System Cost (LKR)]]*AHP!$Q$25/TOPSIS!$D$20</f>
        <v>2.6545562604431252E-3</v>
      </c>
      <c r="X304">
        <f>Net_Zero_Table[[#This Row],[Embodied Carbon (Metric T)]]*AHP!$Q$26/TOPSIS!$E$20</f>
        <v>1.2313609888377547E-2</v>
      </c>
      <c r="Y3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3.4792747376357611E-3</v>
      </c>
      <c r="Z3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3.4627787320099038E-3</v>
      </c>
      <c r="AA304">
        <f>Net_Zero_Table[[#This Row],[S- Worst-Euclidean Distance]]/(Net_Zero_Table[[#This Row],[S+ Best-Euclidean Distance]]+Net_Zero_Table[[#This Row],[S- Worst-Euclidean Distance]])</f>
        <v>0.49881187852427339</v>
      </c>
      <c r="AB304">
        <v>303</v>
      </c>
    </row>
    <row r="305" spans="1:28" x14ac:dyDescent="0.3">
      <c r="A305">
        <v>444</v>
      </c>
      <c r="B305" t="s">
        <v>143</v>
      </c>
      <c r="C305" t="s">
        <v>149</v>
      </c>
      <c r="D305" t="s">
        <v>154</v>
      </c>
      <c r="E305" t="s">
        <v>157</v>
      </c>
      <c r="F305" t="s">
        <v>159</v>
      </c>
      <c r="G305" t="s">
        <v>224</v>
      </c>
      <c r="H305">
        <v>357.89145813860245</v>
      </c>
      <c r="I305">
        <v>26</v>
      </c>
      <c r="J305">
        <v>1259283.1997287702</v>
      </c>
      <c r="K305">
        <v>37006.936472727262</v>
      </c>
      <c r="L305">
        <v>226670975.95117864</v>
      </c>
      <c r="M305">
        <v>5065307.1204545442</v>
      </c>
      <c r="N305">
        <v>1888924799.5931554</v>
      </c>
      <c r="O305">
        <v>97401200</v>
      </c>
      <c r="P305">
        <v>26.929331377272725</v>
      </c>
      <c r="Q305">
        <v>18826.283835945116</v>
      </c>
      <c r="R305">
        <v>226707982.88765135</v>
      </c>
      <c r="S305">
        <v>1991.39130671361</v>
      </c>
      <c r="T305">
        <v>18853.213167322388</v>
      </c>
      <c r="U305">
        <f>Net_Zero_Table[[#This Row],[Total Energy(MJ)]]*AHP!$Q$23/TOPSIS!$B$20</f>
        <v>2.3190869191891297E-2</v>
      </c>
      <c r="V305">
        <f>Net_Zero_Table[[#This Row],[Capital Cost (LKR)]]*AHP!$Q$24/TOPSIS!$C$20</f>
        <v>4.4719322844675126E-3</v>
      </c>
      <c r="W305">
        <f>Net_Zero_Table[[#This Row],[System Cost (LKR)]]*AHP!$Q$25/TOPSIS!$D$20</f>
        <v>2.5498714520184708E-3</v>
      </c>
      <c r="X305">
        <f>Net_Zero_Table[[#This Row],[Embodied Carbon (Metric T)]]*AHP!$Q$26/TOPSIS!$E$20</f>
        <v>1.3034969585614247E-2</v>
      </c>
      <c r="Y3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3.8857628024813362E-3</v>
      </c>
      <c r="Z3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3.8625203050822832E-3</v>
      </c>
      <c r="AA305">
        <f>Net_Zero_Table[[#This Row],[S- Worst-Euclidean Distance]]/(Net_Zero_Table[[#This Row],[S+ Best-Euclidean Distance]]+Net_Zero_Table[[#This Row],[S- Worst-Euclidean Distance]])</f>
        <v>0.49850015177063134</v>
      </c>
      <c r="AB305">
        <v>304</v>
      </c>
    </row>
    <row r="306" spans="1:28" x14ac:dyDescent="0.3">
      <c r="A306">
        <v>415</v>
      </c>
      <c r="B306" t="s">
        <v>142</v>
      </c>
      <c r="C306" t="s">
        <v>151</v>
      </c>
      <c r="D306" t="s">
        <v>155</v>
      </c>
      <c r="E306" t="s">
        <v>156</v>
      </c>
      <c r="F306" t="s">
        <v>159</v>
      </c>
      <c r="G306" t="s">
        <v>225</v>
      </c>
      <c r="H306">
        <v>384.46227646728067</v>
      </c>
      <c r="I306">
        <v>55</v>
      </c>
      <c r="J306">
        <v>1364615.5115661218</v>
      </c>
      <c r="K306">
        <v>36055.949063636363</v>
      </c>
      <c r="L306">
        <v>245630792.08190194</v>
      </c>
      <c r="M306">
        <v>5266463.7672727266</v>
      </c>
      <c r="N306">
        <v>2046923267.3491828</v>
      </c>
      <c r="O306">
        <v>102520000</v>
      </c>
      <c r="P306">
        <v>21.015204643181818</v>
      </c>
      <c r="Q306">
        <v>20401.001897913524</v>
      </c>
      <c r="R306">
        <v>245666848.03096557</v>
      </c>
      <c r="S306">
        <v>2154.7097311164557</v>
      </c>
      <c r="T306">
        <v>20422.017102556707</v>
      </c>
      <c r="U306">
        <f>Net_Zero_Table[[#This Row],[Total Energy(MJ)]]*AHP!$Q$23/TOPSIS!$B$20</f>
        <v>2.5130247576212215E-2</v>
      </c>
      <c r="V306">
        <f>Net_Zero_Table[[#This Row],[Capital Cost (LKR)]]*AHP!$Q$24/TOPSIS!$C$20</f>
        <v>4.6495244583968859E-3</v>
      </c>
      <c r="W306">
        <f>Net_Zero_Table[[#This Row],[System Cost (LKR)]]*AHP!$Q$25/TOPSIS!$D$20</f>
        <v>2.6838768029647849E-3</v>
      </c>
      <c r="X306">
        <f>Net_Zero_Table[[#This Row],[Embodied Carbon (Metric T)]]*AHP!$Q$26/TOPSIS!$E$20</f>
        <v>1.0172274592399362E-2</v>
      </c>
      <c r="Y3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3.4959970250790433E-3</v>
      </c>
      <c r="Z3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3.4611176232204341E-3</v>
      </c>
      <c r="AA306">
        <f>Net_Zero_Table[[#This Row],[S- Worst-Euclidean Distance]]/(Net_Zero_Table[[#This Row],[S+ Best-Euclidean Distance]]+Net_Zero_Table[[#This Row],[S- Worst-Euclidean Distance]])</f>
        <v>0.49749325664288613</v>
      </c>
      <c r="AB306">
        <v>305</v>
      </c>
    </row>
    <row r="307" spans="1:28" x14ac:dyDescent="0.3">
      <c r="A307">
        <v>461</v>
      </c>
      <c r="B307" t="s">
        <v>143</v>
      </c>
      <c r="C307" t="s">
        <v>149</v>
      </c>
      <c r="D307" t="s">
        <v>155</v>
      </c>
      <c r="E307" t="s">
        <v>157</v>
      </c>
      <c r="F307" t="s">
        <v>159</v>
      </c>
      <c r="G307" t="s">
        <v>226</v>
      </c>
      <c r="H307">
        <v>357.89790524360239</v>
      </c>
      <c r="I307">
        <v>26</v>
      </c>
      <c r="J307">
        <v>1259289.4405264102</v>
      </c>
      <c r="K307">
        <v>36988.516172727264</v>
      </c>
      <c r="L307">
        <v>226672099.29475385</v>
      </c>
      <c r="M307">
        <v>5064386.1054545445</v>
      </c>
      <c r="N307">
        <v>1888934160.7896154</v>
      </c>
      <c r="O307">
        <v>101400000</v>
      </c>
      <c r="P307">
        <v>26.915516152272723</v>
      </c>
      <c r="Q307">
        <v>18826.377135869832</v>
      </c>
      <c r="R307">
        <v>226709087.81092659</v>
      </c>
      <c r="S307">
        <v>1995.3985468950698</v>
      </c>
      <c r="T307">
        <v>18853.292652022104</v>
      </c>
      <c r="U307">
        <f>Net_Zero_Table[[#This Row],[Total Energy(MJ)]]*AHP!$Q$23/TOPSIS!$B$20</f>
        <v>2.3190982218926414E-2</v>
      </c>
      <c r="V307">
        <f>Net_Zero_Table[[#This Row],[Capital Cost (LKR)]]*AHP!$Q$24/TOPSIS!$C$20</f>
        <v>4.4711191616666566E-3</v>
      </c>
      <c r="W307">
        <f>Net_Zero_Table[[#This Row],[System Cost (LKR)]]*AHP!$Q$25/TOPSIS!$D$20</f>
        <v>2.6545562604431252E-3</v>
      </c>
      <c r="X307">
        <f>Net_Zero_Table[[#This Row],[Embodied Carbon (Metric T)]]*AHP!$Q$26/TOPSIS!$E$20</f>
        <v>1.3028282414842326E-2</v>
      </c>
      <c r="Y3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3.8891700464187429E-3</v>
      </c>
      <c r="Z3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3.8500766076934941E-3</v>
      </c>
      <c r="AA307">
        <f>Net_Zero_Table[[#This Row],[S- Worst-Euclidean Distance]]/(Net_Zero_Table[[#This Row],[S+ Best-Euclidean Distance]]+Net_Zero_Table[[#This Row],[S- Worst-Euclidean Distance]])</f>
        <v>0.49747433823520304</v>
      </c>
      <c r="AB307">
        <v>306</v>
      </c>
    </row>
    <row r="308" spans="1:28" x14ac:dyDescent="0.3">
      <c r="A308">
        <v>443</v>
      </c>
      <c r="B308" t="s">
        <v>143</v>
      </c>
      <c r="C308" t="s">
        <v>149</v>
      </c>
      <c r="D308" t="s">
        <v>154</v>
      </c>
      <c r="E308" t="s">
        <v>157</v>
      </c>
      <c r="F308" t="s">
        <v>159</v>
      </c>
      <c r="G308" t="s">
        <v>226</v>
      </c>
      <c r="H308">
        <v>357.89145813860245</v>
      </c>
      <c r="I308">
        <v>26</v>
      </c>
      <c r="J308">
        <v>1259283.1997287702</v>
      </c>
      <c r="K308">
        <v>37006.936472727262</v>
      </c>
      <c r="L308">
        <v>226670975.95117864</v>
      </c>
      <c r="M308">
        <v>5065307.1204545442</v>
      </c>
      <c r="N308">
        <v>1888924799.5931554</v>
      </c>
      <c r="O308">
        <v>101400000</v>
      </c>
      <c r="P308">
        <v>26.929331377272725</v>
      </c>
      <c r="Q308">
        <v>18826.283835945116</v>
      </c>
      <c r="R308">
        <v>226707982.88765135</v>
      </c>
      <c r="S308">
        <v>1995.3901067136098</v>
      </c>
      <c r="T308">
        <v>18853.213167322388</v>
      </c>
      <c r="U308">
        <f>Net_Zero_Table[[#This Row],[Total Energy(MJ)]]*AHP!$Q$23/TOPSIS!$B$20</f>
        <v>2.3190869191891297E-2</v>
      </c>
      <c r="V308">
        <f>Net_Zero_Table[[#This Row],[Capital Cost (LKR)]]*AHP!$Q$24/TOPSIS!$C$20</f>
        <v>4.4719322844675126E-3</v>
      </c>
      <c r="W308">
        <f>Net_Zero_Table[[#This Row],[System Cost (LKR)]]*AHP!$Q$25/TOPSIS!$D$20</f>
        <v>2.6545562604431252E-3</v>
      </c>
      <c r="X308">
        <f>Net_Zero_Table[[#This Row],[Embodied Carbon (Metric T)]]*AHP!$Q$26/TOPSIS!$E$20</f>
        <v>1.3034969585614247E-2</v>
      </c>
      <c r="Y3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3.8953826169208904E-3</v>
      </c>
      <c r="Z3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3.8500128643186326E-3</v>
      </c>
      <c r="AA308">
        <f>Net_Zero_Table[[#This Row],[S- Worst-Euclidean Distance]]/(Net_Zero_Table[[#This Row],[S+ Best-Euclidean Distance]]+Net_Zero_Table[[#This Row],[S- Worst-Euclidean Distance]])</f>
        <v>0.49707117908232384</v>
      </c>
      <c r="AB308">
        <v>307</v>
      </c>
    </row>
    <row r="309" spans="1:28" x14ac:dyDescent="0.3">
      <c r="A309">
        <v>397</v>
      </c>
      <c r="B309" t="s">
        <v>142</v>
      </c>
      <c r="C309" t="s">
        <v>151</v>
      </c>
      <c r="D309" t="s">
        <v>154</v>
      </c>
      <c r="E309" t="s">
        <v>156</v>
      </c>
      <c r="F309" t="s">
        <v>159</v>
      </c>
      <c r="G309" t="s">
        <v>225</v>
      </c>
      <c r="H309">
        <v>384.45582936228067</v>
      </c>
      <c r="I309">
        <v>55</v>
      </c>
      <c r="J309">
        <v>1364609.2707684822</v>
      </c>
      <c r="K309">
        <v>36074.369363636361</v>
      </c>
      <c r="L309">
        <v>245629668.73832679</v>
      </c>
      <c r="M309">
        <v>5267384.7822727263</v>
      </c>
      <c r="N309">
        <v>2046913906.1527231</v>
      </c>
      <c r="O309">
        <v>102520000</v>
      </c>
      <c r="P309">
        <v>21.029019868181816</v>
      </c>
      <c r="Q309">
        <v>20400.908597988808</v>
      </c>
      <c r="R309">
        <v>245665743.10769042</v>
      </c>
      <c r="S309">
        <v>2154.7012909349955</v>
      </c>
      <c r="T309">
        <v>20421.937617856991</v>
      </c>
      <c r="U309">
        <f>Net_Zero_Table[[#This Row],[Total Energy(MJ)]]*AHP!$Q$23/TOPSIS!$B$20</f>
        <v>2.5130134549177108E-2</v>
      </c>
      <c r="V309">
        <f>Net_Zero_Table[[#This Row],[Capital Cost (LKR)]]*AHP!$Q$24/TOPSIS!$C$20</f>
        <v>4.6503375811977419E-3</v>
      </c>
      <c r="W309">
        <f>Net_Zero_Table[[#This Row],[System Cost (LKR)]]*AHP!$Q$25/TOPSIS!$D$20</f>
        <v>2.6838768029647849E-3</v>
      </c>
      <c r="X309">
        <f>Net_Zero_Table[[#This Row],[Embodied Carbon (Metric T)]]*AHP!$Q$26/TOPSIS!$E$20</f>
        <v>1.0178961763171282E-2</v>
      </c>
      <c r="Y3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3.4974293144455228E-3</v>
      </c>
      <c r="Z3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3.4555026985968293E-3</v>
      </c>
      <c r="AA309">
        <f>Net_Zero_Table[[#This Row],[S- Worst-Euclidean Distance]]/(Net_Zero_Table[[#This Row],[S+ Best-Euclidean Distance]]+Net_Zero_Table[[#This Row],[S- Worst-Euclidean Distance]])</f>
        <v>0.4969849686599806</v>
      </c>
      <c r="AB309">
        <v>308</v>
      </c>
    </row>
    <row r="310" spans="1:28" x14ac:dyDescent="0.3">
      <c r="A310">
        <v>355</v>
      </c>
      <c r="B310" t="s">
        <v>142</v>
      </c>
      <c r="C310" t="s">
        <v>149</v>
      </c>
      <c r="D310" t="s">
        <v>155</v>
      </c>
      <c r="E310" t="s">
        <v>157</v>
      </c>
      <c r="F310" t="s">
        <v>160</v>
      </c>
      <c r="G310" t="s">
        <v>225</v>
      </c>
      <c r="H310">
        <v>360.71741401333549</v>
      </c>
      <c r="I310">
        <v>52</v>
      </c>
      <c r="J310">
        <v>1276751.1040309337</v>
      </c>
      <c r="K310">
        <v>41437.71594545454</v>
      </c>
      <c r="L310">
        <v>229815198.72556806</v>
      </c>
      <c r="M310">
        <v>5236895.5645454526</v>
      </c>
      <c r="N310">
        <v>1915126656.0464005</v>
      </c>
      <c r="O310">
        <v>96928000</v>
      </c>
      <c r="P310">
        <v>25.916505561363632</v>
      </c>
      <c r="Q310">
        <v>19087.429005262456</v>
      </c>
      <c r="R310">
        <v>229856636.44151351</v>
      </c>
      <c r="S310">
        <v>2017.291551610946</v>
      </c>
      <c r="T310">
        <v>19113.345510823819</v>
      </c>
      <c r="U310">
        <f>Net_Zero_Table[[#This Row],[Total Energy(MJ)]]*AHP!$Q$23/TOPSIS!$B$20</f>
        <v>2.3512957597284532E-2</v>
      </c>
      <c r="V310">
        <f>Net_Zero_Table[[#This Row],[Capital Cost (LKR)]]*AHP!$Q$24/TOPSIS!$C$20</f>
        <v>4.6234200194704049E-3</v>
      </c>
      <c r="W310">
        <f>Net_Zero_Table[[#This Row],[System Cost (LKR)]]*AHP!$Q$25/TOPSIS!$D$20</f>
        <v>2.5374835228030696E-3</v>
      </c>
      <c r="X310">
        <f>Net_Zero_Table[[#This Row],[Embodied Carbon (Metric T)]]*AHP!$Q$26/TOPSIS!$E$20</f>
        <v>1.2544717766104087E-2</v>
      </c>
      <c r="Y3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3.6035116000235025E-3</v>
      </c>
      <c r="Z3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3.5561006920569586E-3</v>
      </c>
      <c r="AA310">
        <f>Net_Zero_Table[[#This Row],[S- Worst-Euclidean Distance]]/(Net_Zero_Table[[#This Row],[S+ Best-Euclidean Distance]]+Net_Zero_Table[[#This Row],[S- Worst-Euclidean Distance]])</f>
        <v>0.49668900311690151</v>
      </c>
      <c r="AB310">
        <v>309</v>
      </c>
    </row>
    <row r="311" spans="1:28" x14ac:dyDescent="0.3">
      <c r="A311">
        <v>357</v>
      </c>
      <c r="B311" t="s">
        <v>142</v>
      </c>
      <c r="C311" t="s">
        <v>149</v>
      </c>
      <c r="D311" t="s">
        <v>155</v>
      </c>
      <c r="E311" t="s">
        <v>157</v>
      </c>
      <c r="F311" t="s">
        <v>160</v>
      </c>
      <c r="G311" t="s">
        <v>224</v>
      </c>
      <c r="H311">
        <v>360.71741401333549</v>
      </c>
      <c r="I311">
        <v>26</v>
      </c>
      <c r="J311">
        <v>1276751.1040309337</v>
      </c>
      <c r="K311">
        <v>41437.71594545454</v>
      </c>
      <c r="L311">
        <v>229815198.72556806</v>
      </c>
      <c r="M311">
        <v>5236895.5645454526</v>
      </c>
      <c r="N311">
        <v>1915126656.0464005</v>
      </c>
      <c r="O311">
        <v>97401200</v>
      </c>
      <c r="P311">
        <v>25.916505561363632</v>
      </c>
      <c r="Q311">
        <v>19087.429005262456</v>
      </c>
      <c r="R311">
        <v>229856636.44151351</v>
      </c>
      <c r="S311">
        <v>2017.764751610946</v>
      </c>
      <c r="T311">
        <v>19113.345510823819</v>
      </c>
      <c r="U311">
        <f>Net_Zero_Table[[#This Row],[Total Energy(MJ)]]*AHP!$Q$23/TOPSIS!$B$20</f>
        <v>2.3512957597284532E-2</v>
      </c>
      <c r="V311">
        <f>Net_Zero_Table[[#This Row],[Capital Cost (LKR)]]*AHP!$Q$24/TOPSIS!$C$20</f>
        <v>4.6234200194704049E-3</v>
      </c>
      <c r="W311">
        <f>Net_Zero_Table[[#This Row],[System Cost (LKR)]]*AHP!$Q$25/TOPSIS!$D$20</f>
        <v>2.5498714520184708E-3</v>
      </c>
      <c r="X311">
        <f>Net_Zero_Table[[#This Row],[Embodied Carbon (Metric T)]]*AHP!$Q$26/TOPSIS!$E$20</f>
        <v>1.2544717766104087E-2</v>
      </c>
      <c r="Y3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3.6045392702345751E-3</v>
      </c>
      <c r="Z3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3.5542913107118822E-3</v>
      </c>
      <c r="AA311">
        <f>Net_Zero_Table[[#This Row],[S- Worst-Euclidean Distance]]/(Net_Zero_Table[[#This Row],[S+ Best-Euclidean Distance]]+Net_Zero_Table[[#This Row],[S- Worst-Euclidean Distance]])</f>
        <v>0.49649049108268956</v>
      </c>
      <c r="AB311">
        <v>310</v>
      </c>
    </row>
    <row r="312" spans="1:28" x14ac:dyDescent="0.3">
      <c r="A312">
        <v>417</v>
      </c>
      <c r="B312" t="s">
        <v>142</v>
      </c>
      <c r="C312" t="s">
        <v>151</v>
      </c>
      <c r="D312" t="s">
        <v>155</v>
      </c>
      <c r="E312" t="s">
        <v>156</v>
      </c>
      <c r="F312" t="s">
        <v>159</v>
      </c>
      <c r="G312" t="s">
        <v>224</v>
      </c>
      <c r="H312">
        <v>384.46227646728067</v>
      </c>
      <c r="I312">
        <v>28</v>
      </c>
      <c r="J312">
        <v>1364615.5115661218</v>
      </c>
      <c r="K312">
        <v>36055.949063636363</v>
      </c>
      <c r="L312">
        <v>245630792.08190194</v>
      </c>
      <c r="M312">
        <v>5266463.7672727266</v>
      </c>
      <c r="N312">
        <v>2046923267.3491828</v>
      </c>
      <c r="O312">
        <v>104893600</v>
      </c>
      <c r="P312">
        <v>21.015204643181818</v>
      </c>
      <c r="Q312">
        <v>20401.001897913524</v>
      </c>
      <c r="R312">
        <v>245666848.03096557</v>
      </c>
      <c r="S312">
        <v>2157.0833311164556</v>
      </c>
      <c r="T312">
        <v>20422.017102556707</v>
      </c>
      <c r="U312">
        <f>Net_Zero_Table[[#This Row],[Total Energy(MJ)]]*AHP!$Q$23/TOPSIS!$B$20</f>
        <v>2.5130247576212215E-2</v>
      </c>
      <c r="V312">
        <f>Net_Zero_Table[[#This Row],[Capital Cost (LKR)]]*AHP!$Q$24/TOPSIS!$C$20</f>
        <v>4.6495244583968859E-3</v>
      </c>
      <c r="W312">
        <f>Net_Zero_Table[[#This Row],[System Cost (LKR)]]*AHP!$Q$25/TOPSIS!$D$20</f>
        <v>2.7460154098660453E-3</v>
      </c>
      <c r="X312">
        <f>Net_Zero_Table[[#This Row],[Embodied Carbon (Metric T)]]*AHP!$Q$26/TOPSIS!$E$20</f>
        <v>1.0172274592399362E-2</v>
      </c>
      <c r="Y3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3.5043453672209419E-3</v>
      </c>
      <c r="Z3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3.4548641515595221E-3</v>
      </c>
      <c r="AA312">
        <f>Net_Zero_Table[[#This Row],[S- Worst-Euclidean Distance]]/(Net_Zero_Table[[#This Row],[S+ Best-Euclidean Distance]]+Net_Zero_Table[[#This Row],[S- Worst-Euclidean Distance]])</f>
        <v>0.49644491119804002</v>
      </c>
      <c r="AB312">
        <v>311</v>
      </c>
    </row>
    <row r="313" spans="1:28" x14ac:dyDescent="0.3">
      <c r="A313">
        <v>337</v>
      </c>
      <c r="B313" t="s">
        <v>142</v>
      </c>
      <c r="C313" t="s">
        <v>149</v>
      </c>
      <c r="D313" t="s">
        <v>154</v>
      </c>
      <c r="E313" t="s">
        <v>157</v>
      </c>
      <c r="F313" t="s">
        <v>160</v>
      </c>
      <c r="G313" t="s">
        <v>225</v>
      </c>
      <c r="H313">
        <v>360.71096690833548</v>
      </c>
      <c r="I313">
        <v>52</v>
      </c>
      <c r="J313">
        <v>1276744.8632332939</v>
      </c>
      <c r="K313">
        <v>41456.136245454538</v>
      </c>
      <c r="L313">
        <v>229814075.38199291</v>
      </c>
      <c r="M313">
        <v>5237816.5795454532</v>
      </c>
      <c r="N313">
        <v>1915117294.8499408</v>
      </c>
      <c r="O313">
        <v>96928000</v>
      </c>
      <c r="P313">
        <v>25.93032078636363</v>
      </c>
      <c r="Q313">
        <v>19087.335705337744</v>
      </c>
      <c r="R313">
        <v>229855531.51823837</v>
      </c>
      <c r="S313">
        <v>2017.2831114294863</v>
      </c>
      <c r="T313">
        <v>19113.266026124107</v>
      </c>
      <c r="U313">
        <f>Net_Zero_Table[[#This Row],[Total Energy(MJ)]]*AHP!$Q$23/TOPSIS!$B$20</f>
        <v>2.3512844570249426E-2</v>
      </c>
      <c r="V313">
        <f>Net_Zero_Table[[#This Row],[Capital Cost (LKR)]]*AHP!$Q$24/TOPSIS!$C$20</f>
        <v>4.6242331422712609E-3</v>
      </c>
      <c r="W313">
        <f>Net_Zero_Table[[#This Row],[System Cost (LKR)]]*AHP!$Q$25/TOPSIS!$D$20</f>
        <v>2.5374835228030696E-3</v>
      </c>
      <c r="X313">
        <f>Net_Zero_Table[[#This Row],[Embodied Carbon (Metric T)]]*AHP!$Q$26/TOPSIS!$E$20</f>
        <v>1.2551404936876006E-2</v>
      </c>
      <c r="Y3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3.6093441883169358E-3</v>
      </c>
      <c r="Z3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3.5551468096750691E-3</v>
      </c>
      <c r="AA313">
        <f>Net_Zero_Table[[#This Row],[S- Worst-Euclidean Distance]]/(Net_Zero_Table[[#This Row],[S+ Best-Euclidean Distance]]+Net_Zero_Table[[#This Row],[S- Worst-Euclidean Distance]])</f>
        <v>0.49621763928120949</v>
      </c>
      <c r="AB313">
        <v>312</v>
      </c>
    </row>
    <row r="314" spans="1:28" x14ac:dyDescent="0.3">
      <c r="A314">
        <v>339</v>
      </c>
      <c r="B314" t="s">
        <v>142</v>
      </c>
      <c r="C314" t="s">
        <v>149</v>
      </c>
      <c r="D314" t="s">
        <v>154</v>
      </c>
      <c r="E314" t="s">
        <v>157</v>
      </c>
      <c r="F314" t="s">
        <v>160</v>
      </c>
      <c r="G314" t="s">
        <v>224</v>
      </c>
      <c r="H314">
        <v>360.71096690833548</v>
      </c>
      <c r="I314">
        <v>26</v>
      </c>
      <c r="J314">
        <v>1276744.8632332939</v>
      </c>
      <c r="K314">
        <v>41456.136245454538</v>
      </c>
      <c r="L314">
        <v>229814075.38199291</v>
      </c>
      <c r="M314">
        <v>5237816.5795454532</v>
      </c>
      <c r="N314">
        <v>1915117294.8499408</v>
      </c>
      <c r="O314">
        <v>97401200</v>
      </c>
      <c r="P314">
        <v>25.93032078636363</v>
      </c>
      <c r="Q314">
        <v>19087.335705337744</v>
      </c>
      <c r="R314">
        <v>229855531.51823837</v>
      </c>
      <c r="S314">
        <v>2017.7563114294862</v>
      </c>
      <c r="T314">
        <v>19113.266026124107</v>
      </c>
      <c r="U314">
        <f>Net_Zero_Table[[#This Row],[Total Energy(MJ)]]*AHP!$Q$23/TOPSIS!$B$20</f>
        <v>2.3512844570249426E-2</v>
      </c>
      <c r="V314">
        <f>Net_Zero_Table[[#This Row],[Capital Cost (LKR)]]*AHP!$Q$24/TOPSIS!$C$20</f>
        <v>4.6242331422712609E-3</v>
      </c>
      <c r="W314">
        <f>Net_Zero_Table[[#This Row],[System Cost (LKR)]]*AHP!$Q$25/TOPSIS!$D$20</f>
        <v>2.5498714520184708E-3</v>
      </c>
      <c r="X314">
        <f>Net_Zero_Table[[#This Row],[Embodied Carbon (Metric T)]]*AHP!$Q$26/TOPSIS!$E$20</f>
        <v>1.2551404936876006E-2</v>
      </c>
      <c r="Y3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3.6103701983171339E-3</v>
      </c>
      <c r="Z3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3.5533369426071649E-3</v>
      </c>
      <c r="AA314">
        <f>Net_Zero_Table[[#This Row],[S- Worst-Euclidean Distance]]/(Net_Zero_Table[[#This Row],[S+ Best-Euclidean Distance]]+Net_Zero_Table[[#This Row],[S- Worst-Euclidean Distance]])</f>
        <v>0.49601929178650023</v>
      </c>
      <c r="AB314">
        <v>313</v>
      </c>
    </row>
    <row r="315" spans="1:28" x14ac:dyDescent="0.3">
      <c r="A315">
        <v>399</v>
      </c>
      <c r="B315" t="s">
        <v>142</v>
      </c>
      <c r="C315" t="s">
        <v>151</v>
      </c>
      <c r="D315" t="s">
        <v>154</v>
      </c>
      <c r="E315" t="s">
        <v>156</v>
      </c>
      <c r="F315" t="s">
        <v>159</v>
      </c>
      <c r="G315" t="s">
        <v>224</v>
      </c>
      <c r="H315">
        <v>384.45582936228067</v>
      </c>
      <c r="I315">
        <v>28</v>
      </c>
      <c r="J315">
        <v>1364609.2707684822</v>
      </c>
      <c r="K315">
        <v>36074.369363636361</v>
      </c>
      <c r="L315">
        <v>245629668.73832679</v>
      </c>
      <c r="M315">
        <v>5267384.7822727263</v>
      </c>
      <c r="N315">
        <v>2046913906.1527231</v>
      </c>
      <c r="O315">
        <v>104893600</v>
      </c>
      <c r="P315">
        <v>21.029019868181816</v>
      </c>
      <c r="Q315">
        <v>20400.908597988808</v>
      </c>
      <c r="R315">
        <v>245665743.10769042</v>
      </c>
      <c r="S315">
        <v>2157.0748909349954</v>
      </c>
      <c r="T315">
        <v>20421.937617856991</v>
      </c>
      <c r="U315">
        <f>Net_Zero_Table[[#This Row],[Total Energy(MJ)]]*AHP!$Q$23/TOPSIS!$B$20</f>
        <v>2.5130134549177108E-2</v>
      </c>
      <c r="V315">
        <f>Net_Zero_Table[[#This Row],[Capital Cost (LKR)]]*AHP!$Q$24/TOPSIS!$C$20</f>
        <v>4.6503375811977419E-3</v>
      </c>
      <c r="W315">
        <f>Net_Zero_Table[[#This Row],[System Cost (LKR)]]*AHP!$Q$25/TOPSIS!$D$20</f>
        <v>2.7460154098660453E-3</v>
      </c>
      <c r="X315">
        <f>Net_Zero_Table[[#This Row],[Embodied Carbon (Metric T)]]*AHP!$Q$26/TOPSIS!$E$20</f>
        <v>1.0178961763171282E-2</v>
      </c>
      <c r="Y3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3.5057742458612816E-3</v>
      </c>
      <c r="Z3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3.4492390470905318E-3</v>
      </c>
      <c r="AA315">
        <f>Net_Zero_Table[[#This Row],[S- Worst-Euclidean Distance]]/(Net_Zero_Table[[#This Row],[S+ Best-Euclidean Distance]]+Net_Zero_Table[[#This Row],[S- Worst-Euclidean Distance]])</f>
        <v>0.49593565127847833</v>
      </c>
      <c r="AB315">
        <v>314</v>
      </c>
    </row>
    <row r="316" spans="1:28" x14ac:dyDescent="0.3">
      <c r="A316">
        <v>356</v>
      </c>
      <c r="B316" t="s">
        <v>142</v>
      </c>
      <c r="C316" t="s">
        <v>149</v>
      </c>
      <c r="D316" t="s">
        <v>155</v>
      </c>
      <c r="E316" t="s">
        <v>157</v>
      </c>
      <c r="F316" t="s">
        <v>160</v>
      </c>
      <c r="G316" t="s">
        <v>226</v>
      </c>
      <c r="H316">
        <v>360.71741401333549</v>
      </c>
      <c r="I316">
        <v>26</v>
      </c>
      <c r="J316">
        <v>1276751.1040309337</v>
      </c>
      <c r="K316">
        <v>41437.71594545454</v>
      </c>
      <c r="L316">
        <v>229815198.72556806</v>
      </c>
      <c r="M316">
        <v>5236895.5645454526</v>
      </c>
      <c r="N316">
        <v>1915126656.0464005</v>
      </c>
      <c r="O316">
        <v>101400000</v>
      </c>
      <c r="P316">
        <v>25.916505561363632</v>
      </c>
      <c r="Q316">
        <v>19087.429005262456</v>
      </c>
      <c r="R316">
        <v>229856636.44151351</v>
      </c>
      <c r="S316">
        <v>2021.763551610946</v>
      </c>
      <c r="T316">
        <v>19113.345510823819</v>
      </c>
      <c r="U316">
        <f>Net_Zero_Table[[#This Row],[Total Energy(MJ)]]*AHP!$Q$23/TOPSIS!$B$20</f>
        <v>2.3512957597284532E-2</v>
      </c>
      <c r="V316">
        <f>Net_Zero_Table[[#This Row],[Capital Cost (LKR)]]*AHP!$Q$24/TOPSIS!$C$20</f>
        <v>4.6234200194704049E-3</v>
      </c>
      <c r="W316">
        <f>Net_Zero_Table[[#This Row],[System Cost (LKR)]]*AHP!$Q$25/TOPSIS!$D$20</f>
        <v>2.6545562604431252E-3</v>
      </c>
      <c r="X316">
        <f>Net_Zero_Table[[#This Row],[Embodied Carbon (Metric T)]]*AHP!$Q$26/TOPSIS!$E$20</f>
        <v>1.2544717766104087E-2</v>
      </c>
      <c r="Y3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3.6149075404116548E-3</v>
      </c>
      <c r="Z3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3.5406952240553012E-3</v>
      </c>
      <c r="AA316">
        <f>Net_Zero_Table[[#This Row],[S- Worst-Euclidean Distance]]/(Net_Zero_Table[[#This Row],[S+ Best-Euclidean Distance]]+Net_Zero_Table[[#This Row],[S- Worst-Euclidean Distance]])</f>
        <v>0.49481439098849406</v>
      </c>
      <c r="AB316">
        <v>315</v>
      </c>
    </row>
    <row r="317" spans="1:28" x14ac:dyDescent="0.3">
      <c r="A317">
        <v>416</v>
      </c>
      <c r="B317" t="s">
        <v>142</v>
      </c>
      <c r="C317" t="s">
        <v>151</v>
      </c>
      <c r="D317" t="s">
        <v>155</v>
      </c>
      <c r="E317" t="s">
        <v>156</v>
      </c>
      <c r="F317" t="s">
        <v>159</v>
      </c>
      <c r="G317" t="s">
        <v>226</v>
      </c>
      <c r="H317">
        <v>384.46227646728067</v>
      </c>
      <c r="I317">
        <v>28</v>
      </c>
      <c r="J317">
        <v>1364615.5115661218</v>
      </c>
      <c r="K317">
        <v>36055.949063636363</v>
      </c>
      <c r="L317">
        <v>245630792.08190194</v>
      </c>
      <c r="M317">
        <v>5266463.7672727266</v>
      </c>
      <c r="N317">
        <v>2046923267.3491828</v>
      </c>
      <c r="O317">
        <v>109200000</v>
      </c>
      <c r="P317">
        <v>21.015204643181818</v>
      </c>
      <c r="Q317">
        <v>20401.001897913524</v>
      </c>
      <c r="R317">
        <v>245666848.03096557</v>
      </c>
      <c r="S317">
        <v>2161.3897311164556</v>
      </c>
      <c r="T317">
        <v>20422.017102556707</v>
      </c>
      <c r="U317">
        <f>Net_Zero_Table[[#This Row],[Total Energy(MJ)]]*AHP!$Q$23/TOPSIS!$B$20</f>
        <v>2.5130247576212215E-2</v>
      </c>
      <c r="V317">
        <f>Net_Zero_Table[[#This Row],[Capital Cost (LKR)]]*AHP!$Q$24/TOPSIS!$C$20</f>
        <v>4.6495244583968859E-3</v>
      </c>
      <c r="W317">
        <f>Net_Zero_Table[[#This Row],[System Cost (LKR)]]*AHP!$Q$25/TOPSIS!$D$20</f>
        <v>2.8587528958618274E-3</v>
      </c>
      <c r="X317">
        <f>Net_Zero_Table[[#This Row],[Embodied Carbon (Metric T)]]*AHP!$Q$26/TOPSIS!$E$20</f>
        <v>1.0172274592399362E-2</v>
      </c>
      <c r="Y3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3.5222408998242631E-3</v>
      </c>
      <c r="Z3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3.4463510172834458E-3</v>
      </c>
      <c r="AA317">
        <f>Net_Zero_Table[[#This Row],[S- Worst-Euclidean Distance]]/(Net_Zero_Table[[#This Row],[S+ Best-Euclidean Distance]]+Net_Zero_Table[[#This Row],[S- Worst-Euclidean Distance]])</f>
        <v>0.49455486248559699</v>
      </c>
      <c r="AB317">
        <v>316</v>
      </c>
    </row>
    <row r="318" spans="1:28" x14ac:dyDescent="0.3">
      <c r="A318">
        <v>338</v>
      </c>
      <c r="B318" t="s">
        <v>142</v>
      </c>
      <c r="C318" t="s">
        <v>149</v>
      </c>
      <c r="D318" t="s">
        <v>154</v>
      </c>
      <c r="E318" t="s">
        <v>157</v>
      </c>
      <c r="F318" t="s">
        <v>160</v>
      </c>
      <c r="G318" t="s">
        <v>226</v>
      </c>
      <c r="H318">
        <v>360.71096690833548</v>
      </c>
      <c r="I318">
        <v>26</v>
      </c>
      <c r="J318">
        <v>1276744.8632332939</v>
      </c>
      <c r="K318">
        <v>41456.136245454538</v>
      </c>
      <c r="L318">
        <v>229814075.38199291</v>
      </c>
      <c r="M318">
        <v>5237816.5795454532</v>
      </c>
      <c r="N318">
        <v>1915117294.8499408</v>
      </c>
      <c r="O318">
        <v>101400000</v>
      </c>
      <c r="P318">
        <v>25.93032078636363</v>
      </c>
      <c r="Q318">
        <v>19087.335705337744</v>
      </c>
      <c r="R318">
        <v>229855531.51823837</v>
      </c>
      <c r="S318">
        <v>2021.7551114294863</v>
      </c>
      <c r="T318">
        <v>19113.266026124107</v>
      </c>
      <c r="U318">
        <f>Net_Zero_Table[[#This Row],[Total Energy(MJ)]]*AHP!$Q$23/TOPSIS!$B$20</f>
        <v>2.3512844570249426E-2</v>
      </c>
      <c r="V318">
        <f>Net_Zero_Table[[#This Row],[Capital Cost (LKR)]]*AHP!$Q$24/TOPSIS!$C$20</f>
        <v>4.6242331422712609E-3</v>
      </c>
      <c r="W318">
        <f>Net_Zero_Table[[#This Row],[System Cost (LKR)]]*AHP!$Q$25/TOPSIS!$D$20</f>
        <v>2.6545562604431252E-3</v>
      </c>
      <c r="X318">
        <f>Net_Zero_Table[[#This Row],[Embodied Carbon (Metric T)]]*AHP!$Q$26/TOPSIS!$E$20</f>
        <v>1.2551404936876006E-2</v>
      </c>
      <c r="Y3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3.6207217711332548E-3</v>
      </c>
      <c r="Z3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3.5397371902364254E-3</v>
      </c>
      <c r="AA318">
        <f>Net_Zero_Table[[#This Row],[S- Worst-Euclidean Distance]]/(Net_Zero_Table[[#This Row],[S+ Best-Euclidean Distance]]+Net_Zero_Table[[#This Row],[S- Worst-Euclidean Distance]])</f>
        <v>0.49434501466081038</v>
      </c>
      <c r="AB318">
        <v>317</v>
      </c>
    </row>
    <row r="319" spans="1:28" x14ac:dyDescent="0.3">
      <c r="A319">
        <v>398</v>
      </c>
      <c r="B319" t="s">
        <v>142</v>
      </c>
      <c r="C319" t="s">
        <v>151</v>
      </c>
      <c r="D319" t="s">
        <v>154</v>
      </c>
      <c r="E319" t="s">
        <v>156</v>
      </c>
      <c r="F319" t="s">
        <v>159</v>
      </c>
      <c r="G319" t="s">
        <v>226</v>
      </c>
      <c r="H319">
        <v>384.45582936228067</v>
      </c>
      <c r="I319">
        <v>28</v>
      </c>
      <c r="J319">
        <v>1364609.2707684822</v>
      </c>
      <c r="K319">
        <v>36074.369363636361</v>
      </c>
      <c r="L319">
        <v>245629668.73832679</v>
      </c>
      <c r="M319">
        <v>5267384.7822727263</v>
      </c>
      <c r="N319">
        <v>2046913906.1527231</v>
      </c>
      <c r="O319">
        <v>109200000</v>
      </c>
      <c r="P319">
        <v>21.029019868181816</v>
      </c>
      <c r="Q319">
        <v>20400.908597988808</v>
      </c>
      <c r="R319">
        <v>245665743.10769042</v>
      </c>
      <c r="S319">
        <v>2161.3812909349958</v>
      </c>
      <c r="T319">
        <v>20421.937617856991</v>
      </c>
      <c r="U319">
        <f>Net_Zero_Table[[#This Row],[Total Energy(MJ)]]*AHP!$Q$23/TOPSIS!$B$20</f>
        <v>2.5130134549177108E-2</v>
      </c>
      <c r="V319">
        <f>Net_Zero_Table[[#This Row],[Capital Cost (LKR)]]*AHP!$Q$24/TOPSIS!$C$20</f>
        <v>4.6503375811977419E-3</v>
      </c>
      <c r="W319">
        <f>Net_Zero_Table[[#This Row],[System Cost (LKR)]]*AHP!$Q$25/TOPSIS!$D$20</f>
        <v>2.8587528958618274E-3</v>
      </c>
      <c r="X319">
        <f>Net_Zero_Table[[#This Row],[Embodied Carbon (Metric T)]]*AHP!$Q$26/TOPSIS!$E$20</f>
        <v>1.0178961763171282E-2</v>
      </c>
      <c r="Y3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3.5236625216635304E-3</v>
      </c>
      <c r="Z3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3.4407119950053285E-3</v>
      </c>
      <c r="AA319">
        <f>Net_Zero_Table[[#This Row],[S- Worst-Euclidean Distance]]/(Net_Zero_Table[[#This Row],[S+ Best-Euclidean Distance]]+Net_Zero_Table[[#This Row],[S- Worst-Euclidean Distance]])</f>
        <v>0.49404465351054394</v>
      </c>
      <c r="AB319">
        <v>318</v>
      </c>
    </row>
    <row r="320" spans="1:28" x14ac:dyDescent="0.3">
      <c r="A320">
        <v>352</v>
      </c>
      <c r="B320" t="s">
        <v>142</v>
      </c>
      <c r="C320" t="s">
        <v>149</v>
      </c>
      <c r="D320" t="s">
        <v>155</v>
      </c>
      <c r="E320" t="s">
        <v>157</v>
      </c>
      <c r="F320" t="s">
        <v>159</v>
      </c>
      <c r="G320" t="s">
        <v>225</v>
      </c>
      <c r="H320">
        <v>360.7559858571737</v>
      </c>
      <c r="I320">
        <v>52</v>
      </c>
      <c r="J320">
        <v>1275709.9246072497</v>
      </c>
      <c r="K320">
        <v>40618.936172727263</v>
      </c>
      <c r="L320">
        <v>229627786.42930493</v>
      </c>
      <c r="M320">
        <v>5209602.9054545434</v>
      </c>
      <c r="N320">
        <v>1913564886.9108744</v>
      </c>
      <c r="O320">
        <v>96928000</v>
      </c>
      <c r="P320">
        <v>26.189432152272722</v>
      </c>
      <c r="Q320">
        <v>19071.863372878379</v>
      </c>
      <c r="R320">
        <v>229668405.36547765</v>
      </c>
      <c r="S320">
        <v>2015.702489816329</v>
      </c>
      <c r="T320">
        <v>19098.052805030653</v>
      </c>
      <c r="U320">
        <f>Net_Zero_Table[[#This Row],[Total Energy(MJ)]]*AHP!$Q$23/TOPSIS!$B$20</f>
        <v>2.3493702685275723E-2</v>
      </c>
      <c r="V320">
        <f>Net_Zero_Table[[#This Row],[Capital Cost (LKR)]]*AHP!$Q$24/TOPSIS!$C$20</f>
        <v>4.5993245558755627E-3</v>
      </c>
      <c r="W320">
        <f>Net_Zero_Table[[#This Row],[System Cost (LKR)]]*AHP!$Q$25/TOPSIS!$D$20</f>
        <v>2.5374835228030696E-3</v>
      </c>
      <c r="X320">
        <f>Net_Zero_Table[[#This Row],[Embodied Carbon (Metric T)]]*AHP!$Q$26/TOPSIS!$E$20</f>
        <v>1.2676826126381009E-2</v>
      </c>
      <c r="Y3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3.7046811834125434E-3</v>
      </c>
      <c r="Z3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3.5633583670101679E-3</v>
      </c>
      <c r="AA320">
        <f>Net_Zero_Table[[#This Row],[S- Worst-Euclidean Distance]]/(Net_Zero_Table[[#This Row],[S+ Best-Euclidean Distance]]+Net_Zero_Table[[#This Row],[S- Worst-Euclidean Distance]])</f>
        <v>0.49027778980687053</v>
      </c>
      <c r="AB320">
        <v>319</v>
      </c>
    </row>
    <row r="321" spans="1:28" x14ac:dyDescent="0.3">
      <c r="A321">
        <v>354</v>
      </c>
      <c r="B321" t="s">
        <v>142</v>
      </c>
      <c r="C321" t="s">
        <v>149</v>
      </c>
      <c r="D321" t="s">
        <v>155</v>
      </c>
      <c r="E321" t="s">
        <v>157</v>
      </c>
      <c r="F321" t="s">
        <v>159</v>
      </c>
      <c r="G321" t="s">
        <v>224</v>
      </c>
      <c r="H321">
        <v>360.7559858571737</v>
      </c>
      <c r="I321">
        <v>26</v>
      </c>
      <c r="J321">
        <v>1275709.9246072497</v>
      </c>
      <c r="K321">
        <v>40618.936172727263</v>
      </c>
      <c r="L321">
        <v>229627786.42930493</v>
      </c>
      <c r="M321">
        <v>5209602.9054545434</v>
      </c>
      <c r="N321">
        <v>1913564886.9108744</v>
      </c>
      <c r="O321">
        <v>97401200</v>
      </c>
      <c r="P321">
        <v>26.189432152272722</v>
      </c>
      <c r="Q321">
        <v>19071.863372878379</v>
      </c>
      <c r="R321">
        <v>229668405.36547765</v>
      </c>
      <c r="S321">
        <v>2016.1756898163289</v>
      </c>
      <c r="T321">
        <v>19098.052805030653</v>
      </c>
      <c r="U321">
        <f>Net_Zero_Table[[#This Row],[Total Energy(MJ)]]*AHP!$Q$23/TOPSIS!$B$20</f>
        <v>2.3493702685275723E-2</v>
      </c>
      <c r="V321">
        <f>Net_Zero_Table[[#This Row],[Capital Cost (LKR)]]*AHP!$Q$24/TOPSIS!$C$20</f>
        <v>4.5993245558755627E-3</v>
      </c>
      <c r="W321">
        <f>Net_Zero_Table[[#This Row],[System Cost (LKR)]]*AHP!$Q$25/TOPSIS!$D$20</f>
        <v>2.5498714520184708E-3</v>
      </c>
      <c r="X321">
        <f>Net_Zero_Table[[#This Row],[Embodied Carbon (Metric T)]]*AHP!$Q$26/TOPSIS!$E$20</f>
        <v>1.2676826126381009E-2</v>
      </c>
      <c r="Y3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3.7056807970857696E-3</v>
      </c>
      <c r="Z3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3.5615526727953051E-3</v>
      </c>
      <c r="AA321">
        <f>Net_Zero_Table[[#This Row],[S- Worst-Euclidean Distance]]/(Net_Zero_Table[[#This Row],[S+ Best-Euclidean Distance]]+Net_Zero_Table[[#This Row],[S- Worst-Euclidean Distance]])</f>
        <v>0.49008370070345192</v>
      </c>
      <c r="AB321">
        <v>320</v>
      </c>
    </row>
    <row r="322" spans="1:28" x14ac:dyDescent="0.3">
      <c r="A322">
        <v>334</v>
      </c>
      <c r="B322" t="s">
        <v>142</v>
      </c>
      <c r="C322" t="s">
        <v>149</v>
      </c>
      <c r="D322" t="s">
        <v>154</v>
      </c>
      <c r="E322" t="s">
        <v>157</v>
      </c>
      <c r="F322" t="s">
        <v>159</v>
      </c>
      <c r="G322" t="s">
        <v>225</v>
      </c>
      <c r="H322">
        <v>360.74953875217363</v>
      </c>
      <c r="I322">
        <v>52</v>
      </c>
      <c r="J322">
        <v>1275703.6838096101</v>
      </c>
      <c r="K322">
        <v>40637.356472727261</v>
      </c>
      <c r="L322">
        <v>229626663.08572981</v>
      </c>
      <c r="M322">
        <v>5210523.920454544</v>
      </c>
      <c r="N322">
        <v>1913555525.7144151</v>
      </c>
      <c r="O322">
        <v>96928000</v>
      </c>
      <c r="P322">
        <v>26.203247377272721</v>
      </c>
      <c r="Q322">
        <v>19071.770072953666</v>
      </c>
      <c r="R322">
        <v>229667300.44220254</v>
      </c>
      <c r="S322">
        <v>2015.6940496348695</v>
      </c>
      <c r="T322">
        <v>19097.973320330941</v>
      </c>
      <c r="U322">
        <f>Net_Zero_Table[[#This Row],[Total Energy(MJ)]]*AHP!$Q$23/TOPSIS!$B$20</f>
        <v>2.349358965824062E-2</v>
      </c>
      <c r="V322">
        <f>Net_Zero_Table[[#This Row],[Capital Cost (LKR)]]*AHP!$Q$24/TOPSIS!$C$20</f>
        <v>4.6001376786764196E-3</v>
      </c>
      <c r="W322">
        <f>Net_Zero_Table[[#This Row],[System Cost (LKR)]]*AHP!$Q$25/TOPSIS!$D$20</f>
        <v>2.5374835228030696E-3</v>
      </c>
      <c r="X322">
        <f>Net_Zero_Table[[#This Row],[Embodied Carbon (Metric T)]]*AHP!$Q$26/TOPSIS!$E$20</f>
        <v>1.2683513297152928E-2</v>
      </c>
      <c r="Y3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3.7105881365094872E-3</v>
      </c>
      <c r="Z3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3.562649517967894E-3</v>
      </c>
      <c r="AA322">
        <f>Net_Zero_Table[[#This Row],[S- Worst-Euclidean Distance]]/(Net_Zero_Table[[#This Row],[S+ Best-Euclidean Distance]]+Net_Zero_Table[[#This Row],[S- Worst-Euclidean Distance]])</f>
        <v>0.48982993368499911</v>
      </c>
      <c r="AB322">
        <v>321</v>
      </c>
    </row>
    <row r="323" spans="1:28" x14ac:dyDescent="0.3">
      <c r="A323">
        <v>336</v>
      </c>
      <c r="B323" t="s">
        <v>142</v>
      </c>
      <c r="C323" t="s">
        <v>149</v>
      </c>
      <c r="D323" t="s">
        <v>154</v>
      </c>
      <c r="E323" t="s">
        <v>157</v>
      </c>
      <c r="F323" t="s">
        <v>159</v>
      </c>
      <c r="G323" t="s">
        <v>224</v>
      </c>
      <c r="H323">
        <v>360.74953875217363</v>
      </c>
      <c r="I323">
        <v>26</v>
      </c>
      <c r="J323">
        <v>1275703.6838096101</v>
      </c>
      <c r="K323">
        <v>40637.356472727261</v>
      </c>
      <c r="L323">
        <v>229626663.08572981</v>
      </c>
      <c r="M323">
        <v>5210523.920454544</v>
      </c>
      <c r="N323">
        <v>1913555525.7144151</v>
      </c>
      <c r="O323">
        <v>97401200</v>
      </c>
      <c r="P323">
        <v>26.203247377272721</v>
      </c>
      <c r="Q323">
        <v>19071.770072953666</v>
      </c>
      <c r="R323">
        <v>229667300.44220254</v>
      </c>
      <c r="S323">
        <v>2016.1672496348697</v>
      </c>
      <c r="T323">
        <v>19097.973320330941</v>
      </c>
      <c r="U323">
        <f>Net_Zero_Table[[#This Row],[Total Energy(MJ)]]*AHP!$Q$23/TOPSIS!$B$20</f>
        <v>2.349358965824062E-2</v>
      </c>
      <c r="V323">
        <f>Net_Zero_Table[[#This Row],[Capital Cost (LKR)]]*AHP!$Q$24/TOPSIS!$C$20</f>
        <v>4.6001376786764196E-3</v>
      </c>
      <c r="W323">
        <f>Net_Zero_Table[[#This Row],[System Cost (LKR)]]*AHP!$Q$25/TOPSIS!$D$20</f>
        <v>2.5498714520184708E-3</v>
      </c>
      <c r="X323">
        <f>Net_Zero_Table[[#This Row],[Embodied Carbon (Metric T)]]*AHP!$Q$26/TOPSIS!$E$20</f>
        <v>1.2683513297152928E-2</v>
      </c>
      <c r="Y3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3.7115861593076632E-3</v>
      </c>
      <c r="Z3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3.5608434642975923E-3</v>
      </c>
      <c r="AA323">
        <f>Net_Zero_Table[[#This Row],[S- Worst-Euclidean Distance]]/(Net_Zero_Table[[#This Row],[S+ Best-Euclidean Distance]]+Net_Zero_Table[[#This Row],[S- Worst-Euclidean Distance]])</f>
        <v>0.48963601555381286</v>
      </c>
      <c r="AB323">
        <v>322</v>
      </c>
    </row>
    <row r="324" spans="1:28" x14ac:dyDescent="0.3">
      <c r="A324">
        <v>353</v>
      </c>
      <c r="B324" t="s">
        <v>142</v>
      </c>
      <c r="C324" t="s">
        <v>149</v>
      </c>
      <c r="D324" t="s">
        <v>155</v>
      </c>
      <c r="E324" t="s">
        <v>157</v>
      </c>
      <c r="F324" t="s">
        <v>159</v>
      </c>
      <c r="G324" t="s">
        <v>226</v>
      </c>
      <c r="H324">
        <v>360.7559858571737</v>
      </c>
      <c r="I324">
        <v>26</v>
      </c>
      <c r="J324">
        <v>1275709.9246072497</v>
      </c>
      <c r="K324">
        <v>40618.936172727263</v>
      </c>
      <c r="L324">
        <v>229627786.42930493</v>
      </c>
      <c r="M324">
        <v>5209602.9054545434</v>
      </c>
      <c r="N324">
        <v>1913564886.9108744</v>
      </c>
      <c r="O324">
        <v>101400000</v>
      </c>
      <c r="P324">
        <v>26.189432152272722</v>
      </c>
      <c r="Q324">
        <v>19071.863372878379</v>
      </c>
      <c r="R324">
        <v>229668405.36547765</v>
      </c>
      <c r="S324">
        <v>2020.174489816329</v>
      </c>
      <c r="T324">
        <v>19098.052805030653</v>
      </c>
      <c r="U324">
        <f>Net_Zero_Table[[#This Row],[Total Energy(MJ)]]*AHP!$Q$23/TOPSIS!$B$20</f>
        <v>2.3493702685275723E-2</v>
      </c>
      <c r="V324">
        <f>Net_Zero_Table[[#This Row],[Capital Cost (LKR)]]*AHP!$Q$24/TOPSIS!$C$20</f>
        <v>4.5993245558755627E-3</v>
      </c>
      <c r="W324">
        <f>Net_Zero_Table[[#This Row],[System Cost (LKR)]]*AHP!$Q$25/TOPSIS!$D$20</f>
        <v>2.6545562604431252E-3</v>
      </c>
      <c r="X324">
        <f>Net_Zero_Table[[#This Row],[Embodied Carbon (Metric T)]]*AHP!$Q$26/TOPSIS!$E$20</f>
        <v>1.2676826126381009E-2</v>
      </c>
      <c r="Y3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3.7157668582611667E-3</v>
      </c>
      <c r="Z3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3.54798441221793E-3</v>
      </c>
      <c r="AA324">
        <f>Net_Zero_Table[[#This Row],[S- Worst-Euclidean Distance]]/(Net_Zero_Table[[#This Row],[S+ Best-Euclidean Distance]]+Net_Zero_Table[[#This Row],[S- Worst-Euclidean Distance]])</f>
        <v>0.48845070268821517</v>
      </c>
      <c r="AB324">
        <v>323</v>
      </c>
    </row>
    <row r="325" spans="1:28" x14ac:dyDescent="0.3">
      <c r="A325">
        <v>335</v>
      </c>
      <c r="B325" t="s">
        <v>142</v>
      </c>
      <c r="C325" t="s">
        <v>149</v>
      </c>
      <c r="D325" t="s">
        <v>154</v>
      </c>
      <c r="E325" t="s">
        <v>157</v>
      </c>
      <c r="F325" t="s">
        <v>159</v>
      </c>
      <c r="G325" t="s">
        <v>226</v>
      </c>
      <c r="H325">
        <v>360.74953875217363</v>
      </c>
      <c r="I325">
        <v>26</v>
      </c>
      <c r="J325">
        <v>1275703.6838096101</v>
      </c>
      <c r="K325">
        <v>40637.356472727261</v>
      </c>
      <c r="L325">
        <v>229626663.08572981</v>
      </c>
      <c r="M325">
        <v>5210523.920454544</v>
      </c>
      <c r="N325">
        <v>1913555525.7144151</v>
      </c>
      <c r="O325">
        <v>101400000</v>
      </c>
      <c r="P325">
        <v>26.203247377272721</v>
      </c>
      <c r="Q325">
        <v>19071.770072953666</v>
      </c>
      <c r="R325">
        <v>229667300.44220254</v>
      </c>
      <c r="S325">
        <v>2020.1660496348695</v>
      </c>
      <c r="T325">
        <v>19097.973320330941</v>
      </c>
      <c r="U325">
        <f>Net_Zero_Table[[#This Row],[Total Energy(MJ)]]*AHP!$Q$23/TOPSIS!$B$20</f>
        <v>2.349358965824062E-2</v>
      </c>
      <c r="V325">
        <f>Net_Zero_Table[[#This Row],[Capital Cost (LKR)]]*AHP!$Q$24/TOPSIS!$C$20</f>
        <v>4.6001376786764196E-3</v>
      </c>
      <c r="W325">
        <f>Net_Zero_Table[[#This Row],[System Cost (LKR)]]*AHP!$Q$25/TOPSIS!$D$20</f>
        <v>2.6545562604431252E-3</v>
      </c>
      <c r="X325">
        <f>Net_Zero_Table[[#This Row],[Embodied Carbon (Metric T)]]*AHP!$Q$26/TOPSIS!$E$20</f>
        <v>1.2683513297152928E-2</v>
      </c>
      <c r="Y3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3.7216562163942609E-3</v>
      </c>
      <c r="Z3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3.5472724910100869E-3</v>
      </c>
      <c r="AA325">
        <f>Net_Zero_Table[[#This Row],[S- Worst-Euclidean Distance]]/(Net_Zero_Table[[#This Row],[S+ Best-Euclidean Distance]]+Net_Zero_Table[[#This Row],[S- Worst-Euclidean Distance]])</f>
        <v>0.48800485378219893</v>
      </c>
      <c r="AB325">
        <v>324</v>
      </c>
    </row>
    <row r="326" spans="1:28" x14ac:dyDescent="0.3">
      <c r="A326">
        <v>61</v>
      </c>
      <c r="B326" t="s">
        <v>139</v>
      </c>
      <c r="C326" t="s">
        <v>150</v>
      </c>
      <c r="D326" t="s">
        <v>155</v>
      </c>
      <c r="E326" t="s">
        <v>156</v>
      </c>
      <c r="F326" t="s">
        <v>161</v>
      </c>
      <c r="G326" t="s">
        <v>225</v>
      </c>
      <c r="H326">
        <v>371.46191121650429</v>
      </c>
      <c r="I326">
        <v>53</v>
      </c>
      <c r="J326">
        <v>1370783.3615992505</v>
      </c>
      <c r="K326">
        <v>48868.497100000001</v>
      </c>
      <c r="L326">
        <v>246741005.08786508</v>
      </c>
      <c r="M326">
        <v>5307604.8</v>
      </c>
      <c r="N326">
        <v>2056175042.3988757</v>
      </c>
      <c r="O326">
        <v>98792000</v>
      </c>
      <c r="P326">
        <v>21.83653298863636</v>
      </c>
      <c r="Q326">
        <v>20493.211255908795</v>
      </c>
      <c r="R326">
        <v>246789873.58496508</v>
      </c>
      <c r="S326">
        <v>2160.2746471988753</v>
      </c>
      <c r="T326">
        <v>20515.047788897431</v>
      </c>
      <c r="U326">
        <f>Net_Zero_Table[[#This Row],[Total Energy(MJ)]]*AHP!$Q$23/TOPSIS!$B$20</f>
        <v>2.5245126366055536E-2</v>
      </c>
      <c r="V326">
        <f>Net_Zero_Table[[#This Row],[Capital Cost (LKR)]]*AHP!$Q$24/TOPSIS!$C$20</f>
        <v>4.6858460294476297E-3</v>
      </c>
      <c r="W326">
        <f>Net_Zero_Table[[#This Row],[System Cost (LKR)]]*AHP!$Q$25/TOPSIS!$D$20</f>
        <v>2.5862812828569746E-3</v>
      </c>
      <c r="X326">
        <f>Net_Zero_Table[[#This Row],[Embodied Carbon (Metric T)]]*AHP!$Q$26/TOPSIS!$E$20</f>
        <v>1.0569833293460848E-2</v>
      </c>
      <c r="Y3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3.7019540719457145E-3</v>
      </c>
      <c r="Z3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3.0821400596853085E-3</v>
      </c>
      <c r="AA326">
        <f>Net_Zero_Table[[#This Row],[S- Worst-Euclidean Distance]]/(Net_Zero_Table[[#This Row],[S+ Best-Euclidean Distance]]+Net_Zero_Table[[#This Row],[S- Worst-Euclidean Distance]])</f>
        <v>0.45431858695986349</v>
      </c>
      <c r="AB326">
        <v>325</v>
      </c>
    </row>
    <row r="327" spans="1:28" x14ac:dyDescent="0.3">
      <c r="A327">
        <v>43</v>
      </c>
      <c r="B327" t="s">
        <v>139</v>
      </c>
      <c r="C327" t="s">
        <v>150</v>
      </c>
      <c r="D327" t="s">
        <v>154</v>
      </c>
      <c r="E327" t="s">
        <v>156</v>
      </c>
      <c r="F327" t="s">
        <v>161</v>
      </c>
      <c r="G327" t="s">
        <v>225</v>
      </c>
      <c r="H327">
        <v>371.45546411150428</v>
      </c>
      <c r="I327">
        <v>53</v>
      </c>
      <c r="J327">
        <v>1370777.1208016106</v>
      </c>
      <c r="K327">
        <v>48886.917399999998</v>
      </c>
      <c r="L327">
        <v>246739881.74428993</v>
      </c>
      <c r="M327">
        <v>5308525.8149999995</v>
      </c>
      <c r="N327">
        <v>2056165681.2024159</v>
      </c>
      <c r="O327">
        <v>98792000</v>
      </c>
      <c r="P327">
        <v>21.850348213636359</v>
      </c>
      <c r="Q327">
        <v>20493.117955984078</v>
      </c>
      <c r="R327">
        <v>246788768.66168994</v>
      </c>
      <c r="S327">
        <v>2160.266207017416</v>
      </c>
      <c r="T327">
        <v>20514.968304197715</v>
      </c>
      <c r="U327">
        <f>Net_Zero_Table[[#This Row],[Total Energy(MJ)]]*AHP!$Q$23/TOPSIS!$B$20</f>
        <v>2.524501333902043E-2</v>
      </c>
      <c r="V327">
        <f>Net_Zero_Table[[#This Row],[Capital Cost (LKR)]]*AHP!$Q$24/TOPSIS!$C$20</f>
        <v>4.6866591522484848E-3</v>
      </c>
      <c r="W327">
        <f>Net_Zero_Table[[#This Row],[System Cost (LKR)]]*AHP!$Q$25/TOPSIS!$D$20</f>
        <v>2.5862812828569746E-3</v>
      </c>
      <c r="X327">
        <f>Net_Zero_Table[[#This Row],[Embodied Carbon (Metric T)]]*AHP!$Q$26/TOPSIS!$E$20</f>
        <v>1.0576520464232766E-2</v>
      </c>
      <c r="Y3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3.7040289882512628E-3</v>
      </c>
      <c r="Z3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3.0767029805603171E-3</v>
      </c>
      <c r="AA327">
        <f>Net_Zero_Table[[#This Row],[S- Worst-Euclidean Distance]]/(Net_Zero_Table[[#This Row],[S+ Best-Euclidean Distance]]+Net_Zero_Table[[#This Row],[S- Worst-Euclidean Distance]])</f>
        <v>0.45374201409402609</v>
      </c>
      <c r="AB327">
        <v>326</v>
      </c>
    </row>
    <row r="328" spans="1:28" x14ac:dyDescent="0.3">
      <c r="A328">
        <v>63</v>
      </c>
      <c r="B328" t="s">
        <v>139</v>
      </c>
      <c r="C328" t="s">
        <v>150</v>
      </c>
      <c r="D328" t="s">
        <v>155</v>
      </c>
      <c r="E328" t="s">
        <v>156</v>
      </c>
      <c r="F328" t="s">
        <v>161</v>
      </c>
      <c r="G328" t="s">
        <v>224</v>
      </c>
      <c r="H328">
        <v>371.46191121650429</v>
      </c>
      <c r="I328">
        <v>27</v>
      </c>
      <c r="J328">
        <v>1370783.3615992505</v>
      </c>
      <c r="K328">
        <v>48868.497100000001</v>
      </c>
      <c r="L328">
        <v>246741005.08786508</v>
      </c>
      <c r="M328">
        <v>5307604.8</v>
      </c>
      <c r="N328">
        <v>2056175042.3988757</v>
      </c>
      <c r="O328">
        <v>101147400</v>
      </c>
      <c r="P328">
        <v>21.83653298863636</v>
      </c>
      <c r="Q328">
        <v>20493.211255908795</v>
      </c>
      <c r="R328">
        <v>246789873.58496508</v>
      </c>
      <c r="S328">
        <v>2162.6300471988752</v>
      </c>
      <c r="T328">
        <v>20515.047788897431</v>
      </c>
      <c r="U328">
        <f>Net_Zero_Table[[#This Row],[Total Energy(MJ)]]*AHP!$Q$23/TOPSIS!$B$20</f>
        <v>2.5245126366055536E-2</v>
      </c>
      <c r="V328">
        <f>Net_Zero_Table[[#This Row],[Capital Cost (LKR)]]*AHP!$Q$24/TOPSIS!$C$20</f>
        <v>4.6858460294476297E-3</v>
      </c>
      <c r="W328">
        <f>Net_Zero_Table[[#This Row],[System Cost (LKR)]]*AHP!$Q$25/TOPSIS!$D$20</f>
        <v>2.6479434309422583E-3</v>
      </c>
      <c r="X328">
        <f>Net_Zero_Table[[#This Row],[Embodied Carbon (Metric T)]]*AHP!$Q$26/TOPSIS!$E$20</f>
        <v>1.0569833293460848E-2</v>
      </c>
      <c r="Y3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3.7081520757913074E-3</v>
      </c>
      <c r="Z3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3.0732075738192101E-3</v>
      </c>
      <c r="AA328">
        <f>Net_Zero_Table[[#This Row],[S- Worst-Euclidean Distance]]/(Net_Zero_Table[[#This Row],[S+ Best-Euclidean Distance]]+Net_Zero_Table[[#This Row],[S- Worst-Euclidean Distance]])</f>
        <v>0.45318457250615191</v>
      </c>
      <c r="AB328">
        <v>327</v>
      </c>
    </row>
    <row r="329" spans="1:28" x14ac:dyDescent="0.3">
      <c r="A329">
        <v>45</v>
      </c>
      <c r="B329" t="s">
        <v>139</v>
      </c>
      <c r="C329" t="s">
        <v>150</v>
      </c>
      <c r="D329" t="s">
        <v>154</v>
      </c>
      <c r="E329" t="s">
        <v>156</v>
      </c>
      <c r="F329" t="s">
        <v>161</v>
      </c>
      <c r="G329" t="s">
        <v>224</v>
      </c>
      <c r="H329">
        <v>371.45546411150428</v>
      </c>
      <c r="I329">
        <v>27</v>
      </c>
      <c r="J329">
        <v>1370777.1208016106</v>
      </c>
      <c r="K329">
        <v>48886.917399999998</v>
      </c>
      <c r="L329">
        <v>246739881.74428993</v>
      </c>
      <c r="M329">
        <v>5308525.8149999995</v>
      </c>
      <c r="N329">
        <v>2056165681.2024159</v>
      </c>
      <c r="O329">
        <v>101147400</v>
      </c>
      <c r="P329">
        <v>21.850348213636359</v>
      </c>
      <c r="Q329">
        <v>20493.117955984078</v>
      </c>
      <c r="R329">
        <v>246788768.66168994</v>
      </c>
      <c r="S329">
        <v>2162.621607017416</v>
      </c>
      <c r="T329">
        <v>20514.968304197715</v>
      </c>
      <c r="U329">
        <f>Net_Zero_Table[[#This Row],[Total Energy(MJ)]]*AHP!$Q$23/TOPSIS!$B$20</f>
        <v>2.524501333902043E-2</v>
      </c>
      <c r="V329">
        <f>Net_Zero_Table[[#This Row],[Capital Cost (LKR)]]*AHP!$Q$24/TOPSIS!$C$20</f>
        <v>4.6866591522484848E-3</v>
      </c>
      <c r="W329">
        <f>Net_Zero_Table[[#This Row],[System Cost (LKR)]]*AHP!$Q$25/TOPSIS!$D$20</f>
        <v>2.6479434309422583E-3</v>
      </c>
      <c r="X329">
        <f>Net_Zero_Table[[#This Row],[Embodied Carbon (Metric T)]]*AHP!$Q$26/TOPSIS!$E$20</f>
        <v>1.0576520464232766E-2</v>
      </c>
      <c r="Y3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3.7102235259085939E-3</v>
      </c>
      <c r="Z3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3.0677546634063709E-3</v>
      </c>
      <c r="AA329">
        <f>Net_Zero_Table[[#This Row],[S- Worst-Euclidean Distance]]/(Net_Zero_Table[[#This Row],[S+ Best-Euclidean Distance]]+Net_Zero_Table[[#This Row],[S- Worst-Euclidean Distance]])</f>
        <v>0.45260615742943572</v>
      </c>
      <c r="AB329">
        <v>328</v>
      </c>
    </row>
    <row r="330" spans="1:28" x14ac:dyDescent="0.3">
      <c r="A330">
        <v>62</v>
      </c>
      <c r="B330" t="s">
        <v>139</v>
      </c>
      <c r="C330" t="s">
        <v>150</v>
      </c>
      <c r="D330" t="s">
        <v>155</v>
      </c>
      <c r="E330" t="s">
        <v>156</v>
      </c>
      <c r="F330" t="s">
        <v>161</v>
      </c>
      <c r="G330" t="s">
        <v>226</v>
      </c>
      <c r="H330">
        <v>371.46191121650429</v>
      </c>
      <c r="I330">
        <v>27</v>
      </c>
      <c r="J330">
        <v>1370783.3615992505</v>
      </c>
      <c r="K330">
        <v>48868.497100000001</v>
      </c>
      <c r="L330">
        <v>246741005.08786508</v>
      </c>
      <c r="M330">
        <v>5307604.8</v>
      </c>
      <c r="N330">
        <v>2056175042.3988757</v>
      </c>
      <c r="O330">
        <v>105300000</v>
      </c>
      <c r="P330">
        <v>21.83653298863636</v>
      </c>
      <c r="Q330">
        <v>20493.211255908795</v>
      </c>
      <c r="R330">
        <v>246789873.58496508</v>
      </c>
      <c r="S330">
        <v>2166.7826471988756</v>
      </c>
      <c r="T330">
        <v>20515.047788897431</v>
      </c>
      <c r="U330">
        <f>Net_Zero_Table[[#This Row],[Total Energy(MJ)]]*AHP!$Q$23/TOPSIS!$B$20</f>
        <v>2.5245126366055536E-2</v>
      </c>
      <c r="V330">
        <f>Net_Zero_Table[[#This Row],[Capital Cost (LKR)]]*AHP!$Q$24/TOPSIS!$C$20</f>
        <v>4.6858460294476297E-3</v>
      </c>
      <c r="W330">
        <f>Net_Zero_Table[[#This Row],[System Cost (LKR)]]*AHP!$Q$25/TOPSIS!$D$20</f>
        <v>2.7566545781524763E-3</v>
      </c>
      <c r="X330">
        <f>Net_Zero_Table[[#This Row],[Embodied Carbon (Metric T)]]*AHP!$Q$26/TOPSIS!$E$20</f>
        <v>1.0569833293460848E-2</v>
      </c>
      <c r="Y3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3.7215433227510901E-3</v>
      </c>
      <c r="Z3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3.0604233901167163E-3</v>
      </c>
      <c r="AA330">
        <f>Net_Zero_Table[[#This Row],[S- Worst-Euclidean Distance]]/(Net_Zero_Table[[#This Row],[S+ Best-Euclidean Distance]]+Net_Zero_Table[[#This Row],[S- Worst-Euclidean Distance]])</f>
        <v>0.45125898130847547</v>
      </c>
      <c r="AB330">
        <v>329</v>
      </c>
    </row>
    <row r="331" spans="1:28" x14ac:dyDescent="0.3">
      <c r="A331">
        <v>44</v>
      </c>
      <c r="B331" t="s">
        <v>139</v>
      </c>
      <c r="C331" t="s">
        <v>150</v>
      </c>
      <c r="D331" t="s">
        <v>154</v>
      </c>
      <c r="E331" t="s">
        <v>156</v>
      </c>
      <c r="F331" t="s">
        <v>161</v>
      </c>
      <c r="G331" t="s">
        <v>226</v>
      </c>
      <c r="H331">
        <v>371.45546411150428</v>
      </c>
      <c r="I331">
        <v>27</v>
      </c>
      <c r="J331">
        <v>1370777.1208016106</v>
      </c>
      <c r="K331">
        <v>48886.917399999998</v>
      </c>
      <c r="L331">
        <v>246739881.74428993</v>
      </c>
      <c r="M331">
        <v>5308525.8149999995</v>
      </c>
      <c r="N331">
        <v>2056165681.2024159</v>
      </c>
      <c r="O331">
        <v>105300000</v>
      </c>
      <c r="P331">
        <v>21.850348213636359</v>
      </c>
      <c r="Q331">
        <v>20493.117955984078</v>
      </c>
      <c r="R331">
        <v>246788768.66168994</v>
      </c>
      <c r="S331">
        <v>2166.7742070174158</v>
      </c>
      <c r="T331">
        <v>20514.968304197715</v>
      </c>
      <c r="U331">
        <f>Net_Zero_Table[[#This Row],[Total Energy(MJ)]]*AHP!$Q$23/TOPSIS!$B$20</f>
        <v>2.524501333902043E-2</v>
      </c>
      <c r="V331">
        <f>Net_Zero_Table[[#This Row],[Capital Cost (LKR)]]*AHP!$Q$24/TOPSIS!$C$20</f>
        <v>4.6866591522484848E-3</v>
      </c>
      <c r="W331">
        <f>Net_Zero_Table[[#This Row],[System Cost (LKR)]]*AHP!$Q$25/TOPSIS!$D$20</f>
        <v>2.7566545781524763E-3</v>
      </c>
      <c r="X331">
        <f>Net_Zero_Table[[#This Row],[Embodied Carbon (Metric T)]]*AHP!$Q$26/TOPSIS!$E$20</f>
        <v>1.0576520464232766E-2</v>
      </c>
      <c r="Y3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3.7236073232986642E-3</v>
      </c>
      <c r="Z3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3.0549476607374592E-3</v>
      </c>
      <c r="AA331">
        <f>Net_Zero_Table[[#This Row],[S- Worst-Euclidean Distance]]/(Net_Zero_Table[[#This Row],[S+ Best-Euclidean Distance]]+Net_Zero_Table[[#This Row],[S- Worst-Euclidean Distance]])</f>
        <v>0.45067830355172039</v>
      </c>
      <c r="AB331">
        <v>330</v>
      </c>
    </row>
    <row r="332" spans="1:28" x14ac:dyDescent="0.3">
      <c r="A332">
        <v>58</v>
      </c>
      <c r="B332" t="s">
        <v>139</v>
      </c>
      <c r="C332" t="s">
        <v>150</v>
      </c>
      <c r="D332" t="s">
        <v>155</v>
      </c>
      <c r="E332" t="s">
        <v>156</v>
      </c>
      <c r="F332" t="s">
        <v>160</v>
      </c>
      <c r="G332" t="s">
        <v>225</v>
      </c>
      <c r="H332">
        <v>371.72640385996584</v>
      </c>
      <c r="I332">
        <v>53</v>
      </c>
      <c r="J332">
        <v>1363643.8455511325</v>
      </c>
      <c r="K332">
        <v>48377.229236363637</v>
      </c>
      <c r="L332">
        <v>245455892.19920388</v>
      </c>
      <c r="M332">
        <v>5356731.586363636</v>
      </c>
      <c r="N332">
        <v>2045465768.3266988</v>
      </c>
      <c r="O332">
        <v>98792000</v>
      </c>
      <c r="P332">
        <v>22.327800852272723</v>
      </c>
      <c r="Q332">
        <v>20386.475490989433</v>
      </c>
      <c r="R332">
        <v>245504269.42844024</v>
      </c>
      <c r="S332">
        <v>2149.614499913062</v>
      </c>
      <c r="T332">
        <v>20408.803291841705</v>
      </c>
      <c r="U332">
        <f>Net_Zero_Table[[#This Row],[Total Energy(MJ)]]*AHP!$Q$23/TOPSIS!$B$20</f>
        <v>2.5113616758644427E-2</v>
      </c>
      <c r="V332">
        <f>Net_Zero_Table[[#This Row],[Capital Cost (LKR)]]*AHP!$Q$24/TOPSIS!$C$20</f>
        <v>4.7292178639183431E-3</v>
      </c>
      <c r="W332">
        <f>Net_Zero_Table[[#This Row],[System Cost (LKR)]]*AHP!$Q$25/TOPSIS!$D$20</f>
        <v>2.5862812828569746E-3</v>
      </c>
      <c r="X332">
        <f>Net_Zero_Table[[#This Row],[Embodied Carbon (Metric T)]]*AHP!$Q$26/TOPSIS!$E$20</f>
        <v>1.0807628341959308E-2</v>
      </c>
      <c r="Y3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3.6698075468236183E-3</v>
      </c>
      <c r="Z3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2.9660141962775323E-3</v>
      </c>
      <c r="AA332">
        <f>Net_Zero_Table[[#This Row],[S- Worst-Euclidean Distance]]/(Net_Zero_Table[[#This Row],[S+ Best-Euclidean Distance]]+Net_Zero_Table[[#This Row],[S- Worst-Euclidean Distance]])</f>
        <v>0.44697014342814623</v>
      </c>
      <c r="AB332">
        <v>331</v>
      </c>
    </row>
    <row r="333" spans="1:28" x14ac:dyDescent="0.3">
      <c r="A333">
        <v>40</v>
      </c>
      <c r="B333" t="s">
        <v>139</v>
      </c>
      <c r="C333" t="s">
        <v>150</v>
      </c>
      <c r="D333" t="s">
        <v>154</v>
      </c>
      <c r="E333" t="s">
        <v>156</v>
      </c>
      <c r="F333" t="s">
        <v>160</v>
      </c>
      <c r="G333" t="s">
        <v>225</v>
      </c>
      <c r="H333">
        <v>371.71995675496584</v>
      </c>
      <c r="I333">
        <v>53</v>
      </c>
      <c r="J333">
        <v>1363637.6047534924</v>
      </c>
      <c r="K333">
        <v>48395.649536363635</v>
      </c>
      <c r="L333">
        <v>245454768.85562864</v>
      </c>
      <c r="M333">
        <v>5357652.6013636356</v>
      </c>
      <c r="N333">
        <v>2045456407.1302388</v>
      </c>
      <c r="O333">
        <v>98792000</v>
      </c>
      <c r="P333">
        <v>22.341616077272725</v>
      </c>
      <c r="Q333">
        <v>20386.382191064713</v>
      </c>
      <c r="R333">
        <v>245503164.50516501</v>
      </c>
      <c r="S333">
        <v>2149.6060597316027</v>
      </c>
      <c r="T333">
        <v>20408.723807141985</v>
      </c>
      <c r="U333">
        <f>Net_Zero_Table[[#This Row],[Total Energy(MJ)]]*AHP!$Q$23/TOPSIS!$B$20</f>
        <v>2.511350373160931E-2</v>
      </c>
      <c r="V333">
        <f>Net_Zero_Table[[#This Row],[Capital Cost (LKR)]]*AHP!$Q$24/TOPSIS!$C$20</f>
        <v>4.7300309867191991E-3</v>
      </c>
      <c r="W333">
        <f>Net_Zero_Table[[#This Row],[System Cost (LKR)]]*AHP!$Q$25/TOPSIS!$D$20</f>
        <v>2.5862812828569746E-3</v>
      </c>
      <c r="X333">
        <f>Net_Zero_Table[[#This Row],[Embodied Carbon (Metric T)]]*AHP!$Q$26/TOPSIS!$E$20</f>
        <v>1.0814315512731229E-2</v>
      </c>
      <c r="Y3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3.6723473201028881E-3</v>
      </c>
      <c r="Z3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2.9609178829080652E-3</v>
      </c>
      <c r="AA333">
        <f>Net_Zero_Table[[#This Row],[S- Worst-Euclidean Distance]]/(Net_Zero_Table[[#This Row],[S+ Best-Euclidean Distance]]+Net_Zero_Table[[#This Row],[S- Worst-Euclidean Distance]])</f>
        <v>0.44637411475181993</v>
      </c>
      <c r="AB333">
        <v>332</v>
      </c>
    </row>
    <row r="334" spans="1:28" x14ac:dyDescent="0.3">
      <c r="A334">
        <v>60</v>
      </c>
      <c r="B334" t="s">
        <v>139</v>
      </c>
      <c r="C334" t="s">
        <v>150</v>
      </c>
      <c r="D334" t="s">
        <v>155</v>
      </c>
      <c r="E334" t="s">
        <v>156</v>
      </c>
      <c r="F334" t="s">
        <v>160</v>
      </c>
      <c r="G334" t="s">
        <v>224</v>
      </c>
      <c r="H334">
        <v>371.72640385996584</v>
      </c>
      <c r="I334">
        <v>27</v>
      </c>
      <c r="J334">
        <v>1363643.8455511325</v>
      </c>
      <c r="K334">
        <v>48377.229236363637</v>
      </c>
      <c r="L334">
        <v>245455892.19920388</v>
      </c>
      <c r="M334">
        <v>5356731.586363636</v>
      </c>
      <c r="N334">
        <v>2045465768.3266988</v>
      </c>
      <c r="O334">
        <v>101147400</v>
      </c>
      <c r="P334">
        <v>22.327800852272723</v>
      </c>
      <c r="Q334">
        <v>20386.475490989433</v>
      </c>
      <c r="R334">
        <v>245504269.42844024</v>
      </c>
      <c r="S334">
        <v>2151.9698999130619</v>
      </c>
      <c r="T334">
        <v>20408.803291841705</v>
      </c>
      <c r="U334">
        <f>Net_Zero_Table[[#This Row],[Total Energy(MJ)]]*AHP!$Q$23/TOPSIS!$B$20</f>
        <v>2.5113616758644427E-2</v>
      </c>
      <c r="V334">
        <f>Net_Zero_Table[[#This Row],[Capital Cost (LKR)]]*AHP!$Q$24/TOPSIS!$C$20</f>
        <v>4.7292178639183431E-3</v>
      </c>
      <c r="W334">
        <f>Net_Zero_Table[[#This Row],[System Cost (LKR)]]*AHP!$Q$25/TOPSIS!$D$20</f>
        <v>2.6479434309422583E-3</v>
      </c>
      <c r="X334">
        <f>Net_Zero_Table[[#This Row],[Embodied Carbon (Metric T)]]*AHP!$Q$26/TOPSIS!$E$20</f>
        <v>1.0807628341959308E-2</v>
      </c>
      <c r="Y3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3.6760597515714446E-3</v>
      </c>
      <c r="Z3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2.9567309070631796E-3</v>
      </c>
      <c r="AA334">
        <f>Net_Zero_Table[[#This Row],[S- Worst-Euclidean Distance]]/(Net_Zero_Table[[#This Row],[S+ Best-Euclidean Distance]]+Net_Zero_Table[[#This Row],[S- Worst-Euclidean Distance]])</f>
        <v>0.44577479664823766</v>
      </c>
      <c r="AB334">
        <v>333</v>
      </c>
    </row>
    <row r="335" spans="1:28" x14ac:dyDescent="0.3">
      <c r="A335">
        <v>42</v>
      </c>
      <c r="B335" t="s">
        <v>139</v>
      </c>
      <c r="C335" t="s">
        <v>150</v>
      </c>
      <c r="D335" t="s">
        <v>154</v>
      </c>
      <c r="E335" t="s">
        <v>156</v>
      </c>
      <c r="F335" t="s">
        <v>160</v>
      </c>
      <c r="G335" t="s">
        <v>224</v>
      </c>
      <c r="H335">
        <v>371.71995675496584</v>
      </c>
      <c r="I335">
        <v>27</v>
      </c>
      <c r="J335">
        <v>1363637.6047534924</v>
      </c>
      <c r="K335">
        <v>48395.649536363635</v>
      </c>
      <c r="L335">
        <v>245454768.85562864</v>
      </c>
      <c r="M335">
        <v>5357652.6013636356</v>
      </c>
      <c r="N335">
        <v>2045456407.1302388</v>
      </c>
      <c r="O335">
        <v>101147400</v>
      </c>
      <c r="P335">
        <v>22.341616077272725</v>
      </c>
      <c r="Q335">
        <v>20386.382191064713</v>
      </c>
      <c r="R335">
        <v>245503164.50516501</v>
      </c>
      <c r="S335">
        <v>2151.9614597316026</v>
      </c>
      <c r="T335">
        <v>20408.723807141985</v>
      </c>
      <c r="U335">
        <f>Net_Zero_Table[[#This Row],[Total Energy(MJ)]]*AHP!$Q$23/TOPSIS!$B$20</f>
        <v>2.511350373160931E-2</v>
      </c>
      <c r="V335">
        <f>Net_Zero_Table[[#This Row],[Capital Cost (LKR)]]*AHP!$Q$24/TOPSIS!$C$20</f>
        <v>4.7300309867191991E-3</v>
      </c>
      <c r="W335">
        <f>Net_Zero_Table[[#This Row],[System Cost (LKR)]]*AHP!$Q$25/TOPSIS!$D$20</f>
        <v>2.6479434309422583E-3</v>
      </c>
      <c r="X335">
        <f>Net_Zero_Table[[#This Row],[Embodied Carbon (Metric T)]]*AHP!$Q$26/TOPSIS!$E$20</f>
        <v>1.0814315512731229E-2</v>
      </c>
      <c r="Y3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3.6785952082101659E-3</v>
      </c>
      <c r="Z3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2.9516185650567349E-3</v>
      </c>
      <c r="AA335">
        <f>Net_Zero_Table[[#This Row],[S- Worst-Euclidean Distance]]/(Net_Zero_Table[[#This Row],[S+ Best-Euclidean Distance]]+Net_Zero_Table[[#This Row],[S- Worst-Euclidean Distance]])</f>
        <v>0.44517698312499293</v>
      </c>
      <c r="AB335">
        <v>334</v>
      </c>
    </row>
    <row r="336" spans="1:28" x14ac:dyDescent="0.3">
      <c r="A336">
        <v>59</v>
      </c>
      <c r="B336" t="s">
        <v>139</v>
      </c>
      <c r="C336" t="s">
        <v>150</v>
      </c>
      <c r="D336" t="s">
        <v>155</v>
      </c>
      <c r="E336" t="s">
        <v>156</v>
      </c>
      <c r="F336" t="s">
        <v>160</v>
      </c>
      <c r="G336" t="s">
        <v>226</v>
      </c>
      <c r="H336">
        <v>371.72640385996584</v>
      </c>
      <c r="I336">
        <v>27</v>
      </c>
      <c r="J336">
        <v>1363643.8455511325</v>
      </c>
      <c r="K336">
        <v>48377.229236363637</v>
      </c>
      <c r="L336">
        <v>245455892.19920388</v>
      </c>
      <c r="M336">
        <v>5356731.586363636</v>
      </c>
      <c r="N336">
        <v>2045465768.3266988</v>
      </c>
      <c r="O336">
        <v>105300000</v>
      </c>
      <c r="P336">
        <v>22.327800852272723</v>
      </c>
      <c r="Q336">
        <v>20386.475490989433</v>
      </c>
      <c r="R336">
        <v>245504269.42844024</v>
      </c>
      <c r="S336">
        <v>2156.1224999130623</v>
      </c>
      <c r="T336">
        <v>20408.803291841705</v>
      </c>
      <c r="U336">
        <f>Net_Zero_Table[[#This Row],[Total Energy(MJ)]]*AHP!$Q$23/TOPSIS!$B$20</f>
        <v>2.5113616758644427E-2</v>
      </c>
      <c r="V336">
        <f>Net_Zero_Table[[#This Row],[Capital Cost (LKR)]]*AHP!$Q$24/TOPSIS!$C$20</f>
        <v>4.7292178639183431E-3</v>
      </c>
      <c r="W336">
        <f>Net_Zero_Table[[#This Row],[System Cost (LKR)]]*AHP!$Q$25/TOPSIS!$D$20</f>
        <v>2.7566545781524763E-3</v>
      </c>
      <c r="X336">
        <f>Net_Zero_Table[[#This Row],[Embodied Carbon (Metric T)]]*AHP!$Q$26/TOPSIS!$E$20</f>
        <v>1.0807628341959308E-2</v>
      </c>
      <c r="Y3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3.6895674791283264E-3</v>
      </c>
      <c r="Z3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2.9434408762155206E-3</v>
      </c>
      <c r="AA336">
        <f>Net_Zero_Table[[#This Row],[S- Worst-Euclidean Distance]]/(Net_Zero_Table[[#This Row],[S+ Best-Euclidean Distance]]+Net_Zero_Table[[#This Row],[S- Worst-Euclidean Distance]])</f>
        <v>0.44375654582798063</v>
      </c>
      <c r="AB336">
        <v>335</v>
      </c>
    </row>
    <row r="337" spans="1:28" x14ac:dyDescent="0.3">
      <c r="A337">
        <v>41</v>
      </c>
      <c r="B337" t="s">
        <v>139</v>
      </c>
      <c r="C337" t="s">
        <v>150</v>
      </c>
      <c r="D337" t="s">
        <v>154</v>
      </c>
      <c r="E337" t="s">
        <v>156</v>
      </c>
      <c r="F337" t="s">
        <v>160</v>
      </c>
      <c r="G337" t="s">
        <v>226</v>
      </c>
      <c r="H337">
        <v>371.71995675496584</v>
      </c>
      <c r="I337">
        <v>27</v>
      </c>
      <c r="J337">
        <v>1363637.6047534924</v>
      </c>
      <c r="K337">
        <v>48395.649536363635</v>
      </c>
      <c r="L337">
        <v>245454768.85562864</v>
      </c>
      <c r="M337">
        <v>5357652.6013636356</v>
      </c>
      <c r="N337">
        <v>2045456407.1302388</v>
      </c>
      <c r="O337">
        <v>105300000</v>
      </c>
      <c r="P337">
        <v>22.341616077272725</v>
      </c>
      <c r="Q337">
        <v>20386.382191064713</v>
      </c>
      <c r="R337">
        <v>245503164.50516501</v>
      </c>
      <c r="S337">
        <v>2156.1140597316025</v>
      </c>
      <c r="T337">
        <v>20408.723807141985</v>
      </c>
      <c r="U337">
        <f>Net_Zero_Table[[#This Row],[Total Energy(MJ)]]*AHP!$Q$23/TOPSIS!$B$20</f>
        <v>2.511350373160931E-2</v>
      </c>
      <c r="V337">
        <f>Net_Zero_Table[[#This Row],[Capital Cost (LKR)]]*AHP!$Q$24/TOPSIS!$C$20</f>
        <v>4.7300309867191991E-3</v>
      </c>
      <c r="W337">
        <f>Net_Zero_Table[[#This Row],[System Cost (LKR)]]*AHP!$Q$25/TOPSIS!$D$20</f>
        <v>2.7566545781524763E-3</v>
      </c>
      <c r="X337">
        <f>Net_Zero_Table[[#This Row],[Embodied Carbon (Metric T)]]*AHP!$Q$26/TOPSIS!$E$20</f>
        <v>1.0814315512731229E-2</v>
      </c>
      <c r="Y3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3.6920936596712491E-3</v>
      </c>
      <c r="Z3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2.9383054110458493E-3</v>
      </c>
      <c r="AA337">
        <f>Net_Zero_Table[[#This Row],[S- Worst-Euclidean Distance]]/(Net_Zero_Table[[#This Row],[S+ Best-Euclidean Distance]]+Net_Zero_Table[[#This Row],[S- Worst-Euclidean Distance]])</f>
        <v>0.4431566455815249</v>
      </c>
      <c r="AB337">
        <v>336</v>
      </c>
    </row>
    <row r="338" spans="1:28" x14ac:dyDescent="0.3">
      <c r="A338">
        <v>55</v>
      </c>
      <c r="B338" t="s">
        <v>139</v>
      </c>
      <c r="C338" t="s">
        <v>150</v>
      </c>
      <c r="D338" t="s">
        <v>155</v>
      </c>
      <c r="E338" t="s">
        <v>156</v>
      </c>
      <c r="F338" t="s">
        <v>159</v>
      </c>
      <c r="G338" t="s">
        <v>225</v>
      </c>
      <c r="H338">
        <v>371.76497570380394</v>
      </c>
      <c r="I338">
        <v>53</v>
      </c>
      <c r="J338">
        <v>1362602.6661274487</v>
      </c>
      <c r="K338">
        <v>47558.449463636367</v>
      </c>
      <c r="L338">
        <v>245268479.90294078</v>
      </c>
      <c r="M338">
        <v>5329438.9272727268</v>
      </c>
      <c r="N338">
        <v>2043903999.1911731</v>
      </c>
      <c r="O338">
        <v>98792000</v>
      </c>
      <c r="P338">
        <v>22.600727443181814</v>
      </c>
      <c r="Q338">
        <v>20370.909858605359</v>
      </c>
      <c r="R338">
        <v>245316038.35240442</v>
      </c>
      <c r="S338">
        <v>2148.0254381184459</v>
      </c>
      <c r="T338">
        <v>20393.510586048542</v>
      </c>
      <c r="U338">
        <f>Net_Zero_Table[[#This Row],[Total Energy(MJ)]]*AHP!$Q$23/TOPSIS!$B$20</f>
        <v>2.5094361846635622E-2</v>
      </c>
      <c r="V338">
        <f>Net_Zero_Table[[#This Row],[Capital Cost (LKR)]]*AHP!$Q$24/TOPSIS!$C$20</f>
        <v>4.7051224003235017E-3</v>
      </c>
      <c r="W338">
        <f>Net_Zero_Table[[#This Row],[System Cost (LKR)]]*AHP!$Q$25/TOPSIS!$D$20</f>
        <v>2.5862812828569746E-3</v>
      </c>
      <c r="X338">
        <f>Net_Zero_Table[[#This Row],[Embodied Carbon (Metric T)]]*AHP!$Q$26/TOPSIS!$E$20</f>
        <v>1.0939736702236229E-2</v>
      </c>
      <c r="Y3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3.6988033984194884E-3</v>
      </c>
      <c r="Z3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2.8849962326530278E-3</v>
      </c>
      <c r="AA338">
        <f>Net_Zero_Table[[#This Row],[S- Worst-Euclidean Distance]]/(Net_Zero_Table[[#This Row],[S+ Best-Euclidean Distance]]+Net_Zero_Table[[#This Row],[S- Worst-Euclidean Distance]])</f>
        <v>0.43819623839054395</v>
      </c>
      <c r="AB338">
        <v>337</v>
      </c>
    </row>
    <row r="339" spans="1:28" x14ac:dyDescent="0.3">
      <c r="A339">
        <v>37</v>
      </c>
      <c r="B339" t="s">
        <v>139</v>
      </c>
      <c r="C339" t="s">
        <v>150</v>
      </c>
      <c r="D339" t="s">
        <v>154</v>
      </c>
      <c r="E339" t="s">
        <v>156</v>
      </c>
      <c r="F339" t="s">
        <v>159</v>
      </c>
      <c r="G339" t="s">
        <v>225</v>
      </c>
      <c r="H339">
        <v>371.75852859880405</v>
      </c>
      <c r="I339">
        <v>53</v>
      </c>
      <c r="J339">
        <v>1362596.4253298084</v>
      </c>
      <c r="K339">
        <v>47576.869763636365</v>
      </c>
      <c r="L339">
        <v>245267356.55936551</v>
      </c>
      <c r="M339">
        <v>5330359.9422727264</v>
      </c>
      <c r="N339">
        <v>2043894637.9947124</v>
      </c>
      <c r="O339">
        <v>98792000</v>
      </c>
      <c r="P339">
        <v>22.614542668181812</v>
      </c>
      <c r="Q339">
        <v>20370.816558680635</v>
      </c>
      <c r="R339">
        <v>245314933.42912915</v>
      </c>
      <c r="S339">
        <v>2148.0169979369848</v>
      </c>
      <c r="T339">
        <v>20393.431101348819</v>
      </c>
      <c r="U339">
        <f>Net_Zero_Table[[#This Row],[Total Energy(MJ)]]*AHP!$Q$23/TOPSIS!$B$20</f>
        <v>2.5094248819600498E-2</v>
      </c>
      <c r="V339">
        <f>Net_Zero_Table[[#This Row],[Capital Cost (LKR)]]*AHP!$Q$24/TOPSIS!$C$20</f>
        <v>4.7059355231243577E-3</v>
      </c>
      <c r="W339">
        <f>Net_Zero_Table[[#This Row],[System Cost (LKR)]]*AHP!$Q$25/TOPSIS!$D$20</f>
        <v>2.5862812828569746E-3</v>
      </c>
      <c r="X339">
        <f>Net_Zero_Table[[#This Row],[Embodied Carbon (Metric T)]]*AHP!$Q$26/TOPSIS!$E$20</f>
        <v>1.0946423873008149E-2</v>
      </c>
      <c r="Y3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3.7015572423972415E-3</v>
      </c>
      <c r="Z3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2.8800572544773828E-3</v>
      </c>
      <c r="AA339">
        <f>Net_Zero_Table[[#This Row],[S- Worst-Euclidean Distance]]/(Net_Zero_Table[[#This Row],[S+ Best-Euclidean Distance]]+Net_Zero_Table[[#This Row],[S- Worst-Euclidean Distance]])</f>
        <v>0.4375913016243993</v>
      </c>
      <c r="AB339">
        <v>338</v>
      </c>
    </row>
    <row r="340" spans="1:28" x14ac:dyDescent="0.3">
      <c r="A340">
        <v>57</v>
      </c>
      <c r="B340" t="s">
        <v>139</v>
      </c>
      <c r="C340" t="s">
        <v>150</v>
      </c>
      <c r="D340" t="s">
        <v>155</v>
      </c>
      <c r="E340" t="s">
        <v>156</v>
      </c>
      <c r="F340" t="s">
        <v>159</v>
      </c>
      <c r="G340" t="s">
        <v>224</v>
      </c>
      <c r="H340">
        <v>371.76497570380394</v>
      </c>
      <c r="I340">
        <v>27</v>
      </c>
      <c r="J340">
        <v>1362602.6661274487</v>
      </c>
      <c r="K340">
        <v>47558.449463636367</v>
      </c>
      <c r="L340">
        <v>245268479.90294078</v>
      </c>
      <c r="M340">
        <v>5329438.9272727268</v>
      </c>
      <c r="N340">
        <v>2043903999.1911731</v>
      </c>
      <c r="O340">
        <v>101147400</v>
      </c>
      <c r="P340">
        <v>22.600727443181814</v>
      </c>
      <c r="Q340">
        <v>20370.909858605359</v>
      </c>
      <c r="R340">
        <v>245316038.35240442</v>
      </c>
      <c r="S340">
        <v>2150.3808381184458</v>
      </c>
      <c r="T340">
        <v>20393.510586048542</v>
      </c>
      <c r="U340">
        <f>Net_Zero_Table[[#This Row],[Total Energy(MJ)]]*AHP!$Q$23/TOPSIS!$B$20</f>
        <v>2.5094361846635622E-2</v>
      </c>
      <c r="V340">
        <f>Net_Zero_Table[[#This Row],[Capital Cost (LKR)]]*AHP!$Q$24/TOPSIS!$C$20</f>
        <v>4.7051224003235017E-3</v>
      </c>
      <c r="W340">
        <f>Net_Zero_Table[[#This Row],[System Cost (LKR)]]*AHP!$Q$25/TOPSIS!$D$20</f>
        <v>2.6479434309422583E-3</v>
      </c>
      <c r="X340">
        <f>Net_Zero_Table[[#This Row],[Embodied Carbon (Metric T)]]*AHP!$Q$26/TOPSIS!$E$20</f>
        <v>1.0939736702236229E-2</v>
      </c>
      <c r="Y3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3.7050066729439886E-3</v>
      </c>
      <c r="Z3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2.8754513918139812E-3</v>
      </c>
      <c r="AA340">
        <f>Net_Zero_Table[[#This Row],[S- Worst-Euclidean Distance]]/(Net_Zero_Table[[#This Row],[S+ Best-Euclidean Distance]]+Net_Zero_Table[[#This Row],[S- Worst-Euclidean Distance]])</f>
        <v>0.43696827234773067</v>
      </c>
      <c r="AB340">
        <v>339</v>
      </c>
    </row>
    <row r="341" spans="1:28" x14ac:dyDescent="0.3">
      <c r="A341">
        <v>39</v>
      </c>
      <c r="B341" t="s">
        <v>139</v>
      </c>
      <c r="C341" t="s">
        <v>150</v>
      </c>
      <c r="D341" t="s">
        <v>154</v>
      </c>
      <c r="E341" t="s">
        <v>156</v>
      </c>
      <c r="F341" t="s">
        <v>159</v>
      </c>
      <c r="G341" t="s">
        <v>224</v>
      </c>
      <c r="H341">
        <v>371.75852859880405</v>
      </c>
      <c r="I341">
        <v>27</v>
      </c>
      <c r="J341">
        <v>1362596.4253298084</v>
      </c>
      <c r="K341">
        <v>47576.869763636365</v>
      </c>
      <c r="L341">
        <v>245267356.55936551</v>
      </c>
      <c r="M341">
        <v>5330359.9422727264</v>
      </c>
      <c r="N341">
        <v>2043894637.9947124</v>
      </c>
      <c r="O341">
        <v>101147400</v>
      </c>
      <c r="P341">
        <v>22.614542668181812</v>
      </c>
      <c r="Q341">
        <v>20370.816558680635</v>
      </c>
      <c r="R341">
        <v>245314933.42912915</v>
      </c>
      <c r="S341">
        <v>2150.3723979369852</v>
      </c>
      <c r="T341">
        <v>20393.431101348819</v>
      </c>
      <c r="U341">
        <f>Net_Zero_Table[[#This Row],[Total Energy(MJ)]]*AHP!$Q$23/TOPSIS!$B$20</f>
        <v>2.5094248819600498E-2</v>
      </c>
      <c r="V341">
        <f>Net_Zero_Table[[#This Row],[Capital Cost (LKR)]]*AHP!$Q$24/TOPSIS!$C$20</f>
        <v>4.7059355231243577E-3</v>
      </c>
      <c r="W341">
        <f>Net_Zero_Table[[#This Row],[System Cost (LKR)]]*AHP!$Q$25/TOPSIS!$D$20</f>
        <v>2.6479434309422583E-3</v>
      </c>
      <c r="X341">
        <f>Net_Zero_Table[[#This Row],[Embodied Carbon (Metric T)]]*AHP!$Q$26/TOPSIS!$E$20</f>
        <v>1.0946423873008149E-2</v>
      </c>
      <c r="Y3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3.7077559095959104E-3</v>
      </c>
      <c r="Z3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2.8704959908229452E-3</v>
      </c>
      <c r="AA341">
        <f>Net_Zero_Table[[#This Row],[S- Worst-Euclidean Distance]]/(Net_Zero_Table[[#This Row],[S+ Best-Euclidean Distance]]+Net_Zero_Table[[#This Row],[S- Worst-Euclidean Distance]])</f>
        <v>0.43636151887710056</v>
      </c>
      <c r="AB341">
        <v>340</v>
      </c>
    </row>
    <row r="342" spans="1:28" x14ac:dyDescent="0.3">
      <c r="A342">
        <v>56</v>
      </c>
      <c r="B342" t="s">
        <v>139</v>
      </c>
      <c r="C342" t="s">
        <v>150</v>
      </c>
      <c r="D342" t="s">
        <v>155</v>
      </c>
      <c r="E342" t="s">
        <v>156</v>
      </c>
      <c r="F342" t="s">
        <v>159</v>
      </c>
      <c r="G342" t="s">
        <v>226</v>
      </c>
      <c r="H342">
        <v>371.76497570380394</v>
      </c>
      <c r="I342">
        <v>27</v>
      </c>
      <c r="J342">
        <v>1362602.6661274487</v>
      </c>
      <c r="K342">
        <v>47558.449463636367</v>
      </c>
      <c r="L342">
        <v>245268479.90294078</v>
      </c>
      <c r="M342">
        <v>5329438.9272727268</v>
      </c>
      <c r="N342">
        <v>2043903999.1911731</v>
      </c>
      <c r="O342">
        <v>105300000</v>
      </c>
      <c r="P342">
        <v>22.600727443181814</v>
      </c>
      <c r="Q342">
        <v>20370.909858605359</v>
      </c>
      <c r="R342">
        <v>245316038.35240442</v>
      </c>
      <c r="S342">
        <v>2154.5334381184457</v>
      </c>
      <c r="T342">
        <v>20393.510586048542</v>
      </c>
      <c r="U342">
        <f>Net_Zero_Table[[#This Row],[Total Energy(MJ)]]*AHP!$Q$23/TOPSIS!$B$20</f>
        <v>2.5094361846635622E-2</v>
      </c>
      <c r="V342">
        <f>Net_Zero_Table[[#This Row],[Capital Cost (LKR)]]*AHP!$Q$24/TOPSIS!$C$20</f>
        <v>4.7051224003235017E-3</v>
      </c>
      <c r="W342">
        <f>Net_Zero_Table[[#This Row],[System Cost (LKR)]]*AHP!$Q$25/TOPSIS!$D$20</f>
        <v>2.7566545781524763E-3</v>
      </c>
      <c r="X342">
        <f>Net_Zero_Table[[#This Row],[Embodied Carbon (Metric T)]]*AHP!$Q$26/TOPSIS!$E$20</f>
        <v>1.0939736702236229E-2</v>
      </c>
      <c r="Y3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3.7184092475785026E-3</v>
      </c>
      <c r="Z3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2.8617839264484485E-3</v>
      </c>
      <c r="AA342">
        <f>Net_Zero_Table[[#This Row],[S- Worst-Euclidean Distance]]/(Net_Zero_Table[[#This Row],[S+ Best-Euclidean Distance]]+Net_Zero_Table[[#This Row],[S- Worst-Euclidean Distance]])</f>
        <v>0.43490880142308835</v>
      </c>
      <c r="AB342">
        <v>341</v>
      </c>
    </row>
    <row r="343" spans="1:28" x14ac:dyDescent="0.3">
      <c r="A343">
        <v>38</v>
      </c>
      <c r="B343" t="s">
        <v>139</v>
      </c>
      <c r="C343" t="s">
        <v>150</v>
      </c>
      <c r="D343" t="s">
        <v>154</v>
      </c>
      <c r="E343" t="s">
        <v>156</v>
      </c>
      <c r="F343" t="s">
        <v>159</v>
      </c>
      <c r="G343" t="s">
        <v>226</v>
      </c>
      <c r="H343">
        <v>371.75852859880405</v>
      </c>
      <c r="I343">
        <v>27</v>
      </c>
      <c r="J343">
        <v>1362596.4253298084</v>
      </c>
      <c r="K343">
        <v>47576.869763636365</v>
      </c>
      <c r="L343">
        <v>245267356.55936551</v>
      </c>
      <c r="M343">
        <v>5330359.9422727264</v>
      </c>
      <c r="N343">
        <v>2043894637.9947124</v>
      </c>
      <c r="O343">
        <v>105300000</v>
      </c>
      <c r="P343">
        <v>22.614542668181812</v>
      </c>
      <c r="Q343">
        <v>20370.816558680635</v>
      </c>
      <c r="R343">
        <v>245314933.42912915</v>
      </c>
      <c r="S343">
        <v>2154.5249979369851</v>
      </c>
      <c r="T343">
        <v>20393.431101348819</v>
      </c>
      <c r="U343">
        <f>Net_Zero_Table[[#This Row],[Total Energy(MJ)]]*AHP!$Q$23/TOPSIS!$B$20</f>
        <v>2.5094248819600498E-2</v>
      </c>
      <c r="V343">
        <f>Net_Zero_Table[[#This Row],[Capital Cost (LKR)]]*AHP!$Q$24/TOPSIS!$C$20</f>
        <v>4.7059355231243577E-3</v>
      </c>
      <c r="W343">
        <f>Net_Zero_Table[[#This Row],[System Cost (LKR)]]*AHP!$Q$25/TOPSIS!$D$20</f>
        <v>2.7566545781524763E-3</v>
      </c>
      <c r="X343">
        <f>Net_Zero_Table[[#This Row],[Embodied Carbon (Metric T)]]*AHP!$Q$26/TOPSIS!$E$20</f>
        <v>1.0946423873008149E-2</v>
      </c>
      <c r="Y3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3.7211485822338831E-3</v>
      </c>
      <c r="Z3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2.8568048180308606E-3</v>
      </c>
      <c r="AA343">
        <f>Net_Zero_Table[[#This Row],[S- Worst-Euclidean Distance]]/(Net_Zero_Table[[#This Row],[S+ Best-Euclidean Distance]]+Net_Zero_Table[[#This Row],[S- Worst-Euclidean Distance]])</f>
        <v>0.43429994774907987</v>
      </c>
      <c r="AB343">
        <v>342</v>
      </c>
    </row>
    <row r="344" spans="1:28" x14ac:dyDescent="0.3">
      <c r="A344">
        <v>277</v>
      </c>
      <c r="B344" t="s">
        <v>141</v>
      </c>
      <c r="C344" t="s">
        <v>150</v>
      </c>
      <c r="D344" t="s">
        <v>155</v>
      </c>
      <c r="E344" t="s">
        <v>156</v>
      </c>
      <c r="F344" t="s">
        <v>161</v>
      </c>
      <c r="G344" t="s">
        <v>225</v>
      </c>
      <c r="H344">
        <v>385.14329132791119</v>
      </c>
      <c r="I344">
        <v>55</v>
      </c>
      <c r="J344">
        <v>1412166.2564675503</v>
      </c>
      <c r="K344">
        <v>41607.657099999997</v>
      </c>
      <c r="L344">
        <v>254189926.16415909</v>
      </c>
      <c r="M344">
        <v>5398365.2999999998</v>
      </c>
      <c r="N344">
        <v>2118249384.7013257</v>
      </c>
      <c r="O344">
        <v>102520000</v>
      </c>
      <c r="P344">
        <v>20.74740698863636</v>
      </c>
      <c r="Q344">
        <v>21111.885534189878</v>
      </c>
      <c r="R344">
        <v>254231533.82125908</v>
      </c>
      <c r="S344">
        <v>2226.1677500013257</v>
      </c>
      <c r="T344">
        <v>21132.632941178515</v>
      </c>
      <c r="U344">
        <f>Net_Zero_Table[[#This Row],[Total Energy(MJ)]]*AHP!$Q$23/TOPSIS!$B$20</f>
        <v>2.600636364986092E-2</v>
      </c>
      <c r="V344">
        <f>Net_Zero_Table[[#This Row],[Capital Cost (LKR)]]*AHP!$Q$24/TOPSIS!$C$20</f>
        <v>4.7659744008281971E-3</v>
      </c>
      <c r="W344">
        <f>Net_Zero_Table[[#This Row],[System Cost (LKR)]]*AHP!$Q$25/TOPSIS!$D$20</f>
        <v>2.6838768029647849E-3</v>
      </c>
      <c r="X344">
        <f>Net_Zero_Table[[#This Row],[Embodied Carbon (Metric T)]]*AHP!$Q$26/TOPSIS!$E$20</f>
        <v>1.0042648860768874E-2</v>
      </c>
      <c r="Y3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4.3378868042460144E-3</v>
      </c>
      <c r="Z3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3.1956202042565502E-3</v>
      </c>
      <c r="AA344">
        <f>Net_Zero_Table[[#This Row],[S- Worst-Euclidean Distance]]/(Net_Zero_Table[[#This Row],[S+ Best-Euclidean Distance]]+Net_Zero_Table[[#This Row],[S- Worst-Euclidean Distance]])</f>
        <v>0.42418759292980912</v>
      </c>
      <c r="AB344">
        <v>343</v>
      </c>
    </row>
    <row r="345" spans="1:28" x14ac:dyDescent="0.3">
      <c r="A345">
        <v>259</v>
      </c>
      <c r="B345" t="s">
        <v>141</v>
      </c>
      <c r="C345" t="s">
        <v>150</v>
      </c>
      <c r="D345" t="s">
        <v>154</v>
      </c>
      <c r="E345" t="s">
        <v>156</v>
      </c>
      <c r="F345" t="s">
        <v>161</v>
      </c>
      <c r="G345" t="s">
        <v>225</v>
      </c>
      <c r="H345">
        <v>385.13684422291118</v>
      </c>
      <c r="I345">
        <v>55</v>
      </c>
      <c r="J345">
        <v>1412160.01566991</v>
      </c>
      <c r="K345">
        <v>41626.077399999995</v>
      </c>
      <c r="L345">
        <v>254188802.82058382</v>
      </c>
      <c r="M345">
        <v>5399286.3149999995</v>
      </c>
      <c r="N345">
        <v>2118240023.5048649</v>
      </c>
      <c r="O345">
        <v>102520000</v>
      </c>
      <c r="P345">
        <v>20.761222213636358</v>
      </c>
      <c r="Q345">
        <v>21111.792234265151</v>
      </c>
      <c r="R345">
        <v>254230428.89798382</v>
      </c>
      <c r="S345">
        <v>2226.159309819865</v>
      </c>
      <c r="T345">
        <v>21132.553456478789</v>
      </c>
      <c r="U345">
        <f>Net_Zero_Table[[#This Row],[Total Energy(MJ)]]*AHP!$Q$23/TOPSIS!$B$20</f>
        <v>2.6006250622825796E-2</v>
      </c>
      <c r="V345">
        <f>Net_Zero_Table[[#This Row],[Capital Cost (LKR)]]*AHP!$Q$24/TOPSIS!$C$20</f>
        <v>4.7667875236290522E-3</v>
      </c>
      <c r="W345">
        <f>Net_Zero_Table[[#This Row],[System Cost (LKR)]]*AHP!$Q$25/TOPSIS!$D$20</f>
        <v>2.6838768029647849E-3</v>
      </c>
      <c r="X345">
        <f>Net_Zero_Table[[#This Row],[Embodied Carbon (Metric T)]]*AHP!$Q$26/TOPSIS!$E$20</f>
        <v>1.0049336031540792E-2</v>
      </c>
      <c r="Y3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4.338840421636579E-3</v>
      </c>
      <c r="Z3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3.1892647829696113E-3</v>
      </c>
      <c r="AA345">
        <f>Net_Zero_Table[[#This Row],[S- Worst-Euclidean Distance]]/(Net_Zero_Table[[#This Row],[S+ Best-Euclidean Distance]]+Net_Zero_Table[[#This Row],[S- Worst-Euclidean Distance]])</f>
        <v>0.42364774352757573</v>
      </c>
      <c r="AB345">
        <v>344</v>
      </c>
    </row>
    <row r="346" spans="1:28" x14ac:dyDescent="0.3">
      <c r="A346">
        <v>279</v>
      </c>
      <c r="B346" t="s">
        <v>141</v>
      </c>
      <c r="C346" t="s">
        <v>150</v>
      </c>
      <c r="D346" t="s">
        <v>155</v>
      </c>
      <c r="E346" t="s">
        <v>156</v>
      </c>
      <c r="F346" t="s">
        <v>161</v>
      </c>
      <c r="G346" t="s">
        <v>224</v>
      </c>
      <c r="H346">
        <v>385.14329132791119</v>
      </c>
      <c r="I346">
        <v>28</v>
      </c>
      <c r="J346">
        <v>1412166.2564675503</v>
      </c>
      <c r="K346">
        <v>41607.657099999997</v>
      </c>
      <c r="L346">
        <v>254189926.16415909</v>
      </c>
      <c r="M346">
        <v>5398365.2999999998</v>
      </c>
      <c r="N346">
        <v>2118249384.7013257</v>
      </c>
      <c r="O346">
        <v>104893600</v>
      </c>
      <c r="P346">
        <v>20.74740698863636</v>
      </c>
      <c r="Q346">
        <v>21111.885534189878</v>
      </c>
      <c r="R346">
        <v>254231533.82125908</v>
      </c>
      <c r="S346">
        <v>2228.5413500013256</v>
      </c>
      <c r="T346">
        <v>21132.632941178515</v>
      </c>
      <c r="U346">
        <f>Net_Zero_Table[[#This Row],[Total Energy(MJ)]]*AHP!$Q$23/TOPSIS!$B$20</f>
        <v>2.600636364986092E-2</v>
      </c>
      <c r="V346">
        <f>Net_Zero_Table[[#This Row],[Capital Cost (LKR)]]*AHP!$Q$24/TOPSIS!$C$20</f>
        <v>4.7659744008281971E-3</v>
      </c>
      <c r="W346">
        <f>Net_Zero_Table[[#This Row],[System Cost (LKR)]]*AHP!$Q$25/TOPSIS!$D$20</f>
        <v>2.7460154098660453E-3</v>
      </c>
      <c r="X346">
        <f>Net_Zero_Table[[#This Row],[Embodied Carbon (Metric T)]]*AHP!$Q$26/TOPSIS!$E$20</f>
        <v>1.0042648860768874E-2</v>
      </c>
      <c r="Y3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4.3446177253992167E-3</v>
      </c>
      <c r="Z3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3.1888461226306773E-3</v>
      </c>
      <c r="AA346">
        <f>Net_Zero_Table[[#This Row],[S- Worst-Euclidean Distance]]/(Net_Zero_Table[[#This Row],[S+ Best-Euclidean Distance]]+Net_Zero_Table[[#This Row],[S- Worst-Euclidean Distance]])</f>
        <v>0.42329082437484655</v>
      </c>
      <c r="AB346">
        <v>345</v>
      </c>
    </row>
    <row r="347" spans="1:28" x14ac:dyDescent="0.3">
      <c r="A347">
        <v>261</v>
      </c>
      <c r="B347" t="s">
        <v>141</v>
      </c>
      <c r="C347" t="s">
        <v>150</v>
      </c>
      <c r="D347" t="s">
        <v>154</v>
      </c>
      <c r="E347" t="s">
        <v>156</v>
      </c>
      <c r="F347" t="s">
        <v>161</v>
      </c>
      <c r="G347" t="s">
        <v>224</v>
      </c>
      <c r="H347">
        <v>385.13684422291118</v>
      </c>
      <c r="I347">
        <v>28</v>
      </c>
      <c r="J347">
        <v>1412160.01566991</v>
      </c>
      <c r="K347">
        <v>41626.077399999995</v>
      </c>
      <c r="L347">
        <v>254188802.82058382</v>
      </c>
      <c r="M347">
        <v>5399286.3149999995</v>
      </c>
      <c r="N347">
        <v>2118240023.5048649</v>
      </c>
      <c r="O347">
        <v>104893600</v>
      </c>
      <c r="P347">
        <v>20.761222213636358</v>
      </c>
      <c r="Q347">
        <v>21111.792234265151</v>
      </c>
      <c r="R347">
        <v>254230428.89798382</v>
      </c>
      <c r="S347">
        <v>2228.5329098198654</v>
      </c>
      <c r="T347">
        <v>21132.553456478789</v>
      </c>
      <c r="U347">
        <f>Net_Zero_Table[[#This Row],[Total Energy(MJ)]]*AHP!$Q$23/TOPSIS!$B$20</f>
        <v>2.6006250622825796E-2</v>
      </c>
      <c r="V347">
        <f>Net_Zero_Table[[#This Row],[Capital Cost (LKR)]]*AHP!$Q$24/TOPSIS!$C$20</f>
        <v>4.7667875236290522E-3</v>
      </c>
      <c r="W347">
        <f>Net_Zero_Table[[#This Row],[System Cost (LKR)]]*AHP!$Q$25/TOPSIS!$D$20</f>
        <v>2.7460154098660453E-3</v>
      </c>
      <c r="X347">
        <f>Net_Zero_Table[[#This Row],[Embodied Carbon (Metric T)]]*AHP!$Q$26/TOPSIS!$E$20</f>
        <v>1.0049336031540792E-2</v>
      </c>
      <c r="Y3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4.3455698657171356E-3</v>
      </c>
      <c r="Z3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3.1824771735008924E-3</v>
      </c>
      <c r="AA347">
        <f>Net_Zero_Table[[#This Row],[S- Worst-Euclidean Distance]]/(Net_Zero_Table[[#This Row],[S+ Best-Euclidean Distance]]+Net_Zero_Table[[#This Row],[S- Worst-Euclidean Distance]])</f>
        <v>0.42274937403040863</v>
      </c>
      <c r="AB347">
        <v>346</v>
      </c>
    </row>
    <row r="348" spans="1:28" x14ac:dyDescent="0.3">
      <c r="A348">
        <v>278</v>
      </c>
      <c r="B348" t="s">
        <v>141</v>
      </c>
      <c r="C348" t="s">
        <v>150</v>
      </c>
      <c r="D348" t="s">
        <v>155</v>
      </c>
      <c r="E348" t="s">
        <v>156</v>
      </c>
      <c r="F348" t="s">
        <v>161</v>
      </c>
      <c r="G348" t="s">
        <v>226</v>
      </c>
      <c r="H348">
        <v>385.14329132791119</v>
      </c>
      <c r="I348">
        <v>28</v>
      </c>
      <c r="J348">
        <v>1412166.2564675503</v>
      </c>
      <c r="K348">
        <v>41607.657099999997</v>
      </c>
      <c r="L348">
        <v>254189926.16415909</v>
      </c>
      <c r="M348">
        <v>5398365.2999999998</v>
      </c>
      <c r="N348">
        <v>2118249384.7013257</v>
      </c>
      <c r="O348">
        <v>109200000</v>
      </c>
      <c r="P348">
        <v>20.74740698863636</v>
      </c>
      <c r="Q348">
        <v>21111.885534189878</v>
      </c>
      <c r="R348">
        <v>254231533.82125908</v>
      </c>
      <c r="S348">
        <v>2232.8477500013255</v>
      </c>
      <c r="T348">
        <v>21132.632941178515</v>
      </c>
      <c r="U348">
        <f>Net_Zero_Table[[#This Row],[Total Energy(MJ)]]*AHP!$Q$23/TOPSIS!$B$20</f>
        <v>2.600636364986092E-2</v>
      </c>
      <c r="V348">
        <f>Net_Zero_Table[[#This Row],[Capital Cost (LKR)]]*AHP!$Q$24/TOPSIS!$C$20</f>
        <v>4.7659744008281971E-3</v>
      </c>
      <c r="W348">
        <f>Net_Zero_Table[[#This Row],[System Cost (LKR)]]*AHP!$Q$25/TOPSIS!$D$20</f>
        <v>2.8587528958618274E-3</v>
      </c>
      <c r="X348">
        <f>Net_Zero_Table[[#This Row],[Embodied Carbon (Metric T)]]*AHP!$Q$26/TOPSIS!$E$20</f>
        <v>1.0042648860768874E-2</v>
      </c>
      <c r="Y3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4.3590650010621561E-3</v>
      </c>
      <c r="Z3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3.1796208299758404E-3</v>
      </c>
      <c r="AA348">
        <f>Net_Zero_Table[[#This Row],[S- Worst-Euclidean Distance]]/(Net_Zero_Table[[#This Row],[S+ Best-Euclidean Distance]]+Net_Zero_Table[[#This Row],[S- Worst-Euclidean Distance]])</f>
        <v>0.42177388755011169</v>
      </c>
      <c r="AB348">
        <v>347</v>
      </c>
    </row>
    <row r="349" spans="1:28" x14ac:dyDescent="0.3">
      <c r="A349">
        <v>260</v>
      </c>
      <c r="B349" t="s">
        <v>141</v>
      </c>
      <c r="C349" t="s">
        <v>150</v>
      </c>
      <c r="D349" t="s">
        <v>154</v>
      </c>
      <c r="E349" t="s">
        <v>156</v>
      </c>
      <c r="F349" t="s">
        <v>161</v>
      </c>
      <c r="G349" t="s">
        <v>226</v>
      </c>
      <c r="H349">
        <v>385.13684422291118</v>
      </c>
      <c r="I349">
        <v>28</v>
      </c>
      <c r="J349">
        <v>1412160.01566991</v>
      </c>
      <c r="K349">
        <v>41626.077399999995</v>
      </c>
      <c r="L349">
        <v>254188802.82058382</v>
      </c>
      <c r="M349">
        <v>5399286.3149999995</v>
      </c>
      <c r="N349">
        <v>2118240023.5048649</v>
      </c>
      <c r="O349">
        <v>109200000</v>
      </c>
      <c r="P349">
        <v>20.761222213636358</v>
      </c>
      <c r="Q349">
        <v>21111.792234265151</v>
      </c>
      <c r="R349">
        <v>254230428.89798382</v>
      </c>
      <c r="S349">
        <v>2232.8393098198653</v>
      </c>
      <c r="T349">
        <v>21132.553456478789</v>
      </c>
      <c r="U349">
        <f>Net_Zero_Table[[#This Row],[Total Energy(MJ)]]*AHP!$Q$23/TOPSIS!$B$20</f>
        <v>2.6006250622825796E-2</v>
      </c>
      <c r="V349">
        <f>Net_Zero_Table[[#This Row],[Capital Cost (LKR)]]*AHP!$Q$24/TOPSIS!$C$20</f>
        <v>4.7667875236290522E-3</v>
      </c>
      <c r="W349">
        <f>Net_Zero_Table[[#This Row],[System Cost (LKR)]]*AHP!$Q$25/TOPSIS!$D$20</f>
        <v>2.8587528958618274E-3</v>
      </c>
      <c r="X349">
        <f>Net_Zero_Table[[#This Row],[Embodied Carbon (Metric T)]]*AHP!$Q$26/TOPSIS!$E$20</f>
        <v>1.0049336031540792E-2</v>
      </c>
      <c r="Y3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4.3600139863836217E-3</v>
      </c>
      <c r="Z3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3.1732333649534469E-3</v>
      </c>
      <c r="AA349">
        <f>Net_Zero_Table[[#This Row],[S- Worst-Euclidean Distance]]/(Net_Zero_Table[[#This Row],[S+ Best-Euclidean Distance]]+Net_Zero_Table[[#This Row],[S- Worst-Euclidean Distance]])</f>
        <v>0.42123047564477395</v>
      </c>
      <c r="AB349">
        <v>348</v>
      </c>
    </row>
    <row r="350" spans="1:28" x14ac:dyDescent="0.3">
      <c r="A350">
        <v>538</v>
      </c>
      <c r="B350" t="s">
        <v>143</v>
      </c>
      <c r="C350" t="s">
        <v>151</v>
      </c>
      <c r="D350" t="s">
        <v>155</v>
      </c>
      <c r="E350" t="s">
        <v>157</v>
      </c>
      <c r="F350" t="s">
        <v>161</v>
      </c>
      <c r="G350" t="s">
        <v>225</v>
      </c>
      <c r="H350">
        <v>384.35790918459162</v>
      </c>
      <c r="I350">
        <v>55</v>
      </c>
      <c r="J350">
        <v>1359334.6838850847</v>
      </c>
      <c r="K350">
        <v>36464.842609090905</v>
      </c>
      <c r="L350">
        <v>244680243.09931526</v>
      </c>
      <c r="M350">
        <v>4553559.6581818173</v>
      </c>
      <c r="N350">
        <v>2039002025.8276269</v>
      </c>
      <c r="O350">
        <v>102520000</v>
      </c>
      <c r="P350">
        <v>23.706360097727273</v>
      </c>
      <c r="Q350">
        <v>20322.053524082017</v>
      </c>
      <c r="R350">
        <v>244716707.94192433</v>
      </c>
      <c r="S350">
        <v>2146.0755854858089</v>
      </c>
      <c r="T350">
        <v>20345.759884179744</v>
      </c>
      <c r="U350">
        <f>Net_Zero_Table[[#This Row],[Total Energy(MJ)]]*AHP!$Q$23/TOPSIS!$B$20</f>
        <v>2.5033053934249254E-2</v>
      </c>
      <c r="V350">
        <f>Net_Zero_Table[[#This Row],[Capital Cost (LKR)]]*AHP!$Q$24/TOPSIS!$C$20</f>
        <v>4.0201334214152824E-3</v>
      </c>
      <c r="W350">
        <f>Net_Zero_Table[[#This Row],[System Cost (LKR)]]*AHP!$Q$25/TOPSIS!$D$20</f>
        <v>2.6838768029647849E-3</v>
      </c>
      <c r="X350">
        <f>Net_Zero_Table[[#This Row],[Embodied Carbon (Metric T)]]*AHP!$Q$26/TOPSIS!$E$20</f>
        <v>1.1474911074854521E-2</v>
      </c>
      <c r="Y3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3.8372346134074023E-3</v>
      </c>
      <c r="Z3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2.7840914899185582E-3</v>
      </c>
      <c r="AA350">
        <f>Net_Zero_Table[[#This Row],[S- Worst-Euclidean Distance]]/(Net_Zero_Table[[#This Row],[S+ Best-Euclidean Distance]]+Net_Zero_Table[[#This Row],[S- Worst-Euclidean Distance]])</f>
        <v>0.42047339860214411</v>
      </c>
      <c r="AB350">
        <v>349</v>
      </c>
    </row>
    <row r="351" spans="1:28" x14ac:dyDescent="0.3">
      <c r="A351">
        <v>520</v>
      </c>
      <c r="B351" t="s">
        <v>143</v>
      </c>
      <c r="C351" t="s">
        <v>151</v>
      </c>
      <c r="D351" t="s">
        <v>154</v>
      </c>
      <c r="E351" t="s">
        <v>157</v>
      </c>
      <c r="F351" t="s">
        <v>161</v>
      </c>
      <c r="G351" t="s">
        <v>225</v>
      </c>
      <c r="H351">
        <v>384.35146207959156</v>
      </c>
      <c r="I351">
        <v>55</v>
      </c>
      <c r="J351">
        <v>1359328.4430874446</v>
      </c>
      <c r="K351">
        <v>36483.262909090903</v>
      </c>
      <c r="L351">
        <v>244679119.75574005</v>
      </c>
      <c r="M351">
        <v>4554480.6731818179</v>
      </c>
      <c r="N351">
        <v>2038992664.6311669</v>
      </c>
      <c r="O351">
        <v>102520000</v>
      </c>
      <c r="P351">
        <v>23.720175322727272</v>
      </c>
      <c r="Q351">
        <v>20321.960224157297</v>
      </c>
      <c r="R351">
        <v>244715603.01864913</v>
      </c>
      <c r="S351">
        <v>2146.0671453043487</v>
      </c>
      <c r="T351">
        <v>20345.680399480025</v>
      </c>
      <c r="U351">
        <f>Net_Zero_Table[[#This Row],[Total Energy(MJ)]]*AHP!$Q$23/TOPSIS!$B$20</f>
        <v>2.5032940907214141E-2</v>
      </c>
      <c r="V351">
        <f>Net_Zero_Table[[#This Row],[Capital Cost (LKR)]]*AHP!$Q$24/TOPSIS!$C$20</f>
        <v>4.0209465442161384E-3</v>
      </c>
      <c r="W351">
        <f>Net_Zero_Table[[#This Row],[System Cost (LKR)]]*AHP!$Q$25/TOPSIS!$D$20</f>
        <v>2.6838768029647849E-3</v>
      </c>
      <c r="X351">
        <f>Net_Zero_Table[[#This Row],[Embodied Carbon (Metric T)]]*AHP!$Q$26/TOPSIS!$E$20</f>
        <v>1.148159824562644E-2</v>
      </c>
      <c r="Y3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3.840677859486487E-3</v>
      </c>
      <c r="Z3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2.7800628507852849E-3</v>
      </c>
      <c r="AA351">
        <f>Net_Zero_Table[[#This Row],[S- Worst-Euclidean Distance]]/(Net_Zero_Table[[#This Row],[S+ Best-Euclidean Distance]]+Net_Zero_Table[[#This Row],[S- Worst-Euclidean Distance]])</f>
        <v>0.41990208836786891</v>
      </c>
      <c r="AB351">
        <v>350</v>
      </c>
    </row>
    <row r="352" spans="1:28" x14ac:dyDescent="0.3">
      <c r="A352">
        <v>540</v>
      </c>
      <c r="B352" t="s">
        <v>143</v>
      </c>
      <c r="C352" t="s">
        <v>151</v>
      </c>
      <c r="D352" t="s">
        <v>155</v>
      </c>
      <c r="E352" t="s">
        <v>157</v>
      </c>
      <c r="F352" t="s">
        <v>161</v>
      </c>
      <c r="G352" t="s">
        <v>224</v>
      </c>
      <c r="H352">
        <v>384.35790918459162</v>
      </c>
      <c r="I352">
        <v>28</v>
      </c>
      <c r="J352">
        <v>1359334.6838850847</v>
      </c>
      <c r="K352">
        <v>36464.842609090905</v>
      </c>
      <c r="L352">
        <v>244680243.09931526</v>
      </c>
      <c r="M352">
        <v>4553559.6581818173</v>
      </c>
      <c r="N352">
        <v>2039002025.8276269</v>
      </c>
      <c r="O352">
        <v>104893600</v>
      </c>
      <c r="P352">
        <v>23.706360097727273</v>
      </c>
      <c r="Q352">
        <v>20322.053524082017</v>
      </c>
      <c r="R352">
        <v>244716707.94192433</v>
      </c>
      <c r="S352">
        <v>2148.4491854858088</v>
      </c>
      <c r="T352">
        <v>20345.759884179744</v>
      </c>
      <c r="U352">
        <f>Net_Zero_Table[[#This Row],[Total Energy(MJ)]]*AHP!$Q$23/TOPSIS!$B$20</f>
        <v>2.5033053934249254E-2</v>
      </c>
      <c r="V352">
        <f>Net_Zero_Table[[#This Row],[Capital Cost (LKR)]]*AHP!$Q$24/TOPSIS!$C$20</f>
        <v>4.0201334214152824E-3</v>
      </c>
      <c r="W352">
        <f>Net_Zero_Table[[#This Row],[System Cost (LKR)]]*AHP!$Q$25/TOPSIS!$D$20</f>
        <v>2.7460154098660453E-3</v>
      </c>
      <c r="X352">
        <f>Net_Zero_Table[[#This Row],[Embodied Carbon (Metric T)]]*AHP!$Q$26/TOPSIS!$E$20</f>
        <v>1.1474911074854521E-2</v>
      </c>
      <c r="Y3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3.8448420945122325E-3</v>
      </c>
      <c r="Z3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2.776313478013779E-3</v>
      </c>
      <c r="AA352">
        <f>Net_Zero_Table[[#This Row],[S- Worst-Euclidean Distance]]/(Net_Zero_Table[[#This Row],[S+ Best-Euclidean Distance]]+Net_Zero_Table[[#This Row],[S- Worst-Euclidean Distance]])</f>
        <v>0.4193095068682397</v>
      </c>
      <c r="AB352">
        <v>351</v>
      </c>
    </row>
    <row r="353" spans="1:28" x14ac:dyDescent="0.3">
      <c r="A353">
        <v>522</v>
      </c>
      <c r="B353" t="s">
        <v>143</v>
      </c>
      <c r="C353" t="s">
        <v>151</v>
      </c>
      <c r="D353" t="s">
        <v>154</v>
      </c>
      <c r="E353" t="s">
        <v>157</v>
      </c>
      <c r="F353" t="s">
        <v>161</v>
      </c>
      <c r="G353" t="s">
        <v>224</v>
      </c>
      <c r="H353">
        <v>384.35146207959156</v>
      </c>
      <c r="I353">
        <v>28</v>
      </c>
      <c r="J353">
        <v>1359328.4430874446</v>
      </c>
      <c r="K353">
        <v>36483.262909090903</v>
      </c>
      <c r="L353">
        <v>244679119.75574005</v>
      </c>
      <c r="M353">
        <v>4554480.6731818179</v>
      </c>
      <c r="N353">
        <v>2038992664.6311669</v>
      </c>
      <c r="O353">
        <v>104893600</v>
      </c>
      <c r="P353">
        <v>23.720175322727272</v>
      </c>
      <c r="Q353">
        <v>20321.960224157297</v>
      </c>
      <c r="R353">
        <v>244715603.01864913</v>
      </c>
      <c r="S353">
        <v>2148.4407453043491</v>
      </c>
      <c r="T353">
        <v>20345.680399480025</v>
      </c>
      <c r="U353">
        <f>Net_Zero_Table[[#This Row],[Total Energy(MJ)]]*AHP!$Q$23/TOPSIS!$B$20</f>
        <v>2.5032940907214141E-2</v>
      </c>
      <c r="V353">
        <f>Net_Zero_Table[[#This Row],[Capital Cost (LKR)]]*AHP!$Q$24/TOPSIS!$C$20</f>
        <v>4.0209465442161384E-3</v>
      </c>
      <c r="W353">
        <f>Net_Zero_Table[[#This Row],[System Cost (LKR)]]*AHP!$Q$25/TOPSIS!$D$20</f>
        <v>2.7460154098660453E-3</v>
      </c>
      <c r="X353">
        <f>Net_Zero_Table[[#This Row],[Embodied Carbon (Metric T)]]*AHP!$Q$26/TOPSIS!$E$20</f>
        <v>1.148159824562644E-2</v>
      </c>
      <c r="Y3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3.8482785338058707E-3</v>
      </c>
      <c r="Z3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2.7722735359773636E-3</v>
      </c>
      <c r="AA353">
        <f>Net_Zero_Table[[#This Row],[S- Worst-Euclidean Distance]]/(Net_Zero_Table[[#This Row],[S+ Best-Euclidean Distance]]+Net_Zero_Table[[#This Row],[S- Worst-Euclidean Distance]])</f>
        <v>0.4187375171672249</v>
      </c>
      <c r="AB353">
        <v>352</v>
      </c>
    </row>
    <row r="354" spans="1:28" x14ac:dyDescent="0.3">
      <c r="A354">
        <v>539</v>
      </c>
      <c r="B354" t="s">
        <v>143</v>
      </c>
      <c r="C354" t="s">
        <v>151</v>
      </c>
      <c r="D354" t="s">
        <v>155</v>
      </c>
      <c r="E354" t="s">
        <v>157</v>
      </c>
      <c r="F354" t="s">
        <v>161</v>
      </c>
      <c r="G354" t="s">
        <v>226</v>
      </c>
      <c r="H354">
        <v>384.35790918459162</v>
      </c>
      <c r="I354">
        <v>28</v>
      </c>
      <c r="J354">
        <v>1359334.6838850847</v>
      </c>
      <c r="K354">
        <v>36464.842609090905</v>
      </c>
      <c r="L354">
        <v>244680243.09931526</v>
      </c>
      <c r="M354">
        <v>4553559.6581818173</v>
      </c>
      <c r="N354">
        <v>2039002025.8276269</v>
      </c>
      <c r="O354">
        <v>109200000</v>
      </c>
      <c r="P354">
        <v>23.706360097727273</v>
      </c>
      <c r="Q354">
        <v>20322.053524082017</v>
      </c>
      <c r="R354">
        <v>244716707.94192433</v>
      </c>
      <c r="S354">
        <v>2152.7555854858088</v>
      </c>
      <c r="T354">
        <v>20345.759884179744</v>
      </c>
      <c r="U354">
        <f>Net_Zero_Table[[#This Row],[Total Energy(MJ)]]*AHP!$Q$23/TOPSIS!$B$20</f>
        <v>2.5033053934249254E-2</v>
      </c>
      <c r="V354">
        <f>Net_Zero_Table[[#This Row],[Capital Cost (LKR)]]*AHP!$Q$24/TOPSIS!$C$20</f>
        <v>4.0201334214152824E-3</v>
      </c>
      <c r="W354">
        <f>Net_Zero_Table[[#This Row],[System Cost (LKR)]]*AHP!$Q$25/TOPSIS!$D$20</f>
        <v>2.8587528958618274E-3</v>
      </c>
      <c r="X354">
        <f>Net_Zero_Table[[#This Row],[Embodied Carbon (Metric T)]]*AHP!$Q$26/TOPSIS!$E$20</f>
        <v>1.1474911074854521E-2</v>
      </c>
      <c r="Y3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3.8611598303314467E-3</v>
      </c>
      <c r="Z3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2.7657124862864027E-3</v>
      </c>
      <c r="AA354">
        <f>Net_Zero_Table[[#This Row],[S- Worst-Euclidean Distance]]/(Net_Zero_Table[[#This Row],[S+ Best-Euclidean Distance]]+Net_Zero_Table[[#This Row],[S- Worst-Euclidean Distance]])</f>
        <v>0.4173480873248418</v>
      </c>
      <c r="AB354">
        <v>353</v>
      </c>
    </row>
    <row r="355" spans="1:28" x14ac:dyDescent="0.3">
      <c r="A355">
        <v>521</v>
      </c>
      <c r="B355" t="s">
        <v>143</v>
      </c>
      <c r="C355" t="s">
        <v>151</v>
      </c>
      <c r="D355" t="s">
        <v>154</v>
      </c>
      <c r="E355" t="s">
        <v>157</v>
      </c>
      <c r="F355" t="s">
        <v>161</v>
      </c>
      <c r="G355" t="s">
        <v>226</v>
      </c>
      <c r="H355">
        <v>384.35146207959156</v>
      </c>
      <c r="I355">
        <v>28</v>
      </c>
      <c r="J355">
        <v>1359328.4430874446</v>
      </c>
      <c r="K355">
        <v>36483.262909090903</v>
      </c>
      <c r="L355">
        <v>244679119.75574005</v>
      </c>
      <c r="M355">
        <v>4554480.6731818179</v>
      </c>
      <c r="N355">
        <v>2038992664.6311669</v>
      </c>
      <c r="O355">
        <v>109200000</v>
      </c>
      <c r="P355">
        <v>23.720175322727272</v>
      </c>
      <c r="Q355">
        <v>20321.960224157297</v>
      </c>
      <c r="R355">
        <v>244715603.01864913</v>
      </c>
      <c r="S355">
        <v>2152.747145304349</v>
      </c>
      <c r="T355">
        <v>20345.680399480025</v>
      </c>
      <c r="U355">
        <f>Net_Zero_Table[[#This Row],[Total Energy(MJ)]]*AHP!$Q$23/TOPSIS!$B$20</f>
        <v>2.5032940907214141E-2</v>
      </c>
      <c r="V355">
        <f>Net_Zero_Table[[#This Row],[Capital Cost (LKR)]]*AHP!$Q$24/TOPSIS!$C$20</f>
        <v>4.0209465442161384E-3</v>
      </c>
      <c r="W355">
        <f>Net_Zero_Table[[#This Row],[System Cost (LKR)]]*AHP!$Q$25/TOPSIS!$D$20</f>
        <v>2.8587528958618274E-3</v>
      </c>
      <c r="X355">
        <f>Net_Zero_Table[[#This Row],[Embodied Carbon (Metric T)]]*AHP!$Q$26/TOPSIS!$E$20</f>
        <v>1.148159824562644E-2</v>
      </c>
      <c r="Y3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3.8645817596970329E-3</v>
      </c>
      <c r="Z3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2.7616570364330144E-3</v>
      </c>
      <c r="AA355">
        <f>Net_Zero_Table[[#This Row],[S- Worst-Euclidean Distance]]/(Net_Zero_Table[[#This Row],[S+ Best-Euclidean Distance]]+Net_Zero_Table[[#This Row],[S- Worst-Euclidean Distance]])</f>
        <v>0.41677596014890345</v>
      </c>
      <c r="AB355">
        <v>354</v>
      </c>
    </row>
    <row r="356" spans="1:28" x14ac:dyDescent="0.3">
      <c r="A356">
        <v>535</v>
      </c>
      <c r="B356" t="s">
        <v>143</v>
      </c>
      <c r="C356" t="s">
        <v>151</v>
      </c>
      <c r="D356" t="s">
        <v>155</v>
      </c>
      <c r="E356" t="s">
        <v>157</v>
      </c>
      <c r="F356" t="s">
        <v>160</v>
      </c>
      <c r="G356" t="s">
        <v>225</v>
      </c>
      <c r="H356">
        <v>384.62240182805317</v>
      </c>
      <c r="I356">
        <v>55</v>
      </c>
      <c r="J356">
        <v>1352195.1678369665</v>
      </c>
      <c r="K356">
        <v>35973.574745454542</v>
      </c>
      <c r="L356">
        <v>243395130.21065399</v>
      </c>
      <c r="M356">
        <v>4602686.4445454534</v>
      </c>
      <c r="N356">
        <v>2028292751.7554498</v>
      </c>
      <c r="O356">
        <v>102520000</v>
      </c>
      <c r="P356">
        <v>24.197627961363636</v>
      </c>
      <c r="Q356">
        <v>20215.317759162648</v>
      </c>
      <c r="R356">
        <v>243431103.78539944</v>
      </c>
      <c r="S356">
        <v>2135.4154381999952</v>
      </c>
      <c r="T356">
        <v>20239.515387124011</v>
      </c>
      <c r="U356">
        <f>Net_Zero_Table[[#This Row],[Total Energy(MJ)]]*AHP!$Q$23/TOPSIS!$B$20</f>
        <v>2.4901544326838138E-2</v>
      </c>
      <c r="V356">
        <f>Net_Zero_Table[[#This Row],[Capital Cost (LKR)]]*AHP!$Q$24/TOPSIS!$C$20</f>
        <v>4.0635052558859958E-3</v>
      </c>
      <c r="W356">
        <f>Net_Zero_Table[[#This Row],[System Cost (LKR)]]*AHP!$Q$25/TOPSIS!$D$20</f>
        <v>2.6838768029647849E-3</v>
      </c>
      <c r="X356">
        <f>Net_Zero_Table[[#This Row],[Embodied Carbon (Metric T)]]*AHP!$Q$26/TOPSIS!$E$20</f>
        <v>1.1712706123352982E-2</v>
      </c>
      <c r="Y3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3.8621071655924508E-3</v>
      </c>
      <c r="Z3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2.7344646806094362E-3</v>
      </c>
      <c r="AA356">
        <f>Net_Zero_Table[[#This Row],[S- Worst-Euclidean Distance]]/(Net_Zero_Table[[#This Row],[S+ Best-Euclidean Distance]]+Net_Zero_Table[[#This Row],[S- Worst-Euclidean Distance]])</f>
        <v>0.41452814346043404</v>
      </c>
      <c r="AB356">
        <v>355</v>
      </c>
    </row>
    <row r="357" spans="1:28" x14ac:dyDescent="0.3">
      <c r="A357">
        <v>274</v>
      </c>
      <c r="B357" t="s">
        <v>141</v>
      </c>
      <c r="C357" t="s">
        <v>150</v>
      </c>
      <c r="D357" t="s">
        <v>155</v>
      </c>
      <c r="E357" t="s">
        <v>156</v>
      </c>
      <c r="F357" t="s">
        <v>160</v>
      </c>
      <c r="G357" t="s">
        <v>225</v>
      </c>
      <c r="H357">
        <v>385.40778397137274</v>
      </c>
      <c r="I357">
        <v>55</v>
      </c>
      <c r="J357">
        <v>1405026.7404194321</v>
      </c>
      <c r="K357">
        <v>41116.389236363633</v>
      </c>
      <c r="L357">
        <v>252904813.27549776</v>
      </c>
      <c r="M357">
        <v>5447492.086363636</v>
      </c>
      <c r="N357">
        <v>2107540110.629148</v>
      </c>
      <c r="O357">
        <v>102520000</v>
      </c>
      <c r="P357">
        <v>21.238674852272723</v>
      </c>
      <c r="Q357">
        <v>21005.149769270505</v>
      </c>
      <c r="R357">
        <v>252945929.66473413</v>
      </c>
      <c r="S357">
        <v>2215.5076027155114</v>
      </c>
      <c r="T357">
        <v>21026.388444122778</v>
      </c>
      <c r="U357">
        <f>Net_Zero_Table[[#This Row],[Total Energy(MJ)]]*AHP!$Q$23/TOPSIS!$B$20</f>
        <v>2.58748540424498E-2</v>
      </c>
      <c r="V357">
        <f>Net_Zero_Table[[#This Row],[Capital Cost (LKR)]]*AHP!$Q$24/TOPSIS!$C$20</f>
        <v>4.8093462352989114E-3</v>
      </c>
      <c r="W357">
        <f>Net_Zero_Table[[#This Row],[System Cost (LKR)]]*AHP!$Q$25/TOPSIS!$D$20</f>
        <v>2.6838768029647849E-3</v>
      </c>
      <c r="X357">
        <f>Net_Zero_Table[[#This Row],[Embodied Carbon (Metric T)]]*AHP!$Q$26/TOPSIS!$E$20</f>
        <v>1.0280443909267334E-2</v>
      </c>
      <c r="Y3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4.2586725991957241E-3</v>
      </c>
      <c r="Z3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3.0109214960899119E-3</v>
      </c>
      <c r="AA357">
        <f>Net_Zero_Table[[#This Row],[S- Worst-Euclidean Distance]]/(Net_Zero_Table[[#This Row],[S+ Best-Euclidean Distance]]+Net_Zero_Table[[#This Row],[S- Worst-Euclidean Distance]])</f>
        <v>0.41418013944444404</v>
      </c>
      <c r="AB357">
        <v>356</v>
      </c>
    </row>
    <row r="358" spans="1:28" x14ac:dyDescent="0.3">
      <c r="A358">
        <v>517</v>
      </c>
      <c r="B358" t="s">
        <v>143</v>
      </c>
      <c r="C358" t="s">
        <v>151</v>
      </c>
      <c r="D358" t="s">
        <v>154</v>
      </c>
      <c r="E358" t="s">
        <v>157</v>
      </c>
      <c r="F358" t="s">
        <v>160</v>
      </c>
      <c r="G358" t="s">
        <v>225</v>
      </c>
      <c r="H358">
        <v>384.61595472305316</v>
      </c>
      <c r="I358">
        <v>55</v>
      </c>
      <c r="J358">
        <v>1352188.9270393264</v>
      </c>
      <c r="K358">
        <v>35991.99504545454</v>
      </c>
      <c r="L358">
        <v>243394006.86707875</v>
      </c>
      <c r="M358">
        <v>4603607.459545454</v>
      </c>
      <c r="N358">
        <v>2028283390.5589895</v>
      </c>
      <c r="O358">
        <v>102520000</v>
      </c>
      <c r="P358">
        <v>24.211443186363635</v>
      </c>
      <c r="Q358">
        <v>20215.224459237928</v>
      </c>
      <c r="R358">
        <v>243429998.8621242</v>
      </c>
      <c r="S358">
        <v>2135.406998018535</v>
      </c>
      <c r="T358">
        <v>20239.435902424291</v>
      </c>
      <c r="U358">
        <f>Net_Zero_Table[[#This Row],[Total Energy(MJ)]]*AHP!$Q$23/TOPSIS!$B$20</f>
        <v>2.4901431299803021E-2</v>
      </c>
      <c r="V358">
        <f>Net_Zero_Table[[#This Row],[Capital Cost (LKR)]]*AHP!$Q$24/TOPSIS!$C$20</f>
        <v>4.0643183786868518E-3</v>
      </c>
      <c r="W358">
        <f>Net_Zero_Table[[#This Row],[System Cost (LKR)]]*AHP!$Q$25/TOPSIS!$D$20</f>
        <v>2.6838768029647849E-3</v>
      </c>
      <c r="X358">
        <f>Net_Zero_Table[[#This Row],[Embodied Carbon (Metric T)]]*AHP!$Q$26/TOPSIS!$E$20</f>
        <v>1.1719393294124901E-2</v>
      </c>
      <c r="Y3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3.8659525752744962E-3</v>
      </c>
      <c r="Z3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2.7309635173896184E-3</v>
      </c>
      <c r="AA358">
        <f>Net_Zero_Table[[#This Row],[S- Worst-Euclidean Distance]]/(Net_Zero_Table[[#This Row],[S+ Best-Euclidean Distance]]+Net_Zero_Table[[#This Row],[S- Worst-Euclidean Distance]])</f>
        <v>0.41397578490144771</v>
      </c>
      <c r="AB358">
        <v>357</v>
      </c>
    </row>
    <row r="359" spans="1:28" x14ac:dyDescent="0.3">
      <c r="A359">
        <v>256</v>
      </c>
      <c r="B359" t="s">
        <v>141</v>
      </c>
      <c r="C359" t="s">
        <v>150</v>
      </c>
      <c r="D359" t="s">
        <v>154</v>
      </c>
      <c r="E359" t="s">
        <v>156</v>
      </c>
      <c r="F359" t="s">
        <v>160</v>
      </c>
      <c r="G359" t="s">
        <v>225</v>
      </c>
      <c r="H359">
        <v>385.40133686637273</v>
      </c>
      <c r="I359">
        <v>55</v>
      </c>
      <c r="J359">
        <v>1405020.4996217922</v>
      </c>
      <c r="K359">
        <v>41134.809536363631</v>
      </c>
      <c r="L359">
        <v>252903689.93192258</v>
      </c>
      <c r="M359">
        <v>5448413.1013636356</v>
      </c>
      <c r="N359">
        <v>2107530749.4326882</v>
      </c>
      <c r="O359">
        <v>102520000</v>
      </c>
      <c r="P359">
        <v>21.252490077272725</v>
      </c>
      <c r="Q359">
        <v>21005.056469345793</v>
      </c>
      <c r="R359">
        <v>252944824.74145895</v>
      </c>
      <c r="S359">
        <v>2215.4991625340517</v>
      </c>
      <c r="T359">
        <v>21026.308959423066</v>
      </c>
      <c r="U359">
        <f>Net_Zero_Table[[#This Row],[Total Energy(MJ)]]*AHP!$Q$23/TOPSIS!$B$20</f>
        <v>2.587474101541469E-2</v>
      </c>
      <c r="V359">
        <f>Net_Zero_Table[[#This Row],[Capital Cost (LKR)]]*AHP!$Q$24/TOPSIS!$C$20</f>
        <v>4.8101593580997656E-3</v>
      </c>
      <c r="W359">
        <f>Net_Zero_Table[[#This Row],[System Cost (LKR)]]*AHP!$Q$25/TOPSIS!$D$20</f>
        <v>2.6838768029647849E-3</v>
      </c>
      <c r="X359">
        <f>Net_Zero_Table[[#This Row],[Embodied Carbon (Metric T)]]*AHP!$Q$26/TOPSIS!$E$20</f>
        <v>1.0287131080039253E-2</v>
      </c>
      <c r="Y3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4.2600290138506683E-3</v>
      </c>
      <c r="Z3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3.0047213240809753E-3</v>
      </c>
      <c r="AA359">
        <f>Net_Zero_Table[[#This Row],[S- Worst-Euclidean Distance]]/(Net_Zero_Table[[#This Row],[S+ Best-Euclidean Distance]]+Net_Zero_Table[[#This Row],[S- Worst-Euclidean Distance]])</f>
        <v>0.4136028334507712</v>
      </c>
      <c r="AB359">
        <v>358</v>
      </c>
    </row>
    <row r="360" spans="1:28" x14ac:dyDescent="0.3">
      <c r="A360">
        <v>537</v>
      </c>
      <c r="B360" t="s">
        <v>143</v>
      </c>
      <c r="C360" t="s">
        <v>151</v>
      </c>
      <c r="D360" t="s">
        <v>155</v>
      </c>
      <c r="E360" t="s">
        <v>157</v>
      </c>
      <c r="F360" t="s">
        <v>160</v>
      </c>
      <c r="G360" t="s">
        <v>224</v>
      </c>
      <c r="H360">
        <v>384.62240182805317</v>
      </c>
      <c r="I360">
        <v>28</v>
      </c>
      <c r="J360">
        <v>1352195.1678369665</v>
      </c>
      <c r="K360">
        <v>35973.574745454542</v>
      </c>
      <c r="L360">
        <v>243395130.21065399</v>
      </c>
      <c r="M360">
        <v>4602686.4445454534</v>
      </c>
      <c r="N360">
        <v>2028292751.7554498</v>
      </c>
      <c r="O360">
        <v>104893600</v>
      </c>
      <c r="P360">
        <v>24.197627961363636</v>
      </c>
      <c r="Q360">
        <v>20215.317759162648</v>
      </c>
      <c r="R360">
        <v>243431103.78539944</v>
      </c>
      <c r="S360">
        <v>2137.7890381999955</v>
      </c>
      <c r="T360">
        <v>20239.515387124011</v>
      </c>
      <c r="U360">
        <f>Net_Zero_Table[[#This Row],[Total Energy(MJ)]]*AHP!$Q$23/TOPSIS!$B$20</f>
        <v>2.4901544326838138E-2</v>
      </c>
      <c r="V360">
        <f>Net_Zero_Table[[#This Row],[Capital Cost (LKR)]]*AHP!$Q$24/TOPSIS!$C$20</f>
        <v>4.0635052558859958E-3</v>
      </c>
      <c r="W360">
        <f>Net_Zero_Table[[#This Row],[System Cost (LKR)]]*AHP!$Q$25/TOPSIS!$D$20</f>
        <v>2.7460154098660453E-3</v>
      </c>
      <c r="X360">
        <f>Net_Zero_Table[[#This Row],[Embodied Carbon (Metric T)]]*AHP!$Q$26/TOPSIS!$E$20</f>
        <v>1.1712706123352982E-2</v>
      </c>
      <c r="Y3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3.869665749379643E-3</v>
      </c>
      <c r="Z3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2.7265451020411337E-3</v>
      </c>
      <c r="AA360">
        <f>Net_Zero_Table[[#This Row],[S- Worst-Euclidean Distance]]/(Net_Zero_Table[[#This Row],[S+ Best-Euclidean Distance]]+Net_Zero_Table[[#This Row],[S- Worst-Euclidean Distance]])</f>
        <v>0.4133502041484704</v>
      </c>
      <c r="AB360">
        <v>359</v>
      </c>
    </row>
    <row r="361" spans="1:28" x14ac:dyDescent="0.3">
      <c r="A361">
        <v>276</v>
      </c>
      <c r="B361" t="s">
        <v>141</v>
      </c>
      <c r="C361" t="s">
        <v>150</v>
      </c>
      <c r="D361" t="s">
        <v>155</v>
      </c>
      <c r="E361" t="s">
        <v>156</v>
      </c>
      <c r="F361" t="s">
        <v>160</v>
      </c>
      <c r="G361" t="s">
        <v>224</v>
      </c>
      <c r="H361">
        <v>385.40778397137274</v>
      </c>
      <c r="I361">
        <v>28</v>
      </c>
      <c r="J361">
        <v>1405026.7404194321</v>
      </c>
      <c r="K361">
        <v>41116.389236363633</v>
      </c>
      <c r="L361">
        <v>252904813.27549776</v>
      </c>
      <c r="M361">
        <v>5447492.086363636</v>
      </c>
      <c r="N361">
        <v>2107540110.629148</v>
      </c>
      <c r="O361">
        <v>104893600</v>
      </c>
      <c r="P361">
        <v>21.238674852272723</v>
      </c>
      <c r="Q361">
        <v>21005.149769270505</v>
      </c>
      <c r="R361">
        <v>252945929.66473413</v>
      </c>
      <c r="S361">
        <v>2217.8812027155113</v>
      </c>
      <c r="T361">
        <v>21026.388444122778</v>
      </c>
      <c r="U361">
        <f>Net_Zero_Table[[#This Row],[Total Energy(MJ)]]*AHP!$Q$23/TOPSIS!$B$20</f>
        <v>2.58748540424498E-2</v>
      </c>
      <c r="V361">
        <f>Net_Zero_Table[[#This Row],[Capital Cost (LKR)]]*AHP!$Q$24/TOPSIS!$C$20</f>
        <v>4.8093462352989114E-3</v>
      </c>
      <c r="W361">
        <f>Net_Zero_Table[[#This Row],[System Cost (LKR)]]*AHP!$Q$25/TOPSIS!$D$20</f>
        <v>2.7460154098660453E-3</v>
      </c>
      <c r="X361">
        <f>Net_Zero_Table[[#This Row],[Embodied Carbon (Metric T)]]*AHP!$Q$26/TOPSIS!$E$20</f>
        <v>1.0280443909267334E-2</v>
      </c>
      <c r="Y3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4.2655285206574132E-3</v>
      </c>
      <c r="Z3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3.0037309066526488E-3</v>
      </c>
      <c r="AA361">
        <f>Net_Zero_Table[[#This Row],[S- Worst-Euclidean Distance]]/(Net_Zero_Table[[#This Row],[S+ Best-Euclidean Distance]]+Net_Zero_Table[[#This Row],[S- Worst-Euclidean Distance]])</f>
        <v>0.41321003008475071</v>
      </c>
      <c r="AB361">
        <v>360</v>
      </c>
    </row>
    <row r="362" spans="1:28" x14ac:dyDescent="0.3">
      <c r="A362">
        <v>519</v>
      </c>
      <c r="B362" t="s">
        <v>143</v>
      </c>
      <c r="C362" t="s">
        <v>151</v>
      </c>
      <c r="D362" t="s">
        <v>154</v>
      </c>
      <c r="E362" t="s">
        <v>157</v>
      </c>
      <c r="F362" t="s">
        <v>160</v>
      </c>
      <c r="G362" t="s">
        <v>224</v>
      </c>
      <c r="H362">
        <v>384.61595472305316</v>
      </c>
      <c r="I362">
        <v>28</v>
      </c>
      <c r="J362">
        <v>1352188.9270393264</v>
      </c>
      <c r="K362">
        <v>35991.99504545454</v>
      </c>
      <c r="L362">
        <v>243394006.86707875</v>
      </c>
      <c r="M362">
        <v>4603607.459545454</v>
      </c>
      <c r="N362">
        <v>2028283390.5589895</v>
      </c>
      <c r="O362">
        <v>104893600</v>
      </c>
      <c r="P362">
        <v>24.211443186363635</v>
      </c>
      <c r="Q362">
        <v>20215.224459237928</v>
      </c>
      <c r="R362">
        <v>243429998.8621242</v>
      </c>
      <c r="S362">
        <v>2137.7805980185349</v>
      </c>
      <c r="T362">
        <v>20239.435902424291</v>
      </c>
      <c r="U362">
        <f>Net_Zero_Table[[#This Row],[Total Energy(MJ)]]*AHP!$Q$23/TOPSIS!$B$20</f>
        <v>2.4901431299803021E-2</v>
      </c>
      <c r="V362">
        <f>Net_Zero_Table[[#This Row],[Capital Cost (LKR)]]*AHP!$Q$24/TOPSIS!$C$20</f>
        <v>4.0643183786868518E-3</v>
      </c>
      <c r="W362">
        <f>Net_Zero_Table[[#This Row],[System Cost (LKR)]]*AHP!$Q$25/TOPSIS!$D$20</f>
        <v>2.7460154098660453E-3</v>
      </c>
      <c r="X362">
        <f>Net_Zero_Table[[#This Row],[Embodied Carbon (Metric T)]]*AHP!$Q$26/TOPSIS!$E$20</f>
        <v>1.1719393294124901E-2</v>
      </c>
      <c r="Y3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3.8735036553065065E-3</v>
      </c>
      <c r="Z3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2.7230337561765746E-3</v>
      </c>
      <c r="AA362">
        <f>Net_Zero_Table[[#This Row],[S- Worst-Euclidean Distance]]/(Net_Zero_Table[[#This Row],[S+ Best-Euclidean Distance]]+Net_Zero_Table[[#This Row],[S- Worst-Euclidean Distance]])</f>
        <v>0.412797439977584</v>
      </c>
      <c r="AB362">
        <v>361</v>
      </c>
    </row>
    <row r="363" spans="1:28" x14ac:dyDescent="0.3">
      <c r="A363">
        <v>258</v>
      </c>
      <c r="B363" t="s">
        <v>141</v>
      </c>
      <c r="C363" t="s">
        <v>150</v>
      </c>
      <c r="D363" t="s">
        <v>154</v>
      </c>
      <c r="E363" t="s">
        <v>156</v>
      </c>
      <c r="F363" t="s">
        <v>160</v>
      </c>
      <c r="G363" t="s">
        <v>224</v>
      </c>
      <c r="H363">
        <v>385.40133686637273</v>
      </c>
      <c r="I363">
        <v>28</v>
      </c>
      <c r="J363">
        <v>1405020.4996217922</v>
      </c>
      <c r="K363">
        <v>41134.809536363631</v>
      </c>
      <c r="L363">
        <v>252903689.93192258</v>
      </c>
      <c r="M363">
        <v>5448413.1013636356</v>
      </c>
      <c r="N363">
        <v>2107530749.4326882</v>
      </c>
      <c r="O363">
        <v>104893600</v>
      </c>
      <c r="P363">
        <v>21.252490077272725</v>
      </c>
      <c r="Q363">
        <v>21005.056469345793</v>
      </c>
      <c r="R363">
        <v>252944824.74145895</v>
      </c>
      <c r="S363">
        <v>2217.8727625340521</v>
      </c>
      <c r="T363">
        <v>21026.308959423066</v>
      </c>
      <c r="U363">
        <f>Net_Zero_Table[[#This Row],[Total Energy(MJ)]]*AHP!$Q$23/TOPSIS!$B$20</f>
        <v>2.587474101541469E-2</v>
      </c>
      <c r="V363">
        <f>Net_Zero_Table[[#This Row],[Capital Cost (LKR)]]*AHP!$Q$24/TOPSIS!$C$20</f>
        <v>4.8101593580997656E-3</v>
      </c>
      <c r="W363">
        <f>Net_Zero_Table[[#This Row],[System Cost (LKR)]]*AHP!$Q$25/TOPSIS!$D$20</f>
        <v>2.7460154098660453E-3</v>
      </c>
      <c r="X363">
        <f>Net_Zero_Table[[#This Row],[Embodied Carbon (Metric T)]]*AHP!$Q$26/TOPSIS!$E$20</f>
        <v>1.0287131080039253E-2</v>
      </c>
      <c r="Y3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4.266882755859464E-3</v>
      </c>
      <c r="Z3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2.9975158614010634E-3</v>
      </c>
      <c r="AA363">
        <f>Net_Zero_Table[[#This Row],[S- Worst-Euclidean Distance]]/(Net_Zero_Table[[#This Row],[S+ Best-Euclidean Distance]]+Net_Zero_Table[[#This Row],[S- Worst-Euclidean Distance]])</f>
        <v>0.41263097185757885</v>
      </c>
      <c r="AB363">
        <v>362</v>
      </c>
    </row>
    <row r="364" spans="1:28" x14ac:dyDescent="0.3">
      <c r="A364">
        <v>275</v>
      </c>
      <c r="B364" t="s">
        <v>141</v>
      </c>
      <c r="C364" t="s">
        <v>150</v>
      </c>
      <c r="D364" t="s">
        <v>155</v>
      </c>
      <c r="E364" t="s">
        <v>156</v>
      </c>
      <c r="F364" t="s">
        <v>160</v>
      </c>
      <c r="G364" t="s">
        <v>226</v>
      </c>
      <c r="H364">
        <v>385.40778397137274</v>
      </c>
      <c r="I364">
        <v>28</v>
      </c>
      <c r="J364">
        <v>1405026.7404194321</v>
      </c>
      <c r="K364">
        <v>41116.389236363633</v>
      </c>
      <c r="L364">
        <v>252904813.27549776</v>
      </c>
      <c r="M364">
        <v>5447492.086363636</v>
      </c>
      <c r="N364">
        <v>2107540110.629148</v>
      </c>
      <c r="O364">
        <v>109200000</v>
      </c>
      <c r="P364">
        <v>21.238674852272723</v>
      </c>
      <c r="Q364">
        <v>21005.149769270505</v>
      </c>
      <c r="R364">
        <v>252945929.66473413</v>
      </c>
      <c r="S364">
        <v>2222.1876027155113</v>
      </c>
      <c r="T364">
        <v>21026.388444122778</v>
      </c>
      <c r="U364">
        <f>Net_Zero_Table[[#This Row],[Total Energy(MJ)]]*AHP!$Q$23/TOPSIS!$B$20</f>
        <v>2.58748540424498E-2</v>
      </c>
      <c r="V364">
        <f>Net_Zero_Table[[#This Row],[Capital Cost (LKR)]]*AHP!$Q$24/TOPSIS!$C$20</f>
        <v>4.8093462352989114E-3</v>
      </c>
      <c r="W364">
        <f>Net_Zero_Table[[#This Row],[System Cost (LKR)]]*AHP!$Q$25/TOPSIS!$D$20</f>
        <v>2.8587528958618274E-3</v>
      </c>
      <c r="X364">
        <f>Net_Zero_Table[[#This Row],[Embodied Carbon (Metric T)]]*AHP!$Q$26/TOPSIS!$E$20</f>
        <v>1.0280443909267334E-2</v>
      </c>
      <c r="Y3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4.2802427576217892E-3</v>
      </c>
      <c r="Z3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2.9939352678673417E-3</v>
      </c>
      <c r="AA364">
        <f>Net_Zero_Table[[#This Row],[S- Worst-Euclidean Distance]]/(Net_Zero_Table[[#This Row],[S+ Best-Euclidean Distance]]+Net_Zero_Table[[#This Row],[S- Worst-Euclidean Distance]])</f>
        <v>0.41158399717142241</v>
      </c>
      <c r="AB364">
        <v>363</v>
      </c>
    </row>
    <row r="365" spans="1:28" x14ac:dyDescent="0.3">
      <c r="A365">
        <v>536</v>
      </c>
      <c r="B365" t="s">
        <v>143</v>
      </c>
      <c r="C365" t="s">
        <v>151</v>
      </c>
      <c r="D365" t="s">
        <v>155</v>
      </c>
      <c r="E365" t="s">
        <v>157</v>
      </c>
      <c r="F365" t="s">
        <v>160</v>
      </c>
      <c r="G365" t="s">
        <v>226</v>
      </c>
      <c r="H365">
        <v>384.62240182805317</v>
      </c>
      <c r="I365">
        <v>28</v>
      </c>
      <c r="J365">
        <v>1352195.1678369665</v>
      </c>
      <c r="K365">
        <v>35973.574745454542</v>
      </c>
      <c r="L365">
        <v>243395130.21065399</v>
      </c>
      <c r="M365">
        <v>4602686.4445454534</v>
      </c>
      <c r="N365">
        <v>2028292751.7554498</v>
      </c>
      <c r="O365">
        <v>109200000</v>
      </c>
      <c r="P365">
        <v>24.197627961363636</v>
      </c>
      <c r="Q365">
        <v>20215.317759162648</v>
      </c>
      <c r="R365">
        <v>243431103.78539944</v>
      </c>
      <c r="S365">
        <v>2142.0954381999954</v>
      </c>
      <c r="T365">
        <v>20239.515387124011</v>
      </c>
      <c r="U365">
        <f>Net_Zero_Table[[#This Row],[Total Energy(MJ)]]*AHP!$Q$23/TOPSIS!$B$20</f>
        <v>2.4901544326838138E-2</v>
      </c>
      <c r="V365">
        <f>Net_Zero_Table[[#This Row],[Capital Cost (LKR)]]*AHP!$Q$24/TOPSIS!$C$20</f>
        <v>4.0635052558859958E-3</v>
      </c>
      <c r="W365">
        <f>Net_Zero_Table[[#This Row],[System Cost (LKR)]]*AHP!$Q$25/TOPSIS!$D$20</f>
        <v>2.8587528958618274E-3</v>
      </c>
      <c r="X365">
        <f>Net_Zero_Table[[#This Row],[Embodied Carbon (Metric T)]]*AHP!$Q$26/TOPSIS!$E$20</f>
        <v>1.1712706123352982E-2</v>
      </c>
      <c r="Y3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3.8858792461364351E-3</v>
      </c>
      <c r="Z3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2.71574984526632E-3</v>
      </c>
      <c r="AA365">
        <f>Net_Zero_Table[[#This Row],[S- Worst-Euclidean Distance]]/(Net_Zero_Table[[#This Row],[S+ Best-Euclidean Distance]]+Net_Zero_Table[[#This Row],[S- Worst-Euclidean Distance]])</f>
        <v>0.41137570858123762</v>
      </c>
      <c r="AB365">
        <v>364</v>
      </c>
    </row>
    <row r="366" spans="1:28" x14ac:dyDescent="0.3">
      <c r="A366">
        <v>430</v>
      </c>
      <c r="B366" t="s">
        <v>142</v>
      </c>
      <c r="C366" t="s">
        <v>151</v>
      </c>
      <c r="D366" t="s">
        <v>155</v>
      </c>
      <c r="E366" t="s">
        <v>157</v>
      </c>
      <c r="F366" t="s">
        <v>161</v>
      </c>
      <c r="G366" t="s">
        <v>225</v>
      </c>
      <c r="H366">
        <v>387.21598979816281</v>
      </c>
      <c r="I366">
        <v>56</v>
      </c>
      <c r="J366">
        <v>1375755.1679659244</v>
      </c>
      <c r="K366">
        <v>40095.262609090903</v>
      </c>
      <c r="L366">
        <v>247635930.23386639</v>
      </c>
      <c r="M366">
        <v>4698776.458181818</v>
      </c>
      <c r="N366">
        <v>2063632751.9488866</v>
      </c>
      <c r="O366">
        <v>104384000</v>
      </c>
      <c r="P366">
        <v>22.98027609772727</v>
      </c>
      <c r="Q366">
        <v>20567.539761090567</v>
      </c>
      <c r="R366">
        <v>247676025.49647549</v>
      </c>
      <c r="S366">
        <v>2172.7155284070682</v>
      </c>
      <c r="T366">
        <v>20590.520037188297</v>
      </c>
      <c r="U366">
        <f>Net_Zero_Table[[#This Row],[Total Energy(MJ)]]*AHP!$Q$23/TOPSIS!$B$20</f>
        <v>2.5335774400598577E-2</v>
      </c>
      <c r="V366">
        <f>Net_Zero_Table[[#This Row],[Capital Cost (LKR)]]*AHP!$Q$24/TOPSIS!$C$20</f>
        <v>4.1483388156241903E-3</v>
      </c>
      <c r="W366">
        <f>Net_Zero_Table[[#This Row],[System Cost (LKR)]]*AHP!$Q$25/TOPSIS!$D$20</f>
        <v>2.7326745630186903E-3</v>
      </c>
      <c r="X366">
        <f>Net_Zero_Table[[#This Row],[Embodied Carbon (Metric T)]]*AHP!$Q$26/TOPSIS!$E$20</f>
        <v>1.1123454786393204E-2</v>
      </c>
      <c r="Y3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3.9423856533031985E-3</v>
      </c>
      <c r="Z3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2.7519387001685969E-3</v>
      </c>
      <c r="AA366">
        <f>Net_Zero_Table[[#This Row],[S- Worst-Euclidean Distance]]/(Net_Zero_Table[[#This Row],[S+ Best-Euclidean Distance]]+Net_Zero_Table[[#This Row],[S- Worst-Euclidean Distance]])</f>
        <v>0.41108535452743528</v>
      </c>
      <c r="AB366">
        <v>365</v>
      </c>
    </row>
    <row r="367" spans="1:28" x14ac:dyDescent="0.3">
      <c r="A367">
        <v>257</v>
      </c>
      <c r="B367" t="s">
        <v>141</v>
      </c>
      <c r="C367" t="s">
        <v>150</v>
      </c>
      <c r="D367" t="s">
        <v>154</v>
      </c>
      <c r="E367" t="s">
        <v>156</v>
      </c>
      <c r="F367" t="s">
        <v>160</v>
      </c>
      <c r="G367" t="s">
        <v>226</v>
      </c>
      <c r="H367">
        <v>385.40133686637273</v>
      </c>
      <c r="I367">
        <v>28</v>
      </c>
      <c r="J367">
        <v>1405020.4996217922</v>
      </c>
      <c r="K367">
        <v>41134.809536363631</v>
      </c>
      <c r="L367">
        <v>252903689.93192258</v>
      </c>
      <c r="M367">
        <v>5448413.1013636356</v>
      </c>
      <c r="N367">
        <v>2107530749.4326882</v>
      </c>
      <c r="O367">
        <v>109200000</v>
      </c>
      <c r="P367">
        <v>21.252490077272725</v>
      </c>
      <c r="Q367">
        <v>21005.056469345793</v>
      </c>
      <c r="R367">
        <v>252944824.74145895</v>
      </c>
      <c r="S367">
        <v>2222.179162534052</v>
      </c>
      <c r="T367">
        <v>21026.308959423066</v>
      </c>
      <c r="U367">
        <f>Net_Zero_Table[[#This Row],[Total Energy(MJ)]]*AHP!$Q$23/TOPSIS!$B$20</f>
        <v>2.587474101541469E-2</v>
      </c>
      <c r="V367">
        <f>Net_Zero_Table[[#This Row],[Capital Cost (LKR)]]*AHP!$Q$24/TOPSIS!$C$20</f>
        <v>4.8101593580997656E-3</v>
      </c>
      <c r="W367">
        <f>Net_Zero_Table[[#This Row],[System Cost (LKR)]]*AHP!$Q$25/TOPSIS!$D$20</f>
        <v>2.8587528958618274E-3</v>
      </c>
      <c r="X367">
        <f>Net_Zero_Table[[#This Row],[Embodied Carbon (Metric T)]]*AHP!$Q$26/TOPSIS!$E$20</f>
        <v>1.0287131080039253E-2</v>
      </c>
      <c r="Y3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4.281592338824752E-3</v>
      </c>
      <c r="Z3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2.9876998456924192E-3</v>
      </c>
      <c r="AA367">
        <f>Net_Zero_Table[[#This Row],[S- Worst-Euclidean Distance]]/(Net_Zero_Table[[#This Row],[S+ Best-Euclidean Distance]]+Net_Zero_Table[[#This Row],[S- Worst-Euclidean Distance]])</f>
        <v>0.41100285555392946</v>
      </c>
      <c r="AB367">
        <v>366</v>
      </c>
    </row>
    <row r="368" spans="1:28" x14ac:dyDescent="0.3">
      <c r="A368">
        <v>432</v>
      </c>
      <c r="B368" t="s">
        <v>142</v>
      </c>
      <c r="C368" t="s">
        <v>151</v>
      </c>
      <c r="D368" t="s">
        <v>155</v>
      </c>
      <c r="E368" t="s">
        <v>157</v>
      </c>
      <c r="F368" t="s">
        <v>161</v>
      </c>
      <c r="G368" t="s">
        <v>224</v>
      </c>
      <c r="H368">
        <v>387.21598979816281</v>
      </c>
      <c r="I368">
        <v>28</v>
      </c>
      <c r="J368">
        <v>1375755.1679659244</v>
      </c>
      <c r="K368">
        <v>40095.262609090903</v>
      </c>
      <c r="L368">
        <v>247635930.23386639</v>
      </c>
      <c r="M368">
        <v>4698776.458181818</v>
      </c>
      <c r="N368">
        <v>2063632751.9488866</v>
      </c>
      <c r="O368">
        <v>104893600</v>
      </c>
      <c r="P368">
        <v>22.98027609772727</v>
      </c>
      <c r="Q368">
        <v>20567.539761090567</v>
      </c>
      <c r="R368">
        <v>247676025.49647549</v>
      </c>
      <c r="S368">
        <v>2173.225128407068</v>
      </c>
      <c r="T368">
        <v>20590.520037188297</v>
      </c>
      <c r="U368">
        <f>Net_Zero_Table[[#This Row],[Total Energy(MJ)]]*AHP!$Q$23/TOPSIS!$B$20</f>
        <v>2.5335774400598577E-2</v>
      </c>
      <c r="V368">
        <f>Net_Zero_Table[[#This Row],[Capital Cost (LKR)]]*AHP!$Q$24/TOPSIS!$C$20</f>
        <v>4.1483388156241903E-3</v>
      </c>
      <c r="W368">
        <f>Net_Zero_Table[[#This Row],[System Cost (LKR)]]*AHP!$Q$25/TOPSIS!$D$20</f>
        <v>2.7460154098660453E-3</v>
      </c>
      <c r="X368">
        <f>Net_Zero_Table[[#This Row],[Embodied Carbon (Metric T)]]*AHP!$Q$26/TOPSIS!$E$20</f>
        <v>1.1123454786393204E-2</v>
      </c>
      <c r="Y3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3.9440591636577859E-3</v>
      </c>
      <c r="Z3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2.7503694828408128E-3</v>
      </c>
      <c r="AA368">
        <f>Net_Zero_Table[[#This Row],[S- Worst-Euclidean Distance]]/(Net_Zero_Table[[#This Row],[S+ Best-Euclidean Distance]]+Net_Zero_Table[[#This Row],[S- Worst-Euclidean Distance]])</f>
        <v>0.41084454373553514</v>
      </c>
      <c r="AB368">
        <v>367</v>
      </c>
    </row>
    <row r="369" spans="1:28" x14ac:dyDescent="0.3">
      <c r="A369">
        <v>518</v>
      </c>
      <c r="B369" t="s">
        <v>143</v>
      </c>
      <c r="C369" t="s">
        <v>151</v>
      </c>
      <c r="D369" t="s">
        <v>154</v>
      </c>
      <c r="E369" t="s">
        <v>157</v>
      </c>
      <c r="F369" t="s">
        <v>160</v>
      </c>
      <c r="G369" t="s">
        <v>226</v>
      </c>
      <c r="H369">
        <v>384.61595472305316</v>
      </c>
      <c r="I369">
        <v>28</v>
      </c>
      <c r="J369">
        <v>1352188.9270393264</v>
      </c>
      <c r="K369">
        <v>35991.99504545454</v>
      </c>
      <c r="L369">
        <v>243394006.86707875</v>
      </c>
      <c r="M369">
        <v>4603607.459545454</v>
      </c>
      <c r="N369">
        <v>2028283390.5589895</v>
      </c>
      <c r="O369">
        <v>109200000</v>
      </c>
      <c r="P369">
        <v>24.211443186363635</v>
      </c>
      <c r="Q369">
        <v>20215.224459237928</v>
      </c>
      <c r="R369">
        <v>243429998.8621242</v>
      </c>
      <c r="S369">
        <v>2142.0869980185348</v>
      </c>
      <c r="T369">
        <v>20239.435902424291</v>
      </c>
      <c r="U369">
        <f>Net_Zero_Table[[#This Row],[Total Energy(MJ)]]*AHP!$Q$23/TOPSIS!$B$20</f>
        <v>2.4901431299803021E-2</v>
      </c>
      <c r="V369">
        <f>Net_Zero_Table[[#This Row],[Capital Cost (LKR)]]*AHP!$Q$24/TOPSIS!$C$20</f>
        <v>4.0643183786868518E-3</v>
      </c>
      <c r="W369">
        <f>Net_Zero_Table[[#This Row],[System Cost (LKR)]]*AHP!$Q$25/TOPSIS!$D$20</f>
        <v>2.8587528958618274E-3</v>
      </c>
      <c r="X369">
        <f>Net_Zero_Table[[#This Row],[Embodied Carbon (Metric T)]]*AHP!$Q$26/TOPSIS!$E$20</f>
        <v>1.1719393294124901E-2</v>
      </c>
      <c r="Y3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3.8897011544982247E-3</v>
      </c>
      <c r="Z3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2.7122245235003408E-3</v>
      </c>
      <c r="AA369">
        <f>Net_Zero_Table[[#This Row],[S- Worst-Euclidean Distance]]/(Net_Zero_Table[[#This Row],[S+ Best-Euclidean Distance]]+Net_Zero_Table[[#This Row],[S- Worst-Euclidean Distance]])</f>
        <v>0.41082324397244302</v>
      </c>
      <c r="AB369">
        <v>368</v>
      </c>
    </row>
    <row r="370" spans="1:28" x14ac:dyDescent="0.3">
      <c r="A370">
        <v>412</v>
      </c>
      <c r="B370" t="s">
        <v>142</v>
      </c>
      <c r="C370" t="s">
        <v>151</v>
      </c>
      <c r="D370" t="s">
        <v>154</v>
      </c>
      <c r="E370" t="s">
        <v>157</v>
      </c>
      <c r="F370" t="s">
        <v>161</v>
      </c>
      <c r="G370" t="s">
        <v>225</v>
      </c>
      <c r="H370">
        <v>387.2095426931628</v>
      </c>
      <c r="I370">
        <v>56</v>
      </c>
      <c r="J370">
        <v>1375748.9271682843</v>
      </c>
      <c r="K370">
        <v>40113.682909090909</v>
      </c>
      <c r="L370">
        <v>247634806.89029118</v>
      </c>
      <c r="M370">
        <v>4699697.4731818177</v>
      </c>
      <c r="N370">
        <v>2063623390.7524266</v>
      </c>
      <c r="O370">
        <v>104384000</v>
      </c>
      <c r="P370">
        <v>22.994091322727272</v>
      </c>
      <c r="Q370">
        <v>20567.446461165848</v>
      </c>
      <c r="R370">
        <v>247674920.57320029</v>
      </c>
      <c r="S370">
        <v>2172.7070882256085</v>
      </c>
      <c r="T370">
        <v>20590.440552488573</v>
      </c>
      <c r="U370">
        <f>Net_Zero_Table[[#This Row],[Total Energy(MJ)]]*AHP!$Q$23/TOPSIS!$B$20</f>
        <v>2.533566137356346E-2</v>
      </c>
      <c r="V370">
        <f>Net_Zero_Table[[#This Row],[Capital Cost (LKR)]]*AHP!$Q$24/TOPSIS!$C$20</f>
        <v>4.1491519384250462E-3</v>
      </c>
      <c r="W370">
        <f>Net_Zero_Table[[#This Row],[System Cost (LKR)]]*AHP!$Q$25/TOPSIS!$D$20</f>
        <v>2.7326745630186903E-3</v>
      </c>
      <c r="X370">
        <f>Net_Zero_Table[[#This Row],[Embodied Carbon (Metric T)]]*AHP!$Q$26/TOPSIS!$E$20</f>
        <v>1.1130141957165125E-2</v>
      </c>
      <c r="Y3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3.9451592042925206E-3</v>
      </c>
      <c r="Z3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2.747032982217428E-3</v>
      </c>
      <c r="AA370">
        <f>Net_Zero_Table[[#This Row],[S- Worst-Euclidean Distance]]/(Net_Zero_Table[[#This Row],[S+ Best-Euclidean Distance]]+Net_Zero_Table[[#This Row],[S- Worst-Euclidean Distance]])</f>
        <v>0.41048327747593211</v>
      </c>
      <c r="AB370">
        <v>369</v>
      </c>
    </row>
    <row r="371" spans="1:28" x14ac:dyDescent="0.3">
      <c r="A371">
        <v>414</v>
      </c>
      <c r="B371" t="s">
        <v>142</v>
      </c>
      <c r="C371" t="s">
        <v>151</v>
      </c>
      <c r="D371" t="s">
        <v>154</v>
      </c>
      <c r="E371" t="s">
        <v>157</v>
      </c>
      <c r="F371" t="s">
        <v>161</v>
      </c>
      <c r="G371" t="s">
        <v>224</v>
      </c>
      <c r="H371">
        <v>387.2095426931628</v>
      </c>
      <c r="I371">
        <v>28</v>
      </c>
      <c r="J371">
        <v>1375748.9271682843</v>
      </c>
      <c r="K371">
        <v>40113.682909090909</v>
      </c>
      <c r="L371">
        <v>247634806.89029118</v>
      </c>
      <c r="M371">
        <v>4699697.4731818177</v>
      </c>
      <c r="N371">
        <v>2063623390.7524266</v>
      </c>
      <c r="O371">
        <v>104893600</v>
      </c>
      <c r="P371">
        <v>22.994091322727272</v>
      </c>
      <c r="Q371">
        <v>20567.446461165848</v>
      </c>
      <c r="R371">
        <v>247674920.57320029</v>
      </c>
      <c r="S371">
        <v>2173.2166882256083</v>
      </c>
      <c r="T371">
        <v>20590.440552488573</v>
      </c>
      <c r="U371">
        <f>Net_Zero_Table[[#This Row],[Total Energy(MJ)]]*AHP!$Q$23/TOPSIS!$B$20</f>
        <v>2.533566137356346E-2</v>
      </c>
      <c r="V371">
        <f>Net_Zero_Table[[#This Row],[Capital Cost (LKR)]]*AHP!$Q$24/TOPSIS!$C$20</f>
        <v>4.1491519384250462E-3</v>
      </c>
      <c r="W371">
        <f>Net_Zero_Table[[#This Row],[System Cost (LKR)]]*AHP!$Q$25/TOPSIS!$D$20</f>
        <v>2.7460154098660453E-3</v>
      </c>
      <c r="X371">
        <f>Net_Zero_Table[[#This Row],[Embodied Carbon (Metric T)]]*AHP!$Q$26/TOPSIS!$E$20</f>
        <v>1.1130141957165125E-2</v>
      </c>
      <c r="Y3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3.9468315386238691E-3</v>
      </c>
      <c r="Z3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2.7454609609402188E-3</v>
      </c>
      <c r="AA371">
        <f>Net_Zero_Table[[#This Row],[S- Worst-Euclidean Distance]]/(Net_Zero_Table[[#This Row],[S+ Best-Euclidean Distance]]+Net_Zero_Table[[#This Row],[S- Worst-Euclidean Distance]])</f>
        <v>0.41024222433778085</v>
      </c>
      <c r="AB371">
        <v>370</v>
      </c>
    </row>
    <row r="372" spans="1:28" x14ac:dyDescent="0.3">
      <c r="A372">
        <v>431</v>
      </c>
      <c r="B372" t="s">
        <v>142</v>
      </c>
      <c r="C372" t="s">
        <v>151</v>
      </c>
      <c r="D372" t="s">
        <v>155</v>
      </c>
      <c r="E372" t="s">
        <v>157</v>
      </c>
      <c r="F372" t="s">
        <v>161</v>
      </c>
      <c r="G372" t="s">
        <v>226</v>
      </c>
      <c r="H372">
        <v>387.21598979816281</v>
      </c>
      <c r="I372">
        <v>28</v>
      </c>
      <c r="J372">
        <v>1375755.1679659244</v>
      </c>
      <c r="K372">
        <v>40095.262609090903</v>
      </c>
      <c r="L372">
        <v>247635930.23386639</v>
      </c>
      <c r="M372">
        <v>4698776.458181818</v>
      </c>
      <c r="N372">
        <v>2063632751.9488866</v>
      </c>
      <c r="O372">
        <v>109200000</v>
      </c>
      <c r="P372">
        <v>22.98027609772727</v>
      </c>
      <c r="Q372">
        <v>20567.539761090567</v>
      </c>
      <c r="R372">
        <v>247676025.49647549</v>
      </c>
      <c r="S372">
        <v>2177.5315284070684</v>
      </c>
      <c r="T372">
        <v>20590.520037188297</v>
      </c>
      <c r="U372">
        <f>Net_Zero_Table[[#This Row],[Total Energy(MJ)]]*AHP!$Q$23/TOPSIS!$B$20</f>
        <v>2.5335774400598577E-2</v>
      </c>
      <c r="V372">
        <f>Net_Zero_Table[[#This Row],[Capital Cost (LKR)]]*AHP!$Q$24/TOPSIS!$C$20</f>
        <v>4.1483388156241903E-3</v>
      </c>
      <c r="W372">
        <f>Net_Zero_Table[[#This Row],[System Cost (LKR)]]*AHP!$Q$25/TOPSIS!$D$20</f>
        <v>2.8587528958618274E-3</v>
      </c>
      <c r="X372">
        <f>Net_Zero_Table[[#This Row],[Embodied Carbon (Metric T)]]*AHP!$Q$26/TOPSIS!$E$20</f>
        <v>1.1123454786393204E-2</v>
      </c>
      <c r="Y3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3.9599680794249982E-3</v>
      </c>
      <c r="Z3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2.7396681041216629E-3</v>
      </c>
      <c r="AA372">
        <f>Net_Zero_Table[[#This Row],[S- Worst-Euclidean Distance]]/(Net_Zero_Table[[#This Row],[S+ Best-Euclidean Distance]]+Net_Zero_Table[[#This Row],[S- Worst-Euclidean Distance]])</f>
        <v>0.40892789236076615</v>
      </c>
      <c r="AB372">
        <v>371</v>
      </c>
    </row>
    <row r="373" spans="1:28" x14ac:dyDescent="0.3">
      <c r="A373">
        <v>413</v>
      </c>
      <c r="B373" t="s">
        <v>142</v>
      </c>
      <c r="C373" t="s">
        <v>151</v>
      </c>
      <c r="D373" t="s">
        <v>154</v>
      </c>
      <c r="E373" t="s">
        <v>157</v>
      </c>
      <c r="F373" t="s">
        <v>161</v>
      </c>
      <c r="G373" t="s">
        <v>226</v>
      </c>
      <c r="H373">
        <v>387.2095426931628</v>
      </c>
      <c r="I373">
        <v>28</v>
      </c>
      <c r="J373">
        <v>1375748.9271682843</v>
      </c>
      <c r="K373">
        <v>40113.682909090909</v>
      </c>
      <c r="L373">
        <v>247634806.89029118</v>
      </c>
      <c r="M373">
        <v>4699697.4731818177</v>
      </c>
      <c r="N373">
        <v>2063623390.7524266</v>
      </c>
      <c r="O373">
        <v>109200000</v>
      </c>
      <c r="P373">
        <v>22.994091322727272</v>
      </c>
      <c r="Q373">
        <v>20567.446461165848</v>
      </c>
      <c r="R373">
        <v>247674920.57320029</v>
      </c>
      <c r="S373">
        <v>2177.5230882256083</v>
      </c>
      <c r="T373">
        <v>20590.440552488573</v>
      </c>
      <c r="U373">
        <f>Net_Zero_Table[[#This Row],[Total Energy(MJ)]]*AHP!$Q$23/TOPSIS!$B$20</f>
        <v>2.533566137356346E-2</v>
      </c>
      <c r="V373">
        <f>Net_Zero_Table[[#This Row],[Capital Cost (LKR)]]*AHP!$Q$24/TOPSIS!$C$20</f>
        <v>4.1491519384250462E-3</v>
      </c>
      <c r="W373">
        <f>Net_Zero_Table[[#This Row],[System Cost (LKR)]]*AHP!$Q$25/TOPSIS!$D$20</f>
        <v>2.8587528958618274E-3</v>
      </c>
      <c r="X373">
        <f>Net_Zero_Table[[#This Row],[Embodied Carbon (Metric T)]]*AHP!$Q$26/TOPSIS!$E$20</f>
        <v>1.1130141957165125E-2</v>
      </c>
      <c r="Y3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3.9627293243303932E-3</v>
      </c>
      <c r="Z3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2.7347403746327248E-3</v>
      </c>
      <c r="AA373">
        <f>Net_Zero_Table[[#This Row],[S- Worst-Euclidean Distance]]/(Net_Zero_Table[[#This Row],[S+ Best-Euclidean Distance]]+Net_Zero_Table[[#This Row],[S- Worst-Euclidean Distance]])</f>
        <v>0.40832441168880679</v>
      </c>
      <c r="AB373">
        <v>372</v>
      </c>
    </row>
    <row r="374" spans="1:28" x14ac:dyDescent="0.3">
      <c r="A374">
        <v>532</v>
      </c>
      <c r="B374" t="s">
        <v>143</v>
      </c>
      <c r="C374" t="s">
        <v>151</v>
      </c>
      <c r="D374" t="s">
        <v>155</v>
      </c>
      <c r="E374" t="s">
        <v>157</v>
      </c>
      <c r="F374" t="s">
        <v>159</v>
      </c>
      <c r="G374" t="s">
        <v>225</v>
      </c>
      <c r="H374">
        <v>384.66097367189127</v>
      </c>
      <c r="I374">
        <v>55</v>
      </c>
      <c r="J374">
        <v>1351153.9884132824</v>
      </c>
      <c r="K374">
        <v>35154.794972727264</v>
      </c>
      <c r="L374">
        <v>243207717.91439083</v>
      </c>
      <c r="M374">
        <v>4575393.7854545442</v>
      </c>
      <c r="N374">
        <v>2026730982.6199236</v>
      </c>
      <c r="O374">
        <v>102520000</v>
      </c>
      <c r="P374">
        <v>24.470554552272727</v>
      </c>
      <c r="Q374">
        <v>20199.752126778571</v>
      </c>
      <c r="R374">
        <v>243242872.70936355</v>
      </c>
      <c r="S374">
        <v>2133.8263764053781</v>
      </c>
      <c r="T374">
        <v>20224.222681330844</v>
      </c>
      <c r="U374">
        <f>Net_Zero_Table[[#This Row],[Total Energy(MJ)]]*AHP!$Q$23/TOPSIS!$B$20</f>
        <v>2.4882289414829329E-2</v>
      </c>
      <c r="V374">
        <f>Net_Zero_Table[[#This Row],[Capital Cost (LKR)]]*AHP!$Q$24/TOPSIS!$C$20</f>
        <v>4.0394097922911544E-3</v>
      </c>
      <c r="W374">
        <f>Net_Zero_Table[[#This Row],[System Cost (LKR)]]*AHP!$Q$25/TOPSIS!$D$20</f>
        <v>2.6838768029647849E-3</v>
      </c>
      <c r="X374">
        <f>Net_Zero_Table[[#This Row],[Embodied Carbon (Metric T)]]*AHP!$Q$26/TOPSIS!$E$20</f>
        <v>1.1844814483629906E-2</v>
      </c>
      <c r="Y3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3.9254191841194856E-3</v>
      </c>
      <c r="Z3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2.6986376197073139E-3</v>
      </c>
      <c r="AA374">
        <f>Net_Zero_Table[[#This Row],[S- Worst-Euclidean Distance]]/(Net_Zero_Table[[#This Row],[S+ Best-Euclidean Distance]]+Net_Zero_Table[[#This Row],[S- Worst-Euclidean Distance]])</f>
        <v>0.40739952866169227</v>
      </c>
      <c r="AB374">
        <v>373</v>
      </c>
    </row>
    <row r="375" spans="1:28" x14ac:dyDescent="0.3">
      <c r="A375">
        <v>514</v>
      </c>
      <c r="B375" t="s">
        <v>143</v>
      </c>
      <c r="C375" t="s">
        <v>151</v>
      </c>
      <c r="D375" t="s">
        <v>154</v>
      </c>
      <c r="E375" t="s">
        <v>157</v>
      </c>
      <c r="F375" t="s">
        <v>159</v>
      </c>
      <c r="G375" t="s">
        <v>225</v>
      </c>
      <c r="H375">
        <v>384.65452656689121</v>
      </c>
      <c r="I375">
        <v>55</v>
      </c>
      <c r="J375">
        <v>1351147.7476156424</v>
      </c>
      <c r="K375">
        <v>35173.21527272727</v>
      </c>
      <c r="L375">
        <v>243206594.57081562</v>
      </c>
      <c r="M375">
        <v>4576314.8004545448</v>
      </c>
      <c r="N375">
        <v>2026721621.4234633</v>
      </c>
      <c r="O375">
        <v>102520000</v>
      </c>
      <c r="P375">
        <v>24.484369777272725</v>
      </c>
      <c r="Q375">
        <v>20199.658826853851</v>
      </c>
      <c r="R375">
        <v>243241767.78608835</v>
      </c>
      <c r="S375">
        <v>2133.817936223918</v>
      </c>
      <c r="T375">
        <v>20224.143196631125</v>
      </c>
      <c r="U375">
        <f>Net_Zero_Table[[#This Row],[Total Energy(MJ)]]*AHP!$Q$23/TOPSIS!$B$20</f>
        <v>2.4882176387794212E-2</v>
      </c>
      <c r="V375">
        <f>Net_Zero_Table[[#This Row],[Capital Cost (LKR)]]*AHP!$Q$24/TOPSIS!$C$20</f>
        <v>4.0402229150920113E-3</v>
      </c>
      <c r="W375">
        <f>Net_Zero_Table[[#This Row],[System Cost (LKR)]]*AHP!$Q$25/TOPSIS!$D$20</f>
        <v>2.6838768029647849E-3</v>
      </c>
      <c r="X375">
        <f>Net_Zero_Table[[#This Row],[Embodied Carbon (Metric T)]]*AHP!$Q$26/TOPSIS!$E$20</f>
        <v>1.1851501654401823E-2</v>
      </c>
      <c r="Y3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3.9294230310116668E-3</v>
      </c>
      <c r="Z3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2.6954112257970672E-3</v>
      </c>
      <c r="AA375">
        <f>Net_Zero_Table[[#This Row],[S- Worst-Euclidean Distance]]/(Net_Zero_Table[[#This Row],[S+ Best-Euclidean Distance]]+Net_Zero_Table[[#This Row],[S- Worst-Euclidean Distance]])</f>
        <v>0.40686470352474613</v>
      </c>
      <c r="AB375">
        <v>374</v>
      </c>
    </row>
    <row r="376" spans="1:28" x14ac:dyDescent="0.3">
      <c r="A376">
        <v>534</v>
      </c>
      <c r="B376" t="s">
        <v>143</v>
      </c>
      <c r="C376" t="s">
        <v>151</v>
      </c>
      <c r="D376" t="s">
        <v>155</v>
      </c>
      <c r="E376" t="s">
        <v>157</v>
      </c>
      <c r="F376" t="s">
        <v>159</v>
      </c>
      <c r="G376" t="s">
        <v>224</v>
      </c>
      <c r="H376">
        <v>384.66097367189127</v>
      </c>
      <c r="I376">
        <v>28</v>
      </c>
      <c r="J376">
        <v>1351153.9884132824</v>
      </c>
      <c r="K376">
        <v>35154.794972727264</v>
      </c>
      <c r="L376">
        <v>243207717.91439083</v>
      </c>
      <c r="M376">
        <v>4575393.7854545442</v>
      </c>
      <c r="N376">
        <v>2026730982.6199236</v>
      </c>
      <c r="O376">
        <v>104893600</v>
      </c>
      <c r="P376">
        <v>24.470554552272727</v>
      </c>
      <c r="Q376">
        <v>20199.752126778571</v>
      </c>
      <c r="R376">
        <v>243242872.70936355</v>
      </c>
      <c r="S376">
        <v>2136.199976405378</v>
      </c>
      <c r="T376">
        <v>20224.222681330844</v>
      </c>
      <c r="U376">
        <f>Net_Zero_Table[[#This Row],[Total Energy(MJ)]]*AHP!$Q$23/TOPSIS!$B$20</f>
        <v>2.4882289414829329E-2</v>
      </c>
      <c r="V376">
        <f>Net_Zero_Table[[#This Row],[Capital Cost (LKR)]]*AHP!$Q$24/TOPSIS!$C$20</f>
        <v>4.0394097922911544E-3</v>
      </c>
      <c r="W376">
        <f>Net_Zero_Table[[#This Row],[System Cost (LKR)]]*AHP!$Q$25/TOPSIS!$D$20</f>
        <v>2.7460154098660453E-3</v>
      </c>
      <c r="X376">
        <f>Net_Zero_Table[[#This Row],[Embodied Carbon (Metric T)]]*AHP!$Q$26/TOPSIS!$E$20</f>
        <v>1.1844814483629906E-2</v>
      </c>
      <c r="Y3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3.9328560899751525E-3</v>
      </c>
      <c r="Z3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2.6906125894419629E-3</v>
      </c>
      <c r="AA376">
        <f>Net_Zero_Table[[#This Row],[S- Worst-Euclidean Distance]]/(Net_Zero_Table[[#This Row],[S+ Best-Euclidean Distance]]+Net_Zero_Table[[#This Row],[S- Worst-Euclidean Distance]])</f>
        <v>0.40622409792669917</v>
      </c>
      <c r="AB376">
        <v>375</v>
      </c>
    </row>
    <row r="377" spans="1:28" x14ac:dyDescent="0.3">
      <c r="A377">
        <v>516</v>
      </c>
      <c r="B377" t="s">
        <v>143</v>
      </c>
      <c r="C377" t="s">
        <v>151</v>
      </c>
      <c r="D377" t="s">
        <v>154</v>
      </c>
      <c r="E377" t="s">
        <v>157</v>
      </c>
      <c r="F377" t="s">
        <v>159</v>
      </c>
      <c r="G377" t="s">
        <v>224</v>
      </c>
      <c r="H377">
        <v>384.65452656689121</v>
      </c>
      <c r="I377">
        <v>28</v>
      </c>
      <c r="J377">
        <v>1351147.7476156424</v>
      </c>
      <c r="K377">
        <v>35173.21527272727</v>
      </c>
      <c r="L377">
        <v>243206594.57081562</v>
      </c>
      <c r="M377">
        <v>4576314.8004545448</v>
      </c>
      <c r="N377">
        <v>2026721621.4234633</v>
      </c>
      <c r="O377">
        <v>104893600</v>
      </c>
      <c r="P377">
        <v>24.484369777272725</v>
      </c>
      <c r="Q377">
        <v>20199.658826853851</v>
      </c>
      <c r="R377">
        <v>243241767.78608835</v>
      </c>
      <c r="S377">
        <v>2136.1915362239179</v>
      </c>
      <c r="T377">
        <v>20224.143196631125</v>
      </c>
      <c r="U377">
        <f>Net_Zero_Table[[#This Row],[Total Energy(MJ)]]*AHP!$Q$23/TOPSIS!$B$20</f>
        <v>2.4882176387794212E-2</v>
      </c>
      <c r="V377">
        <f>Net_Zero_Table[[#This Row],[Capital Cost (LKR)]]*AHP!$Q$24/TOPSIS!$C$20</f>
        <v>4.0402229150920113E-3</v>
      </c>
      <c r="W377">
        <f>Net_Zero_Table[[#This Row],[System Cost (LKR)]]*AHP!$Q$25/TOPSIS!$D$20</f>
        <v>2.7460154098660453E-3</v>
      </c>
      <c r="X377">
        <f>Net_Zero_Table[[#This Row],[Embodied Carbon (Metric T)]]*AHP!$Q$26/TOPSIS!$E$20</f>
        <v>1.1851501654401823E-2</v>
      </c>
      <c r="Y3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3.9368523734128347E-3</v>
      </c>
      <c r="Z3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2.6873765609078449E-3</v>
      </c>
      <c r="AA377">
        <f>Net_Zero_Table[[#This Row],[S- Worst-Euclidean Distance]]/(Net_Zero_Table[[#This Row],[S+ Best-Euclidean Distance]]+Net_Zero_Table[[#This Row],[S- Worst-Euclidean Distance]])</f>
        <v>0.40568896207441202</v>
      </c>
      <c r="AB377">
        <v>376</v>
      </c>
    </row>
    <row r="378" spans="1:28" x14ac:dyDescent="0.3">
      <c r="A378">
        <v>271</v>
      </c>
      <c r="B378" t="s">
        <v>141</v>
      </c>
      <c r="C378" t="s">
        <v>150</v>
      </c>
      <c r="D378" t="s">
        <v>155</v>
      </c>
      <c r="E378" t="s">
        <v>156</v>
      </c>
      <c r="F378" t="s">
        <v>159</v>
      </c>
      <c r="G378" t="s">
        <v>225</v>
      </c>
      <c r="H378">
        <v>385.44635581521084</v>
      </c>
      <c r="I378">
        <v>55</v>
      </c>
      <c r="J378">
        <v>1403985.560995748</v>
      </c>
      <c r="K378">
        <v>40297.609463636356</v>
      </c>
      <c r="L378">
        <v>252717400.97923467</v>
      </c>
      <c r="M378">
        <v>5420199.4272727268</v>
      </c>
      <c r="N378">
        <v>2105978341.4936221</v>
      </c>
      <c r="O378">
        <v>102520000</v>
      </c>
      <c r="P378">
        <v>21.511601443181814</v>
      </c>
      <c r="Q378">
        <v>20989.584136886431</v>
      </c>
      <c r="R378">
        <v>252757698.5886983</v>
      </c>
      <c r="S378">
        <v>2213.9185409208944</v>
      </c>
      <c r="T378">
        <v>21011.095738329612</v>
      </c>
      <c r="U378">
        <f>Net_Zero_Table[[#This Row],[Total Energy(MJ)]]*AHP!$Q$23/TOPSIS!$B$20</f>
        <v>2.5855599130440991E-2</v>
      </c>
      <c r="V378">
        <f>Net_Zero_Table[[#This Row],[Capital Cost (LKR)]]*AHP!$Q$24/TOPSIS!$C$20</f>
        <v>4.7852507717040691E-3</v>
      </c>
      <c r="W378">
        <f>Net_Zero_Table[[#This Row],[System Cost (LKR)]]*AHP!$Q$25/TOPSIS!$D$20</f>
        <v>2.6838768029647849E-3</v>
      </c>
      <c r="X378">
        <f>Net_Zero_Table[[#This Row],[Embodied Carbon (Metric T)]]*AHP!$Q$26/TOPSIS!$E$20</f>
        <v>1.0412552269544255E-2</v>
      </c>
      <c r="Y3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4.2635060619515344E-3</v>
      </c>
      <c r="Z3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2.9015760871015776E-3</v>
      </c>
      <c r="AA378">
        <f>Net_Zero_Table[[#This Row],[S- Worst-Euclidean Distance]]/(Net_Zero_Table[[#This Row],[S+ Best-Euclidean Distance]]+Net_Zero_Table[[#This Row],[S- Worst-Euclidean Distance]])</f>
        <v>0.40496061688351054</v>
      </c>
      <c r="AB378">
        <v>377</v>
      </c>
    </row>
    <row r="379" spans="1:28" x14ac:dyDescent="0.3">
      <c r="A379">
        <v>253</v>
      </c>
      <c r="B379" t="s">
        <v>141</v>
      </c>
      <c r="C379" t="s">
        <v>150</v>
      </c>
      <c r="D379" t="s">
        <v>154</v>
      </c>
      <c r="E379" t="s">
        <v>156</v>
      </c>
      <c r="F379" t="s">
        <v>159</v>
      </c>
      <c r="G379" t="s">
        <v>225</v>
      </c>
      <c r="H379">
        <v>385.43990871021083</v>
      </c>
      <c r="I379">
        <v>55</v>
      </c>
      <c r="J379">
        <v>1403979.320198108</v>
      </c>
      <c r="K379">
        <v>40316.029763636354</v>
      </c>
      <c r="L379">
        <v>252716277.63565943</v>
      </c>
      <c r="M379">
        <v>5421120.4422727264</v>
      </c>
      <c r="N379">
        <v>2105968980.2971621</v>
      </c>
      <c r="O379">
        <v>102520000</v>
      </c>
      <c r="P379">
        <v>21.525416668181812</v>
      </c>
      <c r="Q379">
        <v>20989.490836961711</v>
      </c>
      <c r="R379">
        <v>252756593.66542307</v>
      </c>
      <c r="S379">
        <v>2213.9101007394347</v>
      </c>
      <c r="T379">
        <v>21011.016253629892</v>
      </c>
      <c r="U379">
        <f>Net_Zero_Table[[#This Row],[Total Energy(MJ)]]*AHP!$Q$23/TOPSIS!$B$20</f>
        <v>2.5855486103405875E-2</v>
      </c>
      <c r="V379">
        <f>Net_Zero_Table[[#This Row],[Capital Cost (LKR)]]*AHP!$Q$24/TOPSIS!$C$20</f>
        <v>4.7860638945049251E-3</v>
      </c>
      <c r="W379">
        <f>Net_Zero_Table[[#This Row],[System Cost (LKR)]]*AHP!$Q$25/TOPSIS!$D$20</f>
        <v>2.6838768029647849E-3</v>
      </c>
      <c r="X379">
        <f>Net_Zero_Table[[#This Row],[Embodied Carbon (Metric T)]]*AHP!$Q$26/TOPSIS!$E$20</f>
        <v>1.0419239440316174E-2</v>
      </c>
      <c r="Y3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4.2650639927024701E-3</v>
      </c>
      <c r="Z3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2.8954408643332725E-3</v>
      </c>
      <c r="AA379">
        <f>Net_Zero_Table[[#This Row],[S- Worst-Euclidean Distance]]/(Net_Zero_Table[[#This Row],[S+ Best-Euclidean Distance]]+Net_Zero_Table[[#This Row],[S- Worst-Euclidean Distance]])</f>
        <v>0.40436267025058725</v>
      </c>
      <c r="AB379">
        <v>378</v>
      </c>
    </row>
    <row r="380" spans="1:28" x14ac:dyDescent="0.3">
      <c r="A380">
        <v>533</v>
      </c>
      <c r="B380" t="s">
        <v>143</v>
      </c>
      <c r="C380" t="s">
        <v>151</v>
      </c>
      <c r="D380" t="s">
        <v>155</v>
      </c>
      <c r="E380" t="s">
        <v>157</v>
      </c>
      <c r="F380" t="s">
        <v>159</v>
      </c>
      <c r="G380" t="s">
        <v>226</v>
      </c>
      <c r="H380">
        <v>384.66097367189127</v>
      </c>
      <c r="I380">
        <v>28</v>
      </c>
      <c r="J380">
        <v>1351153.9884132824</v>
      </c>
      <c r="K380">
        <v>35154.794972727264</v>
      </c>
      <c r="L380">
        <v>243207717.91439083</v>
      </c>
      <c r="M380">
        <v>4575393.7854545442</v>
      </c>
      <c r="N380">
        <v>2026730982.6199236</v>
      </c>
      <c r="O380">
        <v>109200000</v>
      </c>
      <c r="P380">
        <v>24.470554552272727</v>
      </c>
      <c r="Q380">
        <v>20199.752126778571</v>
      </c>
      <c r="R380">
        <v>243242872.70936355</v>
      </c>
      <c r="S380">
        <v>2140.506376405378</v>
      </c>
      <c r="T380">
        <v>20224.222681330844</v>
      </c>
      <c r="U380">
        <f>Net_Zero_Table[[#This Row],[Total Energy(MJ)]]*AHP!$Q$23/TOPSIS!$B$20</f>
        <v>2.4882289414829329E-2</v>
      </c>
      <c r="V380">
        <f>Net_Zero_Table[[#This Row],[Capital Cost (LKR)]]*AHP!$Q$24/TOPSIS!$C$20</f>
        <v>4.0394097922911544E-3</v>
      </c>
      <c r="W380">
        <f>Net_Zero_Table[[#This Row],[System Cost (LKR)]]*AHP!$Q$25/TOPSIS!$D$20</f>
        <v>2.8587528958618274E-3</v>
      </c>
      <c r="X380">
        <f>Net_Zero_Table[[#This Row],[Embodied Carbon (Metric T)]]*AHP!$Q$26/TOPSIS!$E$20</f>
        <v>1.1844814483629906E-2</v>
      </c>
      <c r="Y3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3.9488101408002131E-3</v>
      </c>
      <c r="Z3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2.6796725798244703E-3</v>
      </c>
      <c r="AA380">
        <f>Net_Zero_Table[[#This Row],[S- Worst-Euclidean Distance]]/(Net_Zero_Table[[#This Row],[S+ Best-Euclidean Distance]]+Net_Zero_Table[[#This Row],[S- Worst-Euclidean Distance]])</f>
        <v>0.40426635970349667</v>
      </c>
      <c r="AB380">
        <v>379</v>
      </c>
    </row>
    <row r="381" spans="1:28" x14ac:dyDescent="0.3">
      <c r="A381">
        <v>273</v>
      </c>
      <c r="B381" t="s">
        <v>141</v>
      </c>
      <c r="C381" t="s">
        <v>150</v>
      </c>
      <c r="D381" t="s">
        <v>155</v>
      </c>
      <c r="E381" t="s">
        <v>156</v>
      </c>
      <c r="F381" t="s">
        <v>159</v>
      </c>
      <c r="G381" t="s">
        <v>224</v>
      </c>
      <c r="H381">
        <v>385.44635581521084</v>
      </c>
      <c r="I381">
        <v>28</v>
      </c>
      <c r="J381">
        <v>1403985.560995748</v>
      </c>
      <c r="K381">
        <v>40297.609463636356</v>
      </c>
      <c r="L381">
        <v>252717400.97923467</v>
      </c>
      <c r="M381">
        <v>5420199.4272727268</v>
      </c>
      <c r="N381">
        <v>2105978341.4936221</v>
      </c>
      <c r="O381">
        <v>104893600</v>
      </c>
      <c r="P381">
        <v>21.511601443181814</v>
      </c>
      <c r="Q381">
        <v>20989.584136886431</v>
      </c>
      <c r="R381">
        <v>252757698.5886983</v>
      </c>
      <c r="S381">
        <v>2216.2921409208948</v>
      </c>
      <c r="T381">
        <v>21011.095738329612</v>
      </c>
      <c r="U381">
        <f>Net_Zero_Table[[#This Row],[Total Energy(MJ)]]*AHP!$Q$23/TOPSIS!$B$20</f>
        <v>2.5855599130440991E-2</v>
      </c>
      <c r="V381">
        <f>Net_Zero_Table[[#This Row],[Capital Cost (LKR)]]*AHP!$Q$24/TOPSIS!$C$20</f>
        <v>4.7852507717040691E-3</v>
      </c>
      <c r="W381">
        <f>Net_Zero_Table[[#This Row],[System Cost (LKR)]]*AHP!$Q$25/TOPSIS!$D$20</f>
        <v>2.7460154098660453E-3</v>
      </c>
      <c r="X381">
        <f>Net_Zero_Table[[#This Row],[Embodied Carbon (Metric T)]]*AHP!$Q$26/TOPSIS!$E$20</f>
        <v>1.0412552269544255E-2</v>
      </c>
      <c r="Y3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4.2703542234455022E-3</v>
      </c>
      <c r="Z3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2.8941138355641316E-3</v>
      </c>
      <c r="AA381">
        <f>Net_Zero_Table[[#This Row],[S- Worst-Euclidean Distance]]/(Net_Zero_Table[[#This Row],[S+ Best-Euclidean Distance]]+Net_Zero_Table[[#This Row],[S- Worst-Euclidean Distance]])</f>
        <v>0.40395376345137807</v>
      </c>
      <c r="AB381">
        <v>380</v>
      </c>
    </row>
    <row r="382" spans="1:28" x14ac:dyDescent="0.3">
      <c r="A382">
        <v>515</v>
      </c>
      <c r="B382" t="s">
        <v>143</v>
      </c>
      <c r="C382" t="s">
        <v>151</v>
      </c>
      <c r="D382" t="s">
        <v>154</v>
      </c>
      <c r="E382" t="s">
        <v>157</v>
      </c>
      <c r="F382" t="s">
        <v>159</v>
      </c>
      <c r="G382" t="s">
        <v>226</v>
      </c>
      <c r="H382">
        <v>384.65452656689121</v>
      </c>
      <c r="I382">
        <v>28</v>
      </c>
      <c r="J382">
        <v>1351147.7476156424</v>
      </c>
      <c r="K382">
        <v>35173.21527272727</v>
      </c>
      <c r="L382">
        <v>243206594.57081562</v>
      </c>
      <c r="M382">
        <v>4576314.8004545448</v>
      </c>
      <c r="N382">
        <v>2026721621.4234633</v>
      </c>
      <c r="O382">
        <v>109200000</v>
      </c>
      <c r="P382">
        <v>24.484369777272725</v>
      </c>
      <c r="Q382">
        <v>20199.658826853851</v>
      </c>
      <c r="R382">
        <v>243241767.78608835</v>
      </c>
      <c r="S382">
        <v>2140.4979362239178</v>
      </c>
      <c r="T382">
        <v>20224.143196631125</v>
      </c>
      <c r="U382">
        <f>Net_Zero_Table[[#This Row],[Total Energy(MJ)]]*AHP!$Q$23/TOPSIS!$B$20</f>
        <v>2.4882176387794212E-2</v>
      </c>
      <c r="V382">
        <f>Net_Zero_Table[[#This Row],[Capital Cost (LKR)]]*AHP!$Q$24/TOPSIS!$C$20</f>
        <v>4.0402229150920113E-3</v>
      </c>
      <c r="W382">
        <f>Net_Zero_Table[[#This Row],[System Cost (LKR)]]*AHP!$Q$25/TOPSIS!$D$20</f>
        <v>2.8587528958618274E-3</v>
      </c>
      <c r="X382">
        <f>Net_Zero_Table[[#This Row],[Embodied Carbon (Metric T)]]*AHP!$Q$26/TOPSIS!$E$20</f>
        <v>1.1851501654401823E-2</v>
      </c>
      <c r="Y3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3.9527902946751708E-3</v>
      </c>
      <c r="Z3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2.6764233239000932E-3</v>
      </c>
      <c r="AA382">
        <f>Net_Zero_Table[[#This Row],[S- Worst-Euclidean Distance]]/(Net_Zero_Table[[#This Row],[S+ Best-Euclidean Distance]]+Net_Zero_Table[[#This Row],[S- Worst-Euclidean Distance]])</f>
        <v>0.403731645696357</v>
      </c>
      <c r="AB382">
        <v>381</v>
      </c>
    </row>
    <row r="383" spans="1:28" x14ac:dyDescent="0.3">
      <c r="A383">
        <v>255</v>
      </c>
      <c r="B383" t="s">
        <v>141</v>
      </c>
      <c r="C383" t="s">
        <v>150</v>
      </c>
      <c r="D383" t="s">
        <v>154</v>
      </c>
      <c r="E383" t="s">
        <v>156</v>
      </c>
      <c r="F383" t="s">
        <v>159</v>
      </c>
      <c r="G383" t="s">
        <v>224</v>
      </c>
      <c r="H383">
        <v>385.43990871021083</v>
      </c>
      <c r="I383">
        <v>28</v>
      </c>
      <c r="J383">
        <v>1403979.320198108</v>
      </c>
      <c r="K383">
        <v>40316.029763636354</v>
      </c>
      <c r="L383">
        <v>252716277.63565943</v>
      </c>
      <c r="M383">
        <v>5421120.4422727264</v>
      </c>
      <c r="N383">
        <v>2105968980.2971621</v>
      </c>
      <c r="O383">
        <v>104893600</v>
      </c>
      <c r="P383">
        <v>21.525416668181812</v>
      </c>
      <c r="Q383">
        <v>20989.490836961711</v>
      </c>
      <c r="R383">
        <v>252756593.66542307</v>
      </c>
      <c r="S383">
        <v>2216.2837007394346</v>
      </c>
      <c r="T383">
        <v>21011.016253629892</v>
      </c>
      <c r="U383">
        <f>Net_Zero_Table[[#This Row],[Total Energy(MJ)]]*AHP!$Q$23/TOPSIS!$B$20</f>
        <v>2.5855486103405875E-2</v>
      </c>
      <c r="V383">
        <f>Net_Zero_Table[[#This Row],[Capital Cost (LKR)]]*AHP!$Q$24/TOPSIS!$C$20</f>
        <v>4.7860638945049251E-3</v>
      </c>
      <c r="W383">
        <f>Net_Zero_Table[[#This Row],[System Cost (LKR)]]*AHP!$Q$25/TOPSIS!$D$20</f>
        <v>2.7460154098660453E-3</v>
      </c>
      <c r="X383">
        <f>Net_Zero_Table[[#This Row],[Embodied Carbon (Metric T)]]*AHP!$Q$26/TOPSIS!$E$20</f>
        <v>1.0419239440316174E-2</v>
      </c>
      <c r="Y3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4.2719096567282993E-3</v>
      </c>
      <c r="Z3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2.8879627599425585E-3</v>
      </c>
      <c r="AA383">
        <f>Net_Zero_Table[[#This Row],[S- Worst-Euclidean Distance]]/(Net_Zero_Table[[#This Row],[S+ Best-Euclidean Distance]]+Net_Zero_Table[[#This Row],[S- Worst-Euclidean Distance]])</f>
        <v>0.40335394150575954</v>
      </c>
      <c r="AB383">
        <v>382</v>
      </c>
    </row>
    <row r="384" spans="1:28" x14ac:dyDescent="0.3">
      <c r="A384">
        <v>427</v>
      </c>
      <c r="B384" t="s">
        <v>142</v>
      </c>
      <c r="C384" t="s">
        <v>151</v>
      </c>
      <c r="D384" t="s">
        <v>155</v>
      </c>
      <c r="E384" t="s">
        <v>157</v>
      </c>
      <c r="F384" t="s">
        <v>160</v>
      </c>
      <c r="G384" t="s">
        <v>225</v>
      </c>
      <c r="H384">
        <v>387.48048244162442</v>
      </c>
      <c r="I384">
        <v>56</v>
      </c>
      <c r="J384">
        <v>1368615.6519178061</v>
      </c>
      <c r="K384">
        <v>39603.99474545454</v>
      </c>
      <c r="L384">
        <v>246350817.34520513</v>
      </c>
      <c r="M384">
        <v>4747903.2445454542</v>
      </c>
      <c r="N384">
        <v>2052923477.8767095</v>
      </c>
      <c r="O384">
        <v>104384000</v>
      </c>
      <c r="P384">
        <v>23.471543961363633</v>
      </c>
      <c r="Q384">
        <v>20460.803996171202</v>
      </c>
      <c r="R384">
        <v>246390421.33995059</v>
      </c>
      <c r="S384">
        <v>2162.0553811212549</v>
      </c>
      <c r="T384">
        <v>20484.275540132567</v>
      </c>
      <c r="U384">
        <f>Net_Zero_Table[[#This Row],[Total Energy(MJ)]]*AHP!$Q$23/TOPSIS!$B$20</f>
        <v>2.5204264793187457E-2</v>
      </c>
      <c r="V384">
        <f>Net_Zero_Table[[#This Row],[Capital Cost (LKR)]]*AHP!$Q$24/TOPSIS!$C$20</f>
        <v>4.1917106500949045E-3</v>
      </c>
      <c r="W384">
        <f>Net_Zero_Table[[#This Row],[System Cost (LKR)]]*AHP!$Q$25/TOPSIS!$D$20</f>
        <v>2.7326745630186903E-3</v>
      </c>
      <c r="X384">
        <f>Net_Zero_Table[[#This Row],[Embodied Carbon (Metric T)]]*AHP!$Q$26/TOPSIS!$E$20</f>
        <v>1.1361249834891663E-2</v>
      </c>
      <c r="Y3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3.9367826325747276E-3</v>
      </c>
      <c r="Z3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2.6577525940786172E-3</v>
      </c>
      <c r="AA384">
        <f>Net_Zero_Table[[#This Row],[S- Worst-Euclidean Distance]]/(Net_Zero_Table[[#This Row],[S+ Best-Euclidean Distance]]+Net_Zero_Table[[#This Row],[S- Worst-Euclidean Distance]])</f>
        <v>0.40302348880277311</v>
      </c>
      <c r="AB384">
        <v>383</v>
      </c>
    </row>
    <row r="385" spans="1:28" x14ac:dyDescent="0.3">
      <c r="A385">
        <v>429</v>
      </c>
      <c r="B385" t="s">
        <v>142</v>
      </c>
      <c r="C385" t="s">
        <v>151</v>
      </c>
      <c r="D385" t="s">
        <v>155</v>
      </c>
      <c r="E385" t="s">
        <v>157</v>
      </c>
      <c r="F385" t="s">
        <v>160</v>
      </c>
      <c r="G385" t="s">
        <v>224</v>
      </c>
      <c r="H385">
        <v>387.48048244162442</v>
      </c>
      <c r="I385">
        <v>28</v>
      </c>
      <c r="J385">
        <v>1368615.6519178061</v>
      </c>
      <c r="K385">
        <v>39603.99474545454</v>
      </c>
      <c r="L385">
        <v>246350817.34520513</v>
      </c>
      <c r="M385">
        <v>4747903.2445454542</v>
      </c>
      <c r="N385">
        <v>2052923477.8767095</v>
      </c>
      <c r="O385">
        <v>104893600</v>
      </c>
      <c r="P385">
        <v>23.471543961363633</v>
      </c>
      <c r="Q385">
        <v>20460.803996171202</v>
      </c>
      <c r="R385">
        <v>246390421.33995059</v>
      </c>
      <c r="S385">
        <v>2162.5649811212547</v>
      </c>
      <c r="T385">
        <v>20484.275540132567</v>
      </c>
      <c r="U385">
        <f>Net_Zero_Table[[#This Row],[Total Energy(MJ)]]*AHP!$Q$23/TOPSIS!$B$20</f>
        <v>2.5204264793187457E-2</v>
      </c>
      <c r="V385">
        <f>Net_Zero_Table[[#This Row],[Capital Cost (LKR)]]*AHP!$Q$24/TOPSIS!$C$20</f>
        <v>4.1917106500949045E-3</v>
      </c>
      <c r="W385">
        <f>Net_Zero_Table[[#This Row],[System Cost (LKR)]]*AHP!$Q$25/TOPSIS!$D$20</f>
        <v>2.7460154098660453E-3</v>
      </c>
      <c r="X385">
        <f>Net_Zero_Table[[#This Row],[Embodied Carbon (Metric T)]]*AHP!$Q$26/TOPSIS!$E$20</f>
        <v>1.1361249834891663E-2</v>
      </c>
      <c r="Y3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3.9384585237379451E-3</v>
      </c>
      <c r="Z3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2.6561277329955409E-3</v>
      </c>
      <c r="AA385">
        <f>Net_Zero_Table[[#This Row],[S- Worst-Euclidean Distance]]/(Net_Zero_Table[[#This Row],[S+ Best-Euclidean Distance]]+Net_Zero_Table[[#This Row],[S- Worst-Euclidean Distance]])</f>
        <v>0.40277397695472827</v>
      </c>
      <c r="AB385">
        <v>384</v>
      </c>
    </row>
    <row r="386" spans="1:28" x14ac:dyDescent="0.3">
      <c r="A386">
        <v>409</v>
      </c>
      <c r="B386" t="s">
        <v>142</v>
      </c>
      <c r="C386" t="s">
        <v>151</v>
      </c>
      <c r="D386" t="s">
        <v>154</v>
      </c>
      <c r="E386" t="s">
        <v>157</v>
      </c>
      <c r="F386" t="s">
        <v>160</v>
      </c>
      <c r="G386" t="s">
        <v>225</v>
      </c>
      <c r="H386">
        <v>387.47403533662435</v>
      </c>
      <c r="I386">
        <v>56</v>
      </c>
      <c r="J386">
        <v>1368609.4111201663</v>
      </c>
      <c r="K386">
        <v>39622.415045454545</v>
      </c>
      <c r="L386">
        <v>246349694.00162992</v>
      </c>
      <c r="M386">
        <v>4748824.2595454538</v>
      </c>
      <c r="N386">
        <v>2052914116.6802492</v>
      </c>
      <c r="O386">
        <v>104384000</v>
      </c>
      <c r="P386">
        <v>23.485359186363635</v>
      </c>
      <c r="Q386">
        <v>20460.710696246482</v>
      </c>
      <c r="R386">
        <v>246389316.41667536</v>
      </c>
      <c r="S386">
        <v>2162.0469409397947</v>
      </c>
      <c r="T386">
        <v>20484.196055432847</v>
      </c>
      <c r="U386">
        <f>Net_Zero_Table[[#This Row],[Total Energy(MJ)]]*AHP!$Q$23/TOPSIS!$B$20</f>
        <v>2.5204151766152344E-2</v>
      </c>
      <c r="V386">
        <f>Net_Zero_Table[[#This Row],[Capital Cost (LKR)]]*AHP!$Q$24/TOPSIS!$C$20</f>
        <v>4.1925237728957596E-3</v>
      </c>
      <c r="W386">
        <f>Net_Zero_Table[[#This Row],[System Cost (LKR)]]*AHP!$Q$25/TOPSIS!$D$20</f>
        <v>2.7326745630186903E-3</v>
      </c>
      <c r="X386">
        <f>Net_Zero_Table[[#This Row],[Embodied Carbon (Metric T)]]*AHP!$Q$26/TOPSIS!$E$20</f>
        <v>1.1367937005663584E-2</v>
      </c>
      <c r="Y3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3.9399764742594932E-3</v>
      </c>
      <c r="Z3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2.6532909868631988E-3</v>
      </c>
      <c r="AA386">
        <f>Net_Zero_Table[[#This Row],[S- Worst-Euclidean Distance]]/(Net_Zero_Table[[#This Row],[S+ Best-Euclidean Distance]]+Net_Zero_Table[[#This Row],[S- Worst-Euclidean Distance]])</f>
        <v>0.40242429152288633</v>
      </c>
      <c r="AB386">
        <v>385</v>
      </c>
    </row>
    <row r="387" spans="1:28" x14ac:dyDescent="0.3">
      <c r="A387">
        <v>272</v>
      </c>
      <c r="B387" t="s">
        <v>141</v>
      </c>
      <c r="C387" t="s">
        <v>150</v>
      </c>
      <c r="D387" t="s">
        <v>155</v>
      </c>
      <c r="E387" t="s">
        <v>156</v>
      </c>
      <c r="F387" t="s">
        <v>159</v>
      </c>
      <c r="G387" t="s">
        <v>226</v>
      </c>
      <c r="H387">
        <v>385.44635581521084</v>
      </c>
      <c r="I387">
        <v>28</v>
      </c>
      <c r="J387">
        <v>1403985.560995748</v>
      </c>
      <c r="K387">
        <v>40297.609463636356</v>
      </c>
      <c r="L387">
        <v>252717400.97923467</v>
      </c>
      <c r="M387">
        <v>5420199.4272727268</v>
      </c>
      <c r="N387">
        <v>2105978341.4936221</v>
      </c>
      <c r="O387">
        <v>109200000</v>
      </c>
      <c r="P387">
        <v>21.511601443181814</v>
      </c>
      <c r="Q387">
        <v>20989.584136886431</v>
      </c>
      <c r="R387">
        <v>252757698.5886983</v>
      </c>
      <c r="S387">
        <v>2220.5985409208947</v>
      </c>
      <c r="T387">
        <v>21011.095738329612</v>
      </c>
      <c r="U387">
        <f>Net_Zero_Table[[#This Row],[Total Energy(MJ)]]*AHP!$Q$23/TOPSIS!$B$20</f>
        <v>2.5855599130440991E-2</v>
      </c>
      <c r="V387">
        <f>Net_Zero_Table[[#This Row],[Capital Cost (LKR)]]*AHP!$Q$24/TOPSIS!$C$20</f>
        <v>4.7852507717040691E-3</v>
      </c>
      <c r="W387">
        <f>Net_Zero_Table[[#This Row],[System Cost (LKR)]]*AHP!$Q$25/TOPSIS!$D$20</f>
        <v>2.8587528958618274E-3</v>
      </c>
      <c r="X387">
        <f>Net_Zero_Table[[#This Row],[Embodied Carbon (Metric T)]]*AHP!$Q$26/TOPSIS!$E$20</f>
        <v>1.0412552269544255E-2</v>
      </c>
      <c r="Y3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4.2850518896894113E-3</v>
      </c>
      <c r="Z3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2.8839458943959537E-3</v>
      </c>
      <c r="AA387">
        <f>Net_Zero_Table[[#This Row],[S- Worst-Euclidean Distance]]/(Net_Zero_Table[[#This Row],[S+ Best-Euclidean Distance]]+Net_Zero_Table[[#This Row],[S- Worst-Euclidean Distance]])</f>
        <v>0.40228020446569202</v>
      </c>
      <c r="AB387">
        <v>386</v>
      </c>
    </row>
    <row r="388" spans="1:28" x14ac:dyDescent="0.3">
      <c r="A388">
        <v>411</v>
      </c>
      <c r="B388" t="s">
        <v>142</v>
      </c>
      <c r="C388" t="s">
        <v>151</v>
      </c>
      <c r="D388" t="s">
        <v>154</v>
      </c>
      <c r="E388" t="s">
        <v>157</v>
      </c>
      <c r="F388" t="s">
        <v>160</v>
      </c>
      <c r="G388" t="s">
        <v>224</v>
      </c>
      <c r="H388">
        <v>387.47403533662435</v>
      </c>
      <c r="I388">
        <v>28</v>
      </c>
      <c r="J388">
        <v>1368609.4111201663</v>
      </c>
      <c r="K388">
        <v>39622.415045454545</v>
      </c>
      <c r="L388">
        <v>246349694.00162992</v>
      </c>
      <c r="M388">
        <v>4748824.2595454538</v>
      </c>
      <c r="N388">
        <v>2052914116.6802492</v>
      </c>
      <c r="O388">
        <v>104893600</v>
      </c>
      <c r="P388">
        <v>23.485359186363635</v>
      </c>
      <c r="Q388">
        <v>20460.710696246482</v>
      </c>
      <c r="R388">
        <v>246389316.41667536</v>
      </c>
      <c r="S388">
        <v>2162.5565409397946</v>
      </c>
      <c r="T388">
        <v>20484.196055432847</v>
      </c>
      <c r="U388">
        <f>Net_Zero_Table[[#This Row],[Total Energy(MJ)]]*AHP!$Q$23/TOPSIS!$B$20</f>
        <v>2.5204151766152344E-2</v>
      </c>
      <c r="V388">
        <f>Net_Zero_Table[[#This Row],[Capital Cost (LKR)]]*AHP!$Q$24/TOPSIS!$C$20</f>
        <v>4.1925237728957596E-3</v>
      </c>
      <c r="W388">
        <f>Net_Zero_Table[[#This Row],[System Cost (LKR)]]*AHP!$Q$25/TOPSIS!$D$20</f>
        <v>2.7460154098660453E-3</v>
      </c>
      <c r="X388">
        <f>Net_Zero_Table[[#This Row],[Embodied Carbon (Metric T)]]*AHP!$Q$26/TOPSIS!$E$20</f>
        <v>1.1367937005663584E-2</v>
      </c>
      <c r="Y3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3.9416510074815518E-3</v>
      </c>
      <c r="Z3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2.6516633918402801E-3</v>
      </c>
      <c r="AA388">
        <f>Net_Zero_Table[[#This Row],[S- Worst-Euclidean Distance]]/(Net_Zero_Table[[#This Row],[S+ Best-Euclidean Distance]]+Net_Zero_Table[[#This Row],[S- Worst-Euclidean Distance]])</f>
        <v>0.4021745712767803</v>
      </c>
      <c r="AB388">
        <v>387</v>
      </c>
    </row>
    <row r="389" spans="1:28" x14ac:dyDescent="0.3">
      <c r="A389">
        <v>254</v>
      </c>
      <c r="B389" t="s">
        <v>141</v>
      </c>
      <c r="C389" t="s">
        <v>150</v>
      </c>
      <c r="D389" t="s">
        <v>154</v>
      </c>
      <c r="E389" t="s">
        <v>156</v>
      </c>
      <c r="F389" t="s">
        <v>159</v>
      </c>
      <c r="G389" t="s">
        <v>226</v>
      </c>
      <c r="H389">
        <v>385.43990871021083</v>
      </c>
      <c r="I389">
        <v>28</v>
      </c>
      <c r="J389">
        <v>1403979.320198108</v>
      </c>
      <c r="K389">
        <v>40316.029763636354</v>
      </c>
      <c r="L389">
        <v>252716277.63565943</v>
      </c>
      <c r="M389">
        <v>5421120.4422727264</v>
      </c>
      <c r="N389">
        <v>2105968980.2971621</v>
      </c>
      <c r="O389">
        <v>109200000</v>
      </c>
      <c r="P389">
        <v>21.525416668181812</v>
      </c>
      <c r="Q389">
        <v>20989.490836961711</v>
      </c>
      <c r="R389">
        <v>252756593.66542307</v>
      </c>
      <c r="S389">
        <v>2220.5901007394345</v>
      </c>
      <c r="T389">
        <v>21011.016253629892</v>
      </c>
      <c r="U389">
        <f>Net_Zero_Table[[#This Row],[Total Energy(MJ)]]*AHP!$Q$23/TOPSIS!$B$20</f>
        <v>2.5855486103405875E-2</v>
      </c>
      <c r="V389">
        <f>Net_Zero_Table[[#This Row],[Capital Cost (LKR)]]*AHP!$Q$24/TOPSIS!$C$20</f>
        <v>4.7860638945049251E-3</v>
      </c>
      <c r="W389">
        <f>Net_Zero_Table[[#This Row],[System Cost (LKR)]]*AHP!$Q$25/TOPSIS!$D$20</f>
        <v>2.8587528958618274E-3</v>
      </c>
      <c r="X389">
        <f>Net_Zero_Table[[#This Row],[Embodied Carbon (Metric T)]]*AHP!$Q$26/TOPSIS!$E$20</f>
        <v>1.0419239440316174E-2</v>
      </c>
      <c r="Y3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4.2866019897910331E-3</v>
      </c>
      <c r="Z3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2.8777730854628873E-3</v>
      </c>
      <c r="AA389">
        <f>Net_Zero_Table[[#This Row],[S- Worst-Euclidean Distance]]/(Net_Zero_Table[[#This Row],[S+ Best-Euclidean Distance]]+Net_Zero_Table[[#This Row],[S- Worst-Euclidean Distance]])</f>
        <v>0.40167817223903413</v>
      </c>
      <c r="AB389">
        <v>388</v>
      </c>
    </row>
    <row r="390" spans="1:28" x14ac:dyDescent="0.3">
      <c r="A390">
        <v>428</v>
      </c>
      <c r="B390" t="s">
        <v>142</v>
      </c>
      <c r="C390" t="s">
        <v>151</v>
      </c>
      <c r="D390" t="s">
        <v>155</v>
      </c>
      <c r="E390" t="s">
        <v>157</v>
      </c>
      <c r="F390" t="s">
        <v>160</v>
      </c>
      <c r="G390" t="s">
        <v>226</v>
      </c>
      <c r="H390">
        <v>387.48048244162442</v>
      </c>
      <c r="I390">
        <v>28</v>
      </c>
      <c r="J390">
        <v>1368615.6519178061</v>
      </c>
      <c r="K390">
        <v>39603.99474545454</v>
      </c>
      <c r="L390">
        <v>246350817.34520513</v>
      </c>
      <c r="M390">
        <v>4747903.2445454542</v>
      </c>
      <c r="N390">
        <v>2052923477.8767095</v>
      </c>
      <c r="O390">
        <v>109200000</v>
      </c>
      <c r="P390">
        <v>23.471543961363633</v>
      </c>
      <c r="Q390">
        <v>20460.803996171202</v>
      </c>
      <c r="R390">
        <v>246390421.33995059</v>
      </c>
      <c r="S390">
        <v>2166.8713811212551</v>
      </c>
      <c r="T390">
        <v>20484.275540132567</v>
      </c>
      <c r="U390">
        <f>Net_Zero_Table[[#This Row],[Total Energy(MJ)]]*AHP!$Q$23/TOPSIS!$B$20</f>
        <v>2.5204264793187457E-2</v>
      </c>
      <c r="V390">
        <f>Net_Zero_Table[[#This Row],[Capital Cost (LKR)]]*AHP!$Q$24/TOPSIS!$C$20</f>
        <v>4.1917106500949045E-3</v>
      </c>
      <c r="W390">
        <f>Net_Zero_Table[[#This Row],[System Cost (LKR)]]*AHP!$Q$25/TOPSIS!$D$20</f>
        <v>2.8587528958618274E-3</v>
      </c>
      <c r="X390">
        <f>Net_Zero_Table[[#This Row],[Embodied Carbon (Metric T)]]*AHP!$Q$26/TOPSIS!$E$20</f>
        <v>1.1361249834891663E-2</v>
      </c>
      <c r="Y3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3.9543899715172286E-3</v>
      </c>
      <c r="Z3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2.645045096513021E-3</v>
      </c>
      <c r="AA390">
        <f>Net_Zero_Table[[#This Row],[S- Worst-Euclidean Distance]]/(Net_Zero_Table[[#This Row],[S+ Best-Euclidean Distance]]+Net_Zero_Table[[#This Row],[S- Worst-Euclidean Distance]])</f>
        <v>0.4007987152304075</v>
      </c>
      <c r="AB390">
        <v>389</v>
      </c>
    </row>
    <row r="391" spans="1:28" x14ac:dyDescent="0.3">
      <c r="A391">
        <v>410</v>
      </c>
      <c r="B391" t="s">
        <v>142</v>
      </c>
      <c r="C391" t="s">
        <v>151</v>
      </c>
      <c r="D391" t="s">
        <v>154</v>
      </c>
      <c r="E391" t="s">
        <v>157</v>
      </c>
      <c r="F391" t="s">
        <v>160</v>
      </c>
      <c r="G391" t="s">
        <v>226</v>
      </c>
      <c r="H391">
        <v>387.47403533662435</v>
      </c>
      <c r="I391">
        <v>28</v>
      </c>
      <c r="J391">
        <v>1368609.4111201663</v>
      </c>
      <c r="K391">
        <v>39622.415045454545</v>
      </c>
      <c r="L391">
        <v>246349694.00162992</v>
      </c>
      <c r="M391">
        <v>4748824.2595454538</v>
      </c>
      <c r="N391">
        <v>2052914116.6802492</v>
      </c>
      <c r="O391">
        <v>109200000</v>
      </c>
      <c r="P391">
        <v>23.485359186363635</v>
      </c>
      <c r="Q391">
        <v>20460.710696246482</v>
      </c>
      <c r="R391">
        <v>246389316.41667536</v>
      </c>
      <c r="S391">
        <v>2166.8629409397945</v>
      </c>
      <c r="T391">
        <v>20484.196055432847</v>
      </c>
      <c r="U391">
        <f>Net_Zero_Table[[#This Row],[Total Energy(MJ)]]*AHP!$Q$23/TOPSIS!$B$20</f>
        <v>2.5204151766152344E-2</v>
      </c>
      <c r="V391">
        <f>Net_Zero_Table[[#This Row],[Capital Cost (LKR)]]*AHP!$Q$24/TOPSIS!$C$20</f>
        <v>4.1925237728957596E-3</v>
      </c>
      <c r="W391">
        <f>Net_Zero_Table[[#This Row],[System Cost (LKR)]]*AHP!$Q$25/TOPSIS!$D$20</f>
        <v>2.8587528958618274E-3</v>
      </c>
      <c r="X391">
        <f>Net_Zero_Table[[#This Row],[Embodied Carbon (Metric T)]]*AHP!$Q$26/TOPSIS!$E$20</f>
        <v>1.1367937005663584E-2</v>
      </c>
      <c r="Y3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3.9575696037356424E-3</v>
      </c>
      <c r="Z3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2.6405620182501769E-3</v>
      </c>
      <c r="AA391">
        <f>Net_Zero_Table[[#This Row],[S- Worst-Euclidean Distance]]/(Net_Zero_Table[[#This Row],[S+ Best-Euclidean Distance]]+Net_Zero_Table[[#This Row],[S- Worst-Euclidean Distance]])</f>
        <v>0.40019844548894512</v>
      </c>
      <c r="AB391">
        <v>390</v>
      </c>
    </row>
    <row r="392" spans="1:28" x14ac:dyDescent="0.3">
      <c r="A392">
        <v>169</v>
      </c>
      <c r="B392" t="s">
        <v>140</v>
      </c>
      <c r="C392" t="s">
        <v>150</v>
      </c>
      <c r="D392" t="s">
        <v>155</v>
      </c>
      <c r="E392" t="s">
        <v>156</v>
      </c>
      <c r="F392" t="s">
        <v>161</v>
      </c>
      <c r="G392" t="s">
        <v>225</v>
      </c>
      <c r="H392">
        <v>377.48446341068342</v>
      </c>
      <c r="I392">
        <v>54</v>
      </c>
      <c r="J392">
        <v>1388564.9341113204</v>
      </c>
      <c r="K392">
        <v>45238.077100000002</v>
      </c>
      <c r="L392">
        <v>249941688.14003769</v>
      </c>
      <c r="M392">
        <v>5670646.7999999998</v>
      </c>
      <c r="N392">
        <v>2082847401.1669805</v>
      </c>
      <c r="O392">
        <v>100656000</v>
      </c>
      <c r="P392">
        <v>22.199574988636364</v>
      </c>
      <c r="Q392">
        <v>20759.045764964238</v>
      </c>
      <c r="R392">
        <v>249986926.21713769</v>
      </c>
      <c r="S392">
        <v>2189.1740479669807</v>
      </c>
      <c r="T392">
        <v>20781.245339952875</v>
      </c>
      <c r="U392">
        <f>Net_Zero_Table[[#This Row],[Total Energy(MJ)]]*AHP!$Q$23/TOPSIS!$B$20</f>
        <v>2.5572165707361171E-2</v>
      </c>
      <c r="V392">
        <f>Net_Zero_Table[[#This Row],[Capital Cost (LKR)]]*AHP!$Q$24/TOPSIS!$C$20</f>
        <v>5.0063595149698993E-3</v>
      </c>
      <c r="W392">
        <f>Net_Zero_Table[[#This Row],[System Cost (LKR)]]*AHP!$Q$25/TOPSIS!$D$20</f>
        <v>2.63507904291088E-3</v>
      </c>
      <c r="X392">
        <f>Net_Zero_Table[[#This Row],[Embodied Carbon (Metric T)]]*AHP!$Q$26/TOPSIS!$E$20</f>
        <v>1.0745561437691507E-2</v>
      </c>
      <c r="Y3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4.1319209123275918E-3</v>
      </c>
      <c r="Z3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2.7113887809620436E-3</v>
      </c>
      <c r="AA392">
        <f>Net_Zero_Table[[#This Row],[S- Worst-Euclidean Distance]]/(Net_Zero_Table[[#This Row],[S+ Best-Euclidean Distance]]+Net_Zero_Table[[#This Row],[S- Worst-Euclidean Distance]])</f>
        <v>0.3962101530522224</v>
      </c>
      <c r="AB392">
        <v>391</v>
      </c>
    </row>
    <row r="393" spans="1:28" x14ac:dyDescent="0.3">
      <c r="A393">
        <v>171</v>
      </c>
      <c r="B393" t="s">
        <v>140</v>
      </c>
      <c r="C393" t="s">
        <v>150</v>
      </c>
      <c r="D393" t="s">
        <v>155</v>
      </c>
      <c r="E393" t="s">
        <v>156</v>
      </c>
      <c r="F393" t="s">
        <v>161</v>
      </c>
      <c r="G393" t="s">
        <v>224</v>
      </c>
      <c r="H393">
        <v>377.48446341068342</v>
      </c>
      <c r="I393">
        <v>27</v>
      </c>
      <c r="J393">
        <v>1388564.9341113204</v>
      </c>
      <c r="K393">
        <v>45238.077100000002</v>
      </c>
      <c r="L393">
        <v>249941688.14003769</v>
      </c>
      <c r="M393">
        <v>5670646.7999999998</v>
      </c>
      <c r="N393">
        <v>2082847401.1669805</v>
      </c>
      <c r="O393">
        <v>101147400</v>
      </c>
      <c r="P393">
        <v>22.199574988636364</v>
      </c>
      <c r="Q393">
        <v>20759.045764964238</v>
      </c>
      <c r="R393">
        <v>249986926.21713769</v>
      </c>
      <c r="S393">
        <v>2189.6654479669805</v>
      </c>
      <c r="T393">
        <v>20781.245339952875</v>
      </c>
      <c r="U393">
        <f>Net_Zero_Table[[#This Row],[Total Energy(MJ)]]*AHP!$Q$23/TOPSIS!$B$20</f>
        <v>2.5572165707361171E-2</v>
      </c>
      <c r="V393">
        <f>Net_Zero_Table[[#This Row],[Capital Cost (LKR)]]*AHP!$Q$24/TOPSIS!$C$20</f>
        <v>5.0063595149698993E-3</v>
      </c>
      <c r="W393">
        <f>Net_Zero_Table[[#This Row],[System Cost (LKR)]]*AHP!$Q$25/TOPSIS!$D$20</f>
        <v>2.6479434309422583E-3</v>
      </c>
      <c r="X393">
        <f>Net_Zero_Table[[#This Row],[Embodied Carbon (Metric T)]]*AHP!$Q$26/TOPSIS!$E$20</f>
        <v>1.0745561437691507E-2</v>
      </c>
      <c r="Y3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4.1331561755317001E-3</v>
      </c>
      <c r="Z3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2.709388497433901E-3</v>
      </c>
      <c r="AA393">
        <f>Net_Zero_Table[[#This Row],[S- Worst-Euclidean Distance]]/(Net_Zero_Table[[#This Row],[S+ Best-Euclidean Distance]]+Net_Zero_Table[[#This Row],[S- Worst-Euclidean Distance]])</f>
        <v>0.39596212036999906</v>
      </c>
      <c r="AB393">
        <v>392</v>
      </c>
    </row>
    <row r="394" spans="1:28" x14ac:dyDescent="0.3">
      <c r="A394">
        <v>151</v>
      </c>
      <c r="B394" t="s">
        <v>140</v>
      </c>
      <c r="C394" t="s">
        <v>150</v>
      </c>
      <c r="D394" t="s">
        <v>154</v>
      </c>
      <c r="E394" t="s">
        <v>156</v>
      </c>
      <c r="F394" t="s">
        <v>161</v>
      </c>
      <c r="G394" t="s">
        <v>225</v>
      </c>
      <c r="H394">
        <v>377.47801630568341</v>
      </c>
      <c r="I394">
        <v>54</v>
      </c>
      <c r="J394">
        <v>1388558.6933136804</v>
      </c>
      <c r="K394">
        <v>45256.4974</v>
      </c>
      <c r="L394">
        <v>249940564.79646245</v>
      </c>
      <c r="M394">
        <v>5671567.8149999995</v>
      </c>
      <c r="N394">
        <v>2082838039.9705205</v>
      </c>
      <c r="O394">
        <v>100656000</v>
      </c>
      <c r="P394">
        <v>22.213390213636362</v>
      </c>
      <c r="Q394">
        <v>20758.952465039518</v>
      </c>
      <c r="R394">
        <v>249985821.29386243</v>
      </c>
      <c r="S394">
        <v>2189.1656077855205</v>
      </c>
      <c r="T394">
        <v>20781.165855253155</v>
      </c>
      <c r="U394">
        <f>Net_Zero_Table[[#This Row],[Total Energy(MJ)]]*AHP!$Q$23/TOPSIS!$B$20</f>
        <v>2.5572052680326054E-2</v>
      </c>
      <c r="V394">
        <f>Net_Zero_Table[[#This Row],[Capital Cost (LKR)]]*AHP!$Q$24/TOPSIS!$C$20</f>
        <v>5.0071726377707536E-3</v>
      </c>
      <c r="W394">
        <f>Net_Zero_Table[[#This Row],[System Cost (LKR)]]*AHP!$Q$25/TOPSIS!$D$20</f>
        <v>2.63507904291088E-3</v>
      </c>
      <c r="X394">
        <f>Net_Zero_Table[[#This Row],[Embodied Carbon (Metric T)]]*AHP!$Q$26/TOPSIS!$E$20</f>
        <v>1.0752248608463426E-2</v>
      </c>
      <c r="Y3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4.1341183792958707E-3</v>
      </c>
      <c r="Z3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2.705723666210269E-3</v>
      </c>
      <c r="AA394">
        <f>Net_Zero_Table[[#This Row],[S- Worst-Euclidean Distance]]/(Net_Zero_Table[[#This Row],[S+ Best-Euclidean Distance]]+Net_Zero_Table[[#This Row],[S- Worst-Euclidean Distance]])</f>
        <v>0.39558277050973173</v>
      </c>
      <c r="AB394">
        <v>393</v>
      </c>
    </row>
    <row r="395" spans="1:28" x14ac:dyDescent="0.3">
      <c r="A395">
        <v>153</v>
      </c>
      <c r="B395" t="s">
        <v>140</v>
      </c>
      <c r="C395" t="s">
        <v>150</v>
      </c>
      <c r="D395" t="s">
        <v>154</v>
      </c>
      <c r="E395" t="s">
        <v>156</v>
      </c>
      <c r="F395" t="s">
        <v>161</v>
      </c>
      <c r="G395" t="s">
        <v>224</v>
      </c>
      <c r="H395">
        <v>377.47801630568341</v>
      </c>
      <c r="I395">
        <v>27</v>
      </c>
      <c r="J395">
        <v>1388558.6933136804</v>
      </c>
      <c r="K395">
        <v>45256.4974</v>
      </c>
      <c r="L395">
        <v>249940564.79646245</v>
      </c>
      <c r="M395">
        <v>5671567.8149999995</v>
      </c>
      <c r="N395">
        <v>2082838039.9705205</v>
      </c>
      <c r="O395">
        <v>101147400</v>
      </c>
      <c r="P395">
        <v>22.213390213636362</v>
      </c>
      <c r="Q395">
        <v>20758.952465039518</v>
      </c>
      <c r="R395">
        <v>249985821.29386243</v>
      </c>
      <c r="S395">
        <v>2189.6570077855204</v>
      </c>
      <c r="T395">
        <v>20781.165855253155</v>
      </c>
      <c r="U395">
        <f>Net_Zero_Table[[#This Row],[Total Energy(MJ)]]*AHP!$Q$23/TOPSIS!$B$20</f>
        <v>2.5572052680326054E-2</v>
      </c>
      <c r="V395">
        <f>Net_Zero_Table[[#This Row],[Capital Cost (LKR)]]*AHP!$Q$24/TOPSIS!$C$20</f>
        <v>5.0071726377707536E-3</v>
      </c>
      <c r="W395">
        <f>Net_Zero_Table[[#This Row],[System Cost (LKR)]]*AHP!$Q$25/TOPSIS!$D$20</f>
        <v>2.6479434309422583E-3</v>
      </c>
      <c r="X395">
        <f>Net_Zero_Table[[#This Row],[Embodied Carbon (Metric T)]]*AHP!$Q$26/TOPSIS!$E$20</f>
        <v>1.0752248608463426E-2</v>
      </c>
      <c r="Y3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4.1353529860989708E-3</v>
      </c>
      <c r="Z3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2.7037191914824725E-3</v>
      </c>
      <c r="AA395">
        <f>Net_Zero_Table[[#This Row],[S- Worst-Euclidean Distance]]/(Net_Zero_Table[[#This Row],[S+ Best-Euclidean Distance]]+Net_Zero_Table[[#This Row],[S- Worst-Euclidean Distance]])</f>
        <v>0.39533420927261081</v>
      </c>
      <c r="AB395">
        <v>394</v>
      </c>
    </row>
    <row r="396" spans="1:28" x14ac:dyDescent="0.3">
      <c r="A396">
        <v>424</v>
      </c>
      <c r="B396" t="s">
        <v>142</v>
      </c>
      <c r="C396" t="s">
        <v>151</v>
      </c>
      <c r="D396" t="s">
        <v>155</v>
      </c>
      <c r="E396" t="s">
        <v>157</v>
      </c>
      <c r="F396" t="s">
        <v>159</v>
      </c>
      <c r="G396" t="s">
        <v>225</v>
      </c>
      <c r="H396">
        <v>387.51905428546246</v>
      </c>
      <c r="I396">
        <v>56</v>
      </c>
      <c r="J396">
        <v>1367574.4724941221</v>
      </c>
      <c r="K396">
        <v>38785.214972727263</v>
      </c>
      <c r="L396">
        <v>246163405.04894197</v>
      </c>
      <c r="M396">
        <v>4720610.585454545</v>
      </c>
      <c r="N396">
        <v>2051361708.741183</v>
      </c>
      <c r="O396">
        <v>104384000</v>
      </c>
      <c r="P396">
        <v>23.744470552272723</v>
      </c>
      <c r="Q396">
        <v>20445.238363787124</v>
      </c>
      <c r="R396">
        <v>246202190.2639147</v>
      </c>
      <c r="S396">
        <v>2160.4663193266374</v>
      </c>
      <c r="T396">
        <v>20468.982834339397</v>
      </c>
      <c r="U396">
        <f>Net_Zero_Table[[#This Row],[Total Energy(MJ)]]*AHP!$Q$23/TOPSIS!$B$20</f>
        <v>2.5185009881178645E-2</v>
      </c>
      <c r="V396">
        <f>Net_Zero_Table[[#This Row],[Capital Cost (LKR)]]*AHP!$Q$24/TOPSIS!$C$20</f>
        <v>4.1676151865000632E-3</v>
      </c>
      <c r="W396">
        <f>Net_Zero_Table[[#This Row],[System Cost (LKR)]]*AHP!$Q$25/TOPSIS!$D$20</f>
        <v>2.7326745630186903E-3</v>
      </c>
      <c r="X396">
        <f>Net_Zero_Table[[#This Row],[Embodied Carbon (Metric T)]]*AHP!$Q$26/TOPSIS!$E$20</f>
        <v>1.1493358195168587E-2</v>
      </c>
      <c r="Y3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3.9850476574334907E-3</v>
      </c>
      <c r="Z3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2.5996730732290468E-3</v>
      </c>
      <c r="AA396">
        <f>Net_Zero_Table[[#This Row],[S- Worst-Euclidean Distance]]/(Net_Zero_Table[[#This Row],[S+ Best-Euclidean Distance]]+Net_Zero_Table[[#This Row],[S- Worst-Euclidean Distance]])</f>
        <v>0.39480384659646367</v>
      </c>
      <c r="AB396">
        <v>395</v>
      </c>
    </row>
    <row r="397" spans="1:28" x14ac:dyDescent="0.3">
      <c r="A397">
        <v>426</v>
      </c>
      <c r="B397" t="s">
        <v>142</v>
      </c>
      <c r="C397" t="s">
        <v>151</v>
      </c>
      <c r="D397" t="s">
        <v>155</v>
      </c>
      <c r="E397" t="s">
        <v>157</v>
      </c>
      <c r="F397" t="s">
        <v>159</v>
      </c>
      <c r="G397" t="s">
        <v>224</v>
      </c>
      <c r="H397">
        <v>387.51905428546246</v>
      </c>
      <c r="I397">
        <v>28</v>
      </c>
      <c r="J397">
        <v>1367574.4724941221</v>
      </c>
      <c r="K397">
        <v>38785.214972727263</v>
      </c>
      <c r="L397">
        <v>246163405.04894197</v>
      </c>
      <c r="M397">
        <v>4720610.585454545</v>
      </c>
      <c r="N397">
        <v>2051361708.741183</v>
      </c>
      <c r="O397">
        <v>104893600</v>
      </c>
      <c r="P397">
        <v>23.744470552272723</v>
      </c>
      <c r="Q397">
        <v>20445.238363787124</v>
      </c>
      <c r="R397">
        <v>246202190.2639147</v>
      </c>
      <c r="S397">
        <v>2160.9759193266373</v>
      </c>
      <c r="T397">
        <v>20468.982834339397</v>
      </c>
      <c r="U397">
        <f>Net_Zero_Table[[#This Row],[Total Energy(MJ)]]*AHP!$Q$23/TOPSIS!$B$20</f>
        <v>2.5185009881178645E-2</v>
      </c>
      <c r="V397">
        <f>Net_Zero_Table[[#This Row],[Capital Cost (LKR)]]*AHP!$Q$24/TOPSIS!$C$20</f>
        <v>4.1676151865000632E-3</v>
      </c>
      <c r="W397">
        <f>Net_Zero_Table[[#This Row],[System Cost (LKR)]]*AHP!$Q$25/TOPSIS!$D$20</f>
        <v>2.7460154098660453E-3</v>
      </c>
      <c r="X397">
        <f>Net_Zero_Table[[#This Row],[Embodied Carbon (Metric T)]]*AHP!$Q$26/TOPSIS!$E$20</f>
        <v>1.1493358195168587E-2</v>
      </c>
      <c r="Y3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3.9867032594711905E-3</v>
      </c>
      <c r="Z3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2.5980118880267983E-3</v>
      </c>
      <c r="AA397">
        <f>Net_Zero_Table[[#This Row],[S- Worst-Euclidean Distance]]/(Net_Zero_Table[[#This Row],[S+ Best-Euclidean Distance]]+Net_Zero_Table[[#This Row],[S- Worst-Euclidean Distance]])</f>
        <v>0.39455190237256832</v>
      </c>
      <c r="AB397">
        <v>396</v>
      </c>
    </row>
    <row r="398" spans="1:28" x14ac:dyDescent="0.3">
      <c r="A398">
        <v>406</v>
      </c>
      <c r="B398" t="s">
        <v>142</v>
      </c>
      <c r="C398" t="s">
        <v>151</v>
      </c>
      <c r="D398" t="s">
        <v>154</v>
      </c>
      <c r="E398" t="s">
        <v>157</v>
      </c>
      <c r="F398" t="s">
        <v>159</v>
      </c>
      <c r="G398" t="s">
        <v>225</v>
      </c>
      <c r="H398">
        <v>387.51260718046245</v>
      </c>
      <c r="I398">
        <v>56</v>
      </c>
      <c r="J398">
        <v>1367568.2316964823</v>
      </c>
      <c r="K398">
        <v>38803.635272727275</v>
      </c>
      <c r="L398">
        <v>246162281.70536682</v>
      </c>
      <c r="M398">
        <v>4721531.6004545446</v>
      </c>
      <c r="N398">
        <v>2051352347.5447235</v>
      </c>
      <c r="O398">
        <v>104384000</v>
      </c>
      <c r="P398">
        <v>23.758285777272725</v>
      </c>
      <c r="Q398">
        <v>20445.145063862408</v>
      </c>
      <c r="R398">
        <v>246201085.34063956</v>
      </c>
      <c r="S398">
        <v>2160.4578791451777</v>
      </c>
      <c r="T398">
        <v>20468.903349639681</v>
      </c>
      <c r="U398">
        <f>Net_Zero_Table[[#This Row],[Total Energy(MJ)]]*AHP!$Q$23/TOPSIS!$B$20</f>
        <v>2.5184896854143539E-2</v>
      </c>
      <c r="V398">
        <f>Net_Zero_Table[[#This Row],[Capital Cost (LKR)]]*AHP!$Q$24/TOPSIS!$C$20</f>
        <v>4.1684283093009183E-3</v>
      </c>
      <c r="W398">
        <f>Net_Zero_Table[[#This Row],[System Cost (LKR)]]*AHP!$Q$25/TOPSIS!$D$20</f>
        <v>2.7326745630186903E-3</v>
      </c>
      <c r="X398">
        <f>Net_Zero_Table[[#This Row],[Embodied Carbon (Metric T)]]*AHP!$Q$26/TOPSIS!$E$20</f>
        <v>1.1500045365940506E-2</v>
      </c>
      <c r="Y3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3.988419985838142E-3</v>
      </c>
      <c r="Z3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2.5954453042109529E-3</v>
      </c>
      <c r="AA398">
        <f>Net_Zero_Table[[#This Row],[S- Worst-Euclidean Distance]]/(Net_Zero_Table[[#This Row],[S+ Best-Euclidean Distance]]+Net_Zero_Table[[#This Row],[S- Worst-Euclidean Distance]])</f>
        <v>0.39421300252508645</v>
      </c>
      <c r="AB398">
        <v>397</v>
      </c>
    </row>
    <row r="399" spans="1:28" x14ac:dyDescent="0.3">
      <c r="A399">
        <v>170</v>
      </c>
      <c r="B399" t="s">
        <v>140</v>
      </c>
      <c r="C399" t="s">
        <v>150</v>
      </c>
      <c r="D399" t="s">
        <v>155</v>
      </c>
      <c r="E399" t="s">
        <v>156</v>
      </c>
      <c r="F399" t="s">
        <v>161</v>
      </c>
      <c r="G399" t="s">
        <v>226</v>
      </c>
      <c r="H399">
        <v>377.48446341068342</v>
      </c>
      <c r="I399">
        <v>27</v>
      </c>
      <c r="J399">
        <v>1388564.9341113204</v>
      </c>
      <c r="K399">
        <v>45238.077100000002</v>
      </c>
      <c r="L399">
        <v>249941688.14003769</v>
      </c>
      <c r="M399">
        <v>5670646.7999999998</v>
      </c>
      <c r="N399">
        <v>2082847401.1669805</v>
      </c>
      <c r="O399">
        <v>105300000</v>
      </c>
      <c r="P399">
        <v>22.199574988636364</v>
      </c>
      <c r="Q399">
        <v>20759.045764964238</v>
      </c>
      <c r="R399">
        <v>249986926.21713769</v>
      </c>
      <c r="S399">
        <v>2193.8180479669804</v>
      </c>
      <c r="T399">
        <v>20781.245339952875</v>
      </c>
      <c r="U399">
        <f>Net_Zero_Table[[#This Row],[Total Energy(MJ)]]*AHP!$Q$23/TOPSIS!$B$20</f>
        <v>2.5572165707361171E-2</v>
      </c>
      <c r="V399">
        <f>Net_Zero_Table[[#This Row],[Capital Cost (LKR)]]*AHP!$Q$24/TOPSIS!$C$20</f>
        <v>5.0063595149698993E-3</v>
      </c>
      <c r="W399">
        <f>Net_Zero_Table[[#This Row],[System Cost (LKR)]]*AHP!$Q$25/TOPSIS!$D$20</f>
        <v>2.7566545781524763E-3</v>
      </c>
      <c r="X399">
        <f>Net_Zero_Table[[#This Row],[Embodied Carbon (Metric T)]]*AHP!$Q$26/TOPSIS!$E$20</f>
        <v>1.0745561437691507E-2</v>
      </c>
      <c r="Y3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4.1451746473765939E-3</v>
      </c>
      <c r="Z3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2.6948789518308367E-3</v>
      </c>
      <c r="AA399">
        <f>Net_Zero_Table[[#This Row],[S- Worst-Euclidean Distance]]/(Net_Zero_Table[[#This Row],[S+ Best-Euclidean Distance]]+Net_Zero_Table[[#This Row],[S- Worst-Euclidean Distance]])</f>
        <v>0.39398506352977952</v>
      </c>
      <c r="AB399">
        <v>398</v>
      </c>
    </row>
    <row r="400" spans="1:28" x14ac:dyDescent="0.3">
      <c r="A400">
        <v>408</v>
      </c>
      <c r="B400" t="s">
        <v>142</v>
      </c>
      <c r="C400" t="s">
        <v>151</v>
      </c>
      <c r="D400" t="s">
        <v>154</v>
      </c>
      <c r="E400" t="s">
        <v>157</v>
      </c>
      <c r="F400" t="s">
        <v>159</v>
      </c>
      <c r="G400" t="s">
        <v>224</v>
      </c>
      <c r="H400">
        <v>387.51260718046245</v>
      </c>
      <c r="I400">
        <v>28</v>
      </c>
      <c r="J400">
        <v>1367568.2316964823</v>
      </c>
      <c r="K400">
        <v>38803.635272727275</v>
      </c>
      <c r="L400">
        <v>246162281.70536682</v>
      </c>
      <c r="M400">
        <v>4721531.6004545446</v>
      </c>
      <c r="N400">
        <v>2051352347.5447235</v>
      </c>
      <c r="O400">
        <v>104893600</v>
      </c>
      <c r="P400">
        <v>23.758285777272725</v>
      </c>
      <c r="Q400">
        <v>20445.145063862408</v>
      </c>
      <c r="R400">
        <v>246201085.34063956</v>
      </c>
      <c r="S400">
        <v>2160.967479145178</v>
      </c>
      <c r="T400">
        <v>20468.903349639681</v>
      </c>
      <c r="U400">
        <f>Net_Zero_Table[[#This Row],[Total Energy(MJ)]]*AHP!$Q$23/TOPSIS!$B$20</f>
        <v>2.5184896854143539E-2</v>
      </c>
      <c r="V400">
        <f>Net_Zero_Table[[#This Row],[Capital Cost (LKR)]]*AHP!$Q$24/TOPSIS!$C$20</f>
        <v>4.1684283093009183E-3</v>
      </c>
      <c r="W400">
        <f>Net_Zero_Table[[#This Row],[System Cost (LKR)]]*AHP!$Q$25/TOPSIS!$D$20</f>
        <v>2.7460154098660453E-3</v>
      </c>
      <c r="X400">
        <f>Net_Zero_Table[[#This Row],[Embodied Carbon (Metric T)]]*AHP!$Q$26/TOPSIS!$E$20</f>
        <v>1.1500045365940506E-2</v>
      </c>
      <c r="Y4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3.9900741885953942E-3</v>
      </c>
      <c r="Z4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2.5937814113388769E-3</v>
      </c>
      <c r="AA400">
        <f>Net_Zero_Table[[#This Row],[S- Worst-Euclidean Distance]]/(Net_Zero_Table[[#This Row],[S+ Best-Euclidean Distance]]+Net_Zero_Table[[#This Row],[S- Worst-Euclidean Distance]])</f>
        <v>0.39396085955542093</v>
      </c>
      <c r="AB400">
        <v>399</v>
      </c>
    </row>
    <row r="401" spans="1:28" x14ac:dyDescent="0.3">
      <c r="A401">
        <v>152</v>
      </c>
      <c r="B401" t="s">
        <v>140</v>
      </c>
      <c r="C401" t="s">
        <v>150</v>
      </c>
      <c r="D401" t="s">
        <v>154</v>
      </c>
      <c r="E401" t="s">
        <v>156</v>
      </c>
      <c r="F401" t="s">
        <v>161</v>
      </c>
      <c r="G401" t="s">
        <v>226</v>
      </c>
      <c r="H401">
        <v>377.47801630568341</v>
      </c>
      <c r="I401">
        <v>27</v>
      </c>
      <c r="J401">
        <v>1388558.6933136804</v>
      </c>
      <c r="K401">
        <v>45256.4974</v>
      </c>
      <c r="L401">
        <v>249940564.79646245</v>
      </c>
      <c r="M401">
        <v>5671567.8149999995</v>
      </c>
      <c r="N401">
        <v>2082838039.9705205</v>
      </c>
      <c r="O401">
        <v>105300000</v>
      </c>
      <c r="P401">
        <v>22.213390213636362</v>
      </c>
      <c r="Q401">
        <v>20758.952465039518</v>
      </c>
      <c r="R401">
        <v>249985821.29386243</v>
      </c>
      <c r="S401">
        <v>2193.8096077855207</v>
      </c>
      <c r="T401">
        <v>20781.165855253155</v>
      </c>
      <c r="U401">
        <f>Net_Zero_Table[[#This Row],[Total Energy(MJ)]]*AHP!$Q$23/TOPSIS!$B$20</f>
        <v>2.5572052680326054E-2</v>
      </c>
      <c r="V401">
        <f>Net_Zero_Table[[#This Row],[Capital Cost (LKR)]]*AHP!$Q$24/TOPSIS!$C$20</f>
        <v>5.0071726377707536E-3</v>
      </c>
      <c r="W401">
        <f>Net_Zero_Table[[#This Row],[System Cost (LKR)]]*AHP!$Q$25/TOPSIS!$D$20</f>
        <v>2.7566545781524763E-3</v>
      </c>
      <c r="X401">
        <f>Net_Zero_Table[[#This Row],[Embodied Carbon (Metric T)]]*AHP!$Q$26/TOPSIS!$E$20</f>
        <v>1.0752248608463426E-2</v>
      </c>
      <c r="Y4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4.1473650919054035E-3</v>
      </c>
      <c r="Z4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2.6891790571444609E-3</v>
      </c>
      <c r="AA401">
        <f>Net_Zero_Table[[#This Row],[S- Worst-Euclidean Distance]]/(Net_Zero_Table[[#This Row],[S+ Best-Euclidean Distance]]+Net_Zero_Table[[#This Row],[S- Worst-Euclidean Distance]])</f>
        <v>0.39335357141198307</v>
      </c>
      <c r="AB401">
        <v>400</v>
      </c>
    </row>
    <row r="402" spans="1:28" x14ac:dyDescent="0.3">
      <c r="A402">
        <v>425</v>
      </c>
      <c r="B402" t="s">
        <v>142</v>
      </c>
      <c r="C402" t="s">
        <v>151</v>
      </c>
      <c r="D402" t="s">
        <v>155</v>
      </c>
      <c r="E402" t="s">
        <v>157</v>
      </c>
      <c r="F402" t="s">
        <v>159</v>
      </c>
      <c r="G402" t="s">
        <v>226</v>
      </c>
      <c r="H402">
        <v>387.51905428546246</v>
      </c>
      <c r="I402">
        <v>28</v>
      </c>
      <c r="J402">
        <v>1367574.4724941221</v>
      </c>
      <c r="K402">
        <v>38785.214972727263</v>
      </c>
      <c r="L402">
        <v>246163405.04894197</v>
      </c>
      <c r="M402">
        <v>4720610.585454545</v>
      </c>
      <c r="N402">
        <v>2051361708.741183</v>
      </c>
      <c r="O402">
        <v>109200000</v>
      </c>
      <c r="P402">
        <v>23.744470552272723</v>
      </c>
      <c r="Q402">
        <v>20445.238363787124</v>
      </c>
      <c r="R402">
        <v>246202190.2639147</v>
      </c>
      <c r="S402">
        <v>2165.2823193266372</v>
      </c>
      <c r="T402">
        <v>20468.982834339397</v>
      </c>
      <c r="U402">
        <f>Net_Zero_Table[[#This Row],[Total Energy(MJ)]]*AHP!$Q$23/TOPSIS!$B$20</f>
        <v>2.5185009881178645E-2</v>
      </c>
      <c r="V402">
        <f>Net_Zero_Table[[#This Row],[Capital Cost (LKR)]]*AHP!$Q$24/TOPSIS!$C$20</f>
        <v>4.1676151865000632E-3</v>
      </c>
      <c r="W402">
        <f>Net_Zero_Table[[#This Row],[System Cost (LKR)]]*AHP!$Q$25/TOPSIS!$D$20</f>
        <v>2.8587528958618274E-3</v>
      </c>
      <c r="X402">
        <f>Net_Zero_Table[[#This Row],[Embodied Carbon (Metric T)]]*AHP!$Q$26/TOPSIS!$E$20</f>
        <v>1.1493358195168587E-2</v>
      </c>
      <c r="Y4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4.0024426770049028E-3</v>
      </c>
      <c r="Z4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2.5866802660800803E-3</v>
      </c>
      <c r="AA402">
        <f>Net_Zero_Table[[#This Row],[S- Worst-Euclidean Distance]]/(Net_Zero_Table[[#This Row],[S+ Best-Euclidean Distance]]+Net_Zero_Table[[#This Row],[S- Worst-Euclidean Distance]])</f>
        <v>0.39256822014448772</v>
      </c>
      <c r="AB402">
        <v>401</v>
      </c>
    </row>
    <row r="403" spans="1:28" x14ac:dyDescent="0.3">
      <c r="A403">
        <v>407</v>
      </c>
      <c r="B403" t="s">
        <v>142</v>
      </c>
      <c r="C403" t="s">
        <v>151</v>
      </c>
      <c r="D403" t="s">
        <v>154</v>
      </c>
      <c r="E403" t="s">
        <v>157</v>
      </c>
      <c r="F403" t="s">
        <v>159</v>
      </c>
      <c r="G403" t="s">
        <v>226</v>
      </c>
      <c r="H403">
        <v>387.51260718046245</v>
      </c>
      <c r="I403">
        <v>28</v>
      </c>
      <c r="J403">
        <v>1367568.2316964823</v>
      </c>
      <c r="K403">
        <v>38803.635272727275</v>
      </c>
      <c r="L403">
        <v>246162281.70536682</v>
      </c>
      <c r="M403">
        <v>4721531.6004545446</v>
      </c>
      <c r="N403">
        <v>2051352347.5447235</v>
      </c>
      <c r="O403">
        <v>109200000</v>
      </c>
      <c r="P403">
        <v>23.758285777272725</v>
      </c>
      <c r="Q403">
        <v>20445.145063862408</v>
      </c>
      <c r="R403">
        <v>246201085.34063956</v>
      </c>
      <c r="S403">
        <v>2165.2738791451779</v>
      </c>
      <c r="T403">
        <v>20468.903349639681</v>
      </c>
      <c r="U403">
        <f>Net_Zero_Table[[#This Row],[Total Energy(MJ)]]*AHP!$Q$23/TOPSIS!$B$20</f>
        <v>2.5184896854143539E-2</v>
      </c>
      <c r="V403">
        <f>Net_Zero_Table[[#This Row],[Capital Cost (LKR)]]*AHP!$Q$24/TOPSIS!$C$20</f>
        <v>4.1684283093009183E-3</v>
      </c>
      <c r="W403">
        <f>Net_Zero_Table[[#This Row],[System Cost (LKR)]]*AHP!$Q$25/TOPSIS!$D$20</f>
        <v>2.8587528958618274E-3</v>
      </c>
      <c r="X403">
        <f>Net_Zero_Table[[#This Row],[Embodied Carbon (Metric T)]]*AHP!$Q$26/TOPSIS!$E$20</f>
        <v>1.1500045365940506E-2</v>
      </c>
      <c r="Y4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4.0058003612420765E-3</v>
      </c>
      <c r="Z4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2.5824312262685031E-3</v>
      </c>
      <c r="AA403">
        <f>Net_Zero_Table[[#This Row],[S- Worst-Euclidean Distance]]/(Net_Zero_Table[[#This Row],[S+ Best-Euclidean Distance]]+Net_Zero_Table[[#This Row],[S- Worst-Euclidean Distance]])</f>
        <v>0.39197638880273439</v>
      </c>
      <c r="AB403">
        <v>402</v>
      </c>
    </row>
    <row r="404" spans="1:28" x14ac:dyDescent="0.3">
      <c r="A404">
        <v>166</v>
      </c>
      <c r="B404" t="s">
        <v>140</v>
      </c>
      <c r="C404" t="s">
        <v>150</v>
      </c>
      <c r="D404" t="s">
        <v>155</v>
      </c>
      <c r="E404" t="s">
        <v>156</v>
      </c>
      <c r="F404" t="s">
        <v>160</v>
      </c>
      <c r="G404" t="s">
        <v>225</v>
      </c>
      <c r="H404">
        <v>377.74895605414503</v>
      </c>
      <c r="I404">
        <v>54</v>
      </c>
      <c r="J404">
        <v>1381425.4180632022</v>
      </c>
      <c r="K404">
        <v>44746.809236363639</v>
      </c>
      <c r="L404">
        <v>248656575.25137639</v>
      </c>
      <c r="M404">
        <v>5719773.586363636</v>
      </c>
      <c r="N404">
        <v>2072138127.0948033</v>
      </c>
      <c r="O404">
        <v>100656000</v>
      </c>
      <c r="P404">
        <v>22.690842852272727</v>
      </c>
      <c r="Q404">
        <v>20652.310000044872</v>
      </c>
      <c r="R404">
        <v>248701322.06061277</v>
      </c>
      <c r="S404">
        <v>2178.5139006811664</v>
      </c>
      <c r="T404">
        <v>20675.000842897145</v>
      </c>
      <c r="U404">
        <f>Net_Zero_Table[[#This Row],[Total Energy(MJ)]]*AHP!$Q$23/TOPSIS!$B$20</f>
        <v>2.5440656099950058E-2</v>
      </c>
      <c r="V404">
        <f>Net_Zero_Table[[#This Row],[Capital Cost (LKR)]]*AHP!$Q$24/TOPSIS!$C$20</f>
        <v>5.0497313494406127E-3</v>
      </c>
      <c r="W404">
        <f>Net_Zero_Table[[#This Row],[System Cost (LKR)]]*AHP!$Q$25/TOPSIS!$D$20</f>
        <v>2.63507904291088E-3</v>
      </c>
      <c r="X404">
        <f>Net_Zero_Table[[#This Row],[Embodied Carbon (Metric T)]]*AHP!$Q$26/TOPSIS!$E$20</f>
        <v>1.0983356486189966E-2</v>
      </c>
      <c r="Y4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4.1062334755504522E-3</v>
      </c>
      <c r="Z4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2.5835327434740813E-3</v>
      </c>
      <c r="AA404">
        <f>Net_Zero_Table[[#This Row],[S- Worst-Euclidean Distance]]/(Net_Zero_Table[[#This Row],[S+ Best-Euclidean Distance]]+Net_Zero_Table[[#This Row],[S- Worst-Euclidean Distance]])</f>
        <v>0.38619178292463535</v>
      </c>
      <c r="AB404">
        <v>403</v>
      </c>
    </row>
    <row r="405" spans="1:28" x14ac:dyDescent="0.3">
      <c r="A405">
        <v>168</v>
      </c>
      <c r="B405" t="s">
        <v>140</v>
      </c>
      <c r="C405" t="s">
        <v>150</v>
      </c>
      <c r="D405" t="s">
        <v>155</v>
      </c>
      <c r="E405" t="s">
        <v>156</v>
      </c>
      <c r="F405" t="s">
        <v>160</v>
      </c>
      <c r="G405" t="s">
        <v>224</v>
      </c>
      <c r="H405">
        <v>377.74895605414503</v>
      </c>
      <c r="I405">
        <v>27</v>
      </c>
      <c r="J405">
        <v>1381425.4180632022</v>
      </c>
      <c r="K405">
        <v>44746.809236363639</v>
      </c>
      <c r="L405">
        <v>248656575.25137639</v>
      </c>
      <c r="M405">
        <v>5719773.586363636</v>
      </c>
      <c r="N405">
        <v>2072138127.0948033</v>
      </c>
      <c r="O405">
        <v>101147400</v>
      </c>
      <c r="P405">
        <v>22.690842852272727</v>
      </c>
      <c r="Q405">
        <v>20652.310000044872</v>
      </c>
      <c r="R405">
        <v>248701322.06061277</v>
      </c>
      <c r="S405">
        <v>2179.0053006811668</v>
      </c>
      <c r="T405">
        <v>20675.000842897145</v>
      </c>
      <c r="U405">
        <f>Net_Zero_Table[[#This Row],[Total Energy(MJ)]]*AHP!$Q$23/TOPSIS!$B$20</f>
        <v>2.5440656099950058E-2</v>
      </c>
      <c r="V405">
        <f>Net_Zero_Table[[#This Row],[Capital Cost (LKR)]]*AHP!$Q$24/TOPSIS!$C$20</f>
        <v>5.0497313494406127E-3</v>
      </c>
      <c r="W405">
        <f>Net_Zero_Table[[#This Row],[System Cost (LKR)]]*AHP!$Q$25/TOPSIS!$D$20</f>
        <v>2.6479434309422583E-3</v>
      </c>
      <c r="X405">
        <f>Net_Zero_Table[[#This Row],[Embodied Carbon (Metric T)]]*AHP!$Q$26/TOPSIS!$E$20</f>
        <v>1.0983356486189966E-2</v>
      </c>
      <c r="Y4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4.1074764638810652E-3</v>
      </c>
      <c r="Z4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2.5814333896312354E-3</v>
      </c>
      <c r="AA405">
        <f>Net_Zero_Table[[#This Row],[S- Worst-Euclidean Distance]]/(Net_Zero_Table[[#This Row],[S+ Best-Euclidean Distance]]+Net_Zero_Table[[#This Row],[S- Worst-Euclidean Distance]])</f>
        <v>0.38592737025387513</v>
      </c>
      <c r="AB405">
        <v>404</v>
      </c>
    </row>
    <row r="406" spans="1:28" x14ac:dyDescent="0.3">
      <c r="A406">
        <v>148</v>
      </c>
      <c r="B406" t="s">
        <v>140</v>
      </c>
      <c r="C406" t="s">
        <v>150</v>
      </c>
      <c r="D406" t="s">
        <v>154</v>
      </c>
      <c r="E406" t="s">
        <v>156</v>
      </c>
      <c r="F406" t="s">
        <v>160</v>
      </c>
      <c r="G406" t="s">
        <v>225</v>
      </c>
      <c r="H406">
        <v>377.74250894914496</v>
      </c>
      <c r="I406">
        <v>54</v>
      </c>
      <c r="J406">
        <v>1381419.1772655621</v>
      </c>
      <c r="K406">
        <v>44765.229536363637</v>
      </c>
      <c r="L406">
        <v>248655451.90780118</v>
      </c>
      <c r="M406">
        <v>5720694.6013636356</v>
      </c>
      <c r="N406">
        <v>2072128765.8983431</v>
      </c>
      <c r="O406">
        <v>100656000</v>
      </c>
      <c r="P406">
        <v>22.704658077272725</v>
      </c>
      <c r="Q406">
        <v>20652.216700120152</v>
      </c>
      <c r="R406">
        <v>248700217.13733754</v>
      </c>
      <c r="S406">
        <v>2178.5054604997067</v>
      </c>
      <c r="T406">
        <v>20674.921358197425</v>
      </c>
      <c r="U406">
        <f>Net_Zero_Table[[#This Row],[Total Energy(MJ)]]*AHP!$Q$23/TOPSIS!$B$20</f>
        <v>2.5440543072914937E-2</v>
      </c>
      <c r="V406">
        <f>Net_Zero_Table[[#This Row],[Capital Cost (LKR)]]*AHP!$Q$24/TOPSIS!$C$20</f>
        <v>5.0505444722414678E-3</v>
      </c>
      <c r="W406">
        <f>Net_Zero_Table[[#This Row],[System Cost (LKR)]]*AHP!$Q$25/TOPSIS!$D$20</f>
        <v>2.63507904291088E-3</v>
      </c>
      <c r="X406">
        <f>Net_Zero_Table[[#This Row],[Embodied Carbon (Metric T)]]*AHP!$Q$26/TOPSIS!$E$20</f>
        <v>1.0990043656961886E-2</v>
      </c>
      <c r="Y4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4.1088439149919165E-3</v>
      </c>
      <c r="Z4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2.5782229319241102E-3</v>
      </c>
      <c r="AA406">
        <f>Net_Zero_Table[[#This Row],[S- Worst-Euclidean Distance]]/(Net_Zero_Table[[#This Row],[S+ Best-Euclidean Distance]]+Net_Zero_Table[[#This Row],[S- Worst-Euclidean Distance]])</f>
        <v>0.38555363524041142</v>
      </c>
      <c r="AB406">
        <v>405</v>
      </c>
    </row>
    <row r="407" spans="1:28" x14ac:dyDescent="0.3">
      <c r="A407">
        <v>150</v>
      </c>
      <c r="B407" t="s">
        <v>140</v>
      </c>
      <c r="C407" t="s">
        <v>150</v>
      </c>
      <c r="D407" t="s">
        <v>154</v>
      </c>
      <c r="E407" t="s">
        <v>156</v>
      </c>
      <c r="F407" t="s">
        <v>160</v>
      </c>
      <c r="G407" t="s">
        <v>224</v>
      </c>
      <c r="H407">
        <v>377.74250894914496</v>
      </c>
      <c r="I407">
        <v>27</v>
      </c>
      <c r="J407">
        <v>1381419.1772655621</v>
      </c>
      <c r="K407">
        <v>44765.229536363637</v>
      </c>
      <c r="L407">
        <v>248655451.90780118</v>
      </c>
      <c r="M407">
        <v>5720694.6013636356</v>
      </c>
      <c r="N407">
        <v>2072128765.8983431</v>
      </c>
      <c r="O407">
        <v>101147400</v>
      </c>
      <c r="P407">
        <v>22.704658077272725</v>
      </c>
      <c r="Q407">
        <v>20652.216700120152</v>
      </c>
      <c r="R407">
        <v>248700217.13733754</v>
      </c>
      <c r="S407">
        <v>2178.9968604997066</v>
      </c>
      <c r="T407">
        <v>20674.921358197425</v>
      </c>
      <c r="U407">
        <f>Net_Zero_Table[[#This Row],[Total Energy(MJ)]]*AHP!$Q$23/TOPSIS!$B$20</f>
        <v>2.5440543072914937E-2</v>
      </c>
      <c r="V407">
        <f>Net_Zero_Table[[#This Row],[Capital Cost (LKR)]]*AHP!$Q$24/TOPSIS!$C$20</f>
        <v>5.0505444722414678E-3</v>
      </c>
      <c r="W407">
        <f>Net_Zero_Table[[#This Row],[System Cost (LKR)]]*AHP!$Q$25/TOPSIS!$D$20</f>
        <v>2.6479434309422583E-3</v>
      </c>
      <c r="X407">
        <f>Net_Zero_Table[[#This Row],[Embodied Carbon (Metric T)]]*AHP!$Q$26/TOPSIS!$E$20</f>
        <v>1.0990043656961886E-2</v>
      </c>
      <c r="Y4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4.110086113863291E-3</v>
      </c>
      <c r="Z4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2.576119250966393E-3</v>
      </c>
      <c r="AA407">
        <f>Net_Zero_Table[[#This Row],[S- Worst-Euclidean Distance]]/(Net_Zero_Table[[#This Row],[S+ Best-Euclidean Distance]]+Net_Zero_Table[[#This Row],[S- Worst-Euclidean Distance]])</f>
        <v>0.3852886817561898</v>
      </c>
      <c r="AB407">
        <v>406</v>
      </c>
    </row>
    <row r="408" spans="1:28" x14ac:dyDescent="0.3">
      <c r="A408">
        <v>167</v>
      </c>
      <c r="B408" t="s">
        <v>140</v>
      </c>
      <c r="C408" t="s">
        <v>150</v>
      </c>
      <c r="D408" t="s">
        <v>155</v>
      </c>
      <c r="E408" t="s">
        <v>156</v>
      </c>
      <c r="F408" t="s">
        <v>160</v>
      </c>
      <c r="G408" t="s">
        <v>226</v>
      </c>
      <c r="H408">
        <v>377.74895605414503</v>
      </c>
      <c r="I408">
        <v>27</v>
      </c>
      <c r="J408">
        <v>1381425.4180632022</v>
      </c>
      <c r="K408">
        <v>44746.809236363639</v>
      </c>
      <c r="L408">
        <v>248656575.25137639</v>
      </c>
      <c r="M408">
        <v>5719773.586363636</v>
      </c>
      <c r="N408">
        <v>2072138127.0948033</v>
      </c>
      <c r="O408">
        <v>105300000</v>
      </c>
      <c r="P408">
        <v>22.690842852272727</v>
      </c>
      <c r="Q408">
        <v>20652.310000044872</v>
      </c>
      <c r="R408">
        <v>248701322.06061277</v>
      </c>
      <c r="S408">
        <v>2183.1579006811667</v>
      </c>
      <c r="T408">
        <v>20675.000842897145</v>
      </c>
      <c r="U408">
        <f>Net_Zero_Table[[#This Row],[Total Energy(MJ)]]*AHP!$Q$23/TOPSIS!$B$20</f>
        <v>2.5440656099950058E-2</v>
      </c>
      <c r="V408">
        <f>Net_Zero_Table[[#This Row],[Capital Cost (LKR)]]*AHP!$Q$24/TOPSIS!$C$20</f>
        <v>5.0497313494406127E-3</v>
      </c>
      <c r="W408">
        <f>Net_Zero_Table[[#This Row],[System Cost (LKR)]]*AHP!$Q$25/TOPSIS!$D$20</f>
        <v>2.7566545781524763E-3</v>
      </c>
      <c r="X408">
        <f>Net_Zero_Table[[#This Row],[Embodied Carbon (Metric T)]]*AHP!$Q$26/TOPSIS!$E$20</f>
        <v>1.0983356486189966E-2</v>
      </c>
      <c r="Y4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4.1195698546395284E-3</v>
      </c>
      <c r="Z4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2.5662004754299201E-3</v>
      </c>
      <c r="AA408">
        <f>Net_Zero_Table[[#This Row],[S- Worst-Euclidean Distance]]/(Net_Zero_Table[[#This Row],[S+ Best-Euclidean Distance]]+Net_Zero_Table[[#This Row],[S- Worst-Euclidean Distance]])</f>
        <v>0.38383018691030385</v>
      </c>
      <c r="AB408">
        <v>407</v>
      </c>
    </row>
    <row r="409" spans="1:28" x14ac:dyDescent="0.3">
      <c r="A409">
        <v>149</v>
      </c>
      <c r="B409" t="s">
        <v>140</v>
      </c>
      <c r="C409" t="s">
        <v>150</v>
      </c>
      <c r="D409" t="s">
        <v>154</v>
      </c>
      <c r="E409" t="s">
        <v>156</v>
      </c>
      <c r="F409" t="s">
        <v>160</v>
      </c>
      <c r="G409" t="s">
        <v>226</v>
      </c>
      <c r="H409">
        <v>377.74250894914496</v>
      </c>
      <c r="I409">
        <v>27</v>
      </c>
      <c r="J409">
        <v>1381419.1772655621</v>
      </c>
      <c r="K409">
        <v>44765.229536363637</v>
      </c>
      <c r="L409">
        <v>248655451.90780118</v>
      </c>
      <c r="M409">
        <v>5720694.6013636356</v>
      </c>
      <c r="N409">
        <v>2072128765.8983431</v>
      </c>
      <c r="O409">
        <v>105300000</v>
      </c>
      <c r="P409">
        <v>22.704658077272725</v>
      </c>
      <c r="Q409">
        <v>20652.216700120152</v>
      </c>
      <c r="R409">
        <v>248700217.13733754</v>
      </c>
      <c r="S409">
        <v>2183.1494604997069</v>
      </c>
      <c r="T409">
        <v>20674.921358197425</v>
      </c>
      <c r="U409">
        <f>Net_Zero_Table[[#This Row],[Total Energy(MJ)]]*AHP!$Q$23/TOPSIS!$B$20</f>
        <v>2.5440543072914937E-2</v>
      </c>
      <c r="V409">
        <f>Net_Zero_Table[[#This Row],[Capital Cost (LKR)]]*AHP!$Q$24/TOPSIS!$C$20</f>
        <v>5.0505444722414678E-3</v>
      </c>
      <c r="W409">
        <f>Net_Zero_Table[[#This Row],[System Cost (LKR)]]*AHP!$Q$25/TOPSIS!$D$20</f>
        <v>2.7566545781524763E-3</v>
      </c>
      <c r="X409">
        <f>Net_Zero_Table[[#This Row],[Embodied Carbon (Metric T)]]*AHP!$Q$26/TOPSIS!$E$20</f>
        <v>1.0990043656961886E-2</v>
      </c>
      <c r="Y4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4.122171848587792E-3</v>
      </c>
      <c r="Z4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2.5608547264914087E-3</v>
      </c>
      <c r="AA409">
        <f>Net_Zero_Table[[#This Row],[S- Worst-Euclidean Distance]]/(Net_Zero_Table[[#This Row],[S+ Best-Euclidean Distance]]+Net_Zero_Table[[#This Row],[S- Worst-Euclidean Distance]])</f>
        <v>0.38318787120206232</v>
      </c>
      <c r="AB409">
        <v>408</v>
      </c>
    </row>
    <row r="410" spans="1:28" x14ac:dyDescent="0.3">
      <c r="A410">
        <v>163</v>
      </c>
      <c r="B410" t="s">
        <v>140</v>
      </c>
      <c r="C410" t="s">
        <v>150</v>
      </c>
      <c r="D410" t="s">
        <v>155</v>
      </c>
      <c r="E410" t="s">
        <v>156</v>
      </c>
      <c r="F410" t="s">
        <v>159</v>
      </c>
      <c r="G410" t="s">
        <v>225</v>
      </c>
      <c r="H410">
        <v>377.78752789798307</v>
      </c>
      <c r="I410">
        <v>54</v>
      </c>
      <c r="J410">
        <v>1380384.2386395182</v>
      </c>
      <c r="K410">
        <v>43928.029463636369</v>
      </c>
      <c r="L410">
        <v>248469162.95511326</v>
      </c>
      <c r="M410">
        <v>5692480.9272727268</v>
      </c>
      <c r="N410">
        <v>2070576357.9592772</v>
      </c>
      <c r="O410">
        <v>100656000</v>
      </c>
      <c r="P410">
        <v>22.963769443181818</v>
      </c>
      <c r="Q410">
        <v>20636.744367660795</v>
      </c>
      <c r="R410">
        <v>248513090.98457691</v>
      </c>
      <c r="S410">
        <v>2176.9248388865499</v>
      </c>
      <c r="T410">
        <v>20659.708137103975</v>
      </c>
      <c r="U410">
        <f>Net_Zero_Table[[#This Row],[Total Energy(MJ)]]*AHP!$Q$23/TOPSIS!$B$20</f>
        <v>2.5421401187941246E-2</v>
      </c>
      <c r="V410">
        <f>Net_Zero_Table[[#This Row],[Capital Cost (LKR)]]*AHP!$Q$24/TOPSIS!$C$20</f>
        <v>5.0256358858457714E-3</v>
      </c>
      <c r="W410">
        <f>Net_Zero_Table[[#This Row],[System Cost (LKR)]]*AHP!$Q$25/TOPSIS!$D$20</f>
        <v>2.63507904291088E-3</v>
      </c>
      <c r="X410">
        <f>Net_Zero_Table[[#This Row],[Embodied Carbon (Metric T)]]*AHP!$Q$26/TOPSIS!$E$20</f>
        <v>1.111546484646689E-2</v>
      </c>
      <c r="Y4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4.1343926699843212E-3</v>
      </c>
      <c r="Z4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2.4937912364426263E-3</v>
      </c>
      <c r="AA410">
        <f>Net_Zero_Table[[#This Row],[S- Worst-Euclidean Distance]]/(Net_Zero_Table[[#This Row],[S+ Best-Euclidean Distance]]+Net_Zero_Table[[#This Row],[S- Worst-Euclidean Distance]])</f>
        <v>0.37624050141767312</v>
      </c>
      <c r="AB410">
        <v>409</v>
      </c>
    </row>
    <row r="411" spans="1:28" x14ac:dyDescent="0.3">
      <c r="A411">
        <v>165</v>
      </c>
      <c r="B411" t="s">
        <v>140</v>
      </c>
      <c r="C411" t="s">
        <v>150</v>
      </c>
      <c r="D411" t="s">
        <v>155</v>
      </c>
      <c r="E411" t="s">
        <v>156</v>
      </c>
      <c r="F411" t="s">
        <v>159</v>
      </c>
      <c r="G411" t="s">
        <v>224</v>
      </c>
      <c r="H411">
        <v>377.78752789798307</v>
      </c>
      <c r="I411">
        <v>27</v>
      </c>
      <c r="J411">
        <v>1380384.2386395182</v>
      </c>
      <c r="K411">
        <v>43928.029463636369</v>
      </c>
      <c r="L411">
        <v>248469162.95511326</v>
      </c>
      <c r="M411">
        <v>5692480.9272727268</v>
      </c>
      <c r="N411">
        <v>2070576357.9592772</v>
      </c>
      <c r="O411">
        <v>101147400</v>
      </c>
      <c r="P411">
        <v>22.963769443181818</v>
      </c>
      <c r="Q411">
        <v>20636.744367660795</v>
      </c>
      <c r="R411">
        <v>248513090.98457691</v>
      </c>
      <c r="S411">
        <v>2177.4162388865498</v>
      </c>
      <c r="T411">
        <v>20659.708137103975</v>
      </c>
      <c r="U411">
        <f>Net_Zero_Table[[#This Row],[Total Energy(MJ)]]*AHP!$Q$23/TOPSIS!$B$20</f>
        <v>2.5421401187941246E-2</v>
      </c>
      <c r="V411">
        <f>Net_Zero_Table[[#This Row],[Capital Cost (LKR)]]*AHP!$Q$24/TOPSIS!$C$20</f>
        <v>5.0256358858457714E-3</v>
      </c>
      <c r="W411">
        <f>Net_Zero_Table[[#This Row],[System Cost (LKR)]]*AHP!$Q$25/TOPSIS!$D$20</f>
        <v>2.6479434309422583E-3</v>
      </c>
      <c r="X411">
        <f>Net_Zero_Table[[#This Row],[Embodied Carbon (Metric T)]]*AHP!$Q$26/TOPSIS!$E$20</f>
        <v>1.111546484646689E-2</v>
      </c>
      <c r="Y4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4.1356271949035536E-3</v>
      </c>
      <c r="Z4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2.4916162705076279E-3</v>
      </c>
      <c r="AA411">
        <f>Net_Zero_Table[[#This Row],[S- Worst-Euclidean Distance]]/(Net_Zero_Table[[#This Row],[S+ Best-Euclidean Distance]]+Net_Zero_Table[[#This Row],[S- Worst-Euclidean Distance]])</f>
        <v>0.37596570633202742</v>
      </c>
      <c r="AB411">
        <v>410</v>
      </c>
    </row>
    <row r="412" spans="1:28" x14ac:dyDescent="0.3">
      <c r="A412">
        <v>145</v>
      </c>
      <c r="B412" t="s">
        <v>140</v>
      </c>
      <c r="C412" t="s">
        <v>150</v>
      </c>
      <c r="D412" t="s">
        <v>154</v>
      </c>
      <c r="E412" t="s">
        <v>156</v>
      </c>
      <c r="F412" t="s">
        <v>159</v>
      </c>
      <c r="G412" t="s">
        <v>225</v>
      </c>
      <c r="H412">
        <v>377.78108079298306</v>
      </c>
      <c r="I412">
        <v>54</v>
      </c>
      <c r="J412">
        <v>1380377.9978418781</v>
      </c>
      <c r="K412">
        <v>43946.449763636367</v>
      </c>
      <c r="L412">
        <v>248468039.61153808</v>
      </c>
      <c r="M412">
        <v>5693401.9422727264</v>
      </c>
      <c r="N412">
        <v>2070566996.7628174</v>
      </c>
      <c r="O412">
        <v>100656000</v>
      </c>
      <c r="P412">
        <v>22.977584668181816</v>
      </c>
      <c r="Q412">
        <v>20636.651067736078</v>
      </c>
      <c r="R412">
        <v>248511986.06130171</v>
      </c>
      <c r="S412">
        <v>2176.9163987050902</v>
      </c>
      <c r="T412">
        <v>20659.628652404259</v>
      </c>
      <c r="U412">
        <f>Net_Zero_Table[[#This Row],[Total Energy(MJ)]]*AHP!$Q$23/TOPSIS!$B$20</f>
        <v>2.5421288160906129E-2</v>
      </c>
      <c r="V412">
        <f>Net_Zero_Table[[#This Row],[Capital Cost (LKR)]]*AHP!$Q$24/TOPSIS!$C$20</f>
        <v>5.0264490086466265E-3</v>
      </c>
      <c r="W412">
        <f>Net_Zero_Table[[#This Row],[System Cost (LKR)]]*AHP!$Q$25/TOPSIS!$D$20</f>
        <v>2.63507904291088E-3</v>
      </c>
      <c r="X412">
        <f>Net_Zero_Table[[#This Row],[Embodied Carbon (Metric T)]]*AHP!$Q$26/TOPSIS!$E$20</f>
        <v>1.1122152017238807E-2</v>
      </c>
      <c r="Y4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4.1371946704857549E-3</v>
      </c>
      <c r="Z4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2.4886379429108125E-3</v>
      </c>
      <c r="AA412">
        <f>Net_Zero_Table[[#This Row],[S- Worst-Euclidean Distance]]/(Net_Zero_Table[[#This Row],[S+ Best-Euclidean Distance]]+Net_Zero_Table[[#This Row],[S- Worst-Euclidean Distance]])</f>
        <v>0.37559625908434691</v>
      </c>
      <c r="AB412">
        <v>411</v>
      </c>
    </row>
    <row r="413" spans="1:28" x14ac:dyDescent="0.3">
      <c r="A413">
        <v>147</v>
      </c>
      <c r="B413" t="s">
        <v>140</v>
      </c>
      <c r="C413" t="s">
        <v>150</v>
      </c>
      <c r="D413" t="s">
        <v>154</v>
      </c>
      <c r="E413" t="s">
        <v>156</v>
      </c>
      <c r="F413" t="s">
        <v>159</v>
      </c>
      <c r="G413" t="s">
        <v>224</v>
      </c>
      <c r="H413">
        <v>377.78108079298306</v>
      </c>
      <c r="I413">
        <v>27</v>
      </c>
      <c r="J413">
        <v>1380377.9978418781</v>
      </c>
      <c r="K413">
        <v>43946.449763636367</v>
      </c>
      <c r="L413">
        <v>248468039.61153808</v>
      </c>
      <c r="M413">
        <v>5693401.9422727264</v>
      </c>
      <c r="N413">
        <v>2070566996.7628174</v>
      </c>
      <c r="O413">
        <v>101147400</v>
      </c>
      <c r="P413">
        <v>22.977584668181816</v>
      </c>
      <c r="Q413">
        <v>20636.651067736078</v>
      </c>
      <c r="R413">
        <v>248511986.06130171</v>
      </c>
      <c r="S413">
        <v>2177.40779870509</v>
      </c>
      <c r="T413">
        <v>20659.628652404259</v>
      </c>
      <c r="U413">
        <f>Net_Zero_Table[[#This Row],[Total Energy(MJ)]]*AHP!$Q$23/TOPSIS!$B$20</f>
        <v>2.5421288160906129E-2</v>
      </c>
      <c r="V413">
        <f>Net_Zero_Table[[#This Row],[Capital Cost (LKR)]]*AHP!$Q$24/TOPSIS!$C$20</f>
        <v>5.0264490086466265E-3</v>
      </c>
      <c r="W413">
        <f>Net_Zero_Table[[#This Row],[System Cost (LKR)]]*AHP!$Q$25/TOPSIS!$D$20</f>
        <v>2.6479434309422583E-3</v>
      </c>
      <c r="X413">
        <f>Net_Zero_Table[[#This Row],[Embodied Carbon (Metric T)]]*AHP!$Q$26/TOPSIS!$E$20</f>
        <v>1.1122152017238807E-2</v>
      </c>
      <c r="Y4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4.138428359546832E-3</v>
      </c>
      <c r="Z4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2.4864584692682193E-3</v>
      </c>
      <c r="AA413">
        <f>Net_Zero_Table[[#This Row],[S- Worst-Euclidean Distance]]/(Net_Zero_Table[[#This Row],[S+ Best-Euclidean Distance]]+Net_Zero_Table[[#This Row],[S- Worst-Euclidean Distance]])</f>
        <v>0.37532089732511781</v>
      </c>
      <c r="AB413">
        <v>412</v>
      </c>
    </row>
    <row r="414" spans="1:28" x14ac:dyDescent="0.3">
      <c r="A414">
        <v>164</v>
      </c>
      <c r="B414" t="s">
        <v>140</v>
      </c>
      <c r="C414" t="s">
        <v>150</v>
      </c>
      <c r="D414" t="s">
        <v>155</v>
      </c>
      <c r="E414" t="s">
        <v>156</v>
      </c>
      <c r="F414" t="s">
        <v>159</v>
      </c>
      <c r="G414" t="s">
        <v>226</v>
      </c>
      <c r="H414">
        <v>377.78752789798307</v>
      </c>
      <c r="I414">
        <v>27</v>
      </c>
      <c r="J414">
        <v>1380384.2386395182</v>
      </c>
      <c r="K414">
        <v>43928.029463636369</v>
      </c>
      <c r="L414">
        <v>248469162.95511326</v>
      </c>
      <c r="M414">
        <v>5692480.9272727268</v>
      </c>
      <c r="N414">
        <v>2070576357.9592772</v>
      </c>
      <c r="O414">
        <v>105300000</v>
      </c>
      <c r="P414">
        <v>22.963769443181818</v>
      </c>
      <c r="Q414">
        <v>20636.744367660795</v>
      </c>
      <c r="R414">
        <v>248513090.98457691</v>
      </c>
      <c r="S414">
        <v>2181.5688388865501</v>
      </c>
      <c r="T414">
        <v>20659.708137103975</v>
      </c>
      <c r="U414">
        <f>Net_Zero_Table[[#This Row],[Total Energy(MJ)]]*AHP!$Q$23/TOPSIS!$B$20</f>
        <v>2.5421401187941246E-2</v>
      </c>
      <c r="V414">
        <f>Net_Zero_Table[[#This Row],[Capital Cost (LKR)]]*AHP!$Q$24/TOPSIS!$C$20</f>
        <v>5.0256358858457714E-3</v>
      </c>
      <c r="W414">
        <f>Net_Zero_Table[[#This Row],[System Cost (LKR)]]*AHP!$Q$25/TOPSIS!$D$20</f>
        <v>2.7566545781524763E-3</v>
      </c>
      <c r="X414">
        <f>Net_Zero_Table[[#This Row],[Embodied Carbon (Metric T)]]*AHP!$Q$26/TOPSIS!$E$20</f>
        <v>1.111546484646689E-2</v>
      </c>
      <c r="Y4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4.1476385065653543E-3</v>
      </c>
      <c r="Z4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2.4758308048919817E-3</v>
      </c>
      <c r="AA414">
        <f>Net_Zero_Table[[#This Row],[S- Worst-Euclidean Distance]]/(Net_Zero_Table[[#This Row],[S+ Best-Euclidean Distance]]+Net_Zero_Table[[#This Row],[S- Worst-Euclidean Distance]])</f>
        <v>0.37379667489502333</v>
      </c>
      <c r="AB414">
        <v>413</v>
      </c>
    </row>
    <row r="415" spans="1:28" x14ac:dyDescent="0.3">
      <c r="A415">
        <v>146</v>
      </c>
      <c r="B415" t="s">
        <v>140</v>
      </c>
      <c r="C415" t="s">
        <v>150</v>
      </c>
      <c r="D415" t="s">
        <v>154</v>
      </c>
      <c r="E415" t="s">
        <v>156</v>
      </c>
      <c r="F415" t="s">
        <v>159</v>
      </c>
      <c r="G415" t="s">
        <v>226</v>
      </c>
      <c r="H415">
        <v>377.78108079298306</v>
      </c>
      <c r="I415">
        <v>27</v>
      </c>
      <c r="J415">
        <v>1380377.9978418781</v>
      </c>
      <c r="K415">
        <v>43946.449763636367</v>
      </c>
      <c r="L415">
        <v>248468039.61153808</v>
      </c>
      <c r="M415">
        <v>5693401.9422727264</v>
      </c>
      <c r="N415">
        <v>2070566996.7628174</v>
      </c>
      <c r="O415">
        <v>105300000</v>
      </c>
      <c r="P415">
        <v>22.977584668181816</v>
      </c>
      <c r="Q415">
        <v>20636.651067736078</v>
      </c>
      <c r="R415">
        <v>248511986.06130171</v>
      </c>
      <c r="S415">
        <v>2181.5603987050899</v>
      </c>
      <c r="T415">
        <v>20659.628652404259</v>
      </c>
      <c r="U415">
        <f>Net_Zero_Table[[#This Row],[Total Energy(MJ)]]*AHP!$Q$23/TOPSIS!$B$20</f>
        <v>2.5421288160906129E-2</v>
      </c>
      <c r="V415">
        <f>Net_Zero_Table[[#This Row],[Capital Cost (LKR)]]*AHP!$Q$24/TOPSIS!$C$20</f>
        <v>5.0264490086466265E-3</v>
      </c>
      <c r="W415">
        <f>Net_Zero_Table[[#This Row],[System Cost (LKR)]]*AHP!$Q$25/TOPSIS!$D$20</f>
        <v>2.7566545781524763E-3</v>
      </c>
      <c r="X415">
        <f>Net_Zero_Table[[#This Row],[Embodied Carbon (Metric T)]]*AHP!$Q$26/TOPSIS!$E$20</f>
        <v>1.1122152017238807E-2</v>
      </c>
      <c r="Y4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4.1504315646712364E-3</v>
      </c>
      <c r="Z4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2.4706400495396724E-3</v>
      </c>
      <c r="AA415">
        <f>Net_Zero_Table[[#This Row],[S- Worst-Euclidean Distance]]/(Net_Zero_Table[[#This Row],[S+ Best-Euclidean Distance]]+Net_Zero_Table[[#This Row],[S- Worst-Euclidean Distance]])</f>
        <v>0.37314806325865729</v>
      </c>
      <c r="AB415">
        <v>414</v>
      </c>
    </row>
    <row r="416" spans="1:28" x14ac:dyDescent="0.3">
      <c r="A416">
        <v>70</v>
      </c>
      <c r="B416" t="s">
        <v>139</v>
      </c>
      <c r="C416" t="s">
        <v>150</v>
      </c>
      <c r="D416" t="s">
        <v>155</v>
      </c>
      <c r="E416" t="s">
        <v>157</v>
      </c>
      <c r="F416" t="s">
        <v>161</v>
      </c>
      <c r="G416" t="s">
        <v>225</v>
      </c>
      <c r="H416">
        <v>374.51868903468619</v>
      </c>
      <c r="I416">
        <v>54</v>
      </c>
      <c r="J416">
        <v>1373742.3225272503</v>
      </c>
      <c r="K416">
        <v>51597.763009090901</v>
      </c>
      <c r="L416">
        <v>247273618.05490506</v>
      </c>
      <c r="M416">
        <v>4761751.6181818172</v>
      </c>
      <c r="N416">
        <v>2060613483.7908754</v>
      </c>
      <c r="O416">
        <v>100656000</v>
      </c>
      <c r="P416">
        <v>24.565798897727269</v>
      </c>
      <c r="Q416">
        <v>20537.447721782395</v>
      </c>
      <c r="R416">
        <v>247325215.81791416</v>
      </c>
      <c r="S416">
        <v>2166.031235409057</v>
      </c>
      <c r="T416">
        <v>20562.013520680121</v>
      </c>
      <c r="U416">
        <f>Net_Zero_Table[[#This Row],[Total Energy(MJ)]]*AHP!$Q$23/TOPSIS!$B$20</f>
        <v>2.5299888671021963E-2</v>
      </c>
      <c r="V416">
        <f>Net_Zero_Table[[#This Row],[Capital Cost (LKR)]]*AHP!$Q$24/TOPSIS!$C$20</f>
        <v>4.2039367575508061E-3</v>
      </c>
      <c r="W416">
        <f>Net_Zero_Table[[#This Row],[System Cost (LKR)]]*AHP!$Q$25/TOPSIS!$D$20</f>
        <v>2.63507904291088E-3</v>
      </c>
      <c r="X416">
        <f>Net_Zero_Table[[#This Row],[Embodied Carbon (Metric T)]]*AHP!$Q$26/TOPSIS!$E$20</f>
        <v>1.1890916896230074E-2</v>
      </c>
      <c r="Y4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4.2873698127237399E-3</v>
      </c>
      <c r="Z4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2.3015252683876376E-3</v>
      </c>
      <c r="AA416">
        <f>Net_Zero_Table[[#This Row],[S- Worst-Euclidean Distance]]/(Net_Zero_Table[[#This Row],[S+ Best-Euclidean Distance]]+Net_Zero_Table[[#This Row],[S- Worst-Euclidean Distance]])</f>
        <v>0.34930367535909063</v>
      </c>
      <c r="AB416">
        <v>415</v>
      </c>
    </row>
    <row r="417" spans="1:28" x14ac:dyDescent="0.3">
      <c r="A417">
        <v>72</v>
      </c>
      <c r="B417" t="s">
        <v>139</v>
      </c>
      <c r="C417" t="s">
        <v>150</v>
      </c>
      <c r="D417" t="s">
        <v>155</v>
      </c>
      <c r="E417" t="s">
        <v>157</v>
      </c>
      <c r="F417" t="s">
        <v>161</v>
      </c>
      <c r="G417" t="s">
        <v>224</v>
      </c>
      <c r="H417">
        <v>374.51868903468619</v>
      </c>
      <c r="I417">
        <v>27</v>
      </c>
      <c r="J417">
        <v>1373742.3225272503</v>
      </c>
      <c r="K417">
        <v>51597.763009090901</v>
      </c>
      <c r="L417">
        <v>247273618.05490506</v>
      </c>
      <c r="M417">
        <v>4761751.6181818172</v>
      </c>
      <c r="N417">
        <v>2060613483.7908754</v>
      </c>
      <c r="O417">
        <v>101147400</v>
      </c>
      <c r="P417">
        <v>24.565798897727269</v>
      </c>
      <c r="Q417">
        <v>20537.447721782395</v>
      </c>
      <c r="R417">
        <v>247325215.81791416</v>
      </c>
      <c r="S417">
        <v>2166.5226354090573</v>
      </c>
      <c r="T417">
        <v>20562.013520680121</v>
      </c>
      <c r="U417">
        <f>Net_Zero_Table[[#This Row],[Total Energy(MJ)]]*AHP!$Q$23/TOPSIS!$B$20</f>
        <v>2.5299888671021963E-2</v>
      </c>
      <c r="V417">
        <f>Net_Zero_Table[[#This Row],[Capital Cost (LKR)]]*AHP!$Q$24/TOPSIS!$C$20</f>
        <v>4.2039367575508061E-3</v>
      </c>
      <c r="W417">
        <f>Net_Zero_Table[[#This Row],[System Cost (LKR)]]*AHP!$Q$25/TOPSIS!$D$20</f>
        <v>2.6479434309422583E-3</v>
      </c>
      <c r="X417">
        <f>Net_Zero_Table[[#This Row],[Embodied Carbon (Metric T)]]*AHP!$Q$26/TOPSIS!$E$20</f>
        <v>1.1890916896230074E-2</v>
      </c>
      <c r="Y4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4.2885603011570857E-3</v>
      </c>
      <c r="Z4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2.2991684300040058E-3</v>
      </c>
      <c r="AA417">
        <f>Net_Zero_Table[[#This Row],[S- Worst-Euclidean Distance]]/(Net_Zero_Table[[#This Row],[S+ Best-Euclidean Distance]]+Net_Zero_Table[[#This Row],[S- Worst-Euclidean Distance]])</f>
        <v>0.34900775727581851</v>
      </c>
      <c r="AB417">
        <v>416</v>
      </c>
    </row>
    <row r="418" spans="1:28" x14ac:dyDescent="0.3">
      <c r="A418">
        <v>52</v>
      </c>
      <c r="B418" t="s">
        <v>139</v>
      </c>
      <c r="C418" t="s">
        <v>150</v>
      </c>
      <c r="D418" t="s">
        <v>154</v>
      </c>
      <c r="E418" t="s">
        <v>157</v>
      </c>
      <c r="F418" t="s">
        <v>161</v>
      </c>
      <c r="G418" t="s">
        <v>225</v>
      </c>
      <c r="H418">
        <v>374.51224192968618</v>
      </c>
      <c r="I418">
        <v>54</v>
      </c>
      <c r="J418">
        <v>1373736.0817296105</v>
      </c>
      <c r="K418">
        <v>51616.183309090899</v>
      </c>
      <c r="L418">
        <v>247272494.71132991</v>
      </c>
      <c r="M418">
        <v>4762672.6331818169</v>
      </c>
      <c r="N418">
        <v>2060604122.5944159</v>
      </c>
      <c r="O418">
        <v>100656000</v>
      </c>
      <c r="P418">
        <v>24.579614122727268</v>
      </c>
      <c r="Q418">
        <v>20537.354421857679</v>
      </c>
      <c r="R418">
        <v>247324110.89463899</v>
      </c>
      <c r="S418">
        <v>2166.0227952275977</v>
      </c>
      <c r="T418">
        <v>20561.934035980405</v>
      </c>
      <c r="U418">
        <f>Net_Zero_Table[[#This Row],[Total Energy(MJ)]]*AHP!$Q$23/TOPSIS!$B$20</f>
        <v>2.529977564398685E-2</v>
      </c>
      <c r="V418">
        <f>Net_Zero_Table[[#This Row],[Capital Cost (LKR)]]*AHP!$Q$24/TOPSIS!$C$20</f>
        <v>4.204749880351662E-3</v>
      </c>
      <c r="W418">
        <f>Net_Zero_Table[[#This Row],[System Cost (LKR)]]*AHP!$Q$25/TOPSIS!$D$20</f>
        <v>2.63507904291088E-3</v>
      </c>
      <c r="X418">
        <f>Net_Zero_Table[[#This Row],[Embodied Carbon (Metric T)]]*AHP!$Q$26/TOPSIS!$E$20</f>
        <v>1.1897604067001992E-2</v>
      </c>
      <c r="Y4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4.2911279691126188E-3</v>
      </c>
      <c r="Z4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2.2979131805475608E-3</v>
      </c>
      <c r="AA418">
        <f>Net_Zero_Table[[#This Row],[S- Worst-Euclidean Distance]]/(Net_Zero_Table[[#This Row],[S+ Best-Euclidean Distance]]+Net_Zero_Table[[#This Row],[S- Worst-Euclidean Distance]])</f>
        <v>0.34874773557394956</v>
      </c>
      <c r="AB418">
        <v>417</v>
      </c>
    </row>
    <row r="419" spans="1:28" x14ac:dyDescent="0.3">
      <c r="A419">
        <v>54</v>
      </c>
      <c r="B419" t="s">
        <v>139</v>
      </c>
      <c r="C419" t="s">
        <v>150</v>
      </c>
      <c r="D419" t="s">
        <v>154</v>
      </c>
      <c r="E419" t="s">
        <v>157</v>
      </c>
      <c r="F419" t="s">
        <v>161</v>
      </c>
      <c r="G419" t="s">
        <v>224</v>
      </c>
      <c r="H419">
        <v>374.51224192968618</v>
      </c>
      <c r="I419">
        <v>27</v>
      </c>
      <c r="J419">
        <v>1373736.0817296105</v>
      </c>
      <c r="K419">
        <v>51616.183309090899</v>
      </c>
      <c r="L419">
        <v>247272494.71132991</v>
      </c>
      <c r="M419">
        <v>4762672.6331818169</v>
      </c>
      <c r="N419">
        <v>2060604122.5944159</v>
      </c>
      <c r="O419">
        <v>101147400</v>
      </c>
      <c r="P419">
        <v>24.579614122727268</v>
      </c>
      <c r="Q419">
        <v>20537.354421857679</v>
      </c>
      <c r="R419">
        <v>247324110.89463899</v>
      </c>
      <c r="S419">
        <v>2166.5141952275976</v>
      </c>
      <c r="T419">
        <v>20561.934035980405</v>
      </c>
      <c r="U419">
        <f>Net_Zero_Table[[#This Row],[Total Energy(MJ)]]*AHP!$Q$23/TOPSIS!$B$20</f>
        <v>2.529977564398685E-2</v>
      </c>
      <c r="V419">
        <f>Net_Zero_Table[[#This Row],[Capital Cost (LKR)]]*AHP!$Q$24/TOPSIS!$C$20</f>
        <v>4.204749880351662E-3</v>
      </c>
      <c r="W419">
        <f>Net_Zero_Table[[#This Row],[System Cost (LKR)]]*AHP!$Q$25/TOPSIS!$D$20</f>
        <v>2.6479434309422583E-3</v>
      </c>
      <c r="X419">
        <f>Net_Zero_Table[[#This Row],[Embodied Carbon (Metric T)]]*AHP!$Q$26/TOPSIS!$E$20</f>
        <v>1.1897604067001992E-2</v>
      </c>
      <c r="Y4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4.2923174152089839E-3</v>
      </c>
      <c r="Z4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2.2955526336450017E-3</v>
      </c>
      <c r="AA419">
        <f>Net_Zero_Table[[#This Row],[S- Worst-Euclidean Distance]]/(Net_Zero_Table[[#This Row],[S+ Best-Euclidean Distance]]+Net_Zero_Table[[#This Row],[S- Worst-Euclidean Distance]])</f>
        <v>0.34845141398081036</v>
      </c>
      <c r="AB419">
        <v>418</v>
      </c>
    </row>
    <row r="420" spans="1:28" x14ac:dyDescent="0.3">
      <c r="A420">
        <v>71</v>
      </c>
      <c r="B420" t="s">
        <v>139</v>
      </c>
      <c r="C420" t="s">
        <v>150</v>
      </c>
      <c r="D420" t="s">
        <v>155</v>
      </c>
      <c r="E420" t="s">
        <v>157</v>
      </c>
      <c r="F420" t="s">
        <v>161</v>
      </c>
      <c r="G420" t="s">
        <v>226</v>
      </c>
      <c r="H420">
        <v>374.51868903468619</v>
      </c>
      <c r="I420">
        <v>27</v>
      </c>
      <c r="J420">
        <v>1373742.3225272503</v>
      </c>
      <c r="K420">
        <v>51597.763009090901</v>
      </c>
      <c r="L420">
        <v>247273618.05490506</v>
      </c>
      <c r="M420">
        <v>4761751.6181818172</v>
      </c>
      <c r="N420">
        <v>2060613483.7908754</v>
      </c>
      <c r="O420">
        <v>105300000</v>
      </c>
      <c r="P420">
        <v>24.565798897727269</v>
      </c>
      <c r="Q420">
        <v>20537.447721782395</v>
      </c>
      <c r="R420">
        <v>247325215.81791416</v>
      </c>
      <c r="S420">
        <v>2170.6752354090572</v>
      </c>
      <c r="T420">
        <v>20562.013520680121</v>
      </c>
      <c r="U420">
        <f>Net_Zero_Table[[#This Row],[Total Energy(MJ)]]*AHP!$Q$23/TOPSIS!$B$20</f>
        <v>2.5299888671021963E-2</v>
      </c>
      <c r="V420">
        <f>Net_Zero_Table[[#This Row],[Capital Cost (LKR)]]*AHP!$Q$24/TOPSIS!$C$20</f>
        <v>4.2039367575508061E-3</v>
      </c>
      <c r="W420">
        <f>Net_Zero_Table[[#This Row],[System Cost (LKR)]]*AHP!$Q$25/TOPSIS!$D$20</f>
        <v>2.7566545781524763E-3</v>
      </c>
      <c r="X420">
        <f>Net_Zero_Table[[#This Row],[Embodied Carbon (Metric T)]]*AHP!$Q$26/TOPSIS!$E$20</f>
        <v>1.1890916896230074E-2</v>
      </c>
      <c r="Y4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4.3001444560128894E-3</v>
      </c>
      <c r="Z4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2.2820521476339716E-3</v>
      </c>
      <c r="AA420">
        <f>Net_Zero_Table[[#This Row],[S- Worst-Euclidean Distance]]/(Net_Zero_Table[[#This Row],[S+ Best-Euclidean Distance]]+Net_Zero_Table[[#This Row],[S- Worst-Euclidean Distance]])</f>
        <v>0.34670069659870117</v>
      </c>
      <c r="AB420">
        <v>419</v>
      </c>
    </row>
    <row r="421" spans="1:28" x14ac:dyDescent="0.3">
      <c r="A421">
        <v>53</v>
      </c>
      <c r="B421" t="s">
        <v>139</v>
      </c>
      <c r="C421" t="s">
        <v>150</v>
      </c>
      <c r="D421" t="s">
        <v>154</v>
      </c>
      <c r="E421" t="s">
        <v>157</v>
      </c>
      <c r="F421" t="s">
        <v>161</v>
      </c>
      <c r="G421" t="s">
        <v>226</v>
      </c>
      <c r="H421">
        <v>374.51224192968618</v>
      </c>
      <c r="I421">
        <v>27</v>
      </c>
      <c r="J421">
        <v>1373736.0817296105</v>
      </c>
      <c r="K421">
        <v>51616.183309090899</v>
      </c>
      <c r="L421">
        <v>247272494.71132991</v>
      </c>
      <c r="M421">
        <v>4762672.6331818169</v>
      </c>
      <c r="N421">
        <v>2060604122.5944159</v>
      </c>
      <c r="O421">
        <v>105300000</v>
      </c>
      <c r="P421">
        <v>24.579614122727268</v>
      </c>
      <c r="Q421">
        <v>20537.354421857679</v>
      </c>
      <c r="R421">
        <v>247324110.89463899</v>
      </c>
      <c r="S421">
        <v>2170.6667952275975</v>
      </c>
      <c r="T421">
        <v>20561.934035980405</v>
      </c>
      <c r="U421">
        <f>Net_Zero_Table[[#This Row],[Total Energy(MJ)]]*AHP!$Q$23/TOPSIS!$B$20</f>
        <v>2.529977564398685E-2</v>
      </c>
      <c r="V421">
        <f>Net_Zero_Table[[#This Row],[Capital Cost (LKR)]]*AHP!$Q$24/TOPSIS!$C$20</f>
        <v>4.204749880351662E-3</v>
      </c>
      <c r="W421">
        <f>Net_Zero_Table[[#This Row],[System Cost (LKR)]]*AHP!$Q$25/TOPSIS!$D$20</f>
        <v>2.7566545781524763E-3</v>
      </c>
      <c r="X421">
        <f>Net_Zero_Table[[#This Row],[Embodied Carbon (Metric T)]]*AHP!$Q$26/TOPSIS!$E$20</f>
        <v>1.1897604067001992E-2</v>
      </c>
      <c r="Y4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4.3038914576025477E-3</v>
      </c>
      <c r="Z4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2.278409188189918E-3</v>
      </c>
      <c r="AA421">
        <f>Net_Zero_Table[[#This Row],[S- Worst-Euclidean Distance]]/(Net_Zero_Table[[#This Row],[S+ Best-Euclidean Distance]]+Net_Zero_Table[[#This Row],[S- Worst-Euclidean Distance]])</f>
        <v>0.34614176878206276</v>
      </c>
      <c r="AB421">
        <v>420</v>
      </c>
    </row>
    <row r="422" spans="1:28" x14ac:dyDescent="0.3">
      <c r="A422">
        <v>67</v>
      </c>
      <c r="B422" t="s">
        <v>139</v>
      </c>
      <c r="C422" t="s">
        <v>150</v>
      </c>
      <c r="D422" t="s">
        <v>155</v>
      </c>
      <c r="E422" t="s">
        <v>157</v>
      </c>
      <c r="F422" t="s">
        <v>160</v>
      </c>
      <c r="G422" t="s">
        <v>225</v>
      </c>
      <c r="H422">
        <v>374.78318167814763</v>
      </c>
      <c r="I422">
        <v>54</v>
      </c>
      <c r="J422">
        <v>1366602.8064791323</v>
      </c>
      <c r="K422">
        <v>51106.495145454537</v>
      </c>
      <c r="L422">
        <v>245988505.16624379</v>
      </c>
      <c r="M422">
        <v>4810878.4045454534</v>
      </c>
      <c r="N422">
        <v>2049904209.7186983</v>
      </c>
      <c r="O422">
        <v>100656000</v>
      </c>
      <c r="P422">
        <v>25.057066761363632</v>
      </c>
      <c r="Q422">
        <v>20430.711956863022</v>
      </c>
      <c r="R422">
        <v>246039611.66138923</v>
      </c>
      <c r="S422">
        <v>2155.3710881232437</v>
      </c>
      <c r="T422">
        <v>20455.769023624387</v>
      </c>
      <c r="U422">
        <f>Net_Zero_Table[[#This Row],[Total Energy(MJ)]]*AHP!$Q$23/TOPSIS!$B$20</f>
        <v>2.5168379063610843E-2</v>
      </c>
      <c r="V422">
        <f>Net_Zero_Table[[#This Row],[Capital Cost (LKR)]]*AHP!$Q$24/TOPSIS!$C$20</f>
        <v>4.2473085920215195E-3</v>
      </c>
      <c r="W422">
        <f>Net_Zero_Table[[#This Row],[System Cost (LKR)]]*AHP!$Q$25/TOPSIS!$D$20</f>
        <v>2.63507904291088E-3</v>
      </c>
      <c r="X422">
        <f>Net_Zero_Table[[#This Row],[Embodied Carbon (Metric T)]]*AHP!$Q$26/TOPSIS!$E$20</f>
        <v>1.2128711944728535E-2</v>
      </c>
      <c r="Y4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4.3262745582047348E-3</v>
      </c>
      <c r="Z4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2.2730507227108742E-3</v>
      </c>
      <c r="AA422">
        <f>Net_Zero_Table[[#This Row],[S- Worst-Euclidean Distance]]/(Net_Zero_Table[[#This Row],[S+ Best-Euclidean Distance]]+Net_Zero_Table[[#This Row],[S- Worst-Euclidean Distance]])</f>
        <v>0.34443683648754841</v>
      </c>
      <c r="AB422">
        <v>421</v>
      </c>
    </row>
    <row r="423" spans="1:28" x14ac:dyDescent="0.3">
      <c r="A423">
        <v>69</v>
      </c>
      <c r="B423" t="s">
        <v>139</v>
      </c>
      <c r="C423" t="s">
        <v>150</v>
      </c>
      <c r="D423" t="s">
        <v>155</v>
      </c>
      <c r="E423" t="s">
        <v>157</v>
      </c>
      <c r="F423" t="s">
        <v>160</v>
      </c>
      <c r="G423" t="s">
        <v>224</v>
      </c>
      <c r="H423">
        <v>374.78318167814763</v>
      </c>
      <c r="I423">
        <v>27</v>
      </c>
      <c r="J423">
        <v>1366602.8064791323</v>
      </c>
      <c r="K423">
        <v>51106.495145454537</v>
      </c>
      <c r="L423">
        <v>245988505.16624379</v>
      </c>
      <c r="M423">
        <v>4810878.4045454534</v>
      </c>
      <c r="N423">
        <v>2049904209.7186983</v>
      </c>
      <c r="O423">
        <v>101147400</v>
      </c>
      <c r="P423">
        <v>25.057066761363632</v>
      </c>
      <c r="Q423">
        <v>20430.711956863022</v>
      </c>
      <c r="R423">
        <v>246039611.66138923</v>
      </c>
      <c r="S423">
        <v>2155.862488123244</v>
      </c>
      <c r="T423">
        <v>20455.769023624387</v>
      </c>
      <c r="U423">
        <f>Net_Zero_Table[[#This Row],[Total Energy(MJ)]]*AHP!$Q$23/TOPSIS!$B$20</f>
        <v>2.5168379063610843E-2</v>
      </c>
      <c r="V423">
        <f>Net_Zero_Table[[#This Row],[Capital Cost (LKR)]]*AHP!$Q$24/TOPSIS!$C$20</f>
        <v>4.2473085920215195E-3</v>
      </c>
      <c r="W423">
        <f>Net_Zero_Table[[#This Row],[System Cost (LKR)]]*AHP!$Q$25/TOPSIS!$D$20</f>
        <v>2.6479434309422583E-3</v>
      </c>
      <c r="X423">
        <f>Net_Zero_Table[[#This Row],[Embodied Carbon (Metric T)]]*AHP!$Q$26/TOPSIS!$E$20</f>
        <v>1.2128711944728535E-2</v>
      </c>
      <c r="Y4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4.3274543439041991E-3</v>
      </c>
      <c r="Z4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2.2706643293355193E-3</v>
      </c>
      <c r="AA423">
        <f>Net_Zero_Table[[#This Row],[S- Worst-Euclidean Distance]]/(Net_Zero_Table[[#This Row],[S+ Best-Euclidean Distance]]+Net_Zero_Table[[#This Row],[S- Worst-Euclidean Distance]])</f>
        <v>0.34413814630900064</v>
      </c>
      <c r="AB423">
        <v>422</v>
      </c>
    </row>
    <row r="424" spans="1:28" x14ac:dyDescent="0.3">
      <c r="A424">
        <v>49</v>
      </c>
      <c r="B424" t="s">
        <v>139</v>
      </c>
      <c r="C424" t="s">
        <v>150</v>
      </c>
      <c r="D424" t="s">
        <v>154</v>
      </c>
      <c r="E424" t="s">
        <v>157</v>
      </c>
      <c r="F424" t="s">
        <v>160</v>
      </c>
      <c r="G424" t="s">
        <v>225</v>
      </c>
      <c r="H424">
        <v>374.77673457314773</v>
      </c>
      <c r="I424">
        <v>54</v>
      </c>
      <c r="J424">
        <v>1366596.5656814924</v>
      </c>
      <c r="K424">
        <v>51124.915445454535</v>
      </c>
      <c r="L424">
        <v>245987381.82266864</v>
      </c>
      <c r="M424">
        <v>4811799.419545453</v>
      </c>
      <c r="N424">
        <v>2049894848.5222385</v>
      </c>
      <c r="O424">
        <v>100656000</v>
      </c>
      <c r="P424">
        <v>25.070881986363631</v>
      </c>
      <c r="Q424">
        <v>20430.61865693831</v>
      </c>
      <c r="R424">
        <v>246038506.73811409</v>
      </c>
      <c r="S424">
        <v>2155.362647941784</v>
      </c>
      <c r="T424">
        <v>20455.689538924675</v>
      </c>
      <c r="U424">
        <f>Net_Zero_Table[[#This Row],[Total Energy(MJ)]]*AHP!$Q$23/TOPSIS!$B$20</f>
        <v>2.5168266036575737E-2</v>
      </c>
      <c r="V424">
        <f>Net_Zero_Table[[#This Row],[Capital Cost (LKR)]]*AHP!$Q$24/TOPSIS!$C$20</f>
        <v>4.2481217148223754E-3</v>
      </c>
      <c r="W424">
        <f>Net_Zero_Table[[#This Row],[System Cost (LKR)]]*AHP!$Q$25/TOPSIS!$D$20</f>
        <v>2.63507904291088E-3</v>
      </c>
      <c r="X424">
        <f>Net_Zero_Table[[#This Row],[Embodied Carbon (Metric T)]]*AHP!$Q$26/TOPSIS!$E$20</f>
        <v>1.2135399115500451E-2</v>
      </c>
      <c r="Y4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4.3303777552251175E-3</v>
      </c>
      <c r="Z4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2.2701159939652756E-3</v>
      </c>
      <c r="AA424">
        <f>Net_Zero_Table[[#This Row],[S- Worst-Euclidean Distance]]/(Net_Zero_Table[[#This Row],[S+ Best-Euclidean Distance]]+Net_Zero_Table[[#This Row],[S- Worst-Euclidean Distance]])</f>
        <v>0.34393123912036505</v>
      </c>
      <c r="AB424">
        <v>423</v>
      </c>
    </row>
    <row r="425" spans="1:28" x14ac:dyDescent="0.3">
      <c r="A425">
        <v>51</v>
      </c>
      <c r="B425" t="s">
        <v>139</v>
      </c>
      <c r="C425" t="s">
        <v>150</v>
      </c>
      <c r="D425" t="s">
        <v>154</v>
      </c>
      <c r="E425" t="s">
        <v>157</v>
      </c>
      <c r="F425" t="s">
        <v>160</v>
      </c>
      <c r="G425" t="s">
        <v>224</v>
      </c>
      <c r="H425">
        <v>374.77673457314773</v>
      </c>
      <c r="I425">
        <v>27</v>
      </c>
      <c r="J425">
        <v>1366596.5656814924</v>
      </c>
      <c r="K425">
        <v>51124.915445454535</v>
      </c>
      <c r="L425">
        <v>245987381.82266864</v>
      </c>
      <c r="M425">
        <v>4811799.419545453</v>
      </c>
      <c r="N425">
        <v>2049894848.5222385</v>
      </c>
      <c r="O425">
        <v>101147400</v>
      </c>
      <c r="P425">
        <v>25.070881986363631</v>
      </c>
      <c r="Q425">
        <v>20430.61865693831</v>
      </c>
      <c r="R425">
        <v>246038506.73811409</v>
      </c>
      <c r="S425">
        <v>2155.8540479417838</v>
      </c>
      <c r="T425">
        <v>20455.689538924675</v>
      </c>
      <c r="U425">
        <f>Net_Zero_Table[[#This Row],[Total Energy(MJ)]]*AHP!$Q$23/TOPSIS!$B$20</f>
        <v>2.5168266036575737E-2</v>
      </c>
      <c r="V425">
        <f>Net_Zero_Table[[#This Row],[Capital Cost (LKR)]]*AHP!$Q$24/TOPSIS!$C$20</f>
        <v>4.2481217148223754E-3</v>
      </c>
      <c r="W425">
        <f>Net_Zero_Table[[#This Row],[System Cost (LKR)]]*AHP!$Q$25/TOPSIS!$D$20</f>
        <v>2.6479434309422583E-3</v>
      </c>
      <c r="X425">
        <f>Net_Zero_Table[[#This Row],[Embodied Carbon (Metric T)]]*AHP!$Q$26/TOPSIS!$E$20</f>
        <v>1.2135399115500451E-2</v>
      </c>
      <c r="Y4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4.3315564233372596E-3</v>
      </c>
      <c r="Z4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2.2677265122931483E-3</v>
      </c>
      <c r="AA425">
        <f>Net_Zero_Table[[#This Row],[S- Worst-Euclidean Distance]]/(Net_Zero_Table[[#This Row],[S+ Best-Euclidean Distance]]+Net_Zero_Table[[#This Row],[S- Worst-Euclidean Distance]])</f>
        <v>0.34363226041565675</v>
      </c>
      <c r="AB425">
        <v>424</v>
      </c>
    </row>
    <row r="426" spans="1:28" x14ac:dyDescent="0.3">
      <c r="A426">
        <v>68</v>
      </c>
      <c r="B426" t="s">
        <v>139</v>
      </c>
      <c r="C426" t="s">
        <v>150</v>
      </c>
      <c r="D426" t="s">
        <v>155</v>
      </c>
      <c r="E426" t="s">
        <v>157</v>
      </c>
      <c r="F426" t="s">
        <v>160</v>
      </c>
      <c r="G426" t="s">
        <v>226</v>
      </c>
      <c r="H426">
        <v>374.78318167814763</v>
      </c>
      <c r="I426">
        <v>27</v>
      </c>
      <c r="J426">
        <v>1366602.8064791323</v>
      </c>
      <c r="K426">
        <v>51106.495145454537</v>
      </c>
      <c r="L426">
        <v>245988505.16624379</v>
      </c>
      <c r="M426">
        <v>4810878.4045454534</v>
      </c>
      <c r="N426">
        <v>2049904209.7186983</v>
      </c>
      <c r="O426">
        <v>105300000</v>
      </c>
      <c r="P426">
        <v>25.057066761363632</v>
      </c>
      <c r="Q426">
        <v>20430.711956863022</v>
      </c>
      <c r="R426">
        <v>246039611.66138923</v>
      </c>
      <c r="S426">
        <v>2160.0150881232439</v>
      </c>
      <c r="T426">
        <v>20455.769023624387</v>
      </c>
      <c r="U426">
        <f>Net_Zero_Table[[#This Row],[Total Energy(MJ)]]*AHP!$Q$23/TOPSIS!$B$20</f>
        <v>2.5168379063610843E-2</v>
      </c>
      <c r="V426">
        <f>Net_Zero_Table[[#This Row],[Capital Cost (LKR)]]*AHP!$Q$24/TOPSIS!$C$20</f>
        <v>4.2473085920215195E-3</v>
      </c>
      <c r="W426">
        <f>Net_Zero_Table[[#This Row],[System Cost (LKR)]]*AHP!$Q$25/TOPSIS!$D$20</f>
        <v>2.7566545781524763E-3</v>
      </c>
      <c r="X426">
        <f>Net_Zero_Table[[#This Row],[Embodied Carbon (Metric T)]]*AHP!$Q$26/TOPSIS!$E$20</f>
        <v>1.2128711944728535E-2</v>
      </c>
      <c r="Y4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4.3389346600857179E-3</v>
      </c>
      <c r="Z4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2.2533315405218251E-3</v>
      </c>
      <c r="AA426">
        <f>Net_Zero_Table[[#This Row],[S- Worst-Euclidean Distance]]/(Net_Zero_Table[[#This Row],[S+ Best-Euclidean Distance]]+Net_Zero_Table[[#This Row],[S- Worst-Euclidean Distance]])</f>
        <v>0.34181440371964322</v>
      </c>
      <c r="AB426">
        <v>425</v>
      </c>
    </row>
    <row r="427" spans="1:28" x14ac:dyDescent="0.3">
      <c r="A427">
        <v>50</v>
      </c>
      <c r="B427" t="s">
        <v>139</v>
      </c>
      <c r="C427" t="s">
        <v>150</v>
      </c>
      <c r="D427" t="s">
        <v>154</v>
      </c>
      <c r="E427" t="s">
        <v>157</v>
      </c>
      <c r="F427" t="s">
        <v>160</v>
      </c>
      <c r="G427" t="s">
        <v>226</v>
      </c>
      <c r="H427">
        <v>374.77673457314773</v>
      </c>
      <c r="I427">
        <v>27</v>
      </c>
      <c r="J427">
        <v>1366596.5656814924</v>
      </c>
      <c r="K427">
        <v>51124.915445454535</v>
      </c>
      <c r="L427">
        <v>245987381.82266864</v>
      </c>
      <c r="M427">
        <v>4811799.419545453</v>
      </c>
      <c r="N427">
        <v>2049894848.5222385</v>
      </c>
      <c r="O427">
        <v>105300000</v>
      </c>
      <c r="P427">
        <v>25.070881986363631</v>
      </c>
      <c r="Q427">
        <v>20430.61865693831</v>
      </c>
      <c r="R427">
        <v>246038506.73811409</v>
      </c>
      <c r="S427">
        <v>2160.0066479417837</v>
      </c>
      <c r="T427">
        <v>20455.689538924675</v>
      </c>
      <c r="U427">
        <f>Net_Zero_Table[[#This Row],[Total Energy(MJ)]]*AHP!$Q$23/TOPSIS!$B$20</f>
        <v>2.5168266036575737E-2</v>
      </c>
      <c r="V427">
        <f>Net_Zero_Table[[#This Row],[Capital Cost (LKR)]]*AHP!$Q$24/TOPSIS!$C$20</f>
        <v>4.2481217148223754E-3</v>
      </c>
      <c r="W427">
        <f>Net_Zero_Table[[#This Row],[System Cost (LKR)]]*AHP!$Q$25/TOPSIS!$D$20</f>
        <v>2.7566545781524763E-3</v>
      </c>
      <c r="X427">
        <f>Net_Zero_Table[[#This Row],[Embodied Carbon (Metric T)]]*AHP!$Q$26/TOPSIS!$E$20</f>
        <v>1.2135399115500451E-2</v>
      </c>
      <c r="Y4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4.34302589613188E-3</v>
      </c>
      <c r="Z4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2.2503710959641712E-3</v>
      </c>
      <c r="AA427">
        <f>Net_Zero_Table[[#This Row],[S- Worst-Euclidean Distance]]/(Net_Zero_Table[[#This Row],[S+ Best-Euclidean Distance]]+Net_Zero_Table[[#This Row],[S- Worst-Euclidean Distance]])</f>
        <v>0.34130677989841091</v>
      </c>
      <c r="AB427">
        <v>426</v>
      </c>
    </row>
    <row r="428" spans="1:28" x14ac:dyDescent="0.3">
      <c r="A428">
        <v>64</v>
      </c>
      <c r="B428" t="s">
        <v>139</v>
      </c>
      <c r="C428" t="s">
        <v>150</v>
      </c>
      <c r="D428" t="s">
        <v>155</v>
      </c>
      <c r="E428" t="s">
        <v>157</v>
      </c>
      <c r="F428" t="s">
        <v>159</v>
      </c>
      <c r="G428" t="s">
        <v>225</v>
      </c>
      <c r="H428">
        <v>374.82175352198584</v>
      </c>
      <c r="I428">
        <v>54</v>
      </c>
      <c r="J428">
        <v>1365561.6270554485</v>
      </c>
      <c r="K428">
        <v>50287.715372727267</v>
      </c>
      <c r="L428">
        <v>245801092.86998075</v>
      </c>
      <c r="M428">
        <v>4783585.7454545442</v>
      </c>
      <c r="N428">
        <v>2048342440.5831728</v>
      </c>
      <c r="O428">
        <v>100656000</v>
      </c>
      <c r="P428">
        <v>25.329993352272723</v>
      </c>
      <c r="Q428">
        <v>20415.146324478956</v>
      </c>
      <c r="R428">
        <v>245851380.58535349</v>
      </c>
      <c r="S428">
        <v>2153.7820263286276</v>
      </c>
      <c r="T428">
        <v>20440.476317831228</v>
      </c>
      <c r="U428">
        <f>Net_Zero_Table[[#This Row],[Total Energy(MJ)]]*AHP!$Q$23/TOPSIS!$B$20</f>
        <v>2.5149124151602049E-2</v>
      </c>
      <c r="V428">
        <f>Net_Zero_Table[[#This Row],[Capital Cost (LKR)]]*AHP!$Q$24/TOPSIS!$C$20</f>
        <v>4.223213128426679E-3</v>
      </c>
      <c r="W428">
        <f>Net_Zero_Table[[#This Row],[System Cost (LKR)]]*AHP!$Q$25/TOPSIS!$D$20</f>
        <v>2.63507904291088E-3</v>
      </c>
      <c r="X428">
        <f>Net_Zero_Table[[#This Row],[Embodied Carbon (Metric T)]]*AHP!$Q$26/TOPSIS!$E$20</f>
        <v>1.2260820305005457E-2</v>
      </c>
      <c r="Y4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4.3932309121435583E-3</v>
      </c>
      <c r="Z4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2.2500866167609627E-3</v>
      </c>
      <c r="AA428">
        <f>Net_Zero_Table[[#This Row],[S- Worst-Euclidean Distance]]/(Net_Zero_Table[[#This Row],[S+ Best-Euclidean Distance]]+Net_Zero_Table[[#This Row],[S- Worst-Euclidean Distance]])</f>
        <v>0.3386992428061768</v>
      </c>
      <c r="AB428">
        <v>427</v>
      </c>
    </row>
    <row r="429" spans="1:28" x14ac:dyDescent="0.3">
      <c r="A429">
        <v>66</v>
      </c>
      <c r="B429" t="s">
        <v>139</v>
      </c>
      <c r="C429" t="s">
        <v>150</v>
      </c>
      <c r="D429" t="s">
        <v>155</v>
      </c>
      <c r="E429" t="s">
        <v>157</v>
      </c>
      <c r="F429" t="s">
        <v>159</v>
      </c>
      <c r="G429" t="s">
        <v>224</v>
      </c>
      <c r="H429">
        <v>374.82175352198584</v>
      </c>
      <c r="I429">
        <v>27</v>
      </c>
      <c r="J429">
        <v>1365561.6270554485</v>
      </c>
      <c r="K429">
        <v>50287.715372727267</v>
      </c>
      <c r="L429">
        <v>245801092.86998075</v>
      </c>
      <c r="M429">
        <v>4783585.7454545442</v>
      </c>
      <c r="N429">
        <v>2048342440.5831728</v>
      </c>
      <c r="O429">
        <v>101147400</v>
      </c>
      <c r="P429">
        <v>25.329993352272723</v>
      </c>
      <c r="Q429">
        <v>20415.146324478956</v>
      </c>
      <c r="R429">
        <v>245851380.58535349</v>
      </c>
      <c r="S429">
        <v>2154.2734263286275</v>
      </c>
      <c r="T429">
        <v>20440.476317831228</v>
      </c>
      <c r="U429">
        <f>Net_Zero_Table[[#This Row],[Total Energy(MJ)]]*AHP!$Q$23/TOPSIS!$B$20</f>
        <v>2.5149124151602049E-2</v>
      </c>
      <c r="V429">
        <f>Net_Zero_Table[[#This Row],[Capital Cost (LKR)]]*AHP!$Q$24/TOPSIS!$C$20</f>
        <v>4.223213128426679E-3</v>
      </c>
      <c r="W429">
        <f>Net_Zero_Table[[#This Row],[System Cost (LKR)]]*AHP!$Q$25/TOPSIS!$D$20</f>
        <v>2.6479434309422583E-3</v>
      </c>
      <c r="X429">
        <f>Net_Zero_Table[[#This Row],[Embodied Carbon (Metric T)]]*AHP!$Q$26/TOPSIS!$E$20</f>
        <v>1.2260820305005457E-2</v>
      </c>
      <c r="Y4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4.3943927217556999E-3</v>
      </c>
      <c r="Z4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2.2476758421594275E-3</v>
      </c>
      <c r="AA429">
        <f>Net_Zero_Table[[#This Row],[S- Worst-Euclidean Distance]]/(Net_Zero_Table[[#This Row],[S+ Best-Euclidean Distance]]+Net_Zero_Table[[#This Row],[S- Worst-Euclidean Distance]])</f>
        <v>0.33839997593077364</v>
      </c>
      <c r="AB429">
        <v>428</v>
      </c>
    </row>
    <row r="430" spans="1:28" x14ac:dyDescent="0.3">
      <c r="A430">
        <v>46</v>
      </c>
      <c r="B430" t="s">
        <v>139</v>
      </c>
      <c r="C430" t="s">
        <v>150</v>
      </c>
      <c r="D430" t="s">
        <v>154</v>
      </c>
      <c r="E430" t="s">
        <v>157</v>
      </c>
      <c r="F430" t="s">
        <v>159</v>
      </c>
      <c r="G430" t="s">
        <v>225</v>
      </c>
      <c r="H430">
        <v>374.81530641698583</v>
      </c>
      <c r="I430">
        <v>54</v>
      </c>
      <c r="J430">
        <v>1365555.3862578082</v>
      </c>
      <c r="K430">
        <v>50306.135672727265</v>
      </c>
      <c r="L430">
        <v>245799969.52640548</v>
      </c>
      <c r="M430">
        <v>4784506.7604545439</v>
      </c>
      <c r="N430">
        <v>2048333079.3867123</v>
      </c>
      <c r="O430">
        <v>100656000</v>
      </c>
      <c r="P430">
        <v>25.343808577272721</v>
      </c>
      <c r="Q430">
        <v>20415.053024554229</v>
      </c>
      <c r="R430">
        <v>245850275.6620782</v>
      </c>
      <c r="S430">
        <v>2153.7735861471674</v>
      </c>
      <c r="T430">
        <v>20440.396833131501</v>
      </c>
      <c r="U430">
        <f>Net_Zero_Table[[#This Row],[Total Energy(MJ)]]*AHP!$Q$23/TOPSIS!$B$20</f>
        <v>2.5149011124566929E-2</v>
      </c>
      <c r="V430">
        <f>Net_Zero_Table[[#This Row],[Capital Cost (LKR)]]*AHP!$Q$24/TOPSIS!$C$20</f>
        <v>4.2240262512275341E-3</v>
      </c>
      <c r="W430">
        <f>Net_Zero_Table[[#This Row],[System Cost (LKR)]]*AHP!$Q$25/TOPSIS!$D$20</f>
        <v>2.63507904291088E-3</v>
      </c>
      <c r="X430">
        <f>Net_Zero_Table[[#This Row],[Embodied Carbon (Metric T)]]*AHP!$Q$26/TOPSIS!$E$20</f>
        <v>1.2267507475777375E-2</v>
      </c>
      <c r="Y4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4.3974685703519548E-3</v>
      </c>
      <c r="Z4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2.247507252670844E-3</v>
      </c>
      <c r="AA430">
        <f>Net_Zero_Table[[#This Row],[S- Worst-Euclidean Distance]]/(Net_Zero_Table[[#This Row],[S+ Best-Euclidean Distance]]+Net_Zero_Table[[#This Row],[S- Worst-Euclidean Distance]])</f>
        <v>0.33822655078501901</v>
      </c>
      <c r="AB430">
        <v>429</v>
      </c>
    </row>
    <row r="431" spans="1:28" x14ac:dyDescent="0.3">
      <c r="A431">
        <v>48</v>
      </c>
      <c r="B431" t="s">
        <v>139</v>
      </c>
      <c r="C431" t="s">
        <v>150</v>
      </c>
      <c r="D431" t="s">
        <v>154</v>
      </c>
      <c r="E431" t="s">
        <v>157</v>
      </c>
      <c r="F431" t="s">
        <v>159</v>
      </c>
      <c r="G431" t="s">
        <v>224</v>
      </c>
      <c r="H431">
        <v>374.81530641698583</v>
      </c>
      <c r="I431">
        <v>27</v>
      </c>
      <c r="J431">
        <v>1365555.3862578082</v>
      </c>
      <c r="K431">
        <v>50306.135672727265</v>
      </c>
      <c r="L431">
        <v>245799969.52640548</v>
      </c>
      <c r="M431">
        <v>4784506.7604545439</v>
      </c>
      <c r="N431">
        <v>2048333079.3867123</v>
      </c>
      <c r="O431">
        <v>101147400</v>
      </c>
      <c r="P431">
        <v>25.343808577272721</v>
      </c>
      <c r="Q431">
        <v>20415.053024554229</v>
      </c>
      <c r="R431">
        <v>245850275.6620782</v>
      </c>
      <c r="S431">
        <v>2154.2649861471673</v>
      </c>
      <c r="T431">
        <v>20440.396833131501</v>
      </c>
      <c r="U431">
        <f>Net_Zero_Table[[#This Row],[Total Energy(MJ)]]*AHP!$Q$23/TOPSIS!$B$20</f>
        <v>2.5149011124566929E-2</v>
      </c>
      <c r="V431">
        <f>Net_Zero_Table[[#This Row],[Capital Cost (LKR)]]*AHP!$Q$24/TOPSIS!$C$20</f>
        <v>4.2240262512275341E-3</v>
      </c>
      <c r="W431">
        <f>Net_Zero_Table[[#This Row],[System Cost (LKR)]]*AHP!$Q$25/TOPSIS!$D$20</f>
        <v>2.6479434309422583E-3</v>
      </c>
      <c r="X431">
        <f>Net_Zero_Table[[#This Row],[Embodied Carbon (Metric T)]]*AHP!$Q$26/TOPSIS!$E$20</f>
        <v>1.2267507475777375E-2</v>
      </c>
      <c r="Y4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4.3986292606718984E-3</v>
      </c>
      <c r="Z4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2.2450937083579258E-3</v>
      </c>
      <c r="AA431">
        <f>Net_Zero_Table[[#This Row],[S- Worst-Euclidean Distance]]/(Net_Zero_Table[[#This Row],[S+ Best-Euclidean Distance]]+Net_Zero_Table[[#This Row],[S- Worst-Euclidean Distance]])</f>
        <v>0.33792705066475315</v>
      </c>
      <c r="AB431">
        <v>430</v>
      </c>
    </row>
    <row r="432" spans="1:28" x14ac:dyDescent="0.3">
      <c r="A432">
        <v>385</v>
      </c>
      <c r="B432" t="s">
        <v>142</v>
      </c>
      <c r="C432" t="s">
        <v>150</v>
      </c>
      <c r="D432" t="s">
        <v>155</v>
      </c>
      <c r="E432" t="s">
        <v>156</v>
      </c>
      <c r="F432" t="s">
        <v>161</v>
      </c>
      <c r="G432" t="s">
        <v>225</v>
      </c>
      <c r="H432">
        <v>405.7878610482698</v>
      </c>
      <c r="I432">
        <v>58</v>
      </c>
      <c r="J432">
        <v>1459690.6369843169</v>
      </c>
      <c r="K432">
        <v>37977.237099999998</v>
      </c>
      <c r="L432">
        <v>262744314.65717706</v>
      </c>
      <c r="M432">
        <v>5489125.7999999998</v>
      </c>
      <c r="N432">
        <v>2189535955.4764757</v>
      </c>
      <c r="O432">
        <v>108112000</v>
      </c>
      <c r="P432">
        <v>21.47349098863636</v>
      </c>
      <c r="Q432">
        <v>21822.375022915538</v>
      </c>
      <c r="R432">
        <v>262782291.89427707</v>
      </c>
      <c r="S432">
        <v>2303.1370812764758</v>
      </c>
      <c r="T432">
        <v>21843.848513904173</v>
      </c>
      <c r="U432">
        <f>Net_Zero_Table[[#This Row],[Total Energy(MJ)]]*AHP!$Q$23/TOPSIS!$B$20</f>
        <v>2.6881055001427217E-2</v>
      </c>
      <c r="V432">
        <f>Net_Zero_Table[[#This Row],[Capital Cost (LKR)]]*AHP!$Q$24/TOPSIS!$C$20</f>
        <v>4.8461027722087636E-3</v>
      </c>
      <c r="W432">
        <f>Net_Zero_Table[[#This Row],[System Cost (LKR)]]*AHP!$Q$25/TOPSIS!$D$20</f>
        <v>2.8302700831265007E-3</v>
      </c>
      <c r="X432">
        <f>Net_Zero_Table[[#This Row],[Embodied Carbon (Metric T)]]*AHP!$Q$26/TOPSIS!$E$20</f>
        <v>1.039410514923019E-2</v>
      </c>
      <c r="Y4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5.2684318820118729E-3</v>
      </c>
      <c r="Z4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2.6847630543505446E-3</v>
      </c>
      <c r="AA432">
        <f>Net_Zero_Table[[#This Row],[S- Worst-Euclidean Distance]]/(Net_Zero_Table[[#This Row],[S+ Best-Euclidean Distance]]+Net_Zero_Table[[#This Row],[S- Worst-Euclidean Distance]])</f>
        <v>0.33757038219642638</v>
      </c>
      <c r="AB432">
        <v>431</v>
      </c>
    </row>
    <row r="433" spans="1:28" x14ac:dyDescent="0.3">
      <c r="A433">
        <v>387</v>
      </c>
      <c r="B433" t="s">
        <v>142</v>
      </c>
      <c r="C433" t="s">
        <v>150</v>
      </c>
      <c r="D433" t="s">
        <v>155</v>
      </c>
      <c r="E433" t="s">
        <v>156</v>
      </c>
      <c r="F433" t="s">
        <v>161</v>
      </c>
      <c r="G433" t="s">
        <v>224</v>
      </c>
      <c r="H433">
        <v>405.7878610482698</v>
      </c>
      <c r="I433">
        <v>29</v>
      </c>
      <c r="J433">
        <v>1459690.6369843169</v>
      </c>
      <c r="K433">
        <v>37977.237099999998</v>
      </c>
      <c r="L433">
        <v>262744314.65717706</v>
      </c>
      <c r="M433">
        <v>5489125.7999999998</v>
      </c>
      <c r="N433">
        <v>2189535955.4764757</v>
      </c>
      <c r="O433">
        <v>108639800</v>
      </c>
      <c r="P433">
        <v>21.47349098863636</v>
      </c>
      <c r="Q433">
        <v>21822.375022915538</v>
      </c>
      <c r="R433">
        <v>262782291.89427707</v>
      </c>
      <c r="S433">
        <v>2303.6648812764761</v>
      </c>
      <c r="T433">
        <v>21843.848513904173</v>
      </c>
      <c r="U433">
        <f>Net_Zero_Table[[#This Row],[Total Energy(MJ)]]*AHP!$Q$23/TOPSIS!$B$20</f>
        <v>2.6881055001427217E-2</v>
      </c>
      <c r="V433">
        <f>Net_Zero_Table[[#This Row],[Capital Cost (LKR)]]*AHP!$Q$24/TOPSIS!$C$20</f>
        <v>4.8461027722087636E-3</v>
      </c>
      <c r="W433">
        <f>Net_Zero_Table[[#This Row],[System Cost (LKR)]]*AHP!$Q$25/TOPSIS!$D$20</f>
        <v>2.8440873887898331E-3</v>
      </c>
      <c r="X433">
        <f>Net_Zero_Table[[#This Row],[Embodied Carbon (Metric T)]]*AHP!$Q$26/TOPSIS!$E$20</f>
        <v>1.039410514923019E-2</v>
      </c>
      <c r="Y4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5.269985531187669E-3</v>
      </c>
      <c r="Z4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2.6836008588886724E-3</v>
      </c>
      <c r="AA433">
        <f>Net_Zero_Table[[#This Row],[S- Worst-Euclidean Distance]]/(Net_Zero_Table[[#This Row],[S+ Best-Euclidean Distance]]+Net_Zero_Table[[#This Row],[S- Worst-Euclidean Distance]])</f>
        <v>0.3374076457177847</v>
      </c>
      <c r="AB433">
        <v>432</v>
      </c>
    </row>
    <row r="434" spans="1:28" x14ac:dyDescent="0.3">
      <c r="A434">
        <v>367</v>
      </c>
      <c r="B434" t="s">
        <v>142</v>
      </c>
      <c r="C434" t="s">
        <v>150</v>
      </c>
      <c r="D434" t="s">
        <v>154</v>
      </c>
      <c r="E434" t="s">
        <v>156</v>
      </c>
      <c r="F434" t="s">
        <v>161</v>
      </c>
      <c r="G434" t="s">
        <v>225</v>
      </c>
      <c r="H434">
        <v>405.78141394326985</v>
      </c>
      <c r="I434">
        <v>58</v>
      </c>
      <c r="J434">
        <v>1459684.3961866766</v>
      </c>
      <c r="K434">
        <v>37995.657399999996</v>
      </c>
      <c r="L434">
        <v>262743191.31360179</v>
      </c>
      <c r="M434">
        <v>5490046.8149999995</v>
      </c>
      <c r="N434">
        <v>2189526594.280015</v>
      </c>
      <c r="O434">
        <v>108112000</v>
      </c>
      <c r="P434">
        <v>21.487306213636359</v>
      </c>
      <c r="Q434">
        <v>21822.281722990814</v>
      </c>
      <c r="R434">
        <v>262781186.9710018</v>
      </c>
      <c r="S434">
        <v>2303.1286410950152</v>
      </c>
      <c r="T434">
        <v>21843.76902920445</v>
      </c>
      <c r="U434">
        <f>Net_Zero_Table[[#This Row],[Total Energy(MJ)]]*AHP!$Q$23/TOPSIS!$B$20</f>
        <v>2.6880941974392097E-2</v>
      </c>
      <c r="V434">
        <f>Net_Zero_Table[[#This Row],[Capital Cost (LKR)]]*AHP!$Q$24/TOPSIS!$C$20</f>
        <v>4.8469158950096196E-3</v>
      </c>
      <c r="W434">
        <f>Net_Zero_Table[[#This Row],[System Cost (LKR)]]*AHP!$Q$25/TOPSIS!$D$20</f>
        <v>2.8302700831265007E-3</v>
      </c>
      <c r="X434">
        <f>Net_Zero_Table[[#This Row],[Embodied Carbon (Metric T)]]*AHP!$Q$26/TOPSIS!$E$20</f>
        <v>1.0400792320002107E-2</v>
      </c>
      <c r="Y4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5.2696567108954919E-3</v>
      </c>
      <c r="Z4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2.6780603244426922E-3</v>
      </c>
      <c r="AA434">
        <f>Net_Zero_Table[[#This Row],[S- Worst-Euclidean Distance]]/(Net_Zero_Table[[#This Row],[S+ Best-Euclidean Distance]]+Net_Zero_Table[[#This Row],[S- Worst-Euclidean Distance]])</f>
        <v>0.33695969704698198</v>
      </c>
      <c r="AB434">
        <v>433</v>
      </c>
    </row>
    <row r="435" spans="1:28" x14ac:dyDescent="0.3">
      <c r="A435">
        <v>369</v>
      </c>
      <c r="B435" t="s">
        <v>142</v>
      </c>
      <c r="C435" t="s">
        <v>150</v>
      </c>
      <c r="D435" t="s">
        <v>154</v>
      </c>
      <c r="E435" t="s">
        <v>156</v>
      </c>
      <c r="F435" t="s">
        <v>161</v>
      </c>
      <c r="G435" t="s">
        <v>224</v>
      </c>
      <c r="H435">
        <v>405.78141394326985</v>
      </c>
      <c r="I435">
        <v>29</v>
      </c>
      <c r="J435">
        <v>1459684.3961866766</v>
      </c>
      <c r="K435">
        <v>37995.657399999996</v>
      </c>
      <c r="L435">
        <v>262743191.31360179</v>
      </c>
      <c r="M435">
        <v>5490046.8149999995</v>
      </c>
      <c r="N435">
        <v>2189526594.280015</v>
      </c>
      <c r="O435">
        <v>108639800</v>
      </c>
      <c r="P435">
        <v>21.487306213636359</v>
      </c>
      <c r="Q435">
        <v>21822.281722990814</v>
      </c>
      <c r="R435">
        <v>262781186.9710018</v>
      </c>
      <c r="S435">
        <v>2303.656441095015</v>
      </c>
      <c r="T435">
        <v>21843.76902920445</v>
      </c>
      <c r="U435">
        <f>Net_Zero_Table[[#This Row],[Total Energy(MJ)]]*AHP!$Q$23/TOPSIS!$B$20</f>
        <v>2.6880941974392097E-2</v>
      </c>
      <c r="V435">
        <f>Net_Zero_Table[[#This Row],[Capital Cost (LKR)]]*AHP!$Q$24/TOPSIS!$C$20</f>
        <v>4.8469158950096196E-3</v>
      </c>
      <c r="W435">
        <f>Net_Zero_Table[[#This Row],[System Cost (LKR)]]*AHP!$Q$25/TOPSIS!$D$20</f>
        <v>2.8440873887898331E-3</v>
      </c>
      <c r="X435">
        <f>Net_Zero_Table[[#This Row],[Embodied Carbon (Metric T)]]*AHP!$Q$26/TOPSIS!$E$20</f>
        <v>1.0400792320002107E-2</v>
      </c>
      <c r="Y4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5.2712099990622754E-3</v>
      </c>
      <c r="Z4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2.6768952189386219E-3</v>
      </c>
      <c r="AA435">
        <f>Net_Zero_Table[[#This Row],[S- Worst-Euclidean Distance]]/(Net_Zero_Table[[#This Row],[S+ Best-Euclidean Distance]]+Net_Zero_Table[[#This Row],[S- Worst-Euclidean Distance]])</f>
        <v>0.33679665096480854</v>
      </c>
      <c r="AB435">
        <v>434</v>
      </c>
    </row>
    <row r="436" spans="1:28" x14ac:dyDescent="0.3">
      <c r="A436">
        <v>386</v>
      </c>
      <c r="B436" t="s">
        <v>142</v>
      </c>
      <c r="C436" t="s">
        <v>150</v>
      </c>
      <c r="D436" t="s">
        <v>155</v>
      </c>
      <c r="E436" t="s">
        <v>156</v>
      </c>
      <c r="F436" t="s">
        <v>161</v>
      </c>
      <c r="G436" t="s">
        <v>226</v>
      </c>
      <c r="H436">
        <v>405.7878610482698</v>
      </c>
      <c r="I436">
        <v>29</v>
      </c>
      <c r="J436">
        <v>1459690.6369843169</v>
      </c>
      <c r="K436">
        <v>37977.237099999998</v>
      </c>
      <c r="L436">
        <v>262744314.65717706</v>
      </c>
      <c r="M436">
        <v>5489125.7999999998</v>
      </c>
      <c r="N436">
        <v>2189535955.4764757</v>
      </c>
      <c r="O436">
        <v>113100000</v>
      </c>
      <c r="P436">
        <v>21.47349098863636</v>
      </c>
      <c r="Q436">
        <v>21822.375022915538</v>
      </c>
      <c r="R436">
        <v>262782291.89427707</v>
      </c>
      <c r="S436">
        <v>2308.1250812764761</v>
      </c>
      <c r="T436">
        <v>21843.848513904173</v>
      </c>
      <c r="U436">
        <f>Net_Zero_Table[[#This Row],[Total Energy(MJ)]]*AHP!$Q$23/TOPSIS!$B$20</f>
        <v>2.6881055001427217E-2</v>
      </c>
      <c r="V436">
        <f>Net_Zero_Table[[#This Row],[Capital Cost (LKR)]]*AHP!$Q$24/TOPSIS!$C$20</f>
        <v>4.8461027722087636E-3</v>
      </c>
      <c r="W436">
        <f>Net_Zero_Table[[#This Row],[System Cost (LKR)]]*AHP!$Q$25/TOPSIS!$D$20</f>
        <v>2.9608512135711781E-3</v>
      </c>
      <c r="X436">
        <f>Net_Zero_Table[[#This Row],[Embodied Carbon (Metric T)]]*AHP!$Q$26/TOPSIS!$E$20</f>
        <v>1.039410514923019E-2</v>
      </c>
      <c r="Y4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5.28453929185237E-3</v>
      </c>
      <c r="Z4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2.6766092353743909E-3</v>
      </c>
      <c r="AA436">
        <f>Net_Zero_Table[[#This Row],[S- Worst-Euclidean Distance]]/(Net_Zero_Table[[#This Row],[S+ Best-Euclidean Distance]]+Net_Zero_Table[[#This Row],[S- Worst-Euclidean Distance]])</f>
        <v>0.33620893093760418</v>
      </c>
      <c r="AB436">
        <v>435</v>
      </c>
    </row>
    <row r="437" spans="1:28" x14ac:dyDescent="0.3">
      <c r="A437">
        <v>65</v>
      </c>
      <c r="B437" t="s">
        <v>139</v>
      </c>
      <c r="C437" t="s">
        <v>150</v>
      </c>
      <c r="D437" t="s">
        <v>155</v>
      </c>
      <c r="E437" t="s">
        <v>157</v>
      </c>
      <c r="F437" t="s">
        <v>159</v>
      </c>
      <c r="G437" t="s">
        <v>226</v>
      </c>
      <c r="H437">
        <v>374.82175352198584</v>
      </c>
      <c r="I437">
        <v>27</v>
      </c>
      <c r="J437">
        <v>1365561.6270554485</v>
      </c>
      <c r="K437">
        <v>50287.715372727267</v>
      </c>
      <c r="L437">
        <v>245801092.86998075</v>
      </c>
      <c r="M437">
        <v>4783585.7454545442</v>
      </c>
      <c r="N437">
        <v>2048342440.5831728</v>
      </c>
      <c r="O437">
        <v>105300000</v>
      </c>
      <c r="P437">
        <v>25.329993352272723</v>
      </c>
      <c r="Q437">
        <v>20415.146324478956</v>
      </c>
      <c r="R437">
        <v>245851380.58535349</v>
      </c>
      <c r="S437">
        <v>2158.4260263286278</v>
      </c>
      <c r="T437">
        <v>20440.476317831228</v>
      </c>
      <c r="U437">
        <f>Net_Zero_Table[[#This Row],[Total Energy(MJ)]]*AHP!$Q$23/TOPSIS!$B$20</f>
        <v>2.5149124151602049E-2</v>
      </c>
      <c r="V437">
        <f>Net_Zero_Table[[#This Row],[Capital Cost (LKR)]]*AHP!$Q$24/TOPSIS!$C$20</f>
        <v>4.223213128426679E-3</v>
      </c>
      <c r="W437">
        <f>Net_Zero_Table[[#This Row],[System Cost (LKR)]]*AHP!$Q$25/TOPSIS!$D$20</f>
        <v>2.7566545781524763E-3</v>
      </c>
      <c r="X437">
        <f>Net_Zero_Table[[#This Row],[Embodied Carbon (Metric T)]]*AHP!$Q$26/TOPSIS!$E$20</f>
        <v>1.2260820305005457E-2</v>
      </c>
      <c r="Y4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4.405698614174296E-3</v>
      </c>
      <c r="Z4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2.2301643944832475E-3</v>
      </c>
      <c r="AA437">
        <f>Net_Zero_Table[[#This Row],[S- Worst-Euclidean Distance]]/(Net_Zero_Table[[#This Row],[S+ Best-Euclidean Distance]]+Net_Zero_Table[[#This Row],[S- Worst-Euclidean Distance]])</f>
        <v>0.33607752172907152</v>
      </c>
      <c r="AB437">
        <v>436</v>
      </c>
    </row>
    <row r="438" spans="1:28" x14ac:dyDescent="0.3">
      <c r="A438">
        <v>47</v>
      </c>
      <c r="B438" t="s">
        <v>139</v>
      </c>
      <c r="C438" t="s">
        <v>150</v>
      </c>
      <c r="D438" t="s">
        <v>154</v>
      </c>
      <c r="E438" t="s">
        <v>157</v>
      </c>
      <c r="F438" t="s">
        <v>159</v>
      </c>
      <c r="G438" t="s">
        <v>226</v>
      </c>
      <c r="H438">
        <v>374.81530641698583</v>
      </c>
      <c r="I438">
        <v>27</v>
      </c>
      <c r="J438">
        <v>1365555.3862578082</v>
      </c>
      <c r="K438">
        <v>50306.135672727265</v>
      </c>
      <c r="L438">
        <v>245799969.52640548</v>
      </c>
      <c r="M438">
        <v>4784506.7604545439</v>
      </c>
      <c r="N438">
        <v>2048333079.3867123</v>
      </c>
      <c r="O438">
        <v>105300000</v>
      </c>
      <c r="P438">
        <v>25.343808577272721</v>
      </c>
      <c r="Q438">
        <v>20415.053024554229</v>
      </c>
      <c r="R438">
        <v>245850275.6620782</v>
      </c>
      <c r="S438">
        <v>2158.4175861471672</v>
      </c>
      <c r="T438">
        <v>20440.396833131501</v>
      </c>
      <c r="U438">
        <f>Net_Zero_Table[[#This Row],[Total Energy(MJ)]]*AHP!$Q$23/TOPSIS!$B$20</f>
        <v>2.5149011124566929E-2</v>
      </c>
      <c r="V438">
        <f>Net_Zero_Table[[#This Row],[Capital Cost (LKR)]]*AHP!$Q$24/TOPSIS!$C$20</f>
        <v>4.2240262512275341E-3</v>
      </c>
      <c r="W438">
        <f>Net_Zero_Table[[#This Row],[System Cost (LKR)]]*AHP!$Q$25/TOPSIS!$D$20</f>
        <v>2.7566545781524763E-3</v>
      </c>
      <c r="X438">
        <f>Net_Zero_Table[[#This Row],[Embodied Carbon (Metric T)]]*AHP!$Q$26/TOPSIS!$E$20</f>
        <v>1.2267507475777375E-2</v>
      </c>
      <c r="Y4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4.4099242917262031E-3</v>
      </c>
      <c r="Z4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2.2275619619445113E-3</v>
      </c>
      <c r="AA438">
        <f>Net_Zero_Table[[#This Row],[S- Worst-Euclidean Distance]]/(Net_Zero_Table[[#This Row],[S+ Best-Euclidean Distance]]+Net_Zero_Table[[#This Row],[S- Worst-Euclidean Distance]])</f>
        <v>0.33560325050957474</v>
      </c>
      <c r="AB438">
        <v>437</v>
      </c>
    </row>
    <row r="439" spans="1:28" x14ac:dyDescent="0.3">
      <c r="A439">
        <v>368</v>
      </c>
      <c r="B439" t="s">
        <v>142</v>
      </c>
      <c r="C439" t="s">
        <v>150</v>
      </c>
      <c r="D439" t="s">
        <v>154</v>
      </c>
      <c r="E439" t="s">
        <v>156</v>
      </c>
      <c r="F439" t="s">
        <v>161</v>
      </c>
      <c r="G439" t="s">
        <v>226</v>
      </c>
      <c r="H439">
        <v>405.78141394326985</v>
      </c>
      <c r="I439">
        <v>29</v>
      </c>
      <c r="J439">
        <v>1459684.3961866766</v>
      </c>
      <c r="K439">
        <v>37995.657399999996</v>
      </c>
      <c r="L439">
        <v>262743191.31360179</v>
      </c>
      <c r="M439">
        <v>5490046.8149999995</v>
      </c>
      <c r="N439">
        <v>2189526594.280015</v>
      </c>
      <c r="O439">
        <v>113100000</v>
      </c>
      <c r="P439">
        <v>21.487306213636359</v>
      </c>
      <c r="Q439">
        <v>21822.281722990814</v>
      </c>
      <c r="R439">
        <v>262781186.9710018</v>
      </c>
      <c r="S439">
        <v>2308.116641095015</v>
      </c>
      <c r="T439">
        <v>21843.76902920445</v>
      </c>
      <c r="U439">
        <f>Net_Zero_Table[[#This Row],[Total Energy(MJ)]]*AHP!$Q$23/TOPSIS!$B$20</f>
        <v>2.6880941974392097E-2</v>
      </c>
      <c r="V439">
        <f>Net_Zero_Table[[#This Row],[Capital Cost (LKR)]]*AHP!$Q$24/TOPSIS!$C$20</f>
        <v>4.8469158950096196E-3</v>
      </c>
      <c r="W439">
        <f>Net_Zero_Table[[#This Row],[System Cost (LKR)]]*AHP!$Q$25/TOPSIS!$D$20</f>
        <v>2.9608512135711781E-3</v>
      </c>
      <c r="X439">
        <f>Net_Zero_Table[[#This Row],[Embodied Carbon (Metric T)]]*AHP!$Q$26/TOPSIS!$E$20</f>
        <v>1.0400792320002107E-2</v>
      </c>
      <c r="Y4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5.2857603882902485E-3</v>
      </c>
      <c r="Z4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2.6698860354404481E-3</v>
      </c>
      <c r="AA439">
        <f>Net_Zero_Table[[#This Row],[S- Worst-Euclidean Distance]]/(Net_Zero_Table[[#This Row],[S+ Best-Euclidean Distance]]+Net_Zero_Table[[#This Row],[S- Worst-Euclidean Distance]])</f>
        <v>0.33559636681144006</v>
      </c>
      <c r="AB439">
        <v>438</v>
      </c>
    </row>
    <row r="440" spans="1:28" x14ac:dyDescent="0.3">
      <c r="A440">
        <v>493</v>
      </c>
      <c r="B440" t="s">
        <v>143</v>
      </c>
      <c r="C440" t="s">
        <v>150</v>
      </c>
      <c r="D440" t="s">
        <v>155</v>
      </c>
      <c r="E440" t="s">
        <v>156</v>
      </c>
      <c r="F440" t="s">
        <v>161</v>
      </c>
      <c r="G440" t="s">
        <v>225</v>
      </c>
      <c r="H440">
        <v>402.92978043469856</v>
      </c>
      <c r="I440">
        <v>58</v>
      </c>
      <c r="J440">
        <v>1443270.1529034767</v>
      </c>
      <c r="K440">
        <v>34346.817099999993</v>
      </c>
      <c r="L440">
        <v>259788627.5226258</v>
      </c>
      <c r="M440">
        <v>5343908.9999999991</v>
      </c>
      <c r="N440">
        <v>2164905229.3552151</v>
      </c>
      <c r="O440">
        <v>108112000</v>
      </c>
      <c r="P440">
        <v>22.199574988636364</v>
      </c>
      <c r="Q440">
        <v>21576.888785906973</v>
      </c>
      <c r="R440">
        <v>259822974.33972579</v>
      </c>
      <c r="S440">
        <v>2278.3611383552152</v>
      </c>
      <c r="T440">
        <v>21599.08836089561</v>
      </c>
      <c r="U440">
        <f>Net_Zero_Table[[#This Row],[Total Energy(MJ)]]*AHP!$Q$23/TOPSIS!$B$20</f>
        <v>2.657833453507788E-2</v>
      </c>
      <c r="V440">
        <f>Net_Zero_Table[[#This Row],[Capital Cost (LKR)]]*AHP!$Q$24/TOPSIS!$C$20</f>
        <v>4.7178973779998558E-3</v>
      </c>
      <c r="W440">
        <f>Net_Zero_Table[[#This Row],[System Cost (LKR)]]*AHP!$Q$25/TOPSIS!$D$20</f>
        <v>2.8302700831265007E-3</v>
      </c>
      <c r="X440">
        <f>Net_Zero_Table[[#This Row],[Embodied Carbon (Metric T)]]*AHP!$Q$26/TOPSIS!$E$20</f>
        <v>1.0745561437691507E-2</v>
      </c>
      <c r="Y4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5.0355161774419165E-3</v>
      </c>
      <c r="Z4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2.3925253450370301E-3</v>
      </c>
      <c r="AA440">
        <f>Net_Zero_Table[[#This Row],[S- Worst-Euclidean Distance]]/(Net_Zero_Table[[#This Row],[S+ Best-Euclidean Distance]]+Net_Zero_Table[[#This Row],[S- Worst-Euclidean Distance]])</f>
        <v>0.32209369559886047</v>
      </c>
      <c r="AB440">
        <v>439</v>
      </c>
    </row>
    <row r="441" spans="1:28" x14ac:dyDescent="0.3">
      <c r="A441">
        <v>495</v>
      </c>
      <c r="B441" t="s">
        <v>143</v>
      </c>
      <c r="C441" t="s">
        <v>150</v>
      </c>
      <c r="D441" t="s">
        <v>155</v>
      </c>
      <c r="E441" t="s">
        <v>156</v>
      </c>
      <c r="F441" t="s">
        <v>161</v>
      </c>
      <c r="G441" t="s">
        <v>224</v>
      </c>
      <c r="H441">
        <v>402.92978043469856</v>
      </c>
      <c r="I441">
        <v>29</v>
      </c>
      <c r="J441">
        <v>1443270.1529034767</v>
      </c>
      <c r="K441">
        <v>34346.817099999993</v>
      </c>
      <c r="L441">
        <v>259788627.5226258</v>
      </c>
      <c r="M441">
        <v>5343908.9999999991</v>
      </c>
      <c r="N441">
        <v>2164905229.3552151</v>
      </c>
      <c r="O441">
        <v>108639800</v>
      </c>
      <c r="P441">
        <v>22.199574988636364</v>
      </c>
      <c r="Q441">
        <v>21576.888785906973</v>
      </c>
      <c r="R441">
        <v>259822974.33972579</v>
      </c>
      <c r="S441">
        <v>2278.888938355215</v>
      </c>
      <c r="T441">
        <v>21599.08836089561</v>
      </c>
      <c r="U441">
        <f>Net_Zero_Table[[#This Row],[Total Energy(MJ)]]*AHP!$Q$23/TOPSIS!$B$20</f>
        <v>2.657833453507788E-2</v>
      </c>
      <c r="V441">
        <f>Net_Zero_Table[[#This Row],[Capital Cost (LKR)]]*AHP!$Q$24/TOPSIS!$C$20</f>
        <v>4.7178973779998558E-3</v>
      </c>
      <c r="W441">
        <f>Net_Zero_Table[[#This Row],[System Cost (LKR)]]*AHP!$Q$25/TOPSIS!$D$20</f>
        <v>2.8440873887898331E-3</v>
      </c>
      <c r="X441">
        <f>Net_Zero_Table[[#This Row],[Embodied Carbon (Metric T)]]*AHP!$Q$26/TOPSIS!$E$20</f>
        <v>1.0745561437691507E-2</v>
      </c>
      <c r="Y4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5.0371416673355004E-3</v>
      </c>
      <c r="Z4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2.3912211186895523E-3</v>
      </c>
      <c r="AA441">
        <f>Net_Zero_Table[[#This Row],[S- Worst-Euclidean Distance]]/(Net_Zero_Table[[#This Row],[S+ Best-Euclidean Distance]]+Net_Zero_Table[[#This Row],[S- Worst-Euclidean Distance]])</f>
        <v>0.3219041917538204</v>
      </c>
      <c r="AB441">
        <v>440</v>
      </c>
    </row>
    <row r="442" spans="1:28" x14ac:dyDescent="0.3">
      <c r="A442">
        <v>475</v>
      </c>
      <c r="B442" t="s">
        <v>143</v>
      </c>
      <c r="C442" t="s">
        <v>150</v>
      </c>
      <c r="D442" t="s">
        <v>154</v>
      </c>
      <c r="E442" t="s">
        <v>156</v>
      </c>
      <c r="F442" t="s">
        <v>161</v>
      </c>
      <c r="G442" t="s">
        <v>225</v>
      </c>
      <c r="H442">
        <v>402.92333332969866</v>
      </c>
      <c r="I442">
        <v>58</v>
      </c>
      <c r="J442">
        <v>1443263.9121058369</v>
      </c>
      <c r="K442">
        <v>34365.237399999998</v>
      </c>
      <c r="L442">
        <v>259787504.17905065</v>
      </c>
      <c r="M442">
        <v>5344830.0149999997</v>
      </c>
      <c r="N442">
        <v>2164895868.1587553</v>
      </c>
      <c r="O442">
        <v>108112000</v>
      </c>
      <c r="P442">
        <v>22.213390213636362</v>
      </c>
      <c r="Q442">
        <v>21576.79548598226</v>
      </c>
      <c r="R442">
        <v>259821869.41645065</v>
      </c>
      <c r="S442">
        <v>2278.352698173755</v>
      </c>
      <c r="T442">
        <v>21599.008876195898</v>
      </c>
      <c r="U442">
        <f>Net_Zero_Table[[#This Row],[Total Energy(MJ)]]*AHP!$Q$23/TOPSIS!$B$20</f>
        <v>2.6578221508042774E-2</v>
      </c>
      <c r="V442">
        <f>Net_Zero_Table[[#This Row],[Capital Cost (LKR)]]*AHP!$Q$24/TOPSIS!$C$20</f>
        <v>4.7187105008007126E-3</v>
      </c>
      <c r="W442">
        <f>Net_Zero_Table[[#This Row],[System Cost (LKR)]]*AHP!$Q$25/TOPSIS!$D$20</f>
        <v>2.8302700831265007E-3</v>
      </c>
      <c r="X442">
        <f>Net_Zero_Table[[#This Row],[Embodied Carbon (Metric T)]]*AHP!$Q$26/TOPSIS!$E$20</f>
        <v>1.0752248608463426E-2</v>
      </c>
      <c r="Y4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5.0372503375096262E-3</v>
      </c>
      <c r="Z4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2.3859573349428731E-3</v>
      </c>
      <c r="AA442">
        <f>Net_Zero_Table[[#This Row],[S- Worst-Euclidean Distance]]/(Net_Zero_Table[[#This Row],[S+ Best-Euclidean Distance]]+Net_Zero_Table[[#This Row],[S- Worst-Euclidean Distance]])</f>
        <v>0.32141864275159016</v>
      </c>
      <c r="AB442">
        <v>441</v>
      </c>
    </row>
    <row r="443" spans="1:28" x14ac:dyDescent="0.3">
      <c r="A443">
        <v>477</v>
      </c>
      <c r="B443" t="s">
        <v>143</v>
      </c>
      <c r="C443" t="s">
        <v>150</v>
      </c>
      <c r="D443" t="s">
        <v>154</v>
      </c>
      <c r="E443" t="s">
        <v>156</v>
      </c>
      <c r="F443" t="s">
        <v>161</v>
      </c>
      <c r="G443" t="s">
        <v>224</v>
      </c>
      <c r="H443">
        <v>402.92333332969866</v>
      </c>
      <c r="I443">
        <v>29</v>
      </c>
      <c r="J443">
        <v>1443263.9121058369</v>
      </c>
      <c r="K443">
        <v>34365.237399999998</v>
      </c>
      <c r="L443">
        <v>259787504.17905065</v>
      </c>
      <c r="M443">
        <v>5344830.0149999997</v>
      </c>
      <c r="N443">
        <v>2164895868.1587553</v>
      </c>
      <c r="O443">
        <v>108639800</v>
      </c>
      <c r="P443">
        <v>22.213390213636362</v>
      </c>
      <c r="Q443">
        <v>21576.79548598226</v>
      </c>
      <c r="R443">
        <v>259821869.41645065</v>
      </c>
      <c r="S443">
        <v>2278.8804981737553</v>
      </c>
      <c r="T443">
        <v>21599.008876195898</v>
      </c>
      <c r="U443">
        <f>Net_Zero_Table[[#This Row],[Total Energy(MJ)]]*AHP!$Q$23/TOPSIS!$B$20</f>
        <v>2.6578221508042774E-2</v>
      </c>
      <c r="V443">
        <f>Net_Zero_Table[[#This Row],[Capital Cost (LKR)]]*AHP!$Q$24/TOPSIS!$C$20</f>
        <v>4.7187105008007126E-3</v>
      </c>
      <c r="W443">
        <f>Net_Zero_Table[[#This Row],[System Cost (LKR)]]*AHP!$Q$25/TOPSIS!$D$20</f>
        <v>2.8440873887898331E-3</v>
      </c>
      <c r="X443">
        <f>Net_Zero_Table[[#This Row],[Embodied Carbon (Metric T)]]*AHP!$Q$26/TOPSIS!$E$20</f>
        <v>1.0752248608463426E-2</v>
      </c>
      <c r="Y4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5.0388752679808475E-3</v>
      </c>
      <c r="Z4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2.3846495163839178E-3</v>
      </c>
      <c r="AA443">
        <f>Net_Zero_Table[[#This Row],[S- Worst-Euclidean Distance]]/(Net_Zero_Table[[#This Row],[S+ Best-Euclidean Distance]]+Net_Zero_Table[[#This Row],[S- Worst-Euclidean Distance]])</f>
        <v>0.32122874047735445</v>
      </c>
      <c r="AB443">
        <v>442</v>
      </c>
    </row>
    <row r="444" spans="1:28" x14ac:dyDescent="0.3">
      <c r="A444">
        <v>494</v>
      </c>
      <c r="B444" t="s">
        <v>143</v>
      </c>
      <c r="C444" t="s">
        <v>150</v>
      </c>
      <c r="D444" t="s">
        <v>155</v>
      </c>
      <c r="E444" t="s">
        <v>156</v>
      </c>
      <c r="F444" t="s">
        <v>161</v>
      </c>
      <c r="G444" t="s">
        <v>226</v>
      </c>
      <c r="H444">
        <v>402.92978043469856</v>
      </c>
      <c r="I444">
        <v>29</v>
      </c>
      <c r="J444">
        <v>1443270.1529034767</v>
      </c>
      <c r="K444">
        <v>34346.817099999993</v>
      </c>
      <c r="L444">
        <v>259788627.5226258</v>
      </c>
      <c r="M444">
        <v>5343908.9999999991</v>
      </c>
      <c r="N444">
        <v>2164905229.3552151</v>
      </c>
      <c r="O444">
        <v>113100000</v>
      </c>
      <c r="P444">
        <v>22.199574988636364</v>
      </c>
      <c r="Q444">
        <v>21576.888785906973</v>
      </c>
      <c r="R444">
        <v>259822974.33972579</v>
      </c>
      <c r="S444">
        <v>2283.349138355215</v>
      </c>
      <c r="T444">
        <v>21599.08836089561</v>
      </c>
      <c r="U444">
        <f>Net_Zero_Table[[#This Row],[Total Energy(MJ)]]*AHP!$Q$23/TOPSIS!$B$20</f>
        <v>2.657833453507788E-2</v>
      </c>
      <c r="V444">
        <f>Net_Zero_Table[[#This Row],[Capital Cost (LKR)]]*AHP!$Q$24/TOPSIS!$C$20</f>
        <v>4.7178973779998558E-3</v>
      </c>
      <c r="W444">
        <f>Net_Zero_Table[[#This Row],[System Cost (LKR)]]*AHP!$Q$25/TOPSIS!$D$20</f>
        <v>2.9608512135711781E-3</v>
      </c>
      <c r="X444">
        <f>Net_Zero_Table[[#This Row],[Embodied Carbon (Metric T)]]*AHP!$Q$26/TOPSIS!$E$20</f>
        <v>1.0745561437691507E-2</v>
      </c>
      <c r="Y4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5.0523661986253167E-3</v>
      </c>
      <c r="Z4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2.3833719532482494E-3</v>
      </c>
      <c r="AA444">
        <f>Net_Zero_Table[[#This Row],[S- Worst-Euclidean Distance]]/(Net_Zero_Table[[#This Row],[S+ Best-Euclidean Distance]]+Net_Zero_Table[[#This Row],[S- Worst-Euclidean Distance]])</f>
        <v>0.32052930113572065</v>
      </c>
      <c r="AB444">
        <v>443</v>
      </c>
    </row>
    <row r="445" spans="1:28" x14ac:dyDescent="0.3">
      <c r="A445">
        <v>382</v>
      </c>
      <c r="B445" t="s">
        <v>142</v>
      </c>
      <c r="C445" t="s">
        <v>150</v>
      </c>
      <c r="D445" t="s">
        <v>155</v>
      </c>
      <c r="E445" t="s">
        <v>156</v>
      </c>
      <c r="F445" t="s">
        <v>160</v>
      </c>
      <c r="G445" t="s">
        <v>225</v>
      </c>
      <c r="H445">
        <v>406.05235369173135</v>
      </c>
      <c r="I445">
        <v>58</v>
      </c>
      <c r="J445">
        <v>1452551.1209361984</v>
      </c>
      <c r="K445">
        <v>37485.969236363635</v>
      </c>
      <c r="L445">
        <v>261459201.76851574</v>
      </c>
      <c r="M445">
        <v>5538252.586363636</v>
      </c>
      <c r="N445">
        <v>2178826681.4042978</v>
      </c>
      <c r="O445">
        <v>108112000</v>
      </c>
      <c r="P445">
        <v>21.964758852272723</v>
      </c>
      <c r="Q445">
        <v>21715.639257996168</v>
      </c>
      <c r="R445">
        <v>261496687.73775211</v>
      </c>
      <c r="S445">
        <v>2292.4769339906616</v>
      </c>
      <c r="T445">
        <v>21737.60401684844</v>
      </c>
      <c r="U445">
        <f>Net_Zero_Table[[#This Row],[Total Energy(MJ)]]*AHP!$Q$23/TOPSIS!$B$20</f>
        <v>2.6749545394016097E-2</v>
      </c>
      <c r="V445">
        <f>Net_Zero_Table[[#This Row],[Capital Cost (LKR)]]*AHP!$Q$24/TOPSIS!$C$20</f>
        <v>4.8894746066794779E-3</v>
      </c>
      <c r="W445">
        <f>Net_Zero_Table[[#This Row],[System Cost (LKR)]]*AHP!$Q$25/TOPSIS!$D$20</f>
        <v>2.8302700831265007E-3</v>
      </c>
      <c r="X445">
        <f>Net_Zero_Table[[#This Row],[Embodied Carbon (Metric T)]]*AHP!$Q$26/TOPSIS!$E$20</f>
        <v>1.0631900197728651E-2</v>
      </c>
      <c r="Y4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5.1980230860228498E-3</v>
      </c>
      <c r="Z4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2.450643089172283E-3</v>
      </c>
      <c r="AA445">
        <f>Net_Zero_Table[[#This Row],[S- Worst-Euclidean Distance]]/(Net_Zero_Table[[#This Row],[S+ Best-Euclidean Distance]]+Net_Zero_Table[[#This Row],[S- Worst-Euclidean Distance]])</f>
        <v>0.32040136581196293</v>
      </c>
      <c r="AB445">
        <v>444</v>
      </c>
    </row>
    <row r="446" spans="1:28" x14ac:dyDescent="0.3">
      <c r="A446">
        <v>384</v>
      </c>
      <c r="B446" t="s">
        <v>142</v>
      </c>
      <c r="C446" t="s">
        <v>150</v>
      </c>
      <c r="D446" t="s">
        <v>155</v>
      </c>
      <c r="E446" t="s">
        <v>156</v>
      </c>
      <c r="F446" t="s">
        <v>160</v>
      </c>
      <c r="G446" t="s">
        <v>224</v>
      </c>
      <c r="H446">
        <v>406.05235369173135</v>
      </c>
      <c r="I446">
        <v>29</v>
      </c>
      <c r="J446">
        <v>1452551.1209361984</v>
      </c>
      <c r="K446">
        <v>37485.969236363635</v>
      </c>
      <c r="L446">
        <v>261459201.76851574</v>
      </c>
      <c r="M446">
        <v>5538252.586363636</v>
      </c>
      <c r="N446">
        <v>2178826681.4042978</v>
      </c>
      <c r="O446">
        <v>108639800</v>
      </c>
      <c r="P446">
        <v>21.964758852272723</v>
      </c>
      <c r="Q446">
        <v>21715.639257996168</v>
      </c>
      <c r="R446">
        <v>261496687.73775211</v>
      </c>
      <c r="S446">
        <v>2293.0047339906614</v>
      </c>
      <c r="T446">
        <v>21737.60401684844</v>
      </c>
      <c r="U446">
        <f>Net_Zero_Table[[#This Row],[Total Energy(MJ)]]*AHP!$Q$23/TOPSIS!$B$20</f>
        <v>2.6749545394016097E-2</v>
      </c>
      <c r="V446">
        <f>Net_Zero_Table[[#This Row],[Capital Cost (LKR)]]*AHP!$Q$24/TOPSIS!$C$20</f>
        <v>4.8894746066794779E-3</v>
      </c>
      <c r="W446">
        <f>Net_Zero_Table[[#This Row],[System Cost (LKR)]]*AHP!$Q$25/TOPSIS!$D$20</f>
        <v>2.8440873887898331E-3</v>
      </c>
      <c r="X446">
        <f>Net_Zero_Table[[#This Row],[Embodied Carbon (Metric T)]]*AHP!$Q$26/TOPSIS!$E$20</f>
        <v>1.0631900197728651E-2</v>
      </c>
      <c r="Y4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5.1995977735162097E-3</v>
      </c>
      <c r="Z4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2.4493698092224099E-3</v>
      </c>
      <c r="AA446">
        <f>Net_Zero_Table[[#This Row],[S- Worst-Euclidean Distance]]/(Net_Zero_Table[[#This Row],[S+ Best-Euclidean Distance]]+Net_Zero_Table[[#This Row],[S- Worst-Euclidean Distance]])</f>
        <v>0.32022227610820164</v>
      </c>
      <c r="AB446">
        <v>445</v>
      </c>
    </row>
    <row r="447" spans="1:28" x14ac:dyDescent="0.3">
      <c r="A447">
        <v>476</v>
      </c>
      <c r="B447" t="s">
        <v>143</v>
      </c>
      <c r="C447" t="s">
        <v>150</v>
      </c>
      <c r="D447" t="s">
        <v>154</v>
      </c>
      <c r="E447" t="s">
        <v>156</v>
      </c>
      <c r="F447" t="s">
        <v>161</v>
      </c>
      <c r="G447" t="s">
        <v>226</v>
      </c>
      <c r="H447">
        <v>402.92333332969866</v>
      </c>
      <c r="I447">
        <v>29</v>
      </c>
      <c r="J447">
        <v>1443263.9121058369</v>
      </c>
      <c r="K447">
        <v>34365.237399999998</v>
      </c>
      <c r="L447">
        <v>259787504.17905065</v>
      </c>
      <c r="M447">
        <v>5344830.0149999997</v>
      </c>
      <c r="N447">
        <v>2164895868.1587553</v>
      </c>
      <c r="O447">
        <v>113100000</v>
      </c>
      <c r="P447">
        <v>22.213390213636362</v>
      </c>
      <c r="Q447">
        <v>21576.79548598226</v>
      </c>
      <c r="R447">
        <v>259821869.41645065</v>
      </c>
      <c r="S447">
        <v>2283.3406981737553</v>
      </c>
      <c r="T447">
        <v>21599.008876195898</v>
      </c>
      <c r="U447">
        <f>Net_Zero_Table[[#This Row],[Total Energy(MJ)]]*AHP!$Q$23/TOPSIS!$B$20</f>
        <v>2.6578221508042774E-2</v>
      </c>
      <c r="V447">
        <f>Net_Zero_Table[[#This Row],[Capital Cost (LKR)]]*AHP!$Q$24/TOPSIS!$C$20</f>
        <v>4.7187105008007126E-3</v>
      </c>
      <c r="W447">
        <f>Net_Zero_Table[[#This Row],[System Cost (LKR)]]*AHP!$Q$25/TOPSIS!$D$20</f>
        <v>2.9608512135711781E-3</v>
      </c>
      <c r="X447">
        <f>Net_Zero_Table[[#This Row],[Embodied Carbon (Metric T)]]*AHP!$Q$26/TOPSIS!$E$20</f>
        <v>1.0752248608463426E-2</v>
      </c>
      <c r="Y4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5.0540945771199441E-3</v>
      </c>
      <c r="Z4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2.376778648728887E-3</v>
      </c>
      <c r="AA447">
        <f>Net_Zero_Table[[#This Row],[S- Worst-Euclidean Distance]]/(Net_Zero_Table[[#This Row],[S+ Best-Euclidean Distance]]+Net_Zero_Table[[#This Row],[S- Worst-Euclidean Distance]])</f>
        <v>0.31985186350119527</v>
      </c>
      <c r="AB447">
        <v>446</v>
      </c>
    </row>
    <row r="448" spans="1:28" x14ac:dyDescent="0.3">
      <c r="A448">
        <v>364</v>
      </c>
      <c r="B448" t="s">
        <v>142</v>
      </c>
      <c r="C448" t="s">
        <v>150</v>
      </c>
      <c r="D448" t="s">
        <v>154</v>
      </c>
      <c r="E448" t="s">
        <v>156</v>
      </c>
      <c r="F448" t="s">
        <v>160</v>
      </c>
      <c r="G448" t="s">
        <v>225</v>
      </c>
      <c r="H448">
        <v>406.04590658673129</v>
      </c>
      <c r="I448">
        <v>58</v>
      </c>
      <c r="J448">
        <v>1452544.8801385583</v>
      </c>
      <c r="K448">
        <v>37504.389536363633</v>
      </c>
      <c r="L448">
        <v>261458078.42494053</v>
      </c>
      <c r="M448">
        <v>5539173.6013636356</v>
      </c>
      <c r="N448">
        <v>2178817320.2078376</v>
      </c>
      <c r="O448">
        <v>108112000</v>
      </c>
      <c r="P448">
        <v>21.978574077272722</v>
      </c>
      <c r="Q448">
        <v>21715.545958071449</v>
      </c>
      <c r="R448">
        <v>261495582.81447688</v>
      </c>
      <c r="S448">
        <v>2292.4684938092014</v>
      </c>
      <c r="T448">
        <v>21737.52453214872</v>
      </c>
      <c r="U448">
        <f>Net_Zero_Table[[#This Row],[Total Energy(MJ)]]*AHP!$Q$23/TOPSIS!$B$20</f>
        <v>2.674943236698098E-2</v>
      </c>
      <c r="V448">
        <f>Net_Zero_Table[[#This Row],[Capital Cost (LKR)]]*AHP!$Q$24/TOPSIS!$C$20</f>
        <v>4.890287729480333E-3</v>
      </c>
      <c r="W448">
        <f>Net_Zero_Table[[#This Row],[System Cost (LKR)]]*AHP!$Q$25/TOPSIS!$D$20</f>
        <v>2.8302700831265007E-3</v>
      </c>
      <c r="X448">
        <f>Net_Zero_Table[[#This Row],[Embodied Carbon (Metric T)]]*AHP!$Q$26/TOPSIS!$E$20</f>
        <v>1.0638587368500568E-2</v>
      </c>
      <c r="Y4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5.1995799803297958E-3</v>
      </c>
      <c r="Z4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2.4439694367134443E-3</v>
      </c>
      <c r="AA448">
        <f>Net_Zero_Table[[#This Row],[S- Worst-Euclidean Distance]]/(Net_Zero_Table[[#This Row],[S+ Best-Euclidean Distance]]+Net_Zero_Table[[#This Row],[S- Worst-Euclidean Distance]])</f>
        <v>0.31974274036405026</v>
      </c>
      <c r="AB448">
        <v>447</v>
      </c>
    </row>
    <row r="449" spans="1:28" x14ac:dyDescent="0.3">
      <c r="A449">
        <v>366</v>
      </c>
      <c r="B449" t="s">
        <v>142</v>
      </c>
      <c r="C449" t="s">
        <v>150</v>
      </c>
      <c r="D449" t="s">
        <v>154</v>
      </c>
      <c r="E449" t="s">
        <v>156</v>
      </c>
      <c r="F449" t="s">
        <v>160</v>
      </c>
      <c r="G449" t="s">
        <v>224</v>
      </c>
      <c r="H449">
        <v>406.04590658673129</v>
      </c>
      <c r="I449">
        <v>29</v>
      </c>
      <c r="J449">
        <v>1452544.8801385583</v>
      </c>
      <c r="K449">
        <v>37504.389536363633</v>
      </c>
      <c r="L449">
        <v>261458078.42494053</v>
      </c>
      <c r="M449">
        <v>5539173.6013636356</v>
      </c>
      <c r="N449">
        <v>2178817320.2078376</v>
      </c>
      <c r="O449">
        <v>108639800</v>
      </c>
      <c r="P449">
        <v>21.978574077272722</v>
      </c>
      <c r="Q449">
        <v>21715.545958071449</v>
      </c>
      <c r="R449">
        <v>261495582.81447688</v>
      </c>
      <c r="S449">
        <v>2292.9962938092012</v>
      </c>
      <c r="T449">
        <v>21737.52453214872</v>
      </c>
      <c r="U449">
        <f>Net_Zero_Table[[#This Row],[Total Energy(MJ)]]*AHP!$Q$23/TOPSIS!$B$20</f>
        <v>2.674943236698098E-2</v>
      </c>
      <c r="V449">
        <f>Net_Zero_Table[[#This Row],[Capital Cost (LKR)]]*AHP!$Q$24/TOPSIS!$C$20</f>
        <v>4.890287729480333E-3</v>
      </c>
      <c r="W449">
        <f>Net_Zero_Table[[#This Row],[System Cost (LKR)]]*AHP!$Q$25/TOPSIS!$D$20</f>
        <v>2.8440873887898331E-3</v>
      </c>
      <c r="X449">
        <f>Net_Zero_Table[[#This Row],[Embodied Carbon (Metric T)]]*AHP!$Q$26/TOPSIS!$E$20</f>
        <v>1.0638587368500568E-2</v>
      </c>
      <c r="Y4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5.2011541964620328E-3</v>
      </c>
      <c r="Z4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2.4426926780526E-3</v>
      </c>
      <c r="AA449">
        <f>Net_Zero_Table[[#This Row],[S- Worst-Euclidean Distance]]/(Net_Zero_Table[[#This Row],[S+ Best-Euclidean Distance]]+Net_Zero_Table[[#This Row],[S- Worst-Euclidean Distance]])</f>
        <v>0.31956326678871433</v>
      </c>
      <c r="AB449">
        <v>448</v>
      </c>
    </row>
    <row r="450" spans="1:28" x14ac:dyDescent="0.3">
      <c r="A450">
        <v>383</v>
      </c>
      <c r="B450" t="s">
        <v>142</v>
      </c>
      <c r="C450" t="s">
        <v>150</v>
      </c>
      <c r="D450" t="s">
        <v>155</v>
      </c>
      <c r="E450" t="s">
        <v>156</v>
      </c>
      <c r="F450" t="s">
        <v>160</v>
      </c>
      <c r="G450" t="s">
        <v>226</v>
      </c>
      <c r="H450">
        <v>406.05235369173135</v>
      </c>
      <c r="I450">
        <v>29</v>
      </c>
      <c r="J450">
        <v>1452551.1209361984</v>
      </c>
      <c r="K450">
        <v>37485.969236363635</v>
      </c>
      <c r="L450">
        <v>261459201.76851574</v>
      </c>
      <c r="M450">
        <v>5538252.586363636</v>
      </c>
      <c r="N450">
        <v>2178826681.4042978</v>
      </c>
      <c r="O450">
        <v>113100000</v>
      </c>
      <c r="P450">
        <v>21.964758852272723</v>
      </c>
      <c r="Q450">
        <v>21715.639257996168</v>
      </c>
      <c r="R450">
        <v>261496687.73775211</v>
      </c>
      <c r="S450">
        <v>2297.4649339906618</v>
      </c>
      <c r="T450">
        <v>21737.60401684844</v>
      </c>
      <c r="U450">
        <f>Net_Zero_Table[[#This Row],[Total Energy(MJ)]]*AHP!$Q$23/TOPSIS!$B$20</f>
        <v>2.6749545394016097E-2</v>
      </c>
      <c r="V450">
        <f>Net_Zero_Table[[#This Row],[Capital Cost (LKR)]]*AHP!$Q$24/TOPSIS!$C$20</f>
        <v>4.8894746066794779E-3</v>
      </c>
      <c r="W450">
        <f>Net_Zero_Table[[#This Row],[System Cost (LKR)]]*AHP!$Q$25/TOPSIS!$D$20</f>
        <v>2.9608512135711781E-3</v>
      </c>
      <c r="X450">
        <f>Net_Zero_Table[[#This Row],[Embodied Carbon (Metric T)]]*AHP!$Q$26/TOPSIS!$E$20</f>
        <v>1.0631900197728651E-2</v>
      </c>
      <c r="Y4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5.2143479970710518E-3</v>
      </c>
      <c r="Z4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2.441707576962009E-3</v>
      </c>
      <c r="AA450">
        <f>Net_Zero_Table[[#This Row],[S- Worst-Euclidean Distance]]/(Net_Zero_Table[[#This Row],[S+ Best-Euclidean Distance]]+Net_Zero_Table[[#This Row],[S- Worst-Euclidean Distance]])</f>
        <v>0.31892500692439008</v>
      </c>
      <c r="AB450">
        <v>449</v>
      </c>
    </row>
    <row r="451" spans="1:28" x14ac:dyDescent="0.3">
      <c r="A451">
        <v>365</v>
      </c>
      <c r="B451" t="s">
        <v>142</v>
      </c>
      <c r="C451" t="s">
        <v>150</v>
      </c>
      <c r="D451" t="s">
        <v>154</v>
      </c>
      <c r="E451" t="s">
        <v>156</v>
      </c>
      <c r="F451" t="s">
        <v>160</v>
      </c>
      <c r="G451" t="s">
        <v>226</v>
      </c>
      <c r="H451">
        <v>406.04590658673129</v>
      </c>
      <c r="I451">
        <v>29</v>
      </c>
      <c r="J451">
        <v>1452544.8801385583</v>
      </c>
      <c r="K451">
        <v>37504.389536363633</v>
      </c>
      <c r="L451">
        <v>261458078.42494053</v>
      </c>
      <c r="M451">
        <v>5539173.6013636356</v>
      </c>
      <c r="N451">
        <v>2178817320.2078376</v>
      </c>
      <c r="O451">
        <v>113100000</v>
      </c>
      <c r="P451">
        <v>21.978574077272722</v>
      </c>
      <c r="Q451">
        <v>21715.545958071449</v>
      </c>
      <c r="R451">
        <v>261495582.81447688</v>
      </c>
      <c r="S451">
        <v>2297.4564938092012</v>
      </c>
      <c r="T451">
        <v>21737.52453214872</v>
      </c>
      <c r="U451">
        <f>Net_Zero_Table[[#This Row],[Total Energy(MJ)]]*AHP!$Q$23/TOPSIS!$B$20</f>
        <v>2.674943236698098E-2</v>
      </c>
      <c r="V451">
        <f>Net_Zero_Table[[#This Row],[Capital Cost (LKR)]]*AHP!$Q$24/TOPSIS!$C$20</f>
        <v>4.890287729480333E-3</v>
      </c>
      <c r="W451">
        <f>Net_Zero_Table[[#This Row],[System Cost (LKR)]]*AHP!$Q$25/TOPSIS!$D$20</f>
        <v>2.9608512135711781E-3</v>
      </c>
      <c r="X451">
        <f>Net_Zero_Table[[#This Row],[Embodied Carbon (Metric T)]]*AHP!$Q$26/TOPSIS!$E$20</f>
        <v>1.0638587368500568E-2</v>
      </c>
      <c r="Y4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5.215900018556604E-3</v>
      </c>
      <c r="Z4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2.4350094349869047E-3</v>
      </c>
      <c r="AA451">
        <f>Net_Zero_Table[[#This Row],[S- Worst-Euclidean Distance]]/(Net_Zero_Table[[#This Row],[S+ Best-Euclidean Distance]]+Net_Zero_Table[[#This Row],[S- Worst-Euclidean Distance]])</f>
        <v>0.318264050799756</v>
      </c>
      <c r="AB451">
        <v>450</v>
      </c>
    </row>
    <row r="452" spans="1:28" x14ac:dyDescent="0.3">
      <c r="A452">
        <v>286</v>
      </c>
      <c r="B452" t="s">
        <v>141</v>
      </c>
      <c r="C452" t="s">
        <v>150</v>
      </c>
      <c r="D452" t="s">
        <v>155</v>
      </c>
      <c r="E452" t="s">
        <v>157</v>
      </c>
      <c r="F452" t="s">
        <v>161</v>
      </c>
      <c r="G452" t="s">
        <v>225</v>
      </c>
      <c r="H452">
        <v>388.20006914609297</v>
      </c>
      <c r="I452">
        <v>56</v>
      </c>
      <c r="J452">
        <v>1415125.2173955503</v>
      </c>
      <c r="K452">
        <v>44336.923009090904</v>
      </c>
      <c r="L452">
        <v>254722539.13119906</v>
      </c>
      <c r="M452">
        <v>4852512.1181818172</v>
      </c>
      <c r="N452">
        <v>2122687826.0933254</v>
      </c>
      <c r="O452">
        <v>104384000</v>
      </c>
      <c r="P452">
        <v>23.476672897727269</v>
      </c>
      <c r="Q452">
        <v>21156.122000063475</v>
      </c>
      <c r="R452">
        <v>254766876.05420816</v>
      </c>
      <c r="S452">
        <v>2231.9243382115069</v>
      </c>
      <c r="T452">
        <v>21179.598672961201</v>
      </c>
      <c r="U452">
        <f>Net_Zero_Table[[#This Row],[Total Energy(MJ)]]*AHP!$Q$23/TOPSIS!$B$20</f>
        <v>2.6061125954827347E-2</v>
      </c>
      <c r="V452">
        <f>Net_Zero_Table[[#This Row],[Capital Cost (LKR)]]*AHP!$Q$24/TOPSIS!$C$20</f>
        <v>4.2840651289313735E-3</v>
      </c>
      <c r="W452">
        <f>Net_Zero_Table[[#This Row],[System Cost (LKR)]]*AHP!$Q$25/TOPSIS!$D$20</f>
        <v>2.7326745630186903E-3</v>
      </c>
      <c r="X452">
        <f>Net_Zero_Table[[#This Row],[Embodied Carbon (Metric T)]]*AHP!$Q$26/TOPSIS!$E$20</f>
        <v>1.1363732463538098E-2</v>
      </c>
      <c r="Y4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4.7028819206186307E-3</v>
      </c>
      <c r="Z4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2.1522500263522022E-3</v>
      </c>
      <c r="AA452">
        <f>Net_Zero_Table[[#This Row],[S- Worst-Euclidean Distance]]/(Net_Zero_Table[[#This Row],[S+ Best-Euclidean Distance]]+Net_Zero_Table[[#This Row],[S- Worst-Euclidean Distance]])</f>
        <v>0.31396186725526781</v>
      </c>
      <c r="AB452">
        <v>451</v>
      </c>
    </row>
    <row r="453" spans="1:28" x14ac:dyDescent="0.3">
      <c r="A453">
        <v>288</v>
      </c>
      <c r="B453" t="s">
        <v>141</v>
      </c>
      <c r="C453" t="s">
        <v>150</v>
      </c>
      <c r="D453" t="s">
        <v>155</v>
      </c>
      <c r="E453" t="s">
        <v>157</v>
      </c>
      <c r="F453" t="s">
        <v>161</v>
      </c>
      <c r="G453" t="s">
        <v>224</v>
      </c>
      <c r="H453">
        <v>388.20006914609297</v>
      </c>
      <c r="I453">
        <v>28</v>
      </c>
      <c r="J453">
        <v>1415125.2173955503</v>
      </c>
      <c r="K453">
        <v>44336.923009090904</v>
      </c>
      <c r="L453">
        <v>254722539.13119906</v>
      </c>
      <c r="M453">
        <v>4852512.1181818172</v>
      </c>
      <c r="N453">
        <v>2122687826.0933254</v>
      </c>
      <c r="O453">
        <v>104893600</v>
      </c>
      <c r="P453">
        <v>23.476672897727269</v>
      </c>
      <c r="Q453">
        <v>21156.122000063475</v>
      </c>
      <c r="R453">
        <v>254766876.05420816</v>
      </c>
      <c r="S453">
        <v>2232.4339382115068</v>
      </c>
      <c r="T453">
        <v>21179.598672961201</v>
      </c>
      <c r="U453">
        <f>Net_Zero_Table[[#This Row],[Total Energy(MJ)]]*AHP!$Q$23/TOPSIS!$B$20</f>
        <v>2.6061125954827347E-2</v>
      </c>
      <c r="V453">
        <f>Net_Zero_Table[[#This Row],[Capital Cost (LKR)]]*AHP!$Q$24/TOPSIS!$C$20</f>
        <v>4.2840651289313735E-3</v>
      </c>
      <c r="W453">
        <f>Net_Zero_Table[[#This Row],[System Cost (LKR)]]*AHP!$Q$25/TOPSIS!$D$20</f>
        <v>2.7460154098660453E-3</v>
      </c>
      <c r="X453">
        <f>Net_Zero_Table[[#This Row],[Embodied Carbon (Metric T)]]*AHP!$Q$26/TOPSIS!$E$20</f>
        <v>1.1363732463538098E-2</v>
      </c>
      <c r="Y4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4.7042848985094053E-3</v>
      </c>
      <c r="Z4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2.1502432091718062E-3</v>
      </c>
      <c r="AA453">
        <f>Net_Zero_Table[[#This Row],[S- Worst-Euclidean Distance]]/(Net_Zero_Table[[#This Row],[S+ Best-Euclidean Distance]]+Net_Zero_Table[[#This Row],[S- Worst-Euclidean Distance]])</f>
        <v>0.31369675277313913</v>
      </c>
      <c r="AB453">
        <v>452</v>
      </c>
    </row>
    <row r="454" spans="1:28" x14ac:dyDescent="0.3">
      <c r="A454">
        <v>268</v>
      </c>
      <c r="B454" t="s">
        <v>141</v>
      </c>
      <c r="C454" t="s">
        <v>150</v>
      </c>
      <c r="D454" t="s">
        <v>154</v>
      </c>
      <c r="E454" t="s">
        <v>157</v>
      </c>
      <c r="F454" t="s">
        <v>161</v>
      </c>
      <c r="G454" t="s">
        <v>225</v>
      </c>
      <c r="H454">
        <v>388.19362204109296</v>
      </c>
      <c r="I454">
        <v>56</v>
      </c>
      <c r="J454">
        <v>1415118.9765979103</v>
      </c>
      <c r="K454">
        <v>44355.343309090902</v>
      </c>
      <c r="L454">
        <v>254721415.78762385</v>
      </c>
      <c r="M454">
        <v>4853433.1331818169</v>
      </c>
      <c r="N454">
        <v>2122678464.8968654</v>
      </c>
      <c r="O454">
        <v>104384000</v>
      </c>
      <c r="P454">
        <v>23.490488122727271</v>
      </c>
      <c r="Q454">
        <v>21156.028700138759</v>
      </c>
      <c r="R454">
        <v>254765771.13093296</v>
      </c>
      <c r="S454">
        <v>2231.9158980300476</v>
      </c>
      <c r="T454">
        <v>21179.519188261485</v>
      </c>
      <c r="U454">
        <f>Net_Zero_Table[[#This Row],[Total Energy(MJ)]]*AHP!$Q$23/TOPSIS!$B$20</f>
        <v>2.606101292779223E-2</v>
      </c>
      <c r="V454">
        <f>Net_Zero_Table[[#This Row],[Capital Cost (LKR)]]*AHP!$Q$24/TOPSIS!$C$20</f>
        <v>4.2848782517322286E-3</v>
      </c>
      <c r="W454">
        <f>Net_Zero_Table[[#This Row],[System Cost (LKR)]]*AHP!$Q$25/TOPSIS!$D$20</f>
        <v>2.7326745630186903E-3</v>
      </c>
      <c r="X454">
        <f>Net_Zero_Table[[#This Row],[Embodied Carbon (Metric T)]]*AHP!$Q$26/TOPSIS!$E$20</f>
        <v>1.1370419634310019E-2</v>
      </c>
      <c r="Y4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4.7055547152799158E-3</v>
      </c>
      <c r="Z4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2.1467356807968164E-3</v>
      </c>
      <c r="AA454">
        <f>Net_Zero_Table[[#This Row],[S- Worst-Euclidean Distance]]/(Net_Zero_Table[[#This Row],[S+ Best-Euclidean Distance]]+Net_Zero_Table[[#This Row],[S- Worst-Euclidean Distance]])</f>
        <v>0.31328731806607701</v>
      </c>
      <c r="AB454">
        <v>453</v>
      </c>
    </row>
    <row r="455" spans="1:28" x14ac:dyDescent="0.3">
      <c r="A455">
        <v>270</v>
      </c>
      <c r="B455" t="s">
        <v>141</v>
      </c>
      <c r="C455" t="s">
        <v>150</v>
      </c>
      <c r="D455" t="s">
        <v>154</v>
      </c>
      <c r="E455" t="s">
        <v>157</v>
      </c>
      <c r="F455" t="s">
        <v>161</v>
      </c>
      <c r="G455" t="s">
        <v>224</v>
      </c>
      <c r="H455">
        <v>388.19362204109296</v>
      </c>
      <c r="I455">
        <v>28</v>
      </c>
      <c r="J455">
        <v>1415118.9765979103</v>
      </c>
      <c r="K455">
        <v>44355.343309090902</v>
      </c>
      <c r="L455">
        <v>254721415.78762385</v>
      </c>
      <c r="M455">
        <v>4853433.1331818169</v>
      </c>
      <c r="N455">
        <v>2122678464.8968654</v>
      </c>
      <c r="O455">
        <v>104893600</v>
      </c>
      <c r="P455">
        <v>23.490488122727271</v>
      </c>
      <c r="Q455">
        <v>21156.028700138759</v>
      </c>
      <c r="R455">
        <v>254765771.13093296</v>
      </c>
      <c r="S455">
        <v>2232.4254980300475</v>
      </c>
      <c r="T455">
        <v>21179.519188261485</v>
      </c>
      <c r="U455">
        <f>Net_Zero_Table[[#This Row],[Total Energy(MJ)]]*AHP!$Q$23/TOPSIS!$B$20</f>
        <v>2.606101292779223E-2</v>
      </c>
      <c r="V455">
        <f>Net_Zero_Table[[#This Row],[Capital Cost (LKR)]]*AHP!$Q$24/TOPSIS!$C$20</f>
        <v>4.2848782517322286E-3</v>
      </c>
      <c r="W455">
        <f>Net_Zero_Table[[#This Row],[System Cost (LKR)]]*AHP!$Q$25/TOPSIS!$D$20</f>
        <v>2.7460154098660453E-3</v>
      </c>
      <c r="X455">
        <f>Net_Zero_Table[[#This Row],[Embodied Carbon (Metric T)]]*AHP!$Q$26/TOPSIS!$E$20</f>
        <v>1.1370419634310019E-2</v>
      </c>
      <c r="Y4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4.7069568965049085E-3</v>
      </c>
      <c r="Z4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2.1447237038515203E-3</v>
      </c>
      <c r="AA455">
        <f>Net_Zero_Table[[#This Row],[S- Worst-Euclidean Distance]]/(Net_Zero_Table[[#This Row],[S+ Best-Euclidean Distance]]+Net_Zero_Table[[#This Row],[S- Worst-Euclidean Distance]])</f>
        <v>0.31302155324344083</v>
      </c>
      <c r="AB455">
        <v>454</v>
      </c>
    </row>
    <row r="456" spans="1:28" x14ac:dyDescent="0.3">
      <c r="A456">
        <v>287</v>
      </c>
      <c r="B456" t="s">
        <v>141</v>
      </c>
      <c r="C456" t="s">
        <v>150</v>
      </c>
      <c r="D456" t="s">
        <v>155</v>
      </c>
      <c r="E456" t="s">
        <v>157</v>
      </c>
      <c r="F456" t="s">
        <v>161</v>
      </c>
      <c r="G456" t="s">
        <v>226</v>
      </c>
      <c r="H456">
        <v>388.20006914609297</v>
      </c>
      <c r="I456">
        <v>28</v>
      </c>
      <c r="J456">
        <v>1415125.2173955503</v>
      </c>
      <c r="K456">
        <v>44336.923009090904</v>
      </c>
      <c r="L456">
        <v>254722539.13119906</v>
      </c>
      <c r="M456">
        <v>4852512.1181818172</v>
      </c>
      <c r="N456">
        <v>2122687826.0933254</v>
      </c>
      <c r="O456">
        <v>109200000</v>
      </c>
      <c r="P456">
        <v>23.476672897727269</v>
      </c>
      <c r="Q456">
        <v>21156.122000063475</v>
      </c>
      <c r="R456">
        <v>254766876.05420816</v>
      </c>
      <c r="S456">
        <v>2236.7403382115067</v>
      </c>
      <c r="T456">
        <v>21179.598672961201</v>
      </c>
      <c r="U456">
        <f>Net_Zero_Table[[#This Row],[Total Energy(MJ)]]*AHP!$Q$23/TOPSIS!$B$20</f>
        <v>2.6061125954827347E-2</v>
      </c>
      <c r="V456">
        <f>Net_Zero_Table[[#This Row],[Capital Cost (LKR)]]*AHP!$Q$24/TOPSIS!$C$20</f>
        <v>4.2840651289313735E-3</v>
      </c>
      <c r="W456">
        <f>Net_Zero_Table[[#This Row],[System Cost (LKR)]]*AHP!$Q$25/TOPSIS!$D$20</f>
        <v>2.8587528958618274E-3</v>
      </c>
      <c r="X456">
        <f>Net_Zero_Table[[#This Row],[Embodied Carbon (Metric T)]]*AHP!$Q$26/TOPSIS!$E$20</f>
        <v>1.1363732463538098E-2</v>
      </c>
      <c r="Y4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4.7176308577479443E-3</v>
      </c>
      <c r="Z4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2.136538061254471E-3</v>
      </c>
      <c r="AA456">
        <f>Net_Zero_Table[[#This Row],[S- Worst-Euclidean Distance]]/(Net_Zero_Table[[#This Row],[S+ Best-Euclidean Distance]]+Net_Zero_Table[[#This Row],[S- Worst-Euclidean Distance]])</f>
        <v>0.31171365726501993</v>
      </c>
      <c r="AB456">
        <v>455</v>
      </c>
    </row>
    <row r="457" spans="1:28" x14ac:dyDescent="0.3">
      <c r="A457">
        <v>269</v>
      </c>
      <c r="B457" t="s">
        <v>141</v>
      </c>
      <c r="C457" t="s">
        <v>150</v>
      </c>
      <c r="D457" t="s">
        <v>154</v>
      </c>
      <c r="E457" t="s">
        <v>157</v>
      </c>
      <c r="F457" t="s">
        <v>161</v>
      </c>
      <c r="G457" t="s">
        <v>226</v>
      </c>
      <c r="H457">
        <v>388.19362204109296</v>
      </c>
      <c r="I457">
        <v>28</v>
      </c>
      <c r="J457">
        <v>1415118.9765979103</v>
      </c>
      <c r="K457">
        <v>44355.343309090902</v>
      </c>
      <c r="L457">
        <v>254721415.78762385</v>
      </c>
      <c r="M457">
        <v>4853433.1331818169</v>
      </c>
      <c r="N457">
        <v>2122678464.8968654</v>
      </c>
      <c r="O457">
        <v>109200000</v>
      </c>
      <c r="P457">
        <v>23.490488122727271</v>
      </c>
      <c r="Q457">
        <v>21156.028700138759</v>
      </c>
      <c r="R457">
        <v>254765771.13093296</v>
      </c>
      <c r="S457">
        <v>2236.7318980300474</v>
      </c>
      <c r="T457">
        <v>21179.519188261485</v>
      </c>
      <c r="U457">
        <f>Net_Zero_Table[[#This Row],[Total Energy(MJ)]]*AHP!$Q$23/TOPSIS!$B$20</f>
        <v>2.606101292779223E-2</v>
      </c>
      <c r="V457">
        <f>Net_Zero_Table[[#This Row],[Capital Cost (LKR)]]*AHP!$Q$24/TOPSIS!$C$20</f>
        <v>4.2848782517322286E-3</v>
      </c>
      <c r="W457">
        <f>Net_Zero_Table[[#This Row],[System Cost (LKR)]]*AHP!$Q$25/TOPSIS!$D$20</f>
        <v>2.8587528958618274E-3</v>
      </c>
      <c r="X457">
        <f>Net_Zero_Table[[#This Row],[Embodied Carbon (Metric T)]]*AHP!$Q$26/TOPSIS!$E$20</f>
        <v>1.1370419634310019E-2</v>
      </c>
      <c r="Y4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4.7202953010576651E-3</v>
      </c>
      <c r="Z4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2.1309830582297296E-3</v>
      </c>
      <c r="AA457">
        <f>Net_Zero_Table[[#This Row],[S- Worst-Euclidean Distance]]/(Net_Zero_Table[[#This Row],[S+ Best-Euclidean Distance]]+Net_Zero_Table[[#This Row],[S- Worst-Euclidean Distance]])</f>
        <v>0.31103437146748397</v>
      </c>
      <c r="AB457">
        <v>456</v>
      </c>
    </row>
    <row r="458" spans="1:28" x14ac:dyDescent="0.3">
      <c r="A458">
        <v>379</v>
      </c>
      <c r="B458" t="s">
        <v>142</v>
      </c>
      <c r="C458" t="s">
        <v>150</v>
      </c>
      <c r="D458" t="s">
        <v>155</v>
      </c>
      <c r="E458" t="s">
        <v>156</v>
      </c>
      <c r="F458" t="s">
        <v>159</v>
      </c>
      <c r="G458" t="s">
        <v>225</v>
      </c>
      <c r="H458">
        <v>406.09092553556957</v>
      </c>
      <c r="I458">
        <v>58</v>
      </c>
      <c r="J458">
        <v>1451509.9415125141</v>
      </c>
      <c r="K458">
        <v>36667.189463636358</v>
      </c>
      <c r="L458">
        <v>261271789.47225255</v>
      </c>
      <c r="M458">
        <v>5510959.9272727268</v>
      </c>
      <c r="N458">
        <v>2177264912.2687712</v>
      </c>
      <c r="O458">
        <v>108112000</v>
      </c>
      <c r="P458">
        <v>22.237685443181814</v>
      </c>
      <c r="Q458">
        <v>21700.073625612084</v>
      </c>
      <c r="R458">
        <v>261308456.66171619</v>
      </c>
      <c r="S458">
        <v>2290.8878721960441</v>
      </c>
      <c r="T458">
        <v>21722.311311055266</v>
      </c>
      <c r="U458">
        <f>Net_Zero_Table[[#This Row],[Total Energy(MJ)]]*AHP!$Q$23/TOPSIS!$B$20</f>
        <v>2.6730290482007282E-2</v>
      </c>
      <c r="V458">
        <f>Net_Zero_Table[[#This Row],[Capital Cost (LKR)]]*AHP!$Q$24/TOPSIS!$C$20</f>
        <v>4.8653791430846374E-3</v>
      </c>
      <c r="W458">
        <f>Net_Zero_Table[[#This Row],[System Cost (LKR)]]*AHP!$Q$25/TOPSIS!$D$20</f>
        <v>2.8302700831265007E-3</v>
      </c>
      <c r="X458">
        <f>Net_Zero_Table[[#This Row],[Embodied Carbon (Metric T)]]*AHP!$Q$26/TOPSIS!$E$20</f>
        <v>1.0764008558005573E-2</v>
      </c>
      <c r="Y4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5.2072978206944487E-3</v>
      </c>
      <c r="Z4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2.3268996629758135E-3</v>
      </c>
      <c r="AA458">
        <f>Net_Zero_Table[[#This Row],[S- Worst-Euclidean Distance]]/(Net_Zero_Table[[#This Row],[S+ Best-Euclidean Distance]]+Net_Zero_Table[[#This Row],[S- Worst-Euclidean Distance]])</f>
        <v>0.30884505855058514</v>
      </c>
      <c r="AB458">
        <v>457</v>
      </c>
    </row>
    <row r="459" spans="1:28" x14ac:dyDescent="0.3">
      <c r="A459">
        <v>381</v>
      </c>
      <c r="B459" t="s">
        <v>142</v>
      </c>
      <c r="C459" t="s">
        <v>150</v>
      </c>
      <c r="D459" t="s">
        <v>155</v>
      </c>
      <c r="E459" t="s">
        <v>156</v>
      </c>
      <c r="F459" t="s">
        <v>159</v>
      </c>
      <c r="G459" t="s">
        <v>224</v>
      </c>
      <c r="H459">
        <v>406.09092553556957</v>
      </c>
      <c r="I459">
        <v>29</v>
      </c>
      <c r="J459">
        <v>1451509.9415125141</v>
      </c>
      <c r="K459">
        <v>36667.189463636358</v>
      </c>
      <c r="L459">
        <v>261271789.47225255</v>
      </c>
      <c r="M459">
        <v>5510959.9272727268</v>
      </c>
      <c r="N459">
        <v>2177264912.2687712</v>
      </c>
      <c r="O459">
        <v>108639800</v>
      </c>
      <c r="P459">
        <v>22.237685443181814</v>
      </c>
      <c r="Q459">
        <v>21700.073625612084</v>
      </c>
      <c r="R459">
        <v>261308456.66171619</v>
      </c>
      <c r="S459">
        <v>2291.4156721960439</v>
      </c>
      <c r="T459">
        <v>21722.311311055266</v>
      </c>
      <c r="U459">
        <f>Net_Zero_Table[[#This Row],[Total Energy(MJ)]]*AHP!$Q$23/TOPSIS!$B$20</f>
        <v>2.6730290482007282E-2</v>
      </c>
      <c r="V459">
        <f>Net_Zero_Table[[#This Row],[Capital Cost (LKR)]]*AHP!$Q$24/TOPSIS!$C$20</f>
        <v>4.8653791430846374E-3</v>
      </c>
      <c r="W459">
        <f>Net_Zero_Table[[#This Row],[System Cost (LKR)]]*AHP!$Q$25/TOPSIS!$D$20</f>
        <v>2.8440873887898331E-3</v>
      </c>
      <c r="X459">
        <f>Net_Zero_Table[[#This Row],[Embodied Carbon (Metric T)]]*AHP!$Q$26/TOPSIS!$E$20</f>
        <v>1.0764008558005573E-2</v>
      </c>
      <c r="Y4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5.2088697043540426E-3</v>
      </c>
      <c r="Z4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2.3255586325395686E-3</v>
      </c>
      <c r="AA459">
        <f>Net_Zero_Table[[#This Row],[S- Worst-Euclidean Distance]]/(Net_Zero_Table[[#This Row],[S+ Best-Euclidean Distance]]+Net_Zero_Table[[#This Row],[S- Worst-Euclidean Distance]])</f>
        <v>0.30865760858751218</v>
      </c>
      <c r="AB459">
        <v>458</v>
      </c>
    </row>
    <row r="460" spans="1:28" x14ac:dyDescent="0.3">
      <c r="A460">
        <v>361</v>
      </c>
      <c r="B460" t="s">
        <v>142</v>
      </c>
      <c r="C460" t="s">
        <v>150</v>
      </c>
      <c r="D460" t="s">
        <v>154</v>
      </c>
      <c r="E460" t="s">
        <v>156</v>
      </c>
      <c r="F460" t="s">
        <v>159</v>
      </c>
      <c r="G460" t="s">
        <v>225</v>
      </c>
      <c r="H460">
        <v>406.0844784305695</v>
      </c>
      <c r="I460">
        <v>58</v>
      </c>
      <c r="J460">
        <v>1451503.7007148743</v>
      </c>
      <c r="K460">
        <v>36685.609763636356</v>
      </c>
      <c r="L460">
        <v>261270666.12867737</v>
      </c>
      <c r="M460">
        <v>5511880.9422727264</v>
      </c>
      <c r="N460">
        <v>2177255551.0723114</v>
      </c>
      <c r="O460">
        <v>108112000</v>
      </c>
      <c r="P460">
        <v>22.251500668181812</v>
      </c>
      <c r="Q460">
        <v>21699.980325687371</v>
      </c>
      <c r="R460">
        <v>261307351.73844099</v>
      </c>
      <c r="S460">
        <v>2290.8794320145839</v>
      </c>
      <c r="T460">
        <v>21722.231826355553</v>
      </c>
      <c r="U460">
        <f>Net_Zero_Table[[#This Row],[Total Energy(MJ)]]*AHP!$Q$23/TOPSIS!$B$20</f>
        <v>2.6730177454972165E-2</v>
      </c>
      <c r="V460">
        <f>Net_Zero_Table[[#This Row],[Capital Cost (LKR)]]*AHP!$Q$24/TOPSIS!$C$20</f>
        <v>4.8661922658854925E-3</v>
      </c>
      <c r="W460">
        <f>Net_Zero_Table[[#This Row],[System Cost (LKR)]]*AHP!$Q$25/TOPSIS!$D$20</f>
        <v>2.8302700831265007E-3</v>
      </c>
      <c r="X460">
        <f>Net_Zero_Table[[#This Row],[Embodied Carbon (Metric T)]]*AHP!$Q$26/TOPSIS!$E$20</f>
        <v>1.077069572877749E-2</v>
      </c>
      <c r="Y4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5.2090181984966923E-3</v>
      </c>
      <c r="Z4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2.3202433338939247E-3</v>
      </c>
      <c r="AA460">
        <f>Net_Zero_Table[[#This Row],[S- Worst-Euclidean Distance]]/(Net_Zero_Table[[#This Row],[S+ Best-Euclidean Distance]]+Net_Zero_Table[[#This Row],[S- Worst-Euclidean Distance]])</f>
        <v>0.30816346648503573</v>
      </c>
      <c r="AB460">
        <v>459</v>
      </c>
    </row>
    <row r="461" spans="1:28" x14ac:dyDescent="0.3">
      <c r="A461">
        <v>363</v>
      </c>
      <c r="B461" t="s">
        <v>142</v>
      </c>
      <c r="C461" t="s">
        <v>150</v>
      </c>
      <c r="D461" t="s">
        <v>154</v>
      </c>
      <c r="E461" t="s">
        <v>156</v>
      </c>
      <c r="F461" t="s">
        <v>159</v>
      </c>
      <c r="G461" t="s">
        <v>224</v>
      </c>
      <c r="H461">
        <v>406.0844784305695</v>
      </c>
      <c r="I461">
        <v>29</v>
      </c>
      <c r="J461">
        <v>1451503.7007148743</v>
      </c>
      <c r="K461">
        <v>36685.609763636356</v>
      </c>
      <c r="L461">
        <v>261270666.12867737</v>
      </c>
      <c r="M461">
        <v>5511880.9422727264</v>
      </c>
      <c r="N461">
        <v>2177255551.0723114</v>
      </c>
      <c r="O461">
        <v>108639800</v>
      </c>
      <c r="P461">
        <v>22.251500668181812</v>
      </c>
      <c r="Q461">
        <v>21699.980325687371</v>
      </c>
      <c r="R461">
        <v>261307351.73844099</v>
      </c>
      <c r="S461">
        <v>2291.4072320145842</v>
      </c>
      <c r="T461">
        <v>21722.231826355553</v>
      </c>
      <c r="U461">
        <f>Net_Zero_Table[[#This Row],[Total Energy(MJ)]]*AHP!$Q$23/TOPSIS!$B$20</f>
        <v>2.6730177454972165E-2</v>
      </c>
      <c r="V461">
        <f>Net_Zero_Table[[#This Row],[Capital Cost (LKR)]]*AHP!$Q$24/TOPSIS!$C$20</f>
        <v>4.8661922658854925E-3</v>
      </c>
      <c r="W461">
        <f>Net_Zero_Table[[#This Row],[System Cost (LKR)]]*AHP!$Q$25/TOPSIS!$D$20</f>
        <v>2.8440873887898331E-3</v>
      </c>
      <c r="X461">
        <f>Net_Zero_Table[[#This Row],[Embodied Carbon (Metric T)]]*AHP!$Q$26/TOPSIS!$E$20</f>
        <v>1.077069572877749E-2</v>
      </c>
      <c r="Y4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5.2105895631682541E-3</v>
      </c>
      <c r="Z4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2.3188984540728702E-3</v>
      </c>
      <c r="AA461">
        <f>Net_Zero_Table[[#This Row],[S- Worst-Euclidean Distance]]/(Net_Zero_Table[[#This Row],[S+ Best-Euclidean Distance]]+Net_Zero_Table[[#This Row],[S- Worst-Euclidean Distance]])</f>
        <v>0.30797558197357178</v>
      </c>
      <c r="AB461">
        <v>460</v>
      </c>
    </row>
    <row r="462" spans="1:28" x14ac:dyDescent="0.3">
      <c r="A462">
        <v>380</v>
      </c>
      <c r="B462" t="s">
        <v>142</v>
      </c>
      <c r="C462" t="s">
        <v>150</v>
      </c>
      <c r="D462" t="s">
        <v>155</v>
      </c>
      <c r="E462" t="s">
        <v>156</v>
      </c>
      <c r="F462" t="s">
        <v>159</v>
      </c>
      <c r="G462" t="s">
        <v>226</v>
      </c>
      <c r="H462">
        <v>406.09092553556957</v>
      </c>
      <c r="I462">
        <v>29</v>
      </c>
      <c r="J462">
        <v>1451509.9415125141</v>
      </c>
      <c r="K462">
        <v>36667.189463636358</v>
      </c>
      <c r="L462">
        <v>261271789.47225255</v>
      </c>
      <c r="M462">
        <v>5510959.9272727268</v>
      </c>
      <c r="N462">
        <v>2177264912.2687712</v>
      </c>
      <c r="O462">
        <v>113100000</v>
      </c>
      <c r="P462">
        <v>22.237685443181814</v>
      </c>
      <c r="Q462">
        <v>21700.073625612084</v>
      </c>
      <c r="R462">
        <v>261308456.66171619</v>
      </c>
      <c r="S462">
        <v>2295.8758721960439</v>
      </c>
      <c r="T462">
        <v>21722.311311055266</v>
      </c>
      <c r="U462">
        <f>Net_Zero_Table[[#This Row],[Total Energy(MJ)]]*AHP!$Q$23/TOPSIS!$B$20</f>
        <v>2.6730290482007282E-2</v>
      </c>
      <c r="V462">
        <f>Net_Zero_Table[[#This Row],[Capital Cost (LKR)]]*AHP!$Q$24/TOPSIS!$C$20</f>
        <v>4.8653791430846374E-3</v>
      </c>
      <c r="W462">
        <f>Net_Zero_Table[[#This Row],[System Cost (LKR)]]*AHP!$Q$25/TOPSIS!$D$20</f>
        <v>2.9608512135711781E-3</v>
      </c>
      <c r="X462">
        <f>Net_Zero_Table[[#This Row],[Embodied Carbon (Metric T)]]*AHP!$Q$26/TOPSIS!$E$20</f>
        <v>1.0764008558005573E-2</v>
      </c>
      <c r="Y4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5.223593746181027E-3</v>
      </c>
      <c r="Z4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2.3174870835546788E-3</v>
      </c>
      <c r="AA462">
        <f>Net_Zero_Table[[#This Row],[S- Worst-Euclidean Distance]]/(Net_Zero_Table[[#This Row],[S+ Best-Euclidean Distance]]+Net_Zero_Table[[#This Row],[S- Worst-Euclidean Distance]])</f>
        <v>0.30731497723992707</v>
      </c>
      <c r="AB462">
        <v>461</v>
      </c>
    </row>
    <row r="463" spans="1:28" x14ac:dyDescent="0.3">
      <c r="A463">
        <v>362</v>
      </c>
      <c r="B463" t="s">
        <v>142</v>
      </c>
      <c r="C463" t="s">
        <v>150</v>
      </c>
      <c r="D463" t="s">
        <v>154</v>
      </c>
      <c r="E463" t="s">
        <v>156</v>
      </c>
      <c r="F463" t="s">
        <v>159</v>
      </c>
      <c r="G463" t="s">
        <v>226</v>
      </c>
      <c r="H463">
        <v>406.0844784305695</v>
      </c>
      <c r="I463">
        <v>29</v>
      </c>
      <c r="J463">
        <v>1451503.7007148743</v>
      </c>
      <c r="K463">
        <v>36685.609763636356</v>
      </c>
      <c r="L463">
        <v>261270666.12867737</v>
      </c>
      <c r="M463">
        <v>5511880.9422727264</v>
      </c>
      <c r="N463">
        <v>2177255551.0723114</v>
      </c>
      <c r="O463">
        <v>113100000</v>
      </c>
      <c r="P463">
        <v>22.251500668181812</v>
      </c>
      <c r="Q463">
        <v>21699.980325687371</v>
      </c>
      <c r="R463">
        <v>261307351.73844099</v>
      </c>
      <c r="S463">
        <v>2295.8674320145842</v>
      </c>
      <c r="T463">
        <v>21722.231826355553</v>
      </c>
      <c r="U463">
        <f>Net_Zero_Table[[#This Row],[Total Energy(MJ)]]*AHP!$Q$23/TOPSIS!$B$20</f>
        <v>2.6730177454972165E-2</v>
      </c>
      <c r="V463">
        <f>Net_Zero_Table[[#This Row],[Capital Cost (LKR)]]*AHP!$Q$24/TOPSIS!$C$20</f>
        <v>4.8661922658854925E-3</v>
      </c>
      <c r="W463">
        <f>Net_Zero_Table[[#This Row],[System Cost (LKR)]]*AHP!$Q$25/TOPSIS!$D$20</f>
        <v>2.9608512135711781E-3</v>
      </c>
      <c r="X463">
        <f>Net_Zero_Table[[#This Row],[Embodied Carbon (Metric T)]]*AHP!$Q$26/TOPSIS!$E$20</f>
        <v>1.077069572877749E-2</v>
      </c>
      <c r="Y4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5.2253087587244172E-3</v>
      </c>
      <c r="Z4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2.3108036414557186E-3</v>
      </c>
      <c r="AA463">
        <f>Net_Zero_Table[[#This Row],[S- Worst-Euclidean Distance]]/(Net_Zero_Table[[#This Row],[S+ Best-Euclidean Distance]]+Net_Zero_Table[[#This Row],[S- Worst-Euclidean Distance]])</f>
        <v>0.30663072931349639</v>
      </c>
      <c r="AB463">
        <v>462</v>
      </c>
    </row>
    <row r="464" spans="1:28" x14ac:dyDescent="0.3">
      <c r="A464">
        <v>490</v>
      </c>
      <c r="B464" t="s">
        <v>143</v>
      </c>
      <c r="C464" t="s">
        <v>150</v>
      </c>
      <c r="D464" t="s">
        <v>155</v>
      </c>
      <c r="E464" t="s">
        <v>156</v>
      </c>
      <c r="F464" t="s">
        <v>160</v>
      </c>
      <c r="G464" t="s">
        <v>225</v>
      </c>
      <c r="H464">
        <v>403.19427307816011</v>
      </c>
      <c r="I464">
        <v>58</v>
      </c>
      <c r="J464">
        <v>1436130.6368553587</v>
      </c>
      <c r="K464">
        <v>33855.549236363629</v>
      </c>
      <c r="L464">
        <v>258503514.6339646</v>
      </c>
      <c r="M464">
        <v>5393035.7863636352</v>
      </c>
      <c r="N464">
        <v>2154195955.2830381</v>
      </c>
      <c r="O464">
        <v>108112000</v>
      </c>
      <c r="P464">
        <v>22.690842852272727</v>
      </c>
      <c r="Q464">
        <v>21470.153020987611</v>
      </c>
      <c r="R464">
        <v>258537370.18320096</v>
      </c>
      <c r="S464">
        <v>2267.7009910694019</v>
      </c>
      <c r="T464">
        <v>21492.843863839884</v>
      </c>
      <c r="U464">
        <f>Net_Zero_Table[[#This Row],[Total Energy(MJ)]]*AHP!$Q$23/TOPSIS!$B$20</f>
        <v>2.6446824927666774E-2</v>
      </c>
      <c r="V464">
        <f>Net_Zero_Table[[#This Row],[Capital Cost (LKR)]]*AHP!$Q$24/TOPSIS!$C$20</f>
        <v>4.7612692124705692E-3</v>
      </c>
      <c r="W464">
        <f>Net_Zero_Table[[#This Row],[System Cost (LKR)]]*AHP!$Q$25/TOPSIS!$D$20</f>
        <v>2.8302700831265007E-3</v>
      </c>
      <c r="X464">
        <f>Net_Zero_Table[[#This Row],[Embodied Carbon (Metric T)]]*AHP!$Q$26/TOPSIS!$E$20</f>
        <v>1.0983356486189966E-2</v>
      </c>
      <c r="Y4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4.9854931655879614E-3</v>
      </c>
      <c r="Z4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2.1811753351265264E-3</v>
      </c>
      <c r="AA464">
        <f>Net_Zero_Table[[#This Row],[S- Worst-Euclidean Distance]]/(Net_Zero_Table[[#This Row],[S+ Best-Euclidean Distance]]+Net_Zero_Table[[#This Row],[S- Worst-Euclidean Distance]])</f>
        <v>0.30434996887452964</v>
      </c>
      <c r="AB464">
        <v>463</v>
      </c>
    </row>
    <row r="465" spans="1:28" x14ac:dyDescent="0.3">
      <c r="A465">
        <v>492</v>
      </c>
      <c r="B465" t="s">
        <v>143</v>
      </c>
      <c r="C465" t="s">
        <v>150</v>
      </c>
      <c r="D465" t="s">
        <v>155</v>
      </c>
      <c r="E465" t="s">
        <v>156</v>
      </c>
      <c r="F465" t="s">
        <v>160</v>
      </c>
      <c r="G465" t="s">
        <v>224</v>
      </c>
      <c r="H465">
        <v>403.19427307816011</v>
      </c>
      <c r="I465">
        <v>29</v>
      </c>
      <c r="J465">
        <v>1436130.6368553587</v>
      </c>
      <c r="K465">
        <v>33855.549236363629</v>
      </c>
      <c r="L465">
        <v>258503514.6339646</v>
      </c>
      <c r="M465">
        <v>5393035.7863636352</v>
      </c>
      <c r="N465">
        <v>2154195955.2830381</v>
      </c>
      <c r="O465">
        <v>108639800</v>
      </c>
      <c r="P465">
        <v>22.690842852272727</v>
      </c>
      <c r="Q465">
        <v>21470.153020987611</v>
      </c>
      <c r="R465">
        <v>258537370.18320096</v>
      </c>
      <c r="S465">
        <v>2268.2287910694017</v>
      </c>
      <c r="T465">
        <v>21492.843863839884</v>
      </c>
      <c r="U465">
        <f>Net_Zero_Table[[#This Row],[Total Energy(MJ)]]*AHP!$Q$23/TOPSIS!$B$20</f>
        <v>2.6446824927666774E-2</v>
      </c>
      <c r="V465">
        <f>Net_Zero_Table[[#This Row],[Capital Cost (LKR)]]*AHP!$Q$24/TOPSIS!$C$20</f>
        <v>4.7612692124705692E-3</v>
      </c>
      <c r="W465">
        <f>Net_Zero_Table[[#This Row],[System Cost (LKR)]]*AHP!$Q$25/TOPSIS!$D$20</f>
        <v>2.8440873887898331E-3</v>
      </c>
      <c r="X465">
        <f>Net_Zero_Table[[#This Row],[Embodied Carbon (Metric T)]]*AHP!$Q$26/TOPSIS!$E$20</f>
        <v>1.0983356486189966E-2</v>
      </c>
      <c r="Y4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4.9871349598394153E-3</v>
      </c>
      <c r="Z4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2.1797446534827583E-3</v>
      </c>
      <c r="AA465">
        <f>Net_Zero_Table[[#This Row],[S- Worst-Euclidean Distance]]/(Net_Zero_Table[[#This Row],[S+ Best-Euclidean Distance]]+Net_Zero_Table[[#This Row],[S- Worst-Euclidean Distance]])</f>
        <v>0.30414137966416155</v>
      </c>
      <c r="AB465">
        <v>464</v>
      </c>
    </row>
    <row r="466" spans="1:28" x14ac:dyDescent="0.3">
      <c r="A466">
        <v>472</v>
      </c>
      <c r="B466" t="s">
        <v>143</v>
      </c>
      <c r="C466" t="s">
        <v>150</v>
      </c>
      <c r="D466" t="s">
        <v>154</v>
      </c>
      <c r="E466" t="s">
        <v>156</v>
      </c>
      <c r="F466" t="s">
        <v>160</v>
      </c>
      <c r="G466" t="s">
        <v>225</v>
      </c>
      <c r="H466">
        <v>403.1878259731601</v>
      </c>
      <c r="I466">
        <v>58</v>
      </c>
      <c r="J466">
        <v>1436124.3960577189</v>
      </c>
      <c r="K466">
        <v>33873.969536363635</v>
      </c>
      <c r="L466">
        <v>258502391.29038942</v>
      </c>
      <c r="M466">
        <v>5393956.8013636358</v>
      </c>
      <c r="N466">
        <v>2154186594.0865784</v>
      </c>
      <c r="O466">
        <v>108112000</v>
      </c>
      <c r="P466">
        <v>22.704658077272725</v>
      </c>
      <c r="Q466">
        <v>21470.059721062898</v>
      </c>
      <c r="R466">
        <v>258536265.25992578</v>
      </c>
      <c r="S466">
        <v>2267.6925508879417</v>
      </c>
      <c r="T466">
        <v>21492.764379140172</v>
      </c>
      <c r="U466">
        <f>Net_Zero_Table[[#This Row],[Total Energy(MJ)]]*AHP!$Q$23/TOPSIS!$B$20</f>
        <v>2.6446711900631668E-2</v>
      </c>
      <c r="V466">
        <f>Net_Zero_Table[[#This Row],[Capital Cost (LKR)]]*AHP!$Q$24/TOPSIS!$C$20</f>
        <v>4.762082335271426E-3</v>
      </c>
      <c r="W466">
        <f>Net_Zero_Table[[#This Row],[System Cost (LKR)]]*AHP!$Q$25/TOPSIS!$D$20</f>
        <v>2.8302700831265007E-3</v>
      </c>
      <c r="X466">
        <f>Net_Zero_Table[[#This Row],[Embodied Carbon (Metric T)]]*AHP!$Q$26/TOPSIS!$E$20</f>
        <v>1.0990043656961886E-2</v>
      </c>
      <c r="Y4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4.9875736092131005E-3</v>
      </c>
      <c r="Z4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2.1747232775276445E-3</v>
      </c>
      <c r="AA466">
        <f>Net_Zero_Table[[#This Row],[S- Worst-Euclidean Distance]]/(Net_Zero_Table[[#This Row],[S+ Best-Euclidean Distance]]+Net_Zero_Table[[#This Row],[S- Worst-Euclidean Distance]])</f>
        <v>0.30363489700540297</v>
      </c>
      <c r="AB466">
        <v>465</v>
      </c>
    </row>
    <row r="467" spans="1:28" x14ac:dyDescent="0.3">
      <c r="A467">
        <v>474</v>
      </c>
      <c r="B467" t="s">
        <v>143</v>
      </c>
      <c r="C467" t="s">
        <v>150</v>
      </c>
      <c r="D467" t="s">
        <v>154</v>
      </c>
      <c r="E467" t="s">
        <v>156</v>
      </c>
      <c r="F467" t="s">
        <v>160</v>
      </c>
      <c r="G467" t="s">
        <v>224</v>
      </c>
      <c r="H467">
        <v>403.1878259731601</v>
      </c>
      <c r="I467">
        <v>29</v>
      </c>
      <c r="J467">
        <v>1436124.3960577189</v>
      </c>
      <c r="K467">
        <v>33873.969536363635</v>
      </c>
      <c r="L467">
        <v>258502391.29038942</v>
      </c>
      <c r="M467">
        <v>5393956.8013636358</v>
      </c>
      <c r="N467">
        <v>2154186594.0865784</v>
      </c>
      <c r="O467">
        <v>108639800</v>
      </c>
      <c r="P467">
        <v>22.704658077272725</v>
      </c>
      <c r="Q467">
        <v>21470.059721062898</v>
      </c>
      <c r="R467">
        <v>258536265.25992578</v>
      </c>
      <c r="S467">
        <v>2268.220350887942</v>
      </c>
      <c r="T467">
        <v>21492.764379140172</v>
      </c>
      <c r="U467">
        <f>Net_Zero_Table[[#This Row],[Total Energy(MJ)]]*AHP!$Q$23/TOPSIS!$B$20</f>
        <v>2.6446711900631668E-2</v>
      </c>
      <c r="V467">
        <f>Net_Zero_Table[[#This Row],[Capital Cost (LKR)]]*AHP!$Q$24/TOPSIS!$C$20</f>
        <v>4.762082335271426E-3</v>
      </c>
      <c r="W467">
        <f>Net_Zero_Table[[#This Row],[System Cost (LKR)]]*AHP!$Q$25/TOPSIS!$D$20</f>
        <v>2.8440873887898331E-3</v>
      </c>
      <c r="X467">
        <f>Net_Zero_Table[[#This Row],[Embodied Carbon (Metric T)]]*AHP!$Q$26/TOPSIS!$E$20</f>
        <v>1.0990043656961886E-2</v>
      </c>
      <c r="Y4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4.9892147188557844E-3</v>
      </c>
      <c r="Z4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2.1732883484809223E-3</v>
      </c>
      <c r="AA467">
        <f>Net_Zero_Table[[#This Row],[S- Worst-Euclidean Distance]]/(Net_Zero_Table[[#This Row],[S+ Best-Euclidean Distance]]+Net_Zero_Table[[#This Row],[S- Worst-Euclidean Distance]])</f>
        <v>0.30342581748995107</v>
      </c>
      <c r="AB467">
        <v>466</v>
      </c>
    </row>
    <row r="468" spans="1:28" x14ac:dyDescent="0.3">
      <c r="A468">
        <v>491</v>
      </c>
      <c r="B468" t="s">
        <v>143</v>
      </c>
      <c r="C468" t="s">
        <v>150</v>
      </c>
      <c r="D468" t="s">
        <v>155</v>
      </c>
      <c r="E468" t="s">
        <v>156</v>
      </c>
      <c r="F468" t="s">
        <v>160</v>
      </c>
      <c r="G468" t="s">
        <v>226</v>
      </c>
      <c r="H468">
        <v>403.19427307816011</v>
      </c>
      <c r="I468">
        <v>29</v>
      </c>
      <c r="J468">
        <v>1436130.6368553587</v>
      </c>
      <c r="K468">
        <v>33855.549236363629</v>
      </c>
      <c r="L468">
        <v>258503514.6339646</v>
      </c>
      <c r="M468">
        <v>5393035.7863636352</v>
      </c>
      <c r="N468">
        <v>2154195955.2830381</v>
      </c>
      <c r="O468">
        <v>113100000</v>
      </c>
      <c r="P468">
        <v>22.690842852272727</v>
      </c>
      <c r="Q468">
        <v>21470.153020987611</v>
      </c>
      <c r="R468">
        <v>258537370.18320096</v>
      </c>
      <c r="S468">
        <v>2272.6889910694017</v>
      </c>
      <c r="T468">
        <v>21492.843863839884</v>
      </c>
      <c r="U468">
        <f>Net_Zero_Table[[#This Row],[Total Energy(MJ)]]*AHP!$Q$23/TOPSIS!$B$20</f>
        <v>2.6446824927666774E-2</v>
      </c>
      <c r="V468">
        <f>Net_Zero_Table[[#This Row],[Capital Cost (LKR)]]*AHP!$Q$24/TOPSIS!$C$20</f>
        <v>4.7612692124705692E-3</v>
      </c>
      <c r="W468">
        <f>Net_Zero_Table[[#This Row],[System Cost (LKR)]]*AHP!$Q$25/TOPSIS!$D$20</f>
        <v>2.9608512135711781E-3</v>
      </c>
      <c r="X468">
        <f>Net_Zero_Table[[#This Row],[Embodied Carbon (Metric T)]]*AHP!$Q$26/TOPSIS!$E$20</f>
        <v>1.0983356486189966E-2</v>
      </c>
      <c r="Y4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5.0025116827306509E-3</v>
      </c>
      <c r="Z4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2.1711310838938612E-3</v>
      </c>
      <c r="AA468">
        <f>Net_Zero_Table[[#This Row],[S- Worst-Euclidean Distance]]/(Net_Zero_Table[[#This Row],[S+ Best-Euclidean Distance]]+Net_Zero_Table[[#This Row],[S- Worst-Euclidean Distance]])</f>
        <v>0.30265391719742213</v>
      </c>
      <c r="AB468">
        <v>467</v>
      </c>
    </row>
    <row r="469" spans="1:28" x14ac:dyDescent="0.3">
      <c r="A469">
        <v>473</v>
      </c>
      <c r="B469" t="s">
        <v>143</v>
      </c>
      <c r="C469" t="s">
        <v>150</v>
      </c>
      <c r="D469" t="s">
        <v>154</v>
      </c>
      <c r="E469" t="s">
        <v>156</v>
      </c>
      <c r="F469" t="s">
        <v>160</v>
      </c>
      <c r="G469" t="s">
        <v>226</v>
      </c>
      <c r="H469">
        <v>403.1878259731601</v>
      </c>
      <c r="I469">
        <v>29</v>
      </c>
      <c r="J469">
        <v>1436124.3960577189</v>
      </c>
      <c r="K469">
        <v>33873.969536363635</v>
      </c>
      <c r="L469">
        <v>258502391.29038942</v>
      </c>
      <c r="M469">
        <v>5393956.8013636358</v>
      </c>
      <c r="N469">
        <v>2154186594.0865784</v>
      </c>
      <c r="O469">
        <v>113100000</v>
      </c>
      <c r="P469">
        <v>22.704658077272725</v>
      </c>
      <c r="Q469">
        <v>21470.059721062898</v>
      </c>
      <c r="R469">
        <v>258536265.25992578</v>
      </c>
      <c r="S469">
        <v>2272.680550887942</v>
      </c>
      <c r="T469">
        <v>21492.764379140172</v>
      </c>
      <c r="U469">
        <f>Net_Zero_Table[[#This Row],[Total Energy(MJ)]]*AHP!$Q$23/TOPSIS!$B$20</f>
        <v>2.6446711900631668E-2</v>
      </c>
      <c r="V469">
        <f>Net_Zero_Table[[#This Row],[Capital Cost (LKR)]]*AHP!$Q$24/TOPSIS!$C$20</f>
        <v>4.762082335271426E-3</v>
      </c>
      <c r="W469">
        <f>Net_Zero_Table[[#This Row],[System Cost (LKR)]]*AHP!$Q$25/TOPSIS!$D$20</f>
        <v>2.9608512135711781E-3</v>
      </c>
      <c r="X469">
        <f>Net_Zero_Table[[#This Row],[Embodied Carbon (Metric T)]]*AHP!$Q$26/TOPSIS!$E$20</f>
        <v>1.0990043656961886E-2</v>
      </c>
      <c r="Y4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5.004585051635287E-3</v>
      </c>
      <c r="Z4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2.1646490881217667E-3</v>
      </c>
      <c r="AA469">
        <f>Net_Zero_Table[[#This Row],[S- Worst-Euclidean Distance]]/(Net_Zero_Table[[#This Row],[S+ Best-Euclidean Distance]]+Net_Zero_Table[[#This Row],[S- Worst-Euclidean Distance]])</f>
        <v>0.30193588965349666</v>
      </c>
      <c r="AB469">
        <v>468</v>
      </c>
    </row>
    <row r="470" spans="1:28" x14ac:dyDescent="0.3">
      <c r="A470">
        <v>283</v>
      </c>
      <c r="B470" t="s">
        <v>141</v>
      </c>
      <c r="C470" t="s">
        <v>150</v>
      </c>
      <c r="D470" t="s">
        <v>155</v>
      </c>
      <c r="E470" t="s">
        <v>157</v>
      </c>
      <c r="F470" t="s">
        <v>160</v>
      </c>
      <c r="G470" t="s">
        <v>225</v>
      </c>
      <c r="H470">
        <v>388.46456178955452</v>
      </c>
      <c r="I470">
        <v>56</v>
      </c>
      <c r="J470">
        <v>1407985.7013474321</v>
      </c>
      <c r="K470">
        <v>43845.655145454541</v>
      </c>
      <c r="L470">
        <v>253437426.2425378</v>
      </c>
      <c r="M470">
        <v>4901638.9045454534</v>
      </c>
      <c r="N470">
        <v>2111978552.0211482</v>
      </c>
      <c r="O470">
        <v>104384000</v>
      </c>
      <c r="P470">
        <v>23.967940761363632</v>
      </c>
      <c r="Q470">
        <v>21049.386235144109</v>
      </c>
      <c r="R470">
        <v>253481271.89768326</v>
      </c>
      <c r="S470">
        <v>2221.2641909256936</v>
      </c>
      <c r="T470">
        <v>21073.354175905471</v>
      </c>
      <c r="U470">
        <f>Net_Zero_Table[[#This Row],[Total Energy(MJ)]]*AHP!$Q$23/TOPSIS!$B$20</f>
        <v>2.5929616347416234E-2</v>
      </c>
      <c r="V470">
        <f>Net_Zero_Table[[#This Row],[Capital Cost (LKR)]]*AHP!$Q$24/TOPSIS!$C$20</f>
        <v>4.3274369634020869E-3</v>
      </c>
      <c r="W470">
        <f>Net_Zero_Table[[#This Row],[System Cost (LKR)]]*AHP!$Q$25/TOPSIS!$D$20</f>
        <v>2.7326745630186903E-3</v>
      </c>
      <c r="X470">
        <f>Net_Zero_Table[[#This Row],[Embodied Carbon (Metric T)]]*AHP!$Q$26/TOPSIS!$E$20</f>
        <v>1.1601527512036559E-2</v>
      </c>
      <c r="Y4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4.6912916027419477E-3</v>
      </c>
      <c r="Z4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2.0144299699129233E-3</v>
      </c>
      <c r="AA470">
        <f>Net_Zero_Table[[#This Row],[S- Worst-Euclidean Distance]]/(Net_Zero_Table[[#This Row],[S+ Best-Euclidean Distance]]+Net_Zero_Table[[#This Row],[S- Worst-Euclidean Distance]])</f>
        <v>0.30040465415795481</v>
      </c>
      <c r="AB470">
        <v>469</v>
      </c>
    </row>
    <row r="471" spans="1:28" x14ac:dyDescent="0.3">
      <c r="A471">
        <v>285</v>
      </c>
      <c r="B471" t="s">
        <v>141</v>
      </c>
      <c r="C471" t="s">
        <v>150</v>
      </c>
      <c r="D471" t="s">
        <v>155</v>
      </c>
      <c r="E471" t="s">
        <v>157</v>
      </c>
      <c r="F471" t="s">
        <v>160</v>
      </c>
      <c r="G471" t="s">
        <v>224</v>
      </c>
      <c r="H471">
        <v>388.46456178955452</v>
      </c>
      <c r="I471">
        <v>28</v>
      </c>
      <c r="J471">
        <v>1407985.7013474321</v>
      </c>
      <c r="K471">
        <v>43845.655145454541</v>
      </c>
      <c r="L471">
        <v>253437426.2425378</v>
      </c>
      <c r="M471">
        <v>4901638.9045454534</v>
      </c>
      <c r="N471">
        <v>2111978552.0211482</v>
      </c>
      <c r="O471">
        <v>104893600</v>
      </c>
      <c r="P471">
        <v>23.967940761363632</v>
      </c>
      <c r="Q471">
        <v>21049.386235144109</v>
      </c>
      <c r="R471">
        <v>253481271.89768326</v>
      </c>
      <c r="S471">
        <v>2221.7737909256934</v>
      </c>
      <c r="T471">
        <v>21073.354175905471</v>
      </c>
      <c r="U471">
        <f>Net_Zero_Table[[#This Row],[Total Energy(MJ)]]*AHP!$Q$23/TOPSIS!$B$20</f>
        <v>2.5929616347416234E-2</v>
      </c>
      <c r="V471">
        <f>Net_Zero_Table[[#This Row],[Capital Cost (LKR)]]*AHP!$Q$24/TOPSIS!$C$20</f>
        <v>4.3274369634020869E-3</v>
      </c>
      <c r="W471">
        <f>Net_Zero_Table[[#This Row],[System Cost (LKR)]]*AHP!$Q$25/TOPSIS!$D$20</f>
        <v>2.7460154098660453E-3</v>
      </c>
      <c r="X471">
        <f>Net_Zero_Table[[#This Row],[Embodied Carbon (Metric T)]]*AHP!$Q$26/TOPSIS!$E$20</f>
        <v>1.1601527512036559E-2</v>
      </c>
      <c r="Y4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4.6926980457961684E-3</v>
      </c>
      <c r="Z4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2.0122857119056906E-3</v>
      </c>
      <c r="AA471">
        <f>Net_Zero_Table[[#This Row],[S- Worst-Euclidean Distance]]/(Net_Zero_Table[[#This Row],[S+ Best-Euclidean Distance]]+Net_Zero_Table[[#This Row],[S- Worst-Euclidean Distance]])</f>
        <v>0.3001179099940734</v>
      </c>
      <c r="AB471">
        <v>470</v>
      </c>
    </row>
    <row r="472" spans="1:28" x14ac:dyDescent="0.3">
      <c r="A472">
        <v>265</v>
      </c>
      <c r="B472" t="s">
        <v>141</v>
      </c>
      <c r="C472" t="s">
        <v>150</v>
      </c>
      <c r="D472" t="s">
        <v>154</v>
      </c>
      <c r="E472" t="s">
        <v>157</v>
      </c>
      <c r="F472" t="s">
        <v>160</v>
      </c>
      <c r="G472" t="s">
        <v>225</v>
      </c>
      <c r="H472">
        <v>388.45811468455452</v>
      </c>
      <c r="I472">
        <v>56</v>
      </c>
      <c r="J472">
        <v>1407979.4605497918</v>
      </c>
      <c r="K472">
        <v>43864.075445454539</v>
      </c>
      <c r="L472">
        <v>253436302.89896253</v>
      </c>
      <c r="M472">
        <v>4902559.919545453</v>
      </c>
      <c r="N472">
        <v>2111969190.8246877</v>
      </c>
      <c r="O472">
        <v>104384000</v>
      </c>
      <c r="P472">
        <v>23.981755986363634</v>
      </c>
      <c r="Q472">
        <v>21049.292935219386</v>
      </c>
      <c r="R472">
        <v>253480166.97440797</v>
      </c>
      <c r="S472">
        <v>2221.255750744233</v>
      </c>
      <c r="T472">
        <v>21073.274691205748</v>
      </c>
      <c r="U472">
        <f>Net_Zero_Table[[#This Row],[Total Energy(MJ)]]*AHP!$Q$23/TOPSIS!$B$20</f>
        <v>2.592950332038111E-2</v>
      </c>
      <c r="V472">
        <f>Net_Zero_Table[[#This Row],[Capital Cost (LKR)]]*AHP!$Q$24/TOPSIS!$C$20</f>
        <v>4.3282500862029429E-3</v>
      </c>
      <c r="W472">
        <f>Net_Zero_Table[[#This Row],[System Cost (LKR)]]*AHP!$Q$25/TOPSIS!$D$20</f>
        <v>2.7326745630186903E-3</v>
      </c>
      <c r="X472">
        <f>Net_Zero_Table[[#This Row],[Embodied Carbon (Metric T)]]*AHP!$Q$26/TOPSIS!$E$20</f>
        <v>1.160821468280848E-2</v>
      </c>
      <c r="Y4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4.694320433769052E-3</v>
      </c>
      <c r="Z4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2.0093537828589662E-3</v>
      </c>
      <c r="AA472">
        <f>Net_Zero_Table[[#This Row],[S- Worst-Euclidean Distance]]/(Net_Zero_Table[[#This Row],[S+ Best-Euclidean Distance]]+Net_Zero_Table[[#This Row],[S- Worst-Euclidean Distance]])</f>
        <v>0.29973917555165458</v>
      </c>
      <c r="AB472">
        <v>471</v>
      </c>
    </row>
    <row r="473" spans="1:28" x14ac:dyDescent="0.3">
      <c r="A473">
        <v>267</v>
      </c>
      <c r="B473" t="s">
        <v>141</v>
      </c>
      <c r="C473" t="s">
        <v>150</v>
      </c>
      <c r="D473" t="s">
        <v>154</v>
      </c>
      <c r="E473" t="s">
        <v>157</v>
      </c>
      <c r="F473" t="s">
        <v>160</v>
      </c>
      <c r="G473" t="s">
        <v>224</v>
      </c>
      <c r="H473">
        <v>388.45811468455452</v>
      </c>
      <c r="I473">
        <v>28</v>
      </c>
      <c r="J473">
        <v>1407979.4605497918</v>
      </c>
      <c r="K473">
        <v>43864.075445454539</v>
      </c>
      <c r="L473">
        <v>253436302.89896253</v>
      </c>
      <c r="M473">
        <v>4902559.919545453</v>
      </c>
      <c r="N473">
        <v>2111969190.8246877</v>
      </c>
      <c r="O473">
        <v>104893600</v>
      </c>
      <c r="P473">
        <v>23.981755986363634</v>
      </c>
      <c r="Q473">
        <v>21049.292935219386</v>
      </c>
      <c r="R473">
        <v>253480166.97440797</v>
      </c>
      <c r="S473">
        <v>2221.7653507442333</v>
      </c>
      <c r="T473">
        <v>21073.274691205748</v>
      </c>
      <c r="U473">
        <f>Net_Zero_Table[[#This Row],[Total Energy(MJ)]]*AHP!$Q$23/TOPSIS!$B$20</f>
        <v>2.592950332038111E-2</v>
      </c>
      <c r="V473">
        <f>Net_Zero_Table[[#This Row],[Capital Cost (LKR)]]*AHP!$Q$24/TOPSIS!$C$20</f>
        <v>4.3282500862029429E-3</v>
      </c>
      <c r="W473">
        <f>Net_Zero_Table[[#This Row],[System Cost (LKR)]]*AHP!$Q$25/TOPSIS!$D$20</f>
        <v>2.7460154098660453E-3</v>
      </c>
      <c r="X473">
        <f>Net_Zero_Table[[#This Row],[Embodied Carbon (Metric T)]]*AHP!$Q$26/TOPSIS!$E$20</f>
        <v>1.160821468280848E-2</v>
      </c>
      <c r="Y4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4.6957259696413E-3</v>
      </c>
      <c r="Z4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2.0072041020648725E-3</v>
      </c>
      <c r="AA473">
        <f>Net_Zero_Table[[#This Row],[S- Worst-Euclidean Distance]]/(Net_Zero_Table[[#This Row],[S+ Best-Euclidean Distance]]+Net_Zero_Table[[#This Row],[S- Worst-Euclidean Distance]])</f>
        <v>0.29945174432559107</v>
      </c>
      <c r="AB473">
        <v>472</v>
      </c>
    </row>
    <row r="474" spans="1:28" x14ac:dyDescent="0.3">
      <c r="A474">
        <v>284</v>
      </c>
      <c r="B474" t="s">
        <v>141</v>
      </c>
      <c r="C474" t="s">
        <v>150</v>
      </c>
      <c r="D474" t="s">
        <v>155</v>
      </c>
      <c r="E474" t="s">
        <v>157</v>
      </c>
      <c r="F474" t="s">
        <v>160</v>
      </c>
      <c r="G474" t="s">
        <v>226</v>
      </c>
      <c r="H474">
        <v>388.46456178955452</v>
      </c>
      <c r="I474">
        <v>28</v>
      </c>
      <c r="J474">
        <v>1407985.7013474321</v>
      </c>
      <c r="K474">
        <v>43845.655145454541</v>
      </c>
      <c r="L474">
        <v>253437426.2425378</v>
      </c>
      <c r="M474">
        <v>4901638.9045454534</v>
      </c>
      <c r="N474">
        <v>2111978552.0211482</v>
      </c>
      <c r="O474">
        <v>109200000</v>
      </c>
      <c r="P474">
        <v>23.967940761363632</v>
      </c>
      <c r="Q474">
        <v>21049.386235144109</v>
      </c>
      <c r="R474">
        <v>253481271.89768326</v>
      </c>
      <c r="S474">
        <v>2226.0801909256934</v>
      </c>
      <c r="T474">
        <v>21073.354175905471</v>
      </c>
      <c r="U474">
        <f>Net_Zero_Table[[#This Row],[Total Energy(MJ)]]*AHP!$Q$23/TOPSIS!$B$20</f>
        <v>2.5929616347416234E-2</v>
      </c>
      <c r="V474">
        <f>Net_Zero_Table[[#This Row],[Capital Cost (LKR)]]*AHP!$Q$24/TOPSIS!$C$20</f>
        <v>4.3274369634020869E-3</v>
      </c>
      <c r="W474">
        <f>Net_Zero_Table[[#This Row],[System Cost (LKR)]]*AHP!$Q$25/TOPSIS!$D$20</f>
        <v>2.8587528958618274E-3</v>
      </c>
      <c r="X474">
        <f>Net_Zero_Table[[#This Row],[Embodied Carbon (Metric T)]]*AHP!$Q$26/TOPSIS!$E$20</f>
        <v>1.1601527512036559E-2</v>
      </c>
      <c r="Y4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4.706076864294838E-3</v>
      </c>
      <c r="Z4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1.9976343046061609E-3</v>
      </c>
      <c r="AA474">
        <f>Net_Zero_Table[[#This Row],[S- Worst-Euclidean Distance]]/(Net_Zero_Table[[#This Row],[S+ Best-Euclidean Distance]]+Net_Zero_Table[[#This Row],[S- Worst-Euclidean Distance]])</f>
        <v>0.29798931580962662</v>
      </c>
      <c r="AB474">
        <v>473</v>
      </c>
    </row>
    <row r="475" spans="1:28" x14ac:dyDescent="0.3">
      <c r="A475">
        <v>266</v>
      </c>
      <c r="B475" t="s">
        <v>141</v>
      </c>
      <c r="C475" t="s">
        <v>150</v>
      </c>
      <c r="D475" t="s">
        <v>154</v>
      </c>
      <c r="E475" t="s">
        <v>157</v>
      </c>
      <c r="F475" t="s">
        <v>160</v>
      </c>
      <c r="G475" t="s">
        <v>226</v>
      </c>
      <c r="H475">
        <v>388.45811468455452</v>
      </c>
      <c r="I475">
        <v>28</v>
      </c>
      <c r="J475">
        <v>1407979.4605497918</v>
      </c>
      <c r="K475">
        <v>43864.075445454539</v>
      </c>
      <c r="L475">
        <v>253436302.89896253</v>
      </c>
      <c r="M475">
        <v>4902559.919545453</v>
      </c>
      <c r="N475">
        <v>2111969190.8246877</v>
      </c>
      <c r="O475">
        <v>109200000</v>
      </c>
      <c r="P475">
        <v>23.981755986363634</v>
      </c>
      <c r="Q475">
        <v>21049.292935219386</v>
      </c>
      <c r="R475">
        <v>253480166.97440797</v>
      </c>
      <c r="S475">
        <v>2226.0717507442332</v>
      </c>
      <c r="T475">
        <v>21073.274691205748</v>
      </c>
      <c r="U475">
        <f>Net_Zero_Table[[#This Row],[Total Energy(MJ)]]*AHP!$Q$23/TOPSIS!$B$20</f>
        <v>2.592950332038111E-2</v>
      </c>
      <c r="V475">
        <f>Net_Zero_Table[[#This Row],[Capital Cost (LKR)]]*AHP!$Q$24/TOPSIS!$C$20</f>
        <v>4.3282500862029429E-3</v>
      </c>
      <c r="W475">
        <f>Net_Zero_Table[[#This Row],[System Cost (LKR)]]*AHP!$Q$25/TOPSIS!$D$20</f>
        <v>2.8587528958618274E-3</v>
      </c>
      <c r="X475">
        <f>Net_Zero_Table[[#This Row],[Embodied Carbon (Metric T)]]*AHP!$Q$26/TOPSIS!$E$20</f>
        <v>1.160821468280848E-2</v>
      </c>
      <c r="Y4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4.7090961856385647E-3</v>
      </c>
      <c r="Z4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1.9925153289110722E-3</v>
      </c>
      <c r="AA475">
        <f>Net_Zero_Table[[#This Row],[S- Worst-Euclidean Distance]]/(Net_Zero_Table[[#This Row],[S+ Best-Euclidean Distance]]+Net_Zero_Table[[#This Row],[S- Worst-Euclidean Distance]])</f>
        <v>0.2973188351167762</v>
      </c>
      <c r="AB475">
        <v>474</v>
      </c>
    </row>
    <row r="476" spans="1:28" x14ac:dyDescent="0.3">
      <c r="A476">
        <v>487</v>
      </c>
      <c r="B476" t="s">
        <v>143</v>
      </c>
      <c r="C476" t="s">
        <v>150</v>
      </c>
      <c r="D476" t="s">
        <v>155</v>
      </c>
      <c r="E476" t="s">
        <v>156</v>
      </c>
      <c r="F476" t="s">
        <v>159</v>
      </c>
      <c r="G476" t="s">
        <v>225</v>
      </c>
      <c r="H476">
        <v>403.23284492199832</v>
      </c>
      <c r="I476">
        <v>58</v>
      </c>
      <c r="J476">
        <v>1435089.4574316745</v>
      </c>
      <c r="K476">
        <v>33036.769463636359</v>
      </c>
      <c r="L476">
        <v>258316102.33770144</v>
      </c>
      <c r="M476">
        <v>5365743.127272726</v>
      </c>
      <c r="N476">
        <v>2152634186.147512</v>
      </c>
      <c r="O476">
        <v>108112000</v>
      </c>
      <c r="P476">
        <v>22.963769443181818</v>
      </c>
      <c r="Q476">
        <v>21454.587388603533</v>
      </c>
      <c r="R476">
        <v>258349139.10716507</v>
      </c>
      <c r="S476">
        <v>2266.1119292747844</v>
      </c>
      <c r="T476">
        <v>21477.551158046714</v>
      </c>
      <c r="U476">
        <f>Net_Zero_Table[[#This Row],[Total Energy(MJ)]]*AHP!$Q$23/TOPSIS!$B$20</f>
        <v>2.6427570015657962E-2</v>
      </c>
      <c r="V476">
        <f>Net_Zero_Table[[#This Row],[Capital Cost (LKR)]]*AHP!$Q$24/TOPSIS!$C$20</f>
        <v>4.7371737488757287E-3</v>
      </c>
      <c r="W476">
        <f>Net_Zero_Table[[#This Row],[System Cost (LKR)]]*AHP!$Q$25/TOPSIS!$D$20</f>
        <v>2.8302700831265007E-3</v>
      </c>
      <c r="X476">
        <f>Net_Zero_Table[[#This Row],[Embodied Carbon (Metric T)]]*AHP!$Q$26/TOPSIS!$E$20</f>
        <v>1.111546484646689E-2</v>
      </c>
      <c r="Y4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5.006230655030342E-3</v>
      </c>
      <c r="Z4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2.0680988879335435E-3</v>
      </c>
      <c r="AA476">
        <f>Net_Zero_Table[[#This Row],[S- Worst-Euclidean Distance]]/(Net_Zero_Table[[#This Row],[S+ Best-Euclidean Distance]]+Net_Zero_Table[[#This Row],[S- Worst-Euclidean Distance]])</f>
        <v>0.29233850011842755</v>
      </c>
      <c r="AB476">
        <v>475</v>
      </c>
    </row>
    <row r="477" spans="1:28" x14ac:dyDescent="0.3">
      <c r="A477">
        <v>489</v>
      </c>
      <c r="B477" t="s">
        <v>143</v>
      </c>
      <c r="C477" t="s">
        <v>150</v>
      </c>
      <c r="D477" t="s">
        <v>155</v>
      </c>
      <c r="E477" t="s">
        <v>156</v>
      </c>
      <c r="F477" t="s">
        <v>159</v>
      </c>
      <c r="G477" t="s">
        <v>224</v>
      </c>
      <c r="H477">
        <v>403.23284492199832</v>
      </c>
      <c r="I477">
        <v>29</v>
      </c>
      <c r="J477">
        <v>1435089.4574316745</v>
      </c>
      <c r="K477">
        <v>33036.769463636359</v>
      </c>
      <c r="L477">
        <v>258316102.33770144</v>
      </c>
      <c r="M477">
        <v>5365743.127272726</v>
      </c>
      <c r="N477">
        <v>2152634186.147512</v>
      </c>
      <c r="O477">
        <v>108639800</v>
      </c>
      <c r="P477">
        <v>22.963769443181818</v>
      </c>
      <c r="Q477">
        <v>21454.587388603533</v>
      </c>
      <c r="R477">
        <v>258349139.10716507</v>
      </c>
      <c r="S477">
        <v>2266.6397292747847</v>
      </c>
      <c r="T477">
        <v>21477.551158046714</v>
      </c>
      <c r="U477">
        <f>Net_Zero_Table[[#This Row],[Total Energy(MJ)]]*AHP!$Q$23/TOPSIS!$B$20</f>
        <v>2.6427570015657962E-2</v>
      </c>
      <c r="V477">
        <f>Net_Zero_Table[[#This Row],[Capital Cost (LKR)]]*AHP!$Q$24/TOPSIS!$C$20</f>
        <v>4.7371737488757287E-3</v>
      </c>
      <c r="W477">
        <f>Net_Zero_Table[[#This Row],[System Cost (LKR)]]*AHP!$Q$25/TOPSIS!$D$20</f>
        <v>2.8440873887898331E-3</v>
      </c>
      <c r="X477">
        <f>Net_Zero_Table[[#This Row],[Embodied Carbon (Metric T)]]*AHP!$Q$26/TOPSIS!$E$20</f>
        <v>1.111546484646689E-2</v>
      </c>
      <c r="Y4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5.0078656506433693E-3</v>
      </c>
      <c r="Z4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2.0665899259636185E-3</v>
      </c>
      <c r="AA477">
        <f>Net_Zero_Table[[#This Row],[S- Worst-Euclidean Distance]]/(Net_Zero_Table[[#This Row],[S+ Best-Euclidean Distance]]+Net_Zero_Table[[#This Row],[S- Worst-Euclidean Distance]])</f>
        <v>0.2921199947593402</v>
      </c>
      <c r="AB477">
        <v>476</v>
      </c>
    </row>
    <row r="478" spans="1:28" x14ac:dyDescent="0.3">
      <c r="A478">
        <v>469</v>
      </c>
      <c r="B478" t="s">
        <v>143</v>
      </c>
      <c r="C478" t="s">
        <v>150</v>
      </c>
      <c r="D478" t="s">
        <v>154</v>
      </c>
      <c r="E478" t="s">
        <v>156</v>
      </c>
      <c r="F478" t="s">
        <v>159</v>
      </c>
      <c r="G478" t="s">
        <v>225</v>
      </c>
      <c r="H478">
        <v>403.22639781699831</v>
      </c>
      <c r="I478">
        <v>58</v>
      </c>
      <c r="J478">
        <v>1435083.2166340346</v>
      </c>
      <c r="K478">
        <v>33055.189763636357</v>
      </c>
      <c r="L478">
        <v>258314978.99412623</v>
      </c>
      <c r="M478">
        <v>5366664.1422727266</v>
      </c>
      <c r="N478">
        <v>2152624824.9510517</v>
      </c>
      <c r="O478">
        <v>108112000</v>
      </c>
      <c r="P478">
        <v>22.977584668181816</v>
      </c>
      <c r="Q478">
        <v>21454.494088678814</v>
      </c>
      <c r="R478">
        <v>258348034.18388987</v>
      </c>
      <c r="S478">
        <v>2266.1034890933247</v>
      </c>
      <c r="T478">
        <v>21477.471673346994</v>
      </c>
      <c r="U478">
        <f>Net_Zero_Table[[#This Row],[Total Energy(MJ)]]*AHP!$Q$23/TOPSIS!$B$20</f>
        <v>2.6427456988622852E-2</v>
      </c>
      <c r="V478">
        <f>Net_Zero_Table[[#This Row],[Capital Cost (LKR)]]*AHP!$Q$24/TOPSIS!$C$20</f>
        <v>4.7379868716765847E-3</v>
      </c>
      <c r="W478">
        <f>Net_Zero_Table[[#This Row],[System Cost (LKR)]]*AHP!$Q$25/TOPSIS!$D$20</f>
        <v>2.8302700831265007E-3</v>
      </c>
      <c r="X478">
        <f>Net_Zero_Table[[#This Row],[Embodied Carbon (Metric T)]]*AHP!$Q$26/TOPSIS!$E$20</f>
        <v>1.1122152017238807E-2</v>
      </c>
      <c r="Y4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5.0084753972043112E-3</v>
      </c>
      <c r="Z4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2.0617130089730998E-3</v>
      </c>
      <c r="AA478">
        <f>Net_Zero_Table[[#This Row],[S- Worst-Euclidean Distance]]/(Net_Zero_Table[[#This Row],[S+ Best-Euclidean Distance]]+Net_Zero_Table[[#This Row],[S- Worst-Euclidean Distance]])</f>
        <v>0.29160651605432841</v>
      </c>
      <c r="AB478">
        <v>477</v>
      </c>
    </row>
    <row r="479" spans="1:28" x14ac:dyDescent="0.3">
      <c r="A479">
        <v>471</v>
      </c>
      <c r="B479" t="s">
        <v>143</v>
      </c>
      <c r="C479" t="s">
        <v>150</v>
      </c>
      <c r="D479" t="s">
        <v>154</v>
      </c>
      <c r="E479" t="s">
        <v>156</v>
      </c>
      <c r="F479" t="s">
        <v>159</v>
      </c>
      <c r="G479" t="s">
        <v>224</v>
      </c>
      <c r="H479">
        <v>403.22639781699831</v>
      </c>
      <c r="I479">
        <v>29</v>
      </c>
      <c r="J479">
        <v>1435083.2166340346</v>
      </c>
      <c r="K479">
        <v>33055.189763636357</v>
      </c>
      <c r="L479">
        <v>258314978.99412623</v>
      </c>
      <c r="M479">
        <v>5366664.1422727266</v>
      </c>
      <c r="N479">
        <v>2152624824.9510517</v>
      </c>
      <c r="O479">
        <v>108639800</v>
      </c>
      <c r="P479">
        <v>22.977584668181816</v>
      </c>
      <c r="Q479">
        <v>21454.494088678814</v>
      </c>
      <c r="R479">
        <v>258348034.18388987</v>
      </c>
      <c r="S479">
        <v>2266.6312890933245</v>
      </c>
      <c r="T479">
        <v>21477.471673346994</v>
      </c>
      <c r="U479">
        <f>Net_Zero_Table[[#This Row],[Total Energy(MJ)]]*AHP!$Q$23/TOPSIS!$B$20</f>
        <v>2.6427456988622852E-2</v>
      </c>
      <c r="V479">
        <f>Net_Zero_Table[[#This Row],[Capital Cost (LKR)]]*AHP!$Q$24/TOPSIS!$C$20</f>
        <v>4.7379868716765847E-3</v>
      </c>
      <c r="W479">
        <f>Net_Zero_Table[[#This Row],[System Cost (LKR)]]*AHP!$Q$25/TOPSIS!$D$20</f>
        <v>2.8440873887898331E-3</v>
      </c>
      <c r="X479">
        <f>Net_Zero_Table[[#This Row],[Embodied Carbon (Metric T)]]*AHP!$Q$26/TOPSIS!$E$20</f>
        <v>1.1122152017238807E-2</v>
      </c>
      <c r="Y4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5.0101096602698323E-3</v>
      </c>
      <c r="Z4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2.0601993697677095E-3</v>
      </c>
      <c r="AA479">
        <f>Net_Zero_Table[[#This Row],[S- Worst-Euclidean Distance]]/(Net_Zero_Table[[#This Row],[S+ Best-Euclidean Distance]]+Net_Zero_Table[[#This Row],[S- Worst-Euclidean Distance]])</f>
        <v>0.2913874571839995</v>
      </c>
      <c r="AB479">
        <v>478</v>
      </c>
    </row>
    <row r="480" spans="1:28" x14ac:dyDescent="0.3">
      <c r="A480">
        <v>280</v>
      </c>
      <c r="B480" t="s">
        <v>141</v>
      </c>
      <c r="C480" t="s">
        <v>150</v>
      </c>
      <c r="D480" t="s">
        <v>155</v>
      </c>
      <c r="E480" t="s">
        <v>157</v>
      </c>
      <c r="F480" t="s">
        <v>159</v>
      </c>
      <c r="G480" t="s">
        <v>225</v>
      </c>
      <c r="H480">
        <v>388.50313363339262</v>
      </c>
      <c r="I480">
        <v>56</v>
      </c>
      <c r="J480">
        <v>1406944.5219237478</v>
      </c>
      <c r="K480">
        <v>43026.875372727271</v>
      </c>
      <c r="L480">
        <v>253250013.94627464</v>
      </c>
      <c r="M480">
        <v>4874346.2454545442</v>
      </c>
      <c r="N480">
        <v>2110416782.885622</v>
      </c>
      <c r="O480">
        <v>104384000</v>
      </c>
      <c r="P480">
        <v>24.240867352272723</v>
      </c>
      <c r="Q480">
        <v>21033.820602760032</v>
      </c>
      <c r="R480">
        <v>253293040.82164738</v>
      </c>
      <c r="S480">
        <v>2219.675129131077</v>
      </c>
      <c r="T480">
        <v>21058.061470112305</v>
      </c>
      <c r="U480">
        <f>Net_Zero_Table[[#This Row],[Total Energy(MJ)]]*AHP!$Q$23/TOPSIS!$B$20</f>
        <v>2.5910361435407418E-2</v>
      </c>
      <c r="V480">
        <f>Net_Zero_Table[[#This Row],[Capital Cost (LKR)]]*AHP!$Q$24/TOPSIS!$C$20</f>
        <v>4.3033414998072455E-3</v>
      </c>
      <c r="W480">
        <f>Net_Zero_Table[[#This Row],[System Cost (LKR)]]*AHP!$Q$25/TOPSIS!$D$20</f>
        <v>2.7326745630186903E-3</v>
      </c>
      <c r="X480">
        <f>Net_Zero_Table[[#This Row],[Embodied Carbon (Metric T)]]*AHP!$Q$26/TOPSIS!$E$20</f>
        <v>1.1733635872313483E-2</v>
      </c>
      <c r="Y4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4.734931433518566E-3</v>
      </c>
      <c r="Z4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1.9446312715563521E-3</v>
      </c>
      <c r="AA480">
        <f>Net_Zero_Table[[#This Row],[S- Worst-Euclidean Distance]]/(Net_Zero_Table[[#This Row],[S+ Best-Euclidean Distance]]+Net_Zero_Table[[#This Row],[S- Worst-Euclidean Distance]])</f>
        <v>0.29113152423569333</v>
      </c>
      <c r="AB480">
        <v>479</v>
      </c>
    </row>
    <row r="481" spans="1:28" x14ac:dyDescent="0.3">
      <c r="A481">
        <v>282</v>
      </c>
      <c r="B481" t="s">
        <v>141</v>
      </c>
      <c r="C481" t="s">
        <v>150</v>
      </c>
      <c r="D481" t="s">
        <v>155</v>
      </c>
      <c r="E481" t="s">
        <v>157</v>
      </c>
      <c r="F481" t="s">
        <v>159</v>
      </c>
      <c r="G481" t="s">
        <v>224</v>
      </c>
      <c r="H481">
        <v>388.50313363339262</v>
      </c>
      <c r="I481">
        <v>28</v>
      </c>
      <c r="J481">
        <v>1406944.5219237478</v>
      </c>
      <c r="K481">
        <v>43026.875372727271</v>
      </c>
      <c r="L481">
        <v>253250013.94627464</v>
      </c>
      <c r="M481">
        <v>4874346.2454545442</v>
      </c>
      <c r="N481">
        <v>2110416782.885622</v>
      </c>
      <c r="O481">
        <v>104893600</v>
      </c>
      <c r="P481">
        <v>24.240867352272723</v>
      </c>
      <c r="Q481">
        <v>21033.820602760032</v>
      </c>
      <c r="R481">
        <v>253293040.82164738</v>
      </c>
      <c r="S481">
        <v>2220.1847291310769</v>
      </c>
      <c r="T481">
        <v>21058.061470112305</v>
      </c>
      <c r="U481">
        <f>Net_Zero_Table[[#This Row],[Total Energy(MJ)]]*AHP!$Q$23/TOPSIS!$B$20</f>
        <v>2.5910361435407418E-2</v>
      </c>
      <c r="V481">
        <f>Net_Zero_Table[[#This Row],[Capital Cost (LKR)]]*AHP!$Q$24/TOPSIS!$C$20</f>
        <v>4.3033414998072455E-3</v>
      </c>
      <c r="W481">
        <f>Net_Zero_Table[[#This Row],[System Cost (LKR)]]*AHP!$Q$25/TOPSIS!$D$20</f>
        <v>2.7460154098660453E-3</v>
      </c>
      <c r="X481">
        <f>Net_Zero_Table[[#This Row],[Embodied Carbon (Metric T)]]*AHP!$Q$26/TOPSIS!$E$20</f>
        <v>1.1733635872313483E-2</v>
      </c>
      <c r="Y4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4.7363249178222827E-3</v>
      </c>
      <c r="Z4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1.9424099631569249E-3</v>
      </c>
      <c r="AA481">
        <f>Net_Zero_Table[[#This Row],[S- Worst-Euclidean Distance]]/(Net_Zero_Table[[#This Row],[S+ Best-Euclidean Distance]]+Net_Zero_Table[[#This Row],[S- Worst-Euclidean Distance]])</f>
        <v>0.29083501557889913</v>
      </c>
      <c r="AB481">
        <v>480</v>
      </c>
    </row>
    <row r="482" spans="1:28" x14ac:dyDescent="0.3">
      <c r="A482">
        <v>488</v>
      </c>
      <c r="B482" t="s">
        <v>143</v>
      </c>
      <c r="C482" t="s">
        <v>150</v>
      </c>
      <c r="D482" t="s">
        <v>155</v>
      </c>
      <c r="E482" t="s">
        <v>156</v>
      </c>
      <c r="F482" t="s">
        <v>159</v>
      </c>
      <c r="G482" t="s">
        <v>226</v>
      </c>
      <c r="H482">
        <v>403.23284492199832</v>
      </c>
      <c r="I482">
        <v>29</v>
      </c>
      <c r="J482">
        <v>1435089.4574316745</v>
      </c>
      <c r="K482">
        <v>33036.769463636359</v>
      </c>
      <c r="L482">
        <v>258316102.33770144</v>
      </c>
      <c r="M482">
        <v>5365743.127272726</v>
      </c>
      <c r="N482">
        <v>2152634186.147512</v>
      </c>
      <c r="O482">
        <v>113100000</v>
      </c>
      <c r="P482">
        <v>22.963769443181818</v>
      </c>
      <c r="Q482">
        <v>21454.587388603533</v>
      </c>
      <c r="R482">
        <v>258349139.10716507</v>
      </c>
      <c r="S482">
        <v>2271.0999292747847</v>
      </c>
      <c r="T482">
        <v>21477.551158046714</v>
      </c>
      <c r="U482">
        <f>Net_Zero_Table[[#This Row],[Total Energy(MJ)]]*AHP!$Q$23/TOPSIS!$B$20</f>
        <v>2.6427570015657962E-2</v>
      </c>
      <c r="V482">
        <f>Net_Zero_Table[[#This Row],[Capital Cost (LKR)]]*AHP!$Q$24/TOPSIS!$C$20</f>
        <v>4.7371737488757287E-3</v>
      </c>
      <c r="W482">
        <f>Net_Zero_Table[[#This Row],[System Cost (LKR)]]*AHP!$Q$25/TOPSIS!$D$20</f>
        <v>2.9608512135711781E-3</v>
      </c>
      <c r="X482">
        <f>Net_Zero_Table[[#This Row],[Embodied Carbon (Metric T)]]*AHP!$Q$26/TOPSIS!$E$20</f>
        <v>1.111546484646689E-2</v>
      </c>
      <c r="Y4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5.0231789141038869E-3</v>
      </c>
      <c r="Z4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2.0575026977279458E-3</v>
      </c>
      <c r="AA482">
        <f>Net_Zero_Table[[#This Row],[S- Worst-Euclidean Distance]]/(Net_Zero_Table[[#This Row],[S+ Best-Euclidean Distance]]+Net_Zero_Table[[#This Row],[S- Worst-Euclidean Distance]])</f>
        <v>0.29057975072482495</v>
      </c>
      <c r="AB482">
        <v>481</v>
      </c>
    </row>
    <row r="483" spans="1:28" x14ac:dyDescent="0.3">
      <c r="A483">
        <v>262</v>
      </c>
      <c r="B483" t="s">
        <v>141</v>
      </c>
      <c r="C483" t="s">
        <v>150</v>
      </c>
      <c r="D483" t="s">
        <v>154</v>
      </c>
      <c r="E483" t="s">
        <v>157</v>
      </c>
      <c r="F483" t="s">
        <v>159</v>
      </c>
      <c r="G483" t="s">
        <v>225</v>
      </c>
      <c r="H483">
        <v>388.49668652839273</v>
      </c>
      <c r="I483">
        <v>56</v>
      </c>
      <c r="J483">
        <v>1406938.281126108</v>
      </c>
      <c r="K483">
        <v>43045.295672727269</v>
      </c>
      <c r="L483">
        <v>253248890.60269949</v>
      </c>
      <c r="M483">
        <v>4875267.2604545439</v>
      </c>
      <c r="N483">
        <v>2110407421.6891623</v>
      </c>
      <c r="O483">
        <v>104384000</v>
      </c>
      <c r="P483">
        <v>24.254682577272725</v>
      </c>
      <c r="Q483">
        <v>21033.727302835316</v>
      </c>
      <c r="R483">
        <v>253291935.8983722</v>
      </c>
      <c r="S483">
        <v>2219.6666889496169</v>
      </c>
      <c r="T483">
        <v>21057.981985412589</v>
      </c>
      <c r="U483">
        <f>Net_Zero_Table[[#This Row],[Total Energy(MJ)]]*AHP!$Q$23/TOPSIS!$B$20</f>
        <v>2.5910248408372305E-2</v>
      </c>
      <c r="V483">
        <f>Net_Zero_Table[[#This Row],[Capital Cost (LKR)]]*AHP!$Q$24/TOPSIS!$C$20</f>
        <v>4.3041546226081015E-3</v>
      </c>
      <c r="W483">
        <f>Net_Zero_Table[[#This Row],[System Cost (LKR)]]*AHP!$Q$25/TOPSIS!$D$20</f>
        <v>2.7326745630186903E-3</v>
      </c>
      <c r="X483">
        <f>Net_Zero_Table[[#This Row],[Embodied Carbon (Metric T)]]*AHP!$Q$26/TOPSIS!$E$20</f>
        <v>1.1740323043085402E-2</v>
      </c>
      <c r="Y4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4.7381151466492962E-3</v>
      </c>
      <c r="Z4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1.9398188918457815E-3</v>
      </c>
      <c r="AA483">
        <f>Net_Zero_Table[[#This Row],[S- Worst-Euclidean Distance]]/(Net_Zero_Table[[#This Row],[S+ Best-Euclidean Distance]]+Net_Zero_Table[[#This Row],[S- Worst-Euclidean Distance]])</f>
        <v>0.29048188865952534</v>
      </c>
      <c r="AB483">
        <v>482</v>
      </c>
    </row>
    <row r="484" spans="1:28" x14ac:dyDescent="0.3">
      <c r="A484">
        <v>264</v>
      </c>
      <c r="B484" t="s">
        <v>141</v>
      </c>
      <c r="C484" t="s">
        <v>150</v>
      </c>
      <c r="D484" t="s">
        <v>154</v>
      </c>
      <c r="E484" t="s">
        <v>157</v>
      </c>
      <c r="F484" t="s">
        <v>159</v>
      </c>
      <c r="G484" t="s">
        <v>224</v>
      </c>
      <c r="H484">
        <v>388.49668652839273</v>
      </c>
      <c r="I484">
        <v>28</v>
      </c>
      <c r="J484">
        <v>1406938.281126108</v>
      </c>
      <c r="K484">
        <v>43045.295672727269</v>
      </c>
      <c r="L484">
        <v>253248890.60269949</v>
      </c>
      <c r="M484">
        <v>4875267.2604545439</v>
      </c>
      <c r="N484">
        <v>2110407421.6891623</v>
      </c>
      <c r="O484">
        <v>104893600</v>
      </c>
      <c r="P484">
        <v>24.254682577272725</v>
      </c>
      <c r="Q484">
        <v>21033.727302835316</v>
      </c>
      <c r="R484">
        <v>253291935.8983722</v>
      </c>
      <c r="S484">
        <v>2220.1762889496167</v>
      </c>
      <c r="T484">
        <v>21057.981985412589</v>
      </c>
      <c r="U484">
        <f>Net_Zero_Table[[#This Row],[Total Energy(MJ)]]*AHP!$Q$23/TOPSIS!$B$20</f>
        <v>2.5910248408372305E-2</v>
      </c>
      <c r="V484">
        <f>Net_Zero_Table[[#This Row],[Capital Cost (LKR)]]*AHP!$Q$24/TOPSIS!$C$20</f>
        <v>4.3041546226081015E-3</v>
      </c>
      <c r="W484">
        <f>Net_Zero_Table[[#This Row],[System Cost (LKR)]]*AHP!$Q$25/TOPSIS!$D$20</f>
        <v>2.7460154098660453E-3</v>
      </c>
      <c r="X484">
        <f>Net_Zero_Table[[#This Row],[Embodied Carbon (Metric T)]]*AHP!$Q$26/TOPSIS!$E$20</f>
        <v>1.1740323043085402E-2</v>
      </c>
      <c r="Y4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4.7395076948950664E-3</v>
      </c>
      <c r="Z4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1.9375920664108344E-3</v>
      </c>
      <c r="AA484">
        <f>Net_Zero_Table[[#This Row],[S- Worst-Euclidean Distance]]/(Net_Zero_Table[[#This Row],[S+ Best-Euclidean Distance]]+Net_Zero_Table[[#This Row],[S- Worst-Euclidean Distance]])</f>
        <v>0.29018468132515696</v>
      </c>
      <c r="AB484">
        <v>483</v>
      </c>
    </row>
    <row r="485" spans="1:28" x14ac:dyDescent="0.3">
      <c r="A485">
        <v>470</v>
      </c>
      <c r="B485" t="s">
        <v>143</v>
      </c>
      <c r="C485" t="s">
        <v>150</v>
      </c>
      <c r="D485" t="s">
        <v>154</v>
      </c>
      <c r="E485" t="s">
        <v>156</v>
      </c>
      <c r="F485" t="s">
        <v>159</v>
      </c>
      <c r="G485" t="s">
        <v>226</v>
      </c>
      <c r="H485">
        <v>403.22639781699831</v>
      </c>
      <c r="I485">
        <v>29</v>
      </c>
      <c r="J485">
        <v>1435083.2166340346</v>
      </c>
      <c r="K485">
        <v>33055.189763636357</v>
      </c>
      <c r="L485">
        <v>258314978.99412623</v>
      </c>
      <c r="M485">
        <v>5366664.1422727266</v>
      </c>
      <c r="N485">
        <v>2152624824.9510517</v>
      </c>
      <c r="O485">
        <v>113100000</v>
      </c>
      <c r="P485">
        <v>22.977584668181816</v>
      </c>
      <c r="Q485">
        <v>21454.494088678814</v>
      </c>
      <c r="R485">
        <v>258348034.18388987</v>
      </c>
      <c r="S485">
        <v>2271.0914890933245</v>
      </c>
      <c r="T485">
        <v>21477.471673346994</v>
      </c>
      <c r="U485">
        <f>Net_Zero_Table[[#This Row],[Total Energy(MJ)]]*AHP!$Q$23/TOPSIS!$B$20</f>
        <v>2.6427456988622852E-2</v>
      </c>
      <c r="V485">
        <f>Net_Zero_Table[[#This Row],[Capital Cost (LKR)]]*AHP!$Q$24/TOPSIS!$C$20</f>
        <v>4.7379868716765847E-3</v>
      </c>
      <c r="W485">
        <f>Net_Zero_Table[[#This Row],[System Cost (LKR)]]*AHP!$Q$25/TOPSIS!$D$20</f>
        <v>2.9608512135711781E-3</v>
      </c>
      <c r="X485">
        <f>Net_Zero_Table[[#This Row],[Embodied Carbon (Metric T)]]*AHP!$Q$26/TOPSIS!$E$20</f>
        <v>1.1122152017238807E-2</v>
      </c>
      <c r="Y4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5.0254160858712246E-3</v>
      </c>
      <c r="Z4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2.051083828675642E-3</v>
      </c>
      <c r="AA485">
        <f>Net_Zero_Table[[#This Row],[S- Worst-Euclidean Distance]]/(Net_Zero_Table[[#This Row],[S+ Best-Euclidean Distance]]+Net_Zero_Table[[#This Row],[S- Worst-Euclidean Distance]])</f>
        <v>0.28984439390147015</v>
      </c>
      <c r="AB485">
        <v>484</v>
      </c>
    </row>
    <row r="486" spans="1:28" x14ac:dyDescent="0.3">
      <c r="A486">
        <v>281</v>
      </c>
      <c r="B486" t="s">
        <v>141</v>
      </c>
      <c r="C486" t="s">
        <v>150</v>
      </c>
      <c r="D486" t="s">
        <v>155</v>
      </c>
      <c r="E486" t="s">
        <v>157</v>
      </c>
      <c r="F486" t="s">
        <v>159</v>
      </c>
      <c r="G486" t="s">
        <v>226</v>
      </c>
      <c r="H486">
        <v>388.50313363339262</v>
      </c>
      <c r="I486">
        <v>28</v>
      </c>
      <c r="J486">
        <v>1406944.5219237478</v>
      </c>
      <c r="K486">
        <v>43026.875372727271</v>
      </c>
      <c r="L486">
        <v>253250013.94627464</v>
      </c>
      <c r="M486">
        <v>4874346.2454545442</v>
      </c>
      <c r="N486">
        <v>2110416782.885622</v>
      </c>
      <c r="O486">
        <v>109200000</v>
      </c>
      <c r="P486">
        <v>24.240867352272723</v>
      </c>
      <c r="Q486">
        <v>21033.820602760032</v>
      </c>
      <c r="R486">
        <v>253293040.82164738</v>
      </c>
      <c r="S486">
        <v>2224.4911291310768</v>
      </c>
      <c r="T486">
        <v>21058.061470112305</v>
      </c>
      <c r="U486">
        <f>Net_Zero_Table[[#This Row],[Total Energy(MJ)]]*AHP!$Q$23/TOPSIS!$B$20</f>
        <v>2.5910361435407418E-2</v>
      </c>
      <c r="V486">
        <f>Net_Zero_Table[[#This Row],[Capital Cost (LKR)]]*AHP!$Q$24/TOPSIS!$C$20</f>
        <v>4.3033414998072455E-3</v>
      </c>
      <c r="W486">
        <f>Net_Zero_Table[[#This Row],[System Cost (LKR)]]*AHP!$Q$25/TOPSIS!$D$20</f>
        <v>2.8587528958618274E-3</v>
      </c>
      <c r="X486">
        <f>Net_Zero_Table[[#This Row],[Embodied Carbon (Metric T)]]*AHP!$Q$26/TOPSIS!$E$20</f>
        <v>1.1733635872313483E-2</v>
      </c>
      <c r="Y4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4.7495808479081818E-3</v>
      </c>
      <c r="Z4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1.9272274109639563E-3</v>
      </c>
      <c r="AA486">
        <f>Net_Zero_Table[[#This Row],[S- Worst-Euclidean Distance]]/(Net_Zero_Table[[#This Row],[S+ Best-Euclidean Distance]]+Net_Zero_Table[[#This Row],[S- Worst-Euclidean Distance]])</f>
        <v>0.28864501364151918</v>
      </c>
      <c r="AB486">
        <v>485</v>
      </c>
    </row>
    <row r="487" spans="1:28" x14ac:dyDescent="0.3">
      <c r="A487">
        <v>263</v>
      </c>
      <c r="B487" t="s">
        <v>141</v>
      </c>
      <c r="C487" t="s">
        <v>150</v>
      </c>
      <c r="D487" t="s">
        <v>154</v>
      </c>
      <c r="E487" t="s">
        <v>157</v>
      </c>
      <c r="F487" t="s">
        <v>159</v>
      </c>
      <c r="G487" t="s">
        <v>226</v>
      </c>
      <c r="H487">
        <v>388.49668652839273</v>
      </c>
      <c r="I487">
        <v>28</v>
      </c>
      <c r="J487">
        <v>1406938.281126108</v>
      </c>
      <c r="K487">
        <v>43045.295672727269</v>
      </c>
      <c r="L487">
        <v>253248890.60269949</v>
      </c>
      <c r="M487">
        <v>4875267.2604545439</v>
      </c>
      <c r="N487">
        <v>2110407421.6891623</v>
      </c>
      <c r="O487">
        <v>109200000</v>
      </c>
      <c r="P487">
        <v>24.254682577272725</v>
      </c>
      <c r="Q487">
        <v>21033.727302835316</v>
      </c>
      <c r="R487">
        <v>253291935.8983722</v>
      </c>
      <c r="S487">
        <v>2224.4826889496171</v>
      </c>
      <c r="T487">
        <v>21057.981985412589</v>
      </c>
      <c r="U487">
        <f>Net_Zero_Table[[#This Row],[Total Energy(MJ)]]*AHP!$Q$23/TOPSIS!$B$20</f>
        <v>2.5910248408372305E-2</v>
      </c>
      <c r="V487">
        <f>Net_Zero_Table[[#This Row],[Capital Cost (LKR)]]*AHP!$Q$24/TOPSIS!$C$20</f>
        <v>4.3041546226081015E-3</v>
      </c>
      <c r="W487">
        <f>Net_Zero_Table[[#This Row],[System Cost (LKR)]]*AHP!$Q$25/TOPSIS!$D$20</f>
        <v>2.8587528958618274E-3</v>
      </c>
      <c r="X487">
        <f>Net_Zero_Table[[#This Row],[Embodied Carbon (Metric T)]]*AHP!$Q$26/TOPSIS!$E$20</f>
        <v>1.1740323043085402E-2</v>
      </c>
      <c r="Y4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4.7527547478911115E-3</v>
      </c>
      <c r="Z4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1.9223714636921127E-3</v>
      </c>
      <c r="AA487">
        <f>Net_Zero_Table[[#This Row],[S- Worst-Euclidean Distance]]/(Net_Zero_Table[[#This Row],[S+ Best-Euclidean Distance]]+Net_Zero_Table[[#This Row],[S- Worst-Euclidean Distance]])</f>
        <v>0.28799027954801165</v>
      </c>
      <c r="AB487">
        <v>486</v>
      </c>
    </row>
    <row r="488" spans="1:28" x14ac:dyDescent="0.3">
      <c r="A488">
        <v>178</v>
      </c>
      <c r="B488" t="s">
        <v>140</v>
      </c>
      <c r="C488" t="s">
        <v>150</v>
      </c>
      <c r="D488" t="s">
        <v>155</v>
      </c>
      <c r="E488" t="s">
        <v>157</v>
      </c>
      <c r="F488" t="s">
        <v>161</v>
      </c>
      <c r="G488" t="s">
        <v>225</v>
      </c>
      <c r="H488">
        <v>380.5412412288652</v>
      </c>
      <c r="I488">
        <v>55</v>
      </c>
      <c r="J488">
        <v>1391523.8950393202</v>
      </c>
      <c r="K488">
        <v>47967.343009090902</v>
      </c>
      <c r="L488">
        <v>250474301.10707766</v>
      </c>
      <c r="M488">
        <v>5124793.6181818172</v>
      </c>
      <c r="N488">
        <v>2087285842.5589805</v>
      </c>
      <c r="O488">
        <v>102520000</v>
      </c>
      <c r="P488">
        <v>24.92884089772727</v>
      </c>
      <c r="Q488">
        <v>20803.282230837838</v>
      </c>
      <c r="R488">
        <v>250522268.45008674</v>
      </c>
      <c r="S488">
        <v>2194.9306361771623</v>
      </c>
      <c r="T488">
        <v>20828.211071735564</v>
      </c>
      <c r="U488">
        <f>Net_Zero_Table[[#This Row],[Total Energy(MJ)]]*AHP!$Q$23/TOPSIS!$B$20</f>
        <v>2.5626928012327594E-2</v>
      </c>
      <c r="V488">
        <f>Net_Zero_Table[[#This Row],[Capital Cost (LKR)]]*AHP!$Q$24/TOPSIS!$C$20</f>
        <v>4.5244502430730749E-3</v>
      </c>
      <c r="W488">
        <f>Net_Zero_Table[[#This Row],[System Cost (LKR)]]*AHP!$Q$25/TOPSIS!$D$20</f>
        <v>2.6838768029647849E-3</v>
      </c>
      <c r="X488">
        <f>Net_Zero_Table[[#This Row],[Embodied Carbon (Metric T)]]*AHP!$Q$26/TOPSIS!$E$20</f>
        <v>1.2066645040460731E-2</v>
      </c>
      <c r="Y4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4.6846359499906941E-3</v>
      </c>
      <c r="Z4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1.8289417522142446E-3</v>
      </c>
      <c r="AA488">
        <f>Net_Zero_Table[[#This Row],[S- Worst-Euclidean Distance]]/(Net_Zero_Table[[#This Row],[S+ Best-Euclidean Distance]]+Net_Zero_Table[[#This Row],[S- Worst-Euclidean Distance]])</f>
        <v>0.28078912017816599</v>
      </c>
      <c r="AB488">
        <v>487</v>
      </c>
    </row>
    <row r="489" spans="1:28" x14ac:dyDescent="0.3">
      <c r="A489">
        <v>160</v>
      </c>
      <c r="B489" t="s">
        <v>140</v>
      </c>
      <c r="C489" t="s">
        <v>150</v>
      </c>
      <c r="D489" t="s">
        <v>154</v>
      </c>
      <c r="E489" t="s">
        <v>157</v>
      </c>
      <c r="F489" t="s">
        <v>161</v>
      </c>
      <c r="G489" t="s">
        <v>225</v>
      </c>
      <c r="H489">
        <v>380.5347941238652</v>
      </c>
      <c r="I489">
        <v>55</v>
      </c>
      <c r="J489">
        <v>1391517.6542416806</v>
      </c>
      <c r="K489">
        <v>47985.7633090909</v>
      </c>
      <c r="L489">
        <v>250473177.76350251</v>
      </c>
      <c r="M489">
        <v>5125714.6331818169</v>
      </c>
      <c r="N489">
        <v>2087276481.3625207</v>
      </c>
      <c r="O489">
        <v>102520000</v>
      </c>
      <c r="P489">
        <v>24.942656122727268</v>
      </c>
      <c r="Q489">
        <v>20803.188930913126</v>
      </c>
      <c r="R489">
        <v>250521163.5268116</v>
      </c>
      <c r="S489">
        <v>2194.9221959957026</v>
      </c>
      <c r="T489">
        <v>20828.131587035852</v>
      </c>
      <c r="U489">
        <f>Net_Zero_Table[[#This Row],[Total Energy(MJ)]]*AHP!$Q$23/TOPSIS!$B$20</f>
        <v>2.5626814985292488E-2</v>
      </c>
      <c r="V489">
        <f>Net_Zero_Table[[#This Row],[Capital Cost (LKR)]]*AHP!$Q$24/TOPSIS!$C$20</f>
        <v>4.5252633658739308E-3</v>
      </c>
      <c r="W489">
        <f>Net_Zero_Table[[#This Row],[System Cost (LKR)]]*AHP!$Q$25/TOPSIS!$D$20</f>
        <v>2.6838768029647849E-3</v>
      </c>
      <c r="X489">
        <f>Net_Zero_Table[[#This Row],[Embodied Carbon (Metric T)]]*AHP!$Q$26/TOPSIS!$E$20</f>
        <v>1.207333221123265E-2</v>
      </c>
      <c r="Y4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4.688374011689209E-3</v>
      </c>
      <c r="Z4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1.8251607903391981E-3</v>
      </c>
      <c r="AA489">
        <f>Net_Zero_Table[[#This Row],[S- Worst-Euclidean Distance]]/(Net_Zero_Table[[#This Row],[S+ Best-Euclidean Distance]]+Net_Zero_Table[[#This Row],[S- Worst-Euclidean Distance]])</f>
        <v>0.28021049181633562</v>
      </c>
      <c r="AB489">
        <v>488</v>
      </c>
    </row>
    <row r="490" spans="1:28" x14ac:dyDescent="0.3">
      <c r="A490">
        <v>180</v>
      </c>
      <c r="B490" t="s">
        <v>140</v>
      </c>
      <c r="C490" t="s">
        <v>150</v>
      </c>
      <c r="D490" t="s">
        <v>155</v>
      </c>
      <c r="E490" t="s">
        <v>157</v>
      </c>
      <c r="F490" t="s">
        <v>161</v>
      </c>
      <c r="G490" t="s">
        <v>224</v>
      </c>
      <c r="H490">
        <v>380.5412412288652</v>
      </c>
      <c r="I490">
        <v>28</v>
      </c>
      <c r="J490">
        <v>1391523.8950393202</v>
      </c>
      <c r="K490">
        <v>47967.343009090902</v>
      </c>
      <c r="L490">
        <v>250474301.10707766</v>
      </c>
      <c r="M490">
        <v>5124793.6181818172</v>
      </c>
      <c r="N490">
        <v>2087285842.5589805</v>
      </c>
      <c r="O490">
        <v>104893600</v>
      </c>
      <c r="P490">
        <v>24.92884089772727</v>
      </c>
      <c r="Q490">
        <v>20803.282230837838</v>
      </c>
      <c r="R490">
        <v>250522268.45008674</v>
      </c>
      <c r="S490">
        <v>2197.3042361771622</v>
      </c>
      <c r="T490">
        <v>20828.211071735564</v>
      </c>
      <c r="U490">
        <f>Net_Zero_Table[[#This Row],[Total Energy(MJ)]]*AHP!$Q$23/TOPSIS!$B$20</f>
        <v>2.5626928012327594E-2</v>
      </c>
      <c r="V490">
        <f>Net_Zero_Table[[#This Row],[Capital Cost (LKR)]]*AHP!$Q$24/TOPSIS!$C$20</f>
        <v>4.5244502430730749E-3</v>
      </c>
      <c r="W490">
        <f>Net_Zero_Table[[#This Row],[System Cost (LKR)]]*AHP!$Q$25/TOPSIS!$D$20</f>
        <v>2.7460154098660453E-3</v>
      </c>
      <c r="X490">
        <f>Net_Zero_Table[[#This Row],[Embodied Carbon (Metric T)]]*AHP!$Q$26/TOPSIS!$E$20</f>
        <v>1.2066645040460731E-2</v>
      </c>
      <c r="Y4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4.6908693477165373E-3</v>
      </c>
      <c r="Z4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1.8170798102880733E-3</v>
      </c>
      <c r="AA490">
        <f>Net_Zero_Table[[#This Row],[S- Worst-Euclidean Distance]]/(Net_Zero_Table[[#This Row],[S+ Best-Euclidean Distance]]+Net_Zero_Table[[#This Row],[S- Worst-Euclidean Distance]])</f>
        <v>0.27920928178320381</v>
      </c>
      <c r="AB490">
        <v>489</v>
      </c>
    </row>
    <row r="491" spans="1:28" x14ac:dyDescent="0.3">
      <c r="A491">
        <v>162</v>
      </c>
      <c r="B491" t="s">
        <v>140</v>
      </c>
      <c r="C491" t="s">
        <v>150</v>
      </c>
      <c r="D491" t="s">
        <v>154</v>
      </c>
      <c r="E491" t="s">
        <v>157</v>
      </c>
      <c r="F491" t="s">
        <v>161</v>
      </c>
      <c r="G491" t="s">
        <v>224</v>
      </c>
      <c r="H491">
        <v>380.5347941238652</v>
      </c>
      <c r="I491">
        <v>28</v>
      </c>
      <c r="J491">
        <v>1391517.6542416806</v>
      </c>
      <c r="K491">
        <v>47985.7633090909</v>
      </c>
      <c r="L491">
        <v>250473177.76350251</v>
      </c>
      <c r="M491">
        <v>5125714.6331818169</v>
      </c>
      <c r="N491">
        <v>2087276481.3625207</v>
      </c>
      <c r="O491">
        <v>104893600</v>
      </c>
      <c r="P491">
        <v>24.942656122727268</v>
      </c>
      <c r="Q491">
        <v>20803.188930913126</v>
      </c>
      <c r="R491">
        <v>250521163.5268116</v>
      </c>
      <c r="S491">
        <v>2197.2957959957025</v>
      </c>
      <c r="T491">
        <v>20828.131587035852</v>
      </c>
      <c r="U491">
        <f>Net_Zero_Table[[#This Row],[Total Energy(MJ)]]*AHP!$Q$23/TOPSIS!$B$20</f>
        <v>2.5626814985292488E-2</v>
      </c>
      <c r="V491">
        <f>Net_Zero_Table[[#This Row],[Capital Cost (LKR)]]*AHP!$Q$24/TOPSIS!$C$20</f>
        <v>4.5252633658739308E-3</v>
      </c>
      <c r="W491">
        <f>Net_Zero_Table[[#This Row],[System Cost (LKR)]]*AHP!$Q$25/TOPSIS!$D$20</f>
        <v>2.7460154098660453E-3</v>
      </c>
      <c r="X491">
        <f>Net_Zero_Table[[#This Row],[Embodied Carbon (Metric T)]]*AHP!$Q$26/TOPSIS!$E$20</f>
        <v>1.207333221123265E-2</v>
      </c>
      <c r="Y4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4.694602446095316E-3</v>
      </c>
      <c r="Z4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1.8132741145661445E-3</v>
      </c>
      <c r="AA491">
        <f>Net_Zero_Table[[#This Row],[S- Worst-Euclidean Distance]]/(Net_Zero_Table[[#This Row],[S+ Best-Euclidean Distance]]+Net_Zero_Table[[#This Row],[S- Worst-Euclidean Distance]])</f>
        <v>0.27862761342569831</v>
      </c>
      <c r="AB491">
        <v>490</v>
      </c>
    </row>
    <row r="492" spans="1:28" x14ac:dyDescent="0.3">
      <c r="A492">
        <v>179</v>
      </c>
      <c r="B492" t="s">
        <v>140</v>
      </c>
      <c r="C492" t="s">
        <v>150</v>
      </c>
      <c r="D492" t="s">
        <v>155</v>
      </c>
      <c r="E492" t="s">
        <v>157</v>
      </c>
      <c r="F492" t="s">
        <v>161</v>
      </c>
      <c r="G492" t="s">
        <v>226</v>
      </c>
      <c r="H492">
        <v>380.5412412288652</v>
      </c>
      <c r="I492">
        <v>28</v>
      </c>
      <c r="J492">
        <v>1391523.8950393202</v>
      </c>
      <c r="K492">
        <v>47967.343009090902</v>
      </c>
      <c r="L492">
        <v>250474301.10707766</v>
      </c>
      <c r="M492">
        <v>5124793.6181818172</v>
      </c>
      <c r="N492">
        <v>2087285842.5589805</v>
      </c>
      <c r="O492">
        <v>109200000</v>
      </c>
      <c r="P492">
        <v>24.92884089772727</v>
      </c>
      <c r="Q492">
        <v>20803.282230837838</v>
      </c>
      <c r="R492">
        <v>250522268.45008674</v>
      </c>
      <c r="S492">
        <v>2201.6106361771622</v>
      </c>
      <c r="T492">
        <v>20828.211071735564</v>
      </c>
      <c r="U492">
        <f>Net_Zero_Table[[#This Row],[Total Energy(MJ)]]*AHP!$Q$23/TOPSIS!$B$20</f>
        <v>2.5626928012327594E-2</v>
      </c>
      <c r="V492">
        <f>Net_Zero_Table[[#This Row],[Capital Cost (LKR)]]*AHP!$Q$24/TOPSIS!$C$20</f>
        <v>4.5244502430730749E-3</v>
      </c>
      <c r="W492">
        <f>Net_Zero_Table[[#This Row],[System Cost (LKR)]]*AHP!$Q$25/TOPSIS!$D$20</f>
        <v>2.8587528958618274E-3</v>
      </c>
      <c r="X492">
        <f>Net_Zero_Table[[#This Row],[Embodied Carbon (Metric T)]]*AHP!$Q$26/TOPSIS!$E$20</f>
        <v>1.2066645040460731E-2</v>
      </c>
      <c r="Y4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4.704253367005069E-3</v>
      </c>
      <c r="Z4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1.8008409328855472E-3</v>
      </c>
      <c r="AA492">
        <f>Net_Zero_Table[[#This Row],[S- Worst-Euclidean Distance]]/(Net_Zero_Table[[#This Row],[S+ Best-Euclidean Distance]]+Net_Zero_Table[[#This Row],[S- Worst-Euclidean Distance]])</f>
        <v>0.27683548460101931</v>
      </c>
      <c r="AB492">
        <v>491</v>
      </c>
    </row>
    <row r="493" spans="1:28" x14ac:dyDescent="0.3">
      <c r="A493">
        <v>161</v>
      </c>
      <c r="B493" t="s">
        <v>140</v>
      </c>
      <c r="C493" t="s">
        <v>150</v>
      </c>
      <c r="D493" t="s">
        <v>154</v>
      </c>
      <c r="E493" t="s">
        <v>157</v>
      </c>
      <c r="F493" t="s">
        <v>161</v>
      </c>
      <c r="G493" t="s">
        <v>226</v>
      </c>
      <c r="H493">
        <v>380.5347941238652</v>
      </c>
      <c r="I493">
        <v>28</v>
      </c>
      <c r="J493">
        <v>1391517.6542416806</v>
      </c>
      <c r="K493">
        <v>47985.7633090909</v>
      </c>
      <c r="L493">
        <v>250473177.76350251</v>
      </c>
      <c r="M493">
        <v>5125714.6331818169</v>
      </c>
      <c r="N493">
        <v>2087276481.3625207</v>
      </c>
      <c r="O493">
        <v>109200000</v>
      </c>
      <c r="P493">
        <v>24.942656122727268</v>
      </c>
      <c r="Q493">
        <v>20803.188930913126</v>
      </c>
      <c r="R493">
        <v>250521163.5268116</v>
      </c>
      <c r="S493">
        <v>2201.6021959957029</v>
      </c>
      <c r="T493">
        <v>20828.131587035852</v>
      </c>
      <c r="U493">
        <f>Net_Zero_Table[[#This Row],[Total Energy(MJ)]]*AHP!$Q$23/TOPSIS!$B$20</f>
        <v>2.5626814985292488E-2</v>
      </c>
      <c r="V493">
        <f>Net_Zero_Table[[#This Row],[Capital Cost (LKR)]]*AHP!$Q$24/TOPSIS!$C$20</f>
        <v>4.5252633658739308E-3</v>
      </c>
      <c r="W493">
        <f>Net_Zero_Table[[#This Row],[System Cost (LKR)]]*AHP!$Q$25/TOPSIS!$D$20</f>
        <v>2.8587528958618274E-3</v>
      </c>
      <c r="X493">
        <f>Net_Zero_Table[[#This Row],[Embodied Carbon (Metric T)]]*AHP!$Q$26/TOPSIS!$E$20</f>
        <v>1.207333221123265E-2</v>
      </c>
      <c r="Y4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4.7079758527966212E-3</v>
      </c>
      <c r="Z4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1.7970008467319048E-3</v>
      </c>
      <c r="AA493">
        <f>Net_Zero_Table[[#This Row],[S- Worst-Euclidean Distance]]/(Net_Zero_Table[[#This Row],[S+ Best-Euclidean Distance]]+Net_Zero_Table[[#This Row],[S- Worst-Euclidean Distance]])</f>
        <v>0.27625015887637994</v>
      </c>
      <c r="AB493">
        <v>492</v>
      </c>
    </row>
    <row r="494" spans="1:28" x14ac:dyDescent="0.3">
      <c r="A494">
        <v>175</v>
      </c>
      <c r="B494" t="s">
        <v>140</v>
      </c>
      <c r="C494" t="s">
        <v>150</v>
      </c>
      <c r="D494" t="s">
        <v>155</v>
      </c>
      <c r="E494" t="s">
        <v>157</v>
      </c>
      <c r="F494" t="s">
        <v>160</v>
      </c>
      <c r="G494" t="s">
        <v>225</v>
      </c>
      <c r="H494">
        <v>380.80573387232681</v>
      </c>
      <c r="I494">
        <v>55</v>
      </c>
      <c r="J494">
        <v>1384384.3789912022</v>
      </c>
      <c r="K494">
        <v>47476.075145454539</v>
      </c>
      <c r="L494">
        <v>249189188.21841639</v>
      </c>
      <c r="M494">
        <v>5173920.4045454534</v>
      </c>
      <c r="N494">
        <v>2076576568.4868031</v>
      </c>
      <c r="O494">
        <v>102520000</v>
      </c>
      <c r="P494">
        <v>25.420108761363633</v>
      </c>
      <c r="Q494">
        <v>20696.546465918469</v>
      </c>
      <c r="R494">
        <v>249236664.29356185</v>
      </c>
      <c r="S494">
        <v>2184.270488891349</v>
      </c>
      <c r="T494">
        <v>20721.966574679831</v>
      </c>
      <c r="U494">
        <f>Net_Zero_Table[[#This Row],[Total Energy(MJ)]]*AHP!$Q$23/TOPSIS!$B$20</f>
        <v>2.5495418404916478E-2</v>
      </c>
      <c r="V494">
        <f>Net_Zero_Table[[#This Row],[Capital Cost (LKR)]]*AHP!$Q$24/TOPSIS!$C$20</f>
        <v>4.5678220775437891E-3</v>
      </c>
      <c r="W494">
        <f>Net_Zero_Table[[#This Row],[System Cost (LKR)]]*AHP!$Q$25/TOPSIS!$D$20</f>
        <v>2.6838768029647849E-3</v>
      </c>
      <c r="X494">
        <f>Net_Zero_Table[[#This Row],[Embodied Carbon (Metric T)]]*AHP!$Q$26/TOPSIS!$E$20</f>
        <v>1.2304440088959192E-2</v>
      </c>
      <c r="Y4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4.7229530037819541E-3</v>
      </c>
      <c r="Z4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1.8000356691063382E-3</v>
      </c>
      <c r="AA494">
        <f>Net_Zero_Table[[#This Row],[S- Worst-Euclidean Distance]]/(Net_Zero_Table[[#This Row],[S+ Best-Euclidean Distance]]+Net_Zero_Table[[#This Row],[S- Worst-Euclidean Distance]])</f>
        <v>0.27595259770845293</v>
      </c>
      <c r="AB494">
        <v>493</v>
      </c>
    </row>
    <row r="495" spans="1:28" x14ac:dyDescent="0.3">
      <c r="A495">
        <v>157</v>
      </c>
      <c r="B495" t="s">
        <v>140</v>
      </c>
      <c r="C495" t="s">
        <v>150</v>
      </c>
      <c r="D495" t="s">
        <v>154</v>
      </c>
      <c r="E495" t="s">
        <v>157</v>
      </c>
      <c r="F495" t="s">
        <v>160</v>
      </c>
      <c r="G495" t="s">
        <v>225</v>
      </c>
      <c r="H495">
        <v>380.79928676732675</v>
      </c>
      <c r="I495">
        <v>55</v>
      </c>
      <c r="J495">
        <v>1384378.1381935622</v>
      </c>
      <c r="K495">
        <v>47494.495445454537</v>
      </c>
      <c r="L495">
        <v>249188064.87484118</v>
      </c>
      <c r="M495">
        <v>5174841.419545453</v>
      </c>
      <c r="N495">
        <v>2076567207.290343</v>
      </c>
      <c r="O495">
        <v>102520000</v>
      </c>
      <c r="P495">
        <v>25.433923986363631</v>
      </c>
      <c r="Q495">
        <v>20696.453165993749</v>
      </c>
      <c r="R495">
        <v>249235559.37028664</v>
      </c>
      <c r="S495">
        <v>2184.2620487098884</v>
      </c>
      <c r="T495">
        <v>20721.887089980111</v>
      </c>
      <c r="U495">
        <f>Net_Zero_Table[[#This Row],[Total Energy(MJ)]]*AHP!$Q$23/TOPSIS!$B$20</f>
        <v>2.5495305377881368E-2</v>
      </c>
      <c r="V495">
        <f>Net_Zero_Table[[#This Row],[Capital Cost (LKR)]]*AHP!$Q$24/TOPSIS!$C$20</f>
        <v>4.5686352003446442E-3</v>
      </c>
      <c r="W495">
        <f>Net_Zero_Table[[#This Row],[System Cost (LKR)]]*AHP!$Q$25/TOPSIS!$D$20</f>
        <v>2.6838768029647849E-3</v>
      </c>
      <c r="X495">
        <f>Net_Zero_Table[[#This Row],[Embodied Carbon (Metric T)]]*AHP!$Q$26/TOPSIS!$E$20</f>
        <v>1.2311127259731111E-2</v>
      </c>
      <c r="Y4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4.7270077828583728E-3</v>
      </c>
      <c r="Z4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1.7971068419510665E-3</v>
      </c>
      <c r="AA495">
        <f>Net_Zero_Table[[#This Row],[S- Worst-Euclidean Distance]]/(Net_Zero_Table[[#This Row],[S+ Best-Euclidean Distance]]+Net_Zero_Table[[#This Row],[S- Worst-Euclidean Distance]])</f>
        <v>0.27545604964038434</v>
      </c>
      <c r="AB495">
        <v>494</v>
      </c>
    </row>
    <row r="496" spans="1:28" x14ac:dyDescent="0.3">
      <c r="A496">
        <v>177</v>
      </c>
      <c r="B496" t="s">
        <v>140</v>
      </c>
      <c r="C496" t="s">
        <v>150</v>
      </c>
      <c r="D496" t="s">
        <v>155</v>
      </c>
      <c r="E496" t="s">
        <v>157</v>
      </c>
      <c r="F496" t="s">
        <v>160</v>
      </c>
      <c r="G496" t="s">
        <v>224</v>
      </c>
      <c r="H496">
        <v>380.80573387232681</v>
      </c>
      <c r="I496">
        <v>28</v>
      </c>
      <c r="J496">
        <v>1384384.3789912022</v>
      </c>
      <c r="K496">
        <v>47476.075145454539</v>
      </c>
      <c r="L496">
        <v>249189188.21841639</v>
      </c>
      <c r="M496">
        <v>5173920.4045454534</v>
      </c>
      <c r="N496">
        <v>2076576568.4868031</v>
      </c>
      <c r="O496">
        <v>104893600</v>
      </c>
      <c r="P496">
        <v>25.420108761363633</v>
      </c>
      <c r="Q496">
        <v>20696.546465918469</v>
      </c>
      <c r="R496">
        <v>249236664.29356185</v>
      </c>
      <c r="S496">
        <v>2186.6440888913489</v>
      </c>
      <c r="T496">
        <v>20721.966574679831</v>
      </c>
      <c r="U496">
        <f>Net_Zero_Table[[#This Row],[Total Energy(MJ)]]*AHP!$Q$23/TOPSIS!$B$20</f>
        <v>2.5495418404916478E-2</v>
      </c>
      <c r="V496">
        <f>Net_Zero_Table[[#This Row],[Capital Cost (LKR)]]*AHP!$Q$24/TOPSIS!$C$20</f>
        <v>4.5678220775437891E-3</v>
      </c>
      <c r="W496">
        <f>Net_Zero_Table[[#This Row],[System Cost (LKR)]]*AHP!$Q$25/TOPSIS!$D$20</f>
        <v>2.7460154098660453E-3</v>
      </c>
      <c r="X496">
        <f>Net_Zero_Table[[#This Row],[Embodied Carbon (Metric T)]]*AHP!$Q$26/TOPSIS!$E$20</f>
        <v>1.2304440088959192E-2</v>
      </c>
      <c r="Y4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4.7291358966870829E-3</v>
      </c>
      <c r="Z4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1.7879819669166497E-3</v>
      </c>
      <c r="AA496">
        <f>Net_Zero_Table[[#This Row],[S- Worst-Euclidean Distance]]/(Net_Zero_Table[[#This Row],[S+ Best-Euclidean Distance]]+Net_Zero_Table[[#This Row],[S- Worst-Euclidean Distance]])</f>
        <v>0.27435163892033093</v>
      </c>
      <c r="AB496">
        <v>495</v>
      </c>
    </row>
    <row r="497" spans="1:28" x14ac:dyDescent="0.3">
      <c r="A497">
        <v>159</v>
      </c>
      <c r="B497" t="s">
        <v>140</v>
      </c>
      <c r="C497" t="s">
        <v>150</v>
      </c>
      <c r="D497" t="s">
        <v>154</v>
      </c>
      <c r="E497" t="s">
        <v>157</v>
      </c>
      <c r="F497" t="s">
        <v>160</v>
      </c>
      <c r="G497" t="s">
        <v>224</v>
      </c>
      <c r="H497">
        <v>380.79928676732675</v>
      </c>
      <c r="I497">
        <v>28</v>
      </c>
      <c r="J497">
        <v>1384378.1381935622</v>
      </c>
      <c r="K497">
        <v>47494.495445454537</v>
      </c>
      <c r="L497">
        <v>249188064.87484118</v>
      </c>
      <c r="M497">
        <v>5174841.419545453</v>
      </c>
      <c r="N497">
        <v>2076567207.290343</v>
      </c>
      <c r="O497">
        <v>104893600</v>
      </c>
      <c r="P497">
        <v>25.433923986363631</v>
      </c>
      <c r="Q497">
        <v>20696.453165993749</v>
      </c>
      <c r="R497">
        <v>249235559.37028664</v>
      </c>
      <c r="S497">
        <v>2186.6356487098883</v>
      </c>
      <c r="T497">
        <v>20721.887089980111</v>
      </c>
      <c r="U497">
        <f>Net_Zero_Table[[#This Row],[Total Energy(MJ)]]*AHP!$Q$23/TOPSIS!$B$20</f>
        <v>2.5495305377881368E-2</v>
      </c>
      <c r="V497">
        <f>Net_Zero_Table[[#This Row],[Capital Cost (LKR)]]*AHP!$Q$24/TOPSIS!$C$20</f>
        <v>4.5686352003446442E-3</v>
      </c>
      <c r="W497">
        <f>Net_Zero_Table[[#This Row],[System Cost (LKR)]]*AHP!$Q$25/TOPSIS!$D$20</f>
        <v>2.7460154098660453E-3</v>
      </c>
      <c r="X497">
        <f>Net_Zero_Table[[#This Row],[Embodied Carbon (Metric T)]]*AHP!$Q$26/TOPSIS!$E$20</f>
        <v>1.2311127259731111E-2</v>
      </c>
      <c r="Y4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4.7331853790660884E-3</v>
      </c>
      <c r="Z4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1.7850333625317382E-3</v>
      </c>
      <c r="AA497">
        <f>Net_Zero_Table[[#This Row],[S- Worst-Euclidean Distance]]/(Net_Zero_Table[[#This Row],[S+ Best-Euclidean Distance]]+Net_Zero_Table[[#This Row],[S- Worst-Euclidean Distance]])</f>
        <v>0.27385293947563483</v>
      </c>
      <c r="AB497">
        <v>496</v>
      </c>
    </row>
    <row r="498" spans="1:28" x14ac:dyDescent="0.3">
      <c r="A498">
        <v>176</v>
      </c>
      <c r="B498" t="s">
        <v>140</v>
      </c>
      <c r="C498" t="s">
        <v>150</v>
      </c>
      <c r="D498" t="s">
        <v>155</v>
      </c>
      <c r="E498" t="s">
        <v>157</v>
      </c>
      <c r="F498" t="s">
        <v>160</v>
      </c>
      <c r="G498" t="s">
        <v>226</v>
      </c>
      <c r="H498">
        <v>380.80573387232681</v>
      </c>
      <c r="I498">
        <v>28</v>
      </c>
      <c r="J498">
        <v>1384384.3789912022</v>
      </c>
      <c r="K498">
        <v>47476.075145454539</v>
      </c>
      <c r="L498">
        <v>249189188.21841639</v>
      </c>
      <c r="M498">
        <v>5173920.4045454534</v>
      </c>
      <c r="N498">
        <v>2076576568.4868031</v>
      </c>
      <c r="O498">
        <v>109200000</v>
      </c>
      <c r="P498">
        <v>25.420108761363633</v>
      </c>
      <c r="Q498">
        <v>20696.546465918469</v>
      </c>
      <c r="R498">
        <v>249236664.29356185</v>
      </c>
      <c r="S498">
        <v>2190.9504888913489</v>
      </c>
      <c r="T498">
        <v>20721.966574679831</v>
      </c>
      <c r="U498">
        <f>Net_Zero_Table[[#This Row],[Total Energy(MJ)]]*AHP!$Q$23/TOPSIS!$B$20</f>
        <v>2.5495418404916478E-2</v>
      </c>
      <c r="V498">
        <f>Net_Zero_Table[[#This Row],[Capital Cost (LKR)]]*AHP!$Q$24/TOPSIS!$C$20</f>
        <v>4.5678220775437891E-3</v>
      </c>
      <c r="W498">
        <f>Net_Zero_Table[[#This Row],[System Cost (LKR)]]*AHP!$Q$25/TOPSIS!$D$20</f>
        <v>2.8587528958618274E-3</v>
      </c>
      <c r="X498">
        <f>Net_Zero_Table[[#This Row],[Embodied Carbon (Metric T)]]*AHP!$Q$26/TOPSIS!$E$20</f>
        <v>1.2304440088959192E-2</v>
      </c>
      <c r="Y4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4.7424119214769071E-3</v>
      </c>
      <c r="Z4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1.7714763737116787E-3</v>
      </c>
      <c r="AA498">
        <f>Net_Zero_Table[[#This Row],[S- Worst-Euclidean Distance]]/(Net_Zero_Table[[#This Row],[S+ Best-Euclidean Distance]]+Net_Zero_Table[[#This Row],[S- Worst-Euclidean Distance]])</f>
        <v>0.27195375380019349</v>
      </c>
      <c r="AB498">
        <v>497</v>
      </c>
    </row>
    <row r="499" spans="1:28" x14ac:dyDescent="0.3">
      <c r="A499">
        <v>158</v>
      </c>
      <c r="B499" t="s">
        <v>140</v>
      </c>
      <c r="C499" t="s">
        <v>150</v>
      </c>
      <c r="D499" t="s">
        <v>154</v>
      </c>
      <c r="E499" t="s">
        <v>157</v>
      </c>
      <c r="F499" t="s">
        <v>160</v>
      </c>
      <c r="G499" t="s">
        <v>226</v>
      </c>
      <c r="H499">
        <v>380.79928676732675</v>
      </c>
      <c r="I499">
        <v>28</v>
      </c>
      <c r="J499">
        <v>1384378.1381935622</v>
      </c>
      <c r="K499">
        <v>47494.495445454537</v>
      </c>
      <c r="L499">
        <v>249188064.87484118</v>
      </c>
      <c r="M499">
        <v>5174841.419545453</v>
      </c>
      <c r="N499">
        <v>2076567207.290343</v>
      </c>
      <c r="O499">
        <v>109200000</v>
      </c>
      <c r="P499">
        <v>25.433923986363631</v>
      </c>
      <c r="Q499">
        <v>20696.453165993749</v>
      </c>
      <c r="R499">
        <v>249235559.37028664</v>
      </c>
      <c r="S499">
        <v>2190.9420487098882</v>
      </c>
      <c r="T499">
        <v>20721.887089980111</v>
      </c>
      <c r="U499">
        <f>Net_Zero_Table[[#This Row],[Total Energy(MJ)]]*AHP!$Q$23/TOPSIS!$B$20</f>
        <v>2.5495305377881368E-2</v>
      </c>
      <c r="V499">
        <f>Net_Zero_Table[[#This Row],[Capital Cost (LKR)]]*AHP!$Q$24/TOPSIS!$C$20</f>
        <v>4.5686352003446442E-3</v>
      </c>
      <c r="W499">
        <f>Net_Zero_Table[[#This Row],[System Cost (LKR)]]*AHP!$Q$25/TOPSIS!$D$20</f>
        <v>2.8587528958618274E-3</v>
      </c>
      <c r="X499">
        <f>Net_Zero_Table[[#This Row],[Embodied Carbon (Metric T)]]*AHP!$Q$26/TOPSIS!$E$20</f>
        <v>1.2311127259731111E-2</v>
      </c>
      <c r="Y4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4.7464500772932336E-3</v>
      </c>
      <c r="Z4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1.7685002499154224E-3</v>
      </c>
      <c r="AA499">
        <f>Net_Zero_Table[[#This Row],[S- Worst-Euclidean Distance]]/(Net_Zero_Table[[#This Row],[S+ Best-Euclidean Distance]]+Net_Zero_Table[[#This Row],[S- Worst-Euclidean Distance]])</f>
        <v>0.27145260686479245</v>
      </c>
      <c r="AB499">
        <v>498</v>
      </c>
    </row>
    <row r="500" spans="1:28" x14ac:dyDescent="0.3">
      <c r="A500">
        <v>172</v>
      </c>
      <c r="B500" t="s">
        <v>140</v>
      </c>
      <c r="C500" t="s">
        <v>150</v>
      </c>
      <c r="D500" t="s">
        <v>155</v>
      </c>
      <c r="E500" t="s">
        <v>157</v>
      </c>
      <c r="F500" t="s">
        <v>159</v>
      </c>
      <c r="G500" t="s">
        <v>225</v>
      </c>
      <c r="H500">
        <v>380.84430571616485</v>
      </c>
      <c r="I500">
        <v>55</v>
      </c>
      <c r="J500">
        <v>1383343.1995675182</v>
      </c>
      <c r="K500">
        <v>46657.295372727269</v>
      </c>
      <c r="L500">
        <v>249001775.92215329</v>
      </c>
      <c r="M500">
        <v>5146627.7454545442</v>
      </c>
      <c r="N500">
        <v>2075014799.3512774</v>
      </c>
      <c r="O500">
        <v>102520000</v>
      </c>
      <c r="P500">
        <v>25.693035352272723</v>
      </c>
      <c r="Q500">
        <v>20680.980833534399</v>
      </c>
      <c r="R500">
        <v>249048433.21752602</v>
      </c>
      <c r="S500">
        <v>2182.681427096732</v>
      </c>
      <c r="T500">
        <v>20706.673868886672</v>
      </c>
      <c r="U500">
        <f>Net_Zero_Table[[#This Row],[Total Energy(MJ)]]*AHP!$Q$23/TOPSIS!$B$20</f>
        <v>2.5476163492907673E-2</v>
      </c>
      <c r="V500">
        <f>Net_Zero_Table[[#This Row],[Capital Cost (LKR)]]*AHP!$Q$24/TOPSIS!$C$20</f>
        <v>4.5437266139489478E-3</v>
      </c>
      <c r="W500">
        <f>Net_Zero_Table[[#This Row],[System Cost (LKR)]]*AHP!$Q$25/TOPSIS!$D$20</f>
        <v>2.6838768029647849E-3</v>
      </c>
      <c r="X500">
        <f>Net_Zero_Table[[#This Row],[Embodied Carbon (Metric T)]]*AHP!$Q$26/TOPSIS!$E$20</f>
        <v>1.2436548449236114E-2</v>
      </c>
      <c r="Y5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4.7862826509547114E-3</v>
      </c>
      <c r="Z5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1.7761331170321997E-3</v>
      </c>
      <c r="AA500">
        <f>Net_Zero_Table[[#This Row],[S- Worst-Euclidean Distance]]/(Net_Zero_Table[[#This Row],[S+ Best-Euclidean Distance]]+Net_Zero_Table[[#This Row],[S- Worst-Euclidean Distance]])</f>
        <v>0.27065232984728227</v>
      </c>
      <c r="AB500">
        <v>499</v>
      </c>
    </row>
    <row r="501" spans="1:28" x14ac:dyDescent="0.3">
      <c r="A501">
        <v>154</v>
      </c>
      <c r="B501" t="s">
        <v>140</v>
      </c>
      <c r="C501" t="s">
        <v>150</v>
      </c>
      <c r="D501" t="s">
        <v>154</v>
      </c>
      <c r="E501" t="s">
        <v>157</v>
      </c>
      <c r="F501" t="s">
        <v>159</v>
      </c>
      <c r="G501" t="s">
        <v>225</v>
      </c>
      <c r="H501">
        <v>380.83785861116496</v>
      </c>
      <c r="I501">
        <v>55</v>
      </c>
      <c r="J501">
        <v>1383336.9587698781</v>
      </c>
      <c r="K501">
        <v>46675.715672727267</v>
      </c>
      <c r="L501">
        <v>249000652.57857808</v>
      </c>
      <c r="M501">
        <v>5147548.7604545439</v>
      </c>
      <c r="N501">
        <v>2075005438.1548171</v>
      </c>
      <c r="O501">
        <v>102520000</v>
      </c>
      <c r="P501">
        <v>25.706850577272721</v>
      </c>
      <c r="Q501">
        <v>20680.887533609675</v>
      </c>
      <c r="R501">
        <v>249047328.29425082</v>
      </c>
      <c r="S501">
        <v>2182.6729869152718</v>
      </c>
      <c r="T501">
        <v>20706.594384186948</v>
      </c>
      <c r="U501">
        <f>Net_Zero_Table[[#This Row],[Total Energy(MJ)]]*AHP!$Q$23/TOPSIS!$B$20</f>
        <v>2.5476050465872563E-2</v>
      </c>
      <c r="V501">
        <f>Net_Zero_Table[[#This Row],[Capital Cost (LKR)]]*AHP!$Q$24/TOPSIS!$C$20</f>
        <v>4.5445397367498029E-3</v>
      </c>
      <c r="W501">
        <f>Net_Zero_Table[[#This Row],[System Cost (LKR)]]*AHP!$Q$25/TOPSIS!$D$20</f>
        <v>2.6838768029647849E-3</v>
      </c>
      <c r="X501">
        <f>Net_Zero_Table[[#This Row],[Embodied Carbon (Metric T)]]*AHP!$Q$26/TOPSIS!$E$20</f>
        <v>1.2443235620008033E-2</v>
      </c>
      <c r="Y5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4.7904646066891455E-3</v>
      </c>
      <c r="Z5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1.7736531426948811E-3</v>
      </c>
      <c r="AA501">
        <f>Net_Zero_Table[[#This Row],[S- Worst-Euclidean Distance]]/(Net_Zero_Table[[#This Row],[S+ Best-Euclidean Distance]]+Net_Zero_Table[[#This Row],[S- Worst-Euclidean Distance]])</f>
        <v>0.27020434587135794</v>
      </c>
      <c r="AB501">
        <v>500</v>
      </c>
    </row>
    <row r="502" spans="1:28" x14ac:dyDescent="0.3">
      <c r="A502">
        <v>174</v>
      </c>
      <c r="B502" t="s">
        <v>140</v>
      </c>
      <c r="C502" t="s">
        <v>150</v>
      </c>
      <c r="D502" t="s">
        <v>155</v>
      </c>
      <c r="E502" t="s">
        <v>157</v>
      </c>
      <c r="F502" t="s">
        <v>159</v>
      </c>
      <c r="G502" t="s">
        <v>224</v>
      </c>
      <c r="H502">
        <v>380.84430571616485</v>
      </c>
      <c r="I502">
        <v>28</v>
      </c>
      <c r="J502">
        <v>1383343.1995675182</v>
      </c>
      <c r="K502">
        <v>46657.295372727269</v>
      </c>
      <c r="L502">
        <v>249001775.92215329</v>
      </c>
      <c r="M502">
        <v>5146627.7454545442</v>
      </c>
      <c r="N502">
        <v>2075014799.3512774</v>
      </c>
      <c r="O502">
        <v>104893600</v>
      </c>
      <c r="P502">
        <v>25.693035352272723</v>
      </c>
      <c r="Q502">
        <v>20680.980833534399</v>
      </c>
      <c r="R502">
        <v>249048433.21752602</v>
      </c>
      <c r="S502">
        <v>2185.0550270967319</v>
      </c>
      <c r="T502">
        <v>20706.673868886672</v>
      </c>
      <c r="U502">
        <f>Net_Zero_Table[[#This Row],[Total Energy(MJ)]]*AHP!$Q$23/TOPSIS!$B$20</f>
        <v>2.5476163492907673E-2</v>
      </c>
      <c r="V502">
        <f>Net_Zero_Table[[#This Row],[Capital Cost (LKR)]]*AHP!$Q$24/TOPSIS!$C$20</f>
        <v>4.5437266139489478E-3</v>
      </c>
      <c r="W502">
        <f>Net_Zero_Table[[#This Row],[System Cost (LKR)]]*AHP!$Q$25/TOPSIS!$D$20</f>
        <v>2.7460154098660453E-3</v>
      </c>
      <c r="X502">
        <f>Net_Zero_Table[[#This Row],[Embodied Carbon (Metric T)]]*AHP!$Q$26/TOPSIS!$E$20</f>
        <v>1.2436548449236114E-2</v>
      </c>
      <c r="Y5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4.7923838398266283E-3</v>
      </c>
      <c r="Z5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1.7639160845637036E-3</v>
      </c>
      <c r="AA502">
        <f>Net_Zero_Table[[#This Row],[S- Worst-Euclidean Distance]]/(Net_Zero_Table[[#This Row],[S+ Best-Euclidean Distance]]+Net_Zero_Table[[#This Row],[S- Worst-Euclidean Distance]])</f>
        <v>0.26904139604744054</v>
      </c>
      <c r="AB502">
        <v>501</v>
      </c>
    </row>
    <row r="503" spans="1:28" x14ac:dyDescent="0.3">
      <c r="A503">
        <v>156</v>
      </c>
      <c r="B503" t="s">
        <v>140</v>
      </c>
      <c r="C503" t="s">
        <v>150</v>
      </c>
      <c r="D503" t="s">
        <v>154</v>
      </c>
      <c r="E503" t="s">
        <v>157</v>
      </c>
      <c r="F503" t="s">
        <v>159</v>
      </c>
      <c r="G503" t="s">
        <v>224</v>
      </c>
      <c r="H503">
        <v>380.83785861116496</v>
      </c>
      <c r="I503">
        <v>28</v>
      </c>
      <c r="J503">
        <v>1383336.9587698781</v>
      </c>
      <c r="K503">
        <v>46675.715672727267</v>
      </c>
      <c r="L503">
        <v>249000652.57857808</v>
      </c>
      <c r="M503">
        <v>5147548.7604545439</v>
      </c>
      <c r="N503">
        <v>2075005438.1548171</v>
      </c>
      <c r="O503">
        <v>104893600</v>
      </c>
      <c r="P503">
        <v>25.706850577272721</v>
      </c>
      <c r="Q503">
        <v>20680.887533609675</v>
      </c>
      <c r="R503">
        <v>249047328.29425082</v>
      </c>
      <c r="S503">
        <v>2185.0465869152717</v>
      </c>
      <c r="T503">
        <v>20706.594384186948</v>
      </c>
      <c r="U503">
        <f>Net_Zero_Table[[#This Row],[Total Energy(MJ)]]*AHP!$Q$23/TOPSIS!$B$20</f>
        <v>2.5476050465872563E-2</v>
      </c>
      <c r="V503">
        <f>Net_Zero_Table[[#This Row],[Capital Cost (LKR)]]*AHP!$Q$24/TOPSIS!$C$20</f>
        <v>4.5445397367498029E-3</v>
      </c>
      <c r="W503">
        <f>Net_Zero_Table[[#This Row],[System Cost (LKR)]]*AHP!$Q$25/TOPSIS!$D$20</f>
        <v>2.7460154098660453E-3</v>
      </c>
      <c r="X503">
        <f>Net_Zero_Table[[#This Row],[Embodied Carbon (Metric T)]]*AHP!$Q$26/TOPSIS!$E$20</f>
        <v>1.2443235620008033E-2</v>
      </c>
      <c r="Y5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4.7965604761477515E-3</v>
      </c>
      <c r="Z5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1.7614189094464318E-3</v>
      </c>
      <c r="AA503">
        <f>Net_Zero_Table[[#This Row],[S- Worst-Euclidean Distance]]/(Net_Zero_Table[[#This Row],[S+ Best-Euclidean Distance]]+Net_Zero_Table[[#This Row],[S- Worst-Euclidean Distance]])</f>
        <v>0.26859171184888364</v>
      </c>
      <c r="AB503">
        <v>502</v>
      </c>
    </row>
    <row r="504" spans="1:28" x14ac:dyDescent="0.3">
      <c r="A504">
        <v>173</v>
      </c>
      <c r="B504" t="s">
        <v>140</v>
      </c>
      <c r="C504" t="s">
        <v>150</v>
      </c>
      <c r="D504" t="s">
        <v>155</v>
      </c>
      <c r="E504" t="s">
        <v>157</v>
      </c>
      <c r="F504" t="s">
        <v>159</v>
      </c>
      <c r="G504" t="s">
        <v>226</v>
      </c>
      <c r="H504">
        <v>380.84430571616485</v>
      </c>
      <c r="I504">
        <v>28</v>
      </c>
      <c r="J504">
        <v>1383343.1995675182</v>
      </c>
      <c r="K504">
        <v>46657.295372727269</v>
      </c>
      <c r="L504">
        <v>249001775.92215329</v>
      </c>
      <c r="M504">
        <v>5146627.7454545442</v>
      </c>
      <c r="N504">
        <v>2075014799.3512774</v>
      </c>
      <c r="O504">
        <v>109200000</v>
      </c>
      <c r="P504">
        <v>25.693035352272723</v>
      </c>
      <c r="Q504">
        <v>20680.980833534399</v>
      </c>
      <c r="R504">
        <v>249048433.21752602</v>
      </c>
      <c r="S504">
        <v>2189.3614270967323</v>
      </c>
      <c r="T504">
        <v>20706.673868886672</v>
      </c>
      <c r="U504">
        <f>Net_Zero_Table[[#This Row],[Total Energy(MJ)]]*AHP!$Q$23/TOPSIS!$B$20</f>
        <v>2.5476163492907673E-2</v>
      </c>
      <c r="V504">
        <f>Net_Zero_Table[[#This Row],[Capital Cost (LKR)]]*AHP!$Q$24/TOPSIS!$C$20</f>
        <v>4.5437266139489478E-3</v>
      </c>
      <c r="W504">
        <f>Net_Zero_Table[[#This Row],[System Cost (LKR)]]*AHP!$Q$25/TOPSIS!$D$20</f>
        <v>2.8587528958618274E-3</v>
      </c>
      <c r="X504">
        <f>Net_Zero_Table[[#This Row],[Embodied Carbon (Metric T)]]*AHP!$Q$26/TOPSIS!$E$20</f>
        <v>1.2436548449236114E-2</v>
      </c>
      <c r="Y5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4.8054851338718528E-3</v>
      </c>
      <c r="Z5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1.7471831563926244E-3</v>
      </c>
      <c r="AA504">
        <f>Net_Zero_Table[[#This Row],[S- Worst-Euclidean Distance]]/(Net_Zero_Table[[#This Row],[S+ Best-Euclidean Distance]]+Net_Zero_Table[[#This Row],[S- Worst-Euclidean Distance]])</f>
        <v>0.26663689950374475</v>
      </c>
      <c r="AB504">
        <v>503</v>
      </c>
    </row>
    <row r="505" spans="1:28" x14ac:dyDescent="0.3">
      <c r="A505">
        <v>155</v>
      </c>
      <c r="B505" t="s">
        <v>140</v>
      </c>
      <c r="C505" t="s">
        <v>150</v>
      </c>
      <c r="D505" t="s">
        <v>154</v>
      </c>
      <c r="E505" t="s">
        <v>157</v>
      </c>
      <c r="F505" t="s">
        <v>159</v>
      </c>
      <c r="G505" t="s">
        <v>226</v>
      </c>
      <c r="H505">
        <v>380.83785861116496</v>
      </c>
      <c r="I505">
        <v>28</v>
      </c>
      <c r="J505">
        <v>1383336.9587698781</v>
      </c>
      <c r="K505">
        <v>46675.715672727267</v>
      </c>
      <c r="L505">
        <v>249000652.57857808</v>
      </c>
      <c r="M505">
        <v>5147548.7604545439</v>
      </c>
      <c r="N505">
        <v>2075005438.1548171</v>
      </c>
      <c r="O505">
        <v>109200000</v>
      </c>
      <c r="P505">
        <v>25.706850577272721</v>
      </c>
      <c r="Q505">
        <v>20680.887533609675</v>
      </c>
      <c r="R505">
        <v>249047328.29425082</v>
      </c>
      <c r="S505">
        <v>2189.3529869152717</v>
      </c>
      <c r="T505">
        <v>20706.594384186948</v>
      </c>
      <c r="U505">
        <f>Net_Zero_Table[[#This Row],[Total Energy(MJ)]]*AHP!$Q$23/TOPSIS!$B$20</f>
        <v>2.5476050465872563E-2</v>
      </c>
      <c r="V505">
        <f>Net_Zero_Table[[#This Row],[Capital Cost (LKR)]]*AHP!$Q$24/TOPSIS!$C$20</f>
        <v>4.5445397367498029E-3</v>
      </c>
      <c r="W505">
        <f>Net_Zero_Table[[#This Row],[System Cost (LKR)]]*AHP!$Q$25/TOPSIS!$D$20</f>
        <v>2.8587528958618274E-3</v>
      </c>
      <c r="X505">
        <f>Net_Zero_Table[[#This Row],[Embodied Carbon (Metric T)]]*AHP!$Q$26/TOPSIS!$E$20</f>
        <v>1.2443235620008033E-2</v>
      </c>
      <c r="Y5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4.8096503932172343E-3</v>
      </c>
      <c r="Z5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1.7446620312126372E-3</v>
      </c>
      <c r="AA505">
        <f>Net_Zero_Table[[#This Row],[S- Worst-Euclidean Distance]]/(Net_Zero_Table[[#This Row],[S+ Best-Euclidean Distance]]+Net_Zero_Table[[#This Row],[S- Worst-Euclidean Distance]])</f>
        <v>0.26618536289325528</v>
      </c>
      <c r="AB505">
        <v>504</v>
      </c>
    </row>
    <row r="506" spans="1:28" x14ac:dyDescent="0.3">
      <c r="A506">
        <v>394</v>
      </c>
      <c r="B506" t="s">
        <v>142</v>
      </c>
      <c r="C506" t="s">
        <v>150</v>
      </c>
      <c r="D506" t="s">
        <v>155</v>
      </c>
      <c r="E506" t="s">
        <v>157</v>
      </c>
      <c r="F506" t="s">
        <v>161</v>
      </c>
      <c r="G506" t="s">
        <v>225</v>
      </c>
      <c r="H506">
        <v>408.8446388664517</v>
      </c>
      <c r="I506">
        <v>59</v>
      </c>
      <c r="J506">
        <v>1462649.5979123164</v>
      </c>
      <c r="K506">
        <v>40706.503009090906</v>
      </c>
      <c r="L506">
        <v>263276927.62421694</v>
      </c>
      <c r="M506">
        <v>4943272.6181818172</v>
      </c>
      <c r="N506">
        <v>2193974396.8684745</v>
      </c>
      <c r="O506">
        <v>109976000</v>
      </c>
      <c r="P506">
        <v>24.202756897727269</v>
      </c>
      <c r="Q506">
        <v>21866.611488789131</v>
      </c>
      <c r="R506">
        <v>263317634.12722602</v>
      </c>
      <c r="S506">
        <v>2308.8936694866561</v>
      </c>
      <c r="T506">
        <v>21890.814245686859</v>
      </c>
      <c r="U506">
        <f>Net_Zero_Table[[#This Row],[Total Energy(MJ)]]*AHP!$Q$23/TOPSIS!$B$20</f>
        <v>2.6935817306393633E-2</v>
      </c>
      <c r="V506">
        <f>Net_Zero_Table[[#This Row],[Capital Cost (LKR)]]*AHP!$Q$24/TOPSIS!$C$20</f>
        <v>4.3641935003119409E-3</v>
      </c>
      <c r="W506">
        <f>Net_Zero_Table[[#This Row],[System Cost (LKR)]]*AHP!$Q$25/TOPSIS!$D$20</f>
        <v>2.8790678431804056E-3</v>
      </c>
      <c r="X506">
        <f>Net_Zero_Table[[#This Row],[Embodied Carbon (Metric T)]]*AHP!$Q$26/TOPSIS!$E$20</f>
        <v>1.1715188751999416E-2</v>
      </c>
      <c r="Y5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5.6584163469093306E-3</v>
      </c>
      <c r="Z5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1.6092262025047389E-3</v>
      </c>
      <c r="AA506">
        <f>Net_Zero_Table[[#This Row],[S- Worst-Euclidean Distance]]/(Net_Zero_Table[[#This Row],[S+ Best-Euclidean Distance]]+Net_Zero_Table[[#This Row],[S- Worst-Euclidean Distance]])</f>
        <v>0.22142341090158291</v>
      </c>
      <c r="AB506">
        <v>505</v>
      </c>
    </row>
    <row r="507" spans="1:28" x14ac:dyDescent="0.3">
      <c r="A507">
        <v>376</v>
      </c>
      <c r="B507" t="s">
        <v>142</v>
      </c>
      <c r="C507" t="s">
        <v>150</v>
      </c>
      <c r="D507" t="s">
        <v>154</v>
      </c>
      <c r="E507" t="s">
        <v>157</v>
      </c>
      <c r="F507" t="s">
        <v>161</v>
      </c>
      <c r="G507" t="s">
        <v>225</v>
      </c>
      <c r="H507">
        <v>408.83819176145164</v>
      </c>
      <c r="I507">
        <v>59</v>
      </c>
      <c r="J507">
        <v>1462643.3571146766</v>
      </c>
      <c r="K507">
        <v>40724.923309090904</v>
      </c>
      <c r="L507">
        <v>263275804.28064179</v>
      </c>
      <c r="M507">
        <v>4944193.6331818169</v>
      </c>
      <c r="N507">
        <v>2193965035.6720147</v>
      </c>
      <c r="O507">
        <v>109976000</v>
      </c>
      <c r="P507">
        <v>24.216572122727271</v>
      </c>
      <c r="Q507">
        <v>21866.518188864415</v>
      </c>
      <c r="R507">
        <v>263316529.20395088</v>
      </c>
      <c r="S507">
        <v>2308.8852293051968</v>
      </c>
      <c r="T507">
        <v>21890.734760987143</v>
      </c>
      <c r="U507">
        <f>Net_Zero_Table[[#This Row],[Total Energy(MJ)]]*AHP!$Q$23/TOPSIS!$B$20</f>
        <v>2.693570427935852E-2</v>
      </c>
      <c r="V507">
        <f>Net_Zero_Table[[#This Row],[Capital Cost (LKR)]]*AHP!$Q$24/TOPSIS!$C$20</f>
        <v>4.365006623112796E-3</v>
      </c>
      <c r="W507">
        <f>Net_Zero_Table[[#This Row],[System Cost (LKR)]]*AHP!$Q$25/TOPSIS!$D$20</f>
        <v>2.8790678431804056E-3</v>
      </c>
      <c r="X507">
        <f>Net_Zero_Table[[#This Row],[Embodied Carbon (Metric T)]]*AHP!$Q$26/TOPSIS!$E$20</f>
        <v>1.1721875922771336E-2</v>
      </c>
      <c r="Y5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5.661047204492572E-3</v>
      </c>
      <c r="Z5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1.6032891053742811E-3</v>
      </c>
      <c r="AA507">
        <f>Net_Zero_Table[[#This Row],[S- Worst-Euclidean Distance]]/(Net_Zero_Table[[#This Row],[S+ Best-Euclidean Distance]]+Net_Zero_Table[[#This Row],[S- Worst-Euclidean Distance]])</f>
        <v>0.22070689419990075</v>
      </c>
      <c r="AB507">
        <v>506</v>
      </c>
    </row>
    <row r="508" spans="1:28" x14ac:dyDescent="0.3">
      <c r="A508">
        <v>396</v>
      </c>
      <c r="B508" t="s">
        <v>142</v>
      </c>
      <c r="C508" t="s">
        <v>150</v>
      </c>
      <c r="D508" t="s">
        <v>155</v>
      </c>
      <c r="E508" t="s">
        <v>157</v>
      </c>
      <c r="F508" t="s">
        <v>161</v>
      </c>
      <c r="G508" t="s">
        <v>224</v>
      </c>
      <c r="H508">
        <v>408.8446388664517</v>
      </c>
      <c r="I508">
        <v>30</v>
      </c>
      <c r="J508">
        <v>1462649.5979123164</v>
      </c>
      <c r="K508">
        <v>40706.503009090906</v>
      </c>
      <c r="L508">
        <v>263276927.62421694</v>
      </c>
      <c r="M508">
        <v>4943272.6181818172</v>
      </c>
      <c r="N508">
        <v>2193974396.8684745</v>
      </c>
      <c r="O508">
        <v>112386000</v>
      </c>
      <c r="P508">
        <v>24.202756897727269</v>
      </c>
      <c r="Q508">
        <v>21866.611488789131</v>
      </c>
      <c r="R508">
        <v>263317634.12722602</v>
      </c>
      <c r="S508">
        <v>2311.303669486656</v>
      </c>
      <c r="T508">
        <v>21890.814245686859</v>
      </c>
      <c r="U508">
        <f>Net_Zero_Table[[#This Row],[Total Energy(MJ)]]*AHP!$Q$23/TOPSIS!$B$20</f>
        <v>2.6935817306393633E-2</v>
      </c>
      <c r="V508">
        <f>Net_Zero_Table[[#This Row],[Capital Cost (LKR)]]*AHP!$Q$24/TOPSIS!$C$20</f>
        <v>4.3641935003119409E-3</v>
      </c>
      <c r="W508">
        <f>Net_Zero_Table[[#This Row],[System Cost (LKR)]]*AHP!$Q$25/TOPSIS!$D$20</f>
        <v>2.9421593677136202E-3</v>
      </c>
      <c r="X508">
        <f>Net_Zero_Table[[#This Row],[Embodied Carbon (Metric T)]]*AHP!$Q$26/TOPSIS!$E$20</f>
        <v>1.1715188751999416E-2</v>
      </c>
      <c r="Y5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5.6658364737613492E-3</v>
      </c>
      <c r="Z5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1.6032425765378714E-3</v>
      </c>
      <c r="AA508">
        <f>Net_Zero_Table[[#This Row],[S- Worst-Euclidean Distance]]/(Net_Zero_Table[[#This Row],[S+ Best-Euclidean Distance]]+Net_Zero_Table[[#This Row],[S- Worst-Euclidean Distance]])</f>
        <v>0.22055649215589096</v>
      </c>
      <c r="AB508">
        <v>507</v>
      </c>
    </row>
    <row r="509" spans="1:28" x14ac:dyDescent="0.3">
      <c r="A509">
        <v>378</v>
      </c>
      <c r="B509" t="s">
        <v>142</v>
      </c>
      <c r="C509" t="s">
        <v>150</v>
      </c>
      <c r="D509" t="s">
        <v>154</v>
      </c>
      <c r="E509" t="s">
        <v>157</v>
      </c>
      <c r="F509" t="s">
        <v>161</v>
      </c>
      <c r="G509" t="s">
        <v>224</v>
      </c>
      <c r="H509">
        <v>408.83819176145164</v>
      </c>
      <c r="I509">
        <v>30</v>
      </c>
      <c r="J509">
        <v>1462643.3571146766</v>
      </c>
      <c r="K509">
        <v>40724.923309090904</v>
      </c>
      <c r="L509">
        <v>263275804.28064179</v>
      </c>
      <c r="M509">
        <v>4944193.6331818169</v>
      </c>
      <c r="N509">
        <v>2193965035.6720147</v>
      </c>
      <c r="O509">
        <v>112386000</v>
      </c>
      <c r="P509">
        <v>24.216572122727271</v>
      </c>
      <c r="Q509">
        <v>21866.518188864415</v>
      </c>
      <c r="R509">
        <v>263316529.20395088</v>
      </c>
      <c r="S509">
        <v>2311.2952293051967</v>
      </c>
      <c r="T509">
        <v>21890.734760987143</v>
      </c>
      <c r="U509">
        <f>Net_Zero_Table[[#This Row],[Total Energy(MJ)]]*AHP!$Q$23/TOPSIS!$B$20</f>
        <v>2.693570427935852E-2</v>
      </c>
      <c r="V509">
        <f>Net_Zero_Table[[#This Row],[Capital Cost (LKR)]]*AHP!$Q$24/TOPSIS!$C$20</f>
        <v>4.365006623112796E-3</v>
      </c>
      <c r="W509">
        <f>Net_Zero_Table[[#This Row],[System Cost (LKR)]]*AHP!$Q$25/TOPSIS!$D$20</f>
        <v>2.9421593677136202E-3</v>
      </c>
      <c r="X509">
        <f>Net_Zero_Table[[#This Row],[Embodied Carbon (Metric T)]]*AHP!$Q$26/TOPSIS!$E$20</f>
        <v>1.1721875922771336E-2</v>
      </c>
      <c r="Y5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5.6684638875031095E-3</v>
      </c>
      <c r="Z5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1.5972832384420217E-3</v>
      </c>
      <c r="AA509">
        <f>Net_Zero_Table[[#This Row],[S- Worst-Euclidean Distance]]/(Net_Zero_Table[[#This Row],[S+ Best-Euclidean Distance]]+Net_Zero_Table[[#This Row],[S- Worst-Euclidean Distance]])</f>
        <v>0.21983743870445346</v>
      </c>
      <c r="AB509">
        <v>508</v>
      </c>
    </row>
    <row r="510" spans="1:28" x14ac:dyDescent="0.3">
      <c r="A510">
        <v>395</v>
      </c>
      <c r="B510" t="s">
        <v>142</v>
      </c>
      <c r="C510" t="s">
        <v>150</v>
      </c>
      <c r="D510" t="s">
        <v>155</v>
      </c>
      <c r="E510" t="s">
        <v>157</v>
      </c>
      <c r="F510" t="s">
        <v>161</v>
      </c>
      <c r="G510" t="s">
        <v>226</v>
      </c>
      <c r="H510">
        <v>408.8446388664517</v>
      </c>
      <c r="I510">
        <v>30</v>
      </c>
      <c r="J510">
        <v>1462649.5979123164</v>
      </c>
      <c r="K510">
        <v>40706.503009090906</v>
      </c>
      <c r="L510">
        <v>263276927.62421694</v>
      </c>
      <c r="M510">
        <v>4943272.6181818172</v>
      </c>
      <c r="N510">
        <v>2193974396.8684745</v>
      </c>
      <c r="O510">
        <v>117000000</v>
      </c>
      <c r="P510">
        <v>24.202756897727269</v>
      </c>
      <c r="Q510">
        <v>21866.611488789131</v>
      </c>
      <c r="R510">
        <v>263317634.12722602</v>
      </c>
      <c r="S510">
        <v>2315.917669486656</v>
      </c>
      <c r="T510">
        <v>21890.814245686859</v>
      </c>
      <c r="U510">
        <f>Net_Zero_Table[[#This Row],[Total Energy(MJ)]]*AHP!$Q$23/TOPSIS!$B$20</f>
        <v>2.6935817306393633E-2</v>
      </c>
      <c r="V510">
        <f>Net_Zero_Table[[#This Row],[Capital Cost (LKR)]]*AHP!$Q$24/TOPSIS!$C$20</f>
        <v>4.3641935003119409E-3</v>
      </c>
      <c r="W510">
        <f>Net_Zero_Table[[#This Row],[System Cost (LKR)]]*AHP!$Q$25/TOPSIS!$D$20</f>
        <v>3.0629495312805293E-3</v>
      </c>
      <c r="X510">
        <f>Net_Zero_Table[[#This Row],[Embodied Carbon (Metric T)]]*AHP!$Q$26/TOPSIS!$E$20</f>
        <v>1.1715188751999416E-2</v>
      </c>
      <c r="Y5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5.681970292692397E-3</v>
      </c>
      <c r="Z5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1.5986858652059421E-3</v>
      </c>
      <c r="AA510">
        <f>Net_Zero_Table[[#This Row],[S- Worst-Euclidean Distance]]/(Net_Zero_Table[[#This Row],[S+ Best-Euclidean Distance]]+Net_Zero_Table[[#This Row],[S- Worst-Euclidean Distance]])</f>
        <v>0.21957991567444446</v>
      </c>
      <c r="AB510">
        <v>509</v>
      </c>
    </row>
    <row r="511" spans="1:28" x14ac:dyDescent="0.3">
      <c r="A511">
        <v>377</v>
      </c>
      <c r="B511" t="s">
        <v>142</v>
      </c>
      <c r="C511" t="s">
        <v>150</v>
      </c>
      <c r="D511" t="s">
        <v>154</v>
      </c>
      <c r="E511" t="s">
        <v>157</v>
      </c>
      <c r="F511" t="s">
        <v>161</v>
      </c>
      <c r="G511" t="s">
        <v>226</v>
      </c>
      <c r="H511">
        <v>408.83819176145164</v>
      </c>
      <c r="I511">
        <v>30</v>
      </c>
      <c r="J511">
        <v>1462643.3571146766</v>
      </c>
      <c r="K511">
        <v>40724.923309090904</v>
      </c>
      <c r="L511">
        <v>263275804.28064179</v>
      </c>
      <c r="M511">
        <v>4944193.6331818169</v>
      </c>
      <c r="N511">
        <v>2193965035.6720147</v>
      </c>
      <c r="O511">
        <v>117000000</v>
      </c>
      <c r="P511">
        <v>24.216572122727271</v>
      </c>
      <c r="Q511">
        <v>21866.518188864415</v>
      </c>
      <c r="R511">
        <v>263316529.20395088</v>
      </c>
      <c r="S511">
        <v>2315.9092293051967</v>
      </c>
      <c r="T511">
        <v>21890.734760987143</v>
      </c>
      <c r="U511">
        <f>Net_Zero_Table[[#This Row],[Total Energy(MJ)]]*AHP!$Q$23/TOPSIS!$B$20</f>
        <v>2.693570427935852E-2</v>
      </c>
      <c r="V511">
        <f>Net_Zero_Table[[#This Row],[Capital Cost (LKR)]]*AHP!$Q$24/TOPSIS!$C$20</f>
        <v>4.365006623112796E-3</v>
      </c>
      <c r="W511">
        <f>Net_Zero_Table[[#This Row],[System Cost (LKR)]]*AHP!$Q$25/TOPSIS!$D$20</f>
        <v>3.0629495312805293E-3</v>
      </c>
      <c r="X511">
        <f>Net_Zero_Table[[#This Row],[Embodied Carbon (Metric T)]]*AHP!$Q$26/TOPSIS!$E$20</f>
        <v>1.1721875922771336E-2</v>
      </c>
      <c r="Y5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5.6845902493989266E-3</v>
      </c>
      <c r="Z5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1.5927094776491135E-3</v>
      </c>
      <c r="AA511">
        <f>Net_Zero_Table[[#This Row],[S- Worst-Euclidean Distance]]/(Net_Zero_Table[[#This Row],[S+ Best-Euclidean Distance]]+Net_Zero_Table[[#This Row],[S- Worst-Euclidean Distance]])</f>
        <v>0.21885995319519144</v>
      </c>
      <c r="AB511">
        <v>510</v>
      </c>
    </row>
    <row r="512" spans="1:28" x14ac:dyDescent="0.3">
      <c r="A512">
        <v>502</v>
      </c>
      <c r="B512" t="s">
        <v>143</v>
      </c>
      <c r="C512" t="s">
        <v>150</v>
      </c>
      <c r="D512" t="s">
        <v>155</v>
      </c>
      <c r="E512" t="s">
        <v>157</v>
      </c>
      <c r="F512" t="s">
        <v>161</v>
      </c>
      <c r="G512" t="s">
        <v>225</v>
      </c>
      <c r="H512">
        <v>405.98655825288046</v>
      </c>
      <c r="I512">
        <v>58</v>
      </c>
      <c r="J512">
        <v>1446229.1138314772</v>
      </c>
      <c r="K512">
        <v>37076.0830090909</v>
      </c>
      <c r="L512">
        <v>260321240.4896659</v>
      </c>
      <c r="M512">
        <v>4798055.8181818174</v>
      </c>
      <c r="N512">
        <v>2169343670.7472157</v>
      </c>
      <c r="O512">
        <v>108112000</v>
      </c>
      <c r="P512">
        <v>24.92884089772727</v>
      </c>
      <c r="Q512">
        <v>21621.125251780584</v>
      </c>
      <c r="R512">
        <v>260358316.57267499</v>
      </c>
      <c r="S512">
        <v>2282.2537265653978</v>
      </c>
      <c r="T512">
        <v>21646.054092678311</v>
      </c>
      <c r="U512">
        <f>Net_Zero_Table[[#This Row],[Total Energy(MJ)]]*AHP!$Q$23/TOPSIS!$B$20</f>
        <v>2.6633096840044321E-2</v>
      </c>
      <c r="V512">
        <f>Net_Zero_Table[[#This Row],[Capital Cost (LKR)]]*AHP!$Q$24/TOPSIS!$C$20</f>
        <v>4.235988106103033E-3</v>
      </c>
      <c r="W512">
        <f>Net_Zero_Table[[#This Row],[System Cost (LKR)]]*AHP!$Q$25/TOPSIS!$D$20</f>
        <v>2.8302700831265007E-3</v>
      </c>
      <c r="X512">
        <f>Net_Zero_Table[[#This Row],[Embodied Carbon (Metric T)]]*AHP!$Q$26/TOPSIS!$E$20</f>
        <v>1.2066645040460731E-2</v>
      </c>
      <c r="Y5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5.5296664793732502E-3</v>
      </c>
      <c r="Z5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1.4646428795960793E-3</v>
      </c>
      <c r="AA512">
        <f>Net_Zero_Table[[#This Row],[S- Worst-Euclidean Distance]]/(Net_Zero_Table[[#This Row],[S+ Best-Euclidean Distance]]+Net_Zero_Table[[#This Row],[S- Worst-Euclidean Distance]])</f>
        <v>0.20940493255675879</v>
      </c>
      <c r="AB512">
        <v>511</v>
      </c>
    </row>
    <row r="513" spans="1:28" x14ac:dyDescent="0.3">
      <c r="A513">
        <v>504</v>
      </c>
      <c r="B513" t="s">
        <v>143</v>
      </c>
      <c r="C513" t="s">
        <v>150</v>
      </c>
      <c r="D513" t="s">
        <v>155</v>
      </c>
      <c r="E513" t="s">
        <v>157</v>
      </c>
      <c r="F513" t="s">
        <v>161</v>
      </c>
      <c r="G513" t="s">
        <v>224</v>
      </c>
      <c r="H513">
        <v>405.98655825288046</v>
      </c>
      <c r="I513">
        <v>29</v>
      </c>
      <c r="J513">
        <v>1446229.1138314772</v>
      </c>
      <c r="K513">
        <v>37076.0830090909</v>
      </c>
      <c r="L513">
        <v>260321240.4896659</v>
      </c>
      <c r="M513">
        <v>4798055.8181818174</v>
      </c>
      <c r="N513">
        <v>2169343670.7472157</v>
      </c>
      <c r="O513">
        <v>108639800</v>
      </c>
      <c r="P513">
        <v>24.92884089772727</v>
      </c>
      <c r="Q513">
        <v>21621.125251780584</v>
      </c>
      <c r="R513">
        <v>260358316.57267499</v>
      </c>
      <c r="S513">
        <v>2282.7815265653976</v>
      </c>
      <c r="T513">
        <v>21646.054092678311</v>
      </c>
      <c r="U513">
        <f>Net_Zero_Table[[#This Row],[Total Energy(MJ)]]*AHP!$Q$23/TOPSIS!$B$20</f>
        <v>2.6633096840044321E-2</v>
      </c>
      <c r="V513">
        <f>Net_Zero_Table[[#This Row],[Capital Cost (LKR)]]*AHP!$Q$24/TOPSIS!$C$20</f>
        <v>4.235988106103033E-3</v>
      </c>
      <c r="W513">
        <f>Net_Zero_Table[[#This Row],[System Cost (LKR)]]*AHP!$Q$25/TOPSIS!$D$20</f>
        <v>2.8440873887898331E-3</v>
      </c>
      <c r="X513">
        <f>Net_Zero_Table[[#This Row],[Embodied Carbon (Metric T)]]*AHP!$Q$26/TOPSIS!$E$20</f>
        <v>1.2066645040460731E-2</v>
      </c>
      <c r="Y5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5.5311467505963323E-3</v>
      </c>
      <c r="Z5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1.4625114278438477E-3</v>
      </c>
      <c r="AA513">
        <f>Net_Zero_Table[[#This Row],[S- Worst-Euclidean Distance]]/(Net_Zero_Table[[#This Row],[S+ Best-Euclidean Distance]]+Net_Zero_Table[[#This Row],[S- Worst-Euclidean Distance]])</f>
        <v>0.20911966105984847</v>
      </c>
      <c r="AB513">
        <v>512</v>
      </c>
    </row>
    <row r="514" spans="1:28" x14ac:dyDescent="0.3">
      <c r="A514">
        <v>484</v>
      </c>
      <c r="B514" t="s">
        <v>143</v>
      </c>
      <c r="C514" t="s">
        <v>150</v>
      </c>
      <c r="D514" t="s">
        <v>154</v>
      </c>
      <c r="E514" t="s">
        <v>157</v>
      </c>
      <c r="F514" t="s">
        <v>161</v>
      </c>
      <c r="G514" t="s">
        <v>225</v>
      </c>
      <c r="H514">
        <v>405.98011114788045</v>
      </c>
      <c r="I514">
        <v>58</v>
      </c>
      <c r="J514">
        <v>1446222.8730338369</v>
      </c>
      <c r="K514">
        <v>37094.503309090906</v>
      </c>
      <c r="L514">
        <v>260320117.14609069</v>
      </c>
      <c r="M514">
        <v>4798976.8331818171</v>
      </c>
      <c r="N514">
        <v>2169334309.5507555</v>
      </c>
      <c r="O514">
        <v>108112000</v>
      </c>
      <c r="P514">
        <v>24.942656122727268</v>
      </c>
      <c r="Q514">
        <v>21621.031951855864</v>
      </c>
      <c r="R514">
        <v>260357211.64939979</v>
      </c>
      <c r="S514">
        <v>2282.2452863839376</v>
      </c>
      <c r="T514">
        <v>21645.974607978591</v>
      </c>
      <c r="U514">
        <f>Net_Zero_Table[[#This Row],[Total Energy(MJ)]]*AHP!$Q$23/TOPSIS!$B$20</f>
        <v>2.6632983813009208E-2</v>
      </c>
      <c r="V514">
        <f>Net_Zero_Table[[#This Row],[Capital Cost (LKR)]]*AHP!$Q$24/TOPSIS!$C$20</f>
        <v>4.236801228903889E-3</v>
      </c>
      <c r="W514">
        <f>Net_Zero_Table[[#This Row],[System Cost (LKR)]]*AHP!$Q$25/TOPSIS!$D$20</f>
        <v>2.8302700831265007E-3</v>
      </c>
      <c r="X514">
        <f>Net_Zero_Table[[#This Row],[Embodied Carbon (Metric T)]]*AHP!$Q$26/TOPSIS!$E$20</f>
        <v>1.207333221123265E-2</v>
      </c>
      <c r="Y5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5.5327707076835656E-3</v>
      </c>
      <c r="Z5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1.4596801647998991E-3</v>
      </c>
      <c r="AA514">
        <f>Net_Zero_Table[[#This Row],[S- Worst-Euclidean Distance]]/(Net_Zero_Table[[#This Row],[S+ Best-Euclidean Distance]]+Net_Zero_Table[[#This Row],[S- Worst-Euclidean Distance]])</f>
        <v>0.20875086452791533</v>
      </c>
      <c r="AB514">
        <v>513</v>
      </c>
    </row>
    <row r="515" spans="1:28" x14ac:dyDescent="0.3">
      <c r="A515">
        <v>486</v>
      </c>
      <c r="B515" t="s">
        <v>143</v>
      </c>
      <c r="C515" t="s">
        <v>150</v>
      </c>
      <c r="D515" t="s">
        <v>154</v>
      </c>
      <c r="E515" t="s">
        <v>157</v>
      </c>
      <c r="F515" t="s">
        <v>161</v>
      </c>
      <c r="G515" t="s">
        <v>224</v>
      </c>
      <c r="H515">
        <v>405.98011114788045</v>
      </c>
      <c r="I515">
        <v>29</v>
      </c>
      <c r="J515">
        <v>1446222.8730338369</v>
      </c>
      <c r="K515">
        <v>37094.503309090906</v>
      </c>
      <c r="L515">
        <v>260320117.14609069</v>
      </c>
      <c r="M515">
        <v>4798976.8331818171</v>
      </c>
      <c r="N515">
        <v>2169334309.5507555</v>
      </c>
      <c r="O515">
        <v>108639800</v>
      </c>
      <c r="P515">
        <v>24.942656122727268</v>
      </c>
      <c r="Q515">
        <v>21621.031951855864</v>
      </c>
      <c r="R515">
        <v>260357211.64939979</v>
      </c>
      <c r="S515">
        <v>2282.7730863839374</v>
      </c>
      <c r="T515">
        <v>21645.974607978591</v>
      </c>
      <c r="U515">
        <f>Net_Zero_Table[[#This Row],[Total Energy(MJ)]]*AHP!$Q$23/TOPSIS!$B$20</f>
        <v>2.6632983813009208E-2</v>
      </c>
      <c r="V515">
        <f>Net_Zero_Table[[#This Row],[Capital Cost (LKR)]]*AHP!$Q$24/TOPSIS!$C$20</f>
        <v>4.236801228903889E-3</v>
      </c>
      <c r="W515">
        <f>Net_Zero_Table[[#This Row],[System Cost (LKR)]]*AHP!$Q$25/TOPSIS!$D$20</f>
        <v>2.8440873887898331E-3</v>
      </c>
      <c r="X515">
        <f>Net_Zero_Table[[#This Row],[Embodied Carbon (Metric T)]]*AHP!$Q$26/TOPSIS!$E$20</f>
        <v>1.207333221123265E-2</v>
      </c>
      <c r="Y5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5.5342501486045524E-3</v>
      </c>
      <c r="Z5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1.4575414557852601E-3</v>
      </c>
      <c r="AA515">
        <f>Net_Zero_Table[[#This Row],[S- Worst-Euclidean Distance]]/(Net_Zero_Table[[#This Row],[S+ Best-Euclidean Distance]]+Net_Zero_Table[[#This Row],[S- Worst-Euclidean Distance]])</f>
        <v>0.20846465945440071</v>
      </c>
      <c r="AB515">
        <v>514</v>
      </c>
    </row>
    <row r="516" spans="1:28" x14ac:dyDescent="0.3">
      <c r="A516">
        <v>503</v>
      </c>
      <c r="B516" t="s">
        <v>143</v>
      </c>
      <c r="C516" t="s">
        <v>150</v>
      </c>
      <c r="D516" t="s">
        <v>155</v>
      </c>
      <c r="E516" t="s">
        <v>157</v>
      </c>
      <c r="F516" t="s">
        <v>161</v>
      </c>
      <c r="G516" t="s">
        <v>226</v>
      </c>
      <c r="H516">
        <v>405.98655825288046</v>
      </c>
      <c r="I516">
        <v>29</v>
      </c>
      <c r="J516">
        <v>1446229.1138314772</v>
      </c>
      <c r="K516">
        <v>37076.0830090909</v>
      </c>
      <c r="L516">
        <v>260321240.4896659</v>
      </c>
      <c r="M516">
        <v>4798055.8181818174</v>
      </c>
      <c r="N516">
        <v>2169343670.7472157</v>
      </c>
      <c r="O516">
        <v>113100000</v>
      </c>
      <c r="P516">
        <v>24.92884089772727</v>
      </c>
      <c r="Q516">
        <v>21621.125251780584</v>
      </c>
      <c r="R516">
        <v>260358316.57267499</v>
      </c>
      <c r="S516">
        <v>2287.2417265653976</v>
      </c>
      <c r="T516">
        <v>21646.054092678311</v>
      </c>
      <c r="U516">
        <f>Net_Zero_Table[[#This Row],[Total Energy(MJ)]]*AHP!$Q$23/TOPSIS!$B$20</f>
        <v>2.6633096840044321E-2</v>
      </c>
      <c r="V516">
        <f>Net_Zero_Table[[#This Row],[Capital Cost (LKR)]]*AHP!$Q$24/TOPSIS!$C$20</f>
        <v>4.235988106103033E-3</v>
      </c>
      <c r="W516">
        <f>Net_Zero_Table[[#This Row],[System Cost (LKR)]]*AHP!$Q$25/TOPSIS!$D$20</f>
        <v>2.9608512135711781E-3</v>
      </c>
      <c r="X516">
        <f>Net_Zero_Table[[#This Row],[Embodied Carbon (Metric T)]]*AHP!$Q$26/TOPSIS!$E$20</f>
        <v>1.2066645040460731E-2</v>
      </c>
      <c r="Y5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5.5450150950954622E-3</v>
      </c>
      <c r="Z5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1.449642406125494E-3</v>
      </c>
      <c r="AA516">
        <f>Net_Zero_Table[[#This Row],[S- Worst-Euclidean Distance]]/(Net_Zero_Table[[#This Row],[S+ Best-Euclidean Distance]]+Net_Zero_Table[[#This Row],[S- Worst-Euclidean Distance]])</f>
        <v>0.20724994838881686</v>
      </c>
      <c r="AB516">
        <v>515</v>
      </c>
    </row>
    <row r="517" spans="1:28" x14ac:dyDescent="0.3">
      <c r="A517">
        <v>485</v>
      </c>
      <c r="B517" t="s">
        <v>143</v>
      </c>
      <c r="C517" t="s">
        <v>150</v>
      </c>
      <c r="D517" t="s">
        <v>154</v>
      </c>
      <c r="E517" t="s">
        <v>157</v>
      </c>
      <c r="F517" t="s">
        <v>161</v>
      </c>
      <c r="G517" t="s">
        <v>226</v>
      </c>
      <c r="H517">
        <v>405.98011114788045</v>
      </c>
      <c r="I517">
        <v>29</v>
      </c>
      <c r="J517">
        <v>1446222.8730338369</v>
      </c>
      <c r="K517">
        <v>37094.503309090906</v>
      </c>
      <c r="L517">
        <v>260320117.14609069</v>
      </c>
      <c r="M517">
        <v>4798976.8331818171</v>
      </c>
      <c r="N517">
        <v>2169334309.5507555</v>
      </c>
      <c r="O517">
        <v>113100000</v>
      </c>
      <c r="P517">
        <v>24.942656122727268</v>
      </c>
      <c r="Q517">
        <v>21621.031951855864</v>
      </c>
      <c r="R517">
        <v>260357211.64939979</v>
      </c>
      <c r="S517">
        <v>2287.2332863839374</v>
      </c>
      <c r="T517">
        <v>21645.974607978591</v>
      </c>
      <c r="U517">
        <f>Net_Zero_Table[[#This Row],[Total Energy(MJ)]]*AHP!$Q$23/TOPSIS!$B$20</f>
        <v>2.6632983813009208E-2</v>
      </c>
      <c r="V517">
        <f>Net_Zero_Table[[#This Row],[Capital Cost (LKR)]]*AHP!$Q$24/TOPSIS!$C$20</f>
        <v>4.236801228903889E-3</v>
      </c>
      <c r="W517">
        <f>Net_Zero_Table[[#This Row],[System Cost (LKR)]]*AHP!$Q$25/TOPSIS!$D$20</f>
        <v>2.9608512135711781E-3</v>
      </c>
      <c r="X517">
        <f>Net_Zero_Table[[#This Row],[Embodied Carbon (Metric T)]]*AHP!$Q$26/TOPSIS!$E$20</f>
        <v>1.207333221123265E-2</v>
      </c>
      <c r="Y5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5.5481107356949609E-3</v>
      </c>
      <c r="Z5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1.4446281612913673E-3</v>
      </c>
      <c r="AA517">
        <f>Net_Zero_Table[[#This Row],[S- Worst-Euclidean Distance]]/(Net_Zero_Table[[#This Row],[S+ Best-Euclidean Distance]]+Net_Zero_Table[[#This Row],[S- Worst-Euclidean Distance]])</f>
        <v>0.20658974724681356</v>
      </c>
      <c r="AB517">
        <v>516</v>
      </c>
    </row>
    <row r="518" spans="1:28" x14ac:dyDescent="0.3">
      <c r="A518">
        <v>391</v>
      </c>
      <c r="B518" t="s">
        <v>142</v>
      </c>
      <c r="C518" t="s">
        <v>150</v>
      </c>
      <c r="D518" t="s">
        <v>155</v>
      </c>
      <c r="E518" t="s">
        <v>157</v>
      </c>
      <c r="F518" t="s">
        <v>160</v>
      </c>
      <c r="G518" t="s">
        <v>225</v>
      </c>
      <c r="H518">
        <v>409.10913150991325</v>
      </c>
      <c r="I518">
        <v>59</v>
      </c>
      <c r="J518">
        <v>1455510.0818641982</v>
      </c>
      <c r="K518">
        <v>40215.235145454542</v>
      </c>
      <c r="L518">
        <v>261991814.73555568</v>
      </c>
      <c r="M518">
        <v>4992399.4045454534</v>
      </c>
      <c r="N518">
        <v>2183265122.7962971</v>
      </c>
      <c r="O518">
        <v>109976000</v>
      </c>
      <c r="P518">
        <v>24.694024761363632</v>
      </c>
      <c r="Q518">
        <v>21759.875723869758</v>
      </c>
      <c r="R518">
        <v>262032029.97070113</v>
      </c>
      <c r="S518">
        <v>2298.2335222008423</v>
      </c>
      <c r="T518">
        <v>21784.569748631122</v>
      </c>
      <c r="U518">
        <f>Net_Zero_Table[[#This Row],[Total Energy(MJ)]]*AHP!$Q$23/TOPSIS!$B$20</f>
        <v>2.6804307698982514E-2</v>
      </c>
      <c r="V518">
        <f>Net_Zero_Table[[#This Row],[Capital Cost (LKR)]]*AHP!$Q$24/TOPSIS!$C$20</f>
        <v>4.4075653347826543E-3</v>
      </c>
      <c r="W518">
        <f>Net_Zero_Table[[#This Row],[System Cost (LKR)]]*AHP!$Q$25/TOPSIS!$D$20</f>
        <v>2.8790678431804056E-3</v>
      </c>
      <c r="X518">
        <f>Net_Zero_Table[[#This Row],[Embodied Carbon (Metric T)]]*AHP!$Q$26/TOPSIS!$E$20</f>
        <v>1.1952983800497875E-2</v>
      </c>
      <c r="Y5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5.6438314312517151E-3</v>
      </c>
      <c r="Z5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1.3997842781360084E-3</v>
      </c>
      <c r="AA518">
        <f>Net_Zero_Table[[#This Row],[S- Worst-Euclidean Distance]]/(Net_Zero_Table[[#This Row],[S+ Best-Euclidean Distance]]+Net_Zero_Table[[#This Row],[S- Worst-Euclidean Distance]])</f>
        <v>0.1987309268264561</v>
      </c>
      <c r="AB518">
        <v>517</v>
      </c>
    </row>
    <row r="519" spans="1:28" x14ac:dyDescent="0.3">
      <c r="A519">
        <v>373</v>
      </c>
      <c r="B519" t="s">
        <v>142</v>
      </c>
      <c r="C519" t="s">
        <v>150</v>
      </c>
      <c r="D519" t="s">
        <v>154</v>
      </c>
      <c r="E519" t="s">
        <v>157</v>
      </c>
      <c r="F519" t="s">
        <v>160</v>
      </c>
      <c r="G519" t="s">
        <v>225</v>
      </c>
      <c r="H519">
        <v>409.10268440491325</v>
      </c>
      <c r="I519">
        <v>59</v>
      </c>
      <c r="J519">
        <v>1455503.8410665584</v>
      </c>
      <c r="K519">
        <v>40233.65544545454</v>
      </c>
      <c r="L519">
        <v>261990691.3919805</v>
      </c>
      <c r="M519">
        <v>4993320.419545453</v>
      </c>
      <c r="N519">
        <v>2183255761.5998373</v>
      </c>
      <c r="O519">
        <v>109976000</v>
      </c>
      <c r="P519">
        <v>24.707839986363634</v>
      </c>
      <c r="Q519">
        <v>21759.782423945046</v>
      </c>
      <c r="R519">
        <v>262030925.04742596</v>
      </c>
      <c r="S519">
        <v>2298.2250820193831</v>
      </c>
      <c r="T519">
        <v>21784.49026393141</v>
      </c>
      <c r="U519">
        <f>Net_Zero_Table[[#This Row],[Total Energy(MJ)]]*AHP!$Q$23/TOPSIS!$B$20</f>
        <v>2.6804194671947407E-2</v>
      </c>
      <c r="V519">
        <f>Net_Zero_Table[[#This Row],[Capital Cost (LKR)]]*AHP!$Q$24/TOPSIS!$C$20</f>
        <v>4.4083784575835103E-3</v>
      </c>
      <c r="W519">
        <f>Net_Zero_Table[[#This Row],[System Cost (LKR)]]*AHP!$Q$25/TOPSIS!$D$20</f>
        <v>2.8790678431804056E-3</v>
      </c>
      <c r="X519">
        <f>Net_Zero_Table[[#This Row],[Embodied Carbon (Metric T)]]*AHP!$Q$26/TOPSIS!$E$20</f>
        <v>1.1959670971269796E-2</v>
      </c>
      <c r="Y5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5.646759578257287E-3</v>
      </c>
      <c r="Z5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1.3941318530303762E-3</v>
      </c>
      <c r="AA519">
        <f>Net_Zero_Table[[#This Row],[S- Worst-Euclidean Distance]]/(Net_Zero_Table[[#This Row],[S+ Best-Euclidean Distance]]+Net_Zero_Table[[#This Row],[S- Worst-Euclidean Distance]])</f>
        <v>0.19800502061930139</v>
      </c>
      <c r="AB519">
        <v>518</v>
      </c>
    </row>
    <row r="520" spans="1:28" x14ac:dyDescent="0.3">
      <c r="A520">
        <v>393</v>
      </c>
      <c r="B520" t="s">
        <v>142</v>
      </c>
      <c r="C520" t="s">
        <v>150</v>
      </c>
      <c r="D520" t="s">
        <v>155</v>
      </c>
      <c r="E520" t="s">
        <v>157</v>
      </c>
      <c r="F520" t="s">
        <v>160</v>
      </c>
      <c r="G520" t="s">
        <v>224</v>
      </c>
      <c r="H520">
        <v>409.10913150991325</v>
      </c>
      <c r="I520">
        <v>30</v>
      </c>
      <c r="J520">
        <v>1455510.0818641982</v>
      </c>
      <c r="K520">
        <v>40215.235145454542</v>
      </c>
      <c r="L520">
        <v>261991814.73555568</v>
      </c>
      <c r="M520">
        <v>4992399.4045454534</v>
      </c>
      <c r="N520">
        <v>2183265122.7962971</v>
      </c>
      <c r="O520">
        <v>112386000</v>
      </c>
      <c r="P520">
        <v>24.694024761363632</v>
      </c>
      <c r="Q520">
        <v>21759.875723869758</v>
      </c>
      <c r="R520">
        <v>262032029.97070113</v>
      </c>
      <c r="S520">
        <v>2300.6435222008422</v>
      </c>
      <c r="T520">
        <v>21784.569748631122</v>
      </c>
      <c r="U520">
        <f>Net_Zero_Table[[#This Row],[Total Energy(MJ)]]*AHP!$Q$23/TOPSIS!$B$20</f>
        <v>2.6804307698982514E-2</v>
      </c>
      <c r="V520">
        <f>Net_Zero_Table[[#This Row],[Capital Cost (LKR)]]*AHP!$Q$24/TOPSIS!$C$20</f>
        <v>4.4075653347826543E-3</v>
      </c>
      <c r="W520">
        <f>Net_Zero_Table[[#This Row],[System Cost (LKR)]]*AHP!$Q$25/TOPSIS!$D$20</f>
        <v>2.9421593677136202E-3</v>
      </c>
      <c r="X520">
        <f>Net_Zero_Table[[#This Row],[Embodied Carbon (Metric T)]]*AHP!$Q$26/TOPSIS!$E$20</f>
        <v>1.1952983800497875E-2</v>
      </c>
      <c r="Y5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5.6512707081521479E-3</v>
      </c>
      <c r="Z5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1.3929012218074602E-3</v>
      </c>
      <c r="AA520">
        <f>Net_Zero_Table[[#This Row],[S- Worst-Euclidean Distance]]/(Net_Zero_Table[[#This Row],[S+ Best-Euclidean Distance]]+Net_Zero_Table[[#This Row],[S- Worst-Euclidean Distance]])</f>
        <v>0.19773810685728782</v>
      </c>
      <c r="AB520">
        <v>519</v>
      </c>
    </row>
    <row r="521" spans="1:28" x14ac:dyDescent="0.3">
      <c r="A521">
        <v>375</v>
      </c>
      <c r="B521" t="s">
        <v>142</v>
      </c>
      <c r="C521" t="s">
        <v>150</v>
      </c>
      <c r="D521" t="s">
        <v>154</v>
      </c>
      <c r="E521" t="s">
        <v>157</v>
      </c>
      <c r="F521" t="s">
        <v>160</v>
      </c>
      <c r="G521" t="s">
        <v>224</v>
      </c>
      <c r="H521">
        <v>409.10268440491325</v>
      </c>
      <c r="I521">
        <v>30</v>
      </c>
      <c r="J521">
        <v>1455503.8410665584</v>
      </c>
      <c r="K521">
        <v>40233.65544545454</v>
      </c>
      <c r="L521">
        <v>261990691.3919805</v>
      </c>
      <c r="M521">
        <v>4993320.419545453</v>
      </c>
      <c r="N521">
        <v>2183255761.5998373</v>
      </c>
      <c r="O521">
        <v>112386000</v>
      </c>
      <c r="P521">
        <v>24.707839986363634</v>
      </c>
      <c r="Q521">
        <v>21759.782423945046</v>
      </c>
      <c r="R521">
        <v>262030925.04742596</v>
      </c>
      <c r="S521">
        <v>2300.6350820193829</v>
      </c>
      <c r="T521">
        <v>21784.49026393141</v>
      </c>
      <c r="U521">
        <f>Net_Zero_Table[[#This Row],[Total Energy(MJ)]]*AHP!$Q$23/TOPSIS!$B$20</f>
        <v>2.6804194671947407E-2</v>
      </c>
      <c r="V521">
        <f>Net_Zero_Table[[#This Row],[Capital Cost (LKR)]]*AHP!$Q$24/TOPSIS!$C$20</f>
        <v>4.4083784575835103E-3</v>
      </c>
      <c r="W521">
        <f>Net_Zero_Table[[#This Row],[System Cost (LKR)]]*AHP!$Q$25/TOPSIS!$D$20</f>
        <v>2.9421593677136202E-3</v>
      </c>
      <c r="X521">
        <f>Net_Zero_Table[[#This Row],[Embodied Carbon (Metric T)]]*AHP!$Q$26/TOPSIS!$E$20</f>
        <v>1.1959670971269796E-2</v>
      </c>
      <c r="Y5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5.6541950025688105E-3</v>
      </c>
      <c r="Z5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1.3872207510089662E-3</v>
      </c>
      <c r="AA521">
        <f>Net_Zero_Table[[#This Row],[S- Worst-Euclidean Distance]]/(Net_Zero_Table[[#This Row],[S+ Best-Euclidean Distance]]+Net_Zero_Table[[#This Row],[S- Worst-Euclidean Distance]])</f>
        <v>0.19700878339758771</v>
      </c>
      <c r="AB521">
        <v>520</v>
      </c>
    </row>
    <row r="522" spans="1:28" x14ac:dyDescent="0.3">
      <c r="A522">
        <v>392</v>
      </c>
      <c r="B522" t="s">
        <v>142</v>
      </c>
      <c r="C522" t="s">
        <v>150</v>
      </c>
      <c r="D522" t="s">
        <v>155</v>
      </c>
      <c r="E522" t="s">
        <v>157</v>
      </c>
      <c r="F522" t="s">
        <v>160</v>
      </c>
      <c r="G522" t="s">
        <v>226</v>
      </c>
      <c r="H522">
        <v>409.10913150991325</v>
      </c>
      <c r="I522">
        <v>30</v>
      </c>
      <c r="J522">
        <v>1455510.0818641982</v>
      </c>
      <c r="K522">
        <v>40215.235145454542</v>
      </c>
      <c r="L522">
        <v>261991814.73555568</v>
      </c>
      <c r="M522">
        <v>4992399.4045454534</v>
      </c>
      <c r="N522">
        <v>2183265122.7962971</v>
      </c>
      <c r="O522">
        <v>117000000</v>
      </c>
      <c r="P522">
        <v>24.694024761363632</v>
      </c>
      <c r="Q522">
        <v>21759.875723869758</v>
      </c>
      <c r="R522">
        <v>262032029.97070113</v>
      </c>
      <c r="S522">
        <v>2305.2575222008422</v>
      </c>
      <c r="T522">
        <v>21784.569748631122</v>
      </c>
      <c r="U522">
        <f>Net_Zero_Table[[#This Row],[Total Energy(MJ)]]*AHP!$Q$23/TOPSIS!$B$20</f>
        <v>2.6804307698982514E-2</v>
      </c>
      <c r="V522">
        <f>Net_Zero_Table[[#This Row],[Capital Cost (LKR)]]*AHP!$Q$24/TOPSIS!$C$20</f>
        <v>4.4075653347826543E-3</v>
      </c>
      <c r="W522">
        <f>Net_Zero_Table[[#This Row],[System Cost (LKR)]]*AHP!$Q$25/TOPSIS!$D$20</f>
        <v>3.0629495312805293E-3</v>
      </c>
      <c r="X522">
        <f>Net_Zero_Table[[#This Row],[Embodied Carbon (Metric T)]]*AHP!$Q$26/TOPSIS!$E$20</f>
        <v>1.1952983800497875E-2</v>
      </c>
      <c r="Y5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5.6674459923719582E-3</v>
      </c>
      <c r="Z5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1.3876539734740049E-3</v>
      </c>
      <c r="AA522">
        <f>Net_Zero_Table[[#This Row],[S- Worst-Euclidean Distance]]/(Net_Zero_Table[[#This Row],[S+ Best-Euclidean Distance]]+Net_Zero_Table[[#This Row],[S- Worst-Euclidean Distance]])</f>
        <v>0.19668806681573564</v>
      </c>
      <c r="AB522">
        <v>521</v>
      </c>
    </row>
    <row r="523" spans="1:28" x14ac:dyDescent="0.3">
      <c r="A523">
        <v>374</v>
      </c>
      <c r="B523" t="s">
        <v>142</v>
      </c>
      <c r="C523" t="s">
        <v>150</v>
      </c>
      <c r="D523" t="s">
        <v>154</v>
      </c>
      <c r="E523" t="s">
        <v>157</v>
      </c>
      <c r="F523" t="s">
        <v>160</v>
      </c>
      <c r="G523" t="s">
        <v>226</v>
      </c>
      <c r="H523">
        <v>409.10268440491325</v>
      </c>
      <c r="I523">
        <v>30</v>
      </c>
      <c r="J523">
        <v>1455503.8410665584</v>
      </c>
      <c r="K523">
        <v>40233.65544545454</v>
      </c>
      <c r="L523">
        <v>261990691.3919805</v>
      </c>
      <c r="M523">
        <v>4993320.419545453</v>
      </c>
      <c r="N523">
        <v>2183255761.5998373</v>
      </c>
      <c r="O523">
        <v>117000000</v>
      </c>
      <c r="P523">
        <v>24.707839986363634</v>
      </c>
      <c r="Q523">
        <v>21759.782423945046</v>
      </c>
      <c r="R523">
        <v>262030925.04742596</v>
      </c>
      <c r="S523">
        <v>2305.249082019383</v>
      </c>
      <c r="T523">
        <v>21784.49026393141</v>
      </c>
      <c r="U523">
        <f>Net_Zero_Table[[#This Row],[Total Energy(MJ)]]*AHP!$Q$23/TOPSIS!$B$20</f>
        <v>2.6804194671947407E-2</v>
      </c>
      <c r="V523">
        <f>Net_Zero_Table[[#This Row],[Capital Cost (LKR)]]*AHP!$Q$24/TOPSIS!$C$20</f>
        <v>4.4083784575835103E-3</v>
      </c>
      <c r="W523">
        <f>Net_Zero_Table[[#This Row],[System Cost (LKR)]]*AHP!$Q$25/TOPSIS!$D$20</f>
        <v>3.0629495312805293E-3</v>
      </c>
      <c r="X523">
        <f>Net_Zero_Table[[#This Row],[Embodied Carbon (Metric T)]]*AHP!$Q$26/TOPSIS!$E$20</f>
        <v>1.1959670971269796E-2</v>
      </c>
      <c r="Y5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5.6703619449474827E-3</v>
      </c>
      <c r="Z5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1.3819519341914028E-3</v>
      </c>
      <c r="AA523">
        <f>Net_Zero_Table[[#This Row],[S- Worst-Euclidean Distance]]/(Net_Zero_Table[[#This Row],[S+ Best-Euclidean Distance]]+Net_Zero_Table[[#This Row],[S- Worst-Euclidean Distance]])</f>
        <v>0.19595723586258534</v>
      </c>
      <c r="AB523">
        <v>522</v>
      </c>
    </row>
    <row r="524" spans="1:28" x14ac:dyDescent="0.3">
      <c r="A524">
        <v>499</v>
      </c>
      <c r="B524" t="s">
        <v>143</v>
      </c>
      <c r="C524" t="s">
        <v>150</v>
      </c>
      <c r="D524" t="s">
        <v>155</v>
      </c>
      <c r="E524" t="s">
        <v>157</v>
      </c>
      <c r="F524" t="s">
        <v>160</v>
      </c>
      <c r="G524" t="s">
        <v>225</v>
      </c>
      <c r="H524">
        <v>406.25105089634189</v>
      </c>
      <c r="I524">
        <v>58</v>
      </c>
      <c r="J524">
        <v>1439089.5977833585</v>
      </c>
      <c r="K524">
        <v>36584.815145454537</v>
      </c>
      <c r="L524">
        <v>259036127.60100451</v>
      </c>
      <c r="M524">
        <v>4847182.6045454536</v>
      </c>
      <c r="N524">
        <v>2158634396.6750374</v>
      </c>
      <c r="O524">
        <v>108112000</v>
      </c>
      <c r="P524">
        <v>25.420108761363633</v>
      </c>
      <c r="Q524">
        <v>21514.389486861208</v>
      </c>
      <c r="R524">
        <v>259072712.41614997</v>
      </c>
      <c r="S524">
        <v>2271.5935792795831</v>
      </c>
      <c r="T524">
        <v>21539.80959562257</v>
      </c>
      <c r="U524">
        <f>Net_Zero_Table[[#This Row],[Total Energy(MJ)]]*AHP!$Q$23/TOPSIS!$B$20</f>
        <v>2.6501587232633194E-2</v>
      </c>
      <c r="V524">
        <f>Net_Zero_Table[[#This Row],[Capital Cost (LKR)]]*AHP!$Q$24/TOPSIS!$C$20</f>
        <v>4.2793599405737473E-3</v>
      </c>
      <c r="W524">
        <f>Net_Zero_Table[[#This Row],[System Cost (LKR)]]*AHP!$Q$25/TOPSIS!$D$20</f>
        <v>2.8302700831265007E-3</v>
      </c>
      <c r="X524">
        <f>Net_Zero_Table[[#This Row],[Embodied Carbon (Metric T)]]*AHP!$Q$26/TOPSIS!$E$20</f>
        <v>1.2304440088959192E-2</v>
      </c>
      <c r="Y5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5.5360652512353664E-3</v>
      </c>
      <c r="Z5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1.3231081749645302E-3</v>
      </c>
      <c r="AA524">
        <f>Net_Zero_Table[[#This Row],[S- Worst-Euclidean Distance]]/(Net_Zero_Table[[#This Row],[S+ Best-Euclidean Distance]]+Net_Zero_Table[[#This Row],[S- Worst-Euclidean Distance]])</f>
        <v>0.19289615420870845</v>
      </c>
      <c r="AB524">
        <v>523</v>
      </c>
    </row>
    <row r="525" spans="1:28" x14ac:dyDescent="0.3">
      <c r="A525">
        <v>501</v>
      </c>
      <c r="B525" t="s">
        <v>143</v>
      </c>
      <c r="C525" t="s">
        <v>150</v>
      </c>
      <c r="D525" t="s">
        <v>155</v>
      </c>
      <c r="E525" t="s">
        <v>157</v>
      </c>
      <c r="F525" t="s">
        <v>160</v>
      </c>
      <c r="G525" t="s">
        <v>224</v>
      </c>
      <c r="H525">
        <v>406.25105089634189</v>
      </c>
      <c r="I525">
        <v>29</v>
      </c>
      <c r="J525">
        <v>1439089.5977833585</v>
      </c>
      <c r="K525">
        <v>36584.815145454537</v>
      </c>
      <c r="L525">
        <v>259036127.60100451</v>
      </c>
      <c r="M525">
        <v>4847182.6045454536</v>
      </c>
      <c r="N525">
        <v>2158634396.6750374</v>
      </c>
      <c r="O525">
        <v>108639800</v>
      </c>
      <c r="P525">
        <v>25.420108761363633</v>
      </c>
      <c r="Q525">
        <v>21514.389486861208</v>
      </c>
      <c r="R525">
        <v>259072712.41614997</v>
      </c>
      <c r="S525">
        <v>2272.1213792795829</v>
      </c>
      <c r="T525">
        <v>21539.80959562257</v>
      </c>
      <c r="U525">
        <f>Net_Zero_Table[[#This Row],[Total Energy(MJ)]]*AHP!$Q$23/TOPSIS!$B$20</f>
        <v>2.6501587232633194E-2</v>
      </c>
      <c r="V525">
        <f>Net_Zero_Table[[#This Row],[Capital Cost (LKR)]]*AHP!$Q$24/TOPSIS!$C$20</f>
        <v>4.2793599405737473E-3</v>
      </c>
      <c r="W525">
        <f>Net_Zero_Table[[#This Row],[System Cost (LKR)]]*AHP!$Q$25/TOPSIS!$D$20</f>
        <v>2.8440873887898331E-3</v>
      </c>
      <c r="X525">
        <f>Net_Zero_Table[[#This Row],[Embodied Carbon (Metric T)]]*AHP!$Q$26/TOPSIS!$E$20</f>
        <v>1.2304440088959192E-2</v>
      </c>
      <c r="Y5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5.5375438119678938E-3</v>
      </c>
      <c r="Z5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1.3207483312426803E-3</v>
      </c>
      <c r="AA525">
        <f>Net_Zero_Table[[#This Row],[S- Worst-Euclidean Distance]]/(Net_Zero_Table[[#This Row],[S+ Best-Euclidean Distance]]+Net_Zero_Table[[#This Row],[S- Worst-Euclidean Distance]])</f>
        <v>0.19257685494633917</v>
      </c>
      <c r="AB525">
        <v>524</v>
      </c>
    </row>
    <row r="526" spans="1:28" x14ac:dyDescent="0.3">
      <c r="A526">
        <v>481</v>
      </c>
      <c r="B526" t="s">
        <v>143</v>
      </c>
      <c r="C526" t="s">
        <v>150</v>
      </c>
      <c r="D526" t="s">
        <v>154</v>
      </c>
      <c r="E526" t="s">
        <v>157</v>
      </c>
      <c r="F526" t="s">
        <v>160</v>
      </c>
      <c r="G526" t="s">
        <v>225</v>
      </c>
      <c r="H526">
        <v>406.244603791342</v>
      </c>
      <c r="I526">
        <v>58</v>
      </c>
      <c r="J526">
        <v>1439083.3569857187</v>
      </c>
      <c r="K526">
        <v>36603.235445454542</v>
      </c>
      <c r="L526">
        <v>259035004.25742936</v>
      </c>
      <c r="M526">
        <v>4848103.6195454532</v>
      </c>
      <c r="N526">
        <v>2158625035.4785781</v>
      </c>
      <c r="O526">
        <v>108112000</v>
      </c>
      <c r="P526">
        <v>25.433923986363631</v>
      </c>
      <c r="Q526">
        <v>21514.296186936495</v>
      </c>
      <c r="R526">
        <v>259071607.4928748</v>
      </c>
      <c r="S526">
        <v>2271.5851390981234</v>
      </c>
      <c r="T526">
        <v>21539.730110922857</v>
      </c>
      <c r="U526">
        <f>Net_Zero_Table[[#This Row],[Total Energy(MJ)]]*AHP!$Q$23/TOPSIS!$B$20</f>
        <v>2.6501474205598084E-2</v>
      </c>
      <c r="V526">
        <f>Net_Zero_Table[[#This Row],[Capital Cost (LKR)]]*AHP!$Q$24/TOPSIS!$C$20</f>
        <v>4.2801730633746024E-3</v>
      </c>
      <c r="W526">
        <f>Net_Zero_Table[[#This Row],[System Cost (LKR)]]*AHP!$Q$25/TOPSIS!$D$20</f>
        <v>2.8302700831265007E-3</v>
      </c>
      <c r="X526">
        <f>Net_Zero_Table[[#This Row],[Embodied Carbon (Metric T)]]*AHP!$Q$26/TOPSIS!$E$20</f>
        <v>1.2311127259731111E-2</v>
      </c>
      <c r="Y5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5.5394620145250576E-3</v>
      </c>
      <c r="Z5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1.3188568061582202E-3</v>
      </c>
      <c r="AA526">
        <f>Net_Zero_Table[[#This Row],[S- Worst-Euclidean Distance]]/(Net_Zero_Table[[#This Row],[S+ Best-Euclidean Distance]]+Net_Zero_Table[[#This Row],[S- Worst-Euclidean Distance]])</f>
        <v>0.1923003057514357</v>
      </c>
      <c r="AB526">
        <v>525</v>
      </c>
    </row>
    <row r="527" spans="1:28" x14ac:dyDescent="0.3">
      <c r="A527">
        <v>483</v>
      </c>
      <c r="B527" t="s">
        <v>143</v>
      </c>
      <c r="C527" t="s">
        <v>150</v>
      </c>
      <c r="D527" t="s">
        <v>154</v>
      </c>
      <c r="E527" t="s">
        <v>157</v>
      </c>
      <c r="F527" t="s">
        <v>160</v>
      </c>
      <c r="G527" t="s">
        <v>224</v>
      </c>
      <c r="H527">
        <v>406.244603791342</v>
      </c>
      <c r="I527">
        <v>29</v>
      </c>
      <c r="J527">
        <v>1439083.3569857187</v>
      </c>
      <c r="K527">
        <v>36603.235445454542</v>
      </c>
      <c r="L527">
        <v>259035004.25742936</v>
      </c>
      <c r="M527">
        <v>4848103.6195454532</v>
      </c>
      <c r="N527">
        <v>2158625035.4785781</v>
      </c>
      <c r="O527">
        <v>108639800</v>
      </c>
      <c r="P527">
        <v>25.433923986363631</v>
      </c>
      <c r="Q527">
        <v>21514.296186936495</v>
      </c>
      <c r="R527">
        <v>259071607.4928748</v>
      </c>
      <c r="S527">
        <v>2272.1129390981237</v>
      </c>
      <c r="T527">
        <v>21539.730110922857</v>
      </c>
      <c r="U527">
        <f>Net_Zero_Table[[#This Row],[Total Energy(MJ)]]*AHP!$Q$23/TOPSIS!$B$20</f>
        <v>2.6501474205598084E-2</v>
      </c>
      <c r="V527">
        <f>Net_Zero_Table[[#This Row],[Capital Cost (LKR)]]*AHP!$Q$24/TOPSIS!$C$20</f>
        <v>4.2801730633746024E-3</v>
      </c>
      <c r="W527">
        <f>Net_Zero_Table[[#This Row],[System Cost (LKR)]]*AHP!$Q$25/TOPSIS!$D$20</f>
        <v>2.8440873887898331E-3</v>
      </c>
      <c r="X527">
        <f>Net_Zero_Table[[#This Row],[Embodied Carbon (Metric T)]]*AHP!$Q$26/TOPSIS!$E$20</f>
        <v>1.2311127259731111E-2</v>
      </c>
      <c r="Y5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5.540939668855294E-3</v>
      </c>
      <c r="Z5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1.3164893417617234E-3</v>
      </c>
      <c r="AA527">
        <f>Net_Zero_Table[[#This Row],[S- Worst-Euclidean Distance]]/(Net_Zero_Table[[#This Row],[S+ Best-Euclidean Distance]]+Net_Zero_Table[[#This Row],[S- Worst-Euclidean Distance]])</f>
        <v>0.1919800175435237</v>
      </c>
      <c r="AB527">
        <v>526</v>
      </c>
    </row>
    <row r="528" spans="1:28" x14ac:dyDescent="0.3">
      <c r="A528">
        <v>500</v>
      </c>
      <c r="B528" t="s">
        <v>143</v>
      </c>
      <c r="C528" t="s">
        <v>150</v>
      </c>
      <c r="D528" t="s">
        <v>155</v>
      </c>
      <c r="E528" t="s">
        <v>157</v>
      </c>
      <c r="F528" t="s">
        <v>160</v>
      </c>
      <c r="G528" t="s">
        <v>226</v>
      </c>
      <c r="H528">
        <v>406.25105089634189</v>
      </c>
      <c r="I528">
        <v>29</v>
      </c>
      <c r="J528">
        <v>1439089.5977833585</v>
      </c>
      <c r="K528">
        <v>36584.815145454537</v>
      </c>
      <c r="L528">
        <v>259036127.60100451</v>
      </c>
      <c r="M528">
        <v>4847182.6045454536</v>
      </c>
      <c r="N528">
        <v>2158634396.6750374</v>
      </c>
      <c r="O528">
        <v>113100000</v>
      </c>
      <c r="P528">
        <v>25.420108761363633</v>
      </c>
      <c r="Q528">
        <v>21514.389486861208</v>
      </c>
      <c r="R528">
        <v>259072712.41614997</v>
      </c>
      <c r="S528">
        <v>2276.5815792795829</v>
      </c>
      <c r="T528">
        <v>21539.80959562257</v>
      </c>
      <c r="U528">
        <f>Net_Zero_Table[[#This Row],[Total Energy(MJ)]]*AHP!$Q$23/TOPSIS!$B$20</f>
        <v>2.6501587232633194E-2</v>
      </c>
      <c r="V528">
        <f>Net_Zero_Table[[#This Row],[Capital Cost (LKR)]]*AHP!$Q$24/TOPSIS!$C$20</f>
        <v>4.2793599405737473E-3</v>
      </c>
      <c r="W528">
        <f>Net_Zero_Table[[#This Row],[System Cost (LKR)]]*AHP!$Q$25/TOPSIS!$D$20</f>
        <v>2.9608512135711781E-3</v>
      </c>
      <c r="X528">
        <f>Net_Zero_Table[[#This Row],[Embodied Carbon (Metric T)]]*AHP!$Q$26/TOPSIS!$E$20</f>
        <v>1.2304440088959192E-2</v>
      </c>
      <c r="Y5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5.5513961755281052E-3</v>
      </c>
      <c r="Z5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1.3064836713651596E-3</v>
      </c>
      <c r="AA528">
        <f>Net_Zero_Table[[#This Row],[S- Worst-Euclidean Distance]]/(Net_Zero_Table[[#This Row],[S+ Best-Euclidean Distance]]+Net_Zero_Table[[#This Row],[S- Worst-Euclidean Distance]])</f>
        <v>0.19050839334215205</v>
      </c>
      <c r="AB528">
        <v>527</v>
      </c>
    </row>
    <row r="529" spans="1:28" x14ac:dyDescent="0.3">
      <c r="A529">
        <v>482</v>
      </c>
      <c r="B529" t="s">
        <v>143</v>
      </c>
      <c r="C529" t="s">
        <v>150</v>
      </c>
      <c r="D529" t="s">
        <v>154</v>
      </c>
      <c r="E529" t="s">
        <v>157</v>
      </c>
      <c r="F529" t="s">
        <v>160</v>
      </c>
      <c r="G529" t="s">
        <v>226</v>
      </c>
      <c r="H529">
        <v>406.244603791342</v>
      </c>
      <c r="I529">
        <v>29</v>
      </c>
      <c r="J529">
        <v>1439083.3569857187</v>
      </c>
      <c r="K529">
        <v>36603.235445454542</v>
      </c>
      <c r="L529">
        <v>259035004.25742936</v>
      </c>
      <c r="M529">
        <v>4848103.6195454532</v>
      </c>
      <c r="N529">
        <v>2158625035.4785781</v>
      </c>
      <c r="O529">
        <v>113100000</v>
      </c>
      <c r="P529">
        <v>25.433923986363631</v>
      </c>
      <c r="Q529">
        <v>21514.296186936495</v>
      </c>
      <c r="R529">
        <v>259071607.4928748</v>
      </c>
      <c r="S529">
        <v>2276.5731390981236</v>
      </c>
      <c r="T529">
        <v>21539.730110922857</v>
      </c>
      <c r="U529">
        <f>Net_Zero_Table[[#This Row],[Total Energy(MJ)]]*AHP!$Q$23/TOPSIS!$B$20</f>
        <v>2.6501474205598084E-2</v>
      </c>
      <c r="V529">
        <f>Net_Zero_Table[[#This Row],[Capital Cost (LKR)]]*AHP!$Q$24/TOPSIS!$C$20</f>
        <v>4.2801730633746024E-3</v>
      </c>
      <c r="W529">
        <f>Net_Zero_Table[[#This Row],[System Cost (LKR)]]*AHP!$Q$25/TOPSIS!$D$20</f>
        <v>2.9608512135711781E-3</v>
      </c>
      <c r="X529">
        <f>Net_Zero_Table[[#This Row],[Embodied Carbon (Metric T)]]*AHP!$Q$26/TOPSIS!$E$20</f>
        <v>1.2311127259731111E-2</v>
      </c>
      <c r="Y5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5.5547835639292355E-3</v>
      </c>
      <c r="Z5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1.3021780277810242E-3</v>
      </c>
      <c r="AA529">
        <f>Net_Zero_Table[[#This Row],[S- Worst-Euclidean Distance]]/(Net_Zero_Table[[#This Row],[S+ Best-Euclidean Distance]]+Net_Zero_Table[[#This Row],[S- Worst-Euclidean Distance]])</f>
        <v>0.18990598246245036</v>
      </c>
      <c r="AB529">
        <v>528</v>
      </c>
    </row>
    <row r="530" spans="1:28" x14ac:dyDescent="0.3">
      <c r="A530">
        <v>388</v>
      </c>
      <c r="B530" t="s">
        <v>142</v>
      </c>
      <c r="C530" t="s">
        <v>150</v>
      </c>
      <c r="D530" t="s">
        <v>155</v>
      </c>
      <c r="E530" t="s">
        <v>157</v>
      </c>
      <c r="F530" t="s">
        <v>159</v>
      </c>
      <c r="G530" t="s">
        <v>225</v>
      </c>
      <c r="H530">
        <v>409.14770335375135</v>
      </c>
      <c r="I530">
        <v>59</v>
      </c>
      <c r="J530">
        <v>1454468.9024405144</v>
      </c>
      <c r="K530">
        <v>39396.455372727272</v>
      </c>
      <c r="L530">
        <v>261804402.43929264</v>
      </c>
      <c r="M530">
        <v>4965106.7454545442</v>
      </c>
      <c r="N530">
        <v>2181703353.6607718</v>
      </c>
      <c r="O530">
        <v>109976000</v>
      </c>
      <c r="P530">
        <v>24.966951352272723</v>
      </c>
      <c r="Q530">
        <v>21744.310091485691</v>
      </c>
      <c r="R530">
        <v>261843798.89466536</v>
      </c>
      <c r="S530">
        <v>2296.6444604062262</v>
      </c>
      <c r="T530">
        <v>21769.277042837963</v>
      </c>
      <c r="U530">
        <f>Net_Zero_Table[[#This Row],[Total Energy(MJ)]]*AHP!$Q$23/TOPSIS!$B$20</f>
        <v>2.6785052786973716E-2</v>
      </c>
      <c r="V530">
        <f>Net_Zero_Table[[#This Row],[Capital Cost (LKR)]]*AHP!$Q$24/TOPSIS!$C$20</f>
        <v>4.3834698711878129E-3</v>
      </c>
      <c r="W530">
        <f>Net_Zero_Table[[#This Row],[System Cost (LKR)]]*AHP!$Q$25/TOPSIS!$D$20</f>
        <v>2.8790678431804056E-3</v>
      </c>
      <c r="X530">
        <f>Net_Zero_Table[[#This Row],[Embodied Carbon (Metric T)]]*AHP!$Q$26/TOPSIS!$E$20</f>
        <v>1.2085092160774798E-2</v>
      </c>
      <c r="Y5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5.6850247985365645E-3</v>
      </c>
      <c r="Z5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1.3184739896463338E-3</v>
      </c>
      <c r="AA530">
        <f>Net_Zero_Table[[#This Row],[S- Worst-Euclidean Distance]]/(Net_Zero_Table[[#This Row],[S+ Best-Euclidean Distance]]+Net_Zero_Table[[#This Row],[S- Worst-Euclidean Distance]])</f>
        <v>0.1882593300181637</v>
      </c>
      <c r="AB530">
        <v>529</v>
      </c>
    </row>
    <row r="531" spans="1:28" x14ac:dyDescent="0.3">
      <c r="A531">
        <v>370</v>
      </c>
      <c r="B531" t="s">
        <v>142</v>
      </c>
      <c r="C531" t="s">
        <v>150</v>
      </c>
      <c r="D531" t="s">
        <v>154</v>
      </c>
      <c r="E531" t="s">
        <v>157</v>
      </c>
      <c r="F531" t="s">
        <v>159</v>
      </c>
      <c r="G531" t="s">
        <v>225</v>
      </c>
      <c r="H531">
        <v>409.14125624875129</v>
      </c>
      <c r="I531">
        <v>59</v>
      </c>
      <c r="J531">
        <v>1454462.6616428741</v>
      </c>
      <c r="K531">
        <v>39414.87567272727</v>
      </c>
      <c r="L531">
        <v>261803279.09571737</v>
      </c>
      <c r="M531">
        <v>4966027.7604545439</v>
      </c>
      <c r="N531">
        <v>2181693992.4643111</v>
      </c>
      <c r="O531">
        <v>109976000</v>
      </c>
      <c r="P531">
        <v>24.980766577272725</v>
      </c>
      <c r="Q531">
        <v>21744.216791560968</v>
      </c>
      <c r="R531">
        <v>261842693.9713901</v>
      </c>
      <c r="S531">
        <v>2296.6360202247656</v>
      </c>
      <c r="T531">
        <v>21769.197558138239</v>
      </c>
      <c r="U531">
        <f>Net_Zero_Table[[#This Row],[Total Energy(MJ)]]*AHP!$Q$23/TOPSIS!$B$20</f>
        <v>2.6784939759938595E-2</v>
      </c>
      <c r="V531">
        <f>Net_Zero_Table[[#This Row],[Capital Cost (LKR)]]*AHP!$Q$24/TOPSIS!$C$20</f>
        <v>4.3842829939886689E-3</v>
      </c>
      <c r="W531">
        <f>Net_Zero_Table[[#This Row],[System Cost (LKR)]]*AHP!$Q$25/TOPSIS!$D$20</f>
        <v>2.8790678431804056E-3</v>
      </c>
      <c r="X531">
        <f>Net_Zero_Table[[#This Row],[Embodied Carbon (Metric T)]]*AHP!$Q$26/TOPSIS!$E$20</f>
        <v>1.2091779331546718E-2</v>
      </c>
      <c r="Y5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5.6880839920022156E-3</v>
      </c>
      <c r="Z5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1.3131311014258141E-3</v>
      </c>
      <c r="AA531">
        <f>Net_Zero_Table[[#This Row],[S- Worst-Euclidean Distance]]/(Net_Zero_Table[[#This Row],[S+ Best-Euclidean Distance]]+Net_Zero_Table[[#This Row],[S- Worst-Euclidean Distance]])</f>
        <v>0.18755760020263296</v>
      </c>
      <c r="AB531">
        <v>530</v>
      </c>
    </row>
    <row r="532" spans="1:28" x14ac:dyDescent="0.3">
      <c r="A532">
        <v>390</v>
      </c>
      <c r="B532" t="s">
        <v>142</v>
      </c>
      <c r="C532" t="s">
        <v>150</v>
      </c>
      <c r="D532" t="s">
        <v>155</v>
      </c>
      <c r="E532" t="s">
        <v>157</v>
      </c>
      <c r="F532" t="s">
        <v>159</v>
      </c>
      <c r="G532" t="s">
        <v>224</v>
      </c>
      <c r="H532">
        <v>409.14770335375135</v>
      </c>
      <c r="I532">
        <v>30</v>
      </c>
      <c r="J532">
        <v>1454468.9024405144</v>
      </c>
      <c r="K532">
        <v>39396.455372727272</v>
      </c>
      <c r="L532">
        <v>261804402.43929264</v>
      </c>
      <c r="M532">
        <v>4965106.7454545442</v>
      </c>
      <c r="N532">
        <v>2181703353.6607718</v>
      </c>
      <c r="O532">
        <v>112386000</v>
      </c>
      <c r="P532">
        <v>24.966951352272723</v>
      </c>
      <c r="Q532">
        <v>21744.310091485691</v>
      </c>
      <c r="R532">
        <v>261843798.89466536</v>
      </c>
      <c r="S532">
        <v>2299.0544604062261</v>
      </c>
      <c r="T532">
        <v>21769.277042837963</v>
      </c>
      <c r="U532">
        <f>Net_Zero_Table[[#This Row],[Total Energy(MJ)]]*AHP!$Q$23/TOPSIS!$B$20</f>
        <v>2.6785052786973716E-2</v>
      </c>
      <c r="V532">
        <f>Net_Zero_Table[[#This Row],[Capital Cost (LKR)]]*AHP!$Q$24/TOPSIS!$C$20</f>
        <v>4.3834698711878129E-3</v>
      </c>
      <c r="W532">
        <f>Net_Zero_Table[[#This Row],[System Cost (LKR)]]*AHP!$Q$25/TOPSIS!$D$20</f>
        <v>2.9421593677136202E-3</v>
      </c>
      <c r="X532">
        <f>Net_Zero_Table[[#This Row],[Embodied Carbon (Metric T)]]*AHP!$Q$26/TOPSIS!$E$20</f>
        <v>1.2085092160774798E-2</v>
      </c>
      <c r="Y5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5.6924102410498669E-3</v>
      </c>
      <c r="Z5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1.3111641582082274E-3</v>
      </c>
      <c r="AA532">
        <f>Net_Zero_Table[[#This Row],[S- Worst-Euclidean Distance]]/(Net_Zero_Table[[#This Row],[S+ Best-Euclidean Distance]]+Net_Zero_Table[[#This Row],[S- Worst-Euclidean Distance]])</f>
        <v>0.1872135688809306</v>
      </c>
      <c r="AB532">
        <v>531</v>
      </c>
    </row>
    <row r="533" spans="1:28" x14ac:dyDescent="0.3">
      <c r="A533">
        <v>372</v>
      </c>
      <c r="B533" t="s">
        <v>142</v>
      </c>
      <c r="C533" t="s">
        <v>150</v>
      </c>
      <c r="D533" t="s">
        <v>154</v>
      </c>
      <c r="E533" t="s">
        <v>157</v>
      </c>
      <c r="F533" t="s">
        <v>159</v>
      </c>
      <c r="G533" t="s">
        <v>224</v>
      </c>
      <c r="H533">
        <v>409.14125624875129</v>
      </c>
      <c r="I533">
        <v>30</v>
      </c>
      <c r="J533">
        <v>1454462.6616428741</v>
      </c>
      <c r="K533">
        <v>39414.87567272727</v>
      </c>
      <c r="L533">
        <v>261803279.09571737</v>
      </c>
      <c r="M533">
        <v>4966027.7604545439</v>
      </c>
      <c r="N533">
        <v>2181693992.4643111</v>
      </c>
      <c r="O533">
        <v>112386000</v>
      </c>
      <c r="P533">
        <v>24.980766577272725</v>
      </c>
      <c r="Q533">
        <v>21744.216791560968</v>
      </c>
      <c r="R533">
        <v>261842693.9713901</v>
      </c>
      <c r="S533">
        <v>2299.0460202247659</v>
      </c>
      <c r="T533">
        <v>21769.197558138239</v>
      </c>
      <c r="U533">
        <f>Net_Zero_Table[[#This Row],[Total Energy(MJ)]]*AHP!$Q$23/TOPSIS!$B$20</f>
        <v>2.6784939759938595E-2</v>
      </c>
      <c r="V533">
        <f>Net_Zero_Table[[#This Row],[Capital Cost (LKR)]]*AHP!$Q$24/TOPSIS!$C$20</f>
        <v>4.3842829939886689E-3</v>
      </c>
      <c r="W533">
        <f>Net_Zero_Table[[#This Row],[System Cost (LKR)]]*AHP!$Q$25/TOPSIS!$D$20</f>
        <v>2.9421593677136202E-3</v>
      </c>
      <c r="X533">
        <f>Net_Zero_Table[[#This Row],[Embodied Carbon (Metric T)]]*AHP!$Q$26/TOPSIS!$E$20</f>
        <v>1.2091779331546718E-2</v>
      </c>
      <c r="Y5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5.6954654675895949E-3</v>
      </c>
      <c r="Z5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1.3057913607953382E-3</v>
      </c>
      <c r="AA533">
        <f>Net_Zero_Table[[#This Row],[S- Worst-Euclidean Distance]]/(Net_Zero_Table[[#This Row],[S+ Best-Euclidean Distance]]+Net_Zero_Table[[#This Row],[S- Worst-Euclidean Distance]])</f>
        <v>0.18650813601085411</v>
      </c>
      <c r="AB533">
        <v>532</v>
      </c>
    </row>
    <row r="534" spans="1:28" x14ac:dyDescent="0.3">
      <c r="A534">
        <v>496</v>
      </c>
      <c r="B534" t="s">
        <v>143</v>
      </c>
      <c r="C534" t="s">
        <v>150</v>
      </c>
      <c r="D534" t="s">
        <v>155</v>
      </c>
      <c r="E534" t="s">
        <v>157</v>
      </c>
      <c r="F534" t="s">
        <v>159</v>
      </c>
      <c r="G534" t="s">
        <v>225</v>
      </c>
      <c r="H534">
        <v>406.28962274018011</v>
      </c>
      <c r="I534">
        <v>58</v>
      </c>
      <c r="J534">
        <v>1438048.4183596747</v>
      </c>
      <c r="K534">
        <v>35766.035372727267</v>
      </c>
      <c r="L534">
        <v>258848715.30474147</v>
      </c>
      <c r="M534">
        <v>4819889.9454545444</v>
      </c>
      <c r="N534">
        <v>2157072627.5395122</v>
      </c>
      <c r="O534">
        <v>108112000</v>
      </c>
      <c r="P534">
        <v>25.693035352272723</v>
      </c>
      <c r="Q534">
        <v>21498.823854477138</v>
      </c>
      <c r="R534">
        <v>258884481.34011421</v>
      </c>
      <c r="S534">
        <v>2270.004517484967</v>
      </c>
      <c r="T534">
        <v>21524.516889829411</v>
      </c>
      <c r="U534">
        <f>Net_Zero_Table[[#This Row],[Total Energy(MJ)]]*AHP!$Q$23/TOPSIS!$B$20</f>
        <v>2.6482332320624396E-2</v>
      </c>
      <c r="V534">
        <f>Net_Zero_Table[[#This Row],[Capital Cost (LKR)]]*AHP!$Q$24/TOPSIS!$C$20</f>
        <v>4.2552644769789059E-3</v>
      </c>
      <c r="W534">
        <f>Net_Zero_Table[[#This Row],[System Cost (LKR)]]*AHP!$Q$25/TOPSIS!$D$20</f>
        <v>2.8302700831265007E-3</v>
      </c>
      <c r="X534">
        <f>Net_Zero_Table[[#This Row],[Embodied Carbon (Metric T)]]*AHP!$Q$26/TOPSIS!$E$20</f>
        <v>1.2436548449236114E-2</v>
      </c>
      <c r="Y5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5.5879682245146287E-3</v>
      </c>
      <c r="Z5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1.2807378948768971E-3</v>
      </c>
      <c r="AA534">
        <f>Net_Zero_Table[[#This Row],[S- Worst-Euclidean Distance]]/(Net_Zero_Table[[#This Row],[S+ Best-Euclidean Distance]]+Net_Zero_Table[[#This Row],[S- Worst-Euclidean Distance]])</f>
        <v>0.18645984740286911</v>
      </c>
      <c r="AB534">
        <v>533</v>
      </c>
    </row>
    <row r="535" spans="1:28" x14ac:dyDescent="0.3">
      <c r="A535">
        <v>389</v>
      </c>
      <c r="B535" t="s">
        <v>142</v>
      </c>
      <c r="C535" t="s">
        <v>150</v>
      </c>
      <c r="D535" t="s">
        <v>155</v>
      </c>
      <c r="E535" t="s">
        <v>157</v>
      </c>
      <c r="F535" t="s">
        <v>159</v>
      </c>
      <c r="G535" t="s">
        <v>226</v>
      </c>
      <c r="H535">
        <v>409.14770335375135</v>
      </c>
      <c r="I535">
        <v>30</v>
      </c>
      <c r="J535">
        <v>1454468.9024405144</v>
      </c>
      <c r="K535">
        <v>39396.455372727272</v>
      </c>
      <c r="L535">
        <v>261804402.43929264</v>
      </c>
      <c r="M535">
        <v>4965106.7454545442</v>
      </c>
      <c r="N535">
        <v>2181703353.6607718</v>
      </c>
      <c r="O535">
        <v>117000000</v>
      </c>
      <c r="P535">
        <v>24.966951352272723</v>
      </c>
      <c r="Q535">
        <v>21744.310091485691</v>
      </c>
      <c r="R535">
        <v>261843798.89466536</v>
      </c>
      <c r="S535">
        <v>2303.6684604062261</v>
      </c>
      <c r="T535">
        <v>21769.277042837963</v>
      </c>
      <c r="U535">
        <f>Net_Zero_Table[[#This Row],[Total Energy(MJ)]]*AHP!$Q$23/TOPSIS!$B$20</f>
        <v>2.6785052786973716E-2</v>
      </c>
      <c r="V535">
        <f>Net_Zero_Table[[#This Row],[Capital Cost (LKR)]]*AHP!$Q$24/TOPSIS!$C$20</f>
        <v>4.3834698711878129E-3</v>
      </c>
      <c r="W535">
        <f>Net_Zero_Table[[#This Row],[System Cost (LKR)]]*AHP!$Q$25/TOPSIS!$D$20</f>
        <v>3.0629495312805293E-3</v>
      </c>
      <c r="X535">
        <f>Net_Zero_Table[[#This Row],[Embodied Carbon (Metric T)]]*AHP!$Q$26/TOPSIS!$E$20</f>
        <v>1.2085092160774798E-2</v>
      </c>
      <c r="Y5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5.7084689551616108E-3</v>
      </c>
      <c r="Z5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1.3055884444017453E-3</v>
      </c>
      <c r="AA535">
        <f>Net_Zero_Table[[#This Row],[S- Worst-Euclidean Distance]]/(Net_Zero_Table[[#This Row],[S+ Best-Euclidean Distance]]+Net_Zero_Table[[#This Row],[S- Worst-Euclidean Distance]])</f>
        <v>0.1861388309258806</v>
      </c>
      <c r="AB535">
        <v>534</v>
      </c>
    </row>
    <row r="536" spans="1:28" x14ac:dyDescent="0.3">
      <c r="A536">
        <v>498</v>
      </c>
      <c r="B536" t="s">
        <v>143</v>
      </c>
      <c r="C536" t="s">
        <v>150</v>
      </c>
      <c r="D536" t="s">
        <v>155</v>
      </c>
      <c r="E536" t="s">
        <v>157</v>
      </c>
      <c r="F536" t="s">
        <v>159</v>
      </c>
      <c r="G536" t="s">
        <v>224</v>
      </c>
      <c r="H536">
        <v>406.28962274018011</v>
      </c>
      <c r="I536">
        <v>29</v>
      </c>
      <c r="J536">
        <v>1438048.4183596747</v>
      </c>
      <c r="K536">
        <v>35766.035372727267</v>
      </c>
      <c r="L536">
        <v>258848715.30474147</v>
      </c>
      <c r="M536">
        <v>4819889.9454545444</v>
      </c>
      <c r="N536">
        <v>2157072627.5395122</v>
      </c>
      <c r="O536">
        <v>108639800</v>
      </c>
      <c r="P536">
        <v>25.693035352272723</v>
      </c>
      <c r="Q536">
        <v>21498.823854477138</v>
      </c>
      <c r="R536">
        <v>258884481.34011421</v>
      </c>
      <c r="S536">
        <v>2270.5323174849668</v>
      </c>
      <c r="T536">
        <v>21524.516889829411</v>
      </c>
      <c r="U536">
        <f>Net_Zero_Table[[#This Row],[Total Energy(MJ)]]*AHP!$Q$23/TOPSIS!$B$20</f>
        <v>2.6482332320624396E-2</v>
      </c>
      <c r="V536">
        <f>Net_Zero_Table[[#This Row],[Capital Cost (LKR)]]*AHP!$Q$24/TOPSIS!$C$20</f>
        <v>4.2552644769789059E-3</v>
      </c>
      <c r="W536">
        <f>Net_Zero_Table[[#This Row],[System Cost (LKR)]]*AHP!$Q$25/TOPSIS!$D$20</f>
        <v>2.8440873887898331E-3</v>
      </c>
      <c r="X536">
        <f>Net_Zero_Table[[#This Row],[Embodied Carbon (Metric T)]]*AHP!$Q$26/TOPSIS!$E$20</f>
        <v>1.2436548449236114E-2</v>
      </c>
      <c r="Y5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5.5894330554818687E-3</v>
      </c>
      <c r="Z5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1.2782998346225585E-3</v>
      </c>
      <c r="AA536">
        <f>Net_Zero_Table[[#This Row],[S- Worst-Euclidean Distance]]/(Net_Zero_Table[[#This Row],[S+ Best-Euclidean Distance]]+Net_Zero_Table[[#This Row],[S- Worst-Euclidean Distance]])</f>
        <v>0.18613126850993783</v>
      </c>
      <c r="AB536">
        <v>535</v>
      </c>
    </row>
    <row r="537" spans="1:28" x14ac:dyDescent="0.3">
      <c r="A537">
        <v>478</v>
      </c>
      <c r="B537" t="s">
        <v>143</v>
      </c>
      <c r="C537" t="s">
        <v>150</v>
      </c>
      <c r="D537" t="s">
        <v>154</v>
      </c>
      <c r="E537" t="s">
        <v>157</v>
      </c>
      <c r="F537" t="s">
        <v>159</v>
      </c>
      <c r="G537" t="s">
        <v>225</v>
      </c>
      <c r="H537">
        <v>406.2831756351801</v>
      </c>
      <c r="I537">
        <v>58</v>
      </c>
      <c r="J537">
        <v>1438042.1775620349</v>
      </c>
      <c r="K537">
        <v>35784.455672727272</v>
      </c>
      <c r="L537">
        <v>258847591.96116632</v>
      </c>
      <c r="M537">
        <v>4820810.9604545441</v>
      </c>
      <c r="N537">
        <v>2157063266.3430524</v>
      </c>
      <c r="O537">
        <v>108112000</v>
      </c>
      <c r="P537">
        <v>25.706850577272721</v>
      </c>
      <c r="Q537">
        <v>21498.730554552421</v>
      </c>
      <c r="R537">
        <v>258883376.41683906</v>
      </c>
      <c r="S537">
        <v>2269.9960773035068</v>
      </c>
      <c r="T537">
        <v>21524.437405129695</v>
      </c>
      <c r="U537">
        <f>Net_Zero_Table[[#This Row],[Total Energy(MJ)]]*AHP!$Q$23/TOPSIS!$B$20</f>
        <v>2.648221929358929E-2</v>
      </c>
      <c r="V537">
        <f>Net_Zero_Table[[#This Row],[Capital Cost (LKR)]]*AHP!$Q$24/TOPSIS!$C$20</f>
        <v>4.2560775997797611E-3</v>
      </c>
      <c r="W537">
        <f>Net_Zero_Table[[#This Row],[System Cost (LKR)]]*AHP!$Q$25/TOPSIS!$D$20</f>
        <v>2.8302700831265007E-3</v>
      </c>
      <c r="X537">
        <f>Net_Zero_Table[[#This Row],[Embodied Carbon (Metric T)]]*AHP!$Q$26/TOPSIS!$E$20</f>
        <v>1.2443235620008033E-2</v>
      </c>
      <c r="Y5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5.5914883396512762E-3</v>
      </c>
      <c r="Z5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1.2770237341984967E-3</v>
      </c>
      <c r="AA537">
        <f>Net_Zero_Table[[#This Row],[S- Worst-Euclidean Distance]]/(Net_Zero_Table[[#This Row],[S+ Best-Euclidean Distance]]+Net_Zero_Table[[#This Row],[S- Worst-Euclidean Distance]])</f>
        <v>0.18592436330722356</v>
      </c>
      <c r="AB537">
        <v>536</v>
      </c>
    </row>
    <row r="538" spans="1:28" x14ac:dyDescent="0.3">
      <c r="A538">
        <v>480</v>
      </c>
      <c r="B538" t="s">
        <v>143</v>
      </c>
      <c r="C538" t="s">
        <v>150</v>
      </c>
      <c r="D538" t="s">
        <v>154</v>
      </c>
      <c r="E538" t="s">
        <v>157</v>
      </c>
      <c r="F538" t="s">
        <v>159</v>
      </c>
      <c r="G538" t="s">
        <v>224</v>
      </c>
      <c r="H538">
        <v>406.2831756351801</v>
      </c>
      <c r="I538">
        <v>29</v>
      </c>
      <c r="J538">
        <v>1438042.1775620349</v>
      </c>
      <c r="K538">
        <v>35784.455672727272</v>
      </c>
      <c r="L538">
        <v>258847591.96116632</v>
      </c>
      <c r="M538">
        <v>4820810.9604545441</v>
      </c>
      <c r="N538">
        <v>2157063266.3430524</v>
      </c>
      <c r="O538">
        <v>108639800</v>
      </c>
      <c r="P538">
        <v>25.706850577272721</v>
      </c>
      <c r="Q538">
        <v>21498.730554552421</v>
      </c>
      <c r="R538">
        <v>258883376.41683906</v>
      </c>
      <c r="S538">
        <v>2270.5238773035067</v>
      </c>
      <c r="T538">
        <v>21524.437405129695</v>
      </c>
      <c r="U538">
        <f>Net_Zero_Table[[#This Row],[Total Energy(MJ)]]*AHP!$Q$23/TOPSIS!$B$20</f>
        <v>2.648221929358929E-2</v>
      </c>
      <c r="V538">
        <f>Net_Zero_Table[[#This Row],[Capital Cost (LKR)]]*AHP!$Q$24/TOPSIS!$C$20</f>
        <v>4.2560775997797611E-3</v>
      </c>
      <c r="W538">
        <f>Net_Zero_Table[[#This Row],[System Cost (LKR)]]*AHP!$Q$25/TOPSIS!$D$20</f>
        <v>2.8440873887898331E-3</v>
      </c>
      <c r="X538">
        <f>Net_Zero_Table[[#This Row],[Embodied Carbon (Metric T)]]*AHP!$Q$26/TOPSIS!$E$20</f>
        <v>1.2443235620008033E-2</v>
      </c>
      <c r="Y5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5.592952248677294E-3</v>
      </c>
      <c r="Z5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1.2745785693822989E-3</v>
      </c>
      <c r="AA538">
        <f>Net_Zero_Table[[#This Row],[S- Worst-Euclidean Distance]]/(Net_Zero_Table[[#This Row],[S+ Best-Euclidean Distance]]+Net_Zero_Table[[#This Row],[S- Worst-Euclidean Distance]])</f>
        <v>0.18559488164662194</v>
      </c>
      <c r="AB538">
        <v>537</v>
      </c>
    </row>
    <row r="539" spans="1:28" x14ac:dyDescent="0.3">
      <c r="A539">
        <v>371</v>
      </c>
      <c r="B539" t="s">
        <v>142</v>
      </c>
      <c r="C539" t="s">
        <v>150</v>
      </c>
      <c r="D539" t="s">
        <v>154</v>
      </c>
      <c r="E539" t="s">
        <v>157</v>
      </c>
      <c r="F539" t="s">
        <v>159</v>
      </c>
      <c r="G539" t="s">
        <v>226</v>
      </c>
      <c r="H539">
        <v>409.14125624875129</v>
      </c>
      <c r="I539">
        <v>30</v>
      </c>
      <c r="J539">
        <v>1454462.6616428741</v>
      </c>
      <c r="K539">
        <v>39414.87567272727</v>
      </c>
      <c r="L539">
        <v>261803279.09571737</v>
      </c>
      <c r="M539">
        <v>4966027.7604545439</v>
      </c>
      <c r="N539">
        <v>2181693992.4643111</v>
      </c>
      <c r="O539">
        <v>117000000</v>
      </c>
      <c r="P539">
        <v>24.980766577272725</v>
      </c>
      <c r="Q539">
        <v>21744.216791560968</v>
      </c>
      <c r="R539">
        <v>261842693.9713901</v>
      </c>
      <c r="S539">
        <v>2303.660020224766</v>
      </c>
      <c r="T539">
        <v>21769.197558138239</v>
      </c>
      <c r="U539">
        <f>Net_Zero_Table[[#This Row],[Total Energy(MJ)]]*AHP!$Q$23/TOPSIS!$B$20</f>
        <v>2.6784939759938595E-2</v>
      </c>
      <c r="V539">
        <f>Net_Zero_Table[[#This Row],[Capital Cost (LKR)]]*AHP!$Q$24/TOPSIS!$C$20</f>
        <v>4.3842829939886689E-3</v>
      </c>
      <c r="W539">
        <f>Net_Zero_Table[[#This Row],[System Cost (LKR)]]*AHP!$Q$25/TOPSIS!$D$20</f>
        <v>3.0629495312805293E-3</v>
      </c>
      <c r="X539">
        <f>Net_Zero_Table[[#This Row],[Embodied Carbon (Metric T)]]*AHP!$Q$26/TOPSIS!$E$20</f>
        <v>1.2091779331546718E-2</v>
      </c>
      <c r="Y5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5.711515591516848E-3</v>
      </c>
      <c r="Z5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1.3001926066215038E-3</v>
      </c>
      <c r="AA539">
        <f>Net_Zero_Table[[#This Row],[S- Worst-Euclidean Distance]]/(Net_Zero_Table[[#This Row],[S+ Best-Euclidean Distance]]+Net_Zero_Table[[#This Row],[S- Worst-Euclidean Distance]])</f>
        <v>0.18543164802076509</v>
      </c>
      <c r="AB539">
        <v>538</v>
      </c>
    </row>
    <row r="540" spans="1:28" x14ac:dyDescent="0.3">
      <c r="A540">
        <v>497</v>
      </c>
      <c r="B540" t="s">
        <v>143</v>
      </c>
      <c r="C540" t="s">
        <v>150</v>
      </c>
      <c r="D540" t="s">
        <v>155</v>
      </c>
      <c r="E540" t="s">
        <v>157</v>
      </c>
      <c r="F540" t="s">
        <v>159</v>
      </c>
      <c r="G540" t="s">
        <v>226</v>
      </c>
      <c r="H540">
        <v>406.28962274018011</v>
      </c>
      <c r="I540">
        <v>29</v>
      </c>
      <c r="J540">
        <v>1438048.4183596747</v>
      </c>
      <c r="K540">
        <v>35766.035372727267</v>
      </c>
      <c r="L540">
        <v>258848715.30474147</v>
      </c>
      <c r="M540">
        <v>4819889.9454545444</v>
      </c>
      <c r="N540">
        <v>2157072627.5395122</v>
      </c>
      <c r="O540">
        <v>113100000</v>
      </c>
      <c r="P540">
        <v>25.693035352272723</v>
      </c>
      <c r="Q540">
        <v>21498.823854477138</v>
      </c>
      <c r="R540">
        <v>258884481.34011421</v>
      </c>
      <c r="S540">
        <v>2274.9925174849668</v>
      </c>
      <c r="T540">
        <v>21524.516889829411</v>
      </c>
      <c r="U540">
        <f>Net_Zero_Table[[#This Row],[Total Energy(MJ)]]*AHP!$Q$23/TOPSIS!$B$20</f>
        <v>2.6482332320624396E-2</v>
      </c>
      <c r="V540">
        <f>Net_Zero_Table[[#This Row],[Capital Cost (LKR)]]*AHP!$Q$24/TOPSIS!$C$20</f>
        <v>4.2552644769789059E-3</v>
      </c>
      <c r="W540">
        <f>Net_Zero_Table[[#This Row],[System Cost (LKR)]]*AHP!$Q$25/TOPSIS!$D$20</f>
        <v>2.9608512135711781E-3</v>
      </c>
      <c r="X540">
        <f>Net_Zero_Table[[#This Row],[Embodied Carbon (Metric T)]]*AHP!$Q$26/TOPSIS!$E$20</f>
        <v>1.2436548449236114E-2</v>
      </c>
      <c r="Y5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5.6031571377141969E-3</v>
      </c>
      <c r="Z5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1.2635560518867068E-3</v>
      </c>
      <c r="AA540">
        <f>Net_Zero_Table[[#This Row],[S- Worst-Euclidean Distance]]/(Net_Zero_Table[[#This Row],[S+ Best-Euclidean Distance]]+Net_Zero_Table[[#This Row],[S- Worst-Euclidean Distance]])</f>
        <v>0.18401177055134077</v>
      </c>
      <c r="AB540">
        <v>539</v>
      </c>
    </row>
    <row r="541" spans="1:28" x14ac:dyDescent="0.3">
      <c r="A541">
        <v>479</v>
      </c>
      <c r="B541" t="s">
        <v>143</v>
      </c>
      <c r="C541" t="s">
        <v>150</v>
      </c>
      <c r="D541" t="s">
        <v>154</v>
      </c>
      <c r="E541" t="s">
        <v>157</v>
      </c>
      <c r="F541" t="s">
        <v>159</v>
      </c>
      <c r="G541" t="s">
        <v>226</v>
      </c>
      <c r="H541">
        <v>406.2831756351801</v>
      </c>
      <c r="I541">
        <v>29</v>
      </c>
      <c r="J541">
        <v>1438042.1775620349</v>
      </c>
      <c r="K541">
        <v>35784.455672727272</v>
      </c>
      <c r="L541">
        <v>258847591.96116632</v>
      </c>
      <c r="M541">
        <v>4820810.9604545441</v>
      </c>
      <c r="N541">
        <v>2157063266.3430524</v>
      </c>
      <c r="O541">
        <v>113100000</v>
      </c>
      <c r="P541">
        <v>25.706850577272721</v>
      </c>
      <c r="Q541">
        <v>21498.730554552421</v>
      </c>
      <c r="R541">
        <v>258883376.41683906</v>
      </c>
      <c r="S541">
        <v>2274.9840773035066</v>
      </c>
      <c r="T541">
        <v>21524.437405129695</v>
      </c>
      <c r="U541">
        <f>Net_Zero_Table[[#This Row],[Total Energy(MJ)]]*AHP!$Q$23/TOPSIS!$B$20</f>
        <v>2.648221929358929E-2</v>
      </c>
      <c r="V541">
        <f>Net_Zero_Table[[#This Row],[Capital Cost (LKR)]]*AHP!$Q$24/TOPSIS!$C$20</f>
        <v>4.2560775997797611E-3</v>
      </c>
      <c r="W541">
        <f>Net_Zero_Table[[#This Row],[System Cost (LKR)]]*AHP!$Q$25/TOPSIS!$D$20</f>
        <v>2.9608512135711781E-3</v>
      </c>
      <c r="X541">
        <f>Net_Zero_Table[[#This Row],[Embodied Carbon (Metric T)]]*AHP!$Q$26/TOPSIS!$E$20</f>
        <v>1.2443235620008033E-2</v>
      </c>
      <c r="Y5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5.6066677165842963E-3</v>
      </c>
      <c r="Z5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1.2597912361149721E-3</v>
      </c>
      <c r="AA541">
        <f>Net_Zero_Table[[#This Row],[S- Worst-Euclidean Distance]]/(Net_Zero_Table[[#This Row],[S+ Best-Euclidean Distance]]+Net_Zero_Table[[#This Row],[S- Worst-Euclidean Distance]])</f>
        <v>0.18347029302778203</v>
      </c>
      <c r="AB541">
        <v>540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E5B44-1499-410C-A73E-430D2589C749}">
  <sheetPr codeName="Sheet3"/>
  <dimension ref="A1:BF6"/>
  <sheetViews>
    <sheetView tabSelected="1" workbookViewId="0"/>
  </sheetViews>
  <sheetFormatPr defaultColWidth="19.21875" defaultRowHeight="14.4" x14ac:dyDescent="0.3"/>
  <cols>
    <col min="1" max="1" width="19.21875" style="90"/>
    <col min="2" max="2" width="21.109375" style="90" customWidth="1"/>
    <col min="3" max="4" width="19.21875" style="90"/>
    <col min="5" max="5" width="21" style="90" customWidth="1"/>
    <col min="6" max="6" width="21.33203125" style="90" customWidth="1"/>
    <col min="7" max="7" width="19.21875" style="90"/>
    <col min="8" max="9" width="4" style="90" customWidth="1"/>
    <col min="10" max="11" width="19.21875" style="90"/>
    <col min="12" max="12" width="21.109375" style="90" customWidth="1"/>
    <col min="13" max="13" width="21" style="90" customWidth="1"/>
    <col min="14" max="14" width="21.33203125" style="90" customWidth="1"/>
    <col min="15" max="15" width="19.21875" style="90"/>
    <col min="16" max="17" width="3.88671875" style="90" customWidth="1"/>
    <col min="18" max="18" width="19.21875" style="90"/>
    <col min="19" max="19" width="21.109375" style="90" customWidth="1"/>
    <col min="20" max="20" width="21" style="90" customWidth="1"/>
    <col min="21" max="21" width="21.33203125" style="90" customWidth="1"/>
    <col min="22" max="22" width="19.21875" style="90"/>
    <col min="23" max="24" width="4.109375" style="90" customWidth="1"/>
    <col min="25" max="25" width="19.21875" style="90"/>
    <col min="26" max="26" width="21.109375" style="90" customWidth="1"/>
    <col min="27" max="27" width="21" style="90" customWidth="1"/>
    <col min="28" max="28" width="21.33203125" style="90" customWidth="1"/>
    <col min="29" max="29" width="19.21875" style="90"/>
    <col min="30" max="31" width="3.33203125" style="90" customWidth="1"/>
    <col min="32" max="32" width="19.21875" style="90"/>
    <col min="33" max="33" width="21.109375" style="90" customWidth="1"/>
    <col min="34" max="34" width="21" style="90" customWidth="1"/>
    <col min="35" max="35" width="21.33203125" style="90" customWidth="1"/>
    <col min="36" max="36" width="19.21875" style="90"/>
    <col min="37" max="53" width="6.77734375" style="90" customWidth="1"/>
    <col min="54" max="55" width="4.88671875" style="90" customWidth="1"/>
    <col min="56" max="56" width="31.5546875" style="90" bestFit="1" customWidth="1"/>
    <col min="57" max="16384" width="19.21875" style="90"/>
  </cols>
  <sheetData>
    <row r="1" spans="1:58" x14ac:dyDescent="0.3">
      <c r="A1" s="90" t="s">
        <v>134</v>
      </c>
      <c r="B1" s="90" t="s">
        <v>137</v>
      </c>
      <c r="C1" s="90" t="s">
        <v>135</v>
      </c>
      <c r="D1" s="90" t="s">
        <v>136</v>
      </c>
      <c r="E1" s="90" t="s">
        <v>219</v>
      </c>
      <c r="F1" s="90" t="s">
        <v>220</v>
      </c>
      <c r="G1" s="90" t="s">
        <v>138</v>
      </c>
      <c r="J1" s="90" t="s">
        <v>147</v>
      </c>
      <c r="K1" s="90" t="s">
        <v>148</v>
      </c>
      <c r="L1" s="90" t="s">
        <v>211</v>
      </c>
      <c r="M1" s="90" t="s">
        <v>219</v>
      </c>
      <c r="N1" s="90" t="s">
        <v>220</v>
      </c>
      <c r="O1" s="90" t="s">
        <v>138</v>
      </c>
      <c r="R1" s="90" t="s">
        <v>152</v>
      </c>
      <c r="S1" s="90" t="s">
        <v>211</v>
      </c>
      <c r="T1" s="90" t="s">
        <v>219</v>
      </c>
      <c r="U1" s="90" t="s">
        <v>220</v>
      </c>
      <c r="V1" s="90" t="s">
        <v>138</v>
      </c>
      <c r="Y1" s="90" t="s">
        <v>153</v>
      </c>
      <c r="Z1" s="90" t="s">
        <v>211</v>
      </c>
      <c r="AA1" s="90" t="s">
        <v>219</v>
      </c>
      <c r="AB1" s="90" t="s">
        <v>220</v>
      </c>
      <c r="AC1" s="90" t="s">
        <v>138</v>
      </c>
      <c r="AF1" s="90" t="s">
        <v>158</v>
      </c>
      <c r="AG1" s="90" t="s">
        <v>137</v>
      </c>
      <c r="AH1" s="90" t="s">
        <v>219</v>
      </c>
      <c r="AI1" s="90" t="s">
        <v>220</v>
      </c>
      <c r="AJ1" s="90" t="s">
        <v>138</v>
      </c>
      <c r="AK1" s="90" t="s">
        <v>162</v>
      </c>
      <c r="AL1" s="90" t="s">
        <v>163</v>
      </c>
      <c r="AM1" s="90" t="s">
        <v>164</v>
      </c>
      <c r="AN1" s="90" t="s">
        <v>165</v>
      </c>
      <c r="AO1" s="90" t="s">
        <v>166</v>
      </c>
      <c r="AP1" s="90" t="s">
        <v>167</v>
      </c>
      <c r="AQ1" s="90" t="s">
        <v>168</v>
      </c>
      <c r="AR1" s="90" t="s">
        <v>169</v>
      </c>
      <c r="AS1" s="90" t="s">
        <v>170</v>
      </c>
      <c r="AT1" s="90" t="s">
        <v>171</v>
      </c>
      <c r="AU1" s="90" t="s">
        <v>172</v>
      </c>
      <c r="AV1" s="90" t="s">
        <v>173</v>
      </c>
      <c r="AW1" s="90" t="s">
        <v>174</v>
      </c>
      <c r="AX1" s="90" t="s">
        <v>175</v>
      </c>
      <c r="AY1" s="90" t="s">
        <v>176</v>
      </c>
      <c r="AZ1" s="90" t="s">
        <v>177</v>
      </c>
      <c r="BA1" s="90" t="s">
        <v>178</v>
      </c>
      <c r="BD1" s="90" t="s">
        <v>221</v>
      </c>
      <c r="BE1" s="90" t="s">
        <v>222</v>
      </c>
      <c r="BF1" s="90" t="s">
        <v>223</v>
      </c>
    </row>
    <row r="2" spans="1:58" x14ac:dyDescent="0.3">
      <c r="A2" s="90" t="s">
        <v>139</v>
      </c>
      <c r="B2" s="90">
        <v>0.05</v>
      </c>
      <c r="C2" s="90" t="s">
        <v>31</v>
      </c>
      <c r="D2" s="90">
        <v>0.1</v>
      </c>
      <c r="E2" s="90">
        <v>5</v>
      </c>
      <c r="F2" s="90">
        <v>0.4</v>
      </c>
      <c r="G2" s="90">
        <v>100</v>
      </c>
      <c r="J2" s="90" t="s">
        <v>149</v>
      </c>
      <c r="K2" s="90">
        <v>0.7</v>
      </c>
      <c r="L2" s="90">
        <v>0.2</v>
      </c>
      <c r="M2" s="90">
        <v>4.5</v>
      </c>
      <c r="N2" s="90">
        <v>4</v>
      </c>
      <c r="O2" s="90">
        <v>1000</v>
      </c>
      <c r="R2" s="90" t="s">
        <v>154</v>
      </c>
      <c r="S2" s="90">
        <v>0.1</v>
      </c>
      <c r="T2" s="90">
        <v>2</v>
      </c>
      <c r="U2" s="90">
        <v>1.5</v>
      </c>
      <c r="V2" s="90">
        <v>250</v>
      </c>
      <c r="Y2" s="90" t="s">
        <v>156</v>
      </c>
      <c r="Z2" s="90">
        <v>0.1</v>
      </c>
      <c r="AA2" s="90">
        <v>2</v>
      </c>
      <c r="AB2" s="90">
        <v>1.4</v>
      </c>
      <c r="AC2" s="90">
        <v>350</v>
      </c>
      <c r="AF2" s="90" t="s">
        <v>159</v>
      </c>
      <c r="AG2" s="90">
        <v>0.21299999999999999</v>
      </c>
      <c r="AH2" s="90">
        <v>3</v>
      </c>
      <c r="AI2" s="90">
        <v>2</v>
      </c>
      <c r="AJ2" s="90">
        <v>150</v>
      </c>
      <c r="AK2" s="90">
        <v>-3</v>
      </c>
      <c r="AL2" s="90">
        <v>-3</v>
      </c>
      <c r="AM2" s="90">
        <v>1</v>
      </c>
      <c r="AN2" s="90">
        <v>9</v>
      </c>
      <c r="AO2" s="90">
        <v>20</v>
      </c>
      <c r="AP2" s="90">
        <v>32</v>
      </c>
      <c r="AQ2" s="90">
        <v>44</v>
      </c>
      <c r="AR2" s="90">
        <v>55</v>
      </c>
      <c r="AS2" s="90">
        <v>64</v>
      </c>
      <c r="AT2" s="90">
        <v>70</v>
      </c>
      <c r="AU2" s="90">
        <v>73</v>
      </c>
      <c r="AV2" s="90">
        <v>71</v>
      </c>
      <c r="AW2" s="90">
        <v>66</v>
      </c>
      <c r="AX2" s="90">
        <v>57</v>
      </c>
      <c r="AY2" s="90">
        <v>45</v>
      </c>
      <c r="AZ2" s="90">
        <v>34</v>
      </c>
      <c r="BA2" s="90">
        <v>25</v>
      </c>
      <c r="BD2" s="90" t="s">
        <v>225</v>
      </c>
      <c r="BE2" s="90">
        <v>7.0339999999999998</v>
      </c>
      <c r="BF2" s="90">
        <v>372800</v>
      </c>
    </row>
    <row r="3" spans="1:58" x14ac:dyDescent="0.3">
      <c r="A3" s="90" t="s">
        <v>140</v>
      </c>
      <c r="B3" s="90">
        <v>0.08</v>
      </c>
      <c r="C3" s="90" t="s">
        <v>75</v>
      </c>
      <c r="D3" s="90">
        <v>0.15</v>
      </c>
      <c r="E3" s="90">
        <v>4</v>
      </c>
      <c r="F3" s="90">
        <v>0.5</v>
      </c>
      <c r="G3" s="90">
        <v>200</v>
      </c>
      <c r="J3" s="90" t="s">
        <v>150</v>
      </c>
      <c r="K3" s="90">
        <v>0.9</v>
      </c>
      <c r="L3" s="90">
        <v>0.4</v>
      </c>
      <c r="M3" s="90">
        <v>3.5</v>
      </c>
      <c r="N3" s="90">
        <v>3</v>
      </c>
      <c r="O3" s="90">
        <v>800</v>
      </c>
      <c r="R3" s="90" t="s">
        <v>155</v>
      </c>
      <c r="S3" s="90">
        <v>0.15</v>
      </c>
      <c r="T3" s="90">
        <v>1</v>
      </c>
      <c r="U3" s="90">
        <v>0.75</v>
      </c>
      <c r="V3" s="90">
        <v>200</v>
      </c>
      <c r="Y3" s="90" t="s">
        <v>157</v>
      </c>
      <c r="Z3" s="90">
        <v>0.5</v>
      </c>
      <c r="AA3" s="90">
        <v>2.25</v>
      </c>
      <c r="AB3" s="90">
        <v>1.65</v>
      </c>
      <c r="AC3" s="90">
        <v>300</v>
      </c>
      <c r="AF3" s="90" t="s">
        <v>160</v>
      </c>
      <c r="AG3" s="90">
        <v>0.20599999999999999</v>
      </c>
      <c r="AH3" s="90">
        <v>3.75</v>
      </c>
      <c r="AI3" s="90">
        <v>1.75</v>
      </c>
      <c r="AJ3" s="90">
        <v>175</v>
      </c>
      <c r="AK3" s="90">
        <v>-1</v>
      </c>
      <c r="AL3" s="90">
        <v>-1</v>
      </c>
      <c r="AM3" s="90">
        <v>3</v>
      </c>
      <c r="AN3" s="90">
        <v>11</v>
      </c>
      <c r="AO3" s="90">
        <v>20</v>
      </c>
      <c r="AP3" s="90">
        <v>30</v>
      </c>
      <c r="AQ3" s="90">
        <v>41</v>
      </c>
      <c r="AR3" s="90">
        <v>51</v>
      </c>
      <c r="AS3" s="90">
        <v>59</v>
      </c>
      <c r="AT3" s="90">
        <v>65</v>
      </c>
      <c r="AU3" s="90">
        <v>66</v>
      </c>
      <c r="AV3" s="90">
        <v>66</v>
      </c>
      <c r="AW3" s="90">
        <v>62</v>
      </c>
      <c r="AX3" s="90">
        <v>54</v>
      </c>
      <c r="AY3" s="90">
        <v>45</v>
      </c>
      <c r="AZ3" s="90">
        <v>36</v>
      </c>
      <c r="BA3" s="90">
        <v>29</v>
      </c>
      <c r="BD3" s="90" t="s">
        <v>226</v>
      </c>
      <c r="BE3" s="90">
        <v>14.067</v>
      </c>
      <c r="BF3" s="90">
        <v>780000</v>
      </c>
    </row>
    <row r="4" spans="1:58" x14ac:dyDescent="0.3">
      <c r="A4" s="90" t="s">
        <v>141</v>
      </c>
      <c r="B4" s="90">
        <v>0.1</v>
      </c>
      <c r="C4" s="90" t="s">
        <v>144</v>
      </c>
      <c r="D4" s="90">
        <v>0.2</v>
      </c>
      <c r="E4" s="90">
        <v>3</v>
      </c>
      <c r="F4" s="90">
        <v>0.1</v>
      </c>
      <c r="G4" s="90">
        <v>125</v>
      </c>
      <c r="J4" s="90" t="s">
        <v>151</v>
      </c>
      <c r="K4" s="90">
        <v>0.8</v>
      </c>
      <c r="L4" s="90">
        <v>0.6</v>
      </c>
      <c r="M4" s="90">
        <v>3</v>
      </c>
      <c r="N4" s="90">
        <v>2</v>
      </c>
      <c r="O4" s="90">
        <v>600</v>
      </c>
      <c r="AF4" s="90" t="s">
        <v>161</v>
      </c>
      <c r="AG4" s="90">
        <v>0.158</v>
      </c>
      <c r="AH4" s="90">
        <v>4.2</v>
      </c>
      <c r="AI4" s="90">
        <v>1.3</v>
      </c>
      <c r="AJ4" s="90">
        <v>130</v>
      </c>
      <c r="AK4" s="90">
        <v>3</v>
      </c>
      <c r="AL4" s="90">
        <v>1</v>
      </c>
      <c r="AM4" s="90">
        <v>1</v>
      </c>
      <c r="AN4" s="90">
        <v>3</v>
      </c>
      <c r="AO4" s="90">
        <v>7</v>
      </c>
      <c r="AP4" s="90">
        <v>15</v>
      </c>
      <c r="AQ4" s="90">
        <v>23</v>
      </c>
      <c r="AR4" s="90">
        <v>33</v>
      </c>
      <c r="AS4" s="90">
        <v>43</v>
      </c>
      <c r="AT4" s="90">
        <v>51</v>
      </c>
      <c r="AU4" s="90">
        <v>58</v>
      </c>
      <c r="AV4" s="90">
        <v>62</v>
      </c>
      <c r="AW4" s="90">
        <v>64</v>
      </c>
      <c r="AX4" s="90">
        <v>62</v>
      </c>
      <c r="AY4" s="90">
        <v>57</v>
      </c>
      <c r="AZ4" s="90">
        <v>50</v>
      </c>
      <c r="BA4" s="90">
        <v>42</v>
      </c>
      <c r="BD4" s="90" t="s">
        <v>224</v>
      </c>
      <c r="BE4" s="90">
        <v>14.067</v>
      </c>
      <c r="BF4" s="90">
        <v>749240</v>
      </c>
    </row>
    <row r="5" spans="1:58" x14ac:dyDescent="0.3">
      <c r="A5" s="90" t="s">
        <v>142</v>
      </c>
      <c r="B5" s="90">
        <v>0.12</v>
      </c>
      <c r="C5" s="90" t="s">
        <v>145</v>
      </c>
      <c r="D5" s="90">
        <v>0.35</v>
      </c>
      <c r="E5" s="90">
        <v>2</v>
      </c>
      <c r="F5" s="90">
        <v>0.3</v>
      </c>
      <c r="G5" s="90">
        <v>150</v>
      </c>
    </row>
    <row r="6" spans="1:58" x14ac:dyDescent="0.3">
      <c r="A6" s="90" t="s">
        <v>143</v>
      </c>
      <c r="B6" s="90">
        <v>0.09</v>
      </c>
      <c r="C6" s="90" t="s">
        <v>146</v>
      </c>
      <c r="D6" s="90">
        <v>0.3</v>
      </c>
      <c r="E6" s="90">
        <v>1</v>
      </c>
      <c r="F6" s="90">
        <v>0.5</v>
      </c>
      <c r="G6" s="90">
        <v>110</v>
      </c>
    </row>
  </sheetData>
  <dataValidations disablePrompts="1" count="3">
    <dataValidation allowBlank="1" showInputMessage="1" showErrorMessage="1" prompt="https://www.singersl.com/panasonic-inverter-air-conditioner-24000btu-cs-xu24xkh-1" sqref="BD2" xr:uid="{1A185F83-6E6A-4A77-818B-08A1D471B3B9}"/>
    <dataValidation allowBlank="1" showInputMessage="1" showErrorMessage="1" prompt="https://www.singersl.com/singer-air-conditioner-ceiling-mounted-inverter-48000-btu" sqref="BD3" xr:uid="{F0396DF3-ABB3-457A-A0F6-B41A47E96D02}"/>
    <dataValidation allowBlank="1" showInputMessage="1" showErrorMessage="1" prompt="https://eprice.lk/air-conditioning/all-offers?order=desc" sqref="BD4" xr:uid="{5A49AE02-6898-41FD-A22F-ABE6556AE17B}"/>
  </dataValidations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A7190-DA68-4040-87F9-8DC8CF75C0D2}">
  <sheetPr codeName="Sheet2"/>
  <dimension ref="A1:BK42"/>
  <sheetViews>
    <sheetView workbookViewId="0"/>
  </sheetViews>
  <sheetFormatPr defaultRowHeight="14.4" x14ac:dyDescent="0.3"/>
  <cols>
    <col min="1" max="1" width="12.44140625" bestFit="1" customWidth="1"/>
    <col min="4" max="4" width="15.44140625" customWidth="1"/>
    <col min="8" max="8" width="5.77734375" customWidth="1"/>
    <col min="9" max="32" width="5.33203125" customWidth="1"/>
    <col min="36" max="60" width="4.5546875" customWidth="1"/>
    <col min="62" max="62" width="15.5546875" style="19" customWidth="1"/>
  </cols>
  <sheetData>
    <row r="1" spans="1:63" ht="15" thickBot="1" x14ac:dyDescent="0.35">
      <c r="A1" s="15" t="s">
        <v>0</v>
      </c>
      <c r="D1" s="6" t="s">
        <v>12</v>
      </c>
      <c r="E1" s="11" t="str">
        <f>Cooling_Load_Calculation!D2</f>
        <v>Colombo</v>
      </c>
      <c r="G1" s="6" t="s">
        <v>13</v>
      </c>
      <c r="H1" s="10">
        <v>0</v>
      </c>
      <c r="I1" s="10">
        <v>1</v>
      </c>
      <c r="J1" s="10">
        <v>2</v>
      </c>
      <c r="K1" s="10">
        <v>3</v>
      </c>
      <c r="L1" s="10">
        <v>4</v>
      </c>
      <c r="M1" s="10">
        <v>5</v>
      </c>
      <c r="N1" s="10">
        <v>6</v>
      </c>
      <c r="O1" s="10">
        <v>7</v>
      </c>
      <c r="P1" s="10">
        <v>8</v>
      </c>
      <c r="Q1" s="10">
        <v>9</v>
      </c>
      <c r="R1" s="10">
        <v>10</v>
      </c>
      <c r="S1" s="10">
        <v>11</v>
      </c>
      <c r="T1" s="10">
        <v>12</v>
      </c>
      <c r="U1" s="10">
        <v>13</v>
      </c>
      <c r="V1" s="10">
        <v>14</v>
      </c>
      <c r="W1" s="10">
        <v>15</v>
      </c>
      <c r="X1" s="10">
        <v>16</v>
      </c>
      <c r="Y1" s="10">
        <v>17</v>
      </c>
      <c r="Z1" s="10">
        <v>18</v>
      </c>
      <c r="AA1" s="10">
        <v>19</v>
      </c>
      <c r="AB1" s="10">
        <v>20</v>
      </c>
      <c r="AC1" s="10">
        <v>21</v>
      </c>
      <c r="AD1" s="10">
        <v>22</v>
      </c>
      <c r="AE1" s="11">
        <v>23</v>
      </c>
      <c r="AF1" s="13"/>
      <c r="AI1" s="16" t="s">
        <v>8</v>
      </c>
      <c r="AJ1" s="213" t="s">
        <v>26</v>
      </c>
      <c r="AK1" s="213"/>
      <c r="AL1" s="213"/>
      <c r="AO1" t="s">
        <v>28</v>
      </c>
    </row>
    <row r="2" spans="1:63" ht="15" thickBot="1" x14ac:dyDescent="0.35">
      <c r="A2" s="16" t="s">
        <v>8</v>
      </c>
      <c r="D2" s="85" t="s">
        <v>179</v>
      </c>
      <c r="E2" s="86">
        <v>12</v>
      </c>
      <c r="G2" s="7" t="s">
        <v>14</v>
      </c>
      <c r="H2" s="2">
        <f>_xlfn.IFS($E$1=$AI$1,AJ3,$E$1=$AI$15,AJ17,$E$1=$AI$29,AJ31)</f>
        <v>25</v>
      </c>
      <c r="I2" s="2">
        <f t="shared" ref="I2:AE2" si="0">_xlfn.IFS($E$1=$AI$1,AK3,$E$1=$AI$15,AK17,$E$1=$AI$29,AK31)</f>
        <v>25</v>
      </c>
      <c r="J2" s="2">
        <f t="shared" si="0"/>
        <v>25</v>
      </c>
      <c r="K2" s="2">
        <f t="shared" si="0"/>
        <v>24</v>
      </c>
      <c r="L2" s="2">
        <f t="shared" si="0"/>
        <v>24</v>
      </c>
      <c r="M2" s="2">
        <f t="shared" si="0"/>
        <v>24</v>
      </c>
      <c r="N2" s="2">
        <f t="shared" si="0"/>
        <v>24</v>
      </c>
      <c r="O2" s="2">
        <f t="shared" si="0"/>
        <v>24</v>
      </c>
      <c r="P2" s="2">
        <f t="shared" si="0"/>
        <v>24</v>
      </c>
      <c r="Q2" s="2">
        <f t="shared" si="0"/>
        <v>28</v>
      </c>
      <c r="R2" s="2">
        <f t="shared" si="0"/>
        <v>28</v>
      </c>
      <c r="S2" s="2">
        <f t="shared" si="0"/>
        <v>28</v>
      </c>
      <c r="T2" s="2">
        <f t="shared" si="0"/>
        <v>33</v>
      </c>
      <c r="U2" s="2">
        <f t="shared" si="0"/>
        <v>33</v>
      </c>
      <c r="V2" s="2">
        <f t="shared" si="0"/>
        <v>33</v>
      </c>
      <c r="W2" s="2">
        <f t="shared" si="0"/>
        <v>30</v>
      </c>
      <c r="X2" s="2">
        <f t="shared" si="0"/>
        <v>30</v>
      </c>
      <c r="Y2" s="2">
        <f t="shared" si="0"/>
        <v>30</v>
      </c>
      <c r="Z2" s="2">
        <f t="shared" si="0"/>
        <v>27</v>
      </c>
      <c r="AA2" s="2">
        <f t="shared" si="0"/>
        <v>27</v>
      </c>
      <c r="AB2" s="2">
        <f t="shared" si="0"/>
        <v>27</v>
      </c>
      <c r="AC2" s="2">
        <f t="shared" si="0"/>
        <v>26</v>
      </c>
      <c r="AD2" s="2">
        <f t="shared" si="0"/>
        <v>26</v>
      </c>
      <c r="AE2" s="3">
        <f t="shared" si="0"/>
        <v>26</v>
      </c>
      <c r="AF2" s="2"/>
      <c r="AI2" s="6" t="s">
        <v>13</v>
      </c>
      <c r="AJ2" s="10">
        <v>0</v>
      </c>
      <c r="AK2" s="10">
        <v>1</v>
      </c>
      <c r="AL2" s="10">
        <v>2</v>
      </c>
      <c r="AM2" s="10">
        <v>3</v>
      </c>
      <c r="AN2" s="10">
        <v>4</v>
      </c>
      <c r="AO2" s="10">
        <v>5</v>
      </c>
      <c r="AP2" s="10">
        <v>6</v>
      </c>
      <c r="AQ2" s="10">
        <v>7</v>
      </c>
      <c r="AR2" s="10">
        <v>8</v>
      </c>
      <c r="AS2" s="10">
        <v>9</v>
      </c>
      <c r="AT2" s="10">
        <v>10</v>
      </c>
      <c r="AU2" s="10">
        <v>11</v>
      </c>
      <c r="AV2" s="10">
        <v>12</v>
      </c>
      <c r="AW2" s="10">
        <v>13</v>
      </c>
      <c r="AX2" s="10">
        <v>14</v>
      </c>
      <c r="AY2" s="10">
        <v>15</v>
      </c>
      <c r="AZ2" s="10">
        <v>16</v>
      </c>
      <c r="BA2" s="10">
        <v>17</v>
      </c>
      <c r="BB2" s="10">
        <v>18</v>
      </c>
      <c r="BC2" s="10">
        <v>19</v>
      </c>
      <c r="BD2" s="10">
        <v>20</v>
      </c>
      <c r="BE2" s="10">
        <v>21</v>
      </c>
      <c r="BF2" s="10">
        <v>22</v>
      </c>
      <c r="BG2" s="11">
        <v>23</v>
      </c>
      <c r="BH2" s="13"/>
      <c r="BJ2" s="62" t="s">
        <v>99</v>
      </c>
      <c r="BK2" s="134" t="s">
        <v>101</v>
      </c>
    </row>
    <row r="3" spans="1:63" x14ac:dyDescent="0.3">
      <c r="A3" s="16" t="s">
        <v>4</v>
      </c>
      <c r="G3" s="8" t="s">
        <v>15</v>
      </c>
      <c r="H3" s="2">
        <f t="shared" ref="H3:H13" si="1">_xlfn.IFS($E$1=$AI$1,AJ4,$E$1=$AI$15,AJ18,$E$1=$AI$29,AJ32)</f>
        <v>24</v>
      </c>
      <c r="I3" s="2">
        <f t="shared" ref="I3:I13" si="2">_xlfn.IFS($E$1=$AI$1,AK4,$E$1=$AI$15,AK18,$E$1=$AI$29,AK32)</f>
        <v>24</v>
      </c>
      <c r="J3" s="2">
        <f t="shared" ref="J3:J13" si="3">_xlfn.IFS($E$1=$AI$1,AL4,$E$1=$AI$15,AL18,$E$1=$AI$29,AL32)</f>
        <v>24</v>
      </c>
      <c r="K3" s="2">
        <f t="shared" ref="K3:K13" si="4">_xlfn.IFS($E$1=$AI$1,AM4,$E$1=$AI$15,AM18,$E$1=$AI$29,AM32)</f>
        <v>23</v>
      </c>
      <c r="L3" s="2">
        <f t="shared" ref="L3:L13" si="5">_xlfn.IFS($E$1=$AI$1,AN4,$E$1=$AI$15,AN18,$E$1=$AI$29,AN32)</f>
        <v>23</v>
      </c>
      <c r="M3" s="2">
        <f t="shared" ref="M3:M13" si="6">_xlfn.IFS($E$1=$AI$1,AO4,$E$1=$AI$15,AO18,$E$1=$AI$29,AO32)</f>
        <v>23</v>
      </c>
      <c r="N3" s="2">
        <f t="shared" ref="N3:N13" si="7">_xlfn.IFS($E$1=$AI$1,AP4,$E$1=$AI$15,AP18,$E$1=$AI$29,AP32)</f>
        <v>23</v>
      </c>
      <c r="O3" s="2">
        <f t="shared" ref="O3:O13" si="8">_xlfn.IFS($E$1=$AI$1,AQ4,$E$1=$AI$15,AQ18,$E$1=$AI$29,AQ32)</f>
        <v>23</v>
      </c>
      <c r="P3" s="2">
        <f t="shared" ref="P3:P13" si="9">_xlfn.IFS($E$1=$AI$1,AR4,$E$1=$AI$15,AR18,$E$1=$AI$29,AR32)</f>
        <v>23</v>
      </c>
      <c r="Q3" s="2">
        <f t="shared" ref="Q3:Q13" si="10">_xlfn.IFS($E$1=$AI$1,AS4,$E$1=$AI$15,AS18,$E$1=$AI$29,AS32)</f>
        <v>26</v>
      </c>
      <c r="R3" s="2">
        <f t="shared" ref="R3:R13" si="11">_xlfn.IFS($E$1=$AI$1,AT4,$E$1=$AI$15,AT18,$E$1=$AI$29,AT32)</f>
        <v>26</v>
      </c>
      <c r="S3" s="2">
        <f t="shared" ref="S3:S13" si="12">_xlfn.IFS($E$1=$AI$1,AU4,$E$1=$AI$15,AU18,$E$1=$AI$29,AU32)</f>
        <v>26</v>
      </c>
      <c r="T3" s="2">
        <f t="shared" ref="T3:T13" si="13">_xlfn.IFS($E$1=$AI$1,AV4,$E$1=$AI$15,AV18,$E$1=$AI$29,AV32)</f>
        <v>33</v>
      </c>
      <c r="U3" s="2">
        <f t="shared" ref="U3:U13" si="14">_xlfn.IFS($E$1=$AI$1,AW4,$E$1=$AI$15,AW18,$E$1=$AI$29,AW32)</f>
        <v>33</v>
      </c>
      <c r="V3" s="2">
        <f t="shared" ref="V3:V13" si="15">_xlfn.IFS($E$1=$AI$1,AX4,$E$1=$AI$15,AX18,$E$1=$AI$29,AX32)</f>
        <v>33</v>
      </c>
      <c r="W3" s="2">
        <f t="shared" ref="W3:W13" si="16">_xlfn.IFS($E$1=$AI$1,AY4,$E$1=$AI$15,AY18,$E$1=$AI$29,AY32)</f>
        <v>29</v>
      </c>
      <c r="X3" s="2">
        <f t="shared" ref="X3:X13" si="17">_xlfn.IFS($E$1=$AI$1,AZ4,$E$1=$AI$15,AZ18,$E$1=$AI$29,AZ32)</f>
        <v>29</v>
      </c>
      <c r="Y3" s="2">
        <f t="shared" ref="Y3:Y13" si="18">_xlfn.IFS($E$1=$AI$1,BA4,$E$1=$AI$15,BA18,$E$1=$AI$29,BA32)</f>
        <v>29</v>
      </c>
      <c r="Z3" s="2">
        <f t="shared" ref="Z3:Z13" si="19">_xlfn.IFS($E$1=$AI$1,BB4,$E$1=$AI$15,BB18,$E$1=$AI$29,BB32)</f>
        <v>26</v>
      </c>
      <c r="AA3" s="2">
        <f t="shared" ref="AA3:AA13" si="20">_xlfn.IFS($E$1=$AI$1,BC4,$E$1=$AI$15,BC18,$E$1=$AI$29,BC32)</f>
        <v>26</v>
      </c>
      <c r="AB3" s="2">
        <f t="shared" ref="AB3:AB13" si="21">_xlfn.IFS($E$1=$AI$1,BD4,$E$1=$AI$15,BD18,$E$1=$AI$29,BD32)</f>
        <v>26</v>
      </c>
      <c r="AC3" s="2">
        <f t="shared" ref="AC3:AC13" si="22">_xlfn.IFS($E$1=$AI$1,BE4,$E$1=$AI$15,BE18,$E$1=$AI$29,BE32)</f>
        <v>25</v>
      </c>
      <c r="AD3" s="2">
        <f t="shared" ref="AD3:AD13" si="23">_xlfn.IFS($E$1=$AI$1,BF4,$E$1=$AI$15,BF18,$E$1=$AI$29,BF32)</f>
        <v>25</v>
      </c>
      <c r="AE3" s="3">
        <f t="shared" ref="AE3:AE13" si="24">_xlfn.IFS($E$1=$AI$1,BG4,$E$1=$AI$15,BG18,$E$1=$AI$29,BG32)</f>
        <v>25</v>
      </c>
      <c r="AF3" s="2"/>
      <c r="AI3" s="7" t="s">
        <v>14</v>
      </c>
      <c r="AJ3" s="2">
        <v>23</v>
      </c>
      <c r="AK3" s="2">
        <v>23</v>
      </c>
      <c r="AL3" s="2">
        <v>23</v>
      </c>
      <c r="AM3" s="12">
        <v>22</v>
      </c>
      <c r="AN3" s="12">
        <v>22</v>
      </c>
      <c r="AO3" s="12">
        <v>22</v>
      </c>
      <c r="AP3" s="2">
        <v>22</v>
      </c>
      <c r="AQ3" s="2">
        <v>22</v>
      </c>
      <c r="AR3" s="2">
        <v>22</v>
      </c>
      <c r="AS3" s="2">
        <v>27</v>
      </c>
      <c r="AT3" s="2">
        <v>27</v>
      </c>
      <c r="AU3" s="2">
        <v>27</v>
      </c>
      <c r="AV3" s="2">
        <v>32</v>
      </c>
      <c r="AW3" s="2">
        <v>32</v>
      </c>
      <c r="AX3" s="2">
        <v>32</v>
      </c>
      <c r="AY3" s="2">
        <v>31</v>
      </c>
      <c r="AZ3" s="2">
        <v>31</v>
      </c>
      <c r="BA3" s="2">
        <v>31</v>
      </c>
      <c r="BB3" s="2">
        <v>26</v>
      </c>
      <c r="BC3" s="2">
        <v>26</v>
      </c>
      <c r="BD3" s="2">
        <v>26</v>
      </c>
      <c r="BE3" s="2">
        <v>23</v>
      </c>
      <c r="BF3" s="2">
        <v>23</v>
      </c>
      <c r="BG3" s="3">
        <v>23</v>
      </c>
      <c r="BH3" s="12"/>
      <c r="BJ3" s="19">
        <v>0.69</v>
      </c>
    </row>
    <row r="4" spans="1:63" ht="15" thickBot="1" x14ac:dyDescent="0.35">
      <c r="A4" s="17" t="s">
        <v>5</v>
      </c>
      <c r="G4" s="8" t="s">
        <v>16</v>
      </c>
      <c r="H4" s="2">
        <f t="shared" si="1"/>
        <v>27</v>
      </c>
      <c r="I4" s="2">
        <f t="shared" si="2"/>
        <v>27</v>
      </c>
      <c r="J4" s="2">
        <f t="shared" si="3"/>
        <v>27</v>
      </c>
      <c r="K4" s="2">
        <f t="shared" si="4"/>
        <v>26</v>
      </c>
      <c r="L4" s="2">
        <f t="shared" si="5"/>
        <v>26</v>
      </c>
      <c r="M4" s="2">
        <f t="shared" si="6"/>
        <v>26</v>
      </c>
      <c r="N4" s="2">
        <f t="shared" si="7"/>
        <v>26</v>
      </c>
      <c r="O4" s="2">
        <f t="shared" si="8"/>
        <v>26</v>
      </c>
      <c r="P4" s="2">
        <f t="shared" si="9"/>
        <v>26</v>
      </c>
      <c r="Q4" s="2">
        <f t="shared" si="10"/>
        <v>28</v>
      </c>
      <c r="R4" s="2">
        <f t="shared" si="11"/>
        <v>28</v>
      </c>
      <c r="S4" s="2">
        <f t="shared" si="12"/>
        <v>28</v>
      </c>
      <c r="T4" s="2">
        <f t="shared" si="13"/>
        <v>31</v>
      </c>
      <c r="U4" s="2">
        <f t="shared" si="14"/>
        <v>31</v>
      </c>
      <c r="V4" s="2">
        <f t="shared" si="15"/>
        <v>31</v>
      </c>
      <c r="W4" s="2">
        <f t="shared" si="16"/>
        <v>29</v>
      </c>
      <c r="X4" s="2">
        <f t="shared" si="17"/>
        <v>29</v>
      </c>
      <c r="Y4" s="2">
        <f t="shared" si="18"/>
        <v>29</v>
      </c>
      <c r="Z4" s="2">
        <f t="shared" si="19"/>
        <v>28</v>
      </c>
      <c r="AA4" s="2">
        <f t="shared" si="20"/>
        <v>28</v>
      </c>
      <c r="AB4" s="2">
        <f t="shared" si="21"/>
        <v>28</v>
      </c>
      <c r="AC4" s="2">
        <f t="shared" si="22"/>
        <v>27</v>
      </c>
      <c r="AD4" s="2">
        <f t="shared" si="23"/>
        <v>27</v>
      </c>
      <c r="AE4" s="3">
        <f t="shared" si="24"/>
        <v>27</v>
      </c>
      <c r="AF4" s="2"/>
      <c r="AI4" s="8" t="s">
        <v>15</v>
      </c>
      <c r="AJ4" s="2">
        <v>21</v>
      </c>
      <c r="AK4" s="2">
        <v>21</v>
      </c>
      <c r="AL4" s="2">
        <v>21</v>
      </c>
      <c r="AM4" s="2">
        <v>21</v>
      </c>
      <c r="AN4" s="2">
        <v>21</v>
      </c>
      <c r="AO4" s="2">
        <v>21</v>
      </c>
      <c r="AP4" s="2">
        <v>20</v>
      </c>
      <c r="AQ4" s="2">
        <v>20</v>
      </c>
      <c r="AR4" s="2">
        <v>20</v>
      </c>
      <c r="AS4" s="2">
        <v>26</v>
      </c>
      <c r="AT4" s="2">
        <v>26</v>
      </c>
      <c r="AU4" s="2">
        <v>26</v>
      </c>
      <c r="AV4" s="2">
        <v>33</v>
      </c>
      <c r="AW4" s="2">
        <v>33</v>
      </c>
      <c r="AX4" s="2">
        <v>33</v>
      </c>
      <c r="AY4" s="2">
        <v>31</v>
      </c>
      <c r="AZ4" s="2">
        <v>31</v>
      </c>
      <c r="BA4" s="2">
        <v>31</v>
      </c>
      <c r="BB4" s="2">
        <v>26</v>
      </c>
      <c r="BC4" s="2">
        <v>26</v>
      </c>
      <c r="BD4" s="2">
        <v>26</v>
      </c>
      <c r="BE4" s="2">
        <v>21</v>
      </c>
      <c r="BF4" s="2">
        <v>21</v>
      </c>
      <c r="BG4" s="3">
        <v>21</v>
      </c>
      <c r="BH4" s="12"/>
      <c r="BJ4" s="62" t="s">
        <v>108</v>
      </c>
      <c r="BK4" s="134" t="s">
        <v>109</v>
      </c>
    </row>
    <row r="5" spans="1:63" x14ac:dyDescent="0.3">
      <c r="G5" s="8" t="s">
        <v>17</v>
      </c>
      <c r="H5" s="2">
        <f t="shared" si="1"/>
        <v>26</v>
      </c>
      <c r="I5" s="2">
        <f t="shared" si="2"/>
        <v>26</v>
      </c>
      <c r="J5" s="2">
        <f t="shared" si="3"/>
        <v>26</v>
      </c>
      <c r="K5" s="2">
        <f t="shared" si="4"/>
        <v>26</v>
      </c>
      <c r="L5" s="2">
        <f t="shared" si="5"/>
        <v>26</v>
      </c>
      <c r="M5" s="2">
        <f t="shared" si="6"/>
        <v>26</v>
      </c>
      <c r="N5" s="2">
        <f t="shared" si="7"/>
        <v>26</v>
      </c>
      <c r="O5" s="2">
        <f t="shared" si="8"/>
        <v>26</v>
      </c>
      <c r="P5" s="2">
        <f t="shared" si="9"/>
        <v>26</v>
      </c>
      <c r="Q5" s="2">
        <f t="shared" si="10"/>
        <v>28</v>
      </c>
      <c r="R5" s="2">
        <f t="shared" si="11"/>
        <v>28</v>
      </c>
      <c r="S5" s="2">
        <f t="shared" si="12"/>
        <v>28</v>
      </c>
      <c r="T5" s="2">
        <f t="shared" si="13"/>
        <v>29</v>
      </c>
      <c r="U5" s="2">
        <f t="shared" si="14"/>
        <v>29</v>
      </c>
      <c r="V5" s="2">
        <f t="shared" si="15"/>
        <v>29</v>
      </c>
      <c r="W5" s="2">
        <f t="shared" si="16"/>
        <v>30</v>
      </c>
      <c r="X5" s="2">
        <f t="shared" si="17"/>
        <v>30</v>
      </c>
      <c r="Y5" s="2">
        <f t="shared" si="18"/>
        <v>30</v>
      </c>
      <c r="Z5" s="2">
        <f t="shared" si="19"/>
        <v>29</v>
      </c>
      <c r="AA5" s="2">
        <f t="shared" si="20"/>
        <v>29</v>
      </c>
      <c r="AB5" s="2">
        <f t="shared" si="21"/>
        <v>29</v>
      </c>
      <c r="AC5" s="2">
        <f t="shared" si="22"/>
        <v>28</v>
      </c>
      <c r="AD5" s="2">
        <f t="shared" si="23"/>
        <v>28</v>
      </c>
      <c r="AE5" s="3">
        <f t="shared" si="24"/>
        <v>28</v>
      </c>
      <c r="AF5" s="2"/>
      <c r="AI5" s="8" t="s">
        <v>16</v>
      </c>
      <c r="AJ5" s="2">
        <v>23</v>
      </c>
      <c r="AK5" s="2">
        <v>23</v>
      </c>
      <c r="AL5" s="2">
        <v>23</v>
      </c>
      <c r="AM5" s="12">
        <v>22</v>
      </c>
      <c r="AN5" s="12">
        <v>22</v>
      </c>
      <c r="AO5" s="12">
        <v>22</v>
      </c>
      <c r="AP5" s="12">
        <v>24</v>
      </c>
      <c r="AQ5" s="12">
        <v>24</v>
      </c>
      <c r="AR5" s="12">
        <v>24</v>
      </c>
      <c r="AS5" s="12">
        <v>29</v>
      </c>
      <c r="AT5" s="12">
        <v>29</v>
      </c>
      <c r="AU5" s="12">
        <v>29</v>
      </c>
      <c r="AV5" s="12">
        <v>32</v>
      </c>
      <c r="AW5" s="12">
        <v>32</v>
      </c>
      <c r="AX5" s="12">
        <v>32</v>
      </c>
      <c r="AY5" s="12">
        <v>31</v>
      </c>
      <c r="AZ5" s="12">
        <v>31</v>
      </c>
      <c r="BA5" s="12">
        <v>31</v>
      </c>
      <c r="BB5" s="12">
        <v>28</v>
      </c>
      <c r="BC5" s="12">
        <v>28</v>
      </c>
      <c r="BD5" s="12">
        <v>28</v>
      </c>
      <c r="BE5" s="12">
        <v>24</v>
      </c>
      <c r="BF5" s="12">
        <v>24</v>
      </c>
      <c r="BG5" s="14">
        <v>24</v>
      </c>
      <c r="BH5" s="12"/>
      <c r="BJ5" s="19">
        <v>99.89</v>
      </c>
    </row>
    <row r="6" spans="1:63" x14ac:dyDescent="0.3">
      <c r="G6" s="8" t="s">
        <v>18</v>
      </c>
      <c r="H6" s="2">
        <f t="shared" si="1"/>
        <v>23</v>
      </c>
      <c r="I6" s="2">
        <f t="shared" si="2"/>
        <v>23</v>
      </c>
      <c r="J6" s="2">
        <f t="shared" si="3"/>
        <v>23</v>
      </c>
      <c r="K6" s="2">
        <f t="shared" si="4"/>
        <v>26</v>
      </c>
      <c r="L6" s="2">
        <f t="shared" si="5"/>
        <v>26</v>
      </c>
      <c r="M6" s="2">
        <f t="shared" si="6"/>
        <v>26</v>
      </c>
      <c r="N6" s="2">
        <f t="shared" si="7"/>
        <v>26</v>
      </c>
      <c r="O6" s="2">
        <f t="shared" si="8"/>
        <v>26</v>
      </c>
      <c r="P6" s="2">
        <f t="shared" si="9"/>
        <v>26</v>
      </c>
      <c r="Q6" s="2">
        <f t="shared" si="10"/>
        <v>26</v>
      </c>
      <c r="R6" s="2">
        <f t="shared" si="11"/>
        <v>26</v>
      </c>
      <c r="S6" s="2">
        <f t="shared" si="12"/>
        <v>26</v>
      </c>
      <c r="T6" s="2">
        <f t="shared" si="13"/>
        <v>26</v>
      </c>
      <c r="U6" s="2">
        <f t="shared" si="14"/>
        <v>26</v>
      </c>
      <c r="V6" s="2">
        <f t="shared" si="15"/>
        <v>26</v>
      </c>
      <c r="W6" s="2">
        <f t="shared" si="16"/>
        <v>25</v>
      </c>
      <c r="X6" s="2">
        <f t="shared" si="17"/>
        <v>25</v>
      </c>
      <c r="Y6" s="2">
        <f t="shared" si="18"/>
        <v>25</v>
      </c>
      <c r="Z6" s="2">
        <f t="shared" si="19"/>
        <v>24</v>
      </c>
      <c r="AA6" s="2">
        <f t="shared" si="20"/>
        <v>24</v>
      </c>
      <c r="AB6" s="2">
        <f t="shared" si="21"/>
        <v>24</v>
      </c>
      <c r="AC6" s="2">
        <f t="shared" si="22"/>
        <v>19</v>
      </c>
      <c r="AD6" s="2">
        <f t="shared" si="23"/>
        <v>19</v>
      </c>
      <c r="AE6" s="3">
        <f t="shared" si="24"/>
        <v>19</v>
      </c>
      <c r="AF6" s="2"/>
      <c r="AI6" s="8" t="s">
        <v>17</v>
      </c>
      <c r="AJ6" s="12">
        <v>25</v>
      </c>
      <c r="AK6" s="12">
        <v>25</v>
      </c>
      <c r="AL6" s="12">
        <v>25</v>
      </c>
      <c r="AM6" s="12">
        <v>24</v>
      </c>
      <c r="AN6" s="12">
        <v>24</v>
      </c>
      <c r="AO6" s="12">
        <v>24</v>
      </c>
      <c r="AP6" s="12">
        <v>25</v>
      </c>
      <c r="AQ6" s="12">
        <v>25</v>
      </c>
      <c r="AR6" s="12">
        <v>25</v>
      </c>
      <c r="AS6" s="12">
        <v>28</v>
      </c>
      <c r="AT6" s="12">
        <v>28</v>
      </c>
      <c r="AU6" s="12">
        <v>28</v>
      </c>
      <c r="AV6" s="12">
        <v>31</v>
      </c>
      <c r="AW6" s="12">
        <v>31</v>
      </c>
      <c r="AX6" s="12">
        <v>31</v>
      </c>
      <c r="AY6" s="12">
        <v>29</v>
      </c>
      <c r="AZ6" s="12">
        <v>29</v>
      </c>
      <c r="BA6" s="12">
        <v>29</v>
      </c>
      <c r="BB6" s="12">
        <v>27</v>
      </c>
      <c r="BC6" s="12">
        <v>27</v>
      </c>
      <c r="BD6" s="12">
        <v>27</v>
      </c>
      <c r="BE6" s="12">
        <v>25</v>
      </c>
      <c r="BF6" s="12">
        <v>25</v>
      </c>
      <c r="BG6" s="14">
        <v>25</v>
      </c>
      <c r="BH6" s="12"/>
    </row>
    <row r="7" spans="1:63" x14ac:dyDescent="0.3">
      <c r="G7" s="8" t="s">
        <v>19</v>
      </c>
      <c r="H7" s="2">
        <f t="shared" si="1"/>
        <v>26</v>
      </c>
      <c r="I7" s="2">
        <f t="shared" si="2"/>
        <v>26</v>
      </c>
      <c r="J7" s="2">
        <f t="shared" si="3"/>
        <v>26</v>
      </c>
      <c r="K7" s="2">
        <f t="shared" si="4"/>
        <v>26</v>
      </c>
      <c r="L7" s="2">
        <f t="shared" si="5"/>
        <v>26</v>
      </c>
      <c r="M7" s="2">
        <f t="shared" si="6"/>
        <v>26</v>
      </c>
      <c r="N7" s="2">
        <f t="shared" si="7"/>
        <v>27</v>
      </c>
      <c r="O7" s="2">
        <f t="shared" si="8"/>
        <v>27</v>
      </c>
      <c r="P7" s="2">
        <f t="shared" si="9"/>
        <v>27</v>
      </c>
      <c r="Q7" s="2">
        <f t="shared" si="10"/>
        <v>28</v>
      </c>
      <c r="R7" s="2">
        <f t="shared" si="11"/>
        <v>28</v>
      </c>
      <c r="S7" s="2">
        <f t="shared" si="12"/>
        <v>28</v>
      </c>
      <c r="T7" s="2">
        <f t="shared" si="13"/>
        <v>29</v>
      </c>
      <c r="U7" s="2">
        <f t="shared" si="14"/>
        <v>29</v>
      </c>
      <c r="V7" s="2">
        <f t="shared" si="15"/>
        <v>29</v>
      </c>
      <c r="W7" s="2">
        <f t="shared" si="16"/>
        <v>29</v>
      </c>
      <c r="X7" s="2">
        <f t="shared" si="17"/>
        <v>29</v>
      </c>
      <c r="Y7" s="2">
        <f t="shared" si="18"/>
        <v>29</v>
      </c>
      <c r="Z7" s="2">
        <f t="shared" si="19"/>
        <v>27</v>
      </c>
      <c r="AA7" s="2">
        <f t="shared" si="20"/>
        <v>27</v>
      </c>
      <c r="AB7" s="2">
        <f t="shared" si="21"/>
        <v>27</v>
      </c>
      <c r="AC7" s="2">
        <f t="shared" si="22"/>
        <v>27</v>
      </c>
      <c r="AD7" s="2">
        <f t="shared" si="23"/>
        <v>27</v>
      </c>
      <c r="AE7" s="3">
        <f t="shared" si="24"/>
        <v>27</v>
      </c>
      <c r="AF7" s="2"/>
      <c r="AI7" s="8" t="s">
        <v>18</v>
      </c>
      <c r="AJ7" s="12">
        <v>25</v>
      </c>
      <c r="AK7" s="12">
        <v>25</v>
      </c>
      <c r="AL7" s="12">
        <v>25</v>
      </c>
      <c r="AM7" s="12">
        <v>25</v>
      </c>
      <c r="AN7" s="12">
        <v>25</v>
      </c>
      <c r="AO7" s="12">
        <v>25</v>
      </c>
      <c r="AP7" s="12">
        <v>26</v>
      </c>
      <c r="AQ7" s="12">
        <v>26</v>
      </c>
      <c r="AR7" s="12">
        <v>26</v>
      </c>
      <c r="AS7" s="12">
        <v>27</v>
      </c>
      <c r="AT7" s="12">
        <v>27</v>
      </c>
      <c r="AU7" s="12">
        <v>27</v>
      </c>
      <c r="AV7" s="12">
        <v>28</v>
      </c>
      <c r="AW7" s="12">
        <v>28</v>
      </c>
      <c r="AX7" s="12">
        <v>28</v>
      </c>
      <c r="AY7" s="12">
        <v>25</v>
      </c>
      <c r="AZ7" s="12">
        <v>25</v>
      </c>
      <c r="BA7" s="12">
        <v>25</v>
      </c>
      <c r="BB7" s="12">
        <v>23</v>
      </c>
      <c r="BC7" s="12">
        <v>23</v>
      </c>
      <c r="BD7" s="12">
        <v>23</v>
      </c>
      <c r="BE7" s="12">
        <v>19</v>
      </c>
      <c r="BF7" s="12">
        <v>19</v>
      </c>
      <c r="BG7" s="14">
        <v>19</v>
      </c>
      <c r="BH7" s="12"/>
    </row>
    <row r="8" spans="1:63" x14ac:dyDescent="0.3">
      <c r="G8" s="8" t="s">
        <v>20</v>
      </c>
      <c r="H8" s="2">
        <f t="shared" si="1"/>
        <v>26</v>
      </c>
      <c r="I8" s="2">
        <f t="shared" si="2"/>
        <v>26</v>
      </c>
      <c r="J8" s="2">
        <f t="shared" si="3"/>
        <v>26</v>
      </c>
      <c r="K8" s="2">
        <f t="shared" si="4"/>
        <v>26</v>
      </c>
      <c r="L8" s="2">
        <f t="shared" si="5"/>
        <v>26</v>
      </c>
      <c r="M8" s="2">
        <f t="shared" si="6"/>
        <v>26</v>
      </c>
      <c r="N8" s="2">
        <f t="shared" si="7"/>
        <v>27</v>
      </c>
      <c r="O8" s="2">
        <f t="shared" si="8"/>
        <v>27</v>
      </c>
      <c r="P8" s="2">
        <f t="shared" si="9"/>
        <v>27</v>
      </c>
      <c r="Q8" s="2">
        <f t="shared" si="10"/>
        <v>28</v>
      </c>
      <c r="R8" s="2">
        <f t="shared" si="11"/>
        <v>28</v>
      </c>
      <c r="S8" s="2">
        <f t="shared" si="12"/>
        <v>28</v>
      </c>
      <c r="T8" s="2">
        <f t="shared" si="13"/>
        <v>28</v>
      </c>
      <c r="U8" s="2">
        <f t="shared" si="14"/>
        <v>28</v>
      </c>
      <c r="V8" s="2">
        <f t="shared" si="15"/>
        <v>28</v>
      </c>
      <c r="W8" s="2">
        <f t="shared" si="16"/>
        <v>28</v>
      </c>
      <c r="X8" s="2">
        <f t="shared" si="17"/>
        <v>28</v>
      </c>
      <c r="Y8" s="2">
        <f t="shared" si="18"/>
        <v>28</v>
      </c>
      <c r="Z8" s="2">
        <f t="shared" si="19"/>
        <v>27</v>
      </c>
      <c r="AA8" s="2">
        <f t="shared" si="20"/>
        <v>27</v>
      </c>
      <c r="AB8" s="2">
        <f t="shared" si="21"/>
        <v>27</v>
      </c>
      <c r="AC8" s="2">
        <f t="shared" si="22"/>
        <v>27</v>
      </c>
      <c r="AD8" s="2">
        <f t="shared" si="23"/>
        <v>27</v>
      </c>
      <c r="AE8" s="3">
        <f t="shared" si="24"/>
        <v>27</v>
      </c>
      <c r="AF8" s="2"/>
      <c r="AI8" s="8" t="s">
        <v>19</v>
      </c>
      <c r="AJ8" s="12">
        <v>26</v>
      </c>
      <c r="AK8" s="12">
        <v>26</v>
      </c>
      <c r="AL8" s="12">
        <v>26</v>
      </c>
      <c r="AM8" s="12">
        <v>26</v>
      </c>
      <c r="AN8" s="12">
        <v>26</v>
      </c>
      <c r="AO8" s="12">
        <v>26</v>
      </c>
      <c r="AP8" s="12">
        <v>26</v>
      </c>
      <c r="AQ8" s="12">
        <v>26</v>
      </c>
      <c r="AR8" s="12">
        <v>26</v>
      </c>
      <c r="AS8" s="12">
        <v>29</v>
      </c>
      <c r="AT8" s="12">
        <v>29</v>
      </c>
      <c r="AU8" s="12">
        <v>29</v>
      </c>
      <c r="AV8" s="12">
        <v>32</v>
      </c>
      <c r="AW8" s="12">
        <v>32</v>
      </c>
      <c r="AX8" s="12">
        <v>32</v>
      </c>
      <c r="AY8" s="12">
        <v>30</v>
      </c>
      <c r="AZ8" s="12">
        <v>30</v>
      </c>
      <c r="BA8" s="12">
        <v>30</v>
      </c>
      <c r="BB8" s="12">
        <v>27</v>
      </c>
      <c r="BC8" s="12">
        <v>27</v>
      </c>
      <c r="BD8" s="12">
        <v>27</v>
      </c>
      <c r="BE8" s="12">
        <v>26</v>
      </c>
      <c r="BF8" s="12">
        <v>26</v>
      </c>
      <c r="BG8" s="14">
        <v>26</v>
      </c>
      <c r="BH8" s="12"/>
    </row>
    <row r="9" spans="1:63" x14ac:dyDescent="0.3">
      <c r="G9" s="8" t="s">
        <v>21</v>
      </c>
      <c r="H9" s="2">
        <f t="shared" si="1"/>
        <v>26</v>
      </c>
      <c r="I9" s="2">
        <f t="shared" si="2"/>
        <v>26</v>
      </c>
      <c r="J9" s="2">
        <f t="shared" si="3"/>
        <v>26</v>
      </c>
      <c r="K9" s="2">
        <f t="shared" si="4"/>
        <v>26</v>
      </c>
      <c r="L9" s="2">
        <f t="shared" si="5"/>
        <v>26</v>
      </c>
      <c r="M9" s="2">
        <f t="shared" si="6"/>
        <v>26</v>
      </c>
      <c r="N9" s="2">
        <f t="shared" si="7"/>
        <v>26</v>
      </c>
      <c r="O9" s="2">
        <f t="shared" si="8"/>
        <v>26</v>
      </c>
      <c r="P9" s="2">
        <f t="shared" si="9"/>
        <v>26</v>
      </c>
      <c r="Q9" s="2">
        <f t="shared" si="10"/>
        <v>27</v>
      </c>
      <c r="R9" s="2">
        <f t="shared" si="11"/>
        <v>27</v>
      </c>
      <c r="S9" s="2">
        <f t="shared" si="12"/>
        <v>27</v>
      </c>
      <c r="T9" s="2">
        <f t="shared" si="13"/>
        <v>27</v>
      </c>
      <c r="U9" s="2">
        <f t="shared" si="14"/>
        <v>27</v>
      </c>
      <c r="V9" s="2">
        <f t="shared" si="15"/>
        <v>27</v>
      </c>
      <c r="W9" s="2">
        <f t="shared" si="16"/>
        <v>27</v>
      </c>
      <c r="X9" s="2">
        <f t="shared" si="17"/>
        <v>27</v>
      </c>
      <c r="Y9" s="2">
        <f t="shared" si="18"/>
        <v>27</v>
      </c>
      <c r="Z9" s="2">
        <f t="shared" si="19"/>
        <v>27</v>
      </c>
      <c r="AA9" s="2">
        <f t="shared" si="20"/>
        <v>27</v>
      </c>
      <c r="AB9" s="2">
        <f t="shared" si="21"/>
        <v>27</v>
      </c>
      <c r="AC9" s="2">
        <f t="shared" si="22"/>
        <v>26</v>
      </c>
      <c r="AD9" s="2">
        <f t="shared" si="23"/>
        <v>26</v>
      </c>
      <c r="AE9" s="3">
        <f t="shared" si="24"/>
        <v>26</v>
      </c>
      <c r="AF9" s="2"/>
      <c r="AI9" s="8" t="s">
        <v>20</v>
      </c>
      <c r="AJ9" s="12">
        <v>25</v>
      </c>
      <c r="AK9" s="12">
        <v>25</v>
      </c>
      <c r="AL9" s="12">
        <v>25</v>
      </c>
      <c r="AM9" s="12">
        <v>25</v>
      </c>
      <c r="AN9" s="12">
        <v>25</v>
      </c>
      <c r="AO9" s="12">
        <v>25</v>
      </c>
      <c r="AP9" s="12">
        <v>26</v>
      </c>
      <c r="AQ9" s="12">
        <v>26</v>
      </c>
      <c r="AR9" s="12">
        <v>26</v>
      </c>
      <c r="AS9" s="12">
        <v>30</v>
      </c>
      <c r="AT9" s="12">
        <v>30</v>
      </c>
      <c r="AU9" s="12">
        <v>30</v>
      </c>
      <c r="AV9" s="12">
        <v>33</v>
      </c>
      <c r="AW9" s="12">
        <v>33</v>
      </c>
      <c r="AX9" s="12">
        <v>33</v>
      </c>
      <c r="AY9" s="12">
        <v>32</v>
      </c>
      <c r="AZ9" s="12">
        <v>32</v>
      </c>
      <c r="BA9" s="12">
        <v>32</v>
      </c>
      <c r="BB9" s="12">
        <v>29</v>
      </c>
      <c r="BC9" s="12">
        <v>29</v>
      </c>
      <c r="BD9" s="12">
        <v>29</v>
      </c>
      <c r="BE9" s="12">
        <v>26</v>
      </c>
      <c r="BF9" s="12">
        <v>26</v>
      </c>
      <c r="BG9" s="14">
        <v>26</v>
      </c>
      <c r="BH9" s="12"/>
    </row>
    <row r="10" spans="1:63" x14ac:dyDescent="0.3">
      <c r="G10" s="8" t="s">
        <v>22</v>
      </c>
      <c r="H10" s="2">
        <f t="shared" si="1"/>
        <v>25</v>
      </c>
      <c r="I10" s="2">
        <f t="shared" si="2"/>
        <v>25</v>
      </c>
      <c r="J10" s="2">
        <f t="shared" si="3"/>
        <v>25</v>
      </c>
      <c r="K10" s="2">
        <f t="shared" si="4"/>
        <v>25</v>
      </c>
      <c r="L10" s="2">
        <f t="shared" si="5"/>
        <v>25</v>
      </c>
      <c r="M10" s="2">
        <f t="shared" si="6"/>
        <v>25</v>
      </c>
      <c r="N10" s="2">
        <f t="shared" si="7"/>
        <v>25</v>
      </c>
      <c r="O10" s="2">
        <f t="shared" si="8"/>
        <v>25</v>
      </c>
      <c r="P10" s="2">
        <f t="shared" si="9"/>
        <v>25</v>
      </c>
      <c r="Q10" s="2">
        <f t="shared" si="10"/>
        <v>28</v>
      </c>
      <c r="R10" s="2">
        <f t="shared" si="11"/>
        <v>28</v>
      </c>
      <c r="S10" s="2">
        <f t="shared" si="12"/>
        <v>28</v>
      </c>
      <c r="T10" s="2">
        <f t="shared" si="13"/>
        <v>28</v>
      </c>
      <c r="U10" s="2">
        <f t="shared" si="14"/>
        <v>28</v>
      </c>
      <c r="V10" s="2">
        <f t="shared" si="15"/>
        <v>28</v>
      </c>
      <c r="W10" s="2">
        <f t="shared" si="16"/>
        <v>28</v>
      </c>
      <c r="X10" s="2">
        <f t="shared" si="17"/>
        <v>28</v>
      </c>
      <c r="Y10" s="2">
        <f t="shared" si="18"/>
        <v>28</v>
      </c>
      <c r="Z10" s="2">
        <f t="shared" si="19"/>
        <v>26</v>
      </c>
      <c r="AA10" s="2">
        <f t="shared" si="20"/>
        <v>26</v>
      </c>
      <c r="AB10" s="2">
        <f t="shared" si="21"/>
        <v>26</v>
      </c>
      <c r="AC10" s="2">
        <f t="shared" si="22"/>
        <v>26</v>
      </c>
      <c r="AD10" s="2">
        <f t="shared" si="23"/>
        <v>26</v>
      </c>
      <c r="AE10" s="3">
        <f t="shared" si="24"/>
        <v>26</v>
      </c>
      <c r="AF10" s="2"/>
      <c r="AI10" s="8" t="s">
        <v>21</v>
      </c>
      <c r="AJ10" s="12">
        <v>25</v>
      </c>
      <c r="AK10" s="12">
        <v>25</v>
      </c>
      <c r="AL10" s="12">
        <v>25</v>
      </c>
      <c r="AM10" s="12">
        <v>25</v>
      </c>
      <c r="AN10" s="12">
        <v>25</v>
      </c>
      <c r="AO10" s="12">
        <v>25</v>
      </c>
      <c r="AP10" s="12">
        <v>26</v>
      </c>
      <c r="AQ10" s="12">
        <v>26</v>
      </c>
      <c r="AR10" s="12">
        <v>26</v>
      </c>
      <c r="AS10" s="12">
        <v>28</v>
      </c>
      <c r="AT10" s="12">
        <v>28</v>
      </c>
      <c r="AU10" s="12">
        <v>28</v>
      </c>
      <c r="AV10" s="12">
        <v>29</v>
      </c>
      <c r="AW10" s="12">
        <v>29</v>
      </c>
      <c r="AX10" s="12">
        <v>29</v>
      </c>
      <c r="AY10" s="12">
        <v>27</v>
      </c>
      <c r="AZ10" s="12">
        <v>27</v>
      </c>
      <c r="BA10" s="12">
        <v>27</v>
      </c>
      <c r="BB10" s="12">
        <v>27</v>
      </c>
      <c r="BC10" s="12">
        <v>27</v>
      </c>
      <c r="BD10" s="12">
        <v>27</v>
      </c>
      <c r="BE10" s="12">
        <v>25</v>
      </c>
      <c r="BF10" s="12">
        <v>25</v>
      </c>
      <c r="BG10" s="14">
        <v>25</v>
      </c>
      <c r="BH10" s="12"/>
    </row>
    <row r="11" spans="1:63" x14ac:dyDescent="0.3">
      <c r="G11" s="8" t="s">
        <v>23</v>
      </c>
      <c r="H11" s="2">
        <f t="shared" si="1"/>
        <v>26</v>
      </c>
      <c r="I11" s="2">
        <f t="shared" si="2"/>
        <v>26</v>
      </c>
      <c r="J11" s="2">
        <f t="shared" si="3"/>
        <v>26</v>
      </c>
      <c r="K11" s="2">
        <f t="shared" si="4"/>
        <v>26</v>
      </c>
      <c r="L11" s="2">
        <f t="shared" si="5"/>
        <v>26</v>
      </c>
      <c r="M11" s="2">
        <f t="shared" si="6"/>
        <v>26</v>
      </c>
      <c r="N11" s="2">
        <f t="shared" si="7"/>
        <v>26</v>
      </c>
      <c r="O11" s="2">
        <f t="shared" si="8"/>
        <v>26</v>
      </c>
      <c r="P11" s="2">
        <f t="shared" si="9"/>
        <v>26</v>
      </c>
      <c r="Q11" s="2">
        <f t="shared" si="10"/>
        <v>28</v>
      </c>
      <c r="R11" s="2">
        <f t="shared" si="11"/>
        <v>28</v>
      </c>
      <c r="S11" s="2">
        <f t="shared" si="12"/>
        <v>28</v>
      </c>
      <c r="T11" s="2">
        <f t="shared" si="13"/>
        <v>30</v>
      </c>
      <c r="U11" s="2">
        <f t="shared" si="14"/>
        <v>30</v>
      </c>
      <c r="V11" s="2">
        <f t="shared" si="15"/>
        <v>30</v>
      </c>
      <c r="W11" s="2">
        <f t="shared" si="16"/>
        <v>28</v>
      </c>
      <c r="X11" s="2">
        <f t="shared" si="17"/>
        <v>28</v>
      </c>
      <c r="Y11" s="2">
        <f t="shared" si="18"/>
        <v>28</v>
      </c>
      <c r="Z11" s="2">
        <f t="shared" si="19"/>
        <v>26</v>
      </c>
      <c r="AA11" s="2">
        <f t="shared" si="20"/>
        <v>26</v>
      </c>
      <c r="AB11" s="2">
        <f t="shared" si="21"/>
        <v>26</v>
      </c>
      <c r="AC11" s="2">
        <f t="shared" si="22"/>
        <v>26</v>
      </c>
      <c r="AD11" s="2">
        <f t="shared" si="23"/>
        <v>26</v>
      </c>
      <c r="AE11" s="3">
        <f t="shared" si="24"/>
        <v>26</v>
      </c>
      <c r="AF11" s="2"/>
      <c r="AI11" s="8" t="s">
        <v>22</v>
      </c>
      <c r="AJ11" s="12">
        <v>26</v>
      </c>
      <c r="AK11" s="12">
        <v>26</v>
      </c>
      <c r="AL11" s="12">
        <v>26</v>
      </c>
      <c r="AM11" s="12">
        <v>26</v>
      </c>
      <c r="AN11" s="12">
        <v>26</v>
      </c>
      <c r="AO11" s="12">
        <v>26</v>
      </c>
      <c r="AP11" s="12">
        <v>25</v>
      </c>
      <c r="AQ11" s="12">
        <v>25</v>
      </c>
      <c r="AR11" s="12">
        <v>25</v>
      </c>
      <c r="AS11" s="12">
        <v>31</v>
      </c>
      <c r="AT11" s="12">
        <v>31</v>
      </c>
      <c r="AU11" s="12">
        <v>31</v>
      </c>
      <c r="AV11" s="12">
        <v>35</v>
      </c>
      <c r="AW11" s="12">
        <v>35</v>
      </c>
      <c r="AX11" s="12">
        <v>35</v>
      </c>
      <c r="AY11" s="12">
        <v>33</v>
      </c>
      <c r="AZ11" s="12">
        <v>33</v>
      </c>
      <c r="BA11" s="12">
        <v>33</v>
      </c>
      <c r="BB11" s="12">
        <v>28</v>
      </c>
      <c r="BC11" s="12">
        <v>28</v>
      </c>
      <c r="BD11" s="12">
        <v>28</v>
      </c>
      <c r="BE11" s="12">
        <v>27</v>
      </c>
      <c r="BF11" s="12">
        <v>27</v>
      </c>
      <c r="BG11" s="14">
        <v>27</v>
      </c>
      <c r="BH11" s="12"/>
    </row>
    <row r="12" spans="1:63" x14ac:dyDescent="0.3">
      <c r="G12" s="8" t="s">
        <v>24</v>
      </c>
      <c r="H12" s="2">
        <f t="shared" si="1"/>
        <v>25</v>
      </c>
      <c r="I12" s="2">
        <f t="shared" si="2"/>
        <v>25</v>
      </c>
      <c r="J12" s="2">
        <f t="shared" si="3"/>
        <v>25</v>
      </c>
      <c r="K12" s="2">
        <f t="shared" si="4"/>
        <v>26</v>
      </c>
      <c r="L12" s="2">
        <f t="shared" si="5"/>
        <v>26</v>
      </c>
      <c r="M12" s="2">
        <f t="shared" si="6"/>
        <v>26</v>
      </c>
      <c r="N12" s="2">
        <f t="shared" si="7"/>
        <v>26</v>
      </c>
      <c r="O12" s="2">
        <f t="shared" si="8"/>
        <v>26</v>
      </c>
      <c r="P12" s="2">
        <f t="shared" si="9"/>
        <v>26</v>
      </c>
      <c r="Q12" s="2">
        <f t="shared" si="10"/>
        <v>28</v>
      </c>
      <c r="R12" s="2">
        <f t="shared" si="11"/>
        <v>28</v>
      </c>
      <c r="S12" s="2">
        <f t="shared" si="12"/>
        <v>28</v>
      </c>
      <c r="T12" s="2">
        <f t="shared" si="13"/>
        <v>30</v>
      </c>
      <c r="U12" s="2">
        <f t="shared" si="14"/>
        <v>30</v>
      </c>
      <c r="V12" s="2">
        <f t="shared" si="15"/>
        <v>30</v>
      </c>
      <c r="W12" s="2">
        <f t="shared" si="16"/>
        <v>28</v>
      </c>
      <c r="X12" s="2">
        <f t="shared" si="17"/>
        <v>28</v>
      </c>
      <c r="Y12" s="2">
        <f t="shared" si="18"/>
        <v>28</v>
      </c>
      <c r="Z12" s="2">
        <f t="shared" si="19"/>
        <v>26</v>
      </c>
      <c r="AA12" s="2">
        <f t="shared" si="20"/>
        <v>26</v>
      </c>
      <c r="AB12" s="2">
        <f t="shared" si="21"/>
        <v>26</v>
      </c>
      <c r="AC12" s="2">
        <f t="shared" si="22"/>
        <v>26</v>
      </c>
      <c r="AD12" s="2">
        <f t="shared" si="23"/>
        <v>26</v>
      </c>
      <c r="AE12" s="3">
        <f t="shared" si="24"/>
        <v>26</v>
      </c>
      <c r="AF12" s="2"/>
      <c r="AI12" s="8" t="s">
        <v>23</v>
      </c>
      <c r="AJ12" s="12">
        <v>26</v>
      </c>
      <c r="AK12" s="12">
        <v>26</v>
      </c>
      <c r="AL12" s="12">
        <v>26</v>
      </c>
      <c r="AM12" s="12">
        <v>25</v>
      </c>
      <c r="AN12" s="12">
        <v>25</v>
      </c>
      <c r="AO12" s="12">
        <v>25</v>
      </c>
      <c r="AP12" s="12">
        <v>25</v>
      </c>
      <c r="AQ12" s="12">
        <v>25</v>
      </c>
      <c r="AR12" s="12">
        <v>25</v>
      </c>
      <c r="AS12" s="12">
        <v>30</v>
      </c>
      <c r="AT12" s="12">
        <v>30</v>
      </c>
      <c r="AU12" s="12">
        <v>30</v>
      </c>
      <c r="AV12" s="12">
        <v>32</v>
      </c>
      <c r="AW12" s="12">
        <v>32</v>
      </c>
      <c r="AX12" s="12">
        <v>32</v>
      </c>
      <c r="AY12" s="12">
        <v>31</v>
      </c>
      <c r="AZ12" s="12">
        <v>31</v>
      </c>
      <c r="BA12" s="12">
        <v>31</v>
      </c>
      <c r="BB12" s="12">
        <v>27</v>
      </c>
      <c r="BC12" s="12">
        <v>27</v>
      </c>
      <c r="BD12" s="12">
        <v>27</v>
      </c>
      <c r="BE12" s="12">
        <v>26</v>
      </c>
      <c r="BF12" s="12">
        <v>26</v>
      </c>
      <c r="BG12" s="14">
        <v>26</v>
      </c>
      <c r="BH12" s="12"/>
    </row>
    <row r="13" spans="1:63" ht="15" thickBot="1" x14ac:dyDescent="0.35">
      <c r="A13" s="1" t="s">
        <v>30</v>
      </c>
      <c r="G13" s="9" t="s">
        <v>25</v>
      </c>
      <c r="H13" s="4">
        <f t="shared" si="1"/>
        <v>24</v>
      </c>
      <c r="I13" s="4">
        <f t="shared" si="2"/>
        <v>24</v>
      </c>
      <c r="J13" s="4">
        <f t="shared" si="3"/>
        <v>24</v>
      </c>
      <c r="K13" s="4">
        <f t="shared" si="4"/>
        <v>24</v>
      </c>
      <c r="L13" s="4">
        <f t="shared" si="5"/>
        <v>24</v>
      </c>
      <c r="M13" s="4">
        <f t="shared" si="6"/>
        <v>24</v>
      </c>
      <c r="N13" s="4">
        <f t="shared" si="7"/>
        <v>24</v>
      </c>
      <c r="O13" s="4">
        <f t="shared" si="8"/>
        <v>24</v>
      </c>
      <c r="P13" s="4">
        <f t="shared" si="9"/>
        <v>24</v>
      </c>
      <c r="Q13" s="4">
        <f t="shared" si="10"/>
        <v>25</v>
      </c>
      <c r="R13" s="4">
        <f t="shared" si="11"/>
        <v>25</v>
      </c>
      <c r="S13" s="4">
        <f t="shared" si="12"/>
        <v>25</v>
      </c>
      <c r="T13" s="4">
        <f t="shared" si="13"/>
        <v>25</v>
      </c>
      <c r="U13" s="4">
        <f t="shared" si="14"/>
        <v>25</v>
      </c>
      <c r="V13" s="4">
        <f t="shared" si="15"/>
        <v>25</v>
      </c>
      <c r="W13" s="4">
        <f t="shared" si="16"/>
        <v>26</v>
      </c>
      <c r="X13" s="4">
        <f t="shared" si="17"/>
        <v>26</v>
      </c>
      <c r="Y13" s="4">
        <f t="shared" si="18"/>
        <v>26</v>
      </c>
      <c r="Z13" s="4">
        <f t="shared" si="19"/>
        <v>25</v>
      </c>
      <c r="AA13" s="4">
        <f t="shared" si="20"/>
        <v>25</v>
      </c>
      <c r="AB13" s="4">
        <f t="shared" si="21"/>
        <v>25</v>
      </c>
      <c r="AC13" s="4">
        <f t="shared" si="22"/>
        <v>24</v>
      </c>
      <c r="AD13" s="4">
        <f t="shared" si="23"/>
        <v>24</v>
      </c>
      <c r="AE13" s="5">
        <f t="shared" si="24"/>
        <v>24</v>
      </c>
      <c r="AF13" s="2"/>
      <c r="AI13" s="8" t="s">
        <v>24</v>
      </c>
      <c r="AJ13" s="12">
        <v>24</v>
      </c>
      <c r="AK13" s="12">
        <v>24</v>
      </c>
      <c r="AL13" s="12">
        <v>24</v>
      </c>
      <c r="AM13" s="12">
        <v>24</v>
      </c>
      <c r="AN13" s="12">
        <v>24</v>
      </c>
      <c r="AO13" s="12">
        <v>24</v>
      </c>
      <c r="AP13" s="12">
        <v>23</v>
      </c>
      <c r="AQ13" s="12">
        <v>23</v>
      </c>
      <c r="AR13" s="12">
        <v>23</v>
      </c>
      <c r="AS13" s="12">
        <v>27</v>
      </c>
      <c r="AT13" s="12">
        <v>27</v>
      </c>
      <c r="AU13" s="12">
        <v>27</v>
      </c>
      <c r="AV13" s="12">
        <v>28</v>
      </c>
      <c r="AW13" s="12">
        <v>28</v>
      </c>
      <c r="AX13" s="12">
        <v>28</v>
      </c>
      <c r="AY13" s="12">
        <v>27</v>
      </c>
      <c r="AZ13" s="12">
        <v>27</v>
      </c>
      <c r="BA13" s="12">
        <v>27</v>
      </c>
      <c r="BB13" s="12">
        <v>25</v>
      </c>
      <c r="BC13" s="12">
        <v>25</v>
      </c>
      <c r="BD13" s="12">
        <v>25</v>
      </c>
      <c r="BE13" s="12">
        <v>24</v>
      </c>
      <c r="BF13" s="12">
        <v>24</v>
      </c>
      <c r="BG13" s="14">
        <v>24</v>
      </c>
      <c r="BH13" s="12"/>
    </row>
    <row r="14" spans="1:63" ht="15" thickBot="1" x14ac:dyDescent="0.35">
      <c r="A14" s="18" t="s">
        <v>7</v>
      </c>
      <c r="AI14" s="9" t="s">
        <v>25</v>
      </c>
      <c r="AJ14" s="4">
        <v>23</v>
      </c>
      <c r="AK14" s="4">
        <v>23</v>
      </c>
      <c r="AL14" s="4">
        <v>23</v>
      </c>
      <c r="AM14" s="4">
        <v>23</v>
      </c>
      <c r="AN14" s="4">
        <v>23</v>
      </c>
      <c r="AO14" s="4">
        <v>23</v>
      </c>
      <c r="AP14" s="4">
        <v>23</v>
      </c>
      <c r="AQ14" s="4">
        <v>23</v>
      </c>
      <c r="AR14" s="4">
        <v>23</v>
      </c>
      <c r="AS14" s="4">
        <v>25</v>
      </c>
      <c r="AT14" s="4">
        <v>25</v>
      </c>
      <c r="AU14" s="4">
        <v>25</v>
      </c>
      <c r="AV14" s="4">
        <v>26</v>
      </c>
      <c r="AW14" s="4">
        <v>26</v>
      </c>
      <c r="AX14" s="4">
        <v>26</v>
      </c>
      <c r="AY14" s="4">
        <v>24</v>
      </c>
      <c r="AZ14" s="4">
        <v>24</v>
      </c>
      <c r="BA14" s="4">
        <v>24</v>
      </c>
      <c r="BB14" s="4">
        <v>23</v>
      </c>
      <c r="BC14" s="4">
        <v>23</v>
      </c>
      <c r="BD14" s="4">
        <v>23</v>
      </c>
      <c r="BE14" s="4">
        <v>23</v>
      </c>
      <c r="BF14" s="4">
        <v>23</v>
      </c>
      <c r="BG14" s="5">
        <v>23</v>
      </c>
      <c r="BH14" s="12"/>
    </row>
    <row r="15" spans="1:63" ht="15" thickBot="1" x14ac:dyDescent="0.35">
      <c r="A15" s="18" t="s">
        <v>1</v>
      </c>
      <c r="G15" s="79" t="s">
        <v>103</v>
      </c>
      <c r="H15" s="80">
        <f>_xlfn.IFS($E$1=$AI$1,BJ3,$E$1=$AI$15,BJ17,$E$1=$AI$29,BJ31)</f>
        <v>0.74</v>
      </c>
      <c r="AI15" s="16" t="s">
        <v>4</v>
      </c>
      <c r="AJ15" s="213" t="s">
        <v>26</v>
      </c>
      <c r="AK15" s="213"/>
      <c r="AL15" s="213"/>
      <c r="AO15" t="s">
        <v>97</v>
      </c>
    </row>
    <row r="16" spans="1:63" ht="15" thickBot="1" x14ac:dyDescent="0.35">
      <c r="A16" s="18" t="s">
        <v>9</v>
      </c>
      <c r="G16" s="9" t="s">
        <v>110</v>
      </c>
      <c r="H16" s="81">
        <f>_xlfn.IFS($E$1=$AI$1,BJ5,$E$1=$AI$15,BJ19,$E$1=$AI$29,BJ33)</f>
        <v>100.8</v>
      </c>
      <c r="AI16" s="6" t="s">
        <v>13</v>
      </c>
      <c r="AJ16" s="10">
        <v>0</v>
      </c>
      <c r="AK16" s="10">
        <v>1</v>
      </c>
      <c r="AL16" s="10">
        <v>2</v>
      </c>
      <c r="AM16" s="10">
        <v>3</v>
      </c>
      <c r="AN16" s="10">
        <v>4</v>
      </c>
      <c r="AO16" s="10">
        <v>5</v>
      </c>
      <c r="AP16" s="10">
        <v>6</v>
      </c>
      <c r="AQ16" s="10">
        <v>7</v>
      </c>
      <c r="AR16" s="10">
        <v>8</v>
      </c>
      <c r="AS16" s="10">
        <v>9</v>
      </c>
      <c r="AT16" s="10">
        <v>10</v>
      </c>
      <c r="AU16" s="10">
        <v>11</v>
      </c>
      <c r="AV16" s="10">
        <v>12</v>
      </c>
      <c r="AW16" s="10">
        <v>13</v>
      </c>
      <c r="AX16" s="10">
        <v>14</v>
      </c>
      <c r="AY16" s="10">
        <v>15</v>
      </c>
      <c r="AZ16" s="10">
        <v>16</v>
      </c>
      <c r="BA16" s="10">
        <v>17</v>
      </c>
      <c r="BB16" s="10">
        <v>18</v>
      </c>
      <c r="BC16" s="10">
        <v>19</v>
      </c>
      <c r="BD16" s="10">
        <v>20</v>
      </c>
      <c r="BE16" s="10">
        <v>21</v>
      </c>
      <c r="BF16" s="10">
        <v>22</v>
      </c>
      <c r="BG16" s="11">
        <v>23</v>
      </c>
      <c r="BH16" s="13"/>
      <c r="BJ16" s="62" t="s">
        <v>99</v>
      </c>
      <c r="BK16" s="134" t="s">
        <v>100</v>
      </c>
    </row>
    <row r="17" spans="1:63" ht="15" thickBot="1" x14ac:dyDescent="0.35">
      <c r="A17" s="18" t="s">
        <v>2</v>
      </c>
      <c r="AI17" s="7" t="s">
        <v>14</v>
      </c>
      <c r="AJ17" s="2">
        <v>25</v>
      </c>
      <c r="AK17" s="2">
        <v>25</v>
      </c>
      <c r="AL17" s="2">
        <v>25</v>
      </c>
      <c r="AM17" s="2">
        <v>24</v>
      </c>
      <c r="AN17" s="2">
        <v>24</v>
      </c>
      <c r="AO17" s="2">
        <v>24</v>
      </c>
      <c r="AP17" s="2">
        <v>24</v>
      </c>
      <c r="AQ17" s="2">
        <v>24</v>
      </c>
      <c r="AR17" s="2">
        <v>24</v>
      </c>
      <c r="AS17" s="2">
        <v>28</v>
      </c>
      <c r="AT17" s="2">
        <v>28</v>
      </c>
      <c r="AU17" s="2">
        <v>28</v>
      </c>
      <c r="AV17" s="2">
        <v>33</v>
      </c>
      <c r="AW17" s="2">
        <v>33</v>
      </c>
      <c r="AX17" s="2">
        <v>33</v>
      </c>
      <c r="AY17" s="2">
        <v>30</v>
      </c>
      <c r="AZ17" s="2">
        <v>30</v>
      </c>
      <c r="BA17" s="2">
        <v>30</v>
      </c>
      <c r="BB17" s="2">
        <v>27</v>
      </c>
      <c r="BC17" s="2">
        <v>27</v>
      </c>
      <c r="BD17" s="2">
        <v>27</v>
      </c>
      <c r="BE17" s="2">
        <v>26</v>
      </c>
      <c r="BF17" s="2">
        <v>26</v>
      </c>
      <c r="BG17" s="3">
        <v>26</v>
      </c>
      <c r="BH17" s="12"/>
      <c r="BJ17" s="19">
        <v>0.74</v>
      </c>
    </row>
    <row r="18" spans="1:63" x14ac:dyDescent="0.3">
      <c r="A18" s="18" t="s">
        <v>3</v>
      </c>
      <c r="G18" s="6" t="s">
        <v>13</v>
      </c>
      <c r="H18" s="100">
        <v>0</v>
      </c>
      <c r="I18" s="100">
        <v>1</v>
      </c>
      <c r="J18" s="100">
        <v>2</v>
      </c>
      <c r="K18" s="100">
        <v>3</v>
      </c>
      <c r="L18" s="100">
        <v>4</v>
      </c>
      <c r="M18" s="100">
        <v>5</v>
      </c>
      <c r="N18" s="100">
        <v>6</v>
      </c>
      <c r="O18" s="100">
        <v>7</v>
      </c>
      <c r="P18" s="100">
        <v>8</v>
      </c>
      <c r="Q18" s="100">
        <v>9</v>
      </c>
      <c r="R18" s="100">
        <v>10</v>
      </c>
      <c r="S18" s="100">
        <v>11</v>
      </c>
      <c r="T18" s="100">
        <v>12</v>
      </c>
      <c r="U18" s="100">
        <v>13</v>
      </c>
      <c r="V18" s="100">
        <v>14</v>
      </c>
      <c r="W18" s="100">
        <v>15</v>
      </c>
      <c r="X18" s="100">
        <v>16</v>
      </c>
      <c r="Y18" s="100">
        <v>17</v>
      </c>
      <c r="Z18" s="100">
        <v>18</v>
      </c>
      <c r="AA18" s="100">
        <v>19</v>
      </c>
      <c r="AB18" s="100">
        <v>20</v>
      </c>
      <c r="AC18" s="100">
        <v>21</v>
      </c>
      <c r="AD18" s="100">
        <v>22</v>
      </c>
      <c r="AE18" s="101">
        <v>23</v>
      </c>
      <c r="AI18" s="8" t="s">
        <v>15</v>
      </c>
      <c r="AJ18" s="2">
        <v>24</v>
      </c>
      <c r="AK18" s="2">
        <v>24</v>
      </c>
      <c r="AL18" s="2">
        <v>24</v>
      </c>
      <c r="AM18" s="2">
        <v>23</v>
      </c>
      <c r="AN18" s="2">
        <v>23</v>
      </c>
      <c r="AO18" s="2">
        <v>23</v>
      </c>
      <c r="AP18" s="2">
        <v>23</v>
      </c>
      <c r="AQ18" s="2">
        <v>23</v>
      </c>
      <c r="AR18" s="2">
        <v>23</v>
      </c>
      <c r="AS18" s="2">
        <v>26</v>
      </c>
      <c r="AT18" s="2">
        <v>26</v>
      </c>
      <c r="AU18" s="2">
        <v>26</v>
      </c>
      <c r="AV18" s="2">
        <v>33</v>
      </c>
      <c r="AW18" s="2">
        <v>33</v>
      </c>
      <c r="AX18" s="2">
        <v>33</v>
      </c>
      <c r="AY18" s="2">
        <v>29</v>
      </c>
      <c r="AZ18" s="2">
        <v>29</v>
      </c>
      <c r="BA18" s="2">
        <v>29</v>
      </c>
      <c r="BB18" s="2">
        <v>26</v>
      </c>
      <c r="BC18" s="2">
        <v>26</v>
      </c>
      <c r="BD18" s="2">
        <v>26</v>
      </c>
      <c r="BE18" s="2">
        <v>25</v>
      </c>
      <c r="BF18" s="2">
        <v>25</v>
      </c>
      <c r="BG18" s="3">
        <v>25</v>
      </c>
      <c r="BH18" s="12"/>
      <c r="BJ18" s="62" t="s">
        <v>108</v>
      </c>
    </row>
    <row r="19" spans="1:63" ht="15" thickBot="1" x14ac:dyDescent="0.35">
      <c r="A19" s="18" t="s">
        <v>6</v>
      </c>
      <c r="G19" s="9" t="str">
        <f>_xlfn.IFS($E$2=1,G2,$E$2=2,G3,$E$2=3,G4,$E$2=4,G5,$E$2=5,G6,$E$2=6,G7,$E$2=7,G8,$E$2=8,G9,$E$2=9,G10,$E$2=10,G11,$E$2=11,G12,$E$2=12,G13)</f>
        <v>Dec</v>
      </c>
      <c r="H19" s="9">
        <f t="shared" ref="H19:AE19" si="25">_xlfn.IFS($E$2=1,H2,$E$2=2,H3,$E$2=3,H4,$E$2=4,H5,$E$2=5,H6,$E$2=6,H7,$E$2=7,H8,$E$2=8,H9,$E$2=9,H10,$E$2=10,H11,$E$2=11,H12,$E$2=12,H13)</f>
        <v>24</v>
      </c>
      <c r="I19" s="9">
        <f t="shared" si="25"/>
        <v>24</v>
      </c>
      <c r="J19" s="9">
        <f t="shared" si="25"/>
        <v>24</v>
      </c>
      <c r="K19" s="9">
        <f t="shared" si="25"/>
        <v>24</v>
      </c>
      <c r="L19" s="9">
        <f t="shared" si="25"/>
        <v>24</v>
      </c>
      <c r="M19" s="9">
        <f t="shared" si="25"/>
        <v>24</v>
      </c>
      <c r="N19" s="9">
        <f t="shared" si="25"/>
        <v>24</v>
      </c>
      <c r="O19" s="9">
        <f t="shared" si="25"/>
        <v>24</v>
      </c>
      <c r="P19" s="9">
        <f t="shared" si="25"/>
        <v>24</v>
      </c>
      <c r="Q19" s="9">
        <f t="shared" si="25"/>
        <v>25</v>
      </c>
      <c r="R19" s="9">
        <f t="shared" si="25"/>
        <v>25</v>
      </c>
      <c r="S19" s="9">
        <f t="shared" si="25"/>
        <v>25</v>
      </c>
      <c r="T19" s="9">
        <f t="shared" si="25"/>
        <v>25</v>
      </c>
      <c r="U19" s="9">
        <f t="shared" si="25"/>
        <v>25</v>
      </c>
      <c r="V19" s="9">
        <f t="shared" si="25"/>
        <v>25</v>
      </c>
      <c r="W19" s="9">
        <f t="shared" si="25"/>
        <v>26</v>
      </c>
      <c r="X19" s="9">
        <f t="shared" si="25"/>
        <v>26</v>
      </c>
      <c r="Y19" s="9">
        <f t="shared" si="25"/>
        <v>26</v>
      </c>
      <c r="Z19" s="9">
        <f t="shared" si="25"/>
        <v>25</v>
      </c>
      <c r="AA19" s="9">
        <f t="shared" si="25"/>
        <v>25</v>
      </c>
      <c r="AB19" s="9">
        <f t="shared" si="25"/>
        <v>25</v>
      </c>
      <c r="AC19" s="9">
        <f t="shared" si="25"/>
        <v>24</v>
      </c>
      <c r="AD19" s="9">
        <f t="shared" si="25"/>
        <v>24</v>
      </c>
      <c r="AE19" s="9">
        <f t="shared" si="25"/>
        <v>24</v>
      </c>
      <c r="AI19" s="8" t="s">
        <v>16</v>
      </c>
      <c r="AJ19" s="2">
        <v>27</v>
      </c>
      <c r="AK19" s="2">
        <v>27</v>
      </c>
      <c r="AL19" s="2">
        <v>27</v>
      </c>
      <c r="AM19" s="2">
        <v>26</v>
      </c>
      <c r="AN19" s="2">
        <v>26</v>
      </c>
      <c r="AO19" s="2">
        <v>26</v>
      </c>
      <c r="AP19" s="2">
        <v>26</v>
      </c>
      <c r="AQ19" s="2">
        <v>26</v>
      </c>
      <c r="AR19" s="2">
        <v>26</v>
      </c>
      <c r="AS19" s="2">
        <v>28</v>
      </c>
      <c r="AT19" s="2">
        <v>28</v>
      </c>
      <c r="AU19" s="2">
        <v>28</v>
      </c>
      <c r="AV19" s="2">
        <v>31</v>
      </c>
      <c r="AW19" s="2">
        <v>31</v>
      </c>
      <c r="AX19" s="2">
        <v>31</v>
      </c>
      <c r="AY19" s="2">
        <v>29</v>
      </c>
      <c r="AZ19" s="2">
        <v>29</v>
      </c>
      <c r="BA19" s="2">
        <v>29</v>
      </c>
      <c r="BB19" s="2">
        <v>28</v>
      </c>
      <c r="BC19" s="2">
        <v>28</v>
      </c>
      <c r="BD19" s="2">
        <v>28</v>
      </c>
      <c r="BE19" s="2">
        <v>27</v>
      </c>
      <c r="BF19" s="2">
        <v>27</v>
      </c>
      <c r="BG19" s="3">
        <v>27</v>
      </c>
      <c r="BH19" s="12"/>
      <c r="BJ19" s="19">
        <v>100.8</v>
      </c>
    </row>
    <row r="20" spans="1:63" x14ac:dyDescent="0.3">
      <c r="AI20" s="8" t="s">
        <v>17</v>
      </c>
      <c r="AJ20" s="2">
        <v>26</v>
      </c>
      <c r="AK20" s="2">
        <v>26</v>
      </c>
      <c r="AL20" s="2">
        <v>26</v>
      </c>
      <c r="AM20" s="2">
        <v>26</v>
      </c>
      <c r="AN20" s="2">
        <v>26</v>
      </c>
      <c r="AO20" s="2">
        <v>26</v>
      </c>
      <c r="AP20" s="2">
        <v>26</v>
      </c>
      <c r="AQ20" s="2">
        <v>26</v>
      </c>
      <c r="AR20" s="2">
        <v>26</v>
      </c>
      <c r="AS20" s="2">
        <v>28</v>
      </c>
      <c r="AT20" s="2">
        <v>28</v>
      </c>
      <c r="AU20" s="2">
        <v>28</v>
      </c>
      <c r="AV20" s="2">
        <v>29</v>
      </c>
      <c r="AW20" s="2">
        <v>29</v>
      </c>
      <c r="AX20" s="2">
        <v>29</v>
      </c>
      <c r="AY20" s="2">
        <v>30</v>
      </c>
      <c r="AZ20" s="2">
        <v>30</v>
      </c>
      <c r="BA20" s="2">
        <v>30</v>
      </c>
      <c r="BB20" s="2">
        <v>29</v>
      </c>
      <c r="BC20" s="2">
        <v>29</v>
      </c>
      <c r="BD20" s="2">
        <v>29</v>
      </c>
      <c r="BE20" s="2">
        <v>28</v>
      </c>
      <c r="BF20" s="2">
        <v>28</v>
      </c>
      <c r="BG20" s="3">
        <v>28</v>
      </c>
      <c r="BH20" s="12"/>
    </row>
    <row r="21" spans="1:63" x14ac:dyDescent="0.3">
      <c r="AI21" s="8" t="s">
        <v>18</v>
      </c>
      <c r="AJ21" s="12">
        <v>23</v>
      </c>
      <c r="AK21" s="12">
        <v>23</v>
      </c>
      <c r="AL21" s="12">
        <v>23</v>
      </c>
      <c r="AM21" s="12">
        <v>26</v>
      </c>
      <c r="AN21" s="12">
        <v>26</v>
      </c>
      <c r="AO21" s="12">
        <v>26</v>
      </c>
      <c r="AP21" s="12">
        <v>26</v>
      </c>
      <c r="AQ21" s="12">
        <v>26</v>
      </c>
      <c r="AR21" s="12">
        <v>26</v>
      </c>
      <c r="AS21" s="12">
        <v>26</v>
      </c>
      <c r="AT21" s="12">
        <v>26</v>
      </c>
      <c r="AU21" s="12">
        <v>26</v>
      </c>
      <c r="AV21" s="12">
        <v>26</v>
      </c>
      <c r="AW21" s="12">
        <v>26</v>
      </c>
      <c r="AX21" s="12">
        <v>26</v>
      </c>
      <c r="AY21" s="12">
        <v>25</v>
      </c>
      <c r="AZ21" s="12">
        <v>25</v>
      </c>
      <c r="BA21" s="12">
        <v>25</v>
      </c>
      <c r="BB21" s="12">
        <v>24</v>
      </c>
      <c r="BC21" s="12">
        <v>24</v>
      </c>
      <c r="BD21" s="12">
        <v>24</v>
      </c>
      <c r="BE21" s="12">
        <v>19</v>
      </c>
      <c r="BF21" s="12">
        <v>19</v>
      </c>
      <c r="BG21" s="14">
        <v>19</v>
      </c>
      <c r="BH21" s="12"/>
    </row>
    <row r="22" spans="1:63" x14ac:dyDescent="0.3">
      <c r="AI22" s="8" t="s">
        <v>19</v>
      </c>
      <c r="AJ22" s="12">
        <v>26</v>
      </c>
      <c r="AK22" s="12">
        <v>26</v>
      </c>
      <c r="AL22" s="12">
        <v>26</v>
      </c>
      <c r="AM22" s="12">
        <v>26</v>
      </c>
      <c r="AN22" s="12">
        <v>26</v>
      </c>
      <c r="AO22" s="12">
        <v>26</v>
      </c>
      <c r="AP22" s="12">
        <v>27</v>
      </c>
      <c r="AQ22" s="12">
        <v>27</v>
      </c>
      <c r="AR22" s="12">
        <v>27</v>
      </c>
      <c r="AS22" s="12">
        <v>28</v>
      </c>
      <c r="AT22" s="12">
        <v>28</v>
      </c>
      <c r="AU22" s="12">
        <v>28</v>
      </c>
      <c r="AV22" s="12">
        <v>29</v>
      </c>
      <c r="AW22" s="12">
        <v>29</v>
      </c>
      <c r="AX22" s="12">
        <v>29</v>
      </c>
      <c r="AY22" s="12">
        <v>29</v>
      </c>
      <c r="AZ22" s="12">
        <v>29</v>
      </c>
      <c r="BA22" s="12">
        <v>29</v>
      </c>
      <c r="BB22" s="12">
        <v>27</v>
      </c>
      <c r="BC22" s="12">
        <v>27</v>
      </c>
      <c r="BD22" s="12">
        <v>27</v>
      </c>
      <c r="BE22" s="12">
        <v>27</v>
      </c>
      <c r="BF22" s="12">
        <v>27</v>
      </c>
      <c r="BG22" s="14">
        <v>27</v>
      </c>
      <c r="BH22" s="12"/>
    </row>
    <row r="23" spans="1:63" x14ac:dyDescent="0.3">
      <c r="AI23" s="8" t="s">
        <v>20</v>
      </c>
      <c r="AJ23" s="12">
        <v>26</v>
      </c>
      <c r="AK23" s="12">
        <v>26</v>
      </c>
      <c r="AL23" s="12">
        <v>26</v>
      </c>
      <c r="AM23" s="12">
        <v>26</v>
      </c>
      <c r="AN23" s="12">
        <v>26</v>
      </c>
      <c r="AO23" s="12">
        <v>26</v>
      </c>
      <c r="AP23" s="12">
        <v>27</v>
      </c>
      <c r="AQ23" s="12">
        <v>27</v>
      </c>
      <c r="AR23" s="12">
        <v>27</v>
      </c>
      <c r="AS23" s="12">
        <v>28</v>
      </c>
      <c r="AT23" s="12">
        <v>28</v>
      </c>
      <c r="AU23" s="12">
        <v>28</v>
      </c>
      <c r="AV23" s="12">
        <v>28</v>
      </c>
      <c r="AW23" s="12">
        <v>28</v>
      </c>
      <c r="AX23" s="12">
        <v>28</v>
      </c>
      <c r="AY23" s="12">
        <v>28</v>
      </c>
      <c r="AZ23" s="12">
        <v>28</v>
      </c>
      <c r="BA23" s="12">
        <v>28</v>
      </c>
      <c r="BB23" s="12">
        <v>27</v>
      </c>
      <c r="BC23" s="12">
        <v>27</v>
      </c>
      <c r="BD23" s="12">
        <v>27</v>
      </c>
      <c r="BE23" s="12">
        <v>27</v>
      </c>
      <c r="BF23" s="12">
        <v>27</v>
      </c>
      <c r="BG23" s="14">
        <v>27</v>
      </c>
      <c r="BH23" s="12"/>
    </row>
    <row r="24" spans="1:63" x14ac:dyDescent="0.3">
      <c r="AI24" s="8" t="s">
        <v>21</v>
      </c>
      <c r="AJ24" s="12">
        <v>26</v>
      </c>
      <c r="AK24" s="12">
        <v>26</v>
      </c>
      <c r="AL24" s="12">
        <v>26</v>
      </c>
      <c r="AM24" s="12">
        <v>26</v>
      </c>
      <c r="AN24" s="12">
        <v>26</v>
      </c>
      <c r="AO24" s="12">
        <v>26</v>
      </c>
      <c r="AP24" s="12">
        <v>26</v>
      </c>
      <c r="AQ24" s="12">
        <v>26</v>
      </c>
      <c r="AR24" s="12">
        <v>26</v>
      </c>
      <c r="AS24" s="12">
        <v>27</v>
      </c>
      <c r="AT24" s="12">
        <v>27</v>
      </c>
      <c r="AU24" s="12">
        <v>27</v>
      </c>
      <c r="AV24" s="12">
        <v>27</v>
      </c>
      <c r="AW24" s="12">
        <v>27</v>
      </c>
      <c r="AX24" s="12">
        <v>27</v>
      </c>
      <c r="AY24" s="12">
        <v>27</v>
      </c>
      <c r="AZ24" s="12">
        <v>27</v>
      </c>
      <c r="BA24" s="12">
        <v>27</v>
      </c>
      <c r="BB24" s="12">
        <v>27</v>
      </c>
      <c r="BC24" s="12">
        <v>27</v>
      </c>
      <c r="BD24" s="12">
        <v>27</v>
      </c>
      <c r="BE24" s="12">
        <v>26</v>
      </c>
      <c r="BF24" s="12">
        <v>26</v>
      </c>
      <c r="BG24" s="14">
        <v>26</v>
      </c>
      <c r="BH24" s="12"/>
    </row>
    <row r="25" spans="1:63" x14ac:dyDescent="0.3">
      <c r="AI25" s="8" t="s">
        <v>22</v>
      </c>
      <c r="AJ25" s="12">
        <v>25</v>
      </c>
      <c r="AK25" s="12">
        <v>25</v>
      </c>
      <c r="AL25" s="12">
        <v>25</v>
      </c>
      <c r="AM25" s="12">
        <v>25</v>
      </c>
      <c r="AN25" s="12">
        <v>25</v>
      </c>
      <c r="AO25" s="12">
        <v>25</v>
      </c>
      <c r="AP25" s="12">
        <v>25</v>
      </c>
      <c r="AQ25" s="12">
        <v>25</v>
      </c>
      <c r="AR25" s="12">
        <v>25</v>
      </c>
      <c r="AS25" s="12">
        <v>28</v>
      </c>
      <c r="AT25" s="12">
        <v>28</v>
      </c>
      <c r="AU25" s="12">
        <v>28</v>
      </c>
      <c r="AV25" s="12">
        <v>28</v>
      </c>
      <c r="AW25" s="12">
        <v>28</v>
      </c>
      <c r="AX25" s="12">
        <v>28</v>
      </c>
      <c r="AY25" s="12">
        <v>28</v>
      </c>
      <c r="AZ25" s="12">
        <v>28</v>
      </c>
      <c r="BA25" s="12">
        <v>28</v>
      </c>
      <c r="BB25" s="12">
        <v>26</v>
      </c>
      <c r="BC25" s="12">
        <v>26</v>
      </c>
      <c r="BD25" s="12">
        <v>26</v>
      </c>
      <c r="BE25" s="12">
        <v>26</v>
      </c>
      <c r="BF25" s="12">
        <v>26</v>
      </c>
      <c r="BG25" s="14">
        <v>26</v>
      </c>
      <c r="BH25" s="12"/>
    </row>
    <row r="26" spans="1:63" x14ac:dyDescent="0.3">
      <c r="AI26" s="8" t="s">
        <v>23</v>
      </c>
      <c r="AJ26" s="12">
        <v>26</v>
      </c>
      <c r="AK26" s="12">
        <v>26</v>
      </c>
      <c r="AL26" s="12">
        <v>26</v>
      </c>
      <c r="AM26" s="12">
        <v>26</v>
      </c>
      <c r="AN26" s="12">
        <v>26</v>
      </c>
      <c r="AO26" s="12">
        <v>26</v>
      </c>
      <c r="AP26" s="12">
        <v>26</v>
      </c>
      <c r="AQ26" s="12">
        <v>26</v>
      </c>
      <c r="AR26" s="12">
        <v>26</v>
      </c>
      <c r="AS26" s="12">
        <v>28</v>
      </c>
      <c r="AT26" s="12">
        <v>28</v>
      </c>
      <c r="AU26" s="12">
        <v>28</v>
      </c>
      <c r="AV26" s="12">
        <v>30</v>
      </c>
      <c r="AW26" s="12">
        <v>30</v>
      </c>
      <c r="AX26" s="12">
        <v>30</v>
      </c>
      <c r="AY26" s="12">
        <v>28</v>
      </c>
      <c r="AZ26" s="12">
        <v>28</v>
      </c>
      <c r="BA26" s="12">
        <v>28</v>
      </c>
      <c r="BB26" s="12">
        <v>26</v>
      </c>
      <c r="BC26" s="12">
        <v>26</v>
      </c>
      <c r="BD26" s="12">
        <v>26</v>
      </c>
      <c r="BE26" s="12">
        <v>26</v>
      </c>
      <c r="BF26" s="12">
        <v>26</v>
      </c>
      <c r="BG26" s="14">
        <v>26</v>
      </c>
      <c r="BH26" s="12"/>
    </row>
    <row r="27" spans="1:63" x14ac:dyDescent="0.3">
      <c r="AI27" s="8" t="s">
        <v>24</v>
      </c>
      <c r="AJ27" s="12">
        <v>25</v>
      </c>
      <c r="AK27" s="12">
        <v>25</v>
      </c>
      <c r="AL27" s="12">
        <v>25</v>
      </c>
      <c r="AM27" s="12">
        <v>26</v>
      </c>
      <c r="AN27" s="12">
        <v>26</v>
      </c>
      <c r="AO27" s="12">
        <v>26</v>
      </c>
      <c r="AP27" s="12">
        <v>26</v>
      </c>
      <c r="AQ27" s="12">
        <v>26</v>
      </c>
      <c r="AR27" s="12">
        <v>26</v>
      </c>
      <c r="AS27" s="12">
        <v>28</v>
      </c>
      <c r="AT27" s="12">
        <v>28</v>
      </c>
      <c r="AU27" s="12">
        <v>28</v>
      </c>
      <c r="AV27" s="12">
        <v>30</v>
      </c>
      <c r="AW27" s="12">
        <v>30</v>
      </c>
      <c r="AX27" s="12">
        <v>30</v>
      </c>
      <c r="AY27" s="12">
        <v>28</v>
      </c>
      <c r="AZ27" s="12">
        <v>28</v>
      </c>
      <c r="BA27" s="12">
        <v>28</v>
      </c>
      <c r="BB27" s="12">
        <v>26</v>
      </c>
      <c r="BC27" s="12">
        <v>26</v>
      </c>
      <c r="BD27" s="12">
        <v>26</v>
      </c>
      <c r="BE27" s="12">
        <v>26</v>
      </c>
      <c r="BF27" s="12">
        <v>26</v>
      </c>
      <c r="BG27" s="14">
        <v>26</v>
      </c>
      <c r="BH27" s="12"/>
    </row>
    <row r="28" spans="1:63" ht="15" thickBot="1" x14ac:dyDescent="0.35">
      <c r="AI28" s="9" t="s">
        <v>25</v>
      </c>
      <c r="AJ28" s="4">
        <v>24</v>
      </c>
      <c r="AK28" s="4">
        <v>24</v>
      </c>
      <c r="AL28" s="4">
        <v>24</v>
      </c>
      <c r="AM28" s="4">
        <v>24</v>
      </c>
      <c r="AN28" s="4">
        <v>24</v>
      </c>
      <c r="AO28" s="4">
        <v>24</v>
      </c>
      <c r="AP28" s="4">
        <v>24</v>
      </c>
      <c r="AQ28" s="4">
        <v>24</v>
      </c>
      <c r="AR28" s="4">
        <v>24</v>
      </c>
      <c r="AS28" s="4">
        <v>25</v>
      </c>
      <c r="AT28" s="4">
        <v>25</v>
      </c>
      <c r="AU28" s="4">
        <v>25</v>
      </c>
      <c r="AV28" s="4">
        <v>25</v>
      </c>
      <c r="AW28" s="4">
        <v>25</v>
      </c>
      <c r="AX28" s="4">
        <v>25</v>
      </c>
      <c r="AY28" s="4">
        <v>26</v>
      </c>
      <c r="AZ28" s="4">
        <v>26</v>
      </c>
      <c r="BA28" s="4">
        <v>26</v>
      </c>
      <c r="BB28" s="4">
        <v>25</v>
      </c>
      <c r="BC28" s="4">
        <v>25</v>
      </c>
      <c r="BD28" s="4">
        <v>25</v>
      </c>
      <c r="BE28" s="4">
        <v>24</v>
      </c>
      <c r="BF28" s="4">
        <v>24</v>
      </c>
      <c r="BG28" s="5">
        <v>24</v>
      </c>
      <c r="BH28" s="12"/>
    </row>
    <row r="29" spans="1:63" ht="15" thickBot="1" x14ac:dyDescent="0.35">
      <c r="AI29" s="17" t="s">
        <v>5</v>
      </c>
      <c r="AJ29" s="213" t="s">
        <v>26</v>
      </c>
      <c r="AK29" s="213"/>
      <c r="AL29" s="213"/>
      <c r="AO29" t="s">
        <v>29</v>
      </c>
    </row>
    <row r="30" spans="1:63" x14ac:dyDescent="0.3">
      <c r="AI30" s="6" t="s">
        <v>13</v>
      </c>
      <c r="AJ30" s="10">
        <v>0</v>
      </c>
      <c r="AK30" s="10">
        <v>1</v>
      </c>
      <c r="AL30" s="10">
        <v>2</v>
      </c>
      <c r="AM30" s="10">
        <v>3</v>
      </c>
      <c r="AN30" s="10">
        <v>4</v>
      </c>
      <c r="AO30" s="10">
        <v>5</v>
      </c>
      <c r="AP30" s="10">
        <v>6</v>
      </c>
      <c r="AQ30" s="10">
        <v>7</v>
      </c>
      <c r="AR30" s="10">
        <v>8</v>
      </c>
      <c r="AS30" s="10">
        <v>9</v>
      </c>
      <c r="AT30" s="10">
        <v>10</v>
      </c>
      <c r="AU30" s="10">
        <v>11</v>
      </c>
      <c r="AV30" s="10">
        <v>12</v>
      </c>
      <c r="AW30" s="10">
        <v>13</v>
      </c>
      <c r="AX30" s="10">
        <v>14</v>
      </c>
      <c r="AY30" s="10">
        <v>15</v>
      </c>
      <c r="AZ30" s="10">
        <v>16</v>
      </c>
      <c r="BA30" s="10">
        <v>17</v>
      </c>
      <c r="BB30" s="10">
        <v>18</v>
      </c>
      <c r="BC30" s="10">
        <v>19</v>
      </c>
      <c r="BD30" s="10">
        <v>20</v>
      </c>
      <c r="BE30" s="10">
        <v>21</v>
      </c>
      <c r="BF30" s="10">
        <v>22</v>
      </c>
      <c r="BG30" s="11">
        <v>23</v>
      </c>
      <c r="BJ30" s="62" t="s">
        <v>99</v>
      </c>
      <c r="BK30" s="134" t="s">
        <v>102</v>
      </c>
    </row>
    <row r="31" spans="1:63" x14ac:dyDescent="0.3">
      <c r="AI31" s="7" t="s">
        <v>14</v>
      </c>
      <c r="AJ31" s="12">
        <v>25</v>
      </c>
      <c r="AK31" s="12">
        <v>25</v>
      </c>
      <c r="AL31" s="12">
        <v>25</v>
      </c>
      <c r="AM31" s="2">
        <v>25</v>
      </c>
      <c r="AN31" s="2">
        <v>25</v>
      </c>
      <c r="AO31" s="2">
        <v>25</v>
      </c>
      <c r="AP31" s="2">
        <v>25</v>
      </c>
      <c r="AQ31" s="2">
        <v>25</v>
      </c>
      <c r="AR31" s="2">
        <v>25</v>
      </c>
      <c r="AS31" s="2">
        <v>28</v>
      </c>
      <c r="AT31" s="2">
        <v>28</v>
      </c>
      <c r="AU31" s="2">
        <v>28</v>
      </c>
      <c r="AV31" s="2">
        <v>30</v>
      </c>
      <c r="AW31" s="2">
        <v>30</v>
      </c>
      <c r="AX31" s="2">
        <v>30</v>
      </c>
      <c r="AY31" s="2">
        <v>29</v>
      </c>
      <c r="AZ31" s="2">
        <v>29</v>
      </c>
      <c r="BA31" s="2">
        <v>29</v>
      </c>
      <c r="BB31" s="2">
        <v>27</v>
      </c>
      <c r="BC31" s="2">
        <v>27</v>
      </c>
      <c r="BD31" s="2">
        <v>27</v>
      </c>
      <c r="BE31" s="2">
        <v>26</v>
      </c>
      <c r="BF31" s="2">
        <v>26</v>
      </c>
      <c r="BG31" s="3">
        <v>26</v>
      </c>
      <c r="BJ31" s="19">
        <v>0.79</v>
      </c>
    </row>
    <row r="32" spans="1:63" x14ac:dyDescent="0.3">
      <c r="AI32" s="8" t="s">
        <v>15</v>
      </c>
      <c r="AJ32" s="12">
        <v>26</v>
      </c>
      <c r="AK32" s="12">
        <v>26</v>
      </c>
      <c r="AL32" s="12">
        <v>26</v>
      </c>
      <c r="AM32" s="12">
        <v>25</v>
      </c>
      <c r="AN32" s="12">
        <v>25</v>
      </c>
      <c r="AO32" s="12">
        <v>25</v>
      </c>
      <c r="AP32" s="12">
        <v>25</v>
      </c>
      <c r="AQ32" s="12">
        <v>25</v>
      </c>
      <c r="AR32" s="12">
        <v>25</v>
      </c>
      <c r="AS32" s="12">
        <v>27</v>
      </c>
      <c r="AT32" s="12">
        <v>27</v>
      </c>
      <c r="AU32" s="12">
        <v>27</v>
      </c>
      <c r="AV32" s="12">
        <v>29</v>
      </c>
      <c r="AW32" s="12">
        <v>29</v>
      </c>
      <c r="AX32" s="12">
        <v>29</v>
      </c>
      <c r="AY32" s="12">
        <v>28</v>
      </c>
      <c r="AZ32" s="12">
        <v>28</v>
      </c>
      <c r="BA32" s="12">
        <v>28</v>
      </c>
      <c r="BB32" s="12">
        <v>26</v>
      </c>
      <c r="BC32" s="12">
        <v>26</v>
      </c>
      <c r="BD32" s="12">
        <v>26</v>
      </c>
      <c r="BE32" s="12">
        <v>26</v>
      </c>
      <c r="BF32" s="12">
        <v>26</v>
      </c>
      <c r="BG32" s="14">
        <v>26</v>
      </c>
      <c r="BJ32" s="62" t="s">
        <v>108</v>
      </c>
    </row>
    <row r="33" spans="35:62" x14ac:dyDescent="0.3">
      <c r="AI33" s="8" t="s">
        <v>16</v>
      </c>
      <c r="AJ33" s="12">
        <v>25</v>
      </c>
      <c r="AK33" s="12">
        <v>25</v>
      </c>
      <c r="AL33" s="12">
        <v>25</v>
      </c>
      <c r="AM33" s="12">
        <v>24</v>
      </c>
      <c r="AN33" s="12">
        <v>24</v>
      </c>
      <c r="AO33" s="12">
        <v>24</v>
      </c>
      <c r="AP33" s="12">
        <v>25</v>
      </c>
      <c r="AQ33" s="12">
        <v>25</v>
      </c>
      <c r="AR33" s="12">
        <v>25</v>
      </c>
      <c r="AS33" s="12">
        <v>28</v>
      </c>
      <c r="AT33" s="12">
        <v>28</v>
      </c>
      <c r="AU33" s="12">
        <v>28</v>
      </c>
      <c r="AV33" s="12">
        <v>31</v>
      </c>
      <c r="AW33" s="12">
        <v>31</v>
      </c>
      <c r="AX33" s="12">
        <v>31</v>
      </c>
      <c r="AY33" s="12">
        <v>29</v>
      </c>
      <c r="AZ33" s="12">
        <v>29</v>
      </c>
      <c r="BA33" s="12">
        <v>29</v>
      </c>
      <c r="BB33" s="12">
        <v>28</v>
      </c>
      <c r="BC33" s="12">
        <v>28</v>
      </c>
      <c r="BD33" s="12">
        <v>28</v>
      </c>
      <c r="BE33" s="12">
        <v>27</v>
      </c>
      <c r="BF33" s="12">
        <v>27</v>
      </c>
      <c r="BG33" s="14">
        <v>27</v>
      </c>
      <c r="BJ33" s="19">
        <v>100.8</v>
      </c>
    </row>
    <row r="34" spans="35:62" x14ac:dyDescent="0.3">
      <c r="AI34" s="8" t="s">
        <v>17</v>
      </c>
      <c r="AJ34" s="12">
        <v>27</v>
      </c>
      <c r="AK34" s="12">
        <v>27</v>
      </c>
      <c r="AL34" s="12">
        <v>27</v>
      </c>
      <c r="AM34" s="12">
        <v>26</v>
      </c>
      <c r="AN34" s="12">
        <v>26</v>
      </c>
      <c r="AO34" s="12">
        <v>26</v>
      </c>
      <c r="AP34" s="12">
        <v>27</v>
      </c>
      <c r="AQ34" s="12">
        <v>27</v>
      </c>
      <c r="AR34" s="12">
        <v>27</v>
      </c>
      <c r="AS34" s="12">
        <v>29</v>
      </c>
      <c r="AT34" s="12">
        <v>29</v>
      </c>
      <c r="AU34" s="12">
        <v>29</v>
      </c>
      <c r="AV34" s="12">
        <v>29</v>
      </c>
      <c r="AW34" s="12">
        <v>29</v>
      </c>
      <c r="AX34" s="12">
        <v>29</v>
      </c>
      <c r="AY34" s="12">
        <v>29</v>
      </c>
      <c r="AZ34" s="12">
        <v>29</v>
      </c>
      <c r="BA34" s="12">
        <v>29</v>
      </c>
      <c r="BB34" s="12">
        <v>28</v>
      </c>
      <c r="BC34" s="12">
        <v>28</v>
      </c>
      <c r="BD34" s="12">
        <v>28</v>
      </c>
      <c r="BE34" s="12">
        <v>28</v>
      </c>
      <c r="BF34" s="12">
        <v>28</v>
      </c>
      <c r="BG34" s="14">
        <v>28</v>
      </c>
    </row>
    <row r="35" spans="35:62" x14ac:dyDescent="0.3">
      <c r="AI35" s="8" t="s">
        <v>18</v>
      </c>
      <c r="AJ35" s="12">
        <v>23</v>
      </c>
      <c r="AK35" s="12">
        <v>23</v>
      </c>
      <c r="AL35" s="12">
        <v>23</v>
      </c>
      <c r="AM35" s="12">
        <v>26</v>
      </c>
      <c r="AN35" s="12">
        <v>26</v>
      </c>
      <c r="AO35" s="12">
        <v>26</v>
      </c>
      <c r="AP35" s="12">
        <v>26</v>
      </c>
      <c r="AQ35" s="12">
        <v>26</v>
      </c>
      <c r="AR35" s="12">
        <v>26</v>
      </c>
      <c r="AS35" s="12">
        <v>26</v>
      </c>
      <c r="AT35" s="12">
        <v>26</v>
      </c>
      <c r="AU35" s="12">
        <v>26</v>
      </c>
      <c r="AV35" s="12">
        <v>26</v>
      </c>
      <c r="AW35" s="12">
        <v>26</v>
      </c>
      <c r="AX35" s="12">
        <v>26</v>
      </c>
      <c r="AY35" s="12">
        <v>26</v>
      </c>
      <c r="AZ35" s="12">
        <v>26</v>
      </c>
      <c r="BA35" s="12">
        <v>26</v>
      </c>
      <c r="BB35" s="12">
        <v>24</v>
      </c>
      <c r="BC35" s="12">
        <v>24</v>
      </c>
      <c r="BD35" s="12">
        <v>24</v>
      </c>
      <c r="BE35" s="12">
        <v>26</v>
      </c>
      <c r="BF35" s="12">
        <v>26</v>
      </c>
      <c r="BG35" s="14">
        <v>26</v>
      </c>
    </row>
    <row r="36" spans="35:62" x14ac:dyDescent="0.3">
      <c r="AI36" s="8" t="s">
        <v>19</v>
      </c>
      <c r="AJ36" s="12">
        <v>27</v>
      </c>
      <c r="AK36" s="12">
        <v>27</v>
      </c>
      <c r="AL36" s="12">
        <v>27</v>
      </c>
      <c r="AM36" s="12">
        <v>27</v>
      </c>
      <c r="AN36" s="12">
        <v>27</v>
      </c>
      <c r="AO36" s="12">
        <v>27</v>
      </c>
      <c r="AP36" s="12">
        <v>27</v>
      </c>
      <c r="AQ36" s="12">
        <v>27</v>
      </c>
      <c r="AR36" s="12">
        <v>27</v>
      </c>
      <c r="AS36" s="12">
        <v>28</v>
      </c>
      <c r="AT36" s="12">
        <v>28</v>
      </c>
      <c r="AU36" s="12">
        <v>28</v>
      </c>
      <c r="AV36" s="12">
        <v>28</v>
      </c>
      <c r="AW36" s="12">
        <v>28</v>
      </c>
      <c r="AX36" s="12">
        <v>28</v>
      </c>
      <c r="AY36" s="12">
        <v>28</v>
      </c>
      <c r="AZ36" s="12">
        <v>28</v>
      </c>
      <c r="BA36" s="12">
        <v>28</v>
      </c>
      <c r="BB36" s="12">
        <v>27</v>
      </c>
      <c r="BC36" s="12">
        <v>27</v>
      </c>
      <c r="BD36" s="12">
        <v>27</v>
      </c>
      <c r="BE36" s="12">
        <v>27</v>
      </c>
      <c r="BF36" s="12">
        <v>27</v>
      </c>
      <c r="BG36" s="14">
        <v>27</v>
      </c>
    </row>
    <row r="37" spans="35:62" x14ac:dyDescent="0.3">
      <c r="AI37" s="8" t="s">
        <v>20</v>
      </c>
      <c r="AJ37" s="12">
        <v>24</v>
      </c>
      <c r="AK37" s="12">
        <v>24</v>
      </c>
      <c r="AL37" s="12">
        <v>24</v>
      </c>
      <c r="AM37" s="12">
        <v>26</v>
      </c>
      <c r="AN37" s="12">
        <v>26</v>
      </c>
      <c r="AO37" s="12">
        <v>26</v>
      </c>
      <c r="AP37" s="12">
        <v>27</v>
      </c>
      <c r="AQ37" s="12">
        <v>27</v>
      </c>
      <c r="AR37" s="12">
        <v>27</v>
      </c>
      <c r="AS37" s="12">
        <v>28</v>
      </c>
      <c r="AT37" s="12">
        <v>28</v>
      </c>
      <c r="AU37" s="12">
        <v>28</v>
      </c>
      <c r="AV37" s="12">
        <v>28</v>
      </c>
      <c r="AW37" s="12">
        <v>28</v>
      </c>
      <c r="AX37" s="12">
        <v>28</v>
      </c>
      <c r="AY37" s="12">
        <v>28</v>
      </c>
      <c r="AZ37" s="12">
        <v>28</v>
      </c>
      <c r="BA37" s="12">
        <v>28</v>
      </c>
      <c r="BB37" s="12">
        <v>27</v>
      </c>
      <c r="BC37" s="12">
        <v>27</v>
      </c>
      <c r="BD37" s="12">
        <v>27</v>
      </c>
      <c r="BE37" s="12">
        <v>27</v>
      </c>
      <c r="BF37" s="12">
        <v>27</v>
      </c>
      <c r="BG37" s="14">
        <v>27</v>
      </c>
    </row>
    <row r="38" spans="35:62" x14ac:dyDescent="0.3">
      <c r="AI38" s="8" t="s">
        <v>21</v>
      </c>
      <c r="AJ38" s="12">
        <v>21</v>
      </c>
      <c r="AK38" s="12">
        <v>21</v>
      </c>
      <c r="AL38" s="12">
        <v>21</v>
      </c>
      <c r="AM38" s="12">
        <v>26</v>
      </c>
      <c r="AN38" s="12">
        <v>26</v>
      </c>
      <c r="AO38" s="12">
        <v>26</v>
      </c>
      <c r="AP38" s="12">
        <v>26</v>
      </c>
      <c r="AQ38" s="12">
        <v>26</v>
      </c>
      <c r="AR38" s="12">
        <v>26</v>
      </c>
      <c r="AS38" s="12">
        <v>27</v>
      </c>
      <c r="AT38" s="12">
        <v>27</v>
      </c>
      <c r="AU38" s="12">
        <v>27</v>
      </c>
      <c r="AV38" s="12">
        <v>27</v>
      </c>
      <c r="AW38" s="12">
        <v>27</v>
      </c>
      <c r="AX38" s="12">
        <v>27</v>
      </c>
      <c r="AY38" s="12">
        <v>27</v>
      </c>
      <c r="AZ38" s="12">
        <v>27</v>
      </c>
      <c r="BA38" s="12">
        <v>27</v>
      </c>
      <c r="BB38" s="12">
        <v>26</v>
      </c>
      <c r="BC38" s="12">
        <v>26</v>
      </c>
      <c r="BD38" s="12">
        <v>26</v>
      </c>
      <c r="BE38" s="12">
        <v>26</v>
      </c>
      <c r="BF38" s="12">
        <v>26</v>
      </c>
      <c r="BG38" s="14">
        <v>26</v>
      </c>
    </row>
    <row r="39" spans="35:62" x14ac:dyDescent="0.3">
      <c r="AI39" s="8" t="s">
        <v>22</v>
      </c>
      <c r="AJ39" s="12">
        <v>26</v>
      </c>
      <c r="AK39" s="12">
        <v>26</v>
      </c>
      <c r="AL39" s="12">
        <v>26</v>
      </c>
      <c r="AM39" s="12">
        <v>26</v>
      </c>
      <c r="AN39" s="12">
        <v>26</v>
      </c>
      <c r="AO39" s="12">
        <v>26</v>
      </c>
      <c r="AP39" s="12">
        <v>26</v>
      </c>
      <c r="AQ39" s="12">
        <v>26</v>
      </c>
      <c r="AR39" s="12">
        <v>26</v>
      </c>
      <c r="AS39" s="12">
        <v>28</v>
      </c>
      <c r="AT39" s="12">
        <v>28</v>
      </c>
      <c r="AU39" s="12">
        <v>28</v>
      </c>
      <c r="AV39" s="12">
        <v>29</v>
      </c>
      <c r="AW39" s="12">
        <v>29</v>
      </c>
      <c r="AX39" s="12">
        <v>29</v>
      </c>
      <c r="AY39" s="12">
        <v>28</v>
      </c>
      <c r="AZ39" s="12">
        <v>28</v>
      </c>
      <c r="BA39" s="12">
        <v>28</v>
      </c>
      <c r="BB39" s="12">
        <v>26</v>
      </c>
      <c r="BC39" s="12">
        <v>26</v>
      </c>
      <c r="BD39" s="12">
        <v>26</v>
      </c>
      <c r="BE39" s="12">
        <v>27</v>
      </c>
      <c r="BF39" s="12">
        <v>27</v>
      </c>
      <c r="BG39" s="14">
        <v>27</v>
      </c>
    </row>
    <row r="40" spans="35:62" x14ac:dyDescent="0.3">
      <c r="AI40" s="8" t="s">
        <v>23</v>
      </c>
      <c r="AJ40" s="12">
        <v>27</v>
      </c>
      <c r="AK40" s="12">
        <v>27</v>
      </c>
      <c r="AL40" s="12">
        <v>27</v>
      </c>
      <c r="AM40" s="12">
        <v>27</v>
      </c>
      <c r="AN40" s="12">
        <v>27</v>
      </c>
      <c r="AO40" s="12">
        <v>27</v>
      </c>
      <c r="AP40" s="12">
        <v>27</v>
      </c>
      <c r="AQ40" s="12">
        <v>27</v>
      </c>
      <c r="AR40" s="12">
        <v>27</v>
      </c>
      <c r="AS40" s="12">
        <v>28</v>
      </c>
      <c r="AT40" s="12">
        <v>28</v>
      </c>
      <c r="AU40" s="12">
        <v>28</v>
      </c>
      <c r="AV40" s="12">
        <v>29</v>
      </c>
      <c r="AW40" s="12">
        <v>29</v>
      </c>
      <c r="AX40" s="12">
        <v>29</v>
      </c>
      <c r="AY40" s="12">
        <v>29</v>
      </c>
      <c r="AZ40" s="12">
        <v>29</v>
      </c>
      <c r="BA40" s="12">
        <v>29</v>
      </c>
      <c r="BB40" s="12">
        <v>27</v>
      </c>
      <c r="BC40" s="12">
        <v>27</v>
      </c>
      <c r="BD40" s="12">
        <v>27</v>
      </c>
      <c r="BE40" s="12">
        <v>27</v>
      </c>
      <c r="BF40" s="12">
        <v>27</v>
      </c>
      <c r="BG40" s="14">
        <v>27</v>
      </c>
    </row>
    <row r="41" spans="35:62" x14ac:dyDescent="0.3">
      <c r="AI41" s="8" t="s">
        <v>24</v>
      </c>
      <c r="AJ41" s="12">
        <v>26</v>
      </c>
      <c r="AK41" s="12">
        <v>26</v>
      </c>
      <c r="AL41" s="12">
        <v>26</v>
      </c>
      <c r="AM41" s="12">
        <v>27</v>
      </c>
      <c r="AN41" s="12">
        <v>27</v>
      </c>
      <c r="AO41" s="12">
        <v>27</v>
      </c>
      <c r="AP41" s="12">
        <v>27</v>
      </c>
      <c r="AQ41" s="12">
        <v>27</v>
      </c>
      <c r="AR41" s="12">
        <v>27</v>
      </c>
      <c r="AS41" s="12">
        <v>29</v>
      </c>
      <c r="AT41" s="12">
        <v>29</v>
      </c>
      <c r="AU41" s="12">
        <v>29</v>
      </c>
      <c r="AV41" s="12">
        <v>30</v>
      </c>
      <c r="AW41" s="12">
        <v>30</v>
      </c>
      <c r="AX41" s="12">
        <v>30</v>
      </c>
      <c r="AY41" s="12">
        <v>29</v>
      </c>
      <c r="AZ41" s="12">
        <v>29</v>
      </c>
      <c r="BA41" s="12">
        <v>29</v>
      </c>
      <c r="BB41" s="12">
        <v>27</v>
      </c>
      <c r="BC41" s="12">
        <v>27</v>
      </c>
      <c r="BD41" s="12">
        <v>27</v>
      </c>
      <c r="BE41" s="12">
        <v>27</v>
      </c>
      <c r="BF41" s="12">
        <v>27</v>
      </c>
      <c r="BG41" s="14">
        <v>27</v>
      </c>
    </row>
    <row r="42" spans="35:62" ht="15" thickBot="1" x14ac:dyDescent="0.35">
      <c r="AI42" s="9" t="s">
        <v>25</v>
      </c>
      <c r="AJ42" s="4">
        <v>25</v>
      </c>
      <c r="AK42" s="4">
        <v>25</v>
      </c>
      <c r="AL42" s="4">
        <v>25</v>
      </c>
      <c r="AM42" s="4">
        <v>24</v>
      </c>
      <c r="AN42" s="4">
        <v>24</v>
      </c>
      <c r="AO42" s="4">
        <v>24</v>
      </c>
      <c r="AP42" s="4">
        <v>25</v>
      </c>
      <c r="AQ42" s="4">
        <v>25</v>
      </c>
      <c r="AR42" s="4">
        <v>25</v>
      </c>
      <c r="AS42" s="4">
        <v>25</v>
      </c>
      <c r="AT42" s="4">
        <v>25</v>
      </c>
      <c r="AU42" s="4">
        <v>25</v>
      </c>
      <c r="AV42" s="4">
        <v>25</v>
      </c>
      <c r="AW42" s="4">
        <v>25</v>
      </c>
      <c r="AX42" s="4">
        <v>25</v>
      </c>
      <c r="AY42" s="4">
        <v>25</v>
      </c>
      <c r="AZ42" s="4">
        <v>25</v>
      </c>
      <c r="BA42" s="4">
        <v>25</v>
      </c>
      <c r="BB42" s="4">
        <v>25</v>
      </c>
      <c r="BC42" s="4">
        <v>25</v>
      </c>
      <c r="BD42" s="4">
        <v>25</v>
      </c>
      <c r="BE42" s="4">
        <v>24</v>
      </c>
      <c r="BF42" s="4">
        <v>24</v>
      </c>
      <c r="BG42" s="5">
        <v>24</v>
      </c>
    </row>
  </sheetData>
  <sortState xmlns:xlrd2="http://schemas.microsoft.com/office/spreadsheetml/2017/richdata2" ref="A2:A10">
    <sortCondition ref="A2:A10"/>
  </sortState>
  <mergeCells count="3">
    <mergeCell ref="AJ15:AL15"/>
    <mergeCell ref="AJ1:AL1"/>
    <mergeCell ref="AJ29:AL29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D5AB0-118F-4DF6-B145-43446DAE4282}">
  <sheetPr codeName="Sheet4"/>
  <dimension ref="A1:AN21"/>
  <sheetViews>
    <sheetView workbookViewId="0"/>
  </sheetViews>
  <sheetFormatPr defaultRowHeight="14.4" x14ac:dyDescent="0.3"/>
  <cols>
    <col min="1" max="1" width="15.77734375" style="90" customWidth="1"/>
    <col min="2" max="6" width="8.88671875" style="90"/>
    <col min="7" max="23" width="5.21875" style="90" customWidth="1"/>
    <col min="24" max="16384" width="8.88671875" style="90"/>
  </cols>
  <sheetData>
    <row r="1" spans="1:40" ht="15" thickBot="1" x14ac:dyDescent="0.35">
      <c r="A1" s="104" t="s">
        <v>179</v>
      </c>
      <c r="B1" s="105">
        <v>12</v>
      </c>
      <c r="D1" s="214" t="s">
        <v>79</v>
      </c>
      <c r="F1" s="91" t="s">
        <v>180</v>
      </c>
      <c r="G1" s="92">
        <v>6</v>
      </c>
      <c r="H1" s="92">
        <v>7</v>
      </c>
      <c r="I1" s="92">
        <v>8</v>
      </c>
      <c r="J1" s="92">
        <v>9</v>
      </c>
      <c r="K1" s="92">
        <v>10</v>
      </c>
      <c r="L1" s="92">
        <v>11</v>
      </c>
      <c r="M1" s="92">
        <v>12</v>
      </c>
      <c r="N1" s="92">
        <v>13</v>
      </c>
      <c r="O1" s="92">
        <v>14</v>
      </c>
      <c r="P1" s="92">
        <v>15</v>
      </c>
      <c r="Q1" s="92">
        <v>16</v>
      </c>
      <c r="R1" s="92">
        <v>17</v>
      </c>
      <c r="S1" s="92">
        <v>18</v>
      </c>
      <c r="T1" s="92">
        <v>19</v>
      </c>
      <c r="U1" s="92">
        <v>20</v>
      </c>
      <c r="V1" s="92">
        <v>21</v>
      </c>
      <c r="W1" s="93">
        <v>22</v>
      </c>
      <c r="Z1" s="214" t="s">
        <v>188</v>
      </c>
      <c r="AB1" s="91" t="s">
        <v>180</v>
      </c>
      <c r="AC1" s="92" t="s">
        <v>14</v>
      </c>
      <c r="AD1" s="92" t="s">
        <v>15</v>
      </c>
      <c r="AE1" s="92" t="s">
        <v>16</v>
      </c>
      <c r="AF1" s="92" t="s">
        <v>17</v>
      </c>
      <c r="AG1" s="92" t="s">
        <v>18</v>
      </c>
      <c r="AH1" s="92" t="s">
        <v>19</v>
      </c>
      <c r="AI1" s="92" t="s">
        <v>20</v>
      </c>
      <c r="AJ1" s="92" t="s">
        <v>21</v>
      </c>
      <c r="AK1" s="92" t="s">
        <v>22</v>
      </c>
      <c r="AL1" s="92" t="s">
        <v>23</v>
      </c>
      <c r="AM1" s="92" t="s">
        <v>24</v>
      </c>
      <c r="AN1" s="93" t="s">
        <v>25</v>
      </c>
    </row>
    <row r="2" spans="1:40" x14ac:dyDescent="0.3">
      <c r="D2" s="215"/>
      <c r="F2" s="94" t="s">
        <v>77</v>
      </c>
      <c r="G2" s="95">
        <v>0.34</v>
      </c>
      <c r="H2" s="95">
        <v>0.41</v>
      </c>
      <c r="I2" s="95">
        <v>0.46</v>
      </c>
      <c r="J2" s="95">
        <v>0.53</v>
      </c>
      <c r="K2" s="95">
        <v>0.59</v>
      </c>
      <c r="L2" s="95">
        <v>0.65</v>
      </c>
      <c r="M2" s="95">
        <v>0.70000000000000007</v>
      </c>
      <c r="N2" s="95">
        <v>0.74</v>
      </c>
      <c r="O2" s="95">
        <v>0.75</v>
      </c>
      <c r="P2" s="95">
        <v>0.76</v>
      </c>
      <c r="Q2" s="95">
        <v>0.74</v>
      </c>
      <c r="R2" s="95">
        <v>0.75</v>
      </c>
      <c r="S2" s="95">
        <v>0.79</v>
      </c>
      <c r="T2" s="95">
        <v>0.61</v>
      </c>
      <c r="U2" s="95">
        <v>0.5</v>
      </c>
      <c r="V2" s="95">
        <v>0.42</v>
      </c>
      <c r="W2" s="96">
        <v>0.36</v>
      </c>
      <c r="Z2" s="215"/>
      <c r="AB2" s="94" t="s">
        <v>77</v>
      </c>
      <c r="AC2" s="95">
        <v>32</v>
      </c>
      <c r="AD2" s="95">
        <v>34</v>
      </c>
      <c r="AE2" s="95">
        <v>37</v>
      </c>
      <c r="AF2" s="95">
        <v>44</v>
      </c>
      <c r="AG2" s="95">
        <v>74</v>
      </c>
      <c r="AH2" s="95">
        <v>90</v>
      </c>
      <c r="AI2" s="95">
        <v>77</v>
      </c>
      <c r="AJ2" s="95">
        <v>47</v>
      </c>
      <c r="AK2" s="95">
        <v>38</v>
      </c>
      <c r="AL2" s="95">
        <v>35</v>
      </c>
      <c r="AM2" s="95">
        <v>33</v>
      </c>
      <c r="AN2" s="96">
        <v>31</v>
      </c>
    </row>
    <row r="3" spans="1:40" x14ac:dyDescent="0.3">
      <c r="D3" s="215"/>
      <c r="F3" s="94" t="s">
        <v>182</v>
      </c>
      <c r="G3" s="95">
        <v>0.21</v>
      </c>
      <c r="H3" s="95">
        <v>0.36</v>
      </c>
      <c r="I3" s="95">
        <v>0.44</v>
      </c>
      <c r="J3" s="95">
        <v>0.45</v>
      </c>
      <c r="K3" s="95">
        <v>0.4</v>
      </c>
      <c r="L3" s="95">
        <v>0.36</v>
      </c>
      <c r="M3" s="95">
        <v>0.33</v>
      </c>
      <c r="N3" s="95">
        <v>0.31</v>
      </c>
      <c r="O3" s="95">
        <v>0.3</v>
      </c>
      <c r="P3" s="95">
        <v>0.28000000000000003</v>
      </c>
      <c r="Q3" s="95">
        <v>0.26</v>
      </c>
      <c r="R3" s="95">
        <v>0.24</v>
      </c>
      <c r="S3" s="95">
        <v>0.21</v>
      </c>
      <c r="T3" s="95">
        <v>0.17</v>
      </c>
      <c r="U3" s="95">
        <v>0.15</v>
      </c>
      <c r="V3" s="95">
        <v>0.13</v>
      </c>
      <c r="W3" s="96">
        <v>0.11</v>
      </c>
      <c r="Z3" s="215"/>
      <c r="AB3" s="94" t="s">
        <v>182</v>
      </c>
      <c r="AC3" s="95">
        <v>71</v>
      </c>
      <c r="AD3" s="95">
        <v>114</v>
      </c>
      <c r="AE3" s="95">
        <v>156</v>
      </c>
      <c r="AF3" s="95">
        <v>184</v>
      </c>
      <c r="AG3" s="95">
        <v>198</v>
      </c>
      <c r="AH3" s="95">
        <v>200</v>
      </c>
      <c r="AI3" s="95">
        <v>195</v>
      </c>
      <c r="AJ3" s="95">
        <v>179</v>
      </c>
      <c r="AK3" s="95">
        <v>149</v>
      </c>
      <c r="AL3" s="95">
        <v>112</v>
      </c>
      <c r="AM3" s="95">
        <v>71</v>
      </c>
      <c r="AN3" s="96">
        <v>55</v>
      </c>
    </row>
    <row r="4" spans="1:40" x14ac:dyDescent="0.3">
      <c r="D4" s="215"/>
      <c r="F4" s="94" t="s">
        <v>181</v>
      </c>
      <c r="G4" s="95">
        <v>0.18</v>
      </c>
      <c r="H4" s="95">
        <v>0.33</v>
      </c>
      <c r="I4" s="95">
        <v>0.44</v>
      </c>
      <c r="J4" s="95">
        <v>0.5</v>
      </c>
      <c r="K4" s="95">
        <v>0.51</v>
      </c>
      <c r="L4" s="95">
        <v>0.46</v>
      </c>
      <c r="M4" s="95">
        <v>0.39</v>
      </c>
      <c r="N4" s="95">
        <v>0.35000000000000003</v>
      </c>
      <c r="O4" s="95">
        <v>0.31</v>
      </c>
      <c r="P4" s="95">
        <v>0.28999999999999998</v>
      </c>
      <c r="Q4" s="95">
        <v>0.26</v>
      </c>
      <c r="R4" s="95">
        <v>0.23</v>
      </c>
      <c r="S4" s="95">
        <v>0.21</v>
      </c>
      <c r="T4" s="95">
        <v>0.17</v>
      </c>
      <c r="U4" s="95">
        <v>0.15</v>
      </c>
      <c r="V4" s="95">
        <v>0.13</v>
      </c>
      <c r="W4" s="96">
        <v>0.11</v>
      </c>
      <c r="Z4" s="215"/>
      <c r="AB4" s="94" t="s">
        <v>181</v>
      </c>
      <c r="AC4" s="95">
        <v>224</v>
      </c>
      <c r="AD4" s="95">
        <v>239</v>
      </c>
      <c r="AE4" s="95">
        <v>241</v>
      </c>
      <c r="AF4" s="95">
        <v>225</v>
      </c>
      <c r="AG4" s="95">
        <v>209</v>
      </c>
      <c r="AH4" s="95">
        <v>200</v>
      </c>
      <c r="AI4" s="95">
        <v>204</v>
      </c>
      <c r="AJ4" s="95">
        <v>214</v>
      </c>
      <c r="AK4" s="95">
        <v>230</v>
      </c>
      <c r="AL4" s="95">
        <v>231</v>
      </c>
      <c r="AM4" s="95">
        <v>220</v>
      </c>
      <c r="AN4" s="96">
        <v>215</v>
      </c>
    </row>
    <row r="5" spans="1:40" x14ac:dyDescent="0.3">
      <c r="D5" s="215"/>
      <c r="F5" s="94" t="s">
        <v>183</v>
      </c>
      <c r="G5" s="95">
        <v>0.14000000000000001</v>
      </c>
      <c r="H5" s="95">
        <v>0.26</v>
      </c>
      <c r="I5" s="95">
        <v>0.38</v>
      </c>
      <c r="J5" s="95">
        <v>0.48</v>
      </c>
      <c r="K5" s="95">
        <v>0.54</v>
      </c>
      <c r="L5" s="95">
        <v>0.56000000000000005</v>
      </c>
      <c r="M5" s="95">
        <v>0.51</v>
      </c>
      <c r="N5" s="95">
        <v>0.45</v>
      </c>
      <c r="O5" s="95">
        <v>0.4</v>
      </c>
      <c r="P5" s="95">
        <v>0.36</v>
      </c>
      <c r="Q5" s="95">
        <v>0.33</v>
      </c>
      <c r="R5" s="95">
        <v>0.28999999999999998</v>
      </c>
      <c r="S5" s="95">
        <v>0.25</v>
      </c>
      <c r="T5" s="95">
        <v>0.21</v>
      </c>
      <c r="U5" s="95">
        <v>0.18</v>
      </c>
      <c r="V5" s="95">
        <v>0.16</v>
      </c>
      <c r="W5" s="96">
        <v>0.14000000000000001</v>
      </c>
      <c r="Z5" s="215"/>
      <c r="AB5" s="94" t="s">
        <v>183</v>
      </c>
      <c r="AC5" s="95">
        <v>242</v>
      </c>
      <c r="AD5" s="95">
        <v>219</v>
      </c>
      <c r="AE5" s="95">
        <v>184</v>
      </c>
      <c r="AF5" s="95">
        <v>134</v>
      </c>
      <c r="AG5" s="95">
        <v>97</v>
      </c>
      <c r="AH5" s="95">
        <v>82</v>
      </c>
      <c r="AI5" s="95">
        <v>93</v>
      </c>
      <c r="AJ5" s="95">
        <v>128</v>
      </c>
      <c r="AK5" s="95">
        <v>176</v>
      </c>
      <c r="AL5" s="95">
        <v>211</v>
      </c>
      <c r="AM5" s="95">
        <v>233</v>
      </c>
      <c r="AN5" s="96">
        <v>247</v>
      </c>
    </row>
    <row r="6" spans="1:40" x14ac:dyDescent="0.3">
      <c r="D6" s="215"/>
      <c r="F6" s="94" t="s">
        <v>187</v>
      </c>
      <c r="G6" s="95">
        <v>0.08</v>
      </c>
      <c r="H6" s="95">
        <v>0.11</v>
      </c>
      <c r="I6" s="95">
        <v>0.14000000000000001</v>
      </c>
      <c r="J6" s="95">
        <v>0.21</v>
      </c>
      <c r="K6" s="95">
        <v>0.31</v>
      </c>
      <c r="L6" s="95">
        <v>0.42</v>
      </c>
      <c r="M6" s="95">
        <v>0.52</v>
      </c>
      <c r="N6" s="95">
        <v>0.57000000000000006</v>
      </c>
      <c r="O6" s="95">
        <v>0.57999999999999996</v>
      </c>
      <c r="P6" s="95">
        <v>0.53</v>
      </c>
      <c r="Q6" s="95">
        <v>0.47000000000000003</v>
      </c>
      <c r="R6" s="95">
        <v>0.41000000000000003</v>
      </c>
      <c r="S6" s="95">
        <v>0.35000000000000003</v>
      </c>
      <c r="T6" s="95">
        <v>0.28999999999999998</v>
      </c>
      <c r="U6" s="95">
        <v>0.25</v>
      </c>
      <c r="V6" s="95">
        <v>0.21</v>
      </c>
      <c r="W6" s="96">
        <v>0.18</v>
      </c>
      <c r="Z6" s="215"/>
      <c r="AB6" s="94" t="s">
        <v>187</v>
      </c>
      <c r="AC6" s="95">
        <v>162</v>
      </c>
      <c r="AD6" s="95">
        <v>110</v>
      </c>
      <c r="AE6" s="95">
        <v>55</v>
      </c>
      <c r="AF6" s="95">
        <v>39</v>
      </c>
      <c r="AG6" s="95">
        <v>38</v>
      </c>
      <c r="AH6" s="95">
        <v>39</v>
      </c>
      <c r="AI6" s="95">
        <v>39</v>
      </c>
      <c r="AJ6" s="95">
        <v>41</v>
      </c>
      <c r="AK6" s="95">
        <v>56</v>
      </c>
      <c r="AL6" s="95">
        <v>108</v>
      </c>
      <c r="AM6" s="95">
        <v>160</v>
      </c>
      <c r="AN6" s="96">
        <v>179</v>
      </c>
    </row>
    <row r="7" spans="1:40" x14ac:dyDescent="0.3">
      <c r="D7" s="215"/>
      <c r="F7" s="94" t="s">
        <v>184</v>
      </c>
      <c r="G7" s="95">
        <v>0.09</v>
      </c>
      <c r="H7" s="95">
        <v>0.1</v>
      </c>
      <c r="I7" s="95">
        <v>0.12</v>
      </c>
      <c r="J7" s="95">
        <v>0.13</v>
      </c>
      <c r="K7" s="95">
        <v>0.15</v>
      </c>
      <c r="L7" s="95">
        <v>0.17</v>
      </c>
      <c r="M7" s="95">
        <v>0.23</v>
      </c>
      <c r="N7" s="95">
        <v>0.33</v>
      </c>
      <c r="O7" s="95">
        <v>0.44</v>
      </c>
      <c r="P7" s="95">
        <v>0.53</v>
      </c>
      <c r="Q7" s="95">
        <v>0.57999999999999996</v>
      </c>
      <c r="R7" s="95">
        <v>0.59</v>
      </c>
      <c r="S7" s="95">
        <v>0.53</v>
      </c>
      <c r="T7" s="95">
        <v>0.41000000000000003</v>
      </c>
      <c r="U7" s="95">
        <v>0.33</v>
      </c>
      <c r="V7" s="95">
        <v>0.28000000000000003</v>
      </c>
      <c r="W7" s="96">
        <v>0.24</v>
      </c>
      <c r="Z7" s="215"/>
      <c r="AB7" s="94" t="s">
        <v>184</v>
      </c>
      <c r="AC7" s="95">
        <v>242</v>
      </c>
      <c r="AD7" s="95">
        <v>219</v>
      </c>
      <c r="AE7" s="95">
        <v>184</v>
      </c>
      <c r="AF7" s="95">
        <v>134</v>
      </c>
      <c r="AG7" s="95">
        <v>97</v>
      </c>
      <c r="AH7" s="95">
        <v>82</v>
      </c>
      <c r="AI7" s="95">
        <v>93</v>
      </c>
      <c r="AJ7" s="95">
        <v>128</v>
      </c>
      <c r="AK7" s="95">
        <v>176</v>
      </c>
      <c r="AL7" s="95">
        <v>211</v>
      </c>
      <c r="AM7" s="95">
        <v>233</v>
      </c>
      <c r="AN7" s="96">
        <v>247</v>
      </c>
    </row>
    <row r="8" spans="1:40" x14ac:dyDescent="0.3">
      <c r="D8" s="215"/>
      <c r="F8" s="94" t="s">
        <v>185</v>
      </c>
      <c r="G8" s="95">
        <v>0.09</v>
      </c>
      <c r="H8" s="95">
        <v>0.09</v>
      </c>
      <c r="I8" s="95">
        <v>0.1</v>
      </c>
      <c r="J8" s="95">
        <v>0.11</v>
      </c>
      <c r="K8" s="95">
        <v>0.12</v>
      </c>
      <c r="L8" s="95">
        <v>0.13</v>
      </c>
      <c r="M8" s="95">
        <v>0.14000000000000001</v>
      </c>
      <c r="N8" s="95">
        <v>0.19</v>
      </c>
      <c r="O8" s="95">
        <v>0.28999999999999998</v>
      </c>
      <c r="P8" s="95">
        <v>0.4</v>
      </c>
      <c r="Q8" s="95">
        <v>0.5</v>
      </c>
      <c r="R8" s="95">
        <v>0.56000000000000005</v>
      </c>
      <c r="S8" s="95">
        <v>0.55000000000000004</v>
      </c>
      <c r="T8" s="95">
        <v>0.41000000000000003</v>
      </c>
      <c r="U8" s="95">
        <v>0.33</v>
      </c>
      <c r="V8" s="95">
        <v>0.27</v>
      </c>
      <c r="W8" s="96">
        <v>0.23</v>
      </c>
      <c r="Z8" s="215"/>
      <c r="AB8" s="94" t="s">
        <v>185</v>
      </c>
      <c r="AC8" s="95">
        <v>224</v>
      </c>
      <c r="AD8" s="95">
        <v>239</v>
      </c>
      <c r="AE8" s="95">
        <v>241</v>
      </c>
      <c r="AF8" s="95">
        <v>225</v>
      </c>
      <c r="AG8" s="95">
        <v>209</v>
      </c>
      <c r="AH8" s="95">
        <v>200</v>
      </c>
      <c r="AI8" s="95">
        <v>204</v>
      </c>
      <c r="AJ8" s="95">
        <v>214</v>
      </c>
      <c r="AK8" s="95">
        <v>230</v>
      </c>
      <c r="AL8" s="95">
        <v>231</v>
      </c>
      <c r="AM8" s="95">
        <v>220</v>
      </c>
      <c r="AN8" s="96">
        <v>215</v>
      </c>
    </row>
    <row r="9" spans="1:40" ht="15" thickBot="1" x14ac:dyDescent="0.35">
      <c r="D9" s="216"/>
      <c r="F9" s="97" t="s">
        <v>186</v>
      </c>
      <c r="G9" s="98">
        <v>0.09</v>
      </c>
      <c r="H9" s="98">
        <v>0.1</v>
      </c>
      <c r="I9" s="98">
        <v>0.11</v>
      </c>
      <c r="J9" s="98">
        <v>0.13</v>
      </c>
      <c r="K9" s="98">
        <v>0.15</v>
      </c>
      <c r="L9" s="98">
        <v>0.16</v>
      </c>
      <c r="M9" s="98">
        <v>0.17</v>
      </c>
      <c r="N9" s="98">
        <v>0.18</v>
      </c>
      <c r="O9" s="98">
        <v>0.21</v>
      </c>
      <c r="P9" s="98">
        <v>0.3</v>
      </c>
      <c r="Q9" s="98">
        <v>0.42</v>
      </c>
      <c r="R9" s="98">
        <v>0.51</v>
      </c>
      <c r="S9" s="98">
        <v>0.54</v>
      </c>
      <c r="T9" s="98">
        <v>0.39</v>
      </c>
      <c r="U9" s="98">
        <v>0.32</v>
      </c>
      <c r="V9" s="98">
        <v>0.26</v>
      </c>
      <c r="W9" s="99">
        <v>0.22</v>
      </c>
      <c r="Z9" s="216"/>
      <c r="AB9" s="97" t="s">
        <v>186</v>
      </c>
      <c r="AC9" s="98">
        <v>71</v>
      </c>
      <c r="AD9" s="98">
        <v>114</v>
      </c>
      <c r="AE9" s="98">
        <v>156</v>
      </c>
      <c r="AF9" s="98">
        <v>184</v>
      </c>
      <c r="AG9" s="98">
        <v>198</v>
      </c>
      <c r="AH9" s="98">
        <v>200</v>
      </c>
      <c r="AI9" s="98">
        <v>195</v>
      </c>
      <c r="AJ9" s="98">
        <v>179</v>
      </c>
      <c r="AK9" s="98">
        <v>149</v>
      </c>
      <c r="AL9" s="98">
        <v>112</v>
      </c>
      <c r="AM9" s="98">
        <v>71</v>
      </c>
      <c r="AN9" s="99">
        <v>55</v>
      </c>
    </row>
    <row r="12" spans="1:40" ht="15" thickBot="1" x14ac:dyDescent="0.35"/>
    <row r="13" spans="1:40" x14ac:dyDescent="0.3">
      <c r="D13" s="217" t="s">
        <v>190</v>
      </c>
      <c r="F13" s="91" t="s">
        <v>180</v>
      </c>
      <c r="G13" s="93" t="s">
        <v>191</v>
      </c>
    </row>
    <row r="14" spans="1:40" x14ac:dyDescent="0.3">
      <c r="D14" s="218"/>
      <c r="F14" s="94" t="s">
        <v>77</v>
      </c>
      <c r="G14" s="96">
        <f>_xlfn.IFS($B$1=1,AC2,$B$1=2,AD2,$B$1=3,AE2,$B$1=4,AF2,$B$1=5,AG2,$B$1=6,AH2,$B$1=7,AI2,$B$1=8,AJ2,$B$1=9,AK2,$B$1=10,AL2,$B$1=11,AM2,$B$1=12,AN2)</f>
        <v>31</v>
      </c>
    </row>
    <row r="15" spans="1:40" x14ac:dyDescent="0.3">
      <c r="D15" s="218"/>
      <c r="F15" s="94" t="s">
        <v>182</v>
      </c>
      <c r="G15" s="96">
        <f t="shared" ref="G15:G21" si="0">_xlfn.IFS($B$1=1,AC3,$B$1=2,AD3,$B$1=3,AE3,$B$1=4,AF3,$B$1=5,AG3,$B$1=6,AH3,$B$1=7,AI3,$B$1=8,AJ3,$B$1=9,AK3,$B$1=10,AL3,$B$1=11,AM3,$B$1=12,AN3)</f>
        <v>55</v>
      </c>
    </row>
    <row r="16" spans="1:40" x14ac:dyDescent="0.3">
      <c r="D16" s="218"/>
      <c r="F16" s="94" t="s">
        <v>181</v>
      </c>
      <c r="G16" s="96">
        <f t="shared" si="0"/>
        <v>215</v>
      </c>
    </row>
    <row r="17" spans="4:7" x14ac:dyDescent="0.3">
      <c r="D17" s="218"/>
      <c r="F17" s="94" t="s">
        <v>183</v>
      </c>
      <c r="G17" s="96">
        <f t="shared" si="0"/>
        <v>247</v>
      </c>
    </row>
    <row r="18" spans="4:7" x14ac:dyDescent="0.3">
      <c r="D18" s="218"/>
      <c r="F18" s="94" t="s">
        <v>187</v>
      </c>
      <c r="G18" s="96">
        <f t="shared" si="0"/>
        <v>179</v>
      </c>
    </row>
    <row r="19" spans="4:7" x14ac:dyDescent="0.3">
      <c r="D19" s="218"/>
      <c r="F19" s="94" t="s">
        <v>184</v>
      </c>
      <c r="G19" s="96">
        <f t="shared" si="0"/>
        <v>247</v>
      </c>
    </row>
    <row r="20" spans="4:7" x14ac:dyDescent="0.3">
      <c r="D20" s="218"/>
      <c r="F20" s="94" t="s">
        <v>185</v>
      </c>
      <c r="G20" s="96">
        <f t="shared" si="0"/>
        <v>215</v>
      </c>
    </row>
    <row r="21" spans="4:7" ht="15" thickBot="1" x14ac:dyDescent="0.35">
      <c r="D21" s="219"/>
      <c r="F21" s="97" t="s">
        <v>186</v>
      </c>
      <c r="G21" s="99">
        <f t="shared" si="0"/>
        <v>55</v>
      </c>
    </row>
  </sheetData>
  <mergeCells count="3">
    <mergeCell ref="D1:D9"/>
    <mergeCell ref="Z1:Z9"/>
    <mergeCell ref="D13:D21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B44CA-C27E-4AAE-879A-0707EE17B2E5}">
  <sheetPr codeName="Sheet5"/>
  <dimension ref="A1:AV75"/>
  <sheetViews>
    <sheetView workbookViewId="0"/>
  </sheetViews>
  <sheetFormatPr defaultRowHeight="14.4" x14ac:dyDescent="0.3"/>
  <cols>
    <col min="1" max="1" width="14.6640625" style="90" customWidth="1"/>
    <col min="2" max="2" width="8.88671875" style="90"/>
    <col min="3" max="3" width="16.21875" style="90" customWidth="1"/>
    <col min="4" max="28" width="8.88671875" style="90"/>
    <col min="29" max="29" width="10.77734375" style="90" customWidth="1"/>
    <col min="30" max="16384" width="8.88671875" style="90"/>
  </cols>
  <sheetData>
    <row r="1" spans="1:48" ht="14.4" customHeight="1" x14ac:dyDescent="0.3">
      <c r="A1" s="119" t="s">
        <v>130</v>
      </c>
      <c r="C1" s="91" t="s">
        <v>129</v>
      </c>
      <c r="D1" s="107" t="str">
        <f>Cooling_Load_Calculation!D3</f>
        <v>Industrial</v>
      </c>
      <c r="G1" s="217" t="s">
        <v>200</v>
      </c>
      <c r="I1" s="91" t="s">
        <v>180</v>
      </c>
      <c r="J1" s="92">
        <v>6</v>
      </c>
      <c r="K1" s="92">
        <v>7</v>
      </c>
      <c r="L1" s="92">
        <v>8</v>
      </c>
      <c r="M1" s="92">
        <v>9</v>
      </c>
      <c r="N1" s="92">
        <v>10</v>
      </c>
      <c r="O1" s="92">
        <v>11</v>
      </c>
      <c r="P1" s="92">
        <v>12</v>
      </c>
      <c r="Q1" s="92">
        <v>13</v>
      </c>
      <c r="R1" s="92">
        <v>14</v>
      </c>
      <c r="S1" s="92">
        <v>15</v>
      </c>
      <c r="T1" s="92">
        <v>16</v>
      </c>
      <c r="U1" s="92">
        <v>17</v>
      </c>
      <c r="V1" s="92">
        <v>18</v>
      </c>
      <c r="W1" s="92">
        <v>19</v>
      </c>
      <c r="X1" s="92">
        <v>20</v>
      </c>
      <c r="Y1" s="92">
        <v>21</v>
      </c>
      <c r="Z1" s="93">
        <v>22</v>
      </c>
      <c r="AA1" s="114"/>
      <c r="AC1" s="217" t="s">
        <v>195</v>
      </c>
      <c r="AE1" s="91" t="s">
        <v>180</v>
      </c>
      <c r="AF1" s="92" t="s">
        <v>14</v>
      </c>
      <c r="AG1" s="92" t="s">
        <v>15</v>
      </c>
      <c r="AH1" s="92" t="s">
        <v>16</v>
      </c>
      <c r="AI1" s="92" t="s">
        <v>17</v>
      </c>
      <c r="AJ1" s="92" t="s">
        <v>18</v>
      </c>
      <c r="AK1" s="92" t="s">
        <v>19</v>
      </c>
      <c r="AL1" s="92" t="s">
        <v>20</v>
      </c>
      <c r="AM1" s="92" t="s">
        <v>21</v>
      </c>
      <c r="AN1" s="92" t="s">
        <v>22</v>
      </c>
      <c r="AO1" s="92" t="s">
        <v>23</v>
      </c>
      <c r="AP1" s="92" t="s">
        <v>24</v>
      </c>
      <c r="AQ1" s="93" t="s">
        <v>25</v>
      </c>
    </row>
    <row r="2" spans="1:48" x14ac:dyDescent="0.3">
      <c r="A2" s="120" t="s">
        <v>131</v>
      </c>
      <c r="C2" s="94" t="s">
        <v>133</v>
      </c>
      <c r="D2" s="110">
        <f>_xlfn.IFS(D1=A2,1,D1=A3,0.65)</f>
        <v>1</v>
      </c>
      <c r="G2" s="218"/>
      <c r="I2" s="94" t="s">
        <v>77</v>
      </c>
      <c r="J2" s="95">
        <f>_xlfn.IFS($D$4="A",AF14,$D$4="B",AF23,$D$4="C",AF32,$D$4="D",AF41,$D$4="E",AF50,$D$4="F",AF59,$D$4="G",AF68)</f>
        <v>13</v>
      </c>
      <c r="K2" s="95">
        <f t="shared" ref="K2:Z2" si="0">_xlfn.IFS($D$4="A",AG14,$D$4="B",AG23,$D$4="C",AG32,$D$4="D",AG41,$D$4="E",AG50,$D$4="F",AG59,$D$4="G",AG68)</f>
        <v>12</v>
      </c>
      <c r="L2" s="95">
        <f t="shared" si="0"/>
        <v>12</v>
      </c>
      <c r="M2" s="95">
        <f t="shared" si="0"/>
        <v>11</v>
      </c>
      <c r="N2" s="95">
        <f t="shared" si="0"/>
        <v>11</v>
      </c>
      <c r="O2" s="95">
        <f t="shared" si="0"/>
        <v>10</v>
      </c>
      <c r="P2" s="95">
        <f t="shared" si="0"/>
        <v>10</v>
      </c>
      <c r="Q2" s="95">
        <f t="shared" si="0"/>
        <v>10</v>
      </c>
      <c r="R2" s="95">
        <f t="shared" si="0"/>
        <v>10</v>
      </c>
      <c r="S2" s="95">
        <f t="shared" si="0"/>
        <v>10</v>
      </c>
      <c r="T2" s="95">
        <f t="shared" si="0"/>
        <v>10</v>
      </c>
      <c r="U2" s="95">
        <f t="shared" si="0"/>
        <v>11</v>
      </c>
      <c r="V2" s="95">
        <f t="shared" si="0"/>
        <v>11</v>
      </c>
      <c r="W2" s="95">
        <f t="shared" si="0"/>
        <v>12</v>
      </c>
      <c r="X2" s="95">
        <f t="shared" si="0"/>
        <v>12</v>
      </c>
      <c r="Y2" s="95">
        <f t="shared" si="0"/>
        <v>13</v>
      </c>
      <c r="Z2" s="96">
        <f t="shared" si="0"/>
        <v>13</v>
      </c>
      <c r="AA2" s="115"/>
      <c r="AC2" s="218"/>
      <c r="AE2" s="94" t="s">
        <v>77</v>
      </c>
      <c r="AF2" s="95">
        <v>-3</v>
      </c>
      <c r="AG2" s="95">
        <v>-3</v>
      </c>
      <c r="AH2" s="95">
        <v>-3</v>
      </c>
      <c r="AI2" s="95">
        <v>2</v>
      </c>
      <c r="AJ2" s="95">
        <v>7</v>
      </c>
      <c r="AK2" s="95">
        <v>9</v>
      </c>
      <c r="AL2" s="95">
        <v>7</v>
      </c>
      <c r="AM2" s="95">
        <v>2</v>
      </c>
      <c r="AN2" s="95">
        <v>-3</v>
      </c>
      <c r="AO2" s="95">
        <v>-3</v>
      </c>
      <c r="AP2" s="95">
        <v>-3</v>
      </c>
      <c r="AQ2" s="96">
        <v>-4</v>
      </c>
    </row>
    <row r="3" spans="1:48" ht="15" thickBot="1" x14ac:dyDescent="0.35">
      <c r="A3" s="121" t="s">
        <v>132</v>
      </c>
      <c r="C3" s="94" t="s">
        <v>179</v>
      </c>
      <c r="D3" s="110">
        <v>12</v>
      </c>
      <c r="G3" s="218"/>
      <c r="I3" s="94" t="s">
        <v>182</v>
      </c>
      <c r="J3" s="95">
        <f t="shared" ref="J3:J9" si="1">_xlfn.IFS($D$4="A",AF15,$D$4="B",AF24,$D$4="C",AF33,$D$4="D",AF42,$D$4="E",AF51,$D$4="F",AF60,$D$4="G",AF69)</f>
        <v>17</v>
      </c>
      <c r="K3" s="95">
        <f t="shared" ref="K3:K9" si="2">_xlfn.IFS($D$4="A",AG15,$D$4="B",AG24,$D$4="C",AG33,$D$4="D",AG42,$D$4="E",AG51,$D$4="F",AG60,$D$4="G",AG69)</f>
        <v>16</v>
      </c>
      <c r="L3" s="95">
        <f t="shared" ref="L3:L9" si="3">_xlfn.IFS($D$4="A",AH15,$D$4="B",AH24,$D$4="C",AH33,$D$4="D",AH42,$D$4="E",AH51,$D$4="F",AH60,$D$4="G",AH69)</f>
        <v>15</v>
      </c>
      <c r="M3" s="95">
        <f t="shared" ref="M3:M9" si="4">_xlfn.IFS($D$4="A",AI15,$D$4="B",AI24,$D$4="C",AI33,$D$4="D",AI42,$D$4="E",AI51,$D$4="F",AI60,$D$4="G",AI69)</f>
        <v>15</v>
      </c>
      <c r="N3" s="95">
        <f t="shared" ref="N3:N9" si="5">_xlfn.IFS($D$4="A",AJ15,$D$4="B",AJ24,$D$4="C",AJ33,$D$4="D",AJ42,$D$4="E",AJ51,$D$4="F",AJ60,$D$4="G",AJ69)</f>
        <v>15</v>
      </c>
      <c r="O3" s="95">
        <f t="shared" ref="O3:O9" si="6">_xlfn.IFS($D$4="A",AK15,$D$4="B",AK24,$D$4="C",AK33,$D$4="D",AK42,$D$4="E",AK51,$D$4="F",AK60,$D$4="G",AK69)</f>
        <v>15</v>
      </c>
      <c r="P3" s="95">
        <f t="shared" ref="P3:P9" si="7">_xlfn.IFS($D$4="A",AL15,$D$4="B",AL24,$D$4="C",AL33,$D$4="D",AL42,$D$4="E",AL51,$D$4="F",AL60,$D$4="G",AL69)</f>
        <v>15</v>
      </c>
      <c r="Q3" s="95">
        <f t="shared" ref="Q3:Q9" si="8">_xlfn.IFS($D$4="A",AM15,$D$4="B",AM24,$D$4="C",AM33,$D$4="D",AM42,$D$4="E",AM51,$D$4="F",AM60,$D$4="G",AM69)</f>
        <v>16</v>
      </c>
      <c r="R3" s="95">
        <f t="shared" ref="R3:R9" si="9">_xlfn.IFS($D$4="A",AN15,$D$4="B",AN24,$D$4="C",AN33,$D$4="D",AN42,$D$4="E",AN51,$D$4="F",AN60,$D$4="G",AN69)</f>
        <v>16</v>
      </c>
      <c r="S3" s="95">
        <f t="shared" ref="S3:S9" si="10">_xlfn.IFS($D$4="A",AO15,$D$4="B",AO24,$D$4="C",AO33,$D$4="D",AO42,$D$4="E",AO51,$D$4="F",AO60,$D$4="G",AO69)</f>
        <v>17</v>
      </c>
      <c r="T3" s="95">
        <f t="shared" ref="T3:T9" si="11">_xlfn.IFS($D$4="A",AP15,$D$4="B",AP24,$D$4="C",AP33,$D$4="D",AP42,$D$4="E",AP51,$D$4="F",AP60,$D$4="G",AP69)</f>
        <v>18</v>
      </c>
      <c r="U3" s="95">
        <f t="shared" ref="U3:U9" si="12">_xlfn.IFS($D$4="A",AQ15,$D$4="B",AQ24,$D$4="C",AQ33,$D$4="D",AQ42,$D$4="E",AQ51,$D$4="F",AQ60,$D$4="G",AQ69)</f>
        <v>18</v>
      </c>
      <c r="V3" s="95">
        <f t="shared" ref="V3:V9" si="13">_xlfn.IFS($D$4="A",AR15,$D$4="B",AR24,$D$4="C",AR33,$D$4="D",AR42,$D$4="E",AR51,$D$4="F",AR60,$D$4="G",AR69)</f>
        <v>18</v>
      </c>
      <c r="W3" s="95">
        <f t="shared" ref="W3:W9" si="14">_xlfn.IFS($D$4="A",AS15,$D$4="B",AS24,$D$4="C",AS33,$D$4="D",AS42,$D$4="E",AS51,$D$4="F",AS60,$D$4="G",AS69)</f>
        <v>19</v>
      </c>
      <c r="X3" s="95">
        <f t="shared" ref="X3:X9" si="15">_xlfn.IFS($D$4="A",AT15,$D$4="B",AT24,$D$4="C",AT33,$D$4="D",AT42,$D$4="E",AT51,$D$4="F",AT60,$D$4="G",AT69)</f>
        <v>19</v>
      </c>
      <c r="Y3" s="95">
        <f t="shared" ref="Y3:Y9" si="16">_xlfn.IFS($D$4="A",AU15,$D$4="B",AU24,$D$4="C",AU33,$D$4="D",AU42,$D$4="E",AU51,$D$4="F",AU60,$D$4="G",AU69)</f>
        <v>20</v>
      </c>
      <c r="Z3" s="96">
        <f t="shared" ref="Z3:Z9" si="17">_xlfn.IFS($D$4="A",AV15,$D$4="B",AV24,$D$4="C",AV33,$D$4="D",AV42,$D$4="E",AV51,$D$4="F",AV60,$D$4="G",AV69)</f>
        <v>20</v>
      </c>
      <c r="AA3" s="115"/>
      <c r="AC3" s="218"/>
      <c r="AE3" s="94" t="s">
        <v>182</v>
      </c>
      <c r="AF3" s="95">
        <v>-6</v>
      </c>
      <c r="AG3" s="95">
        <v>-3</v>
      </c>
      <c r="AH3" s="95">
        <v>-1</v>
      </c>
      <c r="AI3" s="95">
        <v>2</v>
      </c>
      <c r="AJ3" s="95">
        <v>4</v>
      </c>
      <c r="AK3" s="95">
        <v>4</v>
      </c>
      <c r="AL3" s="95">
        <v>4</v>
      </c>
      <c r="AM3" s="95">
        <v>2</v>
      </c>
      <c r="AN3" s="95">
        <v>-1</v>
      </c>
      <c r="AO3" s="95">
        <v>-3</v>
      </c>
      <c r="AP3" s="95">
        <v>-6</v>
      </c>
      <c r="AQ3" s="96">
        <v>-6</v>
      </c>
    </row>
    <row r="4" spans="1:48" ht="15" thickBot="1" x14ac:dyDescent="0.35">
      <c r="C4" s="97" t="s">
        <v>199</v>
      </c>
      <c r="D4" s="106" t="s">
        <v>31</v>
      </c>
      <c r="G4" s="218"/>
      <c r="I4" s="94" t="s">
        <v>181</v>
      </c>
      <c r="J4" s="95">
        <f t="shared" si="1"/>
        <v>21</v>
      </c>
      <c r="K4" s="95">
        <f t="shared" si="2"/>
        <v>20</v>
      </c>
      <c r="L4" s="95">
        <f t="shared" si="3"/>
        <v>19</v>
      </c>
      <c r="M4" s="95">
        <f t="shared" si="4"/>
        <v>19</v>
      </c>
      <c r="N4" s="95">
        <f t="shared" si="5"/>
        <v>18</v>
      </c>
      <c r="O4" s="95">
        <f t="shared" si="6"/>
        <v>19</v>
      </c>
      <c r="P4" s="95">
        <f t="shared" si="7"/>
        <v>19</v>
      </c>
      <c r="Q4" s="95">
        <f t="shared" si="8"/>
        <v>20</v>
      </c>
      <c r="R4" s="95">
        <f t="shared" si="9"/>
        <v>21</v>
      </c>
      <c r="S4" s="95">
        <f t="shared" si="10"/>
        <v>22</v>
      </c>
      <c r="T4" s="95">
        <f t="shared" si="11"/>
        <v>23</v>
      </c>
      <c r="U4" s="95">
        <f t="shared" si="12"/>
        <v>24</v>
      </c>
      <c r="V4" s="95">
        <f t="shared" si="13"/>
        <v>24</v>
      </c>
      <c r="W4" s="95">
        <f t="shared" si="14"/>
        <v>25</v>
      </c>
      <c r="X4" s="95">
        <f t="shared" si="15"/>
        <v>25</v>
      </c>
      <c r="Y4" s="95">
        <f t="shared" si="16"/>
        <v>25</v>
      </c>
      <c r="Z4" s="96">
        <f t="shared" si="17"/>
        <v>25</v>
      </c>
      <c r="AA4" s="115"/>
      <c r="AC4" s="218"/>
      <c r="AE4" s="94" t="s">
        <v>181</v>
      </c>
      <c r="AF4" s="95">
        <v>-2</v>
      </c>
      <c r="AG4" s="95">
        <v>-1</v>
      </c>
      <c r="AH4" s="95">
        <v>-1</v>
      </c>
      <c r="AI4" s="95">
        <v>-1</v>
      </c>
      <c r="AJ4" s="95">
        <v>-2</v>
      </c>
      <c r="AK4" s="95">
        <v>-2</v>
      </c>
      <c r="AL4" s="95">
        <v>-2</v>
      </c>
      <c r="AM4" s="95">
        <v>-1</v>
      </c>
      <c r="AN4" s="95">
        <v>-1</v>
      </c>
      <c r="AO4" s="95">
        <v>-1</v>
      </c>
      <c r="AP4" s="95">
        <v>-2</v>
      </c>
      <c r="AQ4" s="96">
        <v>-3</v>
      </c>
    </row>
    <row r="5" spans="1:48" x14ac:dyDescent="0.3">
      <c r="G5" s="218"/>
      <c r="I5" s="94" t="s">
        <v>183</v>
      </c>
      <c r="J5" s="95">
        <f t="shared" si="1"/>
        <v>20</v>
      </c>
      <c r="K5" s="95">
        <f t="shared" si="2"/>
        <v>20</v>
      </c>
      <c r="L5" s="95">
        <f t="shared" si="3"/>
        <v>19</v>
      </c>
      <c r="M5" s="95">
        <f t="shared" si="4"/>
        <v>18</v>
      </c>
      <c r="N5" s="95">
        <f t="shared" si="5"/>
        <v>18</v>
      </c>
      <c r="O5" s="95">
        <f t="shared" si="6"/>
        <v>18</v>
      </c>
      <c r="P5" s="95">
        <f t="shared" si="7"/>
        <v>18</v>
      </c>
      <c r="Q5" s="95">
        <f t="shared" si="8"/>
        <v>18</v>
      </c>
      <c r="R5" s="95">
        <f t="shared" si="9"/>
        <v>19</v>
      </c>
      <c r="S5" s="95">
        <f t="shared" si="10"/>
        <v>20</v>
      </c>
      <c r="T5" s="95">
        <f t="shared" si="11"/>
        <v>21</v>
      </c>
      <c r="U5" s="95">
        <f t="shared" si="12"/>
        <v>22</v>
      </c>
      <c r="V5" s="95">
        <f t="shared" si="13"/>
        <v>23</v>
      </c>
      <c r="W5" s="95">
        <f t="shared" si="14"/>
        <v>23</v>
      </c>
      <c r="X5" s="95">
        <f t="shared" si="15"/>
        <v>24</v>
      </c>
      <c r="Y5" s="95">
        <f t="shared" si="16"/>
        <v>24</v>
      </c>
      <c r="Z5" s="96">
        <f t="shared" si="17"/>
        <v>24</v>
      </c>
      <c r="AA5" s="115"/>
      <c r="AC5" s="218"/>
      <c r="AE5" s="94" t="s">
        <v>183</v>
      </c>
      <c r="AF5" s="95">
        <v>3</v>
      </c>
      <c r="AG5" s="95">
        <v>1</v>
      </c>
      <c r="AH5" s="95">
        <v>-2</v>
      </c>
      <c r="AI5" s="95">
        <v>-5</v>
      </c>
      <c r="AJ5" s="95">
        <v>-7</v>
      </c>
      <c r="AK5" s="95">
        <v>-8</v>
      </c>
      <c r="AL5" s="95">
        <v>-7</v>
      </c>
      <c r="AM5" s="95">
        <v>-5</v>
      </c>
      <c r="AN5" s="95">
        <v>-2</v>
      </c>
      <c r="AO5" s="95">
        <v>1</v>
      </c>
      <c r="AP5" s="95">
        <v>3</v>
      </c>
      <c r="AQ5" s="96">
        <v>4</v>
      </c>
    </row>
    <row r="6" spans="1:48" x14ac:dyDescent="0.3">
      <c r="G6" s="218"/>
      <c r="I6" s="94" t="s">
        <v>187</v>
      </c>
      <c r="J6" s="95">
        <f t="shared" si="1"/>
        <v>18</v>
      </c>
      <c r="K6" s="95">
        <f t="shared" si="2"/>
        <v>17</v>
      </c>
      <c r="L6" s="95">
        <f t="shared" si="3"/>
        <v>16</v>
      </c>
      <c r="M6" s="95">
        <f t="shared" si="4"/>
        <v>16</v>
      </c>
      <c r="N6" s="95">
        <f t="shared" si="5"/>
        <v>15</v>
      </c>
      <c r="O6" s="95">
        <f t="shared" si="6"/>
        <v>14</v>
      </c>
      <c r="P6" s="95">
        <f t="shared" si="7"/>
        <v>14</v>
      </c>
      <c r="Q6" s="95">
        <f t="shared" si="8"/>
        <v>14</v>
      </c>
      <c r="R6" s="95">
        <f t="shared" si="9"/>
        <v>14</v>
      </c>
      <c r="S6" s="95">
        <f t="shared" si="10"/>
        <v>14</v>
      </c>
      <c r="T6" s="95">
        <f t="shared" si="11"/>
        <v>15</v>
      </c>
      <c r="U6" s="95">
        <f t="shared" si="12"/>
        <v>16</v>
      </c>
      <c r="V6" s="95">
        <f t="shared" si="13"/>
        <v>17</v>
      </c>
      <c r="W6" s="95">
        <f t="shared" si="14"/>
        <v>18</v>
      </c>
      <c r="X6" s="95">
        <f t="shared" si="15"/>
        <v>19</v>
      </c>
      <c r="Y6" s="95">
        <f t="shared" si="16"/>
        <v>19</v>
      </c>
      <c r="Z6" s="96">
        <f t="shared" si="17"/>
        <v>20</v>
      </c>
      <c r="AA6" s="115"/>
      <c r="AC6" s="218"/>
      <c r="AE6" s="94" t="s">
        <v>187</v>
      </c>
      <c r="AF6" s="95">
        <v>10</v>
      </c>
      <c r="AG6" s="95">
        <v>4</v>
      </c>
      <c r="AH6" s="95">
        <v>-4</v>
      </c>
      <c r="AI6" s="95">
        <v>-7</v>
      </c>
      <c r="AJ6" s="95">
        <v>-7</v>
      </c>
      <c r="AK6" s="95">
        <v>-7</v>
      </c>
      <c r="AL6" s="95">
        <v>-7</v>
      </c>
      <c r="AM6" s="95">
        <v>-7</v>
      </c>
      <c r="AN6" s="95">
        <v>-4</v>
      </c>
      <c r="AO6" s="95">
        <v>4</v>
      </c>
      <c r="AP6" s="95">
        <v>10</v>
      </c>
      <c r="AQ6" s="96">
        <v>12</v>
      </c>
    </row>
    <row r="7" spans="1:48" x14ac:dyDescent="0.3">
      <c r="G7" s="218"/>
      <c r="I7" s="94" t="s">
        <v>184</v>
      </c>
      <c r="J7" s="95">
        <f t="shared" si="1"/>
        <v>23</v>
      </c>
      <c r="K7" s="95">
        <f t="shared" si="2"/>
        <v>22</v>
      </c>
      <c r="L7" s="95">
        <f t="shared" si="3"/>
        <v>21</v>
      </c>
      <c r="M7" s="95">
        <f t="shared" si="4"/>
        <v>20</v>
      </c>
      <c r="N7" s="95">
        <f t="shared" si="5"/>
        <v>19</v>
      </c>
      <c r="O7" s="95">
        <f t="shared" si="6"/>
        <v>19</v>
      </c>
      <c r="P7" s="95">
        <f t="shared" si="7"/>
        <v>18</v>
      </c>
      <c r="Q7" s="95">
        <f t="shared" si="8"/>
        <v>17</v>
      </c>
      <c r="R7" s="95">
        <f t="shared" si="9"/>
        <v>17</v>
      </c>
      <c r="S7" s="95">
        <f t="shared" si="10"/>
        <v>17</v>
      </c>
      <c r="T7" s="95">
        <f t="shared" si="11"/>
        <v>17</v>
      </c>
      <c r="U7" s="95">
        <f t="shared" si="12"/>
        <v>18</v>
      </c>
      <c r="V7" s="95">
        <f t="shared" si="13"/>
        <v>19</v>
      </c>
      <c r="W7" s="95">
        <f t="shared" si="14"/>
        <v>20</v>
      </c>
      <c r="X7" s="95">
        <f t="shared" si="15"/>
        <v>22</v>
      </c>
      <c r="Y7" s="95">
        <f t="shared" si="16"/>
        <v>23</v>
      </c>
      <c r="Z7" s="96">
        <f t="shared" si="17"/>
        <v>24</v>
      </c>
      <c r="AA7" s="115"/>
      <c r="AC7" s="218"/>
      <c r="AE7" s="94" t="s">
        <v>184</v>
      </c>
      <c r="AF7" s="95">
        <v>3</v>
      </c>
      <c r="AG7" s="95">
        <v>1</v>
      </c>
      <c r="AH7" s="95">
        <v>-2</v>
      </c>
      <c r="AI7" s="95">
        <v>-5</v>
      </c>
      <c r="AJ7" s="95">
        <v>-7</v>
      </c>
      <c r="AK7" s="95">
        <v>-8</v>
      </c>
      <c r="AL7" s="95">
        <v>-7</v>
      </c>
      <c r="AM7" s="95">
        <v>-5</v>
      </c>
      <c r="AN7" s="95">
        <v>-2</v>
      </c>
      <c r="AO7" s="95">
        <v>1</v>
      </c>
      <c r="AP7" s="95">
        <v>3</v>
      </c>
      <c r="AQ7" s="96">
        <v>4</v>
      </c>
    </row>
    <row r="8" spans="1:48" x14ac:dyDescent="0.3">
      <c r="G8" s="218"/>
      <c r="I8" s="94" t="s">
        <v>185</v>
      </c>
      <c r="J8" s="95">
        <f t="shared" si="1"/>
        <v>24</v>
      </c>
      <c r="K8" s="95">
        <f t="shared" si="2"/>
        <v>24</v>
      </c>
      <c r="L8" s="95">
        <f t="shared" si="3"/>
        <v>23</v>
      </c>
      <c r="M8" s="95">
        <f t="shared" si="4"/>
        <v>22</v>
      </c>
      <c r="N8" s="95">
        <f t="shared" si="5"/>
        <v>21</v>
      </c>
      <c r="O8" s="95">
        <f t="shared" si="6"/>
        <v>20</v>
      </c>
      <c r="P8" s="95">
        <f t="shared" si="7"/>
        <v>19</v>
      </c>
      <c r="Q8" s="95">
        <f t="shared" si="8"/>
        <v>19</v>
      </c>
      <c r="R8" s="95">
        <f t="shared" si="9"/>
        <v>18</v>
      </c>
      <c r="S8" s="95">
        <f t="shared" si="10"/>
        <v>18</v>
      </c>
      <c r="T8" s="95">
        <f t="shared" si="11"/>
        <v>18</v>
      </c>
      <c r="U8" s="95">
        <f t="shared" si="12"/>
        <v>18</v>
      </c>
      <c r="V8" s="95">
        <f t="shared" si="13"/>
        <v>19</v>
      </c>
      <c r="W8" s="95">
        <f t="shared" si="14"/>
        <v>20</v>
      </c>
      <c r="X8" s="95">
        <f t="shared" si="15"/>
        <v>22</v>
      </c>
      <c r="Y8" s="95">
        <f t="shared" si="16"/>
        <v>23</v>
      </c>
      <c r="Z8" s="96">
        <f t="shared" si="17"/>
        <v>25</v>
      </c>
      <c r="AA8" s="115"/>
      <c r="AC8" s="218"/>
      <c r="AE8" s="94" t="s">
        <v>185</v>
      </c>
      <c r="AF8" s="95">
        <v>-2</v>
      </c>
      <c r="AG8" s="95">
        <v>-1</v>
      </c>
      <c r="AH8" s="95">
        <v>-1</v>
      </c>
      <c r="AI8" s="95">
        <v>-1</v>
      </c>
      <c r="AJ8" s="95">
        <v>-2</v>
      </c>
      <c r="AK8" s="95">
        <v>-2</v>
      </c>
      <c r="AL8" s="95">
        <v>-2</v>
      </c>
      <c r="AM8" s="95">
        <v>-1</v>
      </c>
      <c r="AN8" s="95">
        <v>-1</v>
      </c>
      <c r="AO8" s="95">
        <v>-1</v>
      </c>
      <c r="AP8" s="95">
        <v>-2</v>
      </c>
      <c r="AQ8" s="96">
        <v>-3</v>
      </c>
    </row>
    <row r="9" spans="1:48" ht="15" thickBot="1" x14ac:dyDescent="0.35">
      <c r="G9" s="219"/>
      <c r="I9" s="97" t="s">
        <v>186</v>
      </c>
      <c r="J9" s="98">
        <f t="shared" si="1"/>
        <v>19</v>
      </c>
      <c r="K9" s="98">
        <f t="shared" si="2"/>
        <v>19</v>
      </c>
      <c r="L9" s="98">
        <f t="shared" si="3"/>
        <v>18</v>
      </c>
      <c r="M9" s="98">
        <f t="shared" si="4"/>
        <v>17</v>
      </c>
      <c r="N9" s="98">
        <f t="shared" si="5"/>
        <v>16</v>
      </c>
      <c r="O9" s="98">
        <f t="shared" si="6"/>
        <v>16</v>
      </c>
      <c r="P9" s="98">
        <f t="shared" si="7"/>
        <v>15</v>
      </c>
      <c r="Q9" s="98">
        <f t="shared" si="8"/>
        <v>15</v>
      </c>
      <c r="R9" s="98">
        <f t="shared" si="9"/>
        <v>14</v>
      </c>
      <c r="S9" s="98">
        <f t="shared" si="10"/>
        <v>14</v>
      </c>
      <c r="T9" s="98">
        <f t="shared" si="11"/>
        <v>14</v>
      </c>
      <c r="U9" s="98">
        <f t="shared" si="12"/>
        <v>15</v>
      </c>
      <c r="V9" s="98">
        <f t="shared" si="13"/>
        <v>15</v>
      </c>
      <c r="W9" s="98">
        <f t="shared" si="14"/>
        <v>16</v>
      </c>
      <c r="X9" s="98">
        <f t="shared" si="15"/>
        <v>17</v>
      </c>
      <c r="Y9" s="98">
        <f t="shared" si="16"/>
        <v>18</v>
      </c>
      <c r="Z9" s="99">
        <f t="shared" si="17"/>
        <v>19</v>
      </c>
      <c r="AA9" s="115"/>
      <c r="AC9" s="219"/>
      <c r="AE9" s="97" t="s">
        <v>186</v>
      </c>
      <c r="AF9" s="98">
        <v>-6</v>
      </c>
      <c r="AG9" s="98">
        <v>-3</v>
      </c>
      <c r="AH9" s="98">
        <v>-1</v>
      </c>
      <c r="AI9" s="98">
        <v>2</v>
      </c>
      <c r="AJ9" s="98">
        <v>4</v>
      </c>
      <c r="AK9" s="98">
        <v>4</v>
      </c>
      <c r="AL9" s="98">
        <v>4</v>
      </c>
      <c r="AM9" s="98">
        <v>2</v>
      </c>
      <c r="AN9" s="98">
        <v>-1</v>
      </c>
      <c r="AO9" s="98">
        <v>-3</v>
      </c>
      <c r="AP9" s="98">
        <v>-6</v>
      </c>
      <c r="AQ9" s="99">
        <v>-6</v>
      </c>
    </row>
    <row r="11" spans="1:48" ht="15" thickBot="1" x14ac:dyDescent="0.35"/>
    <row r="12" spans="1:48" ht="14.4" customHeight="1" x14ac:dyDescent="0.3">
      <c r="G12" s="217" t="s">
        <v>209</v>
      </c>
      <c r="I12" s="91" t="s">
        <v>13</v>
      </c>
      <c r="J12" s="123" t="str">
        <f>_xlfn.IFS($D$3=1,$AF1,$D$3=2,$AG1,$D$3=3,$AH1,$D$3=4,$AI1,$D$3=5,$AJ1,$D$3=6,$AK1,$D$3=7,$AL1,$D$3=8,$AM1,$D$3=9,$AN1,$D$3=10,$AO1,$D$3=11,$AP1,$D$3=12,$AQ1)</f>
        <v>Dec</v>
      </c>
      <c r="AC12" s="217" t="s">
        <v>201</v>
      </c>
      <c r="AE12" s="91" t="s">
        <v>180</v>
      </c>
      <c r="AF12" s="92">
        <v>6</v>
      </c>
      <c r="AG12" s="92">
        <v>7</v>
      </c>
      <c r="AH12" s="92">
        <v>8</v>
      </c>
      <c r="AI12" s="92">
        <v>9</v>
      </c>
      <c r="AJ12" s="92">
        <v>10</v>
      </c>
      <c r="AK12" s="92">
        <v>11</v>
      </c>
      <c r="AL12" s="92">
        <v>12</v>
      </c>
      <c r="AM12" s="92">
        <v>13</v>
      </c>
      <c r="AN12" s="92">
        <v>14</v>
      </c>
      <c r="AO12" s="92">
        <v>15</v>
      </c>
      <c r="AP12" s="92">
        <v>16</v>
      </c>
      <c r="AQ12" s="92">
        <v>17</v>
      </c>
      <c r="AR12" s="92">
        <v>18</v>
      </c>
      <c r="AS12" s="92">
        <v>19</v>
      </c>
      <c r="AT12" s="92">
        <v>20</v>
      </c>
      <c r="AU12" s="92">
        <v>21</v>
      </c>
      <c r="AV12" s="93">
        <v>22</v>
      </c>
    </row>
    <row r="13" spans="1:48" x14ac:dyDescent="0.3">
      <c r="G13" s="218"/>
      <c r="I13" s="94" t="s">
        <v>77</v>
      </c>
      <c r="J13" s="124">
        <f t="shared" ref="J13:J20" si="18">_xlfn.IFS($D$3=1,$AF2,$D$3=2,$AG2,$D$3=3,$AH2,$D$3=4,$AI2,$D$3=5,$AJ2,$D$3=6,$AK2,$D$3=7,$AL2,$D$3=8,$AM2,$D$3=9,$AN2,$D$3=10,$AO2,$D$3=11,$AP2,$D$3=12,$AQ2)</f>
        <v>-4</v>
      </c>
      <c r="AC13" s="218"/>
      <c r="AE13" s="122"/>
      <c r="AF13" s="223" t="s">
        <v>202</v>
      </c>
      <c r="AG13" s="224"/>
      <c r="AH13" s="224"/>
      <c r="AI13" s="224"/>
      <c r="AJ13" s="224"/>
      <c r="AK13" s="224"/>
      <c r="AL13" s="224"/>
      <c r="AM13" s="224"/>
      <c r="AN13" s="224"/>
      <c r="AO13" s="224"/>
      <c r="AP13" s="224"/>
      <c r="AQ13" s="224"/>
      <c r="AR13" s="224"/>
      <c r="AS13" s="224"/>
      <c r="AT13" s="224"/>
      <c r="AU13" s="224"/>
      <c r="AV13" s="225"/>
    </row>
    <row r="14" spans="1:48" x14ac:dyDescent="0.3">
      <c r="G14" s="218"/>
      <c r="I14" s="94" t="s">
        <v>182</v>
      </c>
      <c r="J14" s="124">
        <f t="shared" si="18"/>
        <v>-6</v>
      </c>
      <c r="AC14" s="218"/>
      <c r="AE14" s="94" t="s">
        <v>77</v>
      </c>
      <c r="AF14" s="95">
        <v>13</v>
      </c>
      <c r="AG14" s="95">
        <v>12</v>
      </c>
      <c r="AH14" s="95">
        <v>12</v>
      </c>
      <c r="AI14" s="95">
        <v>11</v>
      </c>
      <c r="AJ14" s="95">
        <v>11</v>
      </c>
      <c r="AK14" s="95">
        <v>10</v>
      </c>
      <c r="AL14" s="95">
        <v>10</v>
      </c>
      <c r="AM14" s="95">
        <v>10</v>
      </c>
      <c r="AN14" s="95">
        <v>10</v>
      </c>
      <c r="AO14" s="95">
        <v>10</v>
      </c>
      <c r="AP14" s="95">
        <v>10</v>
      </c>
      <c r="AQ14" s="95">
        <v>11</v>
      </c>
      <c r="AR14" s="95">
        <v>11</v>
      </c>
      <c r="AS14" s="95">
        <v>12</v>
      </c>
      <c r="AT14" s="95">
        <v>12</v>
      </c>
      <c r="AU14" s="95">
        <v>13</v>
      </c>
      <c r="AV14" s="96">
        <v>13</v>
      </c>
    </row>
    <row r="15" spans="1:48" x14ac:dyDescent="0.3">
      <c r="G15" s="218"/>
      <c r="I15" s="94" t="s">
        <v>181</v>
      </c>
      <c r="J15" s="124">
        <f t="shared" si="18"/>
        <v>-3</v>
      </c>
      <c r="AC15" s="218"/>
      <c r="AE15" s="94" t="s">
        <v>182</v>
      </c>
      <c r="AF15" s="95">
        <v>17</v>
      </c>
      <c r="AG15" s="95">
        <v>16</v>
      </c>
      <c r="AH15" s="95">
        <v>15</v>
      </c>
      <c r="AI15" s="95">
        <v>15</v>
      </c>
      <c r="AJ15" s="95">
        <v>15</v>
      </c>
      <c r="AK15" s="95">
        <v>15</v>
      </c>
      <c r="AL15" s="95">
        <v>15</v>
      </c>
      <c r="AM15" s="95">
        <v>16</v>
      </c>
      <c r="AN15" s="95">
        <v>16</v>
      </c>
      <c r="AO15" s="95">
        <v>17</v>
      </c>
      <c r="AP15" s="95">
        <v>18</v>
      </c>
      <c r="AQ15" s="95">
        <v>18</v>
      </c>
      <c r="AR15" s="95">
        <v>18</v>
      </c>
      <c r="AS15" s="95">
        <v>19</v>
      </c>
      <c r="AT15" s="95">
        <v>19</v>
      </c>
      <c r="AU15" s="95">
        <v>20</v>
      </c>
      <c r="AV15" s="96">
        <v>20</v>
      </c>
    </row>
    <row r="16" spans="1:48" x14ac:dyDescent="0.3">
      <c r="G16" s="218"/>
      <c r="I16" s="94" t="s">
        <v>183</v>
      </c>
      <c r="J16" s="124">
        <f t="shared" si="18"/>
        <v>4</v>
      </c>
      <c r="AC16" s="218"/>
      <c r="AE16" s="94" t="s">
        <v>181</v>
      </c>
      <c r="AF16" s="95">
        <v>21</v>
      </c>
      <c r="AG16" s="95">
        <v>20</v>
      </c>
      <c r="AH16" s="95">
        <v>19</v>
      </c>
      <c r="AI16" s="95">
        <v>19</v>
      </c>
      <c r="AJ16" s="95">
        <v>18</v>
      </c>
      <c r="AK16" s="95">
        <v>19</v>
      </c>
      <c r="AL16" s="95">
        <v>19</v>
      </c>
      <c r="AM16" s="95">
        <v>20</v>
      </c>
      <c r="AN16" s="95">
        <v>21</v>
      </c>
      <c r="AO16" s="95">
        <v>22</v>
      </c>
      <c r="AP16" s="95">
        <v>23</v>
      </c>
      <c r="AQ16" s="95">
        <v>24</v>
      </c>
      <c r="AR16" s="95">
        <v>24</v>
      </c>
      <c r="AS16" s="95">
        <v>25</v>
      </c>
      <c r="AT16" s="95">
        <v>25</v>
      </c>
      <c r="AU16" s="95">
        <v>25</v>
      </c>
      <c r="AV16" s="96">
        <v>25</v>
      </c>
    </row>
    <row r="17" spans="7:48" x14ac:dyDescent="0.3">
      <c r="G17" s="218"/>
      <c r="I17" s="94" t="s">
        <v>187</v>
      </c>
      <c r="J17" s="124">
        <f t="shared" si="18"/>
        <v>12</v>
      </c>
      <c r="AC17" s="218"/>
      <c r="AE17" s="94" t="s">
        <v>183</v>
      </c>
      <c r="AF17" s="95">
        <v>20</v>
      </c>
      <c r="AG17" s="95">
        <v>20</v>
      </c>
      <c r="AH17" s="95">
        <v>19</v>
      </c>
      <c r="AI17" s="95">
        <v>18</v>
      </c>
      <c r="AJ17" s="95">
        <v>18</v>
      </c>
      <c r="AK17" s="95">
        <v>18</v>
      </c>
      <c r="AL17" s="95">
        <v>18</v>
      </c>
      <c r="AM17" s="95">
        <v>18</v>
      </c>
      <c r="AN17" s="95">
        <v>19</v>
      </c>
      <c r="AO17" s="95">
        <v>20</v>
      </c>
      <c r="AP17" s="95">
        <v>21</v>
      </c>
      <c r="AQ17" s="95">
        <v>22</v>
      </c>
      <c r="AR17" s="95">
        <v>23</v>
      </c>
      <c r="AS17" s="95">
        <v>23</v>
      </c>
      <c r="AT17" s="95">
        <v>24</v>
      </c>
      <c r="AU17" s="95">
        <v>24</v>
      </c>
      <c r="AV17" s="96">
        <v>24</v>
      </c>
    </row>
    <row r="18" spans="7:48" x14ac:dyDescent="0.3">
      <c r="G18" s="218"/>
      <c r="I18" s="94" t="s">
        <v>184</v>
      </c>
      <c r="J18" s="124">
        <f t="shared" si="18"/>
        <v>4</v>
      </c>
      <c r="AC18" s="218"/>
      <c r="AE18" s="94" t="s">
        <v>187</v>
      </c>
      <c r="AF18" s="95">
        <v>18</v>
      </c>
      <c r="AG18" s="95">
        <v>17</v>
      </c>
      <c r="AH18" s="95">
        <v>16</v>
      </c>
      <c r="AI18" s="95">
        <v>16</v>
      </c>
      <c r="AJ18" s="95">
        <v>15</v>
      </c>
      <c r="AK18" s="95">
        <v>14</v>
      </c>
      <c r="AL18" s="95">
        <v>14</v>
      </c>
      <c r="AM18" s="95">
        <v>14</v>
      </c>
      <c r="AN18" s="95">
        <v>14</v>
      </c>
      <c r="AO18" s="95">
        <v>14</v>
      </c>
      <c r="AP18" s="95">
        <v>15</v>
      </c>
      <c r="AQ18" s="95">
        <v>16</v>
      </c>
      <c r="AR18" s="95">
        <v>17</v>
      </c>
      <c r="AS18" s="95">
        <v>18</v>
      </c>
      <c r="AT18" s="95">
        <v>19</v>
      </c>
      <c r="AU18" s="95">
        <v>19</v>
      </c>
      <c r="AV18" s="96">
        <v>20</v>
      </c>
    </row>
    <row r="19" spans="7:48" x14ac:dyDescent="0.3">
      <c r="G19" s="218"/>
      <c r="I19" s="94" t="s">
        <v>185</v>
      </c>
      <c r="J19" s="124">
        <f t="shared" si="18"/>
        <v>-3</v>
      </c>
      <c r="AC19" s="218"/>
      <c r="AE19" s="94" t="s">
        <v>184</v>
      </c>
      <c r="AF19" s="95">
        <v>23</v>
      </c>
      <c r="AG19" s="95">
        <v>22</v>
      </c>
      <c r="AH19" s="95">
        <v>21</v>
      </c>
      <c r="AI19" s="95">
        <v>20</v>
      </c>
      <c r="AJ19" s="95">
        <v>19</v>
      </c>
      <c r="AK19" s="95">
        <v>19</v>
      </c>
      <c r="AL19" s="95">
        <v>18</v>
      </c>
      <c r="AM19" s="95">
        <v>17</v>
      </c>
      <c r="AN19" s="95">
        <v>17</v>
      </c>
      <c r="AO19" s="95">
        <v>17</v>
      </c>
      <c r="AP19" s="95">
        <v>17</v>
      </c>
      <c r="AQ19" s="95">
        <v>18</v>
      </c>
      <c r="AR19" s="95">
        <v>19</v>
      </c>
      <c r="AS19" s="95">
        <v>20</v>
      </c>
      <c r="AT19" s="95">
        <v>22</v>
      </c>
      <c r="AU19" s="95">
        <v>23</v>
      </c>
      <c r="AV19" s="96">
        <v>24</v>
      </c>
    </row>
    <row r="20" spans="7:48" ht="15" thickBot="1" x14ac:dyDescent="0.35">
      <c r="G20" s="219"/>
      <c r="I20" s="97" t="s">
        <v>186</v>
      </c>
      <c r="J20" s="125">
        <f t="shared" si="18"/>
        <v>-6</v>
      </c>
      <c r="AC20" s="218"/>
      <c r="AE20" s="94" t="s">
        <v>185</v>
      </c>
      <c r="AF20" s="95">
        <v>24</v>
      </c>
      <c r="AG20" s="95">
        <v>24</v>
      </c>
      <c r="AH20" s="95">
        <v>23</v>
      </c>
      <c r="AI20" s="95">
        <v>22</v>
      </c>
      <c r="AJ20" s="95">
        <v>21</v>
      </c>
      <c r="AK20" s="95">
        <v>20</v>
      </c>
      <c r="AL20" s="95">
        <v>19</v>
      </c>
      <c r="AM20" s="95">
        <v>19</v>
      </c>
      <c r="AN20" s="95">
        <v>18</v>
      </c>
      <c r="AO20" s="95">
        <v>18</v>
      </c>
      <c r="AP20" s="95">
        <v>18</v>
      </c>
      <c r="AQ20" s="95">
        <v>18</v>
      </c>
      <c r="AR20" s="95">
        <v>19</v>
      </c>
      <c r="AS20" s="95">
        <v>20</v>
      </c>
      <c r="AT20" s="95">
        <v>22</v>
      </c>
      <c r="AU20" s="95">
        <v>23</v>
      </c>
      <c r="AV20" s="96">
        <v>25</v>
      </c>
    </row>
    <row r="21" spans="7:48" ht="15" thickBot="1" x14ac:dyDescent="0.35">
      <c r="AC21" s="219"/>
      <c r="AE21" s="97" t="s">
        <v>186</v>
      </c>
      <c r="AF21" s="98">
        <v>19</v>
      </c>
      <c r="AG21" s="98">
        <v>19</v>
      </c>
      <c r="AH21" s="98">
        <v>18</v>
      </c>
      <c r="AI21" s="98">
        <v>17</v>
      </c>
      <c r="AJ21" s="98">
        <v>16</v>
      </c>
      <c r="AK21" s="98">
        <v>16</v>
      </c>
      <c r="AL21" s="98">
        <v>15</v>
      </c>
      <c r="AM21" s="98">
        <v>15</v>
      </c>
      <c r="AN21" s="98">
        <v>14</v>
      </c>
      <c r="AO21" s="98">
        <v>14</v>
      </c>
      <c r="AP21" s="98">
        <v>14</v>
      </c>
      <c r="AQ21" s="98">
        <v>15</v>
      </c>
      <c r="AR21" s="98">
        <v>15</v>
      </c>
      <c r="AS21" s="98">
        <v>16</v>
      </c>
      <c r="AT21" s="98">
        <v>17</v>
      </c>
      <c r="AU21" s="98">
        <v>18</v>
      </c>
      <c r="AV21" s="99">
        <v>19</v>
      </c>
    </row>
    <row r="22" spans="7:48" ht="15" thickBot="1" x14ac:dyDescent="0.35">
      <c r="AE22" s="122"/>
      <c r="AF22" s="220" t="s">
        <v>203</v>
      </c>
      <c r="AG22" s="221"/>
      <c r="AH22" s="221"/>
      <c r="AI22" s="221"/>
      <c r="AJ22" s="221"/>
      <c r="AK22" s="221"/>
      <c r="AL22" s="221"/>
      <c r="AM22" s="221"/>
      <c r="AN22" s="221"/>
      <c r="AO22" s="221"/>
      <c r="AP22" s="221"/>
      <c r="AQ22" s="221"/>
      <c r="AR22" s="221"/>
      <c r="AS22" s="221"/>
      <c r="AT22" s="221"/>
      <c r="AU22" s="221"/>
      <c r="AV22" s="222"/>
    </row>
    <row r="23" spans="7:48" x14ac:dyDescent="0.3">
      <c r="G23" s="217" t="s">
        <v>210</v>
      </c>
      <c r="I23" s="91" t="s">
        <v>180</v>
      </c>
      <c r="J23" s="92">
        <v>6</v>
      </c>
      <c r="K23" s="92">
        <v>7</v>
      </c>
      <c r="L23" s="92">
        <v>8</v>
      </c>
      <c r="M23" s="92">
        <v>9</v>
      </c>
      <c r="N23" s="92">
        <v>10</v>
      </c>
      <c r="O23" s="92">
        <v>11</v>
      </c>
      <c r="P23" s="92">
        <v>12</v>
      </c>
      <c r="Q23" s="92">
        <v>13</v>
      </c>
      <c r="R23" s="92">
        <v>14</v>
      </c>
      <c r="S23" s="92">
        <v>15</v>
      </c>
      <c r="T23" s="92">
        <v>16</v>
      </c>
      <c r="U23" s="92">
        <v>17</v>
      </c>
      <c r="V23" s="92">
        <v>18</v>
      </c>
      <c r="W23" s="92">
        <v>19</v>
      </c>
      <c r="X23" s="92">
        <v>20</v>
      </c>
      <c r="Y23" s="92">
        <v>21</v>
      </c>
      <c r="Z23" s="93">
        <v>22</v>
      </c>
      <c r="AE23" s="94" t="s">
        <v>77</v>
      </c>
      <c r="AF23" s="95">
        <v>11</v>
      </c>
      <c r="AG23" s="95">
        <v>11</v>
      </c>
      <c r="AH23" s="95">
        <v>10</v>
      </c>
      <c r="AI23" s="95">
        <v>9</v>
      </c>
      <c r="AJ23" s="95">
        <v>9</v>
      </c>
      <c r="AK23" s="95">
        <v>9</v>
      </c>
      <c r="AL23" s="95">
        <v>8</v>
      </c>
      <c r="AM23" s="95">
        <v>9</v>
      </c>
      <c r="AN23" s="95">
        <v>9</v>
      </c>
      <c r="AO23" s="95">
        <v>9</v>
      </c>
      <c r="AP23" s="95">
        <v>10</v>
      </c>
      <c r="AQ23" s="95">
        <v>11</v>
      </c>
      <c r="AR23" s="95">
        <v>12</v>
      </c>
      <c r="AS23" s="95">
        <v>13</v>
      </c>
      <c r="AT23" s="95">
        <v>14</v>
      </c>
      <c r="AU23" s="95">
        <v>14</v>
      </c>
      <c r="AV23" s="96">
        <v>15</v>
      </c>
    </row>
    <row r="24" spans="7:48" x14ac:dyDescent="0.3">
      <c r="G24" s="218"/>
      <c r="I24" s="94" t="s">
        <v>77</v>
      </c>
      <c r="J24" s="95">
        <f>(J2+$J13)*$D$2+(78-((Cooling_Load_Calculation!$D$4*9/5)+32))+(((Cooling_Load_Calculation!G$25*9/5)+32)-85)</f>
        <v>-1.5999999999999943</v>
      </c>
      <c r="K24" s="95">
        <f>(K2+$J13)*$D$2+(78-((Cooling_Load_Calculation!$D$4*9/5)+32))+(((Cooling_Load_Calculation!H$25*9/5)+32)-85)</f>
        <v>-2.5999999999999943</v>
      </c>
      <c r="L24" s="95">
        <f>(L2+$J13)*$D$2+(78-((Cooling_Load_Calculation!$D$4*9/5)+32))+(((Cooling_Load_Calculation!I$25*9/5)+32)-85)</f>
        <v>-2.5999999999999943</v>
      </c>
      <c r="M24" s="95">
        <f>(M2+$J13)*$D$2+(78-((Cooling_Load_Calculation!$D$4*9/5)+32))+(((Cooling_Load_Calculation!J$25*9/5)+32)-85)</f>
        <v>-1.7999999999999972</v>
      </c>
      <c r="N24" s="95">
        <f>(N2+$J13)*$D$2+(78-((Cooling_Load_Calculation!$D$4*9/5)+32))+(((Cooling_Load_Calculation!K$25*9/5)+32)-85)</f>
        <v>-1.7999999999999972</v>
      </c>
      <c r="O24" s="95">
        <f>(O2+$J13)*$D$2+(78-((Cooling_Load_Calculation!$D$4*9/5)+32))+(((Cooling_Load_Calculation!L$25*9/5)+32)-85)</f>
        <v>-2.7999999999999972</v>
      </c>
      <c r="P24" s="95">
        <f>(P2+$J13)*$D$2+(78-((Cooling_Load_Calculation!$D$4*9/5)+32))+(((Cooling_Load_Calculation!M$25*9/5)+32)-85)</f>
        <v>-2.7999999999999972</v>
      </c>
      <c r="Q24" s="95">
        <f>(Q2+$J13)*$D$2+(78-((Cooling_Load_Calculation!$D$4*9/5)+32))+(((Cooling_Load_Calculation!N$25*9/5)+32)-85)</f>
        <v>-2.7999999999999972</v>
      </c>
      <c r="R24" s="95">
        <f>(R2+$J13)*$D$2+(78-((Cooling_Load_Calculation!$D$4*9/5)+32))+(((Cooling_Load_Calculation!O$25*9/5)+32)-85)</f>
        <v>-2.7999999999999972</v>
      </c>
      <c r="S24" s="95">
        <f>(S2+$J13)*$D$2+(78-((Cooling_Load_Calculation!$D$4*9/5)+32))+(((Cooling_Load_Calculation!P$25*9/5)+32)-85)</f>
        <v>-1</v>
      </c>
      <c r="T24" s="95">
        <f>(T2+$J13)*$D$2+(78-((Cooling_Load_Calculation!$D$4*9/5)+32))+(((Cooling_Load_Calculation!Q$25*9/5)+32)-85)</f>
        <v>-1</v>
      </c>
      <c r="U24" s="95">
        <f>(U2+$J13)*$D$2+(78-((Cooling_Load_Calculation!$D$4*9/5)+32))+(((Cooling_Load_Calculation!R$25*9/5)+32)-85)</f>
        <v>0</v>
      </c>
      <c r="V24" s="95">
        <f>(V2+$J13)*$D$2+(78-((Cooling_Load_Calculation!$D$4*9/5)+32))+(((Cooling_Load_Calculation!S$25*9/5)+32)-85)</f>
        <v>-1.7999999999999972</v>
      </c>
      <c r="W24" s="95">
        <f>(W2+$J13)*$D$2+(78-((Cooling_Load_Calculation!$D$4*9/5)+32))+(((Cooling_Load_Calculation!T$25*9/5)+32)-85)</f>
        <v>-0.79999999999999716</v>
      </c>
      <c r="X24" s="95">
        <f>(X2+$J13)*$D$2+(78-((Cooling_Load_Calculation!$D$4*9/5)+32))+(((Cooling_Load_Calculation!U$25*9/5)+32)-85)</f>
        <v>-0.79999999999999716</v>
      </c>
      <c r="Y24" s="95">
        <f>(Y2+$J13)*$D$2+(78-((Cooling_Load_Calculation!$D$4*9/5)+32))+(((Cooling_Load_Calculation!V$25*9/5)+32)-85)</f>
        <v>-1.5999999999999943</v>
      </c>
      <c r="Z24" s="96">
        <f>(Z2+$J13)*$D$2+(78-((Cooling_Load_Calculation!$D$4*9/5)+32))+(((Cooling_Load_Calculation!W$25*9/5)+32)-85)</f>
        <v>-1.5999999999999943</v>
      </c>
      <c r="AE24" s="94" t="s">
        <v>182</v>
      </c>
      <c r="AF24" s="95">
        <v>14</v>
      </c>
      <c r="AG24" s="95">
        <v>13</v>
      </c>
      <c r="AH24" s="95">
        <v>12</v>
      </c>
      <c r="AI24" s="95">
        <v>12</v>
      </c>
      <c r="AJ24" s="95">
        <v>13</v>
      </c>
      <c r="AK24" s="95">
        <v>14</v>
      </c>
      <c r="AL24" s="95">
        <v>15</v>
      </c>
      <c r="AM24" s="95">
        <v>16</v>
      </c>
      <c r="AN24" s="95">
        <v>17</v>
      </c>
      <c r="AO24" s="95">
        <v>18</v>
      </c>
      <c r="AP24" s="95">
        <v>19</v>
      </c>
      <c r="AQ24" s="95">
        <v>19</v>
      </c>
      <c r="AR24" s="95">
        <v>20</v>
      </c>
      <c r="AS24" s="95">
        <v>20</v>
      </c>
      <c r="AT24" s="95">
        <v>21</v>
      </c>
      <c r="AU24" s="95">
        <v>21</v>
      </c>
      <c r="AV24" s="96">
        <v>21</v>
      </c>
    </row>
    <row r="25" spans="7:48" x14ac:dyDescent="0.3">
      <c r="G25" s="218"/>
      <c r="I25" s="94" t="s">
        <v>182</v>
      </c>
      <c r="J25" s="95">
        <f>(J3+$J14)*$D$2+(78-((Cooling_Load_Calculation!$D$4*9/5)+32))+(((Cooling_Load_Calculation!G$25*9/5)+32)-85)</f>
        <v>0.40000000000000568</v>
      </c>
      <c r="K25" s="95">
        <f>(K3+$J14)*$D$2+(78-((Cooling_Load_Calculation!$D$4*9/5)+32))+(((Cooling_Load_Calculation!H$25*9/5)+32)-85)</f>
        <v>-0.59999999999999432</v>
      </c>
      <c r="L25" s="95">
        <f>(L3+$J14)*$D$2+(78-((Cooling_Load_Calculation!$D$4*9/5)+32))+(((Cooling_Load_Calculation!I$25*9/5)+32)-85)</f>
        <v>-1.5999999999999943</v>
      </c>
      <c r="M25" s="95">
        <f>(M3+$J14)*$D$2+(78-((Cooling_Load_Calculation!$D$4*9/5)+32))+(((Cooling_Load_Calculation!J$25*9/5)+32)-85)</f>
        <v>0.20000000000000284</v>
      </c>
      <c r="N25" s="95">
        <f>(N3+$J14)*$D$2+(78-((Cooling_Load_Calculation!$D$4*9/5)+32))+(((Cooling_Load_Calculation!K$25*9/5)+32)-85)</f>
        <v>0.20000000000000284</v>
      </c>
      <c r="O25" s="95">
        <f>(O3+$J14)*$D$2+(78-((Cooling_Load_Calculation!$D$4*9/5)+32))+(((Cooling_Load_Calculation!L$25*9/5)+32)-85)</f>
        <v>0.20000000000000284</v>
      </c>
      <c r="P25" s="95">
        <f>(P3+$J14)*$D$2+(78-((Cooling_Load_Calculation!$D$4*9/5)+32))+(((Cooling_Load_Calculation!M$25*9/5)+32)-85)</f>
        <v>0.20000000000000284</v>
      </c>
      <c r="Q25" s="95">
        <f>(Q3+$J14)*$D$2+(78-((Cooling_Load_Calculation!$D$4*9/5)+32))+(((Cooling_Load_Calculation!N$25*9/5)+32)-85)</f>
        <v>1.2000000000000028</v>
      </c>
      <c r="R25" s="95">
        <f>(R3+$J14)*$D$2+(78-((Cooling_Load_Calculation!$D$4*9/5)+32))+(((Cooling_Load_Calculation!O$25*9/5)+32)-85)</f>
        <v>1.2000000000000028</v>
      </c>
      <c r="S25" s="95">
        <f>(S3+$J14)*$D$2+(78-((Cooling_Load_Calculation!$D$4*9/5)+32))+(((Cooling_Load_Calculation!P$25*9/5)+32)-85)</f>
        <v>4</v>
      </c>
      <c r="T25" s="95">
        <f>(T3+$J14)*$D$2+(78-((Cooling_Load_Calculation!$D$4*9/5)+32))+(((Cooling_Load_Calculation!Q$25*9/5)+32)-85)</f>
        <v>5</v>
      </c>
      <c r="U25" s="95">
        <f>(U3+$J14)*$D$2+(78-((Cooling_Load_Calculation!$D$4*9/5)+32))+(((Cooling_Load_Calculation!R$25*9/5)+32)-85)</f>
        <v>5</v>
      </c>
      <c r="V25" s="95">
        <f>(V3+$J14)*$D$2+(78-((Cooling_Load_Calculation!$D$4*9/5)+32))+(((Cooling_Load_Calculation!S$25*9/5)+32)-85)</f>
        <v>3.2000000000000028</v>
      </c>
      <c r="W25" s="95">
        <f>(W3+$J14)*$D$2+(78-((Cooling_Load_Calculation!$D$4*9/5)+32))+(((Cooling_Load_Calculation!T$25*9/5)+32)-85)</f>
        <v>4.2000000000000028</v>
      </c>
      <c r="X25" s="95">
        <f>(X3+$J14)*$D$2+(78-((Cooling_Load_Calculation!$D$4*9/5)+32))+(((Cooling_Load_Calculation!U$25*9/5)+32)-85)</f>
        <v>4.2000000000000028</v>
      </c>
      <c r="Y25" s="95">
        <f>(Y3+$J14)*$D$2+(78-((Cooling_Load_Calculation!$D$4*9/5)+32))+(((Cooling_Load_Calculation!V$25*9/5)+32)-85)</f>
        <v>3.4000000000000057</v>
      </c>
      <c r="Z25" s="96">
        <f>(Z3+$J14)*$D$2+(78-((Cooling_Load_Calculation!$D$4*9/5)+32))+(((Cooling_Load_Calculation!W$25*9/5)+32)-85)</f>
        <v>3.4000000000000057</v>
      </c>
      <c r="AE25" s="94" t="s">
        <v>181</v>
      </c>
      <c r="AF25" s="95">
        <v>17</v>
      </c>
      <c r="AG25" s="95">
        <v>16</v>
      </c>
      <c r="AH25" s="95">
        <v>15</v>
      </c>
      <c r="AI25" s="95">
        <v>15</v>
      </c>
      <c r="AJ25" s="95">
        <v>15</v>
      </c>
      <c r="AK25" s="95">
        <v>17</v>
      </c>
      <c r="AL25" s="95">
        <v>19</v>
      </c>
      <c r="AM25" s="95">
        <v>21</v>
      </c>
      <c r="AN25" s="95">
        <v>22</v>
      </c>
      <c r="AO25" s="95">
        <v>24</v>
      </c>
      <c r="AP25" s="95">
        <v>25</v>
      </c>
      <c r="AQ25" s="95">
        <v>26</v>
      </c>
      <c r="AR25" s="95">
        <v>26</v>
      </c>
      <c r="AS25" s="95">
        <v>27</v>
      </c>
      <c r="AT25" s="95">
        <v>27</v>
      </c>
      <c r="AU25" s="95">
        <v>26</v>
      </c>
      <c r="AV25" s="96">
        <v>26</v>
      </c>
    </row>
    <row r="26" spans="7:48" x14ac:dyDescent="0.3">
      <c r="G26" s="218"/>
      <c r="I26" s="94" t="s">
        <v>181</v>
      </c>
      <c r="J26" s="95">
        <f>(J4+$J15)*$D$2+(78-((Cooling_Load_Calculation!$D$4*9/5)+32))+(((Cooling_Load_Calculation!G$25*9/5)+32)-85)</f>
        <v>7.4000000000000057</v>
      </c>
      <c r="K26" s="95">
        <f>(K4+$J15)*$D$2+(78-((Cooling_Load_Calculation!$D$4*9/5)+32))+(((Cooling_Load_Calculation!H$25*9/5)+32)-85)</f>
        <v>6.4000000000000057</v>
      </c>
      <c r="L26" s="95">
        <f>(L4+$J15)*$D$2+(78-((Cooling_Load_Calculation!$D$4*9/5)+32))+(((Cooling_Load_Calculation!I$25*9/5)+32)-85)</f>
        <v>5.4000000000000057</v>
      </c>
      <c r="M26" s="95">
        <f>(M4+$J15)*$D$2+(78-((Cooling_Load_Calculation!$D$4*9/5)+32))+(((Cooling_Load_Calculation!J$25*9/5)+32)-85)</f>
        <v>7.2000000000000028</v>
      </c>
      <c r="N26" s="95">
        <f>(N4+$J15)*$D$2+(78-((Cooling_Load_Calculation!$D$4*9/5)+32))+(((Cooling_Load_Calculation!K$25*9/5)+32)-85)</f>
        <v>6.2000000000000028</v>
      </c>
      <c r="O26" s="95">
        <f>(O4+$J15)*$D$2+(78-((Cooling_Load_Calculation!$D$4*9/5)+32))+(((Cooling_Load_Calculation!L$25*9/5)+32)-85)</f>
        <v>7.2000000000000028</v>
      </c>
      <c r="P26" s="95">
        <f>(P4+$J15)*$D$2+(78-((Cooling_Load_Calculation!$D$4*9/5)+32))+(((Cooling_Load_Calculation!M$25*9/5)+32)-85)</f>
        <v>7.2000000000000028</v>
      </c>
      <c r="Q26" s="95">
        <f>(Q4+$J15)*$D$2+(78-((Cooling_Load_Calculation!$D$4*9/5)+32))+(((Cooling_Load_Calculation!N$25*9/5)+32)-85)</f>
        <v>8.2000000000000028</v>
      </c>
      <c r="R26" s="95">
        <f>(R4+$J15)*$D$2+(78-((Cooling_Load_Calculation!$D$4*9/5)+32))+(((Cooling_Load_Calculation!O$25*9/5)+32)-85)</f>
        <v>9.2000000000000028</v>
      </c>
      <c r="S26" s="95">
        <f>(S4+$J15)*$D$2+(78-((Cooling_Load_Calculation!$D$4*9/5)+32))+(((Cooling_Load_Calculation!P$25*9/5)+32)-85)</f>
        <v>12</v>
      </c>
      <c r="T26" s="95">
        <f>(T4+$J15)*$D$2+(78-((Cooling_Load_Calculation!$D$4*9/5)+32))+(((Cooling_Load_Calculation!Q$25*9/5)+32)-85)</f>
        <v>13</v>
      </c>
      <c r="U26" s="95">
        <f>(U4+$J15)*$D$2+(78-((Cooling_Load_Calculation!$D$4*9/5)+32))+(((Cooling_Load_Calculation!R$25*9/5)+32)-85)</f>
        <v>14</v>
      </c>
      <c r="V26" s="95">
        <f>(V4+$J15)*$D$2+(78-((Cooling_Load_Calculation!$D$4*9/5)+32))+(((Cooling_Load_Calculation!S$25*9/5)+32)-85)</f>
        <v>12.200000000000003</v>
      </c>
      <c r="W26" s="95">
        <f>(W4+$J15)*$D$2+(78-((Cooling_Load_Calculation!$D$4*9/5)+32))+(((Cooling_Load_Calculation!T$25*9/5)+32)-85)</f>
        <v>13.200000000000003</v>
      </c>
      <c r="X26" s="95">
        <f>(X4+$J15)*$D$2+(78-((Cooling_Load_Calculation!$D$4*9/5)+32))+(((Cooling_Load_Calculation!U$25*9/5)+32)-85)</f>
        <v>13.200000000000003</v>
      </c>
      <c r="Y26" s="95">
        <f>(Y4+$J15)*$D$2+(78-((Cooling_Load_Calculation!$D$4*9/5)+32))+(((Cooling_Load_Calculation!V$25*9/5)+32)-85)</f>
        <v>11.400000000000006</v>
      </c>
      <c r="Z26" s="96">
        <f>(Z4+$J15)*$D$2+(78-((Cooling_Load_Calculation!$D$4*9/5)+32))+(((Cooling_Load_Calculation!W$25*9/5)+32)-85)</f>
        <v>11.400000000000006</v>
      </c>
      <c r="AE26" s="94" t="s">
        <v>183</v>
      </c>
      <c r="AF26" s="95">
        <v>17</v>
      </c>
      <c r="AG26" s="95">
        <v>16</v>
      </c>
      <c r="AH26" s="95">
        <v>15</v>
      </c>
      <c r="AI26" s="95">
        <v>14</v>
      </c>
      <c r="AJ26" s="95">
        <v>14</v>
      </c>
      <c r="AK26" s="95">
        <v>15</v>
      </c>
      <c r="AL26" s="95">
        <v>16</v>
      </c>
      <c r="AM26" s="95">
        <v>18</v>
      </c>
      <c r="AN26" s="95">
        <v>20</v>
      </c>
      <c r="AO26" s="95">
        <v>21</v>
      </c>
      <c r="AP26" s="95">
        <v>23</v>
      </c>
      <c r="AQ26" s="95">
        <v>24</v>
      </c>
      <c r="AR26" s="95">
        <v>25</v>
      </c>
      <c r="AS26" s="95">
        <v>26</v>
      </c>
      <c r="AT26" s="95">
        <v>26</v>
      </c>
      <c r="AU26" s="95">
        <v>26</v>
      </c>
      <c r="AV26" s="96">
        <v>26</v>
      </c>
    </row>
    <row r="27" spans="7:48" x14ac:dyDescent="0.3">
      <c r="G27" s="218"/>
      <c r="I27" s="94" t="s">
        <v>183</v>
      </c>
      <c r="J27" s="95">
        <f>(J5+$J16)*$D$2+(78-((Cooling_Load_Calculation!$D$4*9/5)+32))+(((Cooling_Load_Calculation!G$25*9/5)+32)-85)</f>
        <v>13.400000000000006</v>
      </c>
      <c r="K27" s="95">
        <f>(K5+$J16)*$D$2+(78-((Cooling_Load_Calculation!$D$4*9/5)+32))+(((Cooling_Load_Calculation!H$25*9/5)+32)-85)</f>
        <v>13.400000000000006</v>
      </c>
      <c r="L27" s="95">
        <f>(L5+$J16)*$D$2+(78-((Cooling_Load_Calculation!$D$4*9/5)+32))+(((Cooling_Load_Calculation!I$25*9/5)+32)-85)</f>
        <v>12.400000000000006</v>
      </c>
      <c r="M27" s="95">
        <f>(M5+$J16)*$D$2+(78-((Cooling_Load_Calculation!$D$4*9/5)+32))+(((Cooling_Load_Calculation!J$25*9/5)+32)-85)</f>
        <v>13.200000000000003</v>
      </c>
      <c r="N27" s="95">
        <f>(N5+$J16)*$D$2+(78-((Cooling_Load_Calculation!$D$4*9/5)+32))+(((Cooling_Load_Calculation!K$25*9/5)+32)-85)</f>
        <v>13.200000000000003</v>
      </c>
      <c r="O27" s="95">
        <f>(O5+$J16)*$D$2+(78-((Cooling_Load_Calculation!$D$4*9/5)+32))+(((Cooling_Load_Calculation!L$25*9/5)+32)-85)</f>
        <v>13.200000000000003</v>
      </c>
      <c r="P27" s="95">
        <f>(P5+$J16)*$D$2+(78-((Cooling_Load_Calculation!$D$4*9/5)+32))+(((Cooling_Load_Calculation!M$25*9/5)+32)-85)</f>
        <v>13.200000000000003</v>
      </c>
      <c r="Q27" s="95">
        <f>(Q5+$J16)*$D$2+(78-((Cooling_Load_Calculation!$D$4*9/5)+32))+(((Cooling_Load_Calculation!N$25*9/5)+32)-85)</f>
        <v>13.200000000000003</v>
      </c>
      <c r="R27" s="95">
        <f>(R5+$J16)*$D$2+(78-((Cooling_Load_Calculation!$D$4*9/5)+32))+(((Cooling_Load_Calculation!O$25*9/5)+32)-85)</f>
        <v>14.200000000000003</v>
      </c>
      <c r="S27" s="95">
        <f>(S5+$J16)*$D$2+(78-((Cooling_Load_Calculation!$D$4*9/5)+32))+(((Cooling_Load_Calculation!P$25*9/5)+32)-85)</f>
        <v>17</v>
      </c>
      <c r="T27" s="95">
        <f>(T5+$J16)*$D$2+(78-((Cooling_Load_Calculation!$D$4*9/5)+32))+(((Cooling_Load_Calculation!Q$25*9/5)+32)-85)</f>
        <v>18</v>
      </c>
      <c r="U27" s="95">
        <f>(U5+$J16)*$D$2+(78-((Cooling_Load_Calculation!$D$4*9/5)+32))+(((Cooling_Load_Calculation!R$25*9/5)+32)-85)</f>
        <v>19</v>
      </c>
      <c r="V27" s="95">
        <f>(V5+$J16)*$D$2+(78-((Cooling_Load_Calculation!$D$4*9/5)+32))+(((Cooling_Load_Calculation!S$25*9/5)+32)-85)</f>
        <v>18.200000000000003</v>
      </c>
      <c r="W27" s="95">
        <f>(W5+$J16)*$D$2+(78-((Cooling_Load_Calculation!$D$4*9/5)+32))+(((Cooling_Load_Calculation!T$25*9/5)+32)-85)</f>
        <v>18.200000000000003</v>
      </c>
      <c r="X27" s="95">
        <f>(X5+$J16)*$D$2+(78-((Cooling_Load_Calculation!$D$4*9/5)+32))+(((Cooling_Load_Calculation!U$25*9/5)+32)-85)</f>
        <v>19.200000000000003</v>
      </c>
      <c r="Y27" s="95">
        <f>(Y5+$J16)*$D$2+(78-((Cooling_Load_Calculation!$D$4*9/5)+32))+(((Cooling_Load_Calculation!V$25*9/5)+32)-85)</f>
        <v>17.400000000000006</v>
      </c>
      <c r="Z27" s="96">
        <f>(Z5+$J16)*$D$2+(78-((Cooling_Load_Calculation!$D$4*9/5)+32))+(((Cooling_Load_Calculation!W$25*9/5)+32)-85)</f>
        <v>17.400000000000006</v>
      </c>
      <c r="AE27" s="94" t="s">
        <v>187</v>
      </c>
      <c r="AF27" s="95">
        <v>15</v>
      </c>
      <c r="AG27" s="95">
        <v>14</v>
      </c>
      <c r="AH27" s="95">
        <v>13</v>
      </c>
      <c r="AI27" s="95">
        <v>12</v>
      </c>
      <c r="AJ27" s="95">
        <v>11</v>
      </c>
      <c r="AK27" s="95">
        <v>11</v>
      </c>
      <c r="AL27" s="95">
        <v>11</v>
      </c>
      <c r="AM27" s="95">
        <v>11</v>
      </c>
      <c r="AN27" s="95">
        <v>12</v>
      </c>
      <c r="AO27" s="95">
        <v>14</v>
      </c>
      <c r="AP27" s="95">
        <v>15</v>
      </c>
      <c r="AQ27" s="95">
        <v>17</v>
      </c>
      <c r="AR27" s="95">
        <v>19</v>
      </c>
      <c r="AS27" s="95">
        <v>20</v>
      </c>
      <c r="AT27" s="95">
        <v>21</v>
      </c>
      <c r="AU27" s="95">
        <v>22</v>
      </c>
      <c r="AV27" s="96">
        <v>22</v>
      </c>
    </row>
    <row r="28" spans="7:48" x14ac:dyDescent="0.3">
      <c r="G28" s="218"/>
      <c r="I28" s="94" t="s">
        <v>187</v>
      </c>
      <c r="J28" s="95">
        <f>(J6+$J17)*$D$2+(78-((Cooling_Load_Calculation!$D$4*9/5)+32))+(((Cooling_Load_Calculation!G$25*9/5)+32)-85)</f>
        <v>19.400000000000006</v>
      </c>
      <c r="K28" s="95">
        <f>(K6+$J17)*$D$2+(78-((Cooling_Load_Calculation!$D$4*9/5)+32))+(((Cooling_Load_Calculation!H$25*9/5)+32)-85)</f>
        <v>18.400000000000006</v>
      </c>
      <c r="L28" s="95">
        <f>(L6+$J17)*$D$2+(78-((Cooling_Load_Calculation!$D$4*9/5)+32))+(((Cooling_Load_Calculation!I$25*9/5)+32)-85)</f>
        <v>17.400000000000006</v>
      </c>
      <c r="M28" s="95">
        <f>(M6+$J17)*$D$2+(78-((Cooling_Load_Calculation!$D$4*9/5)+32))+(((Cooling_Load_Calculation!J$25*9/5)+32)-85)</f>
        <v>19.200000000000003</v>
      </c>
      <c r="N28" s="95">
        <f>(N6+$J17)*$D$2+(78-((Cooling_Load_Calculation!$D$4*9/5)+32))+(((Cooling_Load_Calculation!K$25*9/5)+32)-85)</f>
        <v>18.200000000000003</v>
      </c>
      <c r="O28" s="95">
        <f>(O6+$J17)*$D$2+(78-((Cooling_Load_Calculation!$D$4*9/5)+32))+(((Cooling_Load_Calculation!L$25*9/5)+32)-85)</f>
        <v>17.200000000000003</v>
      </c>
      <c r="P28" s="95">
        <f>(P6+$J17)*$D$2+(78-((Cooling_Load_Calculation!$D$4*9/5)+32))+(((Cooling_Load_Calculation!M$25*9/5)+32)-85)</f>
        <v>17.200000000000003</v>
      </c>
      <c r="Q28" s="95">
        <f>(Q6+$J17)*$D$2+(78-((Cooling_Load_Calculation!$D$4*9/5)+32))+(((Cooling_Load_Calculation!N$25*9/5)+32)-85)</f>
        <v>17.200000000000003</v>
      </c>
      <c r="R28" s="95">
        <f>(R6+$J17)*$D$2+(78-((Cooling_Load_Calculation!$D$4*9/5)+32))+(((Cooling_Load_Calculation!O$25*9/5)+32)-85)</f>
        <v>17.200000000000003</v>
      </c>
      <c r="S28" s="95">
        <f>(S6+$J17)*$D$2+(78-((Cooling_Load_Calculation!$D$4*9/5)+32))+(((Cooling_Load_Calculation!P$25*9/5)+32)-85)</f>
        <v>19</v>
      </c>
      <c r="T28" s="95">
        <f>(T6+$J17)*$D$2+(78-((Cooling_Load_Calculation!$D$4*9/5)+32))+(((Cooling_Load_Calculation!Q$25*9/5)+32)-85)</f>
        <v>20</v>
      </c>
      <c r="U28" s="95">
        <f>(U6+$J17)*$D$2+(78-((Cooling_Load_Calculation!$D$4*9/5)+32))+(((Cooling_Load_Calculation!R$25*9/5)+32)-85)</f>
        <v>21</v>
      </c>
      <c r="V28" s="95">
        <f>(V6+$J17)*$D$2+(78-((Cooling_Load_Calculation!$D$4*9/5)+32))+(((Cooling_Load_Calculation!S$25*9/5)+32)-85)</f>
        <v>20.200000000000003</v>
      </c>
      <c r="W28" s="95">
        <f>(W6+$J17)*$D$2+(78-((Cooling_Load_Calculation!$D$4*9/5)+32))+(((Cooling_Load_Calculation!T$25*9/5)+32)-85)</f>
        <v>21.200000000000003</v>
      </c>
      <c r="X28" s="95">
        <f>(X6+$J17)*$D$2+(78-((Cooling_Load_Calculation!$D$4*9/5)+32))+(((Cooling_Load_Calculation!U$25*9/5)+32)-85)</f>
        <v>22.200000000000003</v>
      </c>
      <c r="Y28" s="95">
        <f>(Y6+$J17)*$D$2+(78-((Cooling_Load_Calculation!$D$4*9/5)+32))+(((Cooling_Load_Calculation!V$25*9/5)+32)-85)</f>
        <v>20.400000000000006</v>
      </c>
      <c r="Z28" s="96">
        <f>(Z6+$J17)*$D$2+(78-((Cooling_Load_Calculation!$D$4*9/5)+32))+(((Cooling_Load_Calculation!W$25*9/5)+32)-85)</f>
        <v>21.400000000000006</v>
      </c>
      <c r="AE28" s="94" t="s">
        <v>184</v>
      </c>
      <c r="AF28" s="95">
        <v>21</v>
      </c>
      <c r="AG28" s="95">
        <v>19</v>
      </c>
      <c r="AH28" s="95">
        <v>18</v>
      </c>
      <c r="AI28" s="95">
        <v>16</v>
      </c>
      <c r="AJ28" s="95">
        <v>15</v>
      </c>
      <c r="AK28" s="95">
        <v>14</v>
      </c>
      <c r="AL28" s="95">
        <v>14</v>
      </c>
      <c r="AM28" s="95">
        <v>13</v>
      </c>
      <c r="AN28" s="95">
        <v>13</v>
      </c>
      <c r="AO28" s="95">
        <v>14</v>
      </c>
      <c r="AP28" s="95">
        <v>15</v>
      </c>
      <c r="AQ28" s="95">
        <v>17</v>
      </c>
      <c r="AR28" s="95">
        <v>20</v>
      </c>
      <c r="AS28" s="95">
        <v>22</v>
      </c>
      <c r="AT28" s="95">
        <v>25</v>
      </c>
      <c r="AU28" s="95">
        <v>27</v>
      </c>
      <c r="AV28" s="96">
        <v>28</v>
      </c>
    </row>
    <row r="29" spans="7:48" x14ac:dyDescent="0.3">
      <c r="G29" s="218"/>
      <c r="I29" s="94" t="s">
        <v>184</v>
      </c>
      <c r="J29" s="95">
        <f>(J7+$J18)*$D$2+(78-((Cooling_Load_Calculation!$D$4*9/5)+32))+(((Cooling_Load_Calculation!G$25*9/5)+32)-85)</f>
        <v>16.400000000000006</v>
      </c>
      <c r="K29" s="95">
        <f>(K7+$J18)*$D$2+(78-((Cooling_Load_Calculation!$D$4*9/5)+32))+(((Cooling_Load_Calculation!H$25*9/5)+32)-85)</f>
        <v>15.400000000000006</v>
      </c>
      <c r="L29" s="95">
        <f>(L7+$J18)*$D$2+(78-((Cooling_Load_Calculation!$D$4*9/5)+32))+(((Cooling_Load_Calculation!I$25*9/5)+32)-85)</f>
        <v>14.400000000000006</v>
      </c>
      <c r="M29" s="95">
        <f>(M7+$J18)*$D$2+(78-((Cooling_Load_Calculation!$D$4*9/5)+32))+(((Cooling_Load_Calculation!J$25*9/5)+32)-85)</f>
        <v>15.200000000000003</v>
      </c>
      <c r="N29" s="95">
        <f>(N7+$J18)*$D$2+(78-((Cooling_Load_Calculation!$D$4*9/5)+32))+(((Cooling_Load_Calculation!K$25*9/5)+32)-85)</f>
        <v>14.200000000000003</v>
      </c>
      <c r="O29" s="95">
        <f>(O7+$J18)*$D$2+(78-((Cooling_Load_Calculation!$D$4*9/5)+32))+(((Cooling_Load_Calculation!L$25*9/5)+32)-85)</f>
        <v>14.200000000000003</v>
      </c>
      <c r="P29" s="95">
        <f>(P7+$J18)*$D$2+(78-((Cooling_Load_Calculation!$D$4*9/5)+32))+(((Cooling_Load_Calculation!M$25*9/5)+32)-85)</f>
        <v>13.200000000000003</v>
      </c>
      <c r="Q29" s="95">
        <f>(Q7+$J18)*$D$2+(78-((Cooling_Load_Calculation!$D$4*9/5)+32))+(((Cooling_Load_Calculation!N$25*9/5)+32)-85)</f>
        <v>12.200000000000003</v>
      </c>
      <c r="R29" s="95">
        <f>(R7+$J18)*$D$2+(78-((Cooling_Load_Calculation!$D$4*9/5)+32))+(((Cooling_Load_Calculation!O$25*9/5)+32)-85)</f>
        <v>12.200000000000003</v>
      </c>
      <c r="S29" s="95">
        <f>(S7+$J18)*$D$2+(78-((Cooling_Load_Calculation!$D$4*9/5)+32))+(((Cooling_Load_Calculation!P$25*9/5)+32)-85)</f>
        <v>14</v>
      </c>
      <c r="T29" s="95">
        <f>(T7+$J18)*$D$2+(78-((Cooling_Load_Calculation!$D$4*9/5)+32))+(((Cooling_Load_Calculation!Q$25*9/5)+32)-85)</f>
        <v>14</v>
      </c>
      <c r="U29" s="95">
        <f>(U7+$J18)*$D$2+(78-((Cooling_Load_Calculation!$D$4*9/5)+32))+(((Cooling_Load_Calculation!R$25*9/5)+32)-85)</f>
        <v>15</v>
      </c>
      <c r="V29" s="95">
        <f>(V7+$J18)*$D$2+(78-((Cooling_Load_Calculation!$D$4*9/5)+32))+(((Cooling_Load_Calculation!S$25*9/5)+32)-85)</f>
        <v>14.200000000000003</v>
      </c>
      <c r="W29" s="95">
        <f>(W7+$J18)*$D$2+(78-((Cooling_Load_Calculation!$D$4*9/5)+32))+(((Cooling_Load_Calculation!T$25*9/5)+32)-85)</f>
        <v>15.200000000000003</v>
      </c>
      <c r="X29" s="95">
        <f>(X7+$J18)*$D$2+(78-((Cooling_Load_Calculation!$D$4*9/5)+32))+(((Cooling_Load_Calculation!U$25*9/5)+32)-85)</f>
        <v>17.200000000000003</v>
      </c>
      <c r="Y29" s="95">
        <f>(Y7+$J18)*$D$2+(78-((Cooling_Load_Calculation!$D$4*9/5)+32))+(((Cooling_Load_Calculation!V$25*9/5)+32)-85)</f>
        <v>16.400000000000006</v>
      </c>
      <c r="Z29" s="96">
        <f>(Z7+$J18)*$D$2+(78-((Cooling_Load_Calculation!$D$4*9/5)+32))+(((Cooling_Load_Calculation!W$25*9/5)+32)-85)</f>
        <v>17.400000000000006</v>
      </c>
      <c r="AE29" s="94" t="s">
        <v>185</v>
      </c>
      <c r="AF29" s="95">
        <v>23</v>
      </c>
      <c r="AG29" s="95">
        <v>21</v>
      </c>
      <c r="AH29" s="95">
        <v>19</v>
      </c>
      <c r="AI29" s="95">
        <v>18</v>
      </c>
      <c r="AJ29" s="95">
        <v>17</v>
      </c>
      <c r="AK29" s="95">
        <v>16</v>
      </c>
      <c r="AL29" s="95">
        <v>15</v>
      </c>
      <c r="AM29" s="95">
        <v>14</v>
      </c>
      <c r="AN29" s="95">
        <v>14</v>
      </c>
      <c r="AO29" s="95">
        <v>14</v>
      </c>
      <c r="AP29" s="95">
        <v>15</v>
      </c>
      <c r="AQ29" s="95">
        <v>17</v>
      </c>
      <c r="AR29" s="95">
        <v>19</v>
      </c>
      <c r="AS29" s="95">
        <v>22</v>
      </c>
      <c r="AT29" s="95">
        <v>25</v>
      </c>
      <c r="AU29" s="95">
        <v>27</v>
      </c>
      <c r="AV29" s="96">
        <v>29</v>
      </c>
    </row>
    <row r="30" spans="7:48" ht="15" thickBot="1" x14ac:dyDescent="0.35">
      <c r="G30" s="218"/>
      <c r="I30" s="94" t="s">
        <v>185</v>
      </c>
      <c r="J30" s="95">
        <f>(J8+$J19)*$D$2+(78-((Cooling_Load_Calculation!$D$4*9/5)+32))+(((Cooling_Load_Calculation!G$25*9/5)+32)-85)</f>
        <v>10.400000000000006</v>
      </c>
      <c r="K30" s="95">
        <f>(K8+$J19)*$D$2+(78-((Cooling_Load_Calculation!$D$4*9/5)+32))+(((Cooling_Load_Calculation!H$25*9/5)+32)-85)</f>
        <v>10.400000000000006</v>
      </c>
      <c r="L30" s="95">
        <f>(L8+$J19)*$D$2+(78-((Cooling_Load_Calculation!$D$4*9/5)+32))+(((Cooling_Load_Calculation!I$25*9/5)+32)-85)</f>
        <v>9.4000000000000057</v>
      </c>
      <c r="M30" s="95">
        <f>(M8+$J19)*$D$2+(78-((Cooling_Load_Calculation!$D$4*9/5)+32))+(((Cooling_Load_Calculation!J$25*9/5)+32)-85)</f>
        <v>10.200000000000003</v>
      </c>
      <c r="N30" s="95">
        <f>(N8+$J19)*$D$2+(78-((Cooling_Load_Calculation!$D$4*9/5)+32))+(((Cooling_Load_Calculation!K$25*9/5)+32)-85)</f>
        <v>9.2000000000000028</v>
      </c>
      <c r="O30" s="95">
        <f>(O8+$J19)*$D$2+(78-((Cooling_Load_Calculation!$D$4*9/5)+32))+(((Cooling_Load_Calculation!L$25*9/5)+32)-85)</f>
        <v>8.2000000000000028</v>
      </c>
      <c r="P30" s="95">
        <f>(P8+$J19)*$D$2+(78-((Cooling_Load_Calculation!$D$4*9/5)+32))+(((Cooling_Load_Calculation!M$25*9/5)+32)-85)</f>
        <v>7.2000000000000028</v>
      </c>
      <c r="Q30" s="95">
        <f>(Q8+$J19)*$D$2+(78-((Cooling_Load_Calculation!$D$4*9/5)+32))+(((Cooling_Load_Calculation!N$25*9/5)+32)-85)</f>
        <v>7.2000000000000028</v>
      </c>
      <c r="R30" s="95">
        <f>(R8+$J19)*$D$2+(78-((Cooling_Load_Calculation!$D$4*9/5)+32))+(((Cooling_Load_Calculation!O$25*9/5)+32)-85)</f>
        <v>6.2000000000000028</v>
      </c>
      <c r="S30" s="95">
        <f>(S8+$J19)*$D$2+(78-((Cooling_Load_Calculation!$D$4*9/5)+32))+(((Cooling_Load_Calculation!P$25*9/5)+32)-85)</f>
        <v>8</v>
      </c>
      <c r="T30" s="95">
        <f>(T8+$J19)*$D$2+(78-((Cooling_Load_Calculation!$D$4*9/5)+32))+(((Cooling_Load_Calculation!Q$25*9/5)+32)-85)</f>
        <v>8</v>
      </c>
      <c r="U30" s="95">
        <f>(U8+$J19)*$D$2+(78-((Cooling_Load_Calculation!$D$4*9/5)+32))+(((Cooling_Load_Calculation!R$25*9/5)+32)-85)</f>
        <v>8</v>
      </c>
      <c r="V30" s="95">
        <f>(V8+$J19)*$D$2+(78-((Cooling_Load_Calculation!$D$4*9/5)+32))+(((Cooling_Load_Calculation!S$25*9/5)+32)-85)</f>
        <v>7.2000000000000028</v>
      </c>
      <c r="W30" s="95">
        <f>(W8+$J19)*$D$2+(78-((Cooling_Load_Calculation!$D$4*9/5)+32))+(((Cooling_Load_Calculation!T$25*9/5)+32)-85)</f>
        <v>8.2000000000000028</v>
      </c>
      <c r="X30" s="95">
        <f>(X8+$J19)*$D$2+(78-((Cooling_Load_Calculation!$D$4*9/5)+32))+(((Cooling_Load_Calculation!U$25*9/5)+32)-85)</f>
        <v>10.200000000000003</v>
      </c>
      <c r="Y30" s="95">
        <f>(Y8+$J19)*$D$2+(78-((Cooling_Load_Calculation!$D$4*9/5)+32))+(((Cooling_Load_Calculation!V$25*9/5)+32)-85)</f>
        <v>9.4000000000000057</v>
      </c>
      <c r="Z30" s="96">
        <f>(Z8+$J19)*$D$2+(78-((Cooling_Load_Calculation!$D$4*9/5)+32))+(((Cooling_Load_Calculation!W$25*9/5)+32)-85)</f>
        <v>11.400000000000006</v>
      </c>
      <c r="AE30" s="97" t="s">
        <v>186</v>
      </c>
      <c r="AF30" s="98">
        <v>18</v>
      </c>
      <c r="AG30" s="98">
        <v>17</v>
      </c>
      <c r="AH30" s="98">
        <v>15</v>
      </c>
      <c r="AI30" s="98">
        <v>14</v>
      </c>
      <c r="AJ30" s="98">
        <v>13</v>
      </c>
      <c r="AK30" s="98">
        <v>12</v>
      </c>
      <c r="AL30" s="98">
        <v>12</v>
      </c>
      <c r="AM30" s="98">
        <v>12</v>
      </c>
      <c r="AN30" s="98">
        <v>11</v>
      </c>
      <c r="AO30" s="98">
        <v>12</v>
      </c>
      <c r="AP30" s="98">
        <v>12</v>
      </c>
      <c r="AQ30" s="98">
        <v>13</v>
      </c>
      <c r="AR30" s="98">
        <v>15</v>
      </c>
      <c r="AS30" s="98">
        <v>17</v>
      </c>
      <c r="AT30" s="98">
        <v>19</v>
      </c>
      <c r="AU30" s="98">
        <v>21</v>
      </c>
      <c r="AV30" s="99">
        <v>22</v>
      </c>
    </row>
    <row r="31" spans="7:48" ht="15" thickBot="1" x14ac:dyDescent="0.35">
      <c r="G31" s="219"/>
      <c r="I31" s="97" t="s">
        <v>186</v>
      </c>
      <c r="J31" s="98">
        <f>(J9+$J20)*$D$2+(78-((Cooling_Load_Calculation!$D$4*9/5)+32))+(((Cooling_Load_Calculation!G$25*9/5)+32)-85)</f>
        <v>2.4000000000000057</v>
      </c>
      <c r="K31" s="98">
        <f>(K9+$J20)*$D$2+(78-((Cooling_Load_Calculation!$D$4*9/5)+32))+(((Cooling_Load_Calculation!H$25*9/5)+32)-85)</f>
        <v>2.4000000000000057</v>
      </c>
      <c r="L31" s="98">
        <f>(L9+$J20)*$D$2+(78-((Cooling_Load_Calculation!$D$4*9/5)+32))+(((Cooling_Load_Calculation!I$25*9/5)+32)-85)</f>
        <v>1.4000000000000057</v>
      </c>
      <c r="M31" s="98">
        <f>(M9+$J20)*$D$2+(78-((Cooling_Load_Calculation!$D$4*9/5)+32))+(((Cooling_Load_Calculation!J$25*9/5)+32)-85)</f>
        <v>2.2000000000000028</v>
      </c>
      <c r="N31" s="98">
        <f>(N9+$J20)*$D$2+(78-((Cooling_Load_Calculation!$D$4*9/5)+32))+(((Cooling_Load_Calculation!K$25*9/5)+32)-85)</f>
        <v>1.2000000000000028</v>
      </c>
      <c r="O31" s="98">
        <f>(O9+$J20)*$D$2+(78-((Cooling_Load_Calculation!$D$4*9/5)+32))+(((Cooling_Load_Calculation!L$25*9/5)+32)-85)</f>
        <v>1.2000000000000028</v>
      </c>
      <c r="P31" s="98">
        <f>(P9+$J20)*$D$2+(78-((Cooling_Load_Calculation!$D$4*9/5)+32))+(((Cooling_Load_Calculation!M$25*9/5)+32)-85)</f>
        <v>0.20000000000000284</v>
      </c>
      <c r="Q31" s="98">
        <f>(Q9+$J20)*$D$2+(78-((Cooling_Load_Calculation!$D$4*9/5)+32))+(((Cooling_Load_Calculation!N$25*9/5)+32)-85)</f>
        <v>0.20000000000000284</v>
      </c>
      <c r="R31" s="98">
        <f>(R9+$J20)*$D$2+(78-((Cooling_Load_Calculation!$D$4*9/5)+32))+(((Cooling_Load_Calculation!O$25*9/5)+32)-85)</f>
        <v>-0.79999999999999716</v>
      </c>
      <c r="S31" s="98">
        <f>(S9+$J20)*$D$2+(78-((Cooling_Load_Calculation!$D$4*9/5)+32))+(((Cooling_Load_Calculation!P$25*9/5)+32)-85)</f>
        <v>1</v>
      </c>
      <c r="T31" s="98">
        <f>(T9+$J20)*$D$2+(78-((Cooling_Load_Calculation!$D$4*9/5)+32))+(((Cooling_Load_Calculation!Q$25*9/5)+32)-85)</f>
        <v>1</v>
      </c>
      <c r="U31" s="98">
        <f>(U9+$J20)*$D$2+(78-((Cooling_Load_Calculation!$D$4*9/5)+32))+(((Cooling_Load_Calculation!R$25*9/5)+32)-85)</f>
        <v>2</v>
      </c>
      <c r="V31" s="98">
        <f>(V9+$J20)*$D$2+(78-((Cooling_Load_Calculation!$D$4*9/5)+32))+(((Cooling_Load_Calculation!S$25*9/5)+32)-85)</f>
        <v>0.20000000000000284</v>
      </c>
      <c r="W31" s="98">
        <f>(W9+$J20)*$D$2+(78-((Cooling_Load_Calculation!$D$4*9/5)+32))+(((Cooling_Load_Calculation!T$25*9/5)+32)-85)</f>
        <v>1.2000000000000028</v>
      </c>
      <c r="X31" s="98">
        <f>(X9+$J20)*$D$2+(78-((Cooling_Load_Calculation!$D$4*9/5)+32))+(((Cooling_Load_Calculation!U$25*9/5)+32)-85)</f>
        <v>2.2000000000000028</v>
      </c>
      <c r="Y31" s="98">
        <f>(Y9+$J20)*$D$2+(78-((Cooling_Load_Calculation!$D$4*9/5)+32))+(((Cooling_Load_Calculation!V$25*9/5)+32)-85)</f>
        <v>1.4000000000000057</v>
      </c>
      <c r="Z31" s="99">
        <f>(Z9+$J20)*$D$2+(78-((Cooling_Load_Calculation!$D$4*9/5)+32))+(((Cooling_Load_Calculation!W$25*9/5)+32)-85)</f>
        <v>2.4000000000000057</v>
      </c>
      <c r="AE31" s="122"/>
      <c r="AF31" s="220" t="s">
        <v>204</v>
      </c>
      <c r="AG31" s="221"/>
      <c r="AH31" s="221"/>
      <c r="AI31" s="221"/>
      <c r="AJ31" s="221"/>
      <c r="AK31" s="221"/>
      <c r="AL31" s="221"/>
      <c r="AM31" s="221"/>
      <c r="AN31" s="221"/>
      <c r="AO31" s="221"/>
      <c r="AP31" s="221"/>
      <c r="AQ31" s="221"/>
      <c r="AR31" s="221"/>
      <c r="AS31" s="221"/>
      <c r="AT31" s="221"/>
      <c r="AU31" s="221"/>
      <c r="AV31" s="222"/>
    </row>
    <row r="32" spans="7:48" x14ac:dyDescent="0.3">
      <c r="AE32" s="94" t="s">
        <v>77</v>
      </c>
      <c r="AF32" s="95">
        <v>10</v>
      </c>
      <c r="AG32" s="95">
        <v>9</v>
      </c>
      <c r="AH32" s="95">
        <v>8</v>
      </c>
      <c r="AI32" s="95">
        <v>8</v>
      </c>
      <c r="AJ32" s="95">
        <v>7</v>
      </c>
      <c r="AK32" s="95">
        <v>7</v>
      </c>
      <c r="AL32" s="95">
        <v>8</v>
      </c>
      <c r="AM32" s="95">
        <v>8</v>
      </c>
      <c r="AN32" s="95">
        <v>9</v>
      </c>
      <c r="AO32" s="95">
        <v>10</v>
      </c>
      <c r="AP32" s="95">
        <v>12</v>
      </c>
      <c r="AQ32" s="95">
        <v>13</v>
      </c>
      <c r="AR32" s="95">
        <v>14</v>
      </c>
      <c r="AS32" s="95">
        <v>15</v>
      </c>
      <c r="AT32" s="95">
        <v>16</v>
      </c>
      <c r="AU32" s="95">
        <v>17</v>
      </c>
      <c r="AV32" s="96">
        <v>17</v>
      </c>
    </row>
    <row r="33" spans="31:48" x14ac:dyDescent="0.3">
      <c r="AE33" s="94" t="s">
        <v>182</v>
      </c>
      <c r="AF33" s="95">
        <v>11</v>
      </c>
      <c r="AG33" s="95">
        <v>10</v>
      </c>
      <c r="AH33" s="95">
        <v>10</v>
      </c>
      <c r="AI33" s="95">
        <v>11</v>
      </c>
      <c r="AJ33" s="95">
        <v>13</v>
      </c>
      <c r="AK33" s="95">
        <v>15</v>
      </c>
      <c r="AL33" s="95">
        <v>17</v>
      </c>
      <c r="AM33" s="95">
        <v>19</v>
      </c>
      <c r="AN33" s="95">
        <v>20</v>
      </c>
      <c r="AO33" s="95">
        <v>21</v>
      </c>
      <c r="AP33" s="95">
        <v>22</v>
      </c>
      <c r="AQ33" s="95">
        <v>22</v>
      </c>
      <c r="AR33" s="95">
        <v>23</v>
      </c>
      <c r="AS33" s="95">
        <v>23</v>
      </c>
      <c r="AT33" s="95">
        <v>23</v>
      </c>
      <c r="AU33" s="95">
        <v>23</v>
      </c>
      <c r="AV33" s="96">
        <v>22</v>
      </c>
    </row>
    <row r="34" spans="31:48" x14ac:dyDescent="0.3">
      <c r="AE34" s="94" t="s">
        <v>181</v>
      </c>
      <c r="AF34" s="95">
        <v>14</v>
      </c>
      <c r="AG34" s="95">
        <v>12</v>
      </c>
      <c r="AH34" s="95">
        <v>12</v>
      </c>
      <c r="AI34" s="95">
        <v>14</v>
      </c>
      <c r="AJ34" s="95">
        <v>16</v>
      </c>
      <c r="AK34" s="95">
        <v>19</v>
      </c>
      <c r="AL34" s="95">
        <v>22</v>
      </c>
      <c r="AM34" s="95">
        <v>25</v>
      </c>
      <c r="AN34" s="95">
        <v>27</v>
      </c>
      <c r="AO34" s="95">
        <v>29</v>
      </c>
      <c r="AP34" s="95">
        <v>29</v>
      </c>
      <c r="AQ34" s="95">
        <v>30</v>
      </c>
      <c r="AR34" s="95">
        <v>30</v>
      </c>
      <c r="AS34" s="95">
        <v>30</v>
      </c>
      <c r="AT34" s="95">
        <v>29</v>
      </c>
      <c r="AU34" s="95">
        <v>28</v>
      </c>
      <c r="AV34" s="96">
        <v>27</v>
      </c>
    </row>
    <row r="35" spans="31:48" x14ac:dyDescent="0.3">
      <c r="AE35" s="94" t="s">
        <v>183</v>
      </c>
      <c r="AF35" s="95">
        <v>14</v>
      </c>
      <c r="AG35" s="95">
        <v>12</v>
      </c>
      <c r="AH35" s="95">
        <v>12</v>
      </c>
      <c r="AI35" s="95">
        <v>12</v>
      </c>
      <c r="AJ35" s="95">
        <v>13</v>
      </c>
      <c r="AK35" s="95">
        <v>16</v>
      </c>
      <c r="AL35" s="95">
        <v>19</v>
      </c>
      <c r="AM35" s="95">
        <v>22</v>
      </c>
      <c r="AN35" s="95">
        <v>24</v>
      </c>
      <c r="AO35" s="95">
        <v>26</v>
      </c>
      <c r="AP35" s="95">
        <v>28</v>
      </c>
      <c r="AQ35" s="95">
        <v>29</v>
      </c>
      <c r="AR35" s="95">
        <v>29</v>
      </c>
      <c r="AS35" s="95">
        <v>29</v>
      </c>
      <c r="AT35" s="95">
        <v>29</v>
      </c>
      <c r="AU35" s="95">
        <v>28</v>
      </c>
      <c r="AV35" s="96">
        <v>27</v>
      </c>
    </row>
    <row r="36" spans="31:48" x14ac:dyDescent="0.3">
      <c r="AE36" s="94" t="s">
        <v>187</v>
      </c>
      <c r="AF36" s="95">
        <v>13</v>
      </c>
      <c r="AG36" s="95">
        <v>12</v>
      </c>
      <c r="AH36" s="95">
        <v>10</v>
      </c>
      <c r="AI36" s="95">
        <v>9</v>
      </c>
      <c r="AJ36" s="95">
        <v>9</v>
      </c>
      <c r="AK36" s="95">
        <v>9</v>
      </c>
      <c r="AL36" s="95">
        <v>10</v>
      </c>
      <c r="AM36" s="95">
        <v>11</v>
      </c>
      <c r="AN36" s="95">
        <v>14</v>
      </c>
      <c r="AO36" s="95">
        <v>17</v>
      </c>
      <c r="AP36" s="95">
        <v>20</v>
      </c>
      <c r="AQ36" s="95">
        <v>22</v>
      </c>
      <c r="AR36" s="95">
        <v>24</v>
      </c>
      <c r="AS36" s="95">
        <v>25</v>
      </c>
      <c r="AT36" s="95">
        <v>26</v>
      </c>
      <c r="AU36" s="95">
        <v>25</v>
      </c>
      <c r="AV36" s="96">
        <v>25</v>
      </c>
    </row>
    <row r="37" spans="31:48" x14ac:dyDescent="0.3">
      <c r="AE37" s="94" t="s">
        <v>184</v>
      </c>
      <c r="AF37" s="95">
        <v>18</v>
      </c>
      <c r="AG37" s="95">
        <v>16</v>
      </c>
      <c r="AH37" s="95">
        <v>15</v>
      </c>
      <c r="AI37" s="95">
        <v>13</v>
      </c>
      <c r="AJ37" s="95">
        <v>12</v>
      </c>
      <c r="AK37" s="95">
        <v>11</v>
      </c>
      <c r="AL37" s="95">
        <v>11</v>
      </c>
      <c r="AM37" s="95">
        <v>11</v>
      </c>
      <c r="AN37" s="95">
        <v>13</v>
      </c>
      <c r="AO37" s="95">
        <v>15</v>
      </c>
      <c r="AP37" s="95">
        <v>18</v>
      </c>
      <c r="AQ37" s="95">
        <v>22</v>
      </c>
      <c r="AR37" s="95">
        <v>26</v>
      </c>
      <c r="AS37" s="95">
        <v>29</v>
      </c>
      <c r="AT37" s="95">
        <v>32</v>
      </c>
      <c r="AU37" s="95">
        <v>33</v>
      </c>
      <c r="AV37" s="96">
        <v>33</v>
      </c>
    </row>
    <row r="38" spans="31:48" x14ac:dyDescent="0.3">
      <c r="AE38" s="94" t="s">
        <v>185</v>
      </c>
      <c r="AF38" s="95">
        <v>20</v>
      </c>
      <c r="AG38" s="95">
        <v>18</v>
      </c>
      <c r="AH38" s="95">
        <v>16</v>
      </c>
      <c r="AI38" s="95">
        <v>14</v>
      </c>
      <c r="AJ38" s="95">
        <v>13</v>
      </c>
      <c r="AK38" s="95">
        <v>12</v>
      </c>
      <c r="AL38" s="95">
        <v>12</v>
      </c>
      <c r="AM38" s="95">
        <v>12</v>
      </c>
      <c r="AN38" s="95">
        <v>13</v>
      </c>
      <c r="AO38" s="95">
        <v>14</v>
      </c>
      <c r="AP38" s="95">
        <v>16</v>
      </c>
      <c r="AQ38" s="95">
        <v>20</v>
      </c>
      <c r="AR38" s="95">
        <v>24</v>
      </c>
      <c r="AS38" s="95">
        <v>29</v>
      </c>
      <c r="AT38" s="95">
        <v>32</v>
      </c>
      <c r="AU38" s="95">
        <v>35</v>
      </c>
      <c r="AV38" s="96">
        <v>35</v>
      </c>
    </row>
    <row r="39" spans="31:48" ht="15" thickBot="1" x14ac:dyDescent="0.35">
      <c r="AE39" s="97" t="s">
        <v>186</v>
      </c>
      <c r="AF39" s="98">
        <v>16</v>
      </c>
      <c r="AG39" s="98">
        <v>14</v>
      </c>
      <c r="AH39" s="98">
        <v>13</v>
      </c>
      <c r="AI39" s="98">
        <v>11</v>
      </c>
      <c r="AJ39" s="98">
        <v>10</v>
      </c>
      <c r="AK39" s="98">
        <v>10</v>
      </c>
      <c r="AL39" s="98">
        <v>10</v>
      </c>
      <c r="AM39" s="98">
        <v>10</v>
      </c>
      <c r="AN39" s="98">
        <v>11</v>
      </c>
      <c r="AO39" s="98">
        <v>12</v>
      </c>
      <c r="AP39" s="98">
        <v>13</v>
      </c>
      <c r="AQ39" s="98">
        <v>15</v>
      </c>
      <c r="AR39" s="98">
        <v>18</v>
      </c>
      <c r="AS39" s="98">
        <v>22</v>
      </c>
      <c r="AT39" s="98">
        <v>25</v>
      </c>
      <c r="AU39" s="98">
        <v>27</v>
      </c>
      <c r="AV39" s="99">
        <v>27</v>
      </c>
    </row>
    <row r="40" spans="31:48" x14ac:dyDescent="0.3">
      <c r="AE40" s="122"/>
      <c r="AF40" s="220" t="s">
        <v>205</v>
      </c>
      <c r="AG40" s="221"/>
      <c r="AH40" s="221"/>
      <c r="AI40" s="221"/>
      <c r="AJ40" s="221"/>
      <c r="AK40" s="221"/>
      <c r="AL40" s="221"/>
      <c r="AM40" s="221"/>
      <c r="AN40" s="221"/>
      <c r="AO40" s="221"/>
      <c r="AP40" s="221"/>
      <c r="AQ40" s="221"/>
      <c r="AR40" s="221"/>
      <c r="AS40" s="221"/>
      <c r="AT40" s="221"/>
      <c r="AU40" s="221"/>
      <c r="AV40" s="222"/>
    </row>
    <row r="41" spans="31:48" x14ac:dyDescent="0.3">
      <c r="AE41" s="94" t="s">
        <v>77</v>
      </c>
      <c r="AF41" s="95">
        <v>7</v>
      </c>
      <c r="AG41" s="95">
        <v>6</v>
      </c>
      <c r="AH41" s="95">
        <v>6</v>
      </c>
      <c r="AI41" s="95">
        <v>6</v>
      </c>
      <c r="AJ41" s="95">
        <v>6</v>
      </c>
      <c r="AK41" s="95">
        <v>6</v>
      </c>
      <c r="AL41" s="95">
        <v>7</v>
      </c>
      <c r="AM41" s="95">
        <v>8</v>
      </c>
      <c r="AN41" s="95">
        <v>10</v>
      </c>
      <c r="AO41" s="95">
        <v>12</v>
      </c>
      <c r="AP41" s="95">
        <v>13</v>
      </c>
      <c r="AQ41" s="95">
        <v>15</v>
      </c>
      <c r="AR41" s="95">
        <v>17</v>
      </c>
      <c r="AS41" s="95">
        <v>18</v>
      </c>
      <c r="AT41" s="95">
        <v>19</v>
      </c>
      <c r="AU41" s="95">
        <v>19</v>
      </c>
      <c r="AV41" s="96">
        <v>19</v>
      </c>
    </row>
    <row r="42" spans="31:48" x14ac:dyDescent="0.3">
      <c r="AE42" s="94" t="s">
        <v>182</v>
      </c>
      <c r="AF42" s="95">
        <v>8</v>
      </c>
      <c r="AG42" s="95">
        <v>7</v>
      </c>
      <c r="AH42" s="95">
        <v>8</v>
      </c>
      <c r="AI42" s="95">
        <v>10</v>
      </c>
      <c r="AJ42" s="95">
        <v>14</v>
      </c>
      <c r="AK42" s="95">
        <v>17</v>
      </c>
      <c r="AL42" s="95">
        <v>20</v>
      </c>
      <c r="AM42" s="95">
        <v>22</v>
      </c>
      <c r="AN42" s="95">
        <v>23</v>
      </c>
      <c r="AO42" s="95">
        <v>23</v>
      </c>
      <c r="AP42" s="95">
        <v>24</v>
      </c>
      <c r="AQ42" s="95">
        <v>24</v>
      </c>
      <c r="AR42" s="95">
        <v>25</v>
      </c>
      <c r="AS42" s="95">
        <v>25</v>
      </c>
      <c r="AT42" s="95">
        <v>24</v>
      </c>
      <c r="AU42" s="95">
        <v>23</v>
      </c>
      <c r="AV42" s="96">
        <v>22</v>
      </c>
    </row>
    <row r="43" spans="31:48" x14ac:dyDescent="0.3">
      <c r="AE43" s="94" t="s">
        <v>181</v>
      </c>
      <c r="AF43" s="95">
        <v>9</v>
      </c>
      <c r="AG43" s="95">
        <v>8</v>
      </c>
      <c r="AH43" s="95">
        <v>9</v>
      </c>
      <c r="AI43" s="95">
        <v>12</v>
      </c>
      <c r="AJ43" s="95">
        <v>17</v>
      </c>
      <c r="AK43" s="95">
        <v>22</v>
      </c>
      <c r="AL43" s="95">
        <v>27</v>
      </c>
      <c r="AM43" s="95">
        <v>30</v>
      </c>
      <c r="AN43" s="95">
        <v>32</v>
      </c>
      <c r="AO43" s="95">
        <v>33</v>
      </c>
      <c r="AP43" s="95">
        <v>33</v>
      </c>
      <c r="AQ43" s="95">
        <v>32</v>
      </c>
      <c r="AR43" s="95">
        <v>32</v>
      </c>
      <c r="AS43" s="95">
        <v>31</v>
      </c>
      <c r="AT43" s="95">
        <v>30</v>
      </c>
      <c r="AU43" s="95">
        <v>28</v>
      </c>
      <c r="AV43" s="96">
        <v>26</v>
      </c>
    </row>
    <row r="44" spans="31:48" x14ac:dyDescent="0.3">
      <c r="AE44" s="94" t="s">
        <v>183</v>
      </c>
      <c r="AF44" s="95">
        <v>10</v>
      </c>
      <c r="AG44" s="95">
        <v>8</v>
      </c>
      <c r="AH44" s="95">
        <v>8</v>
      </c>
      <c r="AI44" s="95">
        <v>10</v>
      </c>
      <c r="AJ44" s="95">
        <v>13</v>
      </c>
      <c r="AK44" s="95">
        <v>17</v>
      </c>
      <c r="AL44" s="95">
        <v>22</v>
      </c>
      <c r="AM44" s="95">
        <v>26</v>
      </c>
      <c r="AN44" s="95">
        <v>29</v>
      </c>
      <c r="AO44" s="95">
        <v>31</v>
      </c>
      <c r="AP44" s="95">
        <v>32</v>
      </c>
      <c r="AQ44" s="95">
        <v>32</v>
      </c>
      <c r="AR44" s="95">
        <v>32</v>
      </c>
      <c r="AS44" s="95">
        <v>31</v>
      </c>
      <c r="AT44" s="95">
        <v>30</v>
      </c>
      <c r="AU44" s="95">
        <v>28</v>
      </c>
      <c r="AV44" s="96">
        <v>26</v>
      </c>
    </row>
    <row r="45" spans="31:48" x14ac:dyDescent="0.3">
      <c r="AE45" s="94" t="s">
        <v>187</v>
      </c>
      <c r="AF45" s="95">
        <v>9</v>
      </c>
      <c r="AG45" s="95">
        <v>8</v>
      </c>
      <c r="AH45" s="95">
        <v>7</v>
      </c>
      <c r="AI45" s="95">
        <v>6</v>
      </c>
      <c r="AJ45" s="95">
        <v>6</v>
      </c>
      <c r="AK45" s="95">
        <v>7</v>
      </c>
      <c r="AL45" s="95">
        <v>9</v>
      </c>
      <c r="AM45" s="95">
        <v>12</v>
      </c>
      <c r="AN45" s="95">
        <v>16</v>
      </c>
      <c r="AO45" s="95">
        <v>20</v>
      </c>
      <c r="AP45" s="95">
        <v>24</v>
      </c>
      <c r="AQ45" s="95">
        <v>27</v>
      </c>
      <c r="AR45" s="95">
        <v>29</v>
      </c>
      <c r="AS45" s="95">
        <v>29</v>
      </c>
      <c r="AT45" s="95">
        <v>29</v>
      </c>
      <c r="AU45" s="95">
        <v>27</v>
      </c>
      <c r="AV45" s="96">
        <v>26</v>
      </c>
    </row>
    <row r="46" spans="31:48" x14ac:dyDescent="0.3">
      <c r="AE46" s="94" t="s">
        <v>184</v>
      </c>
      <c r="AF46" s="95">
        <v>14</v>
      </c>
      <c r="AG46" s="95">
        <v>12</v>
      </c>
      <c r="AH46" s="95">
        <v>10</v>
      </c>
      <c r="AI46" s="95">
        <v>9</v>
      </c>
      <c r="AJ46" s="95">
        <v>8</v>
      </c>
      <c r="AK46" s="95">
        <v>8</v>
      </c>
      <c r="AL46" s="95">
        <v>8</v>
      </c>
      <c r="AM46" s="95">
        <v>10</v>
      </c>
      <c r="AN46" s="95">
        <v>12</v>
      </c>
      <c r="AO46" s="95">
        <v>16</v>
      </c>
      <c r="AP46" s="95">
        <v>21</v>
      </c>
      <c r="AQ46" s="95">
        <v>27</v>
      </c>
      <c r="AR46" s="95">
        <v>32</v>
      </c>
      <c r="AS46" s="95">
        <v>36</v>
      </c>
      <c r="AT46" s="95">
        <v>38</v>
      </c>
      <c r="AU46" s="95">
        <v>38</v>
      </c>
      <c r="AV46" s="96">
        <v>37</v>
      </c>
    </row>
    <row r="47" spans="31:48" x14ac:dyDescent="0.3">
      <c r="AE47" s="94" t="s">
        <v>185</v>
      </c>
      <c r="AF47" s="95">
        <v>15</v>
      </c>
      <c r="AG47" s="95">
        <v>13</v>
      </c>
      <c r="AH47" s="95">
        <v>11</v>
      </c>
      <c r="AI47" s="95">
        <v>10</v>
      </c>
      <c r="AJ47" s="95">
        <v>9</v>
      </c>
      <c r="AK47" s="95">
        <v>9</v>
      </c>
      <c r="AL47" s="95">
        <v>9</v>
      </c>
      <c r="AM47" s="95">
        <v>10</v>
      </c>
      <c r="AN47" s="95">
        <v>11</v>
      </c>
      <c r="AO47" s="95">
        <v>14</v>
      </c>
      <c r="AP47" s="95">
        <v>18</v>
      </c>
      <c r="AQ47" s="95">
        <v>24</v>
      </c>
      <c r="AR47" s="95">
        <v>30</v>
      </c>
      <c r="AS47" s="95">
        <v>36</v>
      </c>
      <c r="AT47" s="95">
        <v>40</v>
      </c>
      <c r="AU47" s="95">
        <v>41</v>
      </c>
      <c r="AV47" s="96">
        <v>40</v>
      </c>
    </row>
    <row r="48" spans="31:48" ht="15" thickBot="1" x14ac:dyDescent="0.35">
      <c r="AE48" s="97" t="s">
        <v>186</v>
      </c>
      <c r="AF48" s="98">
        <v>12</v>
      </c>
      <c r="AG48" s="98">
        <v>10</v>
      </c>
      <c r="AH48" s="98">
        <v>9</v>
      </c>
      <c r="AI48" s="98">
        <v>8</v>
      </c>
      <c r="AJ48" s="98">
        <v>7</v>
      </c>
      <c r="AK48" s="98">
        <v>7</v>
      </c>
      <c r="AL48" s="98">
        <v>8</v>
      </c>
      <c r="AM48" s="98">
        <v>9</v>
      </c>
      <c r="AN48" s="98">
        <v>10</v>
      </c>
      <c r="AO48" s="98">
        <v>12</v>
      </c>
      <c r="AP48" s="98">
        <v>14</v>
      </c>
      <c r="AQ48" s="98">
        <v>18</v>
      </c>
      <c r="AR48" s="98">
        <v>22</v>
      </c>
      <c r="AS48" s="98">
        <v>27</v>
      </c>
      <c r="AT48" s="98">
        <v>31</v>
      </c>
      <c r="AU48" s="98">
        <v>32</v>
      </c>
      <c r="AV48" s="99">
        <v>32</v>
      </c>
    </row>
    <row r="49" spans="31:48" x14ac:dyDescent="0.3">
      <c r="AE49" s="122"/>
      <c r="AF49" s="220" t="s">
        <v>206</v>
      </c>
      <c r="AG49" s="221"/>
      <c r="AH49" s="221"/>
      <c r="AI49" s="221"/>
      <c r="AJ49" s="221"/>
      <c r="AK49" s="221"/>
      <c r="AL49" s="221"/>
      <c r="AM49" s="221"/>
      <c r="AN49" s="221"/>
      <c r="AO49" s="221"/>
      <c r="AP49" s="221"/>
      <c r="AQ49" s="221"/>
      <c r="AR49" s="221"/>
      <c r="AS49" s="221"/>
      <c r="AT49" s="221"/>
      <c r="AU49" s="221"/>
      <c r="AV49" s="222"/>
    </row>
    <row r="50" spans="31:48" x14ac:dyDescent="0.3">
      <c r="AE50" s="94" t="s">
        <v>77</v>
      </c>
      <c r="AF50" s="95">
        <v>4</v>
      </c>
      <c r="AG50" s="95">
        <v>3</v>
      </c>
      <c r="AH50" s="95">
        <v>4</v>
      </c>
      <c r="AI50" s="95">
        <v>5</v>
      </c>
      <c r="AJ50" s="95">
        <v>6</v>
      </c>
      <c r="AK50" s="95">
        <v>7</v>
      </c>
      <c r="AL50" s="95">
        <v>9</v>
      </c>
      <c r="AM50" s="95">
        <v>11</v>
      </c>
      <c r="AN50" s="95">
        <v>13</v>
      </c>
      <c r="AO50" s="95">
        <v>15</v>
      </c>
      <c r="AP50" s="95">
        <v>17</v>
      </c>
      <c r="AQ50" s="95">
        <v>19</v>
      </c>
      <c r="AR50" s="95">
        <v>20</v>
      </c>
      <c r="AS50" s="95">
        <v>21</v>
      </c>
      <c r="AT50" s="95">
        <v>23</v>
      </c>
      <c r="AU50" s="95">
        <v>20</v>
      </c>
      <c r="AV50" s="96">
        <v>18</v>
      </c>
    </row>
    <row r="51" spans="31:48" x14ac:dyDescent="0.3">
      <c r="AE51" s="94" t="s">
        <v>182</v>
      </c>
      <c r="AF51" s="95">
        <v>4</v>
      </c>
      <c r="AG51" s="95">
        <v>5</v>
      </c>
      <c r="AH51" s="95">
        <v>9</v>
      </c>
      <c r="AI51" s="95">
        <v>15</v>
      </c>
      <c r="AJ51" s="95">
        <v>20</v>
      </c>
      <c r="AK51" s="95">
        <v>24</v>
      </c>
      <c r="AL51" s="95">
        <v>25</v>
      </c>
      <c r="AM51" s="95">
        <v>25</v>
      </c>
      <c r="AN51" s="95">
        <v>26</v>
      </c>
      <c r="AO51" s="95">
        <v>26</v>
      </c>
      <c r="AP51" s="95">
        <v>26</v>
      </c>
      <c r="AQ51" s="95">
        <v>26</v>
      </c>
      <c r="AR51" s="95">
        <v>26</v>
      </c>
      <c r="AS51" s="95">
        <v>25</v>
      </c>
      <c r="AT51" s="95">
        <v>24</v>
      </c>
      <c r="AU51" s="95">
        <v>22</v>
      </c>
      <c r="AV51" s="96">
        <v>19</v>
      </c>
    </row>
    <row r="52" spans="31:48" x14ac:dyDescent="0.3">
      <c r="AE52" s="94" t="s">
        <v>181</v>
      </c>
      <c r="AF52" s="95">
        <v>5</v>
      </c>
      <c r="AG52" s="95">
        <v>6</v>
      </c>
      <c r="AH52" s="95">
        <v>11</v>
      </c>
      <c r="AI52" s="95">
        <v>18</v>
      </c>
      <c r="AJ52" s="95">
        <v>26</v>
      </c>
      <c r="AK52" s="95">
        <v>33</v>
      </c>
      <c r="AL52" s="95">
        <v>36</v>
      </c>
      <c r="AM52" s="95">
        <v>38</v>
      </c>
      <c r="AN52" s="95">
        <v>37</v>
      </c>
      <c r="AO52" s="95">
        <v>36</v>
      </c>
      <c r="AP52" s="95">
        <v>34</v>
      </c>
      <c r="AQ52" s="95">
        <v>33</v>
      </c>
      <c r="AR52" s="95">
        <v>32</v>
      </c>
      <c r="AS52" s="95">
        <v>30</v>
      </c>
      <c r="AT52" s="95">
        <v>28</v>
      </c>
      <c r="AU52" s="95">
        <v>25</v>
      </c>
      <c r="AV52" s="96">
        <v>22</v>
      </c>
    </row>
    <row r="53" spans="31:48" x14ac:dyDescent="0.3">
      <c r="AE53" s="94" t="s">
        <v>183</v>
      </c>
      <c r="AF53" s="95">
        <v>5</v>
      </c>
      <c r="AG53" s="95">
        <v>5</v>
      </c>
      <c r="AH53" s="95">
        <v>8</v>
      </c>
      <c r="AI53" s="95">
        <v>12</v>
      </c>
      <c r="AJ53" s="95">
        <v>19</v>
      </c>
      <c r="AK53" s="95">
        <v>25</v>
      </c>
      <c r="AL53" s="95">
        <v>31</v>
      </c>
      <c r="AM53" s="95">
        <v>35</v>
      </c>
      <c r="AN53" s="95">
        <v>37</v>
      </c>
      <c r="AO53" s="95">
        <v>37</v>
      </c>
      <c r="AP53" s="95">
        <v>36</v>
      </c>
      <c r="AQ53" s="95">
        <v>34</v>
      </c>
      <c r="AR53" s="95">
        <v>33</v>
      </c>
      <c r="AS53" s="95">
        <v>31</v>
      </c>
      <c r="AT53" s="95">
        <v>28</v>
      </c>
      <c r="AU53" s="95">
        <v>26</v>
      </c>
      <c r="AV53" s="96">
        <v>23</v>
      </c>
    </row>
    <row r="54" spans="31:48" x14ac:dyDescent="0.3">
      <c r="AE54" s="94" t="s">
        <v>187</v>
      </c>
      <c r="AF54" s="95">
        <v>5</v>
      </c>
      <c r="AG54" s="95">
        <v>4</v>
      </c>
      <c r="AH54" s="95">
        <v>3</v>
      </c>
      <c r="AI54" s="95">
        <v>4</v>
      </c>
      <c r="AJ54" s="95">
        <v>5</v>
      </c>
      <c r="AK54" s="95">
        <v>9</v>
      </c>
      <c r="AL54" s="95">
        <v>13</v>
      </c>
      <c r="AM54" s="95">
        <v>19</v>
      </c>
      <c r="AN54" s="95">
        <v>24</v>
      </c>
      <c r="AO54" s="95">
        <v>29</v>
      </c>
      <c r="AP54" s="95">
        <v>32</v>
      </c>
      <c r="AQ54" s="95">
        <v>34</v>
      </c>
      <c r="AR54" s="95">
        <v>33</v>
      </c>
      <c r="AS54" s="95">
        <v>31</v>
      </c>
      <c r="AT54" s="95">
        <v>29</v>
      </c>
      <c r="AU54" s="95">
        <v>26</v>
      </c>
      <c r="AV54" s="96">
        <v>23</v>
      </c>
    </row>
    <row r="55" spans="31:48" x14ac:dyDescent="0.3">
      <c r="AE55" s="94" t="s">
        <v>184</v>
      </c>
      <c r="AF55" s="95">
        <v>8</v>
      </c>
      <c r="AG55" s="95">
        <v>6</v>
      </c>
      <c r="AH55" s="95">
        <v>5</v>
      </c>
      <c r="AI55" s="95">
        <v>5</v>
      </c>
      <c r="AJ55" s="95">
        <v>6</v>
      </c>
      <c r="AK55" s="95">
        <v>7</v>
      </c>
      <c r="AL55" s="95">
        <v>9</v>
      </c>
      <c r="AM55" s="95">
        <v>12</v>
      </c>
      <c r="AN55" s="95">
        <v>18</v>
      </c>
      <c r="AO55" s="95">
        <v>24</v>
      </c>
      <c r="AP55" s="95">
        <v>32</v>
      </c>
      <c r="AQ55" s="95">
        <v>38</v>
      </c>
      <c r="AR55" s="95">
        <v>43</v>
      </c>
      <c r="AS55" s="95">
        <v>45</v>
      </c>
      <c r="AT55" s="95">
        <v>44</v>
      </c>
      <c r="AU55" s="95">
        <v>40</v>
      </c>
      <c r="AV55" s="96">
        <v>35</v>
      </c>
    </row>
    <row r="56" spans="31:48" x14ac:dyDescent="0.3">
      <c r="AE56" s="94" t="s">
        <v>185</v>
      </c>
      <c r="AF56" s="95">
        <v>9</v>
      </c>
      <c r="AG56" s="95">
        <v>7</v>
      </c>
      <c r="AH56" s="95">
        <v>6</v>
      </c>
      <c r="AI56" s="95">
        <v>6</v>
      </c>
      <c r="AJ56" s="95">
        <v>6</v>
      </c>
      <c r="AK56" s="95">
        <v>7</v>
      </c>
      <c r="AL56" s="95">
        <v>9</v>
      </c>
      <c r="AM56" s="95">
        <v>11</v>
      </c>
      <c r="AN56" s="95">
        <v>14</v>
      </c>
      <c r="AO56" s="95">
        <v>20</v>
      </c>
      <c r="AP56" s="95">
        <v>27</v>
      </c>
      <c r="AQ56" s="95">
        <v>36</v>
      </c>
      <c r="AR56" s="95">
        <v>43</v>
      </c>
      <c r="AS56" s="95">
        <v>49</v>
      </c>
      <c r="AT56" s="95">
        <v>49</v>
      </c>
      <c r="AU56" s="95">
        <v>45</v>
      </c>
      <c r="AV56" s="96">
        <v>40</v>
      </c>
    </row>
    <row r="57" spans="31:48" ht="15" thickBot="1" x14ac:dyDescent="0.35">
      <c r="AE57" s="97" t="s">
        <v>186</v>
      </c>
      <c r="AF57" s="98">
        <v>7</v>
      </c>
      <c r="AG57" s="98">
        <v>6</v>
      </c>
      <c r="AH57" s="98">
        <v>5</v>
      </c>
      <c r="AI57" s="98">
        <v>5</v>
      </c>
      <c r="AJ57" s="98">
        <v>5</v>
      </c>
      <c r="AK57" s="98">
        <v>6</v>
      </c>
      <c r="AL57" s="98">
        <v>8</v>
      </c>
      <c r="AM57" s="98">
        <v>10</v>
      </c>
      <c r="AN57" s="98">
        <v>13</v>
      </c>
      <c r="AO57" s="98">
        <v>16</v>
      </c>
      <c r="AP57" s="98">
        <v>20</v>
      </c>
      <c r="AQ57" s="98">
        <v>26</v>
      </c>
      <c r="AR57" s="98">
        <v>32</v>
      </c>
      <c r="AS57" s="98">
        <v>37</v>
      </c>
      <c r="AT57" s="98">
        <v>38</v>
      </c>
      <c r="AU57" s="98">
        <v>36</v>
      </c>
      <c r="AV57" s="99">
        <v>32</v>
      </c>
    </row>
    <row r="58" spans="31:48" x14ac:dyDescent="0.3">
      <c r="AE58" s="122"/>
      <c r="AF58" s="220" t="s">
        <v>207</v>
      </c>
      <c r="AG58" s="221"/>
      <c r="AH58" s="221"/>
      <c r="AI58" s="221"/>
      <c r="AJ58" s="221"/>
      <c r="AK58" s="221"/>
      <c r="AL58" s="221"/>
      <c r="AM58" s="221"/>
      <c r="AN58" s="221"/>
      <c r="AO58" s="221"/>
      <c r="AP58" s="221"/>
      <c r="AQ58" s="221"/>
      <c r="AR58" s="221"/>
      <c r="AS58" s="221"/>
      <c r="AT58" s="221"/>
      <c r="AU58" s="221"/>
      <c r="AV58" s="222"/>
    </row>
    <row r="59" spans="31:48" x14ac:dyDescent="0.3">
      <c r="AE59" s="94" t="s">
        <v>77</v>
      </c>
      <c r="AF59" s="95">
        <v>1</v>
      </c>
      <c r="AG59" s="95">
        <v>2</v>
      </c>
      <c r="AH59" s="95">
        <v>4</v>
      </c>
      <c r="AI59" s="95">
        <v>6</v>
      </c>
      <c r="AJ59" s="95">
        <v>7</v>
      </c>
      <c r="AK59" s="95">
        <v>9</v>
      </c>
      <c r="AL59" s="95">
        <v>11</v>
      </c>
      <c r="AM59" s="95">
        <v>14</v>
      </c>
      <c r="AN59" s="95">
        <v>17</v>
      </c>
      <c r="AO59" s="95">
        <v>19</v>
      </c>
      <c r="AP59" s="95">
        <v>21</v>
      </c>
      <c r="AQ59" s="95">
        <v>22</v>
      </c>
      <c r="AR59" s="95">
        <v>23</v>
      </c>
      <c r="AS59" s="95">
        <v>24</v>
      </c>
      <c r="AT59" s="95">
        <v>23</v>
      </c>
      <c r="AU59" s="95">
        <v>20</v>
      </c>
      <c r="AV59" s="96">
        <v>16</v>
      </c>
    </row>
    <row r="60" spans="31:48" x14ac:dyDescent="0.3">
      <c r="AE60" s="94" t="s">
        <v>182</v>
      </c>
      <c r="AF60" s="95">
        <v>1</v>
      </c>
      <c r="AG60" s="95">
        <v>5</v>
      </c>
      <c r="AH60" s="95">
        <v>14</v>
      </c>
      <c r="AI60" s="95">
        <v>23</v>
      </c>
      <c r="AJ60" s="95">
        <v>28</v>
      </c>
      <c r="AK60" s="95">
        <v>30</v>
      </c>
      <c r="AL60" s="95">
        <v>29</v>
      </c>
      <c r="AM60" s="95">
        <v>28</v>
      </c>
      <c r="AN60" s="95">
        <v>27</v>
      </c>
      <c r="AO60" s="95">
        <v>27</v>
      </c>
      <c r="AP60" s="95">
        <v>27</v>
      </c>
      <c r="AQ60" s="95">
        <v>27</v>
      </c>
      <c r="AR60" s="95">
        <v>26</v>
      </c>
      <c r="AS60" s="95">
        <v>24</v>
      </c>
      <c r="AT60" s="95">
        <v>22</v>
      </c>
      <c r="AU60" s="95">
        <v>19</v>
      </c>
      <c r="AV60" s="96">
        <v>16</v>
      </c>
    </row>
    <row r="61" spans="31:48" x14ac:dyDescent="0.3">
      <c r="AE61" s="94" t="s">
        <v>181</v>
      </c>
      <c r="AF61" s="95">
        <v>2</v>
      </c>
      <c r="AG61" s="95">
        <v>6</v>
      </c>
      <c r="AH61" s="95">
        <v>17</v>
      </c>
      <c r="AI61" s="95">
        <v>28</v>
      </c>
      <c r="AJ61" s="95">
        <v>38</v>
      </c>
      <c r="AK61" s="95">
        <v>44</v>
      </c>
      <c r="AL61" s="95">
        <v>45</v>
      </c>
      <c r="AM61" s="95">
        <v>43</v>
      </c>
      <c r="AN61" s="95">
        <v>39</v>
      </c>
      <c r="AO61" s="95">
        <v>36</v>
      </c>
      <c r="AP61" s="95">
        <v>34</v>
      </c>
      <c r="AQ61" s="95">
        <v>32</v>
      </c>
      <c r="AR61" s="95">
        <v>30</v>
      </c>
      <c r="AS61" s="95">
        <v>27</v>
      </c>
      <c r="AT61" s="95">
        <v>24</v>
      </c>
      <c r="AU61" s="95">
        <v>21</v>
      </c>
      <c r="AV61" s="96">
        <v>17</v>
      </c>
    </row>
    <row r="62" spans="31:48" x14ac:dyDescent="0.3">
      <c r="AE62" s="94" t="s">
        <v>183</v>
      </c>
      <c r="AF62" s="95">
        <v>2</v>
      </c>
      <c r="AG62" s="95">
        <v>4</v>
      </c>
      <c r="AH62" s="95">
        <v>10</v>
      </c>
      <c r="AI62" s="95">
        <v>19</v>
      </c>
      <c r="AJ62" s="95">
        <v>28</v>
      </c>
      <c r="AK62" s="95">
        <v>36</v>
      </c>
      <c r="AL62" s="95">
        <v>41</v>
      </c>
      <c r="AM62" s="95">
        <v>43</v>
      </c>
      <c r="AN62" s="95">
        <v>42</v>
      </c>
      <c r="AO62" s="95">
        <v>39</v>
      </c>
      <c r="AP62" s="95">
        <v>36</v>
      </c>
      <c r="AQ62" s="95">
        <v>34</v>
      </c>
      <c r="AR62" s="95">
        <v>31</v>
      </c>
      <c r="AS62" s="95">
        <v>28</v>
      </c>
      <c r="AT62" s="95">
        <v>25</v>
      </c>
      <c r="AU62" s="95">
        <v>21</v>
      </c>
      <c r="AV62" s="96">
        <v>18</v>
      </c>
    </row>
    <row r="63" spans="31:48" x14ac:dyDescent="0.3">
      <c r="AE63" s="94" t="s">
        <v>187</v>
      </c>
      <c r="AF63" s="95">
        <v>2</v>
      </c>
      <c r="AG63" s="95">
        <v>1</v>
      </c>
      <c r="AH63" s="95">
        <v>1</v>
      </c>
      <c r="AI63" s="95">
        <v>3</v>
      </c>
      <c r="AJ63" s="95">
        <v>7</v>
      </c>
      <c r="AK63" s="95">
        <v>13</v>
      </c>
      <c r="AL63" s="95">
        <v>20</v>
      </c>
      <c r="AM63" s="95">
        <v>27</v>
      </c>
      <c r="AN63" s="95">
        <v>34</v>
      </c>
      <c r="AO63" s="95">
        <v>38</v>
      </c>
      <c r="AP63" s="95">
        <v>39</v>
      </c>
      <c r="AQ63" s="95">
        <v>38</v>
      </c>
      <c r="AR63" s="95">
        <v>35</v>
      </c>
      <c r="AS63" s="95">
        <v>31</v>
      </c>
      <c r="AT63" s="95">
        <v>26</v>
      </c>
      <c r="AU63" s="95">
        <v>22</v>
      </c>
      <c r="AV63" s="96">
        <v>18</v>
      </c>
    </row>
    <row r="64" spans="31:48" x14ac:dyDescent="0.3">
      <c r="AE64" s="94" t="s">
        <v>184</v>
      </c>
      <c r="AF64" s="95">
        <v>3</v>
      </c>
      <c r="AG64" s="95">
        <v>2</v>
      </c>
      <c r="AH64" s="95">
        <v>2</v>
      </c>
      <c r="AI64" s="95">
        <v>4</v>
      </c>
      <c r="AJ64" s="95">
        <v>5</v>
      </c>
      <c r="AK64" s="95">
        <v>8</v>
      </c>
      <c r="AL64" s="95">
        <v>11</v>
      </c>
      <c r="AM64" s="95">
        <v>17</v>
      </c>
      <c r="AN64" s="95">
        <v>26</v>
      </c>
      <c r="AO64" s="95">
        <v>35</v>
      </c>
      <c r="AP64" s="95">
        <v>44</v>
      </c>
      <c r="AQ64" s="95">
        <v>50</v>
      </c>
      <c r="AR64" s="95">
        <v>53</v>
      </c>
      <c r="AS64" s="95">
        <v>52</v>
      </c>
      <c r="AT64" s="95">
        <v>45</v>
      </c>
      <c r="AU64" s="95">
        <v>37</v>
      </c>
      <c r="AV64" s="96">
        <v>28</v>
      </c>
    </row>
    <row r="65" spans="31:48" x14ac:dyDescent="0.3">
      <c r="AE65" s="94" t="s">
        <v>185</v>
      </c>
      <c r="AF65" s="95">
        <v>4</v>
      </c>
      <c r="AG65" s="95">
        <v>3</v>
      </c>
      <c r="AH65" s="95">
        <v>3</v>
      </c>
      <c r="AI65" s="95">
        <v>4</v>
      </c>
      <c r="AJ65" s="95">
        <v>6</v>
      </c>
      <c r="AK65" s="95">
        <v>8</v>
      </c>
      <c r="AL65" s="95">
        <v>11</v>
      </c>
      <c r="AM65" s="95">
        <v>14</v>
      </c>
      <c r="AN65" s="95">
        <v>20</v>
      </c>
      <c r="AO65" s="95">
        <v>28</v>
      </c>
      <c r="AP65" s="95">
        <v>39</v>
      </c>
      <c r="AQ65" s="95">
        <v>49</v>
      </c>
      <c r="AR65" s="95">
        <v>57</v>
      </c>
      <c r="AS65" s="95">
        <v>60</v>
      </c>
      <c r="AT65" s="95">
        <v>54</v>
      </c>
      <c r="AU65" s="95">
        <v>43</v>
      </c>
      <c r="AV65" s="96">
        <v>34</v>
      </c>
    </row>
    <row r="66" spans="31:48" ht="15" thickBot="1" x14ac:dyDescent="0.35">
      <c r="AE66" s="97" t="s">
        <v>186</v>
      </c>
      <c r="AF66" s="98">
        <v>3</v>
      </c>
      <c r="AG66" s="98">
        <v>2</v>
      </c>
      <c r="AH66" s="98">
        <v>2</v>
      </c>
      <c r="AI66" s="98">
        <v>3</v>
      </c>
      <c r="AJ66" s="98">
        <v>5</v>
      </c>
      <c r="AK66" s="98">
        <v>8</v>
      </c>
      <c r="AL66" s="98">
        <v>10</v>
      </c>
      <c r="AM66" s="98">
        <v>13</v>
      </c>
      <c r="AN66" s="98">
        <v>15</v>
      </c>
      <c r="AO66" s="98">
        <v>21</v>
      </c>
      <c r="AP66" s="98">
        <v>27</v>
      </c>
      <c r="AQ66" s="98">
        <v>35</v>
      </c>
      <c r="AR66" s="98">
        <v>42</v>
      </c>
      <c r="AS66" s="98">
        <v>46</v>
      </c>
      <c r="AT66" s="98">
        <v>43</v>
      </c>
      <c r="AU66" s="98">
        <v>35</v>
      </c>
      <c r="AV66" s="99">
        <v>28</v>
      </c>
    </row>
    <row r="67" spans="31:48" x14ac:dyDescent="0.3">
      <c r="AE67" s="122"/>
      <c r="AF67" s="220" t="s">
        <v>208</v>
      </c>
      <c r="AG67" s="221"/>
      <c r="AH67" s="221"/>
      <c r="AI67" s="221"/>
      <c r="AJ67" s="221"/>
      <c r="AK67" s="221"/>
      <c r="AL67" s="221"/>
      <c r="AM67" s="221"/>
      <c r="AN67" s="221"/>
      <c r="AO67" s="221"/>
      <c r="AP67" s="221"/>
      <c r="AQ67" s="221"/>
      <c r="AR67" s="221"/>
      <c r="AS67" s="221"/>
      <c r="AT67" s="221"/>
      <c r="AU67" s="221"/>
      <c r="AV67" s="222"/>
    </row>
    <row r="68" spans="31:48" x14ac:dyDescent="0.3">
      <c r="AE68" s="94" t="s">
        <v>77</v>
      </c>
      <c r="AF68" s="95">
        <v>2</v>
      </c>
      <c r="AG68" s="95">
        <v>7</v>
      </c>
      <c r="AH68" s="95">
        <v>8</v>
      </c>
      <c r="AI68" s="95">
        <v>9</v>
      </c>
      <c r="AJ68" s="95">
        <v>12</v>
      </c>
      <c r="AK68" s="95">
        <v>15</v>
      </c>
      <c r="AL68" s="95">
        <v>18</v>
      </c>
      <c r="AM68" s="95">
        <v>21</v>
      </c>
      <c r="AN68" s="95">
        <v>23</v>
      </c>
      <c r="AO68" s="95">
        <v>24</v>
      </c>
      <c r="AP68" s="95">
        <v>24</v>
      </c>
      <c r="AQ68" s="95">
        <v>25</v>
      </c>
      <c r="AR68" s="95">
        <v>26</v>
      </c>
      <c r="AS68" s="95">
        <v>22</v>
      </c>
      <c r="AT68" s="95">
        <v>15</v>
      </c>
      <c r="AU68" s="95">
        <v>11</v>
      </c>
      <c r="AV68" s="96">
        <v>9</v>
      </c>
    </row>
    <row r="69" spans="31:48" x14ac:dyDescent="0.3">
      <c r="AE69" s="94" t="s">
        <v>182</v>
      </c>
      <c r="AF69" s="95">
        <v>9</v>
      </c>
      <c r="AG69" s="95">
        <v>27</v>
      </c>
      <c r="AH69" s="95">
        <v>36</v>
      </c>
      <c r="AI69" s="95">
        <v>39</v>
      </c>
      <c r="AJ69" s="95">
        <v>35</v>
      </c>
      <c r="AK69" s="95">
        <v>30</v>
      </c>
      <c r="AL69" s="95">
        <v>26</v>
      </c>
      <c r="AM69" s="95">
        <v>26</v>
      </c>
      <c r="AN69" s="95">
        <v>27</v>
      </c>
      <c r="AO69" s="95">
        <v>27</v>
      </c>
      <c r="AP69" s="95">
        <v>26</v>
      </c>
      <c r="AQ69" s="95">
        <v>25</v>
      </c>
      <c r="AR69" s="95">
        <v>22</v>
      </c>
      <c r="AS69" s="95">
        <v>18</v>
      </c>
      <c r="AT69" s="95">
        <v>14</v>
      </c>
      <c r="AU69" s="95">
        <v>11</v>
      </c>
      <c r="AV69" s="96">
        <v>9</v>
      </c>
    </row>
    <row r="70" spans="31:48" x14ac:dyDescent="0.3">
      <c r="AE70" s="94" t="s">
        <v>181</v>
      </c>
      <c r="AF70" s="95">
        <v>11</v>
      </c>
      <c r="AG70" s="95">
        <v>31</v>
      </c>
      <c r="AH70" s="95">
        <v>47</v>
      </c>
      <c r="AI70" s="95">
        <v>54</v>
      </c>
      <c r="AJ70" s="95">
        <v>55</v>
      </c>
      <c r="AK70" s="95">
        <v>50</v>
      </c>
      <c r="AL70" s="95">
        <v>40</v>
      </c>
      <c r="AM70" s="95">
        <v>33</v>
      </c>
      <c r="AN70" s="95">
        <v>31</v>
      </c>
      <c r="AO70" s="95">
        <v>30</v>
      </c>
      <c r="AP70" s="95">
        <v>29</v>
      </c>
      <c r="AQ70" s="95">
        <v>27</v>
      </c>
      <c r="AR70" s="95">
        <v>24</v>
      </c>
      <c r="AS70" s="95">
        <v>19</v>
      </c>
      <c r="AT70" s="95">
        <v>15</v>
      </c>
      <c r="AU70" s="95">
        <v>12</v>
      </c>
      <c r="AV70" s="96">
        <v>10</v>
      </c>
    </row>
    <row r="71" spans="31:48" x14ac:dyDescent="0.3">
      <c r="AE71" s="94" t="s">
        <v>183</v>
      </c>
      <c r="AF71" s="95">
        <v>5</v>
      </c>
      <c r="AG71" s="95">
        <v>18</v>
      </c>
      <c r="AH71" s="95">
        <v>32</v>
      </c>
      <c r="AI71" s="95">
        <v>42</v>
      </c>
      <c r="AJ71" s="95">
        <v>49</v>
      </c>
      <c r="AK71" s="95">
        <v>51</v>
      </c>
      <c r="AL71" s="95">
        <v>48</v>
      </c>
      <c r="AM71" s="95">
        <v>42</v>
      </c>
      <c r="AN71" s="95">
        <v>36</v>
      </c>
      <c r="AO71" s="95">
        <v>32</v>
      </c>
      <c r="AP71" s="95">
        <v>30</v>
      </c>
      <c r="AQ71" s="95">
        <v>27</v>
      </c>
      <c r="AR71" s="95">
        <v>24</v>
      </c>
      <c r="AS71" s="95">
        <v>19</v>
      </c>
      <c r="AT71" s="95">
        <v>15</v>
      </c>
      <c r="AU71" s="95">
        <v>12</v>
      </c>
      <c r="AV71" s="96">
        <v>10</v>
      </c>
    </row>
    <row r="72" spans="31:48" x14ac:dyDescent="0.3">
      <c r="AE72" s="94" t="s">
        <v>187</v>
      </c>
      <c r="AF72" s="95">
        <v>0</v>
      </c>
      <c r="AG72" s="95">
        <v>1</v>
      </c>
      <c r="AH72" s="95">
        <v>5</v>
      </c>
      <c r="AI72" s="95">
        <v>12</v>
      </c>
      <c r="AJ72" s="95">
        <v>22</v>
      </c>
      <c r="AK72" s="95">
        <v>31</v>
      </c>
      <c r="AL72" s="95">
        <v>39</v>
      </c>
      <c r="AM72" s="95">
        <v>45</v>
      </c>
      <c r="AN72" s="95">
        <v>46</v>
      </c>
      <c r="AO72" s="95">
        <v>43</v>
      </c>
      <c r="AP72" s="95">
        <v>37</v>
      </c>
      <c r="AQ72" s="95">
        <v>31</v>
      </c>
      <c r="AR72" s="95">
        <v>25</v>
      </c>
      <c r="AS72" s="95">
        <v>20</v>
      </c>
      <c r="AT72" s="95">
        <v>15</v>
      </c>
      <c r="AU72" s="95">
        <v>12</v>
      </c>
      <c r="AV72" s="96">
        <v>10</v>
      </c>
    </row>
    <row r="73" spans="31:48" x14ac:dyDescent="0.3">
      <c r="AE73" s="94" t="s">
        <v>184</v>
      </c>
      <c r="AF73" s="95">
        <v>0</v>
      </c>
      <c r="AG73" s="95">
        <v>2</v>
      </c>
      <c r="AH73" s="95">
        <v>5</v>
      </c>
      <c r="AI73" s="95">
        <v>8</v>
      </c>
      <c r="AJ73" s="95">
        <v>12</v>
      </c>
      <c r="AK73" s="95">
        <v>16</v>
      </c>
      <c r="AL73" s="95">
        <v>26</v>
      </c>
      <c r="AM73" s="95">
        <v>38</v>
      </c>
      <c r="AN73" s="95">
        <v>50</v>
      </c>
      <c r="AO73" s="95">
        <v>59</v>
      </c>
      <c r="AP73" s="95">
        <v>63</v>
      </c>
      <c r="AQ73" s="95">
        <v>61</v>
      </c>
      <c r="AR73" s="95">
        <v>52</v>
      </c>
      <c r="AS73" s="95">
        <v>37</v>
      </c>
      <c r="AT73" s="95">
        <v>24</v>
      </c>
      <c r="AU73" s="95">
        <v>17</v>
      </c>
      <c r="AV73" s="96">
        <v>13</v>
      </c>
    </row>
    <row r="74" spans="31:48" x14ac:dyDescent="0.3">
      <c r="AE74" s="94" t="s">
        <v>185</v>
      </c>
      <c r="AF74" s="95">
        <v>1</v>
      </c>
      <c r="AG74" s="95">
        <v>2</v>
      </c>
      <c r="AH74" s="95">
        <v>5</v>
      </c>
      <c r="AI74" s="95">
        <v>8</v>
      </c>
      <c r="AJ74" s="95">
        <v>11</v>
      </c>
      <c r="AK74" s="95">
        <v>15</v>
      </c>
      <c r="AL74" s="95">
        <v>19</v>
      </c>
      <c r="AM74" s="95">
        <v>27</v>
      </c>
      <c r="AN74" s="95">
        <v>41</v>
      </c>
      <c r="AO74" s="95">
        <v>56</v>
      </c>
      <c r="AP74" s="95">
        <v>67</v>
      </c>
      <c r="AQ74" s="95">
        <v>72</v>
      </c>
      <c r="AR74" s="95">
        <v>67</v>
      </c>
      <c r="AS74" s="95">
        <v>48</v>
      </c>
      <c r="AT74" s="95">
        <v>29</v>
      </c>
      <c r="AU74" s="95">
        <v>20</v>
      </c>
      <c r="AV74" s="96">
        <v>15</v>
      </c>
    </row>
    <row r="75" spans="31:48" ht="15" thickBot="1" x14ac:dyDescent="0.35">
      <c r="AE75" s="97" t="s">
        <v>186</v>
      </c>
      <c r="AF75" s="98">
        <v>0</v>
      </c>
      <c r="AG75" s="98">
        <v>2</v>
      </c>
      <c r="AH75" s="98">
        <v>5</v>
      </c>
      <c r="AI75" s="98">
        <v>8</v>
      </c>
      <c r="AJ75" s="98">
        <v>11</v>
      </c>
      <c r="AK75" s="98">
        <v>15</v>
      </c>
      <c r="AL75" s="98">
        <v>18</v>
      </c>
      <c r="AM75" s="98">
        <v>21</v>
      </c>
      <c r="AN75" s="98">
        <v>27</v>
      </c>
      <c r="AO75" s="98">
        <v>37</v>
      </c>
      <c r="AP75" s="98">
        <v>47</v>
      </c>
      <c r="AQ75" s="98">
        <v>55</v>
      </c>
      <c r="AR75" s="98">
        <v>55</v>
      </c>
      <c r="AS75" s="98">
        <v>41</v>
      </c>
      <c r="AT75" s="98">
        <v>25</v>
      </c>
      <c r="AU75" s="98">
        <v>17</v>
      </c>
      <c r="AV75" s="99">
        <v>13</v>
      </c>
    </row>
  </sheetData>
  <mergeCells count="12">
    <mergeCell ref="AF58:AV58"/>
    <mergeCell ref="AF67:AV67"/>
    <mergeCell ref="AC1:AC9"/>
    <mergeCell ref="G1:G9"/>
    <mergeCell ref="AC12:AC21"/>
    <mergeCell ref="AF13:AV13"/>
    <mergeCell ref="G12:G20"/>
    <mergeCell ref="G23:G31"/>
    <mergeCell ref="AF22:AV22"/>
    <mergeCell ref="AF31:AV31"/>
    <mergeCell ref="AF40:AV40"/>
    <mergeCell ref="AF49:AV49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32937-6B2B-4DA4-A25E-8C8A81004B2A}">
  <sheetPr codeName="Sheet6"/>
  <dimension ref="A1:AN9"/>
  <sheetViews>
    <sheetView workbookViewId="0"/>
  </sheetViews>
  <sheetFormatPr defaultRowHeight="14.4" x14ac:dyDescent="0.3"/>
  <cols>
    <col min="1" max="1" width="15.44140625" style="90" customWidth="1"/>
    <col min="2" max="3" width="8.88671875" style="90"/>
    <col min="4" max="4" width="15.88671875" style="90" customWidth="1"/>
    <col min="5" max="5" width="8.88671875" style="90"/>
    <col min="6" max="6" width="14.77734375" style="90" customWidth="1"/>
    <col min="7" max="24" width="8.88671875" style="90"/>
    <col min="25" max="25" width="8.21875" style="90" customWidth="1"/>
    <col min="26" max="26" width="15" style="90" customWidth="1"/>
    <col min="27" max="27" width="8.77734375" style="90" customWidth="1"/>
    <col min="28" max="28" width="9.88671875" style="90" customWidth="1"/>
    <col min="29" max="16384" width="8.88671875" style="90"/>
  </cols>
  <sheetData>
    <row r="1" spans="1:40" ht="14.4" customHeight="1" x14ac:dyDescent="0.3">
      <c r="A1" s="91" t="s">
        <v>129</v>
      </c>
      <c r="B1" s="107" t="str">
        <f>Cooling_Load_Calculation!D3</f>
        <v>Industrial</v>
      </c>
      <c r="D1" s="214" t="s">
        <v>193</v>
      </c>
      <c r="F1" s="91" t="s">
        <v>194</v>
      </c>
      <c r="G1" s="108">
        <v>6</v>
      </c>
      <c r="H1" s="108">
        <v>7</v>
      </c>
      <c r="I1" s="108">
        <v>8</v>
      </c>
      <c r="J1" s="108">
        <v>9</v>
      </c>
      <c r="K1" s="108">
        <v>10</v>
      </c>
      <c r="L1" s="108">
        <v>11</v>
      </c>
      <c r="M1" s="108">
        <v>12</v>
      </c>
      <c r="N1" s="108">
        <v>13</v>
      </c>
      <c r="O1" s="108">
        <v>14</v>
      </c>
      <c r="P1" s="108">
        <v>15</v>
      </c>
      <c r="Q1" s="108">
        <v>16</v>
      </c>
      <c r="R1" s="108">
        <v>17</v>
      </c>
      <c r="S1" s="108">
        <v>18</v>
      </c>
      <c r="T1" s="108">
        <v>19</v>
      </c>
      <c r="U1" s="108">
        <v>20</v>
      </c>
      <c r="V1" s="108">
        <v>21</v>
      </c>
      <c r="W1" s="109">
        <v>22</v>
      </c>
      <c r="Z1" s="217" t="s">
        <v>195</v>
      </c>
      <c r="AB1" s="91" t="s">
        <v>13</v>
      </c>
      <c r="AC1" s="92" t="s">
        <v>14</v>
      </c>
      <c r="AD1" s="92" t="s">
        <v>15</v>
      </c>
      <c r="AE1" s="92" t="s">
        <v>16</v>
      </c>
      <c r="AF1" s="92" t="s">
        <v>17</v>
      </c>
      <c r="AG1" s="92" t="s">
        <v>18</v>
      </c>
      <c r="AH1" s="92" t="s">
        <v>19</v>
      </c>
      <c r="AI1" s="92" t="s">
        <v>20</v>
      </c>
      <c r="AJ1" s="92" t="s">
        <v>21</v>
      </c>
      <c r="AK1" s="92" t="s">
        <v>22</v>
      </c>
      <c r="AL1" s="92" t="s">
        <v>23</v>
      </c>
      <c r="AM1" s="92" t="s">
        <v>24</v>
      </c>
      <c r="AN1" s="93" t="s">
        <v>25</v>
      </c>
    </row>
    <row r="2" spans="1:40" ht="15" thickBot="1" x14ac:dyDescent="0.35">
      <c r="A2" s="94" t="s">
        <v>133</v>
      </c>
      <c r="B2" s="110">
        <f>_xlfn.IFS(B1=Wall!A2,1,B1=Wall!A3,0.5)</f>
        <v>1</v>
      </c>
      <c r="D2" s="216"/>
      <c r="F2" s="111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Z2" s="219"/>
      <c r="AB2" s="97" t="s">
        <v>196</v>
      </c>
      <c r="AC2" s="117">
        <v>-4</v>
      </c>
      <c r="AD2" s="98">
        <v>-1</v>
      </c>
      <c r="AE2" s="98">
        <v>0</v>
      </c>
      <c r="AF2" s="98">
        <v>-1</v>
      </c>
      <c r="AG2" s="98">
        <v>-2</v>
      </c>
      <c r="AH2" s="98">
        <v>-2</v>
      </c>
      <c r="AI2" s="98">
        <v>-2</v>
      </c>
      <c r="AJ2" s="98">
        <v>-1</v>
      </c>
      <c r="AK2" s="98">
        <v>0</v>
      </c>
      <c r="AL2" s="98">
        <v>-1</v>
      </c>
      <c r="AM2" s="98">
        <v>-4</v>
      </c>
      <c r="AN2" s="99">
        <v>-5</v>
      </c>
    </row>
    <row r="3" spans="1:40" ht="15" thickBot="1" x14ac:dyDescent="0.35">
      <c r="A3" s="97" t="s">
        <v>179</v>
      </c>
      <c r="B3" s="106">
        <v>12</v>
      </c>
      <c r="Z3" s="116"/>
      <c r="AB3" s="114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</row>
    <row r="4" spans="1:40" x14ac:dyDescent="0.3">
      <c r="D4" s="214" t="s">
        <v>197</v>
      </c>
      <c r="F4" s="91" t="s">
        <v>34</v>
      </c>
      <c r="G4" s="108">
        <v>6</v>
      </c>
      <c r="H4" s="108">
        <v>7</v>
      </c>
      <c r="I4" s="108">
        <v>8</v>
      </c>
      <c r="J4" s="108">
        <v>9</v>
      </c>
      <c r="K4" s="108">
        <v>10</v>
      </c>
      <c r="L4" s="108">
        <v>11</v>
      </c>
      <c r="M4" s="108">
        <v>12</v>
      </c>
      <c r="N4" s="108">
        <v>13</v>
      </c>
      <c r="O4" s="108">
        <v>14</v>
      </c>
      <c r="P4" s="108">
        <v>15</v>
      </c>
      <c r="Q4" s="108">
        <v>16</v>
      </c>
      <c r="R4" s="108">
        <v>17</v>
      </c>
      <c r="S4" s="108">
        <v>18</v>
      </c>
      <c r="T4" s="108">
        <v>19</v>
      </c>
      <c r="U4" s="108">
        <v>20</v>
      </c>
      <c r="V4" s="108">
        <v>21</v>
      </c>
      <c r="W4" s="109">
        <v>22</v>
      </c>
      <c r="Z4" s="116"/>
      <c r="AB4" s="114"/>
      <c r="AC4" s="115"/>
      <c r="AD4" s="115"/>
      <c r="AE4" s="115"/>
      <c r="AF4" s="115"/>
      <c r="AG4" s="115"/>
      <c r="AH4" s="115"/>
      <c r="AI4" s="115"/>
      <c r="AJ4" s="115"/>
      <c r="AK4" s="115"/>
      <c r="AL4" s="115"/>
      <c r="AM4" s="115"/>
      <c r="AN4" s="115"/>
    </row>
    <row r="5" spans="1:40" ht="15" thickBot="1" x14ac:dyDescent="0.35">
      <c r="D5" s="216"/>
      <c r="F5" s="111" t="s">
        <v>196</v>
      </c>
      <c r="G5" s="112">
        <f>_xlfn.IFS($B$3=1,$AC$2,$B$3=2,$AD$2,$B$3=3,$AE$2,$B$3=4,$AF$2,$B$3=5,$AG$2,$B$3=6,$AH$2,$B$3=7,$AI$2,$B$3=8,$AJ$2,$B$3=9,$AK$2,$B$3=10,$AL$2,$B$3=11,$AM$2,$B$3=12,$AN$2)</f>
        <v>-5</v>
      </c>
      <c r="H5" s="112">
        <f t="shared" ref="H5:W5" si="0">_xlfn.IFS($B$3=1,$AC$2,$B$3=2,$AD$2,$B$3=3,$AE$2,$B$3=4,$AF$2,$B$3=5,$AG$2,$B$3=6,$AH$2,$B$3=7,$AI$2,$B$3=8,$AJ$2,$B$3=9,$AK$2,$B$3=10,$AL$2,$B$3=11,$AM$2,$B$3=12,$AN$2)</f>
        <v>-5</v>
      </c>
      <c r="I5" s="112">
        <f t="shared" si="0"/>
        <v>-5</v>
      </c>
      <c r="J5" s="112">
        <f t="shared" si="0"/>
        <v>-5</v>
      </c>
      <c r="K5" s="112">
        <f t="shared" si="0"/>
        <v>-5</v>
      </c>
      <c r="L5" s="112">
        <f t="shared" si="0"/>
        <v>-5</v>
      </c>
      <c r="M5" s="112">
        <f t="shared" si="0"/>
        <v>-5</v>
      </c>
      <c r="N5" s="112">
        <f t="shared" si="0"/>
        <v>-5</v>
      </c>
      <c r="O5" s="112">
        <f t="shared" si="0"/>
        <v>-5</v>
      </c>
      <c r="P5" s="112">
        <f t="shared" si="0"/>
        <v>-5</v>
      </c>
      <c r="Q5" s="112">
        <f t="shared" si="0"/>
        <v>-5</v>
      </c>
      <c r="R5" s="112">
        <f t="shared" si="0"/>
        <v>-5</v>
      </c>
      <c r="S5" s="112">
        <f t="shared" si="0"/>
        <v>-5</v>
      </c>
      <c r="T5" s="112">
        <f t="shared" si="0"/>
        <v>-5</v>
      </c>
      <c r="U5" s="112">
        <f t="shared" si="0"/>
        <v>-5</v>
      </c>
      <c r="V5" s="112">
        <f t="shared" si="0"/>
        <v>-5</v>
      </c>
      <c r="W5" s="113">
        <f t="shared" si="0"/>
        <v>-5</v>
      </c>
      <c r="Z5" s="116"/>
      <c r="AB5" s="114"/>
      <c r="AC5" s="115"/>
      <c r="AD5" s="115"/>
      <c r="AE5" s="115"/>
      <c r="AF5" s="115"/>
      <c r="AG5" s="115"/>
      <c r="AH5" s="115"/>
      <c r="AI5" s="115"/>
      <c r="AJ5" s="115"/>
      <c r="AK5" s="115"/>
      <c r="AL5" s="115"/>
      <c r="AM5" s="115"/>
      <c r="AN5" s="115"/>
    </row>
    <row r="6" spans="1:40" ht="15" thickBot="1" x14ac:dyDescent="0.35">
      <c r="Z6" s="116"/>
      <c r="AB6" s="114"/>
      <c r="AC6" s="115"/>
      <c r="AD6" s="115"/>
      <c r="AE6" s="115"/>
      <c r="AF6" s="115"/>
      <c r="AG6" s="115"/>
      <c r="AH6" s="115"/>
      <c r="AI6" s="115"/>
      <c r="AJ6" s="115"/>
      <c r="AK6" s="115"/>
      <c r="AL6" s="115"/>
      <c r="AM6" s="115"/>
      <c r="AN6" s="115"/>
    </row>
    <row r="7" spans="1:40" x14ac:dyDescent="0.3">
      <c r="D7" s="214" t="s">
        <v>198</v>
      </c>
      <c r="F7" s="91" t="s">
        <v>194</v>
      </c>
      <c r="G7" s="108">
        <v>6</v>
      </c>
      <c r="H7" s="108">
        <v>7</v>
      </c>
      <c r="I7" s="108">
        <v>8</v>
      </c>
      <c r="J7" s="108">
        <v>9</v>
      </c>
      <c r="K7" s="108">
        <v>10</v>
      </c>
      <c r="L7" s="108">
        <v>11</v>
      </c>
      <c r="M7" s="108">
        <v>12</v>
      </c>
      <c r="N7" s="108">
        <v>13</v>
      </c>
      <c r="O7" s="108">
        <v>14</v>
      </c>
      <c r="P7" s="108">
        <v>15</v>
      </c>
      <c r="Q7" s="108">
        <v>16</v>
      </c>
      <c r="R7" s="108">
        <v>17</v>
      </c>
      <c r="S7" s="108">
        <v>18</v>
      </c>
      <c r="T7" s="108">
        <v>19</v>
      </c>
      <c r="U7" s="108">
        <v>20</v>
      </c>
      <c r="V7" s="108">
        <v>21</v>
      </c>
      <c r="W7" s="109">
        <v>22</v>
      </c>
      <c r="Z7" s="116"/>
      <c r="AB7" s="114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</row>
    <row r="8" spans="1:40" ht="15" thickBot="1" x14ac:dyDescent="0.35">
      <c r="D8" s="216"/>
      <c r="F8" s="111">
        <f>F2</f>
        <v>0</v>
      </c>
      <c r="G8" s="112">
        <f>(G2+G5)*$B$2+(78-((Cooling_Load_Calculation!$D$4*9/5)+32))+(((Cooling_Load_Calculation!G25*9/5)+32)-85)</f>
        <v>-15.599999999999994</v>
      </c>
      <c r="H8" s="112">
        <f>(H2+H5)*$B$2+(78-((Cooling_Load_Calculation!$D$4*9/5)+32))+(((Cooling_Load_Calculation!H25*9/5)+32)-85)</f>
        <v>-15.599999999999994</v>
      </c>
      <c r="I8" s="112">
        <f>(I2+I5)*$B$2+(78-((Cooling_Load_Calculation!$D$4*9/5)+32))+(((Cooling_Load_Calculation!I25*9/5)+32)-85)</f>
        <v>-15.599999999999994</v>
      </c>
      <c r="J8" s="112">
        <f>(J2+J5)*$B$2+(78-((Cooling_Load_Calculation!$D$4*9/5)+32))+(((Cooling_Load_Calculation!J25*9/5)+32)-85)</f>
        <v>-13.799999999999997</v>
      </c>
      <c r="K8" s="112">
        <f>(K2+K5)*$B$2+(78-((Cooling_Load_Calculation!$D$4*9/5)+32))+(((Cooling_Load_Calculation!K25*9/5)+32)-85)</f>
        <v>-13.799999999999997</v>
      </c>
      <c r="L8" s="112">
        <f>(L2+L5)*$B$2+(78-((Cooling_Load_Calculation!$D$4*9/5)+32))+(((Cooling_Load_Calculation!L25*9/5)+32)-85)</f>
        <v>-13.799999999999997</v>
      </c>
      <c r="M8" s="112">
        <f>(M2+M5)*$B$2+(78-((Cooling_Load_Calculation!$D$4*9/5)+32))+(((Cooling_Load_Calculation!M25*9/5)+32)-85)</f>
        <v>-13.799999999999997</v>
      </c>
      <c r="N8" s="112">
        <f>(N2+N5)*$B$2+(78-((Cooling_Load_Calculation!$D$4*9/5)+32))+(((Cooling_Load_Calculation!N25*9/5)+32)-85)</f>
        <v>-13.799999999999997</v>
      </c>
      <c r="O8" s="112">
        <f>(O2+O5)*$B$2+(78-((Cooling_Load_Calculation!$D$4*9/5)+32))+(((Cooling_Load_Calculation!O25*9/5)+32)-85)</f>
        <v>-13.799999999999997</v>
      </c>
      <c r="P8" s="112">
        <f>(P2+P5)*$B$2+(78-((Cooling_Load_Calculation!$D$4*9/5)+32))+(((Cooling_Load_Calculation!P25*9/5)+32)-85)</f>
        <v>-12</v>
      </c>
      <c r="Q8" s="112">
        <f>(Q2+Q5)*$B$2+(78-((Cooling_Load_Calculation!$D$4*9/5)+32))+(((Cooling_Load_Calculation!Q25*9/5)+32)-85)</f>
        <v>-12</v>
      </c>
      <c r="R8" s="112">
        <f>(R2+R5)*$B$2+(78-((Cooling_Load_Calculation!$D$4*9/5)+32))+(((Cooling_Load_Calculation!R25*9/5)+32)-85)</f>
        <v>-12</v>
      </c>
      <c r="S8" s="112">
        <f>(S2+S5)*$B$2+(78-((Cooling_Load_Calculation!$D$4*9/5)+32))+(((Cooling_Load_Calculation!S25*9/5)+32)-85)</f>
        <v>-13.799999999999997</v>
      </c>
      <c r="T8" s="112">
        <f>(T2+T5)*$B$2+(78-((Cooling_Load_Calculation!$D$4*9/5)+32))+(((Cooling_Load_Calculation!T25*9/5)+32)-85)</f>
        <v>-13.799999999999997</v>
      </c>
      <c r="U8" s="112">
        <f>(U2+U5)*$B$2+(78-((Cooling_Load_Calculation!$D$4*9/5)+32))+(((Cooling_Load_Calculation!U25*9/5)+32)-85)</f>
        <v>-13.799999999999997</v>
      </c>
      <c r="V8" s="112">
        <f>(V2+V5)*$B$2+(78-((Cooling_Load_Calculation!$D$4*9/5)+32))+(((Cooling_Load_Calculation!V25*9/5)+32)-85)</f>
        <v>-15.599999999999994</v>
      </c>
      <c r="W8" s="113">
        <f>(W2+W5)*$B$2+(78-((Cooling_Load_Calculation!$D$4*9/5)+32))+(((Cooling_Load_Calculation!W25*9/5)+32)-85)</f>
        <v>-15.599999999999994</v>
      </c>
      <c r="Z8" s="116"/>
      <c r="AB8" s="114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</row>
    <row r="9" spans="1:40" x14ac:dyDescent="0.3">
      <c r="Z9" s="116"/>
      <c r="AB9" s="114"/>
      <c r="AC9" s="115"/>
      <c r="AD9" s="115"/>
      <c r="AE9" s="115"/>
      <c r="AF9" s="115"/>
      <c r="AG9" s="115"/>
      <c r="AH9" s="115"/>
      <c r="AI9" s="115"/>
      <c r="AJ9" s="115"/>
      <c r="AK9" s="115"/>
      <c r="AL9" s="115"/>
      <c r="AM9" s="115"/>
      <c r="AN9" s="115"/>
    </row>
  </sheetData>
  <mergeCells count="4">
    <mergeCell ref="Z1:Z2"/>
    <mergeCell ref="D1:D2"/>
    <mergeCell ref="D4:D5"/>
    <mergeCell ref="D7:D8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00BC-47D5-447D-9BD7-4897337257FD}">
  <sheetPr codeName="Sheet7"/>
  <dimension ref="A1:Q28"/>
  <sheetViews>
    <sheetView workbookViewId="0">
      <selection sqref="A1:E1"/>
    </sheetView>
  </sheetViews>
  <sheetFormatPr defaultColWidth="17.5546875" defaultRowHeight="14.4" x14ac:dyDescent="0.3"/>
  <cols>
    <col min="1" max="1" width="6.109375" customWidth="1"/>
    <col min="2" max="5" width="13.88671875" customWidth="1"/>
    <col min="6" max="6" width="15.77734375" bestFit="1" customWidth="1"/>
    <col min="7" max="7" width="12.88671875" customWidth="1"/>
    <col min="8" max="8" width="13.109375" customWidth="1"/>
    <col min="9" max="9" width="12.109375" customWidth="1"/>
    <col min="10" max="10" width="11.33203125" customWidth="1"/>
    <col min="11" max="12" width="16.33203125" customWidth="1"/>
    <col min="13" max="13" width="17" bestFit="1" customWidth="1"/>
    <col min="14" max="14" width="6" customWidth="1"/>
    <col min="15" max="15" width="12.6640625" customWidth="1"/>
    <col min="16" max="16" width="12.88671875" customWidth="1"/>
  </cols>
  <sheetData>
    <row r="1" spans="1:16" x14ac:dyDescent="0.3">
      <c r="A1" s="247" t="s">
        <v>247</v>
      </c>
      <c r="B1" s="248"/>
      <c r="C1" s="248"/>
      <c r="D1" s="248"/>
      <c r="E1" s="249"/>
      <c r="F1" s="140"/>
      <c r="G1" s="250" t="s">
        <v>232</v>
      </c>
      <c r="H1" s="250" t="s">
        <v>233</v>
      </c>
      <c r="I1" s="250" t="s">
        <v>234</v>
      </c>
      <c r="J1" s="250" t="s">
        <v>235</v>
      </c>
      <c r="K1" s="250" t="s">
        <v>236</v>
      </c>
      <c r="L1" s="250" t="s">
        <v>237</v>
      </c>
      <c r="N1" s="255" t="s">
        <v>238</v>
      </c>
      <c r="O1" s="242" t="s">
        <v>239</v>
      </c>
      <c r="P1" s="244" t="s">
        <v>242</v>
      </c>
    </row>
    <row r="2" spans="1:16" x14ac:dyDescent="0.3">
      <c r="A2" s="141" t="s">
        <v>238</v>
      </c>
      <c r="B2" s="142" t="s">
        <v>239</v>
      </c>
      <c r="C2" s="144" t="s">
        <v>244</v>
      </c>
      <c r="D2" s="144" t="s">
        <v>245</v>
      </c>
      <c r="E2" s="144" t="s">
        <v>246</v>
      </c>
      <c r="F2" s="139"/>
      <c r="G2" s="243"/>
      <c r="H2" s="243"/>
      <c r="I2" s="243"/>
      <c r="J2" s="243"/>
      <c r="K2" s="243"/>
      <c r="L2" s="243"/>
      <c r="N2" s="256"/>
      <c r="O2" s="243"/>
      <c r="P2" s="245"/>
    </row>
    <row r="3" spans="1:16" x14ac:dyDescent="0.3">
      <c r="A3" s="143">
        <v>1</v>
      </c>
      <c r="B3" s="144" t="s">
        <v>244</v>
      </c>
      <c r="C3" s="145">
        <v>1</v>
      </c>
      <c r="D3" s="161">
        <v>0.2</v>
      </c>
      <c r="E3" s="146">
        <v>3</v>
      </c>
      <c r="F3" s="145"/>
      <c r="G3" s="147">
        <f t="shared" ref="G3:G5" si="0">PRODUCT(C3:E3)^(1/3)</f>
        <v>0.84343266530174932</v>
      </c>
      <c r="H3" s="147">
        <f t="shared" ref="H3:H5" si="1">G3/$G$6</f>
        <v>0.18839765800739819</v>
      </c>
      <c r="I3" s="147">
        <f t="array" ref="I3:I5">MMULT(C3:E5,H3:H5)</f>
        <v>0.57736093064103255</v>
      </c>
      <c r="J3" s="147">
        <f t="shared" ref="J3:J5" si="2">I3/H3</f>
        <v>3.064586559873054</v>
      </c>
      <c r="K3" s="147">
        <f>(J6-3)/2</f>
        <v>3.2378979233386396E-2</v>
      </c>
      <c r="L3" s="147">
        <f>ROUND(K3/0.52,4)</f>
        <v>6.2300000000000001E-2</v>
      </c>
      <c r="N3" s="158">
        <v>1</v>
      </c>
      <c r="O3" s="144" t="s">
        <v>244</v>
      </c>
      <c r="P3" s="159">
        <f>ROUND(H3,4)</f>
        <v>0.18840000000000001</v>
      </c>
    </row>
    <row r="4" spans="1:16" x14ac:dyDescent="0.3">
      <c r="A4" s="143">
        <v>2</v>
      </c>
      <c r="B4" s="144" t="s">
        <v>245</v>
      </c>
      <c r="C4" s="145">
        <v>5</v>
      </c>
      <c r="D4" s="145">
        <v>1</v>
      </c>
      <c r="E4" s="146">
        <v>7</v>
      </c>
      <c r="F4" s="145"/>
      <c r="G4" s="147">
        <f t="shared" si="0"/>
        <v>3.2710663101885888</v>
      </c>
      <c r="H4" s="147">
        <f t="shared" si="1"/>
        <v>0.73065848333720385</v>
      </c>
      <c r="I4" s="147">
        <v>2.2392537839619799</v>
      </c>
      <c r="J4" s="147">
        <f t="shared" si="2"/>
        <v>3.0647064737200198</v>
      </c>
      <c r="L4" s="148" t="str">
        <f>IFERROR((_xlfn.IFS(L3&lt;0.1,"Acceptable",L3&gt;=0.1,"Unacceptable")),"NOT VALID")</f>
        <v>Acceptable</v>
      </c>
      <c r="N4" s="158">
        <v>2</v>
      </c>
      <c r="O4" s="144" t="s">
        <v>245</v>
      </c>
      <c r="P4" s="159">
        <f t="shared" ref="P4:P5" si="3">ROUND(H4,4)</f>
        <v>0.73070000000000002</v>
      </c>
    </row>
    <row r="5" spans="1:16" x14ac:dyDescent="0.3">
      <c r="A5" s="143">
        <v>3</v>
      </c>
      <c r="B5" s="144" t="s">
        <v>246</v>
      </c>
      <c r="C5" s="149">
        <v>0.33300000000000002</v>
      </c>
      <c r="D5" s="149">
        <v>0.1429</v>
      </c>
      <c r="E5" s="150">
        <v>1</v>
      </c>
      <c r="F5" s="145"/>
      <c r="G5" s="147">
        <f t="shared" si="0"/>
        <v>0.36237549430072735</v>
      </c>
      <c r="H5" s="147">
        <f t="shared" si="1"/>
        <v>8.0943858655397868E-2</v>
      </c>
      <c r="I5" s="147">
        <v>0.24809137604074794</v>
      </c>
      <c r="J5" s="147">
        <f t="shared" si="2"/>
        <v>3.0649808418072442</v>
      </c>
      <c r="N5" s="158">
        <v>3</v>
      </c>
      <c r="O5" s="144" t="s">
        <v>246</v>
      </c>
      <c r="P5" s="159">
        <f t="shared" si="3"/>
        <v>8.09E-2</v>
      </c>
    </row>
    <row r="6" spans="1:16" ht="15" thickBot="1" x14ac:dyDescent="0.35">
      <c r="A6" s="151"/>
      <c r="G6" s="152">
        <f t="shared" ref="G6:H6" si="4">SUM(G3:G5)</f>
        <v>4.4768744697910661</v>
      </c>
      <c r="H6" s="152">
        <f t="shared" si="4"/>
        <v>0.99999999999999989</v>
      </c>
      <c r="I6" s="153"/>
      <c r="J6" s="152">
        <f>AVERAGE(J3:J5)</f>
        <v>3.0647579584667728</v>
      </c>
      <c r="N6" s="246" t="s">
        <v>243</v>
      </c>
      <c r="O6" s="231"/>
      <c r="P6" s="160">
        <f>ROUND(SUM(P3:P5),3)</f>
        <v>1</v>
      </c>
    </row>
    <row r="7" spans="1:16" x14ac:dyDescent="0.3">
      <c r="A7" s="251" t="s">
        <v>237</v>
      </c>
      <c r="B7" s="252"/>
      <c r="C7" s="253" t="str">
        <f>L4</f>
        <v>Acceptable</v>
      </c>
      <c r="D7" s="254"/>
      <c r="E7" s="252"/>
      <c r="G7" s="154" t="s">
        <v>240</v>
      </c>
      <c r="H7" s="155" t="s">
        <v>240</v>
      </c>
      <c r="I7" s="156"/>
      <c r="J7" s="157" t="s">
        <v>241</v>
      </c>
    </row>
    <row r="9" spans="1:16" x14ac:dyDescent="0.3">
      <c r="A9" s="185"/>
      <c r="B9" s="185"/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</row>
    <row r="10" spans="1:16" ht="15" thickBot="1" x14ac:dyDescent="0.35"/>
    <row r="11" spans="1:16" x14ac:dyDescent="0.3">
      <c r="A11" s="247" t="s">
        <v>248</v>
      </c>
      <c r="B11" s="248"/>
      <c r="C11" s="248"/>
      <c r="D11" s="248"/>
      <c r="E11" s="249"/>
      <c r="F11" s="140"/>
      <c r="G11" s="250" t="s">
        <v>232</v>
      </c>
      <c r="H11" s="250" t="s">
        <v>233</v>
      </c>
      <c r="I11" s="250" t="s">
        <v>234</v>
      </c>
      <c r="J11" s="250" t="s">
        <v>235</v>
      </c>
      <c r="K11" s="250" t="s">
        <v>236</v>
      </c>
      <c r="L11" s="250" t="s">
        <v>237</v>
      </c>
      <c r="N11" s="255" t="s">
        <v>238</v>
      </c>
      <c r="O11" s="242" t="s">
        <v>239</v>
      </c>
      <c r="P11" s="244" t="s">
        <v>242</v>
      </c>
    </row>
    <row r="12" spans="1:16" x14ac:dyDescent="0.3">
      <c r="A12" s="141" t="s">
        <v>238</v>
      </c>
      <c r="B12" s="142" t="s">
        <v>239</v>
      </c>
      <c r="C12" s="144" t="s">
        <v>244</v>
      </c>
      <c r="D12" s="144" t="s">
        <v>245</v>
      </c>
      <c r="E12" s="144" t="s">
        <v>246</v>
      </c>
      <c r="F12" s="139"/>
      <c r="G12" s="243"/>
      <c r="H12" s="243"/>
      <c r="I12" s="243"/>
      <c r="J12" s="243"/>
      <c r="K12" s="243"/>
      <c r="L12" s="243"/>
      <c r="N12" s="256"/>
      <c r="O12" s="243"/>
      <c r="P12" s="245"/>
    </row>
    <row r="13" spans="1:16" x14ac:dyDescent="0.3">
      <c r="A13" s="143">
        <v>1</v>
      </c>
      <c r="B13" s="144" t="s">
        <v>244</v>
      </c>
      <c r="C13" s="145">
        <v>1</v>
      </c>
      <c r="D13" s="145">
        <v>3</v>
      </c>
      <c r="E13" s="146">
        <v>2</v>
      </c>
      <c r="F13" s="145"/>
      <c r="G13" s="147">
        <f t="shared" ref="G13:G15" si="5">PRODUCT(C13:E13)^(1/3)</f>
        <v>1.8171205928321397</v>
      </c>
      <c r="H13" s="147">
        <f>G13/$G$16</f>
        <v>0.5396439569715068</v>
      </c>
      <c r="I13" s="147">
        <f t="array" ref="I13:I15">MMULT(C13:E15,H13:H15)</f>
        <v>1.6237345716860636</v>
      </c>
      <c r="J13" s="147">
        <f t="shared" ref="J13:J15" si="6">I13/H13</f>
        <v>3.0088997582748744</v>
      </c>
      <c r="K13" s="147">
        <f>(J16-3)/2</f>
        <v>4.4178920115254261E-3</v>
      </c>
      <c r="L13" s="147">
        <f>ROUND(K13/0.52,4)</f>
        <v>8.5000000000000006E-3</v>
      </c>
      <c r="N13" s="158">
        <v>1</v>
      </c>
      <c r="O13" s="144" t="s">
        <v>244</v>
      </c>
      <c r="P13" s="159">
        <f>ROUND(H13,4)</f>
        <v>0.53959999999999997</v>
      </c>
    </row>
    <row r="14" spans="1:16" x14ac:dyDescent="0.3">
      <c r="A14" s="143">
        <v>2</v>
      </c>
      <c r="B14" s="144" t="s">
        <v>245</v>
      </c>
      <c r="C14" s="145">
        <v>0.33300000000000002</v>
      </c>
      <c r="D14" s="145">
        <v>1</v>
      </c>
      <c r="E14" s="146">
        <v>0.5</v>
      </c>
      <c r="F14" s="145"/>
      <c r="G14" s="147">
        <f t="shared" si="5"/>
        <v>0.55013770656559413</v>
      </c>
      <c r="H14" s="147">
        <f>G14/$G$16</f>
        <v>0.16337852865757033</v>
      </c>
      <c r="I14" s="147">
        <v>0.49156872351454362</v>
      </c>
      <c r="J14" s="147">
        <f t="shared" si="6"/>
        <v>3.0087718842470199</v>
      </c>
      <c r="L14" s="148" t="str">
        <f>IFERROR((_xlfn.IFS(L13&lt;0.1,"Acceptable",L13&gt;=0.1,"Unacceptable")),"NOT VALID")</f>
        <v>Acceptable</v>
      </c>
      <c r="N14" s="158">
        <v>2</v>
      </c>
      <c r="O14" s="144" t="s">
        <v>245</v>
      </c>
      <c r="P14" s="159">
        <f t="shared" ref="P14:P15" si="7">ROUND(H14,4)</f>
        <v>0.16339999999999999</v>
      </c>
    </row>
    <row r="15" spans="1:16" x14ac:dyDescent="0.3">
      <c r="A15" s="143">
        <v>3</v>
      </c>
      <c r="B15" s="144" t="s">
        <v>246</v>
      </c>
      <c r="C15" s="149">
        <v>0.5</v>
      </c>
      <c r="D15" s="149">
        <v>2</v>
      </c>
      <c r="E15" s="150">
        <v>1</v>
      </c>
      <c r="F15" s="145"/>
      <c r="G15" s="147">
        <f t="shared" si="5"/>
        <v>1</v>
      </c>
      <c r="H15" s="147">
        <f>G15/$G$16</f>
        <v>0.29697751437092296</v>
      </c>
      <c r="I15" s="147">
        <v>0.89355655017181701</v>
      </c>
      <c r="J15" s="147">
        <f t="shared" si="6"/>
        <v>3.0088357095472582</v>
      </c>
      <c r="N15" s="158">
        <v>3</v>
      </c>
      <c r="O15" s="144" t="s">
        <v>246</v>
      </c>
      <c r="P15" s="159">
        <f t="shared" si="7"/>
        <v>0.29699999999999999</v>
      </c>
    </row>
    <row r="16" spans="1:16" ht="15" thickBot="1" x14ac:dyDescent="0.35">
      <c r="A16" s="151"/>
      <c r="G16" s="152">
        <f t="shared" ref="G16:H16" si="8">SUM(G13:G15)</f>
        <v>3.3672582993977338</v>
      </c>
      <c r="H16" s="152">
        <f t="shared" si="8"/>
        <v>1</v>
      </c>
      <c r="I16" s="153"/>
      <c r="J16" s="152">
        <f>AVERAGE(J13:J15)</f>
        <v>3.0088357840230509</v>
      </c>
      <c r="N16" s="246" t="s">
        <v>243</v>
      </c>
      <c r="O16" s="231"/>
      <c r="P16" s="160">
        <f>ROUND(SUM(P13:P15),3)</f>
        <v>1</v>
      </c>
    </row>
    <row r="17" spans="1:17" x14ac:dyDescent="0.3">
      <c r="A17" s="251" t="s">
        <v>237</v>
      </c>
      <c r="B17" s="252"/>
      <c r="C17" s="253" t="str">
        <f>L14</f>
        <v>Acceptable</v>
      </c>
      <c r="D17" s="254"/>
      <c r="E17" s="252"/>
      <c r="G17" s="154" t="s">
        <v>240</v>
      </c>
      <c r="H17" s="155" t="s">
        <v>240</v>
      </c>
      <c r="I17" s="156"/>
      <c r="J17" s="157" t="s">
        <v>241</v>
      </c>
    </row>
    <row r="19" spans="1:17" x14ac:dyDescent="0.3">
      <c r="A19" s="185"/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</row>
    <row r="20" spans="1:17" ht="15" thickBot="1" x14ac:dyDescent="0.35"/>
    <row r="21" spans="1:17" x14ac:dyDescent="0.3">
      <c r="A21" s="239" t="s">
        <v>253</v>
      </c>
      <c r="B21" s="240"/>
      <c r="C21" s="240"/>
      <c r="D21" s="240"/>
      <c r="E21" s="240"/>
      <c r="F21" s="241"/>
      <c r="G21" s="162"/>
      <c r="H21" s="232" t="s">
        <v>232</v>
      </c>
      <c r="I21" s="232" t="s">
        <v>233</v>
      </c>
      <c r="J21" s="232" t="s">
        <v>234</v>
      </c>
      <c r="K21" s="232" t="s">
        <v>235</v>
      </c>
      <c r="L21" s="232" t="s">
        <v>236</v>
      </c>
      <c r="M21" s="232" t="s">
        <v>237</v>
      </c>
      <c r="O21" s="237" t="s">
        <v>238</v>
      </c>
      <c r="P21" s="226" t="s">
        <v>239</v>
      </c>
      <c r="Q21" s="228" t="s">
        <v>242</v>
      </c>
    </row>
    <row r="22" spans="1:17" x14ac:dyDescent="0.3">
      <c r="A22" s="163" t="s">
        <v>238</v>
      </c>
      <c r="B22" s="164" t="s">
        <v>239</v>
      </c>
      <c r="C22" s="167" t="s">
        <v>249</v>
      </c>
      <c r="D22" s="167" t="s">
        <v>250</v>
      </c>
      <c r="E22" s="167" t="s">
        <v>251</v>
      </c>
      <c r="F22" s="167" t="s">
        <v>252</v>
      </c>
      <c r="G22" s="165"/>
      <c r="H22" s="227"/>
      <c r="I22" s="227"/>
      <c r="J22" s="227"/>
      <c r="K22" s="227"/>
      <c r="L22" s="227"/>
      <c r="M22" s="227"/>
      <c r="O22" s="238"/>
      <c r="P22" s="227"/>
      <c r="Q22" s="229"/>
    </row>
    <row r="23" spans="1:17" x14ac:dyDescent="0.3">
      <c r="A23" s="166">
        <v>1</v>
      </c>
      <c r="B23" s="167" t="s">
        <v>249</v>
      </c>
      <c r="C23" s="168">
        <v>1</v>
      </c>
      <c r="D23" s="168">
        <v>5</v>
      </c>
      <c r="E23" s="168">
        <v>7</v>
      </c>
      <c r="F23" s="169">
        <v>3</v>
      </c>
      <c r="G23" s="168"/>
      <c r="H23" s="170">
        <f t="shared" ref="H23:H26" si="9">PRODUCT(C23:F23)^(1/4)</f>
        <v>3.2010858729436791</v>
      </c>
      <c r="I23" s="170">
        <f>H23/$H$27</f>
        <v>0.56710929185052961</v>
      </c>
      <c r="J23" s="170">
        <f t="array" ref="J23:J26">MMULT(C23:F26,I23:I26)</f>
        <v>2.3243648030241824</v>
      </c>
      <c r="K23" s="170">
        <f t="shared" ref="K23:K26" si="10">J23/I23</f>
        <v>4.098618796104657</v>
      </c>
      <c r="L23" s="170">
        <f>(K27-4)/3</f>
        <v>2.2075508827404278E-2</v>
      </c>
      <c r="M23" s="170">
        <f>ROUND(L23/0.89,4)</f>
        <v>2.4799999999999999E-2</v>
      </c>
      <c r="O23" s="181">
        <v>1</v>
      </c>
      <c r="P23" s="167" t="s">
        <v>249</v>
      </c>
      <c r="Q23" s="182">
        <f>ROUND(I23,4)</f>
        <v>0.56710000000000005</v>
      </c>
    </row>
    <row r="24" spans="1:17" ht="16.2" x14ac:dyDescent="0.45">
      <c r="A24" s="166">
        <v>2</v>
      </c>
      <c r="B24" s="167" t="s">
        <v>250</v>
      </c>
      <c r="C24" s="168">
        <v>0.2</v>
      </c>
      <c r="D24" s="168">
        <v>1</v>
      </c>
      <c r="E24" s="168">
        <v>2</v>
      </c>
      <c r="F24" s="169">
        <v>0.33</v>
      </c>
      <c r="G24" s="168"/>
      <c r="H24" s="170">
        <f t="shared" si="9"/>
        <v>0.602758693418601</v>
      </c>
      <c r="I24" s="170">
        <f t="shared" ref="I24:I26" si="11">H24/$H$27</f>
        <v>0.10678565628951109</v>
      </c>
      <c r="J24" s="170">
        <v>0.43011472272945023</v>
      </c>
      <c r="K24" s="170">
        <f t="shared" si="10"/>
        <v>4.0278323669552405</v>
      </c>
      <c r="M24" s="171" t="str">
        <f>IFERROR((_xlfn.IFS(M23&lt;0.1,"Acceptable",M23&gt;=0.1,"Unacceptable")),"NOT VALID")</f>
        <v>Acceptable</v>
      </c>
      <c r="O24" s="181">
        <v>2</v>
      </c>
      <c r="P24" s="167" t="s">
        <v>250</v>
      </c>
      <c r="Q24" s="182">
        <f t="shared" ref="Q24:Q26" si="12">ROUND(I24,4)</f>
        <v>0.10680000000000001</v>
      </c>
    </row>
    <row r="25" spans="1:17" x14ac:dyDescent="0.3">
      <c r="A25" s="166">
        <v>3</v>
      </c>
      <c r="B25" s="167" t="s">
        <v>251</v>
      </c>
      <c r="C25" s="168">
        <v>0.1429</v>
      </c>
      <c r="D25" s="168">
        <v>0.5</v>
      </c>
      <c r="E25" s="168">
        <v>1</v>
      </c>
      <c r="F25" s="169">
        <v>0.2</v>
      </c>
      <c r="G25" s="168"/>
      <c r="H25" s="170">
        <f t="shared" si="9"/>
        <v>0.34574671078428043</v>
      </c>
      <c r="I25" s="170">
        <f t="shared" si="11"/>
        <v>6.1253018536554883E-2</v>
      </c>
      <c r="J25" s="170">
        <v>0.24865617115143199</v>
      </c>
      <c r="K25" s="170">
        <f t="shared" si="10"/>
        <v>4.0594925293851061</v>
      </c>
      <c r="O25" s="181">
        <v>3</v>
      </c>
      <c r="P25" s="167" t="s">
        <v>251</v>
      </c>
      <c r="Q25" s="182">
        <f t="shared" si="12"/>
        <v>6.13E-2</v>
      </c>
    </row>
    <row r="26" spans="1:17" x14ac:dyDescent="0.3">
      <c r="A26" s="166">
        <v>4</v>
      </c>
      <c r="B26" s="167" t="s">
        <v>252</v>
      </c>
      <c r="C26" s="172">
        <v>0.33300000000000002</v>
      </c>
      <c r="D26" s="172">
        <v>3</v>
      </c>
      <c r="E26" s="172">
        <v>5</v>
      </c>
      <c r="F26" s="173">
        <v>1</v>
      </c>
      <c r="G26" s="168"/>
      <c r="H26" s="170">
        <f t="shared" si="9"/>
        <v>1.4949748037551338</v>
      </c>
      <c r="I26" s="170">
        <f t="shared" si="11"/>
        <v>0.2648520333234044</v>
      </c>
      <c r="J26" s="170">
        <v>1.0803214890609383</v>
      </c>
      <c r="K26" s="170">
        <f t="shared" si="10"/>
        <v>4.0789624134838487</v>
      </c>
      <c r="O26" s="181">
        <v>4</v>
      </c>
      <c r="P26" s="167" t="s">
        <v>252</v>
      </c>
      <c r="Q26" s="182">
        <f t="shared" si="12"/>
        <v>0.26490000000000002</v>
      </c>
    </row>
    <row r="27" spans="1:17" ht="15" thickBot="1" x14ac:dyDescent="0.35">
      <c r="A27" s="174"/>
      <c r="H27" s="175">
        <f t="shared" ref="H27:I27" si="13">SUM(H23:H26)</f>
        <v>5.6445660809016944</v>
      </c>
      <c r="I27" s="175">
        <f t="shared" si="13"/>
        <v>1</v>
      </c>
      <c r="J27" s="176"/>
      <c r="K27" s="175">
        <f>AVERAGE(K23:K26)</f>
        <v>4.0662265264822128</v>
      </c>
      <c r="O27" s="230" t="s">
        <v>243</v>
      </c>
      <c r="P27" s="231"/>
      <c r="Q27" s="183">
        <f>ROUND(SUM(Q23:Q26),3)</f>
        <v>1</v>
      </c>
    </row>
    <row r="28" spans="1:17" x14ac:dyDescent="0.3">
      <c r="A28" s="233" t="s">
        <v>237</v>
      </c>
      <c r="B28" s="234"/>
      <c r="C28" s="235" t="str">
        <f>M24</f>
        <v>Acceptable</v>
      </c>
      <c r="D28" s="236"/>
      <c r="E28" s="236"/>
      <c r="F28" s="234"/>
      <c r="H28" s="177" t="s">
        <v>240</v>
      </c>
      <c r="I28" s="178" t="s">
        <v>240</v>
      </c>
      <c r="J28" s="179"/>
      <c r="K28" s="180" t="s">
        <v>241</v>
      </c>
    </row>
  </sheetData>
  <mergeCells count="39">
    <mergeCell ref="O11:O12"/>
    <mergeCell ref="P11:P12"/>
    <mergeCell ref="N16:O16"/>
    <mergeCell ref="A17:B17"/>
    <mergeCell ref="C17:E17"/>
    <mergeCell ref="A11:E11"/>
    <mergeCell ref="G11:G12"/>
    <mergeCell ref="H11:H12"/>
    <mergeCell ref="I11:I12"/>
    <mergeCell ref="J11:J12"/>
    <mergeCell ref="K11:K12"/>
    <mergeCell ref="A7:B7"/>
    <mergeCell ref="C7:E7"/>
    <mergeCell ref="L11:L12"/>
    <mergeCell ref="N1:N2"/>
    <mergeCell ref="N11:N12"/>
    <mergeCell ref="O1:O2"/>
    <mergeCell ref="P1:P2"/>
    <mergeCell ref="N6:O6"/>
    <mergeCell ref="A1:E1"/>
    <mergeCell ref="G1:G2"/>
    <mergeCell ref="H1:H2"/>
    <mergeCell ref="I1:I2"/>
    <mergeCell ref="J1:J2"/>
    <mergeCell ref="K1:K2"/>
    <mergeCell ref="L1:L2"/>
    <mergeCell ref="A28:B28"/>
    <mergeCell ref="C28:F28"/>
    <mergeCell ref="O21:O22"/>
    <mergeCell ref="A21:F21"/>
    <mergeCell ref="H21:H22"/>
    <mergeCell ref="I21:I22"/>
    <mergeCell ref="J21:J22"/>
    <mergeCell ref="K21:K22"/>
    <mergeCell ref="P21:P22"/>
    <mergeCell ref="Q21:Q22"/>
    <mergeCell ref="O27:P27"/>
    <mergeCell ref="L21:L22"/>
    <mergeCell ref="M21:M22"/>
  </mergeCells>
  <conditionalFormatting sqref="C7:E7">
    <cfRule type="cellIs" dxfId="8" priority="7" operator="equal">
      <formula>"Acceptable"</formula>
    </cfRule>
  </conditionalFormatting>
  <conditionalFormatting sqref="C7:E7">
    <cfRule type="cellIs" dxfId="7" priority="8" operator="equal">
      <formula>"Unacceptable"</formula>
    </cfRule>
  </conditionalFormatting>
  <conditionalFormatting sqref="C7:E7">
    <cfRule type="cellIs" dxfId="6" priority="9" operator="equal">
      <formula>"NOT VALID"</formula>
    </cfRule>
  </conditionalFormatting>
  <conditionalFormatting sqref="C17:E17">
    <cfRule type="cellIs" dxfId="5" priority="4" operator="equal">
      <formula>"Acceptable"</formula>
    </cfRule>
  </conditionalFormatting>
  <conditionalFormatting sqref="C17:E17">
    <cfRule type="cellIs" dxfId="4" priority="5" operator="equal">
      <formula>"Unacceptable"</formula>
    </cfRule>
  </conditionalFormatting>
  <conditionalFormatting sqref="C17:E17">
    <cfRule type="cellIs" dxfId="3" priority="6" operator="equal">
      <formula>"NOT VALID"</formula>
    </cfRule>
  </conditionalFormatting>
  <conditionalFormatting sqref="C28:E28">
    <cfRule type="cellIs" dxfId="2" priority="1" operator="equal">
      <formula>"Acceptable"</formula>
    </cfRule>
  </conditionalFormatting>
  <conditionalFormatting sqref="C28:E28">
    <cfRule type="cellIs" dxfId="1" priority="2" operator="equal">
      <formula>"Unacceptable"</formula>
    </cfRule>
  </conditionalFormatting>
  <conditionalFormatting sqref="C28:E28">
    <cfRule type="cellIs" dxfId="0" priority="3" operator="equal">
      <formula>"NOT VALID"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9622-C786-4EAA-A9FE-A310FF6B90CE}">
  <sheetPr codeName="Sheet8"/>
  <dimension ref="A1:E22"/>
  <sheetViews>
    <sheetView workbookViewId="0">
      <selection sqref="A1:D1"/>
    </sheetView>
  </sheetViews>
  <sheetFormatPr defaultColWidth="12.88671875" defaultRowHeight="14.4" x14ac:dyDescent="0.3"/>
  <cols>
    <col min="1" max="4" width="21.77734375" customWidth="1"/>
    <col min="5" max="5" width="16.21875" customWidth="1"/>
  </cols>
  <sheetData>
    <row r="1" spans="1:4" x14ac:dyDescent="0.3">
      <c r="A1" s="257" t="s">
        <v>254</v>
      </c>
      <c r="B1" s="258"/>
      <c r="C1" s="258"/>
      <c r="D1" s="259"/>
    </row>
    <row r="2" spans="1:4" x14ac:dyDescent="0.3">
      <c r="A2" s="28" t="s">
        <v>263</v>
      </c>
      <c r="B2" s="184" t="s">
        <v>249</v>
      </c>
      <c r="C2" s="184" t="s">
        <v>255</v>
      </c>
      <c r="D2" s="29" t="s">
        <v>256</v>
      </c>
    </row>
    <row r="3" spans="1:4" x14ac:dyDescent="0.3">
      <c r="A3" s="24" t="s">
        <v>257</v>
      </c>
      <c r="B3" s="56">
        <f>SUMSQ(Combination_Results_Table[Total Energy(MJ)])</f>
        <v>3.0733984489772356E+19</v>
      </c>
      <c r="C3" s="56">
        <f>SUMSQ(Combination_Results_Table[Total Cost(LKR Million)])</f>
        <v>2366944613.0661187</v>
      </c>
      <c r="D3" s="25">
        <f>SUMSQ(Combination_Results_Table[Total Carbon (Metric T)])</f>
        <v>212435811207.84177</v>
      </c>
    </row>
    <row r="4" spans="1:4" x14ac:dyDescent="0.3">
      <c r="A4" s="24" t="s">
        <v>258</v>
      </c>
      <c r="B4" s="56">
        <f>B3^0.5</f>
        <v>5543823995.201539</v>
      </c>
      <c r="C4" s="56">
        <f t="shared" ref="C4:D4" si="0">C3^0.5</f>
        <v>48651.254999908466</v>
      </c>
      <c r="D4" s="25">
        <f t="shared" si="0"/>
        <v>460907.59508587158</v>
      </c>
    </row>
    <row r="5" spans="1:4" x14ac:dyDescent="0.3">
      <c r="A5" s="24" t="s">
        <v>259</v>
      </c>
      <c r="B5" s="56">
        <f>MIN(Pro_Economic_Table[Weighted Energy])</f>
        <v>7.2432835804140967E-3</v>
      </c>
      <c r="C5" s="56">
        <f>MIN(Pro_Economic_Table[Weighted Cost])</f>
        <v>2.8041860841721025E-2</v>
      </c>
      <c r="D5" s="25">
        <f>MIN(Pro_Economic_Table[Weighted Co2])</f>
        <v>3.1106593828062025E-3</v>
      </c>
    </row>
    <row r="6" spans="1:4" ht="15" thickBot="1" x14ac:dyDescent="0.35">
      <c r="A6" s="130" t="s">
        <v>260</v>
      </c>
      <c r="B6" s="131">
        <f>MAX(Pro_Economic_Table[Weighted Energy])</f>
        <v>8.9485240354867934E-3</v>
      </c>
      <c r="C6" s="131">
        <f>MAX(Pro_Economic_Table[Weighted Cost])</f>
        <v>3.4783091229549645E-2</v>
      </c>
      <c r="D6" s="81">
        <f>MAX(Pro_Economic_Table[Weighted Co2])</f>
        <v>3.8423469071845484E-3</v>
      </c>
    </row>
    <row r="8" spans="1:4" ht="15" thickBot="1" x14ac:dyDescent="0.35"/>
    <row r="9" spans="1:4" x14ac:dyDescent="0.3">
      <c r="A9" s="257" t="s">
        <v>261</v>
      </c>
      <c r="B9" s="258"/>
      <c r="C9" s="258"/>
      <c r="D9" s="259"/>
    </row>
    <row r="10" spans="1:4" x14ac:dyDescent="0.3">
      <c r="A10" s="28" t="s">
        <v>263</v>
      </c>
      <c r="B10" s="184" t="s">
        <v>249</v>
      </c>
      <c r="C10" s="184" t="s">
        <v>255</v>
      </c>
      <c r="D10" s="29" t="s">
        <v>256</v>
      </c>
    </row>
    <row r="11" spans="1:4" x14ac:dyDescent="0.3">
      <c r="A11" s="24" t="s">
        <v>257</v>
      </c>
      <c r="B11" s="56">
        <f>B3</f>
        <v>3.0733984489772356E+19</v>
      </c>
      <c r="C11" s="56">
        <f t="shared" ref="C11:D11" si="1">C3</f>
        <v>2366944613.0661187</v>
      </c>
      <c r="D11" s="25">
        <f t="shared" si="1"/>
        <v>212435811207.84177</v>
      </c>
    </row>
    <row r="12" spans="1:4" x14ac:dyDescent="0.3">
      <c r="A12" s="24" t="s">
        <v>258</v>
      </c>
      <c r="B12" s="56">
        <f>B11^0.5</f>
        <v>5543823995.201539</v>
      </c>
      <c r="C12" s="56">
        <f t="shared" ref="C12" si="2">C11^0.5</f>
        <v>48651.254999908466</v>
      </c>
      <c r="D12" s="25">
        <f t="shared" ref="D12" si="3">D11^0.5</f>
        <v>460907.59508587158</v>
      </c>
    </row>
    <row r="13" spans="1:4" x14ac:dyDescent="0.3">
      <c r="A13" s="24" t="s">
        <v>259</v>
      </c>
      <c r="B13" s="56">
        <f>MIN(Sustainable_Friendly_Table[Weighted Energy])</f>
        <v>2.0745625371504487E-2</v>
      </c>
      <c r="C13" s="56">
        <f>MIN(Sustainable_Friendly_Table[Weighted Cost])</f>
        <v>6.2707541556551458E-3</v>
      </c>
      <c r="D13" s="25">
        <f>MIN(Sustainable_Friendly_Table[Weighted Co2])</f>
        <v>1.1419849650104353E-2</v>
      </c>
    </row>
    <row r="14" spans="1:4" ht="15" thickBot="1" x14ac:dyDescent="0.35">
      <c r="A14" s="130" t="s">
        <v>260</v>
      </c>
      <c r="B14" s="131">
        <f>MAX(Sustainable_Friendly_Table[Weighted Energy])</f>
        <v>2.5629636781043907E-2</v>
      </c>
      <c r="C14" s="131">
        <f>MAX(Sustainable_Friendly_Table[Weighted Cost])</f>
        <v>7.7782360844510902E-3</v>
      </c>
      <c r="D14" s="81">
        <f>MAX(Sustainable_Friendly_Table[Weighted Co2])</f>
        <v>1.4106020166054521E-2</v>
      </c>
    </row>
    <row r="16" spans="1:4" ht="15" thickBot="1" x14ac:dyDescent="0.35"/>
    <row r="17" spans="1:5" x14ac:dyDescent="0.3">
      <c r="A17" s="257" t="s">
        <v>262</v>
      </c>
      <c r="B17" s="258"/>
      <c r="C17" s="258"/>
      <c r="D17" s="258"/>
      <c r="E17" s="259"/>
    </row>
    <row r="18" spans="1:5" x14ac:dyDescent="0.3">
      <c r="A18" s="28" t="s">
        <v>263</v>
      </c>
      <c r="B18" s="184" t="s">
        <v>249</v>
      </c>
      <c r="C18" s="184" t="s">
        <v>250</v>
      </c>
      <c r="D18" s="184" t="s">
        <v>251</v>
      </c>
      <c r="E18" s="77" t="s">
        <v>264</v>
      </c>
    </row>
    <row r="19" spans="1:5" x14ac:dyDescent="0.3">
      <c r="A19" s="24" t="s">
        <v>257</v>
      </c>
      <c r="B19" s="56">
        <f>B3</f>
        <v>3.0733984489772356E+19</v>
      </c>
      <c r="C19" s="56">
        <f>SUMSQ(Combination_Results_Table[Capital Cost (LKR)])</f>
        <v>1.4634019634954602E+16</v>
      </c>
      <c r="D19" s="56">
        <f>SUMSQ(Combination_Results_Table[System Cost (LKR)])</f>
        <v>5.4829336530715085E+18</v>
      </c>
      <c r="E19" s="25">
        <f>SUMSQ(Combination_Results_Table[Embodied Carbon (Metric T)])</f>
        <v>299498.74944269721</v>
      </c>
    </row>
    <row r="20" spans="1:5" x14ac:dyDescent="0.3">
      <c r="A20" s="24" t="s">
        <v>258</v>
      </c>
      <c r="B20" s="56">
        <f>B19^0.5</f>
        <v>5543823995.201539</v>
      </c>
      <c r="C20" s="56">
        <f t="shared" ref="C20" si="4">C19^0.5</f>
        <v>120971152.07748747</v>
      </c>
      <c r="D20" s="56">
        <f t="shared" ref="D20" si="5">D19^0.5</f>
        <v>2341566495.5476937</v>
      </c>
      <c r="E20" s="25">
        <f>E19^0.5</f>
        <v>547.26478914936342</v>
      </c>
    </row>
    <row r="21" spans="1:5" x14ac:dyDescent="0.3">
      <c r="A21" s="24" t="s">
        <v>259</v>
      </c>
      <c r="B21" s="56">
        <f>MIN(Net_Zero_Table[Weighted Total Energy])</f>
        <v>2.1802898717902516E-2</v>
      </c>
      <c r="C21" s="56">
        <f>MIN(Net_Zero_Table[Weighted Capital Cost])</f>
        <v>3.9880820728630563E-3</v>
      </c>
      <c r="D21" s="56">
        <f>MIN(Net_Zero_Table[Weighted System Cost])</f>
        <v>2.2446969624796385E-3</v>
      </c>
      <c r="E21" s="25">
        <f>MIN(Net_Zero_Table[Weighted Embodied Co2])</f>
        <v>9.4509148951626622E-3</v>
      </c>
    </row>
    <row r="22" spans="1:5" ht="15" thickBot="1" x14ac:dyDescent="0.35">
      <c r="A22" s="130" t="s">
        <v>260</v>
      </c>
      <c r="B22" s="131">
        <f>MAX(Net_Zero_Table[Weighted Total Energy])</f>
        <v>2.6935817306393633E-2</v>
      </c>
      <c r="C22" s="131">
        <f>MAX(Net_Zero_Table[Weighted Capital Cost])</f>
        <v>5.2663991569292185E-3</v>
      </c>
      <c r="D22" s="131">
        <f>MAX(Net_Zero_Table[Weighted System Cost])</f>
        <v>3.0629495312805293E-3</v>
      </c>
      <c r="E22" s="81">
        <f>MAX(Net_Zero_Table[Weighted Embodied Co2])</f>
        <v>1.3034969585614247E-2</v>
      </c>
    </row>
  </sheetData>
  <mergeCells count="3">
    <mergeCell ref="A1:D1"/>
    <mergeCell ref="A9:D9"/>
    <mergeCell ref="A17:E17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4C50B-F63B-4C35-BCAF-C9B97E86A561}">
  <sheetPr codeName="Sheet9"/>
  <dimension ref="A1:V45"/>
  <sheetViews>
    <sheetView workbookViewId="0"/>
  </sheetViews>
  <sheetFormatPr defaultRowHeight="14.4" x14ac:dyDescent="0.3"/>
  <cols>
    <col min="1" max="1" width="15.109375" customWidth="1"/>
    <col min="2" max="2" width="18.6640625" bestFit="1" customWidth="1"/>
    <col min="3" max="5" width="22.21875" bestFit="1" customWidth="1"/>
    <col min="6" max="6" width="22.109375" bestFit="1" customWidth="1"/>
    <col min="7" max="7" width="12.21875" bestFit="1" customWidth="1"/>
    <col min="8" max="22" width="7" customWidth="1"/>
  </cols>
  <sheetData>
    <row r="1" spans="1:22" x14ac:dyDescent="0.3">
      <c r="A1" s="189">
        <v>1</v>
      </c>
      <c r="B1" s="189">
        <v>2</v>
      </c>
      <c r="C1" s="189">
        <v>3</v>
      </c>
      <c r="D1" s="189">
        <v>4</v>
      </c>
      <c r="E1" s="189">
        <v>5</v>
      </c>
      <c r="F1" s="189">
        <v>6</v>
      </c>
      <c r="G1" s="189">
        <v>7</v>
      </c>
      <c r="H1" s="189">
        <v>8</v>
      </c>
      <c r="I1" s="189">
        <v>9</v>
      </c>
      <c r="J1" s="189">
        <v>10</v>
      </c>
      <c r="K1" s="189">
        <v>11</v>
      </c>
      <c r="L1" s="189">
        <v>12</v>
      </c>
      <c r="M1" s="189">
        <v>13</v>
      </c>
      <c r="N1" s="189">
        <v>14</v>
      </c>
      <c r="O1" s="189">
        <v>15</v>
      </c>
      <c r="P1" s="189">
        <v>16</v>
      </c>
      <c r="Q1" s="189">
        <v>17</v>
      </c>
      <c r="R1" s="189">
        <v>18</v>
      </c>
      <c r="S1" s="189">
        <v>19</v>
      </c>
      <c r="T1" s="189">
        <v>20</v>
      </c>
      <c r="U1" s="189">
        <v>21</v>
      </c>
      <c r="V1" s="189">
        <v>22</v>
      </c>
    </row>
    <row r="2" spans="1:22" ht="15" thickBot="1" x14ac:dyDescent="0.35"/>
    <row r="3" spans="1:22" x14ac:dyDescent="0.3">
      <c r="A3" s="260" t="s">
        <v>265</v>
      </c>
      <c r="B3" s="261"/>
      <c r="C3" s="261"/>
      <c r="D3" s="261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187"/>
    </row>
    <row r="4" spans="1:22" x14ac:dyDescent="0.3">
      <c r="A4" s="188" t="s">
        <v>134</v>
      </c>
      <c r="B4" s="2" t="s">
        <v>137</v>
      </c>
      <c r="C4" s="2" t="s">
        <v>135</v>
      </c>
      <c r="D4" s="2" t="s">
        <v>136</v>
      </c>
      <c r="E4" s="2" t="s">
        <v>219</v>
      </c>
      <c r="F4" s="2" t="s">
        <v>220</v>
      </c>
      <c r="G4" s="2" t="s">
        <v>138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3"/>
    </row>
    <row r="5" spans="1:22" x14ac:dyDescent="0.3">
      <c r="A5" s="51" t="s">
        <v>139</v>
      </c>
      <c r="B5" s="2">
        <f>VLOOKUP($A$5,Wall_Alternatives[],B1,FALSE)</f>
        <v>0.05</v>
      </c>
      <c r="C5" s="2" t="str">
        <f>VLOOKUP($A$5,Wall_Alternatives[],C1,FALSE)</f>
        <v>A</v>
      </c>
      <c r="D5" s="2">
        <f>VLOOKUP($A$5,Wall_Alternatives[],D1,FALSE)</f>
        <v>0.1</v>
      </c>
      <c r="E5" s="2">
        <f>VLOOKUP($A$5,Wall_Alternatives[],E1,FALSE)</f>
        <v>5</v>
      </c>
      <c r="F5" s="2">
        <f>VLOOKUP($A$5,Wall_Alternatives[],F1,FALSE)</f>
        <v>0.4</v>
      </c>
      <c r="G5" s="2">
        <f>VLOOKUP($A$5,Wall_Alternatives[],G1,FALSE)</f>
        <v>100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3"/>
    </row>
    <row r="6" spans="1:22" x14ac:dyDescent="0.3">
      <c r="A6" s="188" t="s">
        <v>147</v>
      </c>
      <c r="B6" s="2" t="s">
        <v>148</v>
      </c>
      <c r="C6" s="2" t="s">
        <v>211</v>
      </c>
      <c r="D6" s="2" t="s">
        <v>219</v>
      </c>
      <c r="E6" s="2" t="s">
        <v>220</v>
      </c>
      <c r="F6" s="2" t="s">
        <v>138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3"/>
    </row>
    <row r="7" spans="1:22" x14ac:dyDescent="0.3">
      <c r="A7" s="51" t="s">
        <v>149</v>
      </c>
      <c r="B7" s="2">
        <f>VLOOKUP($A$7,Window_Alternatives[],B1,FALSE)</f>
        <v>0.7</v>
      </c>
      <c r="C7" s="2">
        <f>VLOOKUP($A$7,Window_Alternatives[],C1,FALSE)</f>
        <v>0.2</v>
      </c>
      <c r="D7" s="2">
        <f>VLOOKUP($A$7,Window_Alternatives[],D1,FALSE)</f>
        <v>4.5</v>
      </c>
      <c r="E7" s="2">
        <f>VLOOKUP($A$7,Window_Alternatives[],E1,FALSE)</f>
        <v>4</v>
      </c>
      <c r="F7" s="2">
        <f>VLOOKUP($A$7,Window_Alternatives[],F1,FALSE)</f>
        <v>1000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3"/>
    </row>
    <row r="8" spans="1:22" x14ac:dyDescent="0.3">
      <c r="A8" s="188" t="s">
        <v>152</v>
      </c>
      <c r="B8" s="2" t="s">
        <v>211</v>
      </c>
      <c r="C8" s="2" t="s">
        <v>219</v>
      </c>
      <c r="D8" s="2" t="s">
        <v>220</v>
      </c>
      <c r="E8" s="2" t="s">
        <v>138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3"/>
    </row>
    <row r="9" spans="1:22" x14ac:dyDescent="0.3">
      <c r="A9" s="51" t="s">
        <v>154</v>
      </c>
      <c r="B9" s="2">
        <f>VLOOKUP($A$9,Door_Alternatives[],B1,FALSE)</f>
        <v>0.1</v>
      </c>
      <c r="C9" s="2">
        <f>VLOOKUP($A$9,Door_Alternatives[],C1,FALSE)</f>
        <v>2</v>
      </c>
      <c r="D9" s="2">
        <f>VLOOKUP($A$9,Door_Alternatives[],D1,FALSE)</f>
        <v>1.5</v>
      </c>
      <c r="E9" s="2">
        <f>VLOOKUP($A$9,Door_Alternatives[],E1,FALSE)</f>
        <v>250</v>
      </c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3"/>
    </row>
    <row r="10" spans="1:22" x14ac:dyDescent="0.3">
      <c r="A10" s="188" t="s">
        <v>153</v>
      </c>
      <c r="B10" s="2" t="s">
        <v>211</v>
      </c>
      <c r="C10" s="2" t="s">
        <v>219</v>
      </c>
      <c r="D10" s="2" t="s">
        <v>220</v>
      </c>
      <c r="E10" s="2" t="s">
        <v>138</v>
      </c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3"/>
    </row>
    <row r="11" spans="1:22" x14ac:dyDescent="0.3">
      <c r="A11" s="51" t="s">
        <v>156</v>
      </c>
      <c r="B11" s="2">
        <f>VLOOKUP($A$11,Floor_Alternatives[],B1,FALSE)</f>
        <v>0.1</v>
      </c>
      <c r="C11" s="2">
        <f>VLOOKUP($A$11,Floor_Alternatives[],C1,FALSE)</f>
        <v>2</v>
      </c>
      <c r="D11" s="2">
        <f>VLOOKUP($A$11,Floor_Alternatives[],D1,FALSE)</f>
        <v>1.4</v>
      </c>
      <c r="E11" s="2">
        <f>VLOOKUP($A$11,Floor_Alternatives[],E1,FALSE)</f>
        <v>350</v>
      </c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3"/>
    </row>
    <row r="12" spans="1:22" x14ac:dyDescent="0.3">
      <c r="A12" s="188" t="s">
        <v>158</v>
      </c>
      <c r="B12" s="2" t="s">
        <v>137</v>
      </c>
      <c r="C12" s="2" t="s">
        <v>219</v>
      </c>
      <c r="D12" s="2" t="s">
        <v>220</v>
      </c>
      <c r="E12" s="2" t="s">
        <v>138</v>
      </c>
      <c r="F12" s="2" t="s">
        <v>162</v>
      </c>
      <c r="G12" s="2" t="s">
        <v>163</v>
      </c>
      <c r="H12" s="2" t="s">
        <v>164</v>
      </c>
      <c r="I12" s="2" t="s">
        <v>165</v>
      </c>
      <c r="J12" s="2" t="s">
        <v>166</v>
      </c>
      <c r="K12" s="2" t="s">
        <v>167</v>
      </c>
      <c r="L12" s="2" t="s">
        <v>168</v>
      </c>
      <c r="M12" s="2" t="s">
        <v>169</v>
      </c>
      <c r="N12" s="2" t="s">
        <v>170</v>
      </c>
      <c r="O12" s="2" t="s">
        <v>171</v>
      </c>
      <c r="P12" s="2" t="s">
        <v>172</v>
      </c>
      <c r="Q12" s="2" t="s">
        <v>173</v>
      </c>
      <c r="R12" s="2" t="s">
        <v>174</v>
      </c>
      <c r="S12" s="2" t="s">
        <v>175</v>
      </c>
      <c r="T12" s="2" t="s">
        <v>176</v>
      </c>
      <c r="U12" s="2" t="s">
        <v>177</v>
      </c>
      <c r="V12" s="3" t="s">
        <v>178</v>
      </c>
    </row>
    <row r="13" spans="1:22" x14ac:dyDescent="0.3">
      <c r="A13" s="190" t="s">
        <v>159</v>
      </c>
      <c r="B13" s="2">
        <f>VLOOKUP($A$13,Roof_Alternatives[],B1,FALSE)</f>
        <v>0.21299999999999999</v>
      </c>
      <c r="C13" s="2">
        <f>VLOOKUP($A$13,Roof_Alternatives[],C1,FALSE)</f>
        <v>3</v>
      </c>
      <c r="D13" s="2">
        <f>VLOOKUP($A$13,Roof_Alternatives[],D1,FALSE)</f>
        <v>2</v>
      </c>
      <c r="E13" s="2">
        <f>VLOOKUP($A$13,Roof_Alternatives[],E1,FALSE)</f>
        <v>150</v>
      </c>
      <c r="F13" s="2">
        <f>VLOOKUP($A$13,Roof_Alternatives[],F1,FALSE)</f>
        <v>-3</v>
      </c>
      <c r="G13" s="2">
        <f>VLOOKUP($A$13,Roof_Alternatives[],G1,FALSE)</f>
        <v>-3</v>
      </c>
      <c r="H13" s="2">
        <f>VLOOKUP($A$13,Roof_Alternatives[],H1,FALSE)</f>
        <v>1</v>
      </c>
      <c r="I13" s="2">
        <f>VLOOKUP($A$13,Roof_Alternatives[],I1,FALSE)</f>
        <v>9</v>
      </c>
      <c r="J13" s="2">
        <f>VLOOKUP($A$13,Roof_Alternatives[],J1,FALSE)</f>
        <v>20</v>
      </c>
      <c r="K13" s="2">
        <f>VLOOKUP($A$13,Roof_Alternatives[],K1,FALSE)</f>
        <v>32</v>
      </c>
      <c r="L13" s="2">
        <f>VLOOKUP($A$13,Roof_Alternatives[],L1,FALSE)</f>
        <v>44</v>
      </c>
      <c r="M13" s="2">
        <f>VLOOKUP($A$13,Roof_Alternatives[],M1,FALSE)</f>
        <v>55</v>
      </c>
      <c r="N13" s="2">
        <f>VLOOKUP($A$13,Roof_Alternatives[],N1,FALSE)</f>
        <v>64</v>
      </c>
      <c r="O13" s="2">
        <f>VLOOKUP($A$13,Roof_Alternatives[],O1,FALSE)</f>
        <v>70</v>
      </c>
      <c r="P13" s="2">
        <f>VLOOKUP($A$13,Roof_Alternatives[],P1,FALSE)</f>
        <v>73</v>
      </c>
      <c r="Q13" s="2">
        <f>VLOOKUP($A$13,Roof_Alternatives[],Q1,FALSE)</f>
        <v>71</v>
      </c>
      <c r="R13" s="2">
        <f>VLOOKUP($A$13,Roof_Alternatives[],R1,FALSE)</f>
        <v>66</v>
      </c>
      <c r="S13" s="2">
        <f>VLOOKUP($A$13,Roof_Alternatives[],S1,FALSE)</f>
        <v>57</v>
      </c>
      <c r="T13" s="2">
        <f>VLOOKUP($A$13,Roof_Alternatives[],T1,FALSE)</f>
        <v>45</v>
      </c>
      <c r="U13" s="2">
        <f>VLOOKUP($A$13,Roof_Alternatives[],U1,FALSE)</f>
        <v>34</v>
      </c>
      <c r="V13" s="2">
        <f>VLOOKUP($A$13,Roof_Alternatives[],V1,FALSE)</f>
        <v>25</v>
      </c>
    </row>
    <row r="14" spans="1:22" x14ac:dyDescent="0.3">
      <c r="A14" s="188" t="s">
        <v>221</v>
      </c>
      <c r="B14" s="2" t="s">
        <v>222</v>
      </c>
      <c r="C14" s="2" t="s">
        <v>223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3"/>
    </row>
    <row r="15" spans="1:22" ht="15" thickBot="1" x14ac:dyDescent="0.35">
      <c r="A15" s="54" t="s">
        <v>225</v>
      </c>
      <c r="B15" s="186">
        <f>VLOOKUP($A$15,System_Alternatives[],B1,FALSE)</f>
        <v>7.0339999999999998</v>
      </c>
      <c r="C15" s="192">
        <f>VLOOKUP($A$15,System_Alternatives[],C1,FALSE)</f>
        <v>372800</v>
      </c>
      <c r="D15" s="186"/>
      <c r="E15" s="186"/>
      <c r="F15" s="186"/>
      <c r="G15" s="186"/>
      <c r="H15" s="186"/>
      <c r="I15" s="186"/>
      <c r="J15" s="186"/>
      <c r="K15" s="186"/>
      <c r="L15" s="186"/>
      <c r="M15" s="186"/>
      <c r="N15" s="186"/>
      <c r="O15" s="186"/>
      <c r="P15" s="186"/>
      <c r="Q15" s="186"/>
      <c r="R15" s="186"/>
      <c r="S15" s="186"/>
      <c r="T15" s="186"/>
      <c r="U15" s="186"/>
      <c r="V15" s="5"/>
    </row>
    <row r="17" spans="1:22" ht="15" thickBot="1" x14ac:dyDescent="0.35"/>
    <row r="18" spans="1:22" x14ac:dyDescent="0.3">
      <c r="A18" s="260" t="s">
        <v>266</v>
      </c>
      <c r="B18" s="261"/>
      <c r="C18" s="261"/>
      <c r="D18" s="261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187"/>
    </row>
    <row r="19" spans="1:22" x14ac:dyDescent="0.3">
      <c r="A19" s="188" t="s">
        <v>134</v>
      </c>
      <c r="B19" s="2" t="s">
        <v>137</v>
      </c>
      <c r="C19" s="2" t="s">
        <v>135</v>
      </c>
      <c r="D19" s="2" t="s">
        <v>136</v>
      </c>
      <c r="E19" s="2" t="s">
        <v>219</v>
      </c>
      <c r="F19" s="2" t="s">
        <v>220</v>
      </c>
      <c r="G19" s="2" t="s">
        <v>138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3"/>
    </row>
    <row r="20" spans="1:22" x14ac:dyDescent="0.3">
      <c r="A20" s="51" t="s">
        <v>139</v>
      </c>
      <c r="B20" s="2">
        <f>VLOOKUP($A$20,Wall_Alternatives[],B1,FALSE)</f>
        <v>0.05</v>
      </c>
      <c r="C20" s="2" t="str">
        <f>VLOOKUP($A$20,Wall_Alternatives[],C1,FALSE)</f>
        <v>A</v>
      </c>
      <c r="D20" s="2">
        <f>VLOOKUP($A$20,Wall_Alternatives[],D1,FALSE)</f>
        <v>0.1</v>
      </c>
      <c r="E20" s="2">
        <f>VLOOKUP($A$20,Wall_Alternatives[],E1,FALSE)</f>
        <v>5</v>
      </c>
      <c r="F20" s="2">
        <f>VLOOKUP($A$20,Wall_Alternatives[],F1,FALSE)</f>
        <v>0.4</v>
      </c>
      <c r="G20" s="2">
        <f>VLOOKUP($A$20,Wall_Alternatives[],G1,FALSE)</f>
        <v>100</v>
      </c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3"/>
    </row>
    <row r="21" spans="1:22" x14ac:dyDescent="0.3">
      <c r="A21" s="188" t="s">
        <v>147</v>
      </c>
      <c r="B21" s="2" t="s">
        <v>148</v>
      </c>
      <c r="C21" s="2" t="s">
        <v>211</v>
      </c>
      <c r="D21" s="2" t="s">
        <v>219</v>
      </c>
      <c r="E21" s="2" t="s">
        <v>220</v>
      </c>
      <c r="F21" s="2" t="s">
        <v>138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3"/>
    </row>
    <row r="22" spans="1:22" x14ac:dyDescent="0.3">
      <c r="A22" s="51" t="s">
        <v>149</v>
      </c>
      <c r="B22" s="2">
        <f>VLOOKUP($A$22,Window_Alternatives[],B1,FALSE)</f>
        <v>0.7</v>
      </c>
      <c r="C22" s="2">
        <f>VLOOKUP($A$22,Window_Alternatives[],C1,FALSE)</f>
        <v>0.2</v>
      </c>
      <c r="D22" s="2">
        <f>VLOOKUP($A$22,Window_Alternatives[],D1,FALSE)</f>
        <v>4.5</v>
      </c>
      <c r="E22" s="2">
        <f>VLOOKUP($A$22,Window_Alternatives[],E1,FALSE)</f>
        <v>4</v>
      </c>
      <c r="F22" s="2">
        <f>VLOOKUP($A$22,Window_Alternatives[],F1,FALSE)</f>
        <v>1000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3"/>
    </row>
    <row r="23" spans="1:22" x14ac:dyDescent="0.3">
      <c r="A23" s="188" t="s">
        <v>152</v>
      </c>
      <c r="B23" s="2" t="s">
        <v>211</v>
      </c>
      <c r="C23" s="2" t="s">
        <v>219</v>
      </c>
      <c r="D23" s="2" t="s">
        <v>220</v>
      </c>
      <c r="E23" s="2" t="s">
        <v>138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3"/>
    </row>
    <row r="24" spans="1:22" x14ac:dyDescent="0.3">
      <c r="A24" s="51" t="s">
        <v>154</v>
      </c>
      <c r="B24" s="2">
        <f>VLOOKUP($A$24,Door_Alternatives[],B1,FALSE)</f>
        <v>0.1</v>
      </c>
      <c r="C24" s="2">
        <f>VLOOKUP($A$24,Door_Alternatives[],C1,FALSE)</f>
        <v>2</v>
      </c>
      <c r="D24" s="2">
        <f>VLOOKUP($A$24,Door_Alternatives[],D1,FALSE)</f>
        <v>1.5</v>
      </c>
      <c r="E24" s="2">
        <f>VLOOKUP($A$24,Door_Alternatives[],E1,FALSE)</f>
        <v>250</v>
      </c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3"/>
    </row>
    <row r="25" spans="1:22" x14ac:dyDescent="0.3">
      <c r="A25" s="188" t="s">
        <v>153</v>
      </c>
      <c r="B25" s="2" t="s">
        <v>211</v>
      </c>
      <c r="C25" s="2" t="s">
        <v>219</v>
      </c>
      <c r="D25" s="2" t="s">
        <v>220</v>
      </c>
      <c r="E25" s="2" t="s">
        <v>138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3"/>
    </row>
    <row r="26" spans="1:22" x14ac:dyDescent="0.3">
      <c r="A26" s="51" t="s">
        <v>156</v>
      </c>
      <c r="B26" s="2">
        <f>VLOOKUP($A$26,Floor_Alternatives[],B1,FALSE)</f>
        <v>0.1</v>
      </c>
      <c r="C26" s="2">
        <f>VLOOKUP($A$26,Floor_Alternatives[],C1,FALSE)</f>
        <v>2</v>
      </c>
      <c r="D26" s="2">
        <f>VLOOKUP($A$26,Floor_Alternatives[],D1,FALSE)</f>
        <v>1.4</v>
      </c>
      <c r="E26" s="2">
        <f>VLOOKUP($A$26,Floor_Alternatives[],E1,FALSE)</f>
        <v>350</v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3"/>
    </row>
    <row r="27" spans="1:22" x14ac:dyDescent="0.3">
      <c r="A27" s="188" t="s">
        <v>158</v>
      </c>
      <c r="B27" s="2" t="s">
        <v>137</v>
      </c>
      <c r="C27" s="2" t="s">
        <v>219</v>
      </c>
      <c r="D27" s="2" t="s">
        <v>220</v>
      </c>
      <c r="E27" s="2" t="s">
        <v>138</v>
      </c>
      <c r="F27" s="2" t="s">
        <v>162</v>
      </c>
      <c r="G27" s="2" t="s">
        <v>163</v>
      </c>
      <c r="H27" s="2" t="s">
        <v>164</v>
      </c>
      <c r="I27" s="2" t="s">
        <v>165</v>
      </c>
      <c r="J27" s="2" t="s">
        <v>166</v>
      </c>
      <c r="K27" s="2" t="s">
        <v>167</v>
      </c>
      <c r="L27" s="2" t="s">
        <v>168</v>
      </c>
      <c r="M27" s="2" t="s">
        <v>169</v>
      </c>
      <c r="N27" s="2" t="s">
        <v>170</v>
      </c>
      <c r="O27" s="2" t="s">
        <v>171</v>
      </c>
      <c r="P27" s="2" t="s">
        <v>172</v>
      </c>
      <c r="Q27" s="2" t="s">
        <v>173</v>
      </c>
      <c r="R27" s="2" t="s">
        <v>174</v>
      </c>
      <c r="S27" s="2" t="s">
        <v>175</v>
      </c>
      <c r="T27" s="2" t="s">
        <v>176</v>
      </c>
      <c r="U27" s="2" t="s">
        <v>177</v>
      </c>
      <c r="V27" s="3" t="s">
        <v>178</v>
      </c>
    </row>
    <row r="28" spans="1:22" x14ac:dyDescent="0.3">
      <c r="A28" s="190" t="s">
        <v>159</v>
      </c>
      <c r="B28" s="2">
        <f>VLOOKUP($A$28,Roof_Alternatives[],B1,FALSE)</f>
        <v>0.21299999999999999</v>
      </c>
      <c r="C28" s="2">
        <f>VLOOKUP($A$28,Roof_Alternatives[],C1,FALSE)</f>
        <v>3</v>
      </c>
      <c r="D28" s="2">
        <f>VLOOKUP($A$28,Roof_Alternatives[],D1,FALSE)</f>
        <v>2</v>
      </c>
      <c r="E28" s="2">
        <f>VLOOKUP($A$28,Roof_Alternatives[],E1,FALSE)</f>
        <v>150</v>
      </c>
      <c r="F28" s="2">
        <f>VLOOKUP($A$28,Roof_Alternatives[],F1,FALSE)</f>
        <v>-3</v>
      </c>
      <c r="G28" s="2">
        <f>VLOOKUP($A$28,Roof_Alternatives[],G1,FALSE)</f>
        <v>-3</v>
      </c>
      <c r="H28" s="2">
        <f>VLOOKUP($A$28,Roof_Alternatives[],H1,FALSE)</f>
        <v>1</v>
      </c>
      <c r="I28" s="2">
        <f>VLOOKUP($A$28,Roof_Alternatives[],I1,FALSE)</f>
        <v>9</v>
      </c>
      <c r="J28" s="2">
        <f>VLOOKUP($A$28,Roof_Alternatives[],J1,FALSE)</f>
        <v>20</v>
      </c>
      <c r="K28" s="2">
        <f>VLOOKUP($A$28,Roof_Alternatives[],K1,FALSE)</f>
        <v>32</v>
      </c>
      <c r="L28" s="2">
        <f>VLOOKUP($A$28,Roof_Alternatives[],L1,FALSE)</f>
        <v>44</v>
      </c>
      <c r="M28" s="2">
        <f>VLOOKUP($A$28,Roof_Alternatives[],M1,FALSE)</f>
        <v>55</v>
      </c>
      <c r="N28" s="2">
        <f>VLOOKUP($A$28,Roof_Alternatives[],N1,FALSE)</f>
        <v>64</v>
      </c>
      <c r="O28" s="2">
        <f>VLOOKUP($A$28,Roof_Alternatives[],O1,FALSE)</f>
        <v>70</v>
      </c>
      <c r="P28" s="2">
        <f>VLOOKUP($A$28,Roof_Alternatives[],P1,FALSE)</f>
        <v>73</v>
      </c>
      <c r="Q28" s="2">
        <f>VLOOKUP($A$28,Roof_Alternatives[],Q1,FALSE)</f>
        <v>71</v>
      </c>
      <c r="R28" s="2">
        <f>VLOOKUP($A$28,Roof_Alternatives[],R1,FALSE)</f>
        <v>66</v>
      </c>
      <c r="S28" s="2">
        <f>VLOOKUP($A$28,Roof_Alternatives[],S1,FALSE)</f>
        <v>57</v>
      </c>
      <c r="T28" s="2">
        <f>VLOOKUP($A$28,Roof_Alternatives[],T1,FALSE)</f>
        <v>45</v>
      </c>
      <c r="U28" s="2">
        <f>VLOOKUP($A$28,Roof_Alternatives[],U1,FALSE)</f>
        <v>34</v>
      </c>
      <c r="V28" s="2">
        <f>VLOOKUP($A$28,Roof_Alternatives[],V1,FALSE)</f>
        <v>25</v>
      </c>
    </row>
    <row r="29" spans="1:22" x14ac:dyDescent="0.3">
      <c r="A29" s="188" t="s">
        <v>221</v>
      </c>
      <c r="B29" s="2" t="s">
        <v>222</v>
      </c>
      <c r="C29" s="2" t="s">
        <v>223</v>
      </c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3"/>
    </row>
    <row r="30" spans="1:22" ht="15" thickBot="1" x14ac:dyDescent="0.35">
      <c r="A30" s="54" t="s">
        <v>225</v>
      </c>
      <c r="B30" s="186">
        <f>VLOOKUP($A$30,System_Alternatives[],B1,FALSE)</f>
        <v>7.0339999999999998</v>
      </c>
      <c r="C30" s="192">
        <f>VLOOKUP($A$30,System_Alternatives[],C1,FALSE)</f>
        <v>372800</v>
      </c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5"/>
    </row>
    <row r="32" spans="1:22" ht="15" thickBot="1" x14ac:dyDescent="0.35"/>
    <row r="33" spans="1:22" x14ac:dyDescent="0.3">
      <c r="A33" s="260" t="s">
        <v>267</v>
      </c>
      <c r="B33" s="261"/>
      <c r="C33" s="261"/>
      <c r="D33" s="261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187"/>
    </row>
    <row r="34" spans="1:22" x14ac:dyDescent="0.3">
      <c r="A34" s="188" t="s">
        <v>134</v>
      </c>
      <c r="B34" s="2" t="s">
        <v>137</v>
      </c>
      <c r="C34" s="2" t="s">
        <v>135</v>
      </c>
      <c r="D34" s="2" t="s">
        <v>136</v>
      </c>
      <c r="E34" s="2" t="s">
        <v>219</v>
      </c>
      <c r="F34" s="2" t="s">
        <v>220</v>
      </c>
      <c r="G34" s="2" t="s">
        <v>138</v>
      </c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3"/>
    </row>
    <row r="35" spans="1:22" x14ac:dyDescent="0.3">
      <c r="A35" s="51" t="s">
        <v>139</v>
      </c>
      <c r="B35" s="2">
        <f>VLOOKUP($A$35,Wall_Alternatives[],B1,FALSE)</f>
        <v>0.05</v>
      </c>
      <c r="C35" s="2" t="str">
        <f>VLOOKUP($A$35,Wall_Alternatives[],C1,FALSE)</f>
        <v>A</v>
      </c>
      <c r="D35" s="2">
        <f>VLOOKUP($A$35,Wall_Alternatives[],D1,FALSE)</f>
        <v>0.1</v>
      </c>
      <c r="E35" s="2">
        <f>VLOOKUP($A$35,Wall_Alternatives[],E1,FALSE)</f>
        <v>5</v>
      </c>
      <c r="F35" s="2">
        <f>VLOOKUP($A$35,Wall_Alternatives[],F1,FALSE)</f>
        <v>0.4</v>
      </c>
      <c r="G35" s="2">
        <f>VLOOKUP($A$35,Wall_Alternatives[],G1,FALSE)</f>
        <v>100</v>
      </c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3"/>
    </row>
    <row r="36" spans="1:22" x14ac:dyDescent="0.3">
      <c r="A36" s="188" t="s">
        <v>147</v>
      </c>
      <c r="B36" s="2" t="s">
        <v>148</v>
      </c>
      <c r="C36" s="2" t="s">
        <v>211</v>
      </c>
      <c r="D36" s="2" t="s">
        <v>219</v>
      </c>
      <c r="E36" s="2" t="s">
        <v>220</v>
      </c>
      <c r="F36" s="2" t="s">
        <v>138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3"/>
    </row>
    <row r="37" spans="1:22" x14ac:dyDescent="0.3">
      <c r="A37" s="51" t="s">
        <v>149</v>
      </c>
      <c r="B37" s="2">
        <f>VLOOKUP($A$37,Window_Alternatives[],B1,FALSE)</f>
        <v>0.7</v>
      </c>
      <c r="C37" s="2">
        <f>VLOOKUP($A$37,Window_Alternatives[],C1,FALSE)</f>
        <v>0.2</v>
      </c>
      <c r="D37" s="2">
        <f>VLOOKUP($A$37,Window_Alternatives[],D1,FALSE)</f>
        <v>4.5</v>
      </c>
      <c r="E37" s="2">
        <f>VLOOKUP($A$37,Window_Alternatives[],E1,FALSE)</f>
        <v>4</v>
      </c>
      <c r="F37" s="2">
        <f>VLOOKUP($A$37,Window_Alternatives[],F1,FALSE)</f>
        <v>1000</v>
      </c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3"/>
    </row>
    <row r="38" spans="1:22" x14ac:dyDescent="0.3">
      <c r="A38" s="188" t="s">
        <v>152</v>
      </c>
      <c r="B38" s="2" t="s">
        <v>211</v>
      </c>
      <c r="C38" s="2" t="s">
        <v>219</v>
      </c>
      <c r="D38" s="2" t="s">
        <v>220</v>
      </c>
      <c r="E38" s="2" t="s">
        <v>138</v>
      </c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3"/>
    </row>
    <row r="39" spans="1:22" x14ac:dyDescent="0.3">
      <c r="A39" s="51" t="s">
        <v>155</v>
      </c>
      <c r="B39" s="2">
        <f>VLOOKUP($A$39,Door_Alternatives[],B1,FALSE)</f>
        <v>0.15</v>
      </c>
      <c r="C39" s="2">
        <f>VLOOKUP($A$39,Door_Alternatives[],C1,FALSE)</f>
        <v>1</v>
      </c>
      <c r="D39" s="2">
        <f>VLOOKUP($A$39,Door_Alternatives[],D1,FALSE)</f>
        <v>0.75</v>
      </c>
      <c r="E39" s="2">
        <f>VLOOKUP($A$39,Door_Alternatives[],E1,FALSE)</f>
        <v>200</v>
      </c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3"/>
    </row>
    <row r="40" spans="1:22" x14ac:dyDescent="0.3">
      <c r="A40" s="188" t="s">
        <v>153</v>
      </c>
      <c r="B40" s="2" t="s">
        <v>211</v>
      </c>
      <c r="C40" s="2" t="s">
        <v>219</v>
      </c>
      <c r="D40" s="2" t="s">
        <v>220</v>
      </c>
      <c r="E40" s="2" t="s">
        <v>138</v>
      </c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3"/>
    </row>
    <row r="41" spans="1:22" x14ac:dyDescent="0.3">
      <c r="A41" s="51" t="s">
        <v>156</v>
      </c>
      <c r="B41" s="2">
        <f>VLOOKUP($A$41,Floor_Alternatives[],B1,FALSE)</f>
        <v>0.1</v>
      </c>
      <c r="C41" s="2">
        <f>VLOOKUP($A$41,Floor_Alternatives[],C1,FALSE)</f>
        <v>2</v>
      </c>
      <c r="D41" s="2">
        <f>VLOOKUP($A$41,Floor_Alternatives[],D1,FALSE)</f>
        <v>1.4</v>
      </c>
      <c r="E41" s="2">
        <f>VLOOKUP($A$41,Floor_Alternatives[],E1,FALSE)</f>
        <v>350</v>
      </c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3"/>
    </row>
    <row r="42" spans="1:22" x14ac:dyDescent="0.3">
      <c r="A42" s="188" t="s">
        <v>158</v>
      </c>
      <c r="B42" s="2" t="s">
        <v>137</v>
      </c>
      <c r="C42" s="2" t="s">
        <v>219</v>
      </c>
      <c r="D42" s="2" t="s">
        <v>220</v>
      </c>
      <c r="E42" s="2" t="s">
        <v>138</v>
      </c>
      <c r="F42" s="2" t="s">
        <v>162</v>
      </c>
      <c r="G42" s="2" t="s">
        <v>163</v>
      </c>
      <c r="H42" s="2" t="s">
        <v>164</v>
      </c>
      <c r="I42" s="2" t="s">
        <v>165</v>
      </c>
      <c r="J42" s="2" t="s">
        <v>166</v>
      </c>
      <c r="K42" s="2" t="s">
        <v>167</v>
      </c>
      <c r="L42" s="2" t="s">
        <v>168</v>
      </c>
      <c r="M42" s="2" t="s">
        <v>169</v>
      </c>
      <c r="N42" s="2" t="s">
        <v>170</v>
      </c>
      <c r="O42" s="2" t="s">
        <v>171</v>
      </c>
      <c r="P42" s="2" t="s">
        <v>172</v>
      </c>
      <c r="Q42" s="2" t="s">
        <v>173</v>
      </c>
      <c r="R42" s="2" t="s">
        <v>174</v>
      </c>
      <c r="S42" s="2" t="s">
        <v>175</v>
      </c>
      <c r="T42" s="2" t="s">
        <v>176</v>
      </c>
      <c r="U42" s="2" t="s">
        <v>177</v>
      </c>
      <c r="V42" s="3" t="s">
        <v>178</v>
      </c>
    </row>
    <row r="43" spans="1:22" x14ac:dyDescent="0.3">
      <c r="A43" s="190" t="s">
        <v>161</v>
      </c>
      <c r="B43" s="2">
        <f>VLOOKUP($A$43,Roof_Alternatives[],B1,FALSE)</f>
        <v>0.158</v>
      </c>
      <c r="C43" s="2">
        <f>VLOOKUP($A$43,Roof_Alternatives[],C1,FALSE)</f>
        <v>4.2</v>
      </c>
      <c r="D43" s="2">
        <f>VLOOKUP($A$43,Roof_Alternatives[],D1,FALSE)</f>
        <v>1.3</v>
      </c>
      <c r="E43" s="2">
        <f>VLOOKUP($A$43,Roof_Alternatives[],E1,FALSE)</f>
        <v>130</v>
      </c>
      <c r="F43" s="2">
        <f>VLOOKUP($A$43,Roof_Alternatives[],F1,FALSE)</f>
        <v>3</v>
      </c>
      <c r="G43" s="2">
        <f>VLOOKUP($A$43,Roof_Alternatives[],G1,FALSE)</f>
        <v>1</v>
      </c>
      <c r="H43" s="2">
        <f>VLOOKUP($A$43,Roof_Alternatives[],H1,FALSE)</f>
        <v>1</v>
      </c>
      <c r="I43" s="2">
        <f>VLOOKUP($A$43,Roof_Alternatives[],I1,FALSE)</f>
        <v>3</v>
      </c>
      <c r="J43" s="2">
        <f>VLOOKUP($A$43,Roof_Alternatives[],J1,FALSE)</f>
        <v>7</v>
      </c>
      <c r="K43" s="2">
        <f>VLOOKUP($A$43,Roof_Alternatives[],K1,FALSE)</f>
        <v>15</v>
      </c>
      <c r="L43" s="2">
        <f>VLOOKUP($A$43,Roof_Alternatives[],L1,FALSE)</f>
        <v>23</v>
      </c>
      <c r="M43" s="2">
        <f>VLOOKUP($A$43,Roof_Alternatives[],M1,FALSE)</f>
        <v>33</v>
      </c>
      <c r="N43" s="2">
        <f>VLOOKUP($A$43,Roof_Alternatives[],N1,FALSE)</f>
        <v>43</v>
      </c>
      <c r="O43" s="2">
        <f>VLOOKUP($A$43,Roof_Alternatives[],O1,FALSE)</f>
        <v>51</v>
      </c>
      <c r="P43" s="2">
        <f>VLOOKUP($A$43,Roof_Alternatives[],P1,FALSE)</f>
        <v>58</v>
      </c>
      <c r="Q43" s="2">
        <f>VLOOKUP($A$43,Roof_Alternatives[],Q1,FALSE)</f>
        <v>62</v>
      </c>
      <c r="R43" s="2">
        <f>VLOOKUP($A$43,Roof_Alternatives[],R1,FALSE)</f>
        <v>64</v>
      </c>
      <c r="S43" s="2">
        <f>VLOOKUP($A$43,Roof_Alternatives[],S1,FALSE)</f>
        <v>62</v>
      </c>
      <c r="T43" s="2">
        <f>VLOOKUP($A$43,Roof_Alternatives[],T1,FALSE)</f>
        <v>57</v>
      </c>
      <c r="U43" s="2">
        <f>VLOOKUP($A$43,Roof_Alternatives[],U1,FALSE)</f>
        <v>50</v>
      </c>
      <c r="V43" s="2">
        <f>VLOOKUP($A$43,Roof_Alternatives[],V1,FALSE)</f>
        <v>42</v>
      </c>
    </row>
    <row r="44" spans="1:22" x14ac:dyDescent="0.3">
      <c r="A44" s="188" t="s">
        <v>221</v>
      </c>
      <c r="B44" s="2" t="s">
        <v>222</v>
      </c>
      <c r="C44" s="2" t="s">
        <v>223</v>
      </c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3"/>
    </row>
    <row r="45" spans="1:22" ht="15" thickBot="1" x14ac:dyDescent="0.35">
      <c r="A45" s="54" t="s">
        <v>225</v>
      </c>
      <c r="B45" s="186">
        <f>VLOOKUP($A$45,System_Alternatives[],B1,FALSE)</f>
        <v>7.0339999999999998</v>
      </c>
      <c r="C45" s="192">
        <f>VLOOKUP($A$45,System_Alternatives[],C1,FALSE)</f>
        <v>372800</v>
      </c>
      <c r="D45" s="186"/>
      <c r="E45" s="186"/>
      <c r="F45" s="186"/>
      <c r="G45" s="186"/>
      <c r="H45" s="186"/>
      <c r="I45" s="186"/>
      <c r="J45" s="186"/>
      <c r="K45" s="186"/>
      <c r="L45" s="186"/>
      <c r="M45" s="186"/>
      <c r="N45" s="186"/>
      <c r="O45" s="186"/>
      <c r="P45" s="186"/>
      <c r="Q45" s="186"/>
      <c r="R45" s="186"/>
      <c r="S45" s="186"/>
      <c r="T45" s="186"/>
      <c r="U45" s="186"/>
      <c r="V45" s="5"/>
    </row>
  </sheetData>
  <mergeCells count="3">
    <mergeCell ref="A3:D3"/>
    <mergeCell ref="A18:D18"/>
    <mergeCell ref="A33:D3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17C7D-99F3-48C7-9D21-4A744FB490A6}">
  <sheetPr codeName="Sheet19"/>
  <dimension ref="A1:N36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15.77734375" bestFit="1" customWidth="1"/>
    <col min="7" max="7" width="31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18.44140625" bestFit="1" customWidth="1"/>
    <col min="12" max="12" width="28" bestFit="1" customWidth="1"/>
    <col min="13" max="13" width="40.33203125" bestFit="1" customWidth="1"/>
    <col min="14" max="14" width="34.21875" bestFit="1" customWidth="1"/>
  </cols>
  <sheetData>
    <row r="1" spans="1:14" x14ac:dyDescent="0.3">
      <c r="A1" t="s">
        <v>311</v>
      </c>
      <c r="B1" t="s">
        <v>134</v>
      </c>
      <c r="C1" t="s">
        <v>147</v>
      </c>
      <c r="D1" t="s">
        <v>152</v>
      </c>
      <c r="E1" t="s">
        <v>153</v>
      </c>
      <c r="F1" t="s">
        <v>158</v>
      </c>
      <c r="G1" t="s">
        <v>221</v>
      </c>
      <c r="H1" t="s">
        <v>312</v>
      </c>
      <c r="I1" t="s">
        <v>313</v>
      </c>
      <c r="J1" t="s">
        <v>314</v>
      </c>
      <c r="K1" t="s">
        <v>319</v>
      </c>
      <c r="L1" t="s">
        <v>336</v>
      </c>
      <c r="M1" t="s">
        <v>337</v>
      </c>
      <c r="N1" t="s">
        <v>338</v>
      </c>
    </row>
    <row r="2" spans="1:14" x14ac:dyDescent="0.3">
      <c r="A2">
        <v>1</v>
      </c>
      <c r="B2" t="s">
        <v>139</v>
      </c>
      <c r="C2" t="s">
        <v>149</v>
      </c>
      <c r="D2" t="s">
        <v>154</v>
      </c>
      <c r="E2" t="s">
        <v>156</v>
      </c>
      <c r="F2" t="s">
        <v>159</v>
      </c>
      <c r="G2" t="s">
        <v>225</v>
      </c>
      <c r="H2">
        <v>323.36681110222628</v>
      </c>
      <c r="I2">
        <v>46</v>
      </c>
      <c r="J2">
        <v>1183837.4474965436</v>
      </c>
      <c r="K2">
        <v>85744000</v>
      </c>
      <c r="L2">
        <v>0</v>
      </c>
      <c r="M2">
        <v>0</v>
      </c>
      <c r="N2">
        <v>0</v>
      </c>
    </row>
    <row r="3" spans="1:14" x14ac:dyDescent="0.3">
      <c r="A3">
        <v>2</v>
      </c>
      <c r="B3" t="s">
        <v>139</v>
      </c>
      <c r="C3" t="s">
        <v>149</v>
      </c>
      <c r="D3" t="s">
        <v>154</v>
      </c>
      <c r="E3" t="s">
        <v>156</v>
      </c>
      <c r="F3" t="s">
        <v>159</v>
      </c>
      <c r="G3" t="s">
        <v>225</v>
      </c>
      <c r="H3">
        <v>323.36681110222628</v>
      </c>
      <c r="I3">
        <v>46</v>
      </c>
      <c r="J3">
        <v>1183837.4474965436</v>
      </c>
      <c r="K3">
        <v>85744000</v>
      </c>
      <c r="L3">
        <v>1</v>
      </c>
      <c r="M3">
        <v>0</v>
      </c>
      <c r="N3">
        <v>0</v>
      </c>
    </row>
    <row r="4" spans="1:14" x14ac:dyDescent="0.3">
      <c r="A4">
        <v>3</v>
      </c>
      <c r="B4" t="s">
        <v>139</v>
      </c>
      <c r="C4" t="s">
        <v>149</v>
      </c>
      <c r="D4" t="s">
        <v>154</v>
      </c>
      <c r="E4" t="s">
        <v>156</v>
      </c>
      <c r="F4" t="s">
        <v>159</v>
      </c>
      <c r="G4" t="s">
        <v>225</v>
      </c>
      <c r="H4">
        <v>323.36681110222628</v>
      </c>
      <c r="I4">
        <v>46</v>
      </c>
      <c r="J4">
        <v>1183837.4474965436</v>
      </c>
      <c r="K4">
        <v>85744000</v>
      </c>
      <c r="L4">
        <v>2</v>
      </c>
      <c r="M4">
        <v>0</v>
      </c>
      <c r="N4">
        <v>0</v>
      </c>
    </row>
    <row r="5" spans="1:14" x14ac:dyDescent="0.3">
      <c r="A5">
        <v>4</v>
      </c>
      <c r="B5" t="s">
        <v>139</v>
      </c>
      <c r="C5" t="s">
        <v>149</v>
      </c>
      <c r="D5" t="s">
        <v>154</v>
      </c>
      <c r="E5" t="s">
        <v>156</v>
      </c>
      <c r="F5" t="s">
        <v>159</v>
      </c>
      <c r="G5" t="s">
        <v>225</v>
      </c>
      <c r="H5">
        <v>323.36681110222628</v>
      </c>
      <c r="I5">
        <v>46</v>
      </c>
      <c r="J5">
        <v>1183837.4474965436</v>
      </c>
      <c r="K5">
        <v>85744000</v>
      </c>
      <c r="L5">
        <v>3</v>
      </c>
      <c r="M5">
        <v>0</v>
      </c>
      <c r="N5">
        <v>0</v>
      </c>
    </row>
    <row r="6" spans="1:14" x14ac:dyDescent="0.3">
      <c r="A6">
        <v>5</v>
      </c>
      <c r="B6" t="s">
        <v>139</v>
      </c>
      <c r="C6" t="s">
        <v>149</v>
      </c>
      <c r="D6" t="s">
        <v>154</v>
      </c>
      <c r="E6" t="s">
        <v>156</v>
      </c>
      <c r="F6" t="s">
        <v>159</v>
      </c>
      <c r="G6" t="s">
        <v>225</v>
      </c>
      <c r="H6">
        <v>323.36681110222628</v>
      </c>
      <c r="I6">
        <v>46</v>
      </c>
      <c r="J6">
        <v>1183837.4474965436</v>
      </c>
      <c r="K6">
        <v>85744000</v>
      </c>
      <c r="L6">
        <v>4</v>
      </c>
      <c r="M6">
        <v>0</v>
      </c>
      <c r="N6">
        <v>0</v>
      </c>
    </row>
    <row r="7" spans="1:14" x14ac:dyDescent="0.3">
      <c r="A7">
        <v>6</v>
      </c>
      <c r="B7" t="s">
        <v>139</v>
      </c>
      <c r="C7" t="s">
        <v>149</v>
      </c>
      <c r="D7" t="s">
        <v>154</v>
      </c>
      <c r="E7" t="s">
        <v>156</v>
      </c>
      <c r="F7" t="s">
        <v>159</v>
      </c>
      <c r="G7" t="s">
        <v>225</v>
      </c>
      <c r="H7">
        <v>323.36681110222628</v>
      </c>
      <c r="I7">
        <v>46</v>
      </c>
      <c r="J7">
        <v>1183837.4474965436</v>
      </c>
      <c r="K7">
        <v>85744000</v>
      </c>
      <c r="L7">
        <v>5</v>
      </c>
      <c r="M7">
        <v>0</v>
      </c>
      <c r="N7">
        <v>0</v>
      </c>
    </row>
    <row r="8" spans="1:14" x14ac:dyDescent="0.3">
      <c r="A8">
        <v>7</v>
      </c>
      <c r="B8" t="s">
        <v>139</v>
      </c>
      <c r="C8" t="s">
        <v>149</v>
      </c>
      <c r="D8" t="s">
        <v>154</v>
      </c>
      <c r="E8" t="s">
        <v>156</v>
      </c>
      <c r="F8" t="s">
        <v>159</v>
      </c>
      <c r="G8" t="s">
        <v>225</v>
      </c>
      <c r="H8">
        <v>323.36681110222628</v>
      </c>
      <c r="I8">
        <v>46</v>
      </c>
      <c r="J8">
        <v>1183837.4474965436</v>
      </c>
      <c r="K8">
        <v>85744000</v>
      </c>
      <c r="L8">
        <v>6</v>
      </c>
      <c r="M8">
        <v>0</v>
      </c>
      <c r="N8">
        <v>0</v>
      </c>
    </row>
    <row r="9" spans="1:14" x14ac:dyDescent="0.3">
      <c r="A9">
        <v>8</v>
      </c>
      <c r="B9" t="s">
        <v>139</v>
      </c>
      <c r="C9" t="s">
        <v>149</v>
      </c>
      <c r="D9" t="s">
        <v>154</v>
      </c>
      <c r="E9" t="s">
        <v>156</v>
      </c>
      <c r="F9" t="s">
        <v>159</v>
      </c>
      <c r="G9" t="s">
        <v>225</v>
      </c>
      <c r="H9">
        <v>323.36681110222628</v>
      </c>
      <c r="I9">
        <v>46</v>
      </c>
      <c r="J9">
        <v>1183837.4474965436</v>
      </c>
      <c r="K9">
        <v>85744000</v>
      </c>
      <c r="L9">
        <v>7</v>
      </c>
      <c r="M9">
        <v>0</v>
      </c>
      <c r="N9">
        <v>0</v>
      </c>
    </row>
    <row r="10" spans="1:14" x14ac:dyDescent="0.3">
      <c r="A10">
        <v>9</v>
      </c>
      <c r="B10" t="s">
        <v>139</v>
      </c>
      <c r="C10" t="s">
        <v>149</v>
      </c>
      <c r="D10" t="s">
        <v>154</v>
      </c>
      <c r="E10" t="s">
        <v>156</v>
      </c>
      <c r="F10" t="s">
        <v>159</v>
      </c>
      <c r="G10" t="s">
        <v>225</v>
      </c>
      <c r="H10">
        <v>323.36681110222628</v>
      </c>
      <c r="I10">
        <v>46</v>
      </c>
      <c r="J10">
        <v>1183837.4474965436</v>
      </c>
      <c r="K10">
        <v>85744000</v>
      </c>
      <c r="L10">
        <v>8</v>
      </c>
      <c r="M10">
        <v>0</v>
      </c>
      <c r="N10">
        <v>0</v>
      </c>
    </row>
    <row r="11" spans="1:14" x14ac:dyDescent="0.3">
      <c r="A11">
        <v>10</v>
      </c>
      <c r="B11" t="s">
        <v>139</v>
      </c>
      <c r="C11" t="s">
        <v>149</v>
      </c>
      <c r="D11" t="s">
        <v>154</v>
      </c>
      <c r="E11" t="s">
        <v>156</v>
      </c>
      <c r="F11" t="s">
        <v>159</v>
      </c>
      <c r="G11" t="s">
        <v>225</v>
      </c>
      <c r="H11">
        <v>323.36681110222628</v>
      </c>
      <c r="I11">
        <v>46</v>
      </c>
      <c r="J11">
        <v>1183837.4474965436</v>
      </c>
      <c r="K11">
        <v>85744000</v>
      </c>
      <c r="L11">
        <v>9</v>
      </c>
      <c r="M11">
        <v>0</v>
      </c>
      <c r="N11">
        <v>0</v>
      </c>
    </row>
    <row r="12" spans="1:14" x14ac:dyDescent="0.3">
      <c r="A12">
        <v>11</v>
      </c>
      <c r="B12" t="s">
        <v>139</v>
      </c>
      <c r="C12" t="s">
        <v>149</v>
      </c>
      <c r="D12" t="s">
        <v>154</v>
      </c>
      <c r="E12" t="s">
        <v>156</v>
      </c>
      <c r="F12" t="s">
        <v>159</v>
      </c>
      <c r="G12" t="s">
        <v>225</v>
      </c>
      <c r="H12">
        <v>323.36681110222628</v>
      </c>
      <c r="I12">
        <v>46</v>
      </c>
      <c r="J12">
        <v>1183837.4474965436</v>
      </c>
      <c r="K12">
        <v>85744000</v>
      </c>
      <c r="L12">
        <v>10</v>
      </c>
      <c r="M12">
        <v>0</v>
      </c>
      <c r="N12">
        <v>0</v>
      </c>
    </row>
    <row r="13" spans="1:14" x14ac:dyDescent="0.3">
      <c r="A13">
        <v>12</v>
      </c>
      <c r="B13" t="s">
        <v>139</v>
      </c>
      <c r="C13" t="s">
        <v>149</v>
      </c>
      <c r="D13" t="s">
        <v>154</v>
      </c>
      <c r="E13" t="s">
        <v>156</v>
      </c>
      <c r="F13" t="s">
        <v>159</v>
      </c>
      <c r="G13" t="s">
        <v>225</v>
      </c>
      <c r="H13">
        <v>323.36681110222628</v>
      </c>
      <c r="I13">
        <v>46</v>
      </c>
      <c r="J13">
        <v>1183837.4474965436</v>
      </c>
      <c r="K13">
        <v>85744000</v>
      </c>
      <c r="L13">
        <v>11</v>
      </c>
      <c r="M13">
        <v>0</v>
      </c>
      <c r="N13">
        <v>0</v>
      </c>
    </row>
    <row r="14" spans="1:14" x14ac:dyDescent="0.3">
      <c r="A14">
        <v>13</v>
      </c>
      <c r="B14" t="s">
        <v>139</v>
      </c>
      <c r="C14" t="s">
        <v>149</v>
      </c>
      <c r="D14" t="s">
        <v>154</v>
      </c>
      <c r="E14" t="s">
        <v>156</v>
      </c>
      <c r="F14" t="s">
        <v>159</v>
      </c>
      <c r="G14" t="s">
        <v>225</v>
      </c>
      <c r="H14">
        <v>323.36681110222628</v>
      </c>
      <c r="I14">
        <v>46</v>
      </c>
      <c r="J14">
        <v>1183837.4474965436</v>
      </c>
      <c r="K14">
        <v>85744000</v>
      </c>
      <c r="L14">
        <v>12</v>
      </c>
      <c r="M14">
        <v>0</v>
      </c>
      <c r="N14">
        <v>0</v>
      </c>
    </row>
    <row r="15" spans="1:14" x14ac:dyDescent="0.3">
      <c r="A15">
        <v>14</v>
      </c>
      <c r="B15" t="s">
        <v>139</v>
      </c>
      <c r="C15" t="s">
        <v>149</v>
      </c>
      <c r="D15" t="s">
        <v>154</v>
      </c>
      <c r="E15" t="s">
        <v>156</v>
      </c>
      <c r="F15" t="s">
        <v>159</v>
      </c>
      <c r="G15" t="s">
        <v>225</v>
      </c>
      <c r="H15">
        <v>323.36681110222628</v>
      </c>
      <c r="I15">
        <v>46</v>
      </c>
      <c r="J15">
        <v>1183837.4474965436</v>
      </c>
      <c r="K15">
        <v>85744000</v>
      </c>
      <c r="L15">
        <v>13</v>
      </c>
      <c r="M15">
        <v>0</v>
      </c>
      <c r="N15">
        <v>0</v>
      </c>
    </row>
    <row r="16" spans="1:14" x14ac:dyDescent="0.3">
      <c r="A16">
        <v>15</v>
      </c>
      <c r="B16" t="s">
        <v>139</v>
      </c>
      <c r="C16" t="s">
        <v>149</v>
      </c>
      <c r="D16" t="s">
        <v>154</v>
      </c>
      <c r="E16" t="s">
        <v>156</v>
      </c>
      <c r="F16" t="s">
        <v>159</v>
      </c>
      <c r="G16" t="s">
        <v>225</v>
      </c>
      <c r="H16">
        <v>323.36681110222628</v>
      </c>
      <c r="I16">
        <v>46</v>
      </c>
      <c r="J16">
        <v>1183837.4474965436</v>
      </c>
      <c r="K16">
        <v>85744000</v>
      </c>
      <c r="L16">
        <v>14</v>
      </c>
      <c r="M16">
        <v>0</v>
      </c>
      <c r="N16">
        <v>0</v>
      </c>
    </row>
    <row r="17" spans="1:14" x14ac:dyDescent="0.3">
      <c r="A17">
        <v>16</v>
      </c>
      <c r="B17" t="s">
        <v>139</v>
      </c>
      <c r="C17" t="s">
        <v>149</v>
      </c>
      <c r="D17" t="s">
        <v>154</v>
      </c>
      <c r="E17" t="s">
        <v>156</v>
      </c>
      <c r="F17" t="s">
        <v>159</v>
      </c>
      <c r="G17" t="s">
        <v>225</v>
      </c>
      <c r="H17">
        <v>323.36681110222628</v>
      </c>
      <c r="I17">
        <v>46</v>
      </c>
      <c r="J17">
        <v>1183837.4474965436</v>
      </c>
      <c r="K17">
        <v>85744000</v>
      </c>
      <c r="L17">
        <v>15</v>
      </c>
      <c r="M17">
        <v>0</v>
      </c>
      <c r="N17">
        <v>0</v>
      </c>
    </row>
    <row r="18" spans="1:14" x14ac:dyDescent="0.3">
      <c r="A18">
        <v>17</v>
      </c>
      <c r="B18" t="s">
        <v>139</v>
      </c>
      <c r="C18" t="s">
        <v>149</v>
      </c>
      <c r="D18" t="s">
        <v>154</v>
      </c>
      <c r="E18" t="s">
        <v>156</v>
      </c>
      <c r="F18" t="s">
        <v>159</v>
      </c>
      <c r="G18" t="s">
        <v>225</v>
      </c>
      <c r="H18">
        <v>323.36681110222628</v>
      </c>
      <c r="I18">
        <v>46</v>
      </c>
      <c r="J18">
        <v>1183837.4474965436</v>
      </c>
      <c r="K18">
        <v>85744000</v>
      </c>
      <c r="L18">
        <v>16</v>
      </c>
      <c r="M18">
        <v>0</v>
      </c>
      <c r="N18">
        <v>0</v>
      </c>
    </row>
    <row r="19" spans="1:14" x14ac:dyDescent="0.3">
      <c r="A19">
        <v>18</v>
      </c>
      <c r="B19" t="s">
        <v>139</v>
      </c>
      <c r="C19" t="s">
        <v>149</v>
      </c>
      <c r="D19" t="s">
        <v>154</v>
      </c>
      <c r="E19" t="s">
        <v>156</v>
      </c>
      <c r="F19" t="s">
        <v>159</v>
      </c>
      <c r="G19" t="s">
        <v>225</v>
      </c>
      <c r="H19">
        <v>323.36681110222628</v>
      </c>
      <c r="I19">
        <v>46</v>
      </c>
      <c r="J19">
        <v>1183837.4474965436</v>
      </c>
      <c r="K19">
        <v>85744000</v>
      </c>
      <c r="L19">
        <v>17</v>
      </c>
      <c r="M19">
        <v>0</v>
      </c>
      <c r="N19">
        <v>0</v>
      </c>
    </row>
    <row r="20" spans="1:14" x14ac:dyDescent="0.3">
      <c r="A20">
        <v>19</v>
      </c>
      <c r="B20" t="s">
        <v>139</v>
      </c>
      <c r="C20" t="s">
        <v>149</v>
      </c>
      <c r="D20" t="s">
        <v>154</v>
      </c>
      <c r="E20" t="s">
        <v>156</v>
      </c>
      <c r="F20" t="s">
        <v>159</v>
      </c>
      <c r="G20" t="s">
        <v>225</v>
      </c>
      <c r="H20">
        <v>323.36681110222628</v>
      </c>
      <c r="I20">
        <v>46</v>
      </c>
      <c r="J20">
        <v>1183837.4474965436</v>
      </c>
      <c r="K20">
        <v>85744000</v>
      </c>
      <c r="L20">
        <v>18</v>
      </c>
      <c r="M20">
        <v>0</v>
      </c>
      <c r="N20">
        <v>0</v>
      </c>
    </row>
    <row r="21" spans="1:14" x14ac:dyDescent="0.3">
      <c r="A21">
        <v>20</v>
      </c>
      <c r="B21" t="s">
        <v>139</v>
      </c>
      <c r="C21" t="s">
        <v>149</v>
      </c>
      <c r="D21" t="s">
        <v>154</v>
      </c>
      <c r="E21" t="s">
        <v>156</v>
      </c>
      <c r="F21" t="s">
        <v>159</v>
      </c>
      <c r="G21" t="s">
        <v>225</v>
      </c>
      <c r="H21">
        <v>323.36681110222628</v>
      </c>
      <c r="I21">
        <v>46</v>
      </c>
      <c r="J21">
        <v>1183837.4474965436</v>
      </c>
      <c r="K21">
        <v>85744000</v>
      </c>
      <c r="L21">
        <v>19</v>
      </c>
      <c r="M21">
        <v>0</v>
      </c>
      <c r="N21">
        <v>0</v>
      </c>
    </row>
    <row r="22" spans="1:14" x14ac:dyDescent="0.3">
      <c r="A22">
        <v>21</v>
      </c>
      <c r="B22" t="s">
        <v>139</v>
      </c>
      <c r="C22" t="s">
        <v>149</v>
      </c>
      <c r="D22" t="s">
        <v>154</v>
      </c>
      <c r="E22" t="s">
        <v>156</v>
      </c>
      <c r="F22" t="s">
        <v>159</v>
      </c>
      <c r="G22" t="s">
        <v>225</v>
      </c>
      <c r="H22">
        <v>323.36681110222628</v>
      </c>
      <c r="I22">
        <v>46</v>
      </c>
      <c r="J22">
        <v>1183837.4474965436</v>
      </c>
      <c r="K22">
        <v>85744000</v>
      </c>
      <c r="L22">
        <v>20</v>
      </c>
      <c r="M22">
        <v>0</v>
      </c>
      <c r="N22">
        <v>0</v>
      </c>
    </row>
    <row r="23" spans="1:14" x14ac:dyDescent="0.3">
      <c r="A23">
        <v>22</v>
      </c>
      <c r="B23" t="s">
        <v>139</v>
      </c>
      <c r="C23" t="s">
        <v>149</v>
      </c>
      <c r="D23" t="s">
        <v>154</v>
      </c>
      <c r="E23" t="s">
        <v>156</v>
      </c>
      <c r="F23" t="s">
        <v>159</v>
      </c>
      <c r="G23" t="s">
        <v>225</v>
      </c>
      <c r="H23">
        <v>323.36681110222628</v>
      </c>
      <c r="I23">
        <v>46</v>
      </c>
      <c r="J23">
        <v>1183837.4474965436</v>
      </c>
      <c r="K23">
        <v>85744000</v>
      </c>
      <c r="L23">
        <v>21</v>
      </c>
      <c r="M23">
        <v>0</v>
      </c>
      <c r="N23">
        <v>0</v>
      </c>
    </row>
    <row r="24" spans="1:14" x14ac:dyDescent="0.3">
      <c r="A24">
        <v>23</v>
      </c>
      <c r="B24" t="s">
        <v>139</v>
      </c>
      <c r="C24" t="s">
        <v>149</v>
      </c>
      <c r="D24" t="s">
        <v>154</v>
      </c>
      <c r="E24" t="s">
        <v>156</v>
      </c>
      <c r="F24" t="s">
        <v>159</v>
      </c>
      <c r="G24" t="s">
        <v>225</v>
      </c>
      <c r="H24">
        <v>323.36681110222628</v>
      </c>
      <c r="I24">
        <v>46</v>
      </c>
      <c r="J24">
        <v>1183837.4474965436</v>
      </c>
      <c r="K24">
        <v>85744000</v>
      </c>
      <c r="L24">
        <v>22</v>
      </c>
      <c r="M24">
        <v>0</v>
      </c>
      <c r="N24">
        <v>0</v>
      </c>
    </row>
    <row r="25" spans="1:14" x14ac:dyDescent="0.3">
      <c r="A25">
        <v>24</v>
      </c>
      <c r="B25" t="s">
        <v>139</v>
      </c>
      <c r="C25" t="s">
        <v>149</v>
      </c>
      <c r="D25" t="s">
        <v>154</v>
      </c>
      <c r="E25" t="s">
        <v>156</v>
      </c>
      <c r="F25" t="s">
        <v>159</v>
      </c>
      <c r="G25" t="s">
        <v>225</v>
      </c>
      <c r="H25">
        <v>335.51496938413476</v>
      </c>
      <c r="I25">
        <v>48</v>
      </c>
      <c r="J25">
        <v>1345084.3971209433</v>
      </c>
      <c r="K25">
        <v>89472000</v>
      </c>
      <c r="L25">
        <v>23</v>
      </c>
      <c r="M25">
        <v>-13.620700203848758</v>
      </c>
      <c r="N25">
        <v>-4.3478260869565215</v>
      </c>
    </row>
    <row r="26" spans="1:14" x14ac:dyDescent="0.3">
      <c r="A26">
        <v>25</v>
      </c>
      <c r="B26" t="s">
        <v>139</v>
      </c>
      <c r="C26" t="s">
        <v>149</v>
      </c>
      <c r="D26" t="s">
        <v>154</v>
      </c>
      <c r="E26" t="s">
        <v>156</v>
      </c>
      <c r="F26" t="s">
        <v>159</v>
      </c>
      <c r="G26" t="s">
        <v>225</v>
      </c>
      <c r="H26">
        <v>335.51496938413476</v>
      </c>
      <c r="I26">
        <v>48</v>
      </c>
      <c r="J26">
        <v>1345084.3971209433</v>
      </c>
      <c r="K26">
        <v>89472000</v>
      </c>
      <c r="L26">
        <v>24</v>
      </c>
      <c r="M26">
        <v>-13.620700203848758</v>
      </c>
      <c r="N26">
        <v>-4.3478260869565215</v>
      </c>
    </row>
    <row r="27" spans="1:14" x14ac:dyDescent="0.3">
      <c r="A27">
        <v>26</v>
      </c>
      <c r="B27" t="s">
        <v>139</v>
      </c>
      <c r="C27" t="s">
        <v>149</v>
      </c>
      <c r="D27" t="s">
        <v>154</v>
      </c>
      <c r="E27" t="s">
        <v>156</v>
      </c>
      <c r="F27" t="s">
        <v>159</v>
      </c>
      <c r="G27" t="s">
        <v>225</v>
      </c>
      <c r="H27">
        <v>335.51496938413476</v>
      </c>
      <c r="I27">
        <v>48</v>
      </c>
      <c r="J27">
        <v>1345084.3971209433</v>
      </c>
      <c r="K27">
        <v>89472000</v>
      </c>
      <c r="L27">
        <v>25</v>
      </c>
      <c r="M27">
        <v>-13.620700203848758</v>
      </c>
      <c r="N27">
        <v>-4.3478260869565215</v>
      </c>
    </row>
    <row r="28" spans="1:14" x14ac:dyDescent="0.3">
      <c r="A28">
        <v>27</v>
      </c>
      <c r="B28" t="s">
        <v>139</v>
      </c>
      <c r="C28" t="s">
        <v>149</v>
      </c>
      <c r="D28" t="s">
        <v>154</v>
      </c>
      <c r="E28" t="s">
        <v>156</v>
      </c>
      <c r="F28" t="s">
        <v>159</v>
      </c>
      <c r="G28" t="s">
        <v>225</v>
      </c>
      <c r="H28">
        <v>335.51496938413476</v>
      </c>
      <c r="I28">
        <v>48</v>
      </c>
      <c r="J28">
        <v>1345084.3971209433</v>
      </c>
      <c r="K28">
        <v>89472000</v>
      </c>
      <c r="L28">
        <v>26</v>
      </c>
      <c r="M28">
        <v>-13.620700203848758</v>
      </c>
      <c r="N28">
        <v>-4.3478260869565215</v>
      </c>
    </row>
    <row r="29" spans="1:14" x14ac:dyDescent="0.3">
      <c r="A29">
        <v>28</v>
      </c>
      <c r="B29" t="s">
        <v>139</v>
      </c>
      <c r="C29" t="s">
        <v>149</v>
      </c>
      <c r="D29" t="s">
        <v>154</v>
      </c>
      <c r="E29" t="s">
        <v>156</v>
      </c>
      <c r="F29" t="s">
        <v>159</v>
      </c>
      <c r="G29" t="s">
        <v>225</v>
      </c>
      <c r="H29">
        <v>335.51496938413476</v>
      </c>
      <c r="I29">
        <v>48</v>
      </c>
      <c r="J29">
        <v>1345084.3971209433</v>
      </c>
      <c r="K29">
        <v>89472000</v>
      </c>
      <c r="L29">
        <v>27</v>
      </c>
      <c r="M29">
        <v>-13.620700203848758</v>
      </c>
      <c r="N29">
        <v>-4.3478260869565215</v>
      </c>
    </row>
    <row r="30" spans="1:14" x14ac:dyDescent="0.3">
      <c r="A30">
        <v>29</v>
      </c>
      <c r="B30" t="s">
        <v>139</v>
      </c>
      <c r="C30" t="s">
        <v>149</v>
      </c>
      <c r="D30" t="s">
        <v>154</v>
      </c>
      <c r="E30" t="s">
        <v>156</v>
      </c>
      <c r="F30" t="s">
        <v>159</v>
      </c>
      <c r="G30" t="s">
        <v>225</v>
      </c>
      <c r="H30">
        <v>335.51496938413476</v>
      </c>
      <c r="I30">
        <v>48</v>
      </c>
      <c r="J30">
        <v>1345084.3971209433</v>
      </c>
      <c r="K30">
        <v>89472000</v>
      </c>
      <c r="L30">
        <v>28</v>
      </c>
      <c r="M30">
        <v>-13.620700203848758</v>
      </c>
      <c r="N30">
        <v>-4.3478260869565215</v>
      </c>
    </row>
    <row r="31" spans="1:14" x14ac:dyDescent="0.3">
      <c r="A31">
        <v>30</v>
      </c>
      <c r="B31" t="s">
        <v>139</v>
      </c>
      <c r="C31" t="s">
        <v>149</v>
      </c>
      <c r="D31" t="s">
        <v>154</v>
      </c>
      <c r="E31" t="s">
        <v>156</v>
      </c>
      <c r="F31" t="s">
        <v>159</v>
      </c>
      <c r="G31" t="s">
        <v>225</v>
      </c>
      <c r="H31">
        <v>335.51496938413476</v>
      </c>
      <c r="I31">
        <v>48</v>
      </c>
      <c r="J31">
        <v>1345084.3971209433</v>
      </c>
      <c r="K31">
        <v>89472000</v>
      </c>
      <c r="L31">
        <v>29</v>
      </c>
      <c r="M31">
        <v>-13.620700203848758</v>
      </c>
      <c r="N31">
        <v>-4.3478260869565215</v>
      </c>
    </row>
    <row r="32" spans="1:14" x14ac:dyDescent="0.3">
      <c r="A32">
        <v>31</v>
      </c>
      <c r="B32" t="s">
        <v>139</v>
      </c>
      <c r="C32" t="s">
        <v>149</v>
      </c>
      <c r="D32" t="s">
        <v>154</v>
      </c>
      <c r="E32" t="s">
        <v>156</v>
      </c>
      <c r="F32" t="s">
        <v>159</v>
      </c>
      <c r="G32" t="s">
        <v>225</v>
      </c>
      <c r="H32">
        <v>335.51496938413476</v>
      </c>
      <c r="I32">
        <v>48</v>
      </c>
      <c r="J32">
        <v>1345084.3971209433</v>
      </c>
      <c r="K32">
        <v>89472000</v>
      </c>
      <c r="L32">
        <v>30</v>
      </c>
      <c r="M32">
        <v>-13.620700203848758</v>
      </c>
      <c r="N32">
        <v>-4.3478260869565215</v>
      </c>
    </row>
    <row r="33" spans="1:14" x14ac:dyDescent="0.3">
      <c r="A33">
        <v>32</v>
      </c>
      <c r="B33" t="s">
        <v>139</v>
      </c>
      <c r="C33" t="s">
        <v>149</v>
      </c>
      <c r="D33" t="s">
        <v>154</v>
      </c>
      <c r="E33" t="s">
        <v>156</v>
      </c>
      <c r="F33" t="s">
        <v>159</v>
      </c>
      <c r="G33" t="s">
        <v>225</v>
      </c>
      <c r="H33">
        <v>335.51496938413476</v>
      </c>
      <c r="I33">
        <v>48</v>
      </c>
      <c r="J33">
        <v>1345084.3971209433</v>
      </c>
      <c r="K33">
        <v>89472000</v>
      </c>
      <c r="L33">
        <v>31</v>
      </c>
      <c r="M33">
        <v>-13.620700203848758</v>
      </c>
      <c r="N33">
        <v>-4.3478260869565215</v>
      </c>
    </row>
    <row r="34" spans="1:14" x14ac:dyDescent="0.3">
      <c r="A34">
        <v>33</v>
      </c>
      <c r="B34" t="s">
        <v>139</v>
      </c>
      <c r="C34" t="s">
        <v>149</v>
      </c>
      <c r="D34" t="s">
        <v>154</v>
      </c>
      <c r="E34" t="s">
        <v>156</v>
      </c>
      <c r="F34" t="s">
        <v>159</v>
      </c>
      <c r="G34" t="s">
        <v>225</v>
      </c>
      <c r="H34">
        <v>335.51496938413476</v>
      </c>
      <c r="I34">
        <v>48</v>
      </c>
      <c r="J34">
        <v>1345084.3971209433</v>
      </c>
      <c r="K34">
        <v>89472000</v>
      </c>
      <c r="L34">
        <v>32</v>
      </c>
      <c r="M34">
        <v>-13.620700203848758</v>
      </c>
      <c r="N34">
        <v>-4.3478260869565215</v>
      </c>
    </row>
    <row r="35" spans="1:14" x14ac:dyDescent="0.3">
      <c r="A35">
        <v>34</v>
      </c>
      <c r="B35" t="s">
        <v>139</v>
      </c>
      <c r="C35" t="s">
        <v>149</v>
      </c>
      <c r="D35" t="s">
        <v>154</v>
      </c>
      <c r="E35" t="s">
        <v>156</v>
      </c>
      <c r="F35" t="s">
        <v>159</v>
      </c>
      <c r="G35" t="s">
        <v>225</v>
      </c>
      <c r="H35">
        <v>335.51496938413476</v>
      </c>
      <c r="I35">
        <v>48</v>
      </c>
      <c r="J35">
        <v>1345084.3971209433</v>
      </c>
      <c r="K35">
        <v>89472000</v>
      </c>
      <c r="L35">
        <v>33</v>
      </c>
      <c r="M35">
        <v>-13.620700203848758</v>
      </c>
      <c r="N35">
        <v>-4.3478260869565215</v>
      </c>
    </row>
    <row r="36" spans="1:14" x14ac:dyDescent="0.3">
      <c r="A36">
        <v>35</v>
      </c>
      <c r="B36" t="s">
        <v>139</v>
      </c>
      <c r="C36" t="s">
        <v>149</v>
      </c>
      <c r="D36" t="s">
        <v>154</v>
      </c>
      <c r="E36" t="s">
        <v>156</v>
      </c>
      <c r="F36" t="s">
        <v>159</v>
      </c>
      <c r="G36" t="s">
        <v>225</v>
      </c>
      <c r="H36">
        <v>335.51496938413476</v>
      </c>
      <c r="I36">
        <v>48</v>
      </c>
      <c r="J36">
        <v>1345084.3971209433</v>
      </c>
      <c r="K36">
        <v>89472000</v>
      </c>
      <c r="L36">
        <v>34</v>
      </c>
      <c r="M36">
        <v>-13.620700203848758</v>
      </c>
      <c r="N36">
        <v>-4.3478260869565215</v>
      </c>
    </row>
    <row r="37" spans="1:14" x14ac:dyDescent="0.3">
      <c r="A37">
        <v>36</v>
      </c>
      <c r="B37" t="s">
        <v>139</v>
      </c>
      <c r="C37" t="s">
        <v>149</v>
      </c>
      <c r="D37" t="s">
        <v>154</v>
      </c>
      <c r="E37" t="s">
        <v>156</v>
      </c>
      <c r="F37" t="s">
        <v>159</v>
      </c>
      <c r="G37" t="s">
        <v>225</v>
      </c>
      <c r="H37">
        <v>335.51496938413476</v>
      </c>
      <c r="I37">
        <v>48</v>
      </c>
      <c r="J37">
        <v>1345084.3971209433</v>
      </c>
      <c r="K37">
        <v>89472000</v>
      </c>
      <c r="L37">
        <v>35</v>
      </c>
      <c r="M37">
        <v>-13.620700203848758</v>
      </c>
      <c r="N37">
        <v>-4.3478260869565215</v>
      </c>
    </row>
    <row r="38" spans="1:14" x14ac:dyDescent="0.3">
      <c r="A38">
        <v>37</v>
      </c>
      <c r="B38" t="s">
        <v>139</v>
      </c>
      <c r="C38" t="s">
        <v>149</v>
      </c>
      <c r="D38" t="s">
        <v>154</v>
      </c>
      <c r="E38" t="s">
        <v>156</v>
      </c>
      <c r="F38" t="s">
        <v>159</v>
      </c>
      <c r="G38" t="s">
        <v>225</v>
      </c>
      <c r="H38">
        <v>335.51496938413476</v>
      </c>
      <c r="I38">
        <v>48</v>
      </c>
      <c r="J38">
        <v>1345084.3971209433</v>
      </c>
      <c r="K38">
        <v>89472000</v>
      </c>
      <c r="L38">
        <v>36</v>
      </c>
      <c r="M38">
        <v>-13.620700203848758</v>
      </c>
      <c r="N38">
        <v>-4.3478260869565215</v>
      </c>
    </row>
    <row r="39" spans="1:14" x14ac:dyDescent="0.3">
      <c r="A39">
        <v>38</v>
      </c>
      <c r="B39" t="s">
        <v>139</v>
      </c>
      <c r="C39" t="s">
        <v>149</v>
      </c>
      <c r="D39" t="s">
        <v>154</v>
      </c>
      <c r="E39" t="s">
        <v>156</v>
      </c>
      <c r="F39" t="s">
        <v>159</v>
      </c>
      <c r="G39" t="s">
        <v>225</v>
      </c>
      <c r="H39">
        <v>335.51496938413476</v>
      </c>
      <c r="I39">
        <v>48</v>
      </c>
      <c r="J39">
        <v>1345084.3971209433</v>
      </c>
      <c r="K39">
        <v>89472000</v>
      </c>
      <c r="L39">
        <v>37</v>
      </c>
      <c r="M39">
        <v>-13.620700203848758</v>
      </c>
      <c r="N39">
        <v>-4.3478260869565215</v>
      </c>
    </row>
    <row r="40" spans="1:14" x14ac:dyDescent="0.3">
      <c r="A40">
        <v>39</v>
      </c>
      <c r="B40" t="s">
        <v>139</v>
      </c>
      <c r="C40" t="s">
        <v>149</v>
      </c>
      <c r="D40" t="s">
        <v>154</v>
      </c>
      <c r="E40" t="s">
        <v>156</v>
      </c>
      <c r="F40" t="s">
        <v>159</v>
      </c>
      <c r="G40" t="s">
        <v>225</v>
      </c>
      <c r="H40">
        <v>335.51496938413476</v>
      </c>
      <c r="I40">
        <v>48</v>
      </c>
      <c r="J40">
        <v>1345084.3971209433</v>
      </c>
      <c r="K40">
        <v>89472000</v>
      </c>
      <c r="L40">
        <v>38</v>
      </c>
      <c r="M40">
        <v>-13.620700203848758</v>
      </c>
      <c r="N40">
        <v>-4.3478260869565215</v>
      </c>
    </row>
    <row r="41" spans="1:14" x14ac:dyDescent="0.3">
      <c r="A41">
        <v>40</v>
      </c>
      <c r="B41" t="s">
        <v>139</v>
      </c>
      <c r="C41" t="s">
        <v>149</v>
      </c>
      <c r="D41" t="s">
        <v>154</v>
      </c>
      <c r="E41" t="s">
        <v>156</v>
      </c>
      <c r="F41" t="s">
        <v>159</v>
      </c>
      <c r="G41" t="s">
        <v>225</v>
      </c>
      <c r="H41">
        <v>335.51496938413476</v>
      </c>
      <c r="I41">
        <v>48</v>
      </c>
      <c r="J41">
        <v>1345084.3971209433</v>
      </c>
      <c r="K41">
        <v>89472000</v>
      </c>
      <c r="L41">
        <v>39</v>
      </c>
      <c r="M41">
        <v>-13.620700203848758</v>
      </c>
      <c r="N41">
        <v>-4.3478260869565215</v>
      </c>
    </row>
    <row r="42" spans="1:14" x14ac:dyDescent="0.3">
      <c r="A42">
        <v>41</v>
      </c>
      <c r="B42" t="s">
        <v>139</v>
      </c>
      <c r="C42" t="s">
        <v>149</v>
      </c>
      <c r="D42" t="s">
        <v>154</v>
      </c>
      <c r="E42" t="s">
        <v>156</v>
      </c>
      <c r="F42" t="s">
        <v>159</v>
      </c>
      <c r="G42" t="s">
        <v>225</v>
      </c>
      <c r="H42">
        <v>335.51496938413476</v>
      </c>
      <c r="I42">
        <v>48</v>
      </c>
      <c r="J42">
        <v>1345084.3971209433</v>
      </c>
      <c r="K42">
        <v>89472000</v>
      </c>
      <c r="L42">
        <v>40</v>
      </c>
      <c r="M42">
        <v>-13.620700203848758</v>
      </c>
      <c r="N42">
        <v>-4.3478260869565215</v>
      </c>
    </row>
    <row r="43" spans="1:14" x14ac:dyDescent="0.3">
      <c r="A43">
        <v>42</v>
      </c>
      <c r="B43" t="s">
        <v>139</v>
      </c>
      <c r="C43" t="s">
        <v>149</v>
      </c>
      <c r="D43" t="s">
        <v>154</v>
      </c>
      <c r="E43" t="s">
        <v>156</v>
      </c>
      <c r="F43" t="s">
        <v>159</v>
      </c>
      <c r="G43" t="s">
        <v>225</v>
      </c>
      <c r="H43">
        <v>335.51496938413476</v>
      </c>
      <c r="I43">
        <v>48</v>
      </c>
      <c r="J43">
        <v>1345084.3971209433</v>
      </c>
      <c r="K43">
        <v>89472000</v>
      </c>
      <c r="L43">
        <v>41</v>
      </c>
      <c r="M43">
        <v>-13.620700203848758</v>
      </c>
      <c r="N43">
        <v>-4.3478260869565215</v>
      </c>
    </row>
    <row r="44" spans="1:14" x14ac:dyDescent="0.3">
      <c r="A44">
        <v>43</v>
      </c>
      <c r="B44" t="s">
        <v>139</v>
      </c>
      <c r="C44" t="s">
        <v>149</v>
      </c>
      <c r="D44" t="s">
        <v>154</v>
      </c>
      <c r="E44" t="s">
        <v>156</v>
      </c>
      <c r="F44" t="s">
        <v>159</v>
      </c>
      <c r="G44" t="s">
        <v>225</v>
      </c>
      <c r="H44">
        <v>335.51496938413476</v>
      </c>
      <c r="I44">
        <v>48</v>
      </c>
      <c r="J44">
        <v>1345084.3971209433</v>
      </c>
      <c r="K44">
        <v>89472000</v>
      </c>
      <c r="L44">
        <v>42</v>
      </c>
      <c r="M44">
        <v>-13.620700203848758</v>
      </c>
      <c r="N44">
        <v>-4.3478260869565215</v>
      </c>
    </row>
    <row r="45" spans="1:14" x14ac:dyDescent="0.3">
      <c r="A45">
        <v>44</v>
      </c>
      <c r="B45" t="s">
        <v>139</v>
      </c>
      <c r="C45" t="s">
        <v>149</v>
      </c>
      <c r="D45" t="s">
        <v>154</v>
      </c>
      <c r="E45" t="s">
        <v>156</v>
      </c>
      <c r="F45" t="s">
        <v>159</v>
      </c>
      <c r="G45" t="s">
        <v>225</v>
      </c>
      <c r="H45">
        <v>335.51496938413476</v>
      </c>
      <c r="I45">
        <v>48</v>
      </c>
      <c r="J45">
        <v>1345084.3971209433</v>
      </c>
      <c r="K45">
        <v>89472000</v>
      </c>
      <c r="L45">
        <v>43</v>
      </c>
      <c r="M45">
        <v>-13.620700203848758</v>
      </c>
      <c r="N45">
        <v>-4.3478260869565215</v>
      </c>
    </row>
    <row r="46" spans="1:14" x14ac:dyDescent="0.3">
      <c r="A46">
        <v>45</v>
      </c>
      <c r="B46" t="s">
        <v>139</v>
      </c>
      <c r="C46" t="s">
        <v>149</v>
      </c>
      <c r="D46" t="s">
        <v>154</v>
      </c>
      <c r="E46" t="s">
        <v>156</v>
      </c>
      <c r="F46" t="s">
        <v>159</v>
      </c>
      <c r="G46" t="s">
        <v>225</v>
      </c>
      <c r="H46">
        <v>335.51496938413476</v>
      </c>
      <c r="I46">
        <v>48</v>
      </c>
      <c r="J46">
        <v>1345084.3971209433</v>
      </c>
      <c r="K46">
        <v>89472000</v>
      </c>
      <c r="L46">
        <v>44</v>
      </c>
      <c r="M46">
        <v>-13.620700203848758</v>
      </c>
      <c r="N46">
        <v>-4.3478260869565215</v>
      </c>
    </row>
    <row r="47" spans="1:14" x14ac:dyDescent="0.3">
      <c r="A47">
        <v>46</v>
      </c>
      <c r="B47" t="s">
        <v>139</v>
      </c>
      <c r="C47" t="s">
        <v>149</v>
      </c>
      <c r="D47" t="s">
        <v>154</v>
      </c>
      <c r="E47" t="s">
        <v>156</v>
      </c>
      <c r="F47" t="s">
        <v>159</v>
      </c>
      <c r="G47" t="s">
        <v>225</v>
      </c>
      <c r="H47">
        <v>335.51496938413476</v>
      </c>
      <c r="I47">
        <v>48</v>
      </c>
      <c r="J47">
        <v>1345084.3971209433</v>
      </c>
      <c r="K47">
        <v>89472000</v>
      </c>
      <c r="L47">
        <v>45</v>
      </c>
      <c r="M47">
        <v>-13.620700203848758</v>
      </c>
      <c r="N47">
        <v>-4.3478260869565215</v>
      </c>
    </row>
    <row r="48" spans="1:14" x14ac:dyDescent="0.3">
      <c r="A48">
        <v>47</v>
      </c>
      <c r="B48" t="s">
        <v>139</v>
      </c>
      <c r="C48" t="s">
        <v>149</v>
      </c>
      <c r="D48" t="s">
        <v>154</v>
      </c>
      <c r="E48" t="s">
        <v>156</v>
      </c>
      <c r="F48" t="s">
        <v>159</v>
      </c>
      <c r="G48" t="s">
        <v>225</v>
      </c>
      <c r="H48">
        <v>335.51496938413476</v>
      </c>
      <c r="I48">
        <v>48</v>
      </c>
      <c r="J48">
        <v>1345084.3971209433</v>
      </c>
      <c r="K48">
        <v>89472000</v>
      </c>
      <c r="L48">
        <v>46</v>
      </c>
      <c r="M48">
        <v>-13.620700203848758</v>
      </c>
      <c r="N48">
        <v>-4.3478260869565215</v>
      </c>
    </row>
    <row r="49" spans="1:14" x14ac:dyDescent="0.3">
      <c r="A49">
        <v>48</v>
      </c>
      <c r="B49" t="s">
        <v>139</v>
      </c>
      <c r="C49" t="s">
        <v>149</v>
      </c>
      <c r="D49" t="s">
        <v>154</v>
      </c>
      <c r="E49" t="s">
        <v>156</v>
      </c>
      <c r="F49" t="s">
        <v>159</v>
      </c>
      <c r="G49" t="s">
        <v>225</v>
      </c>
      <c r="H49">
        <v>335.51496938413476</v>
      </c>
      <c r="I49">
        <v>48</v>
      </c>
      <c r="J49">
        <v>1345084.3971209433</v>
      </c>
      <c r="K49">
        <v>89472000</v>
      </c>
      <c r="L49">
        <v>47</v>
      </c>
      <c r="M49">
        <v>-13.620700203848758</v>
      </c>
      <c r="N49">
        <v>-4.3478260869565215</v>
      </c>
    </row>
    <row r="50" spans="1:14" x14ac:dyDescent="0.3">
      <c r="A50">
        <v>49</v>
      </c>
      <c r="B50" t="s">
        <v>139</v>
      </c>
      <c r="C50" t="s">
        <v>149</v>
      </c>
      <c r="D50" t="s">
        <v>154</v>
      </c>
      <c r="E50" t="s">
        <v>156</v>
      </c>
      <c r="F50" t="s">
        <v>159</v>
      </c>
      <c r="G50" t="s">
        <v>225</v>
      </c>
      <c r="H50">
        <v>335.51496938413476</v>
      </c>
      <c r="I50">
        <v>48</v>
      </c>
      <c r="J50">
        <v>1345084.3971209433</v>
      </c>
      <c r="K50">
        <v>89472000</v>
      </c>
      <c r="L50">
        <v>48</v>
      </c>
      <c r="M50">
        <v>-13.620700203848758</v>
      </c>
      <c r="N50">
        <v>-4.3478260869565215</v>
      </c>
    </row>
    <row r="51" spans="1:14" x14ac:dyDescent="0.3">
      <c r="A51">
        <v>50</v>
      </c>
      <c r="B51" t="s">
        <v>139</v>
      </c>
      <c r="C51" t="s">
        <v>149</v>
      </c>
      <c r="D51" t="s">
        <v>154</v>
      </c>
      <c r="E51" t="s">
        <v>156</v>
      </c>
      <c r="F51" t="s">
        <v>159</v>
      </c>
      <c r="G51" t="s">
        <v>225</v>
      </c>
      <c r="H51">
        <v>335.51496938413476</v>
      </c>
      <c r="I51">
        <v>48</v>
      </c>
      <c r="J51">
        <v>1345084.3971209433</v>
      </c>
      <c r="K51">
        <v>89472000</v>
      </c>
      <c r="L51">
        <v>49</v>
      </c>
      <c r="M51">
        <v>-13.620700203848758</v>
      </c>
      <c r="N51">
        <v>-4.3478260869565215</v>
      </c>
    </row>
    <row r="52" spans="1:14" x14ac:dyDescent="0.3">
      <c r="A52">
        <v>51</v>
      </c>
      <c r="B52" t="s">
        <v>139</v>
      </c>
      <c r="C52" t="s">
        <v>149</v>
      </c>
      <c r="D52" t="s">
        <v>154</v>
      </c>
      <c r="E52" t="s">
        <v>156</v>
      </c>
      <c r="F52" t="s">
        <v>159</v>
      </c>
      <c r="G52" t="s">
        <v>225</v>
      </c>
      <c r="H52">
        <v>335.51496938413476</v>
      </c>
      <c r="I52">
        <v>48</v>
      </c>
      <c r="J52">
        <v>1345084.3971209433</v>
      </c>
      <c r="K52">
        <v>89472000</v>
      </c>
      <c r="L52">
        <v>50</v>
      </c>
      <c r="M52">
        <v>-13.620700203848758</v>
      </c>
      <c r="N52">
        <v>-4.3478260869565215</v>
      </c>
    </row>
    <row r="53" spans="1:14" x14ac:dyDescent="0.3">
      <c r="A53">
        <v>52</v>
      </c>
      <c r="B53" t="s">
        <v>139</v>
      </c>
      <c r="C53" t="s">
        <v>149</v>
      </c>
      <c r="D53" t="s">
        <v>154</v>
      </c>
      <c r="E53" t="s">
        <v>156</v>
      </c>
      <c r="F53" t="s">
        <v>159</v>
      </c>
      <c r="G53" t="s">
        <v>225</v>
      </c>
      <c r="H53">
        <v>335.51496938413476</v>
      </c>
      <c r="I53">
        <v>48</v>
      </c>
      <c r="J53">
        <v>1345084.3971209433</v>
      </c>
      <c r="K53">
        <v>89472000</v>
      </c>
      <c r="L53">
        <v>51</v>
      </c>
      <c r="M53">
        <v>-13.620700203848758</v>
      </c>
      <c r="N53">
        <v>-4.3478260869565215</v>
      </c>
    </row>
    <row r="54" spans="1:14" x14ac:dyDescent="0.3">
      <c r="A54">
        <v>53</v>
      </c>
      <c r="B54" t="s">
        <v>139</v>
      </c>
      <c r="C54" t="s">
        <v>149</v>
      </c>
      <c r="D54" t="s">
        <v>154</v>
      </c>
      <c r="E54" t="s">
        <v>156</v>
      </c>
      <c r="F54" t="s">
        <v>159</v>
      </c>
      <c r="G54" t="s">
        <v>225</v>
      </c>
      <c r="H54">
        <v>335.51496938413476</v>
      </c>
      <c r="I54">
        <v>48</v>
      </c>
      <c r="J54">
        <v>1345084.3971209433</v>
      </c>
      <c r="K54">
        <v>89472000</v>
      </c>
      <c r="L54">
        <v>52</v>
      </c>
      <c r="M54">
        <v>-13.620700203848758</v>
      </c>
      <c r="N54">
        <v>-4.3478260869565215</v>
      </c>
    </row>
    <row r="55" spans="1:14" x14ac:dyDescent="0.3">
      <c r="A55">
        <v>54</v>
      </c>
      <c r="B55" t="s">
        <v>139</v>
      </c>
      <c r="C55" t="s">
        <v>149</v>
      </c>
      <c r="D55" t="s">
        <v>154</v>
      </c>
      <c r="E55" t="s">
        <v>156</v>
      </c>
      <c r="F55" t="s">
        <v>159</v>
      </c>
      <c r="G55" t="s">
        <v>225</v>
      </c>
      <c r="H55">
        <v>335.51496938413476</v>
      </c>
      <c r="I55">
        <v>48</v>
      </c>
      <c r="J55">
        <v>1345084.3971209433</v>
      </c>
      <c r="K55">
        <v>89472000</v>
      </c>
      <c r="L55">
        <v>53</v>
      </c>
      <c r="M55">
        <v>-13.620700203848758</v>
      </c>
      <c r="N55">
        <v>-4.3478260869565215</v>
      </c>
    </row>
    <row r="56" spans="1:14" x14ac:dyDescent="0.3">
      <c r="A56">
        <v>55</v>
      </c>
      <c r="B56" t="s">
        <v>139</v>
      </c>
      <c r="C56" t="s">
        <v>149</v>
      </c>
      <c r="D56" t="s">
        <v>154</v>
      </c>
      <c r="E56" t="s">
        <v>156</v>
      </c>
      <c r="F56" t="s">
        <v>159</v>
      </c>
      <c r="G56" t="s">
        <v>225</v>
      </c>
      <c r="H56">
        <v>335.51496938413476</v>
      </c>
      <c r="I56">
        <v>48</v>
      </c>
      <c r="J56">
        <v>1345084.3971209433</v>
      </c>
      <c r="K56">
        <v>89472000</v>
      </c>
      <c r="L56">
        <v>54</v>
      </c>
      <c r="M56">
        <v>-13.620700203848758</v>
      </c>
      <c r="N56">
        <v>-4.3478260869565215</v>
      </c>
    </row>
    <row r="57" spans="1:14" x14ac:dyDescent="0.3">
      <c r="A57">
        <v>56</v>
      </c>
      <c r="B57" t="s">
        <v>139</v>
      </c>
      <c r="C57" t="s">
        <v>149</v>
      </c>
      <c r="D57" t="s">
        <v>154</v>
      </c>
      <c r="E57" t="s">
        <v>156</v>
      </c>
      <c r="F57" t="s">
        <v>159</v>
      </c>
      <c r="G57" t="s">
        <v>225</v>
      </c>
      <c r="H57">
        <v>335.51496938413476</v>
      </c>
      <c r="I57">
        <v>48</v>
      </c>
      <c r="J57">
        <v>1345084.3971209433</v>
      </c>
      <c r="K57">
        <v>89472000</v>
      </c>
      <c r="L57">
        <v>55</v>
      </c>
      <c r="M57">
        <v>-13.620700203848758</v>
      </c>
      <c r="N57">
        <v>-4.3478260869565215</v>
      </c>
    </row>
    <row r="58" spans="1:14" x14ac:dyDescent="0.3">
      <c r="A58">
        <v>57</v>
      </c>
      <c r="B58" t="s">
        <v>139</v>
      </c>
      <c r="C58" t="s">
        <v>149</v>
      </c>
      <c r="D58" t="s">
        <v>154</v>
      </c>
      <c r="E58" t="s">
        <v>156</v>
      </c>
      <c r="F58" t="s">
        <v>159</v>
      </c>
      <c r="G58" t="s">
        <v>225</v>
      </c>
      <c r="H58">
        <v>335.51496938413476</v>
      </c>
      <c r="I58">
        <v>48</v>
      </c>
      <c r="J58">
        <v>1345084.3971209433</v>
      </c>
      <c r="K58">
        <v>89472000</v>
      </c>
      <c r="L58">
        <v>56</v>
      </c>
      <c r="M58">
        <v>-13.620700203848758</v>
      </c>
      <c r="N58">
        <v>-4.3478260869565215</v>
      </c>
    </row>
    <row r="59" spans="1:14" x14ac:dyDescent="0.3">
      <c r="A59">
        <v>58</v>
      </c>
      <c r="B59" t="s">
        <v>139</v>
      </c>
      <c r="C59" t="s">
        <v>149</v>
      </c>
      <c r="D59" t="s">
        <v>154</v>
      </c>
      <c r="E59" t="s">
        <v>156</v>
      </c>
      <c r="F59" t="s">
        <v>159</v>
      </c>
      <c r="G59" t="s">
        <v>225</v>
      </c>
      <c r="H59">
        <v>335.51496938413476</v>
      </c>
      <c r="I59">
        <v>48</v>
      </c>
      <c r="J59">
        <v>1345084.3971209433</v>
      </c>
      <c r="K59">
        <v>89472000</v>
      </c>
      <c r="L59">
        <v>57</v>
      </c>
      <c r="M59">
        <v>-13.620700203848758</v>
      </c>
      <c r="N59">
        <v>-4.3478260869565215</v>
      </c>
    </row>
    <row r="60" spans="1:14" x14ac:dyDescent="0.3">
      <c r="A60">
        <v>59</v>
      </c>
      <c r="B60" t="s">
        <v>139</v>
      </c>
      <c r="C60" t="s">
        <v>149</v>
      </c>
      <c r="D60" t="s">
        <v>154</v>
      </c>
      <c r="E60" t="s">
        <v>156</v>
      </c>
      <c r="F60" t="s">
        <v>159</v>
      </c>
      <c r="G60" t="s">
        <v>225</v>
      </c>
      <c r="H60">
        <v>335.51496938413476</v>
      </c>
      <c r="I60">
        <v>48</v>
      </c>
      <c r="J60">
        <v>1345084.3971209433</v>
      </c>
      <c r="K60">
        <v>89472000</v>
      </c>
      <c r="L60">
        <v>58</v>
      </c>
      <c r="M60">
        <v>-13.620700203848758</v>
      </c>
      <c r="N60">
        <v>-4.3478260869565215</v>
      </c>
    </row>
    <row r="61" spans="1:14" x14ac:dyDescent="0.3">
      <c r="A61">
        <v>60</v>
      </c>
      <c r="B61" t="s">
        <v>139</v>
      </c>
      <c r="C61" t="s">
        <v>149</v>
      </c>
      <c r="D61" t="s">
        <v>154</v>
      </c>
      <c r="E61" t="s">
        <v>156</v>
      </c>
      <c r="F61" t="s">
        <v>159</v>
      </c>
      <c r="G61" t="s">
        <v>225</v>
      </c>
      <c r="H61">
        <v>335.51496938413476</v>
      </c>
      <c r="I61">
        <v>48</v>
      </c>
      <c r="J61">
        <v>1345084.3971209433</v>
      </c>
      <c r="K61">
        <v>89472000</v>
      </c>
      <c r="L61">
        <v>59</v>
      </c>
      <c r="M61">
        <v>-13.620700203848758</v>
      </c>
      <c r="N61">
        <v>-4.3478260869565215</v>
      </c>
    </row>
    <row r="62" spans="1:14" x14ac:dyDescent="0.3">
      <c r="A62">
        <v>61</v>
      </c>
      <c r="B62" t="s">
        <v>139</v>
      </c>
      <c r="C62" t="s">
        <v>149</v>
      </c>
      <c r="D62" t="s">
        <v>154</v>
      </c>
      <c r="E62" t="s">
        <v>156</v>
      </c>
      <c r="F62" t="s">
        <v>159</v>
      </c>
      <c r="G62" t="s">
        <v>225</v>
      </c>
      <c r="H62">
        <v>335.51496938413476</v>
      </c>
      <c r="I62">
        <v>48</v>
      </c>
      <c r="J62">
        <v>1345084.3971209433</v>
      </c>
      <c r="K62">
        <v>89472000</v>
      </c>
      <c r="L62">
        <v>60</v>
      </c>
      <c r="M62">
        <v>-13.620700203848758</v>
      </c>
      <c r="N62">
        <v>-4.3478260869565215</v>
      </c>
    </row>
    <row r="63" spans="1:14" x14ac:dyDescent="0.3">
      <c r="A63">
        <v>62</v>
      </c>
      <c r="B63" t="s">
        <v>139</v>
      </c>
      <c r="C63" t="s">
        <v>149</v>
      </c>
      <c r="D63" t="s">
        <v>154</v>
      </c>
      <c r="E63" t="s">
        <v>156</v>
      </c>
      <c r="F63" t="s">
        <v>159</v>
      </c>
      <c r="G63" t="s">
        <v>225</v>
      </c>
      <c r="H63">
        <v>335.51496938413476</v>
      </c>
      <c r="I63">
        <v>48</v>
      </c>
      <c r="J63">
        <v>1345084.3971209433</v>
      </c>
      <c r="K63">
        <v>89472000</v>
      </c>
      <c r="L63">
        <v>61</v>
      </c>
      <c r="M63">
        <v>-13.620700203848758</v>
      </c>
      <c r="N63">
        <v>-4.3478260869565215</v>
      </c>
    </row>
    <row r="64" spans="1:14" x14ac:dyDescent="0.3">
      <c r="A64">
        <v>63</v>
      </c>
      <c r="B64" t="s">
        <v>139</v>
      </c>
      <c r="C64" t="s">
        <v>149</v>
      </c>
      <c r="D64" t="s">
        <v>154</v>
      </c>
      <c r="E64" t="s">
        <v>156</v>
      </c>
      <c r="F64" t="s">
        <v>159</v>
      </c>
      <c r="G64" t="s">
        <v>225</v>
      </c>
      <c r="H64">
        <v>335.51496938413476</v>
      </c>
      <c r="I64">
        <v>48</v>
      </c>
      <c r="J64">
        <v>1345084.3971209433</v>
      </c>
      <c r="K64">
        <v>89472000</v>
      </c>
      <c r="L64">
        <v>62</v>
      </c>
      <c r="M64">
        <v>-13.620700203848758</v>
      </c>
      <c r="N64">
        <v>-4.3478260869565215</v>
      </c>
    </row>
    <row r="65" spans="1:14" x14ac:dyDescent="0.3">
      <c r="A65">
        <v>64</v>
      </c>
      <c r="B65" t="s">
        <v>139</v>
      </c>
      <c r="C65" t="s">
        <v>149</v>
      </c>
      <c r="D65" t="s">
        <v>154</v>
      </c>
      <c r="E65" t="s">
        <v>156</v>
      </c>
      <c r="F65" t="s">
        <v>159</v>
      </c>
      <c r="G65" t="s">
        <v>225</v>
      </c>
      <c r="H65">
        <v>335.51496938413476</v>
      </c>
      <c r="I65">
        <v>48</v>
      </c>
      <c r="J65">
        <v>1345084.3971209433</v>
      </c>
      <c r="K65">
        <v>89472000</v>
      </c>
      <c r="L65">
        <v>63</v>
      </c>
      <c r="M65">
        <v>-13.620700203848758</v>
      </c>
      <c r="N65">
        <v>-4.3478260869565215</v>
      </c>
    </row>
    <row r="66" spans="1:14" x14ac:dyDescent="0.3">
      <c r="A66">
        <v>65</v>
      </c>
      <c r="B66" t="s">
        <v>139</v>
      </c>
      <c r="C66" t="s">
        <v>149</v>
      </c>
      <c r="D66" t="s">
        <v>154</v>
      </c>
      <c r="E66" t="s">
        <v>156</v>
      </c>
      <c r="F66" t="s">
        <v>159</v>
      </c>
      <c r="G66" t="s">
        <v>225</v>
      </c>
      <c r="H66">
        <v>335.51496938413476</v>
      </c>
      <c r="I66">
        <v>48</v>
      </c>
      <c r="J66">
        <v>1345084.3971209433</v>
      </c>
      <c r="K66">
        <v>89472000</v>
      </c>
      <c r="L66">
        <v>64</v>
      </c>
      <c r="M66">
        <v>-13.620700203848758</v>
      </c>
      <c r="N66">
        <v>-4.3478260869565215</v>
      </c>
    </row>
    <row r="67" spans="1:14" x14ac:dyDescent="0.3">
      <c r="A67">
        <v>66</v>
      </c>
      <c r="B67" t="s">
        <v>139</v>
      </c>
      <c r="C67" t="s">
        <v>149</v>
      </c>
      <c r="D67" t="s">
        <v>154</v>
      </c>
      <c r="E67" t="s">
        <v>156</v>
      </c>
      <c r="F67" t="s">
        <v>159</v>
      </c>
      <c r="G67" t="s">
        <v>225</v>
      </c>
      <c r="H67">
        <v>335.51496938413476</v>
      </c>
      <c r="I67">
        <v>48</v>
      </c>
      <c r="J67">
        <v>1345084.3971209433</v>
      </c>
      <c r="K67">
        <v>89472000</v>
      </c>
      <c r="L67">
        <v>65</v>
      </c>
      <c r="M67">
        <v>-13.620700203848758</v>
      </c>
      <c r="N67">
        <v>-4.3478260869565215</v>
      </c>
    </row>
    <row r="68" spans="1:14" x14ac:dyDescent="0.3">
      <c r="A68">
        <v>67</v>
      </c>
      <c r="B68" t="s">
        <v>139</v>
      </c>
      <c r="C68" t="s">
        <v>149</v>
      </c>
      <c r="D68" t="s">
        <v>154</v>
      </c>
      <c r="E68" t="s">
        <v>156</v>
      </c>
      <c r="F68" t="s">
        <v>159</v>
      </c>
      <c r="G68" t="s">
        <v>225</v>
      </c>
      <c r="H68">
        <v>335.51496938413476</v>
      </c>
      <c r="I68">
        <v>48</v>
      </c>
      <c r="J68">
        <v>1345084.3971209433</v>
      </c>
      <c r="K68">
        <v>89472000</v>
      </c>
      <c r="L68">
        <v>66</v>
      </c>
      <c r="M68">
        <v>-13.620700203848758</v>
      </c>
      <c r="N68">
        <v>-4.3478260869565215</v>
      </c>
    </row>
    <row r="69" spans="1:14" x14ac:dyDescent="0.3">
      <c r="A69">
        <v>68</v>
      </c>
      <c r="B69" t="s">
        <v>139</v>
      </c>
      <c r="C69" t="s">
        <v>149</v>
      </c>
      <c r="D69" t="s">
        <v>154</v>
      </c>
      <c r="E69" t="s">
        <v>156</v>
      </c>
      <c r="F69" t="s">
        <v>159</v>
      </c>
      <c r="G69" t="s">
        <v>225</v>
      </c>
      <c r="H69">
        <v>335.51496938413476</v>
      </c>
      <c r="I69">
        <v>48</v>
      </c>
      <c r="J69">
        <v>1345084.3971209433</v>
      </c>
      <c r="K69">
        <v>89472000</v>
      </c>
      <c r="L69">
        <v>67</v>
      </c>
      <c r="M69">
        <v>-13.620700203848758</v>
      </c>
      <c r="N69">
        <v>-4.3478260869565215</v>
      </c>
    </row>
    <row r="70" spans="1:14" x14ac:dyDescent="0.3">
      <c r="A70">
        <v>69</v>
      </c>
      <c r="B70" t="s">
        <v>139</v>
      </c>
      <c r="C70" t="s">
        <v>149</v>
      </c>
      <c r="D70" t="s">
        <v>154</v>
      </c>
      <c r="E70" t="s">
        <v>156</v>
      </c>
      <c r="F70" t="s">
        <v>159</v>
      </c>
      <c r="G70" t="s">
        <v>225</v>
      </c>
      <c r="H70">
        <v>342.42575099959168</v>
      </c>
      <c r="I70">
        <v>49</v>
      </c>
      <c r="J70">
        <v>1468904.0075599661</v>
      </c>
      <c r="K70">
        <v>91336000</v>
      </c>
      <c r="L70">
        <v>68</v>
      </c>
      <c r="M70">
        <v>-24.079873522015337</v>
      </c>
      <c r="N70">
        <v>-6.5217391304347823</v>
      </c>
    </row>
    <row r="71" spans="1:14" x14ac:dyDescent="0.3">
      <c r="A71">
        <v>70</v>
      </c>
      <c r="B71" t="s">
        <v>139</v>
      </c>
      <c r="C71" t="s">
        <v>149</v>
      </c>
      <c r="D71" t="s">
        <v>154</v>
      </c>
      <c r="E71" t="s">
        <v>156</v>
      </c>
      <c r="F71" t="s">
        <v>159</v>
      </c>
      <c r="G71" t="s">
        <v>225</v>
      </c>
      <c r="H71">
        <v>342.42575099959168</v>
      </c>
      <c r="I71">
        <v>49</v>
      </c>
      <c r="J71">
        <v>1468904.0075599661</v>
      </c>
      <c r="K71">
        <v>91336000</v>
      </c>
      <c r="L71">
        <v>69</v>
      </c>
      <c r="M71">
        <v>-24.079873522015337</v>
      </c>
      <c r="N71">
        <v>-6.5217391304347823</v>
      </c>
    </row>
    <row r="72" spans="1:14" x14ac:dyDescent="0.3">
      <c r="A72">
        <v>71</v>
      </c>
      <c r="B72" t="s">
        <v>139</v>
      </c>
      <c r="C72" t="s">
        <v>149</v>
      </c>
      <c r="D72" t="s">
        <v>154</v>
      </c>
      <c r="E72" t="s">
        <v>156</v>
      </c>
      <c r="F72" t="s">
        <v>159</v>
      </c>
      <c r="G72" t="s">
        <v>225</v>
      </c>
      <c r="H72">
        <v>342.42575099959168</v>
      </c>
      <c r="I72">
        <v>49</v>
      </c>
      <c r="J72">
        <v>1468904.0075599661</v>
      </c>
      <c r="K72">
        <v>91336000</v>
      </c>
      <c r="L72">
        <v>70</v>
      </c>
      <c r="M72">
        <v>-24.079873522015337</v>
      </c>
      <c r="N72">
        <v>-6.5217391304347823</v>
      </c>
    </row>
    <row r="73" spans="1:14" x14ac:dyDescent="0.3">
      <c r="A73">
        <v>72</v>
      </c>
      <c r="B73" t="s">
        <v>139</v>
      </c>
      <c r="C73" t="s">
        <v>149</v>
      </c>
      <c r="D73" t="s">
        <v>154</v>
      </c>
      <c r="E73" t="s">
        <v>156</v>
      </c>
      <c r="F73" t="s">
        <v>159</v>
      </c>
      <c r="G73" t="s">
        <v>225</v>
      </c>
      <c r="H73">
        <v>342.42575099959168</v>
      </c>
      <c r="I73">
        <v>49</v>
      </c>
      <c r="J73">
        <v>1468904.0075599661</v>
      </c>
      <c r="K73">
        <v>91336000</v>
      </c>
      <c r="L73">
        <v>71</v>
      </c>
      <c r="M73">
        <v>-24.079873522015337</v>
      </c>
      <c r="N73">
        <v>-6.5217391304347823</v>
      </c>
    </row>
    <row r="74" spans="1:14" x14ac:dyDescent="0.3">
      <c r="A74">
        <v>73</v>
      </c>
      <c r="B74" t="s">
        <v>139</v>
      </c>
      <c r="C74" t="s">
        <v>149</v>
      </c>
      <c r="D74" t="s">
        <v>154</v>
      </c>
      <c r="E74" t="s">
        <v>156</v>
      </c>
      <c r="F74" t="s">
        <v>159</v>
      </c>
      <c r="G74" t="s">
        <v>225</v>
      </c>
      <c r="H74">
        <v>342.42575099959168</v>
      </c>
      <c r="I74">
        <v>49</v>
      </c>
      <c r="J74">
        <v>1468904.0075599661</v>
      </c>
      <c r="K74">
        <v>91336000</v>
      </c>
      <c r="L74">
        <v>72</v>
      </c>
      <c r="M74">
        <v>-24.079873522015337</v>
      </c>
      <c r="N74">
        <v>-6.5217391304347823</v>
      </c>
    </row>
    <row r="75" spans="1:14" x14ac:dyDescent="0.3">
      <c r="A75">
        <v>74</v>
      </c>
      <c r="B75" t="s">
        <v>139</v>
      </c>
      <c r="C75" t="s">
        <v>149</v>
      </c>
      <c r="D75" t="s">
        <v>154</v>
      </c>
      <c r="E75" t="s">
        <v>156</v>
      </c>
      <c r="F75" t="s">
        <v>159</v>
      </c>
      <c r="G75" t="s">
        <v>225</v>
      </c>
      <c r="H75">
        <v>342.42575099959168</v>
      </c>
      <c r="I75">
        <v>49</v>
      </c>
      <c r="J75">
        <v>1468904.0075599661</v>
      </c>
      <c r="K75">
        <v>91336000</v>
      </c>
      <c r="L75">
        <v>73</v>
      </c>
      <c r="M75">
        <v>-24.079873522015337</v>
      </c>
      <c r="N75">
        <v>-6.5217391304347823</v>
      </c>
    </row>
    <row r="76" spans="1:14" x14ac:dyDescent="0.3">
      <c r="A76">
        <v>75</v>
      </c>
      <c r="B76" t="s">
        <v>139</v>
      </c>
      <c r="C76" t="s">
        <v>149</v>
      </c>
      <c r="D76" t="s">
        <v>154</v>
      </c>
      <c r="E76" t="s">
        <v>156</v>
      </c>
      <c r="F76" t="s">
        <v>159</v>
      </c>
      <c r="G76" t="s">
        <v>225</v>
      </c>
      <c r="H76">
        <v>342.42575099959168</v>
      </c>
      <c r="I76">
        <v>49</v>
      </c>
      <c r="J76">
        <v>1468904.0075599661</v>
      </c>
      <c r="K76">
        <v>91336000</v>
      </c>
      <c r="L76">
        <v>74</v>
      </c>
      <c r="M76">
        <v>-24.079873522015337</v>
      </c>
      <c r="N76">
        <v>-6.5217391304347823</v>
      </c>
    </row>
    <row r="77" spans="1:14" x14ac:dyDescent="0.3">
      <c r="A77">
        <v>76</v>
      </c>
      <c r="B77" t="s">
        <v>139</v>
      </c>
      <c r="C77" t="s">
        <v>149</v>
      </c>
      <c r="D77" t="s">
        <v>154</v>
      </c>
      <c r="E77" t="s">
        <v>156</v>
      </c>
      <c r="F77" t="s">
        <v>159</v>
      </c>
      <c r="G77" t="s">
        <v>225</v>
      </c>
      <c r="H77">
        <v>342.42575099959168</v>
      </c>
      <c r="I77">
        <v>49</v>
      </c>
      <c r="J77">
        <v>1468904.0075599661</v>
      </c>
      <c r="K77">
        <v>91336000</v>
      </c>
      <c r="L77">
        <v>75</v>
      </c>
      <c r="M77">
        <v>-24.079873522015337</v>
      </c>
      <c r="N77">
        <v>-6.5217391304347823</v>
      </c>
    </row>
    <row r="78" spans="1:14" x14ac:dyDescent="0.3">
      <c r="A78">
        <v>77</v>
      </c>
      <c r="B78" t="s">
        <v>139</v>
      </c>
      <c r="C78" t="s">
        <v>149</v>
      </c>
      <c r="D78" t="s">
        <v>154</v>
      </c>
      <c r="E78" t="s">
        <v>156</v>
      </c>
      <c r="F78" t="s">
        <v>159</v>
      </c>
      <c r="G78" t="s">
        <v>225</v>
      </c>
      <c r="H78">
        <v>342.42575099959168</v>
      </c>
      <c r="I78">
        <v>49</v>
      </c>
      <c r="J78">
        <v>1468904.0075599661</v>
      </c>
      <c r="K78">
        <v>91336000</v>
      </c>
      <c r="L78">
        <v>76</v>
      </c>
      <c r="M78">
        <v>-24.079873522015337</v>
      </c>
      <c r="N78">
        <v>-6.5217391304347823</v>
      </c>
    </row>
    <row r="79" spans="1:14" x14ac:dyDescent="0.3">
      <c r="A79">
        <v>78</v>
      </c>
      <c r="B79" t="s">
        <v>139</v>
      </c>
      <c r="C79" t="s">
        <v>149</v>
      </c>
      <c r="D79" t="s">
        <v>154</v>
      </c>
      <c r="E79" t="s">
        <v>156</v>
      </c>
      <c r="F79" t="s">
        <v>159</v>
      </c>
      <c r="G79" t="s">
        <v>225</v>
      </c>
      <c r="H79">
        <v>342.42575099959168</v>
      </c>
      <c r="I79">
        <v>49</v>
      </c>
      <c r="J79">
        <v>1468904.0075599661</v>
      </c>
      <c r="K79">
        <v>91336000</v>
      </c>
      <c r="L79">
        <v>77</v>
      </c>
      <c r="M79">
        <v>-24.079873522015337</v>
      </c>
      <c r="N79">
        <v>-6.5217391304347823</v>
      </c>
    </row>
    <row r="80" spans="1:14" x14ac:dyDescent="0.3">
      <c r="A80">
        <v>79</v>
      </c>
      <c r="B80" t="s">
        <v>139</v>
      </c>
      <c r="C80" t="s">
        <v>149</v>
      </c>
      <c r="D80" t="s">
        <v>154</v>
      </c>
      <c r="E80" t="s">
        <v>156</v>
      </c>
      <c r="F80" t="s">
        <v>159</v>
      </c>
      <c r="G80" t="s">
        <v>225</v>
      </c>
      <c r="H80">
        <v>342.42575099959168</v>
      </c>
      <c r="I80">
        <v>49</v>
      </c>
      <c r="J80">
        <v>1468904.0075599661</v>
      </c>
      <c r="K80">
        <v>91336000</v>
      </c>
      <c r="L80">
        <v>78</v>
      </c>
      <c r="M80">
        <v>-24.079873522015337</v>
      </c>
      <c r="N80">
        <v>-6.5217391304347823</v>
      </c>
    </row>
    <row r="81" spans="1:14" x14ac:dyDescent="0.3">
      <c r="A81">
        <v>80</v>
      </c>
      <c r="B81" t="s">
        <v>139</v>
      </c>
      <c r="C81" t="s">
        <v>149</v>
      </c>
      <c r="D81" t="s">
        <v>154</v>
      </c>
      <c r="E81" t="s">
        <v>156</v>
      </c>
      <c r="F81" t="s">
        <v>159</v>
      </c>
      <c r="G81" t="s">
        <v>225</v>
      </c>
      <c r="H81">
        <v>342.42575099959168</v>
      </c>
      <c r="I81">
        <v>49</v>
      </c>
      <c r="J81">
        <v>1468904.0075599661</v>
      </c>
      <c r="K81">
        <v>91336000</v>
      </c>
      <c r="L81">
        <v>79</v>
      </c>
      <c r="M81">
        <v>-24.079873522015337</v>
      </c>
      <c r="N81">
        <v>-6.5217391304347823</v>
      </c>
    </row>
    <row r="82" spans="1:14" x14ac:dyDescent="0.3">
      <c r="A82">
        <v>81</v>
      </c>
      <c r="B82" t="s">
        <v>139</v>
      </c>
      <c r="C82" t="s">
        <v>149</v>
      </c>
      <c r="D82" t="s">
        <v>154</v>
      </c>
      <c r="E82" t="s">
        <v>156</v>
      </c>
      <c r="F82" t="s">
        <v>159</v>
      </c>
      <c r="G82" t="s">
        <v>225</v>
      </c>
      <c r="H82">
        <v>342.42575099959168</v>
      </c>
      <c r="I82">
        <v>49</v>
      </c>
      <c r="J82">
        <v>1468904.0075599661</v>
      </c>
      <c r="K82">
        <v>91336000</v>
      </c>
      <c r="L82">
        <v>80</v>
      </c>
      <c r="M82">
        <v>-24.079873522015337</v>
      </c>
      <c r="N82">
        <v>-6.5217391304347823</v>
      </c>
    </row>
    <row r="83" spans="1:14" x14ac:dyDescent="0.3">
      <c r="A83">
        <v>82</v>
      </c>
      <c r="B83" t="s">
        <v>139</v>
      </c>
      <c r="C83" t="s">
        <v>149</v>
      </c>
      <c r="D83" t="s">
        <v>154</v>
      </c>
      <c r="E83" t="s">
        <v>156</v>
      </c>
      <c r="F83" t="s">
        <v>159</v>
      </c>
      <c r="G83" t="s">
        <v>225</v>
      </c>
      <c r="H83">
        <v>342.42575099959168</v>
      </c>
      <c r="I83">
        <v>49</v>
      </c>
      <c r="J83">
        <v>1468904.0075599661</v>
      </c>
      <c r="K83">
        <v>91336000</v>
      </c>
      <c r="L83">
        <v>81</v>
      </c>
      <c r="M83">
        <v>-24.079873522015337</v>
      </c>
      <c r="N83">
        <v>-6.5217391304347823</v>
      </c>
    </row>
    <row r="84" spans="1:14" x14ac:dyDescent="0.3">
      <c r="A84">
        <v>83</v>
      </c>
      <c r="B84" t="s">
        <v>139</v>
      </c>
      <c r="C84" t="s">
        <v>149</v>
      </c>
      <c r="D84" t="s">
        <v>154</v>
      </c>
      <c r="E84" t="s">
        <v>156</v>
      </c>
      <c r="F84" t="s">
        <v>159</v>
      </c>
      <c r="G84" t="s">
        <v>225</v>
      </c>
      <c r="H84">
        <v>342.42575099959168</v>
      </c>
      <c r="I84">
        <v>49</v>
      </c>
      <c r="J84">
        <v>1468904.0075599661</v>
      </c>
      <c r="K84">
        <v>91336000</v>
      </c>
      <c r="L84">
        <v>82</v>
      </c>
      <c r="M84">
        <v>-24.079873522015337</v>
      </c>
      <c r="N84">
        <v>-6.5217391304347823</v>
      </c>
    </row>
    <row r="85" spans="1:14" x14ac:dyDescent="0.3">
      <c r="A85">
        <v>84</v>
      </c>
      <c r="B85" t="s">
        <v>139</v>
      </c>
      <c r="C85" t="s">
        <v>149</v>
      </c>
      <c r="D85" t="s">
        <v>154</v>
      </c>
      <c r="E85" t="s">
        <v>156</v>
      </c>
      <c r="F85" t="s">
        <v>159</v>
      </c>
      <c r="G85" t="s">
        <v>225</v>
      </c>
      <c r="H85">
        <v>342.42575099959168</v>
      </c>
      <c r="I85">
        <v>49</v>
      </c>
      <c r="J85">
        <v>1468904.0075599661</v>
      </c>
      <c r="K85">
        <v>91336000</v>
      </c>
      <c r="L85">
        <v>83</v>
      </c>
      <c r="M85">
        <v>-24.079873522015337</v>
      </c>
      <c r="N85">
        <v>-6.5217391304347823</v>
      </c>
    </row>
    <row r="86" spans="1:14" x14ac:dyDescent="0.3">
      <c r="A86">
        <v>85</v>
      </c>
      <c r="B86" t="s">
        <v>139</v>
      </c>
      <c r="C86" t="s">
        <v>149</v>
      </c>
      <c r="D86" t="s">
        <v>154</v>
      </c>
      <c r="E86" t="s">
        <v>156</v>
      </c>
      <c r="F86" t="s">
        <v>159</v>
      </c>
      <c r="G86" t="s">
        <v>225</v>
      </c>
      <c r="H86">
        <v>342.42575099959168</v>
      </c>
      <c r="I86">
        <v>49</v>
      </c>
      <c r="J86">
        <v>1468904.0075599661</v>
      </c>
      <c r="K86">
        <v>91336000</v>
      </c>
      <c r="L86">
        <v>84</v>
      </c>
      <c r="M86">
        <v>-24.079873522015337</v>
      </c>
      <c r="N86">
        <v>-6.5217391304347823</v>
      </c>
    </row>
    <row r="87" spans="1:14" x14ac:dyDescent="0.3">
      <c r="A87">
        <v>86</v>
      </c>
      <c r="B87" t="s">
        <v>139</v>
      </c>
      <c r="C87" t="s">
        <v>149</v>
      </c>
      <c r="D87" t="s">
        <v>154</v>
      </c>
      <c r="E87" t="s">
        <v>156</v>
      </c>
      <c r="F87" t="s">
        <v>159</v>
      </c>
      <c r="G87" t="s">
        <v>225</v>
      </c>
      <c r="H87">
        <v>342.42575099959168</v>
      </c>
      <c r="I87">
        <v>49</v>
      </c>
      <c r="J87">
        <v>1468904.0075599661</v>
      </c>
      <c r="K87">
        <v>91336000</v>
      </c>
      <c r="L87">
        <v>85</v>
      </c>
      <c r="M87">
        <v>-24.079873522015337</v>
      </c>
      <c r="N87">
        <v>-6.5217391304347823</v>
      </c>
    </row>
    <row r="88" spans="1:14" x14ac:dyDescent="0.3">
      <c r="A88">
        <v>87</v>
      </c>
      <c r="B88" t="s">
        <v>139</v>
      </c>
      <c r="C88" t="s">
        <v>149</v>
      </c>
      <c r="D88" t="s">
        <v>154</v>
      </c>
      <c r="E88" t="s">
        <v>156</v>
      </c>
      <c r="F88" t="s">
        <v>159</v>
      </c>
      <c r="G88" t="s">
        <v>225</v>
      </c>
      <c r="H88">
        <v>342.42575099959168</v>
      </c>
      <c r="I88">
        <v>49</v>
      </c>
      <c r="J88">
        <v>1468904.0075599661</v>
      </c>
      <c r="K88">
        <v>91336000</v>
      </c>
      <c r="L88">
        <v>86</v>
      </c>
      <c r="M88">
        <v>-24.079873522015337</v>
      </c>
      <c r="N88">
        <v>-6.5217391304347823</v>
      </c>
    </row>
    <row r="89" spans="1:14" x14ac:dyDescent="0.3">
      <c r="A89">
        <v>88</v>
      </c>
      <c r="B89" t="s">
        <v>139</v>
      </c>
      <c r="C89" t="s">
        <v>149</v>
      </c>
      <c r="D89" t="s">
        <v>154</v>
      </c>
      <c r="E89" t="s">
        <v>156</v>
      </c>
      <c r="F89" t="s">
        <v>159</v>
      </c>
      <c r="G89" t="s">
        <v>225</v>
      </c>
      <c r="H89">
        <v>342.42575099959168</v>
      </c>
      <c r="I89">
        <v>49</v>
      </c>
      <c r="J89">
        <v>1468904.0075599661</v>
      </c>
      <c r="K89">
        <v>91336000</v>
      </c>
      <c r="L89">
        <v>87</v>
      </c>
      <c r="M89">
        <v>-24.079873522015337</v>
      </c>
      <c r="N89">
        <v>-6.5217391304347823</v>
      </c>
    </row>
    <row r="90" spans="1:14" x14ac:dyDescent="0.3">
      <c r="A90">
        <v>89</v>
      </c>
      <c r="B90" t="s">
        <v>139</v>
      </c>
      <c r="C90" t="s">
        <v>149</v>
      </c>
      <c r="D90" t="s">
        <v>154</v>
      </c>
      <c r="E90" t="s">
        <v>156</v>
      </c>
      <c r="F90" t="s">
        <v>159</v>
      </c>
      <c r="G90" t="s">
        <v>225</v>
      </c>
      <c r="H90">
        <v>342.42575099959168</v>
      </c>
      <c r="I90">
        <v>49</v>
      </c>
      <c r="J90">
        <v>1468904.0075599661</v>
      </c>
      <c r="K90">
        <v>91336000</v>
      </c>
      <c r="L90">
        <v>88</v>
      </c>
      <c r="M90">
        <v>-24.079873522015337</v>
      </c>
      <c r="N90">
        <v>-6.5217391304347823</v>
      </c>
    </row>
    <row r="91" spans="1:14" x14ac:dyDescent="0.3">
      <c r="A91">
        <v>90</v>
      </c>
      <c r="B91" t="s">
        <v>139</v>
      </c>
      <c r="C91" t="s">
        <v>149</v>
      </c>
      <c r="D91" t="s">
        <v>154</v>
      </c>
      <c r="E91" t="s">
        <v>156</v>
      </c>
      <c r="F91" t="s">
        <v>159</v>
      </c>
      <c r="G91" t="s">
        <v>225</v>
      </c>
      <c r="H91">
        <v>342.42575099959168</v>
      </c>
      <c r="I91">
        <v>49</v>
      </c>
      <c r="J91">
        <v>1468904.0075599661</v>
      </c>
      <c r="K91">
        <v>91336000</v>
      </c>
      <c r="L91">
        <v>89</v>
      </c>
      <c r="M91">
        <v>-24.079873522015337</v>
      </c>
      <c r="N91">
        <v>-6.5217391304347823</v>
      </c>
    </row>
    <row r="92" spans="1:14" x14ac:dyDescent="0.3">
      <c r="A92">
        <v>91</v>
      </c>
      <c r="B92" t="s">
        <v>139</v>
      </c>
      <c r="C92" t="s">
        <v>149</v>
      </c>
      <c r="D92" t="s">
        <v>154</v>
      </c>
      <c r="E92" t="s">
        <v>156</v>
      </c>
      <c r="F92" t="s">
        <v>159</v>
      </c>
      <c r="G92" t="s">
        <v>225</v>
      </c>
      <c r="H92">
        <v>342.42575099959168</v>
      </c>
      <c r="I92">
        <v>49</v>
      </c>
      <c r="J92">
        <v>1468904.0075599661</v>
      </c>
      <c r="K92">
        <v>91336000</v>
      </c>
      <c r="L92">
        <v>90</v>
      </c>
      <c r="M92">
        <v>-24.079873522015337</v>
      </c>
      <c r="N92">
        <v>-6.5217391304347823</v>
      </c>
    </row>
    <row r="93" spans="1:14" x14ac:dyDescent="0.3">
      <c r="A93">
        <v>92</v>
      </c>
      <c r="B93" t="s">
        <v>139</v>
      </c>
      <c r="C93" t="s">
        <v>149</v>
      </c>
      <c r="D93" t="s">
        <v>154</v>
      </c>
      <c r="E93" t="s">
        <v>156</v>
      </c>
      <c r="F93" t="s">
        <v>159</v>
      </c>
      <c r="G93" t="s">
        <v>225</v>
      </c>
      <c r="H93">
        <v>342.42575099959168</v>
      </c>
      <c r="I93">
        <v>49</v>
      </c>
      <c r="J93">
        <v>1468904.0075599661</v>
      </c>
      <c r="K93">
        <v>91336000</v>
      </c>
      <c r="L93">
        <v>91</v>
      </c>
      <c r="M93">
        <v>-24.079873522015337</v>
      </c>
      <c r="N93">
        <v>-6.5217391304347823</v>
      </c>
    </row>
    <row r="94" spans="1:14" x14ac:dyDescent="0.3">
      <c r="A94">
        <v>93</v>
      </c>
      <c r="B94" t="s">
        <v>139</v>
      </c>
      <c r="C94" t="s">
        <v>149</v>
      </c>
      <c r="D94" t="s">
        <v>154</v>
      </c>
      <c r="E94" t="s">
        <v>156</v>
      </c>
      <c r="F94" t="s">
        <v>159</v>
      </c>
      <c r="G94" t="s">
        <v>225</v>
      </c>
      <c r="H94">
        <v>342.42575099959168</v>
      </c>
      <c r="I94">
        <v>49</v>
      </c>
      <c r="J94">
        <v>1468904.0075599661</v>
      </c>
      <c r="K94">
        <v>91336000</v>
      </c>
      <c r="L94">
        <v>92</v>
      </c>
      <c r="M94">
        <v>-24.079873522015337</v>
      </c>
      <c r="N94">
        <v>-6.5217391304347823</v>
      </c>
    </row>
    <row r="95" spans="1:14" x14ac:dyDescent="0.3">
      <c r="A95">
        <v>94</v>
      </c>
      <c r="B95" t="s">
        <v>139</v>
      </c>
      <c r="C95" t="s">
        <v>149</v>
      </c>
      <c r="D95" t="s">
        <v>154</v>
      </c>
      <c r="E95" t="s">
        <v>156</v>
      </c>
      <c r="F95" t="s">
        <v>159</v>
      </c>
      <c r="G95" t="s">
        <v>225</v>
      </c>
      <c r="H95">
        <v>342.42575099959168</v>
      </c>
      <c r="I95">
        <v>49</v>
      </c>
      <c r="J95">
        <v>1468904.0075599661</v>
      </c>
      <c r="K95">
        <v>91336000</v>
      </c>
      <c r="L95">
        <v>93</v>
      </c>
      <c r="M95">
        <v>-24.079873522015337</v>
      </c>
      <c r="N95">
        <v>-6.5217391304347823</v>
      </c>
    </row>
    <row r="96" spans="1:14" x14ac:dyDescent="0.3">
      <c r="A96">
        <v>95</v>
      </c>
      <c r="B96" t="s">
        <v>139</v>
      </c>
      <c r="C96" t="s">
        <v>149</v>
      </c>
      <c r="D96" t="s">
        <v>154</v>
      </c>
      <c r="E96" t="s">
        <v>156</v>
      </c>
      <c r="F96" t="s">
        <v>159</v>
      </c>
      <c r="G96" t="s">
        <v>225</v>
      </c>
      <c r="H96">
        <v>342.42575099959168</v>
      </c>
      <c r="I96">
        <v>49</v>
      </c>
      <c r="J96">
        <v>1468904.0075599661</v>
      </c>
      <c r="K96">
        <v>91336000</v>
      </c>
      <c r="L96">
        <v>94</v>
      </c>
      <c r="M96">
        <v>-24.079873522015337</v>
      </c>
      <c r="N96">
        <v>-6.5217391304347823</v>
      </c>
    </row>
    <row r="97" spans="1:14" x14ac:dyDescent="0.3">
      <c r="A97">
        <v>96</v>
      </c>
      <c r="B97" t="s">
        <v>139</v>
      </c>
      <c r="C97" t="s">
        <v>149</v>
      </c>
      <c r="D97" t="s">
        <v>154</v>
      </c>
      <c r="E97" t="s">
        <v>156</v>
      </c>
      <c r="F97" t="s">
        <v>159</v>
      </c>
      <c r="G97" t="s">
        <v>225</v>
      </c>
      <c r="H97">
        <v>342.42575099959168</v>
      </c>
      <c r="I97">
        <v>49</v>
      </c>
      <c r="J97">
        <v>1468904.0075599661</v>
      </c>
      <c r="K97">
        <v>91336000</v>
      </c>
      <c r="L97">
        <v>95</v>
      </c>
      <c r="M97">
        <v>-24.079873522015337</v>
      </c>
      <c r="N97">
        <v>-6.5217391304347823</v>
      </c>
    </row>
    <row r="98" spans="1:14" x14ac:dyDescent="0.3">
      <c r="A98">
        <v>97</v>
      </c>
      <c r="B98" t="s">
        <v>139</v>
      </c>
      <c r="C98" t="s">
        <v>149</v>
      </c>
      <c r="D98" t="s">
        <v>154</v>
      </c>
      <c r="E98" t="s">
        <v>156</v>
      </c>
      <c r="F98" t="s">
        <v>159</v>
      </c>
      <c r="G98" t="s">
        <v>225</v>
      </c>
      <c r="H98">
        <v>342.42575099959168</v>
      </c>
      <c r="I98">
        <v>49</v>
      </c>
      <c r="J98">
        <v>1468904.0075599661</v>
      </c>
      <c r="K98">
        <v>91336000</v>
      </c>
      <c r="L98">
        <v>96</v>
      </c>
      <c r="M98">
        <v>-24.079873522015337</v>
      </c>
      <c r="N98">
        <v>-6.5217391304347823</v>
      </c>
    </row>
    <row r="99" spans="1:14" x14ac:dyDescent="0.3">
      <c r="A99">
        <v>98</v>
      </c>
      <c r="B99" t="s">
        <v>139</v>
      </c>
      <c r="C99" t="s">
        <v>149</v>
      </c>
      <c r="D99" t="s">
        <v>154</v>
      </c>
      <c r="E99" t="s">
        <v>156</v>
      </c>
      <c r="F99" t="s">
        <v>159</v>
      </c>
      <c r="G99" t="s">
        <v>225</v>
      </c>
      <c r="H99">
        <v>342.42575099959168</v>
      </c>
      <c r="I99">
        <v>49</v>
      </c>
      <c r="J99">
        <v>1468904.0075599661</v>
      </c>
      <c r="K99">
        <v>91336000</v>
      </c>
      <c r="L99">
        <v>97</v>
      </c>
      <c r="M99">
        <v>-24.079873522015337</v>
      </c>
      <c r="N99">
        <v>-6.5217391304347823</v>
      </c>
    </row>
    <row r="100" spans="1:14" x14ac:dyDescent="0.3">
      <c r="A100">
        <v>99</v>
      </c>
      <c r="B100" t="s">
        <v>139</v>
      </c>
      <c r="C100" t="s">
        <v>149</v>
      </c>
      <c r="D100" t="s">
        <v>154</v>
      </c>
      <c r="E100" t="s">
        <v>156</v>
      </c>
      <c r="F100" t="s">
        <v>159</v>
      </c>
      <c r="G100" t="s">
        <v>225</v>
      </c>
      <c r="H100">
        <v>342.42575099959168</v>
      </c>
      <c r="I100">
        <v>49</v>
      </c>
      <c r="J100">
        <v>1468904.0075599661</v>
      </c>
      <c r="K100">
        <v>91336000</v>
      </c>
      <c r="L100">
        <v>98</v>
      </c>
      <c r="M100">
        <v>-24.079873522015337</v>
      </c>
      <c r="N100">
        <v>-6.5217391304347823</v>
      </c>
    </row>
    <row r="101" spans="1:14" x14ac:dyDescent="0.3">
      <c r="A101">
        <v>100</v>
      </c>
      <c r="B101" t="s">
        <v>139</v>
      </c>
      <c r="C101" t="s">
        <v>149</v>
      </c>
      <c r="D101" t="s">
        <v>154</v>
      </c>
      <c r="E101" t="s">
        <v>156</v>
      </c>
      <c r="F101" t="s">
        <v>159</v>
      </c>
      <c r="G101" t="s">
        <v>225</v>
      </c>
      <c r="H101">
        <v>342.42575099959168</v>
      </c>
      <c r="I101">
        <v>49</v>
      </c>
      <c r="J101">
        <v>1468904.0075599661</v>
      </c>
      <c r="K101">
        <v>91336000</v>
      </c>
      <c r="L101">
        <v>99</v>
      </c>
      <c r="M101">
        <v>-24.079873522015337</v>
      </c>
      <c r="N101">
        <v>-6.5217391304347823</v>
      </c>
    </row>
    <row r="102" spans="1:14" x14ac:dyDescent="0.3">
      <c r="A102">
        <v>101</v>
      </c>
      <c r="B102" t="s">
        <v>139</v>
      </c>
      <c r="C102" t="s">
        <v>149</v>
      </c>
      <c r="D102" t="s">
        <v>154</v>
      </c>
      <c r="E102" t="s">
        <v>156</v>
      </c>
      <c r="F102" t="s">
        <v>159</v>
      </c>
      <c r="G102" t="s">
        <v>225</v>
      </c>
      <c r="H102">
        <v>342.42575099959168</v>
      </c>
      <c r="I102">
        <v>49</v>
      </c>
      <c r="J102">
        <v>1468904.0075599661</v>
      </c>
      <c r="K102">
        <v>91336000</v>
      </c>
      <c r="L102">
        <v>100</v>
      </c>
      <c r="M102">
        <v>-24.079873522015337</v>
      </c>
      <c r="N102">
        <v>-6.5217391304347823</v>
      </c>
    </row>
    <row r="103" spans="1:14" x14ac:dyDescent="0.3">
      <c r="A103">
        <v>102</v>
      </c>
      <c r="B103" t="s">
        <v>139</v>
      </c>
      <c r="C103" t="s">
        <v>149</v>
      </c>
      <c r="D103" t="s">
        <v>154</v>
      </c>
      <c r="E103" t="s">
        <v>156</v>
      </c>
      <c r="F103" t="s">
        <v>159</v>
      </c>
      <c r="G103" t="s">
        <v>225</v>
      </c>
      <c r="H103">
        <v>342.42575099959168</v>
      </c>
      <c r="I103">
        <v>49</v>
      </c>
      <c r="J103">
        <v>1468904.0075599661</v>
      </c>
      <c r="K103">
        <v>91336000</v>
      </c>
      <c r="L103">
        <v>101</v>
      </c>
      <c r="M103">
        <v>-24.079873522015337</v>
      </c>
      <c r="N103">
        <v>-6.5217391304347823</v>
      </c>
    </row>
    <row r="104" spans="1:14" x14ac:dyDescent="0.3">
      <c r="A104">
        <v>103</v>
      </c>
      <c r="B104" t="s">
        <v>139</v>
      </c>
      <c r="C104" t="s">
        <v>149</v>
      </c>
      <c r="D104" t="s">
        <v>154</v>
      </c>
      <c r="E104" t="s">
        <v>156</v>
      </c>
      <c r="F104" t="s">
        <v>159</v>
      </c>
      <c r="G104" t="s">
        <v>225</v>
      </c>
      <c r="H104">
        <v>342.42575099959168</v>
      </c>
      <c r="I104">
        <v>49</v>
      </c>
      <c r="J104">
        <v>1468904.0075599661</v>
      </c>
      <c r="K104">
        <v>91336000</v>
      </c>
      <c r="L104">
        <v>102</v>
      </c>
      <c r="M104">
        <v>-24.079873522015337</v>
      </c>
      <c r="N104">
        <v>-6.5217391304347823</v>
      </c>
    </row>
    <row r="105" spans="1:14" x14ac:dyDescent="0.3">
      <c r="A105">
        <v>104</v>
      </c>
      <c r="B105" t="s">
        <v>139</v>
      </c>
      <c r="C105" t="s">
        <v>149</v>
      </c>
      <c r="D105" t="s">
        <v>154</v>
      </c>
      <c r="E105" t="s">
        <v>156</v>
      </c>
      <c r="F105" t="s">
        <v>159</v>
      </c>
      <c r="G105" t="s">
        <v>225</v>
      </c>
      <c r="H105">
        <v>342.42575099959168</v>
      </c>
      <c r="I105">
        <v>49</v>
      </c>
      <c r="J105">
        <v>1468904.0075599661</v>
      </c>
      <c r="K105">
        <v>91336000</v>
      </c>
      <c r="L105">
        <v>103</v>
      </c>
      <c r="M105">
        <v>-24.079873522015337</v>
      </c>
      <c r="N105">
        <v>-6.5217391304347823</v>
      </c>
    </row>
    <row r="106" spans="1:14" x14ac:dyDescent="0.3">
      <c r="A106">
        <v>105</v>
      </c>
      <c r="B106" t="s">
        <v>139</v>
      </c>
      <c r="C106" t="s">
        <v>149</v>
      </c>
      <c r="D106" t="s">
        <v>154</v>
      </c>
      <c r="E106" t="s">
        <v>156</v>
      </c>
      <c r="F106" t="s">
        <v>159</v>
      </c>
      <c r="G106" t="s">
        <v>225</v>
      </c>
      <c r="H106">
        <v>342.42575099959168</v>
      </c>
      <c r="I106">
        <v>49</v>
      </c>
      <c r="J106">
        <v>1468904.0075599661</v>
      </c>
      <c r="K106">
        <v>91336000</v>
      </c>
      <c r="L106">
        <v>104</v>
      </c>
      <c r="M106">
        <v>-24.079873522015337</v>
      </c>
      <c r="N106">
        <v>-6.5217391304347823</v>
      </c>
    </row>
    <row r="107" spans="1:14" x14ac:dyDescent="0.3">
      <c r="A107">
        <v>106</v>
      </c>
      <c r="B107" t="s">
        <v>139</v>
      </c>
      <c r="C107" t="s">
        <v>149</v>
      </c>
      <c r="D107" t="s">
        <v>154</v>
      </c>
      <c r="E107" t="s">
        <v>156</v>
      </c>
      <c r="F107" t="s">
        <v>159</v>
      </c>
      <c r="G107" t="s">
        <v>225</v>
      </c>
      <c r="H107">
        <v>342.42575099959168</v>
      </c>
      <c r="I107">
        <v>49</v>
      </c>
      <c r="J107">
        <v>1468904.0075599661</v>
      </c>
      <c r="K107">
        <v>91336000</v>
      </c>
      <c r="L107">
        <v>105</v>
      </c>
      <c r="M107">
        <v>-24.079873522015337</v>
      </c>
      <c r="N107">
        <v>-6.5217391304347823</v>
      </c>
    </row>
    <row r="108" spans="1:14" x14ac:dyDescent="0.3">
      <c r="A108">
        <v>107</v>
      </c>
      <c r="B108" t="s">
        <v>139</v>
      </c>
      <c r="C108" t="s">
        <v>149</v>
      </c>
      <c r="D108" t="s">
        <v>154</v>
      </c>
      <c r="E108" t="s">
        <v>156</v>
      </c>
      <c r="F108" t="s">
        <v>159</v>
      </c>
      <c r="G108" t="s">
        <v>225</v>
      </c>
      <c r="H108">
        <v>342.42575099959168</v>
      </c>
      <c r="I108">
        <v>49</v>
      </c>
      <c r="J108">
        <v>1468904.0075599661</v>
      </c>
      <c r="K108">
        <v>91336000</v>
      </c>
      <c r="L108">
        <v>106</v>
      </c>
      <c r="M108">
        <v>-24.079873522015337</v>
      </c>
      <c r="N108">
        <v>-6.5217391304347823</v>
      </c>
    </row>
    <row r="109" spans="1:14" x14ac:dyDescent="0.3">
      <c r="A109">
        <v>108</v>
      </c>
      <c r="B109" t="s">
        <v>139</v>
      </c>
      <c r="C109" t="s">
        <v>149</v>
      </c>
      <c r="D109" t="s">
        <v>154</v>
      </c>
      <c r="E109" t="s">
        <v>156</v>
      </c>
      <c r="F109" t="s">
        <v>159</v>
      </c>
      <c r="G109" t="s">
        <v>225</v>
      </c>
      <c r="H109">
        <v>342.42575099959168</v>
      </c>
      <c r="I109">
        <v>49</v>
      </c>
      <c r="J109">
        <v>1468904.0075599661</v>
      </c>
      <c r="K109">
        <v>91336000</v>
      </c>
      <c r="L109">
        <v>107</v>
      </c>
      <c r="M109">
        <v>-24.079873522015337</v>
      </c>
      <c r="N109">
        <v>-6.5217391304347823</v>
      </c>
    </row>
    <row r="110" spans="1:14" x14ac:dyDescent="0.3">
      <c r="A110">
        <v>109</v>
      </c>
      <c r="B110" t="s">
        <v>139</v>
      </c>
      <c r="C110" t="s">
        <v>149</v>
      </c>
      <c r="D110" t="s">
        <v>154</v>
      </c>
      <c r="E110" t="s">
        <v>156</v>
      </c>
      <c r="F110" t="s">
        <v>159</v>
      </c>
      <c r="G110" t="s">
        <v>225</v>
      </c>
      <c r="H110">
        <v>342.42575099959168</v>
      </c>
      <c r="I110">
        <v>49</v>
      </c>
      <c r="J110">
        <v>1468904.0075599661</v>
      </c>
      <c r="K110">
        <v>91336000</v>
      </c>
      <c r="L110">
        <v>108</v>
      </c>
      <c r="M110">
        <v>-24.079873522015337</v>
      </c>
      <c r="N110">
        <v>-6.5217391304347823</v>
      </c>
    </row>
    <row r="111" spans="1:14" x14ac:dyDescent="0.3">
      <c r="A111">
        <v>110</v>
      </c>
      <c r="B111" t="s">
        <v>139</v>
      </c>
      <c r="C111" t="s">
        <v>149</v>
      </c>
      <c r="D111" t="s">
        <v>154</v>
      </c>
      <c r="E111" t="s">
        <v>156</v>
      </c>
      <c r="F111" t="s">
        <v>159</v>
      </c>
      <c r="G111" t="s">
        <v>225</v>
      </c>
      <c r="H111">
        <v>342.42575099959168</v>
      </c>
      <c r="I111">
        <v>49</v>
      </c>
      <c r="J111">
        <v>1468904.0075599661</v>
      </c>
      <c r="K111">
        <v>91336000</v>
      </c>
      <c r="L111">
        <v>109</v>
      </c>
      <c r="M111">
        <v>-24.079873522015337</v>
      </c>
      <c r="N111">
        <v>-6.5217391304347823</v>
      </c>
    </row>
    <row r="112" spans="1:14" x14ac:dyDescent="0.3">
      <c r="A112">
        <v>111</v>
      </c>
      <c r="B112" t="s">
        <v>139</v>
      </c>
      <c r="C112" t="s">
        <v>149</v>
      </c>
      <c r="D112" t="s">
        <v>154</v>
      </c>
      <c r="E112" t="s">
        <v>156</v>
      </c>
      <c r="F112" t="s">
        <v>159</v>
      </c>
      <c r="G112" t="s">
        <v>225</v>
      </c>
      <c r="H112">
        <v>342.42575099959168</v>
      </c>
      <c r="I112">
        <v>49</v>
      </c>
      <c r="J112">
        <v>1468904.0075599661</v>
      </c>
      <c r="K112">
        <v>91336000</v>
      </c>
      <c r="L112">
        <v>110</v>
      </c>
      <c r="M112">
        <v>-24.079873522015337</v>
      </c>
      <c r="N112">
        <v>-6.5217391304347823</v>
      </c>
    </row>
    <row r="113" spans="1:14" x14ac:dyDescent="0.3">
      <c r="A113">
        <v>112</v>
      </c>
      <c r="B113" t="s">
        <v>139</v>
      </c>
      <c r="C113" t="s">
        <v>149</v>
      </c>
      <c r="D113" t="s">
        <v>154</v>
      </c>
      <c r="E113" t="s">
        <v>156</v>
      </c>
      <c r="F113" t="s">
        <v>159</v>
      </c>
      <c r="G113" t="s">
        <v>225</v>
      </c>
      <c r="H113">
        <v>342.42575099959168</v>
      </c>
      <c r="I113">
        <v>49</v>
      </c>
      <c r="J113">
        <v>1468904.0075599661</v>
      </c>
      <c r="K113">
        <v>91336000</v>
      </c>
      <c r="L113">
        <v>111</v>
      </c>
      <c r="M113">
        <v>-24.079873522015337</v>
      </c>
      <c r="N113">
        <v>-6.5217391304347823</v>
      </c>
    </row>
    <row r="114" spans="1:14" x14ac:dyDescent="0.3">
      <c r="A114">
        <v>113</v>
      </c>
      <c r="B114" t="s">
        <v>139</v>
      </c>
      <c r="C114" t="s">
        <v>149</v>
      </c>
      <c r="D114" t="s">
        <v>154</v>
      </c>
      <c r="E114" t="s">
        <v>156</v>
      </c>
      <c r="F114" t="s">
        <v>159</v>
      </c>
      <c r="G114" t="s">
        <v>225</v>
      </c>
      <c r="H114">
        <v>342.42575099959168</v>
      </c>
      <c r="I114">
        <v>49</v>
      </c>
      <c r="J114">
        <v>1468904.0075599661</v>
      </c>
      <c r="K114">
        <v>91336000</v>
      </c>
      <c r="L114">
        <v>112</v>
      </c>
      <c r="M114">
        <v>-24.079873522015337</v>
      </c>
      <c r="N114">
        <v>-6.5217391304347823</v>
      </c>
    </row>
    <row r="115" spans="1:14" x14ac:dyDescent="0.3">
      <c r="A115">
        <v>114</v>
      </c>
      <c r="B115" t="s">
        <v>139</v>
      </c>
      <c r="C115" t="s">
        <v>149</v>
      </c>
      <c r="D115" t="s">
        <v>154</v>
      </c>
      <c r="E115" t="s">
        <v>156</v>
      </c>
      <c r="F115" t="s">
        <v>159</v>
      </c>
      <c r="G115" t="s">
        <v>225</v>
      </c>
      <c r="H115">
        <v>328.73397195970443</v>
      </c>
      <c r="I115">
        <v>47</v>
      </c>
      <c r="J115">
        <v>1347466.0147861238</v>
      </c>
      <c r="K115">
        <v>87608000</v>
      </c>
      <c r="L115">
        <v>113</v>
      </c>
      <c r="M115">
        <v>-13.821877964378032</v>
      </c>
      <c r="N115">
        <v>-2.1739130434782608</v>
      </c>
    </row>
    <row r="116" spans="1:14" x14ac:dyDescent="0.3">
      <c r="A116">
        <v>115</v>
      </c>
      <c r="B116" t="s">
        <v>139</v>
      </c>
      <c r="C116" t="s">
        <v>149</v>
      </c>
      <c r="D116" t="s">
        <v>154</v>
      </c>
      <c r="E116" t="s">
        <v>156</v>
      </c>
      <c r="F116" t="s">
        <v>159</v>
      </c>
      <c r="G116" t="s">
        <v>225</v>
      </c>
      <c r="H116">
        <v>328.73397195970443</v>
      </c>
      <c r="I116">
        <v>47</v>
      </c>
      <c r="J116">
        <v>1347466.0147861238</v>
      </c>
      <c r="K116">
        <v>87608000</v>
      </c>
      <c r="L116">
        <v>114</v>
      </c>
      <c r="M116">
        <v>-13.821877964378032</v>
      </c>
      <c r="N116">
        <v>-2.1739130434782608</v>
      </c>
    </row>
    <row r="117" spans="1:14" x14ac:dyDescent="0.3">
      <c r="A117">
        <v>116</v>
      </c>
      <c r="B117" t="s">
        <v>139</v>
      </c>
      <c r="C117" t="s">
        <v>149</v>
      </c>
      <c r="D117" t="s">
        <v>154</v>
      </c>
      <c r="E117" t="s">
        <v>156</v>
      </c>
      <c r="F117" t="s">
        <v>159</v>
      </c>
      <c r="G117" t="s">
        <v>225</v>
      </c>
      <c r="H117">
        <v>328.73397195970443</v>
      </c>
      <c r="I117">
        <v>47</v>
      </c>
      <c r="J117">
        <v>1347466.0147861238</v>
      </c>
      <c r="K117">
        <v>87608000</v>
      </c>
      <c r="L117">
        <v>115</v>
      </c>
      <c r="M117">
        <v>-13.821877964378032</v>
      </c>
      <c r="N117">
        <v>-2.1739130434782608</v>
      </c>
    </row>
    <row r="118" spans="1:14" x14ac:dyDescent="0.3">
      <c r="A118">
        <v>117</v>
      </c>
      <c r="B118" t="s">
        <v>139</v>
      </c>
      <c r="C118" t="s">
        <v>149</v>
      </c>
      <c r="D118" t="s">
        <v>154</v>
      </c>
      <c r="E118" t="s">
        <v>156</v>
      </c>
      <c r="F118" t="s">
        <v>159</v>
      </c>
      <c r="G118" t="s">
        <v>225</v>
      </c>
      <c r="H118">
        <v>328.73397195970443</v>
      </c>
      <c r="I118">
        <v>47</v>
      </c>
      <c r="J118">
        <v>1347466.0147861238</v>
      </c>
      <c r="K118">
        <v>87608000</v>
      </c>
      <c r="L118">
        <v>116</v>
      </c>
      <c r="M118">
        <v>-13.821877964378032</v>
      </c>
      <c r="N118">
        <v>-2.1739130434782608</v>
      </c>
    </row>
    <row r="119" spans="1:14" x14ac:dyDescent="0.3">
      <c r="A119">
        <v>118</v>
      </c>
      <c r="B119" t="s">
        <v>139</v>
      </c>
      <c r="C119" t="s">
        <v>149</v>
      </c>
      <c r="D119" t="s">
        <v>154</v>
      </c>
      <c r="E119" t="s">
        <v>156</v>
      </c>
      <c r="F119" t="s">
        <v>159</v>
      </c>
      <c r="G119" t="s">
        <v>225</v>
      </c>
      <c r="H119">
        <v>328.73397195970443</v>
      </c>
      <c r="I119">
        <v>47</v>
      </c>
      <c r="J119">
        <v>1347466.0147861238</v>
      </c>
      <c r="K119">
        <v>87608000</v>
      </c>
      <c r="L119">
        <v>117</v>
      </c>
      <c r="M119">
        <v>-13.821877964378032</v>
      </c>
      <c r="N119">
        <v>-2.1739130434782608</v>
      </c>
    </row>
    <row r="120" spans="1:14" x14ac:dyDescent="0.3">
      <c r="A120">
        <v>119</v>
      </c>
      <c r="B120" t="s">
        <v>139</v>
      </c>
      <c r="C120" t="s">
        <v>149</v>
      </c>
      <c r="D120" t="s">
        <v>154</v>
      </c>
      <c r="E120" t="s">
        <v>156</v>
      </c>
      <c r="F120" t="s">
        <v>159</v>
      </c>
      <c r="G120" t="s">
        <v>225</v>
      </c>
      <c r="H120">
        <v>328.73397195970443</v>
      </c>
      <c r="I120">
        <v>47</v>
      </c>
      <c r="J120">
        <v>1347466.0147861238</v>
      </c>
      <c r="K120">
        <v>87608000</v>
      </c>
      <c r="L120">
        <v>118</v>
      </c>
      <c r="M120">
        <v>-13.821877964378032</v>
      </c>
      <c r="N120">
        <v>-2.1739130434782608</v>
      </c>
    </row>
    <row r="121" spans="1:14" x14ac:dyDescent="0.3">
      <c r="A121">
        <v>120</v>
      </c>
      <c r="B121" t="s">
        <v>139</v>
      </c>
      <c r="C121" t="s">
        <v>149</v>
      </c>
      <c r="D121" t="s">
        <v>154</v>
      </c>
      <c r="E121" t="s">
        <v>156</v>
      </c>
      <c r="F121" t="s">
        <v>159</v>
      </c>
      <c r="G121" t="s">
        <v>225</v>
      </c>
      <c r="H121">
        <v>328.73397195970443</v>
      </c>
      <c r="I121">
        <v>47</v>
      </c>
      <c r="J121">
        <v>1347466.0147861238</v>
      </c>
      <c r="K121">
        <v>87608000</v>
      </c>
      <c r="L121">
        <v>119</v>
      </c>
      <c r="M121">
        <v>-13.821877964378032</v>
      </c>
      <c r="N121">
        <v>-2.1739130434782608</v>
      </c>
    </row>
    <row r="122" spans="1:14" x14ac:dyDescent="0.3">
      <c r="A122">
        <v>121</v>
      </c>
      <c r="B122" t="s">
        <v>139</v>
      </c>
      <c r="C122" t="s">
        <v>149</v>
      </c>
      <c r="D122" t="s">
        <v>154</v>
      </c>
      <c r="E122" t="s">
        <v>156</v>
      </c>
      <c r="F122" t="s">
        <v>159</v>
      </c>
      <c r="G122" t="s">
        <v>225</v>
      </c>
      <c r="H122">
        <v>328.73397195970443</v>
      </c>
      <c r="I122">
        <v>47</v>
      </c>
      <c r="J122">
        <v>1347466.0147861238</v>
      </c>
      <c r="K122">
        <v>87608000</v>
      </c>
      <c r="L122">
        <v>120</v>
      </c>
      <c r="M122">
        <v>-13.821877964378032</v>
      </c>
      <c r="N122">
        <v>-2.1739130434782608</v>
      </c>
    </row>
    <row r="123" spans="1:14" x14ac:dyDescent="0.3">
      <c r="A123">
        <v>122</v>
      </c>
      <c r="B123" t="s">
        <v>139</v>
      </c>
      <c r="C123" t="s">
        <v>149</v>
      </c>
      <c r="D123" t="s">
        <v>154</v>
      </c>
      <c r="E123" t="s">
        <v>156</v>
      </c>
      <c r="F123" t="s">
        <v>159</v>
      </c>
      <c r="G123" t="s">
        <v>225</v>
      </c>
      <c r="H123">
        <v>328.73397195970443</v>
      </c>
      <c r="I123">
        <v>47</v>
      </c>
      <c r="J123">
        <v>1347466.0147861238</v>
      </c>
      <c r="K123">
        <v>87608000</v>
      </c>
      <c r="L123">
        <v>121</v>
      </c>
      <c r="M123">
        <v>-13.821877964378032</v>
      </c>
      <c r="N123">
        <v>-2.1739130434782608</v>
      </c>
    </row>
    <row r="124" spans="1:14" x14ac:dyDescent="0.3">
      <c r="A124">
        <v>123</v>
      </c>
      <c r="B124" t="s">
        <v>139</v>
      </c>
      <c r="C124" t="s">
        <v>149</v>
      </c>
      <c r="D124" t="s">
        <v>154</v>
      </c>
      <c r="E124" t="s">
        <v>156</v>
      </c>
      <c r="F124" t="s">
        <v>159</v>
      </c>
      <c r="G124" t="s">
        <v>225</v>
      </c>
      <c r="H124">
        <v>328.73397195970443</v>
      </c>
      <c r="I124">
        <v>47</v>
      </c>
      <c r="J124">
        <v>1347466.0147861238</v>
      </c>
      <c r="K124">
        <v>87608000</v>
      </c>
      <c r="L124">
        <v>122</v>
      </c>
      <c r="M124">
        <v>-13.821877964378032</v>
      </c>
      <c r="N124">
        <v>-2.1739130434782608</v>
      </c>
    </row>
    <row r="125" spans="1:14" x14ac:dyDescent="0.3">
      <c r="A125">
        <v>124</v>
      </c>
      <c r="B125" t="s">
        <v>139</v>
      </c>
      <c r="C125" t="s">
        <v>149</v>
      </c>
      <c r="D125" t="s">
        <v>154</v>
      </c>
      <c r="E125" t="s">
        <v>156</v>
      </c>
      <c r="F125" t="s">
        <v>159</v>
      </c>
      <c r="G125" t="s">
        <v>225</v>
      </c>
      <c r="H125">
        <v>328.73397195970443</v>
      </c>
      <c r="I125">
        <v>47</v>
      </c>
      <c r="J125">
        <v>1347466.0147861238</v>
      </c>
      <c r="K125">
        <v>87608000</v>
      </c>
      <c r="L125">
        <v>123</v>
      </c>
      <c r="M125">
        <v>-13.821877964378032</v>
      </c>
      <c r="N125">
        <v>-2.1739130434782608</v>
      </c>
    </row>
    <row r="126" spans="1:14" x14ac:dyDescent="0.3">
      <c r="A126">
        <v>125</v>
      </c>
      <c r="B126" t="s">
        <v>139</v>
      </c>
      <c r="C126" t="s">
        <v>149</v>
      </c>
      <c r="D126" t="s">
        <v>154</v>
      </c>
      <c r="E126" t="s">
        <v>156</v>
      </c>
      <c r="F126" t="s">
        <v>159</v>
      </c>
      <c r="G126" t="s">
        <v>225</v>
      </c>
      <c r="H126">
        <v>328.73397195970443</v>
      </c>
      <c r="I126">
        <v>47</v>
      </c>
      <c r="J126">
        <v>1347466.0147861238</v>
      </c>
      <c r="K126">
        <v>87608000</v>
      </c>
      <c r="L126">
        <v>124</v>
      </c>
      <c r="M126">
        <v>-13.821877964378032</v>
      </c>
      <c r="N126">
        <v>-2.1739130434782608</v>
      </c>
    </row>
    <row r="127" spans="1:14" x14ac:dyDescent="0.3">
      <c r="A127">
        <v>126</v>
      </c>
      <c r="B127" t="s">
        <v>139</v>
      </c>
      <c r="C127" t="s">
        <v>149</v>
      </c>
      <c r="D127" t="s">
        <v>154</v>
      </c>
      <c r="E127" t="s">
        <v>156</v>
      </c>
      <c r="F127" t="s">
        <v>159</v>
      </c>
      <c r="G127" t="s">
        <v>225</v>
      </c>
      <c r="H127">
        <v>328.73397195970443</v>
      </c>
      <c r="I127">
        <v>47</v>
      </c>
      <c r="J127">
        <v>1347466.0147861238</v>
      </c>
      <c r="K127">
        <v>87608000</v>
      </c>
      <c r="L127">
        <v>125</v>
      </c>
      <c r="M127">
        <v>-13.821877964378032</v>
      </c>
      <c r="N127">
        <v>-2.1739130434782608</v>
      </c>
    </row>
    <row r="128" spans="1:14" x14ac:dyDescent="0.3">
      <c r="A128">
        <v>127</v>
      </c>
      <c r="B128" t="s">
        <v>139</v>
      </c>
      <c r="C128" t="s">
        <v>149</v>
      </c>
      <c r="D128" t="s">
        <v>154</v>
      </c>
      <c r="E128" t="s">
        <v>156</v>
      </c>
      <c r="F128" t="s">
        <v>159</v>
      </c>
      <c r="G128" t="s">
        <v>225</v>
      </c>
      <c r="H128">
        <v>328.73397195970443</v>
      </c>
      <c r="I128">
        <v>47</v>
      </c>
      <c r="J128">
        <v>1347466.0147861238</v>
      </c>
      <c r="K128">
        <v>87608000</v>
      </c>
      <c r="L128">
        <v>126</v>
      </c>
      <c r="M128">
        <v>-13.821877964378032</v>
      </c>
      <c r="N128">
        <v>-2.1739130434782608</v>
      </c>
    </row>
    <row r="129" spans="1:14" x14ac:dyDescent="0.3">
      <c r="A129">
        <v>128</v>
      </c>
      <c r="B129" t="s">
        <v>139</v>
      </c>
      <c r="C129" t="s">
        <v>149</v>
      </c>
      <c r="D129" t="s">
        <v>154</v>
      </c>
      <c r="E129" t="s">
        <v>156</v>
      </c>
      <c r="F129" t="s">
        <v>159</v>
      </c>
      <c r="G129" t="s">
        <v>225</v>
      </c>
      <c r="H129">
        <v>328.73397195970443</v>
      </c>
      <c r="I129">
        <v>47</v>
      </c>
      <c r="J129">
        <v>1347466.0147861238</v>
      </c>
      <c r="K129">
        <v>87608000</v>
      </c>
      <c r="L129">
        <v>127</v>
      </c>
      <c r="M129">
        <v>-13.821877964378032</v>
      </c>
      <c r="N129">
        <v>-2.1739130434782608</v>
      </c>
    </row>
    <row r="130" spans="1:14" x14ac:dyDescent="0.3">
      <c r="A130">
        <v>129</v>
      </c>
      <c r="B130" t="s">
        <v>139</v>
      </c>
      <c r="C130" t="s">
        <v>149</v>
      </c>
      <c r="D130" t="s">
        <v>154</v>
      </c>
      <c r="E130" t="s">
        <v>156</v>
      </c>
      <c r="F130" t="s">
        <v>159</v>
      </c>
      <c r="G130" t="s">
        <v>225</v>
      </c>
      <c r="H130">
        <v>328.73397195970443</v>
      </c>
      <c r="I130">
        <v>47</v>
      </c>
      <c r="J130">
        <v>1347466.0147861238</v>
      </c>
      <c r="K130">
        <v>87608000</v>
      </c>
      <c r="L130">
        <v>128</v>
      </c>
      <c r="M130">
        <v>-13.821877964378032</v>
      </c>
      <c r="N130">
        <v>-2.1739130434782608</v>
      </c>
    </row>
    <row r="131" spans="1:14" x14ac:dyDescent="0.3">
      <c r="A131">
        <v>130</v>
      </c>
      <c r="B131" t="s">
        <v>139</v>
      </c>
      <c r="C131" t="s">
        <v>149</v>
      </c>
      <c r="D131" t="s">
        <v>154</v>
      </c>
      <c r="E131" t="s">
        <v>156</v>
      </c>
      <c r="F131" t="s">
        <v>159</v>
      </c>
      <c r="G131" t="s">
        <v>225</v>
      </c>
      <c r="H131">
        <v>328.73397195970443</v>
      </c>
      <c r="I131">
        <v>47</v>
      </c>
      <c r="J131">
        <v>1347466.0147861238</v>
      </c>
      <c r="K131">
        <v>87608000</v>
      </c>
      <c r="L131">
        <v>129</v>
      </c>
      <c r="M131">
        <v>-13.821877964378032</v>
      </c>
      <c r="N131">
        <v>-2.1739130434782608</v>
      </c>
    </row>
    <row r="132" spans="1:14" x14ac:dyDescent="0.3">
      <c r="A132">
        <v>131</v>
      </c>
      <c r="B132" t="s">
        <v>139</v>
      </c>
      <c r="C132" t="s">
        <v>149</v>
      </c>
      <c r="D132" t="s">
        <v>154</v>
      </c>
      <c r="E132" t="s">
        <v>156</v>
      </c>
      <c r="F132" t="s">
        <v>159</v>
      </c>
      <c r="G132" t="s">
        <v>225</v>
      </c>
      <c r="H132">
        <v>328.73397195970443</v>
      </c>
      <c r="I132">
        <v>47</v>
      </c>
      <c r="J132">
        <v>1347466.0147861238</v>
      </c>
      <c r="K132">
        <v>87608000</v>
      </c>
      <c r="L132">
        <v>130</v>
      </c>
      <c r="M132">
        <v>-13.821877964378032</v>
      </c>
      <c r="N132">
        <v>-2.1739130434782608</v>
      </c>
    </row>
    <row r="133" spans="1:14" x14ac:dyDescent="0.3">
      <c r="A133">
        <v>132</v>
      </c>
      <c r="B133" t="s">
        <v>139</v>
      </c>
      <c r="C133" t="s">
        <v>149</v>
      </c>
      <c r="D133" t="s">
        <v>154</v>
      </c>
      <c r="E133" t="s">
        <v>156</v>
      </c>
      <c r="F133" t="s">
        <v>159</v>
      </c>
      <c r="G133" t="s">
        <v>225</v>
      </c>
      <c r="H133">
        <v>328.73397195970443</v>
      </c>
      <c r="I133">
        <v>47</v>
      </c>
      <c r="J133">
        <v>1347466.0147861238</v>
      </c>
      <c r="K133">
        <v>87608000</v>
      </c>
      <c r="L133">
        <v>131</v>
      </c>
      <c r="M133">
        <v>-13.821877964378032</v>
      </c>
      <c r="N133">
        <v>-2.1739130434782608</v>
      </c>
    </row>
    <row r="134" spans="1:14" x14ac:dyDescent="0.3">
      <c r="A134">
        <v>133</v>
      </c>
      <c r="B134" t="s">
        <v>139</v>
      </c>
      <c r="C134" t="s">
        <v>149</v>
      </c>
      <c r="D134" t="s">
        <v>154</v>
      </c>
      <c r="E134" t="s">
        <v>156</v>
      </c>
      <c r="F134" t="s">
        <v>159</v>
      </c>
      <c r="G134" t="s">
        <v>225</v>
      </c>
      <c r="H134">
        <v>328.73397195970443</v>
      </c>
      <c r="I134">
        <v>47</v>
      </c>
      <c r="J134">
        <v>1347466.0147861238</v>
      </c>
      <c r="K134">
        <v>87608000</v>
      </c>
      <c r="L134">
        <v>132</v>
      </c>
      <c r="M134">
        <v>-13.821877964378032</v>
      </c>
      <c r="N134">
        <v>-2.1739130434782608</v>
      </c>
    </row>
    <row r="135" spans="1:14" x14ac:dyDescent="0.3">
      <c r="A135">
        <v>134</v>
      </c>
      <c r="B135" t="s">
        <v>139</v>
      </c>
      <c r="C135" t="s">
        <v>149</v>
      </c>
      <c r="D135" t="s">
        <v>154</v>
      </c>
      <c r="E135" t="s">
        <v>156</v>
      </c>
      <c r="F135" t="s">
        <v>159</v>
      </c>
      <c r="G135" t="s">
        <v>225</v>
      </c>
      <c r="H135">
        <v>328.73397195970443</v>
      </c>
      <c r="I135">
        <v>47</v>
      </c>
      <c r="J135">
        <v>1347466.0147861238</v>
      </c>
      <c r="K135">
        <v>87608000</v>
      </c>
      <c r="L135">
        <v>133</v>
      </c>
      <c r="M135">
        <v>-13.821877964378032</v>
      </c>
      <c r="N135">
        <v>-2.1739130434782608</v>
      </c>
    </row>
    <row r="136" spans="1:14" x14ac:dyDescent="0.3">
      <c r="A136">
        <v>135</v>
      </c>
      <c r="B136" t="s">
        <v>139</v>
      </c>
      <c r="C136" t="s">
        <v>149</v>
      </c>
      <c r="D136" t="s">
        <v>154</v>
      </c>
      <c r="E136" t="s">
        <v>156</v>
      </c>
      <c r="F136" t="s">
        <v>159</v>
      </c>
      <c r="G136" t="s">
        <v>225</v>
      </c>
      <c r="H136">
        <v>328.73397195970443</v>
      </c>
      <c r="I136">
        <v>47</v>
      </c>
      <c r="J136">
        <v>1347466.0147861238</v>
      </c>
      <c r="K136">
        <v>87608000</v>
      </c>
      <c r="L136">
        <v>134</v>
      </c>
      <c r="M136">
        <v>-13.821877964378032</v>
      </c>
      <c r="N136">
        <v>-2.1739130434782608</v>
      </c>
    </row>
    <row r="137" spans="1:14" x14ac:dyDescent="0.3">
      <c r="A137">
        <v>136</v>
      </c>
      <c r="B137" t="s">
        <v>139</v>
      </c>
      <c r="C137" t="s">
        <v>149</v>
      </c>
      <c r="D137" t="s">
        <v>154</v>
      </c>
      <c r="E137" t="s">
        <v>156</v>
      </c>
      <c r="F137" t="s">
        <v>159</v>
      </c>
      <c r="G137" t="s">
        <v>225</v>
      </c>
      <c r="H137">
        <v>328.73397195970443</v>
      </c>
      <c r="I137">
        <v>47</v>
      </c>
      <c r="J137">
        <v>1347466.0147861238</v>
      </c>
      <c r="K137">
        <v>87608000</v>
      </c>
      <c r="L137">
        <v>135</v>
      </c>
      <c r="M137">
        <v>-13.821877964378032</v>
      </c>
      <c r="N137">
        <v>-2.1739130434782608</v>
      </c>
    </row>
    <row r="138" spans="1:14" x14ac:dyDescent="0.3">
      <c r="A138">
        <v>137</v>
      </c>
      <c r="B138" t="s">
        <v>139</v>
      </c>
      <c r="C138" t="s">
        <v>149</v>
      </c>
      <c r="D138" t="s">
        <v>154</v>
      </c>
      <c r="E138" t="s">
        <v>156</v>
      </c>
      <c r="F138" t="s">
        <v>159</v>
      </c>
      <c r="G138" t="s">
        <v>225</v>
      </c>
      <c r="H138">
        <v>328.73397195970443</v>
      </c>
      <c r="I138">
        <v>47</v>
      </c>
      <c r="J138">
        <v>1347466.0147861238</v>
      </c>
      <c r="K138">
        <v>87608000</v>
      </c>
      <c r="L138">
        <v>136</v>
      </c>
      <c r="M138">
        <v>-13.821877964378032</v>
      </c>
      <c r="N138">
        <v>-2.1739130434782608</v>
      </c>
    </row>
    <row r="139" spans="1:14" x14ac:dyDescent="0.3">
      <c r="A139">
        <v>138</v>
      </c>
      <c r="B139" t="s">
        <v>139</v>
      </c>
      <c r="C139" t="s">
        <v>149</v>
      </c>
      <c r="D139" t="s">
        <v>154</v>
      </c>
      <c r="E139" t="s">
        <v>156</v>
      </c>
      <c r="F139" t="s">
        <v>159</v>
      </c>
      <c r="G139" t="s">
        <v>225</v>
      </c>
      <c r="H139">
        <v>328.73397195970443</v>
      </c>
      <c r="I139">
        <v>47</v>
      </c>
      <c r="J139">
        <v>1347466.0147861238</v>
      </c>
      <c r="K139">
        <v>87608000</v>
      </c>
      <c r="L139">
        <v>137</v>
      </c>
      <c r="M139">
        <v>-13.821877964378032</v>
      </c>
      <c r="N139">
        <v>-2.1739130434782608</v>
      </c>
    </row>
    <row r="140" spans="1:14" x14ac:dyDescent="0.3">
      <c r="A140">
        <v>139</v>
      </c>
      <c r="B140" t="s">
        <v>139</v>
      </c>
      <c r="C140" t="s">
        <v>149</v>
      </c>
      <c r="D140" t="s">
        <v>154</v>
      </c>
      <c r="E140" t="s">
        <v>156</v>
      </c>
      <c r="F140" t="s">
        <v>159</v>
      </c>
      <c r="G140" t="s">
        <v>225</v>
      </c>
      <c r="H140">
        <v>328.73397195970443</v>
      </c>
      <c r="I140">
        <v>47</v>
      </c>
      <c r="J140">
        <v>1347466.0147861238</v>
      </c>
      <c r="K140">
        <v>87608000</v>
      </c>
      <c r="L140">
        <v>138</v>
      </c>
      <c r="M140">
        <v>-13.821877964378032</v>
      </c>
      <c r="N140">
        <v>-2.1739130434782608</v>
      </c>
    </row>
    <row r="141" spans="1:14" x14ac:dyDescent="0.3">
      <c r="A141">
        <v>140</v>
      </c>
      <c r="B141" t="s">
        <v>139</v>
      </c>
      <c r="C141" t="s">
        <v>149</v>
      </c>
      <c r="D141" t="s">
        <v>154</v>
      </c>
      <c r="E141" t="s">
        <v>156</v>
      </c>
      <c r="F141" t="s">
        <v>159</v>
      </c>
      <c r="G141" t="s">
        <v>225</v>
      </c>
      <c r="H141">
        <v>328.73397195970443</v>
      </c>
      <c r="I141">
        <v>47</v>
      </c>
      <c r="J141">
        <v>1347466.0147861238</v>
      </c>
      <c r="K141">
        <v>87608000</v>
      </c>
      <c r="L141">
        <v>139</v>
      </c>
      <c r="M141">
        <v>-13.821877964378032</v>
      </c>
      <c r="N141">
        <v>-2.1739130434782608</v>
      </c>
    </row>
    <row r="142" spans="1:14" x14ac:dyDescent="0.3">
      <c r="A142">
        <v>141</v>
      </c>
      <c r="B142" t="s">
        <v>139</v>
      </c>
      <c r="C142" t="s">
        <v>149</v>
      </c>
      <c r="D142" t="s">
        <v>154</v>
      </c>
      <c r="E142" t="s">
        <v>156</v>
      </c>
      <c r="F142" t="s">
        <v>159</v>
      </c>
      <c r="G142" t="s">
        <v>225</v>
      </c>
      <c r="H142">
        <v>328.73397195970443</v>
      </c>
      <c r="I142">
        <v>47</v>
      </c>
      <c r="J142">
        <v>1347466.0147861238</v>
      </c>
      <c r="K142">
        <v>87608000</v>
      </c>
      <c r="L142">
        <v>140</v>
      </c>
      <c r="M142">
        <v>-13.821877964378032</v>
      </c>
      <c r="N142">
        <v>-2.1739130434782608</v>
      </c>
    </row>
    <row r="143" spans="1:14" x14ac:dyDescent="0.3">
      <c r="A143">
        <v>142</v>
      </c>
      <c r="B143" t="s">
        <v>139</v>
      </c>
      <c r="C143" t="s">
        <v>149</v>
      </c>
      <c r="D143" t="s">
        <v>154</v>
      </c>
      <c r="E143" t="s">
        <v>156</v>
      </c>
      <c r="F143" t="s">
        <v>159</v>
      </c>
      <c r="G143" t="s">
        <v>225</v>
      </c>
      <c r="H143">
        <v>328.73397195970443</v>
      </c>
      <c r="I143">
        <v>47</v>
      </c>
      <c r="J143">
        <v>1347466.0147861238</v>
      </c>
      <c r="K143">
        <v>87608000</v>
      </c>
      <c r="L143">
        <v>141</v>
      </c>
      <c r="M143">
        <v>-13.821877964378032</v>
      </c>
      <c r="N143">
        <v>-2.1739130434782608</v>
      </c>
    </row>
    <row r="144" spans="1:14" x14ac:dyDescent="0.3">
      <c r="A144">
        <v>143</v>
      </c>
      <c r="B144" t="s">
        <v>139</v>
      </c>
      <c r="C144" t="s">
        <v>149</v>
      </c>
      <c r="D144" t="s">
        <v>154</v>
      </c>
      <c r="E144" t="s">
        <v>156</v>
      </c>
      <c r="F144" t="s">
        <v>159</v>
      </c>
      <c r="G144" t="s">
        <v>225</v>
      </c>
      <c r="H144">
        <v>328.73397195970443</v>
      </c>
      <c r="I144">
        <v>47</v>
      </c>
      <c r="J144">
        <v>1347466.0147861238</v>
      </c>
      <c r="K144">
        <v>87608000</v>
      </c>
      <c r="L144">
        <v>142</v>
      </c>
      <c r="M144">
        <v>-13.821877964378032</v>
      </c>
      <c r="N144">
        <v>-2.1739130434782608</v>
      </c>
    </row>
    <row r="145" spans="1:14" x14ac:dyDescent="0.3">
      <c r="A145">
        <v>144</v>
      </c>
      <c r="B145" t="s">
        <v>139</v>
      </c>
      <c r="C145" t="s">
        <v>149</v>
      </c>
      <c r="D145" t="s">
        <v>154</v>
      </c>
      <c r="E145" t="s">
        <v>156</v>
      </c>
      <c r="F145" t="s">
        <v>159</v>
      </c>
      <c r="G145" t="s">
        <v>225</v>
      </c>
      <c r="H145">
        <v>328.73397195970443</v>
      </c>
      <c r="I145">
        <v>47</v>
      </c>
      <c r="J145">
        <v>1347466.0147861238</v>
      </c>
      <c r="K145">
        <v>87608000</v>
      </c>
      <c r="L145">
        <v>143</v>
      </c>
      <c r="M145">
        <v>-13.821877964378032</v>
      </c>
      <c r="N145">
        <v>-2.1739130434782608</v>
      </c>
    </row>
    <row r="146" spans="1:14" x14ac:dyDescent="0.3">
      <c r="A146">
        <v>145</v>
      </c>
      <c r="B146" t="s">
        <v>139</v>
      </c>
      <c r="C146" t="s">
        <v>149</v>
      </c>
      <c r="D146" t="s">
        <v>154</v>
      </c>
      <c r="E146" t="s">
        <v>156</v>
      </c>
      <c r="F146" t="s">
        <v>159</v>
      </c>
      <c r="G146" t="s">
        <v>225</v>
      </c>
      <c r="H146">
        <v>328.73397195970443</v>
      </c>
      <c r="I146">
        <v>47</v>
      </c>
      <c r="J146">
        <v>1347466.0147861238</v>
      </c>
      <c r="K146">
        <v>87608000</v>
      </c>
      <c r="L146">
        <v>144</v>
      </c>
      <c r="M146">
        <v>-13.821877964378032</v>
      </c>
      <c r="N146">
        <v>-2.1739130434782608</v>
      </c>
    </row>
    <row r="147" spans="1:14" x14ac:dyDescent="0.3">
      <c r="A147">
        <v>146</v>
      </c>
      <c r="B147" t="s">
        <v>139</v>
      </c>
      <c r="C147" t="s">
        <v>149</v>
      </c>
      <c r="D147" t="s">
        <v>154</v>
      </c>
      <c r="E147" t="s">
        <v>156</v>
      </c>
      <c r="F147" t="s">
        <v>159</v>
      </c>
      <c r="G147" t="s">
        <v>225</v>
      </c>
      <c r="H147">
        <v>328.73397195970443</v>
      </c>
      <c r="I147">
        <v>47</v>
      </c>
      <c r="J147">
        <v>1347466.0147861238</v>
      </c>
      <c r="K147">
        <v>87608000</v>
      </c>
      <c r="L147">
        <v>145</v>
      </c>
      <c r="M147">
        <v>-13.821877964378032</v>
      </c>
      <c r="N147">
        <v>-2.1739130434782608</v>
      </c>
    </row>
    <row r="148" spans="1:14" x14ac:dyDescent="0.3">
      <c r="A148">
        <v>147</v>
      </c>
      <c r="B148" t="s">
        <v>139</v>
      </c>
      <c r="C148" t="s">
        <v>149</v>
      </c>
      <c r="D148" t="s">
        <v>154</v>
      </c>
      <c r="E148" t="s">
        <v>156</v>
      </c>
      <c r="F148" t="s">
        <v>159</v>
      </c>
      <c r="G148" t="s">
        <v>225</v>
      </c>
      <c r="H148">
        <v>328.73397195970443</v>
      </c>
      <c r="I148">
        <v>47</v>
      </c>
      <c r="J148">
        <v>1347466.0147861238</v>
      </c>
      <c r="K148">
        <v>87608000</v>
      </c>
      <c r="L148">
        <v>146</v>
      </c>
      <c r="M148">
        <v>-13.821877964378032</v>
      </c>
      <c r="N148">
        <v>-2.1739130434782608</v>
      </c>
    </row>
    <row r="149" spans="1:14" x14ac:dyDescent="0.3">
      <c r="A149">
        <v>148</v>
      </c>
      <c r="B149" t="s">
        <v>139</v>
      </c>
      <c r="C149" t="s">
        <v>149</v>
      </c>
      <c r="D149" t="s">
        <v>154</v>
      </c>
      <c r="E149" t="s">
        <v>156</v>
      </c>
      <c r="F149" t="s">
        <v>159</v>
      </c>
      <c r="G149" t="s">
        <v>225</v>
      </c>
      <c r="H149">
        <v>328.73397195970443</v>
      </c>
      <c r="I149">
        <v>47</v>
      </c>
      <c r="J149">
        <v>1347466.0147861238</v>
      </c>
      <c r="K149">
        <v>87608000</v>
      </c>
      <c r="L149">
        <v>147</v>
      </c>
      <c r="M149">
        <v>-13.821877964378032</v>
      </c>
      <c r="N149">
        <v>-2.1739130434782608</v>
      </c>
    </row>
    <row r="150" spans="1:14" x14ac:dyDescent="0.3">
      <c r="A150">
        <v>149</v>
      </c>
      <c r="B150" t="s">
        <v>139</v>
      </c>
      <c r="C150" t="s">
        <v>149</v>
      </c>
      <c r="D150" t="s">
        <v>154</v>
      </c>
      <c r="E150" t="s">
        <v>156</v>
      </c>
      <c r="F150" t="s">
        <v>159</v>
      </c>
      <c r="G150" t="s">
        <v>225</v>
      </c>
      <c r="H150">
        <v>328.73397195970443</v>
      </c>
      <c r="I150">
        <v>47</v>
      </c>
      <c r="J150">
        <v>1347466.0147861238</v>
      </c>
      <c r="K150">
        <v>87608000</v>
      </c>
      <c r="L150">
        <v>148</v>
      </c>
      <c r="M150">
        <v>-13.821877964378032</v>
      </c>
      <c r="N150">
        <v>-2.1739130434782608</v>
      </c>
    </row>
    <row r="151" spans="1:14" x14ac:dyDescent="0.3">
      <c r="A151">
        <v>150</v>
      </c>
      <c r="B151" t="s">
        <v>139</v>
      </c>
      <c r="C151" t="s">
        <v>149</v>
      </c>
      <c r="D151" t="s">
        <v>154</v>
      </c>
      <c r="E151" t="s">
        <v>156</v>
      </c>
      <c r="F151" t="s">
        <v>159</v>
      </c>
      <c r="G151" t="s">
        <v>225</v>
      </c>
      <c r="H151">
        <v>328.73397195970443</v>
      </c>
      <c r="I151">
        <v>47</v>
      </c>
      <c r="J151">
        <v>1347466.0147861238</v>
      </c>
      <c r="K151">
        <v>87608000</v>
      </c>
      <c r="L151">
        <v>149</v>
      </c>
      <c r="M151">
        <v>-13.821877964378032</v>
      </c>
      <c r="N151">
        <v>-2.1739130434782608</v>
      </c>
    </row>
    <row r="152" spans="1:14" x14ac:dyDescent="0.3">
      <c r="A152">
        <v>151</v>
      </c>
      <c r="B152" t="s">
        <v>139</v>
      </c>
      <c r="C152" t="s">
        <v>149</v>
      </c>
      <c r="D152" t="s">
        <v>154</v>
      </c>
      <c r="E152" t="s">
        <v>156</v>
      </c>
      <c r="F152" t="s">
        <v>159</v>
      </c>
      <c r="G152" t="s">
        <v>225</v>
      </c>
      <c r="H152">
        <v>328.73397195970443</v>
      </c>
      <c r="I152">
        <v>47</v>
      </c>
      <c r="J152">
        <v>1347466.0147861238</v>
      </c>
      <c r="K152">
        <v>87608000</v>
      </c>
      <c r="L152">
        <v>150</v>
      </c>
      <c r="M152">
        <v>-13.821877964378032</v>
      </c>
      <c r="N152">
        <v>-2.1739130434782608</v>
      </c>
    </row>
    <row r="153" spans="1:14" x14ac:dyDescent="0.3">
      <c r="A153">
        <v>152</v>
      </c>
      <c r="B153" t="s">
        <v>139</v>
      </c>
      <c r="C153" t="s">
        <v>149</v>
      </c>
      <c r="D153" t="s">
        <v>154</v>
      </c>
      <c r="E153" t="s">
        <v>156</v>
      </c>
      <c r="F153" t="s">
        <v>159</v>
      </c>
      <c r="G153" t="s">
        <v>225</v>
      </c>
      <c r="H153">
        <v>328.73397195970443</v>
      </c>
      <c r="I153">
        <v>47</v>
      </c>
      <c r="J153">
        <v>1347466.0147861238</v>
      </c>
      <c r="K153">
        <v>87608000</v>
      </c>
      <c r="L153">
        <v>151</v>
      </c>
      <c r="M153">
        <v>-13.821877964378032</v>
      </c>
      <c r="N153">
        <v>-2.1739130434782608</v>
      </c>
    </row>
    <row r="154" spans="1:14" x14ac:dyDescent="0.3">
      <c r="A154">
        <v>153</v>
      </c>
      <c r="B154" t="s">
        <v>139</v>
      </c>
      <c r="C154" t="s">
        <v>149</v>
      </c>
      <c r="D154" t="s">
        <v>154</v>
      </c>
      <c r="E154" t="s">
        <v>156</v>
      </c>
      <c r="F154" t="s">
        <v>159</v>
      </c>
      <c r="G154" t="s">
        <v>225</v>
      </c>
      <c r="H154">
        <v>328.73397195970443</v>
      </c>
      <c r="I154">
        <v>47</v>
      </c>
      <c r="J154">
        <v>1347466.0147861238</v>
      </c>
      <c r="K154">
        <v>87608000</v>
      </c>
      <c r="L154">
        <v>152</v>
      </c>
      <c r="M154">
        <v>-13.821877964378032</v>
      </c>
      <c r="N154">
        <v>-2.1739130434782608</v>
      </c>
    </row>
    <row r="155" spans="1:14" x14ac:dyDescent="0.3">
      <c r="A155">
        <v>154</v>
      </c>
      <c r="B155" t="s">
        <v>139</v>
      </c>
      <c r="C155" t="s">
        <v>149</v>
      </c>
      <c r="D155" t="s">
        <v>154</v>
      </c>
      <c r="E155" t="s">
        <v>156</v>
      </c>
      <c r="F155" t="s">
        <v>159</v>
      </c>
      <c r="G155" t="s">
        <v>225</v>
      </c>
      <c r="H155">
        <v>328.73397195970443</v>
      </c>
      <c r="I155">
        <v>47</v>
      </c>
      <c r="J155">
        <v>1347466.0147861238</v>
      </c>
      <c r="K155">
        <v>87608000</v>
      </c>
      <c r="L155">
        <v>153</v>
      </c>
      <c r="M155">
        <v>-13.821877964378032</v>
      </c>
      <c r="N155">
        <v>-2.1739130434782608</v>
      </c>
    </row>
    <row r="156" spans="1:14" x14ac:dyDescent="0.3">
      <c r="A156">
        <v>155</v>
      </c>
      <c r="B156" t="s">
        <v>139</v>
      </c>
      <c r="C156" t="s">
        <v>149</v>
      </c>
      <c r="D156" t="s">
        <v>154</v>
      </c>
      <c r="E156" t="s">
        <v>156</v>
      </c>
      <c r="F156" t="s">
        <v>159</v>
      </c>
      <c r="G156" t="s">
        <v>225</v>
      </c>
      <c r="H156">
        <v>328.73397195970443</v>
      </c>
      <c r="I156">
        <v>47</v>
      </c>
      <c r="J156">
        <v>1347466.0147861238</v>
      </c>
      <c r="K156">
        <v>87608000</v>
      </c>
      <c r="L156">
        <v>154</v>
      </c>
      <c r="M156">
        <v>-13.821877964378032</v>
      </c>
      <c r="N156">
        <v>-2.1739130434782608</v>
      </c>
    </row>
    <row r="157" spans="1:14" x14ac:dyDescent="0.3">
      <c r="A157">
        <v>156</v>
      </c>
      <c r="B157" t="s">
        <v>139</v>
      </c>
      <c r="C157" t="s">
        <v>149</v>
      </c>
      <c r="D157" t="s">
        <v>154</v>
      </c>
      <c r="E157" t="s">
        <v>156</v>
      </c>
      <c r="F157" t="s">
        <v>159</v>
      </c>
      <c r="G157" t="s">
        <v>225</v>
      </c>
      <c r="H157">
        <v>328.73397195970443</v>
      </c>
      <c r="I157">
        <v>47</v>
      </c>
      <c r="J157">
        <v>1347466.0147861238</v>
      </c>
      <c r="K157">
        <v>87608000</v>
      </c>
      <c r="L157">
        <v>155</v>
      </c>
      <c r="M157">
        <v>-13.821877964378032</v>
      </c>
      <c r="N157">
        <v>-2.1739130434782608</v>
      </c>
    </row>
    <row r="158" spans="1:14" x14ac:dyDescent="0.3">
      <c r="A158">
        <v>157</v>
      </c>
      <c r="B158" t="s">
        <v>139</v>
      </c>
      <c r="C158" t="s">
        <v>149</v>
      </c>
      <c r="D158" t="s">
        <v>154</v>
      </c>
      <c r="E158" t="s">
        <v>156</v>
      </c>
      <c r="F158" t="s">
        <v>159</v>
      </c>
      <c r="G158" t="s">
        <v>225</v>
      </c>
      <c r="H158">
        <v>328.73397195970443</v>
      </c>
      <c r="I158">
        <v>47</v>
      </c>
      <c r="J158">
        <v>1347466.0147861238</v>
      </c>
      <c r="K158">
        <v>87608000</v>
      </c>
      <c r="L158">
        <v>156</v>
      </c>
      <c r="M158">
        <v>-13.821877964378032</v>
      </c>
      <c r="N158">
        <v>-2.1739130434782608</v>
      </c>
    </row>
    <row r="159" spans="1:14" x14ac:dyDescent="0.3">
      <c r="A159">
        <v>158</v>
      </c>
      <c r="B159" t="s">
        <v>139</v>
      </c>
      <c r="C159" t="s">
        <v>149</v>
      </c>
      <c r="D159" t="s">
        <v>154</v>
      </c>
      <c r="E159" t="s">
        <v>156</v>
      </c>
      <c r="F159" t="s">
        <v>159</v>
      </c>
      <c r="G159" t="s">
        <v>225</v>
      </c>
      <c r="H159">
        <v>328.73397195970443</v>
      </c>
      <c r="I159">
        <v>47</v>
      </c>
      <c r="J159">
        <v>1347466.0147861238</v>
      </c>
      <c r="K159">
        <v>87608000</v>
      </c>
      <c r="L159">
        <v>157</v>
      </c>
      <c r="M159">
        <v>-13.821877964378032</v>
      </c>
      <c r="N159">
        <v>-2.1739130434782608</v>
      </c>
    </row>
    <row r="160" spans="1:14" x14ac:dyDescent="0.3">
      <c r="A160">
        <v>159</v>
      </c>
      <c r="B160" t="s">
        <v>139</v>
      </c>
      <c r="C160" t="s">
        <v>149</v>
      </c>
      <c r="D160" t="s">
        <v>154</v>
      </c>
      <c r="E160" t="s">
        <v>156</v>
      </c>
      <c r="F160" t="s">
        <v>159</v>
      </c>
      <c r="G160" t="s">
        <v>225</v>
      </c>
      <c r="H160">
        <v>326.24537473875557</v>
      </c>
      <c r="I160">
        <v>47</v>
      </c>
      <c r="J160">
        <v>1176681.4415358203</v>
      </c>
      <c r="K160">
        <v>87608000</v>
      </c>
      <c r="L160">
        <v>158</v>
      </c>
      <c r="M160">
        <v>0.60447538434065951</v>
      </c>
      <c r="N160">
        <v>-2.1739130434782608</v>
      </c>
    </row>
    <row r="161" spans="1:14" x14ac:dyDescent="0.3">
      <c r="A161">
        <v>160</v>
      </c>
      <c r="B161" t="s">
        <v>139</v>
      </c>
      <c r="C161" t="s">
        <v>149</v>
      </c>
      <c r="D161" t="s">
        <v>154</v>
      </c>
      <c r="E161" t="s">
        <v>156</v>
      </c>
      <c r="F161" t="s">
        <v>159</v>
      </c>
      <c r="G161" t="s">
        <v>225</v>
      </c>
      <c r="H161">
        <v>326.24537473875557</v>
      </c>
      <c r="I161">
        <v>47</v>
      </c>
      <c r="J161">
        <v>1176681.4415358203</v>
      </c>
      <c r="K161">
        <v>87608000</v>
      </c>
      <c r="L161">
        <v>159</v>
      </c>
      <c r="M161">
        <v>0.60447538434065951</v>
      </c>
      <c r="N161">
        <v>-2.1739130434782608</v>
      </c>
    </row>
    <row r="162" spans="1:14" x14ac:dyDescent="0.3">
      <c r="A162">
        <v>161</v>
      </c>
      <c r="B162" t="s">
        <v>139</v>
      </c>
      <c r="C162" t="s">
        <v>149</v>
      </c>
      <c r="D162" t="s">
        <v>154</v>
      </c>
      <c r="E162" t="s">
        <v>156</v>
      </c>
      <c r="F162" t="s">
        <v>159</v>
      </c>
      <c r="G162" t="s">
        <v>225</v>
      </c>
      <c r="H162">
        <v>326.24537473875557</v>
      </c>
      <c r="I162">
        <v>47</v>
      </c>
      <c r="J162">
        <v>1176681.4415358203</v>
      </c>
      <c r="K162">
        <v>87608000</v>
      </c>
      <c r="L162">
        <v>160</v>
      </c>
      <c r="M162">
        <v>0.60447538434065951</v>
      </c>
      <c r="N162">
        <v>-2.1739130434782608</v>
      </c>
    </row>
    <row r="163" spans="1:14" x14ac:dyDescent="0.3">
      <c r="A163">
        <v>162</v>
      </c>
      <c r="B163" t="s">
        <v>139</v>
      </c>
      <c r="C163" t="s">
        <v>149</v>
      </c>
      <c r="D163" t="s">
        <v>154</v>
      </c>
      <c r="E163" t="s">
        <v>156</v>
      </c>
      <c r="F163" t="s">
        <v>159</v>
      </c>
      <c r="G163" t="s">
        <v>225</v>
      </c>
      <c r="H163">
        <v>326.24537473875557</v>
      </c>
      <c r="I163">
        <v>47</v>
      </c>
      <c r="J163">
        <v>1176681.4415358203</v>
      </c>
      <c r="K163">
        <v>87608000</v>
      </c>
      <c r="L163">
        <v>161</v>
      </c>
      <c r="M163">
        <v>0.60447538434065951</v>
      </c>
      <c r="N163">
        <v>-2.1739130434782608</v>
      </c>
    </row>
    <row r="164" spans="1:14" x14ac:dyDescent="0.3">
      <c r="A164">
        <v>163</v>
      </c>
      <c r="B164" t="s">
        <v>139</v>
      </c>
      <c r="C164" t="s">
        <v>149</v>
      </c>
      <c r="D164" t="s">
        <v>154</v>
      </c>
      <c r="E164" t="s">
        <v>156</v>
      </c>
      <c r="F164" t="s">
        <v>159</v>
      </c>
      <c r="G164" t="s">
        <v>225</v>
      </c>
      <c r="H164">
        <v>326.24537473875557</v>
      </c>
      <c r="I164">
        <v>47</v>
      </c>
      <c r="J164">
        <v>1176681.4415358203</v>
      </c>
      <c r="K164">
        <v>87608000</v>
      </c>
      <c r="L164">
        <v>162</v>
      </c>
      <c r="M164">
        <v>0.60447538434065951</v>
      </c>
      <c r="N164">
        <v>-2.1739130434782608</v>
      </c>
    </row>
    <row r="165" spans="1:14" x14ac:dyDescent="0.3">
      <c r="A165">
        <v>164</v>
      </c>
      <c r="B165" t="s">
        <v>139</v>
      </c>
      <c r="C165" t="s">
        <v>149</v>
      </c>
      <c r="D165" t="s">
        <v>154</v>
      </c>
      <c r="E165" t="s">
        <v>156</v>
      </c>
      <c r="F165" t="s">
        <v>159</v>
      </c>
      <c r="G165" t="s">
        <v>225</v>
      </c>
      <c r="H165">
        <v>326.24537473875557</v>
      </c>
      <c r="I165">
        <v>47</v>
      </c>
      <c r="J165">
        <v>1176681.4415358203</v>
      </c>
      <c r="K165">
        <v>87608000</v>
      </c>
      <c r="L165">
        <v>163</v>
      </c>
      <c r="M165">
        <v>0.60447538434065951</v>
      </c>
      <c r="N165">
        <v>-2.1739130434782608</v>
      </c>
    </row>
    <row r="166" spans="1:14" x14ac:dyDescent="0.3">
      <c r="A166">
        <v>165</v>
      </c>
      <c r="B166" t="s">
        <v>139</v>
      </c>
      <c r="C166" t="s">
        <v>149</v>
      </c>
      <c r="D166" t="s">
        <v>154</v>
      </c>
      <c r="E166" t="s">
        <v>156</v>
      </c>
      <c r="F166" t="s">
        <v>159</v>
      </c>
      <c r="G166" t="s">
        <v>225</v>
      </c>
      <c r="H166">
        <v>326.24537473875557</v>
      </c>
      <c r="I166">
        <v>47</v>
      </c>
      <c r="J166">
        <v>1176681.4415358203</v>
      </c>
      <c r="K166">
        <v>87608000</v>
      </c>
      <c r="L166">
        <v>164</v>
      </c>
      <c r="M166">
        <v>0.60447538434065951</v>
      </c>
      <c r="N166">
        <v>-2.1739130434782608</v>
      </c>
    </row>
    <row r="167" spans="1:14" x14ac:dyDescent="0.3">
      <c r="A167">
        <v>166</v>
      </c>
      <c r="B167" t="s">
        <v>139</v>
      </c>
      <c r="C167" t="s">
        <v>149</v>
      </c>
      <c r="D167" t="s">
        <v>154</v>
      </c>
      <c r="E167" t="s">
        <v>156</v>
      </c>
      <c r="F167" t="s">
        <v>159</v>
      </c>
      <c r="G167" t="s">
        <v>225</v>
      </c>
      <c r="H167">
        <v>326.24537473875557</v>
      </c>
      <c r="I167">
        <v>47</v>
      </c>
      <c r="J167">
        <v>1176681.4415358203</v>
      </c>
      <c r="K167">
        <v>87608000</v>
      </c>
      <c r="L167">
        <v>165</v>
      </c>
      <c r="M167">
        <v>0.60447538434065951</v>
      </c>
      <c r="N167">
        <v>-2.1739130434782608</v>
      </c>
    </row>
    <row r="168" spans="1:14" x14ac:dyDescent="0.3">
      <c r="A168">
        <v>167</v>
      </c>
      <c r="B168" t="s">
        <v>139</v>
      </c>
      <c r="C168" t="s">
        <v>149</v>
      </c>
      <c r="D168" t="s">
        <v>154</v>
      </c>
      <c r="E168" t="s">
        <v>156</v>
      </c>
      <c r="F168" t="s">
        <v>159</v>
      </c>
      <c r="G168" t="s">
        <v>225</v>
      </c>
      <c r="H168">
        <v>326.24537473875557</v>
      </c>
      <c r="I168">
        <v>47</v>
      </c>
      <c r="J168">
        <v>1176681.4415358203</v>
      </c>
      <c r="K168">
        <v>87608000</v>
      </c>
      <c r="L168">
        <v>166</v>
      </c>
      <c r="M168">
        <v>0.60447538434065951</v>
      </c>
      <c r="N168">
        <v>-2.1739130434782608</v>
      </c>
    </row>
    <row r="169" spans="1:14" x14ac:dyDescent="0.3">
      <c r="A169">
        <v>168</v>
      </c>
      <c r="B169" t="s">
        <v>139</v>
      </c>
      <c r="C169" t="s">
        <v>149</v>
      </c>
      <c r="D169" t="s">
        <v>154</v>
      </c>
      <c r="E169" t="s">
        <v>156</v>
      </c>
      <c r="F169" t="s">
        <v>159</v>
      </c>
      <c r="G169" t="s">
        <v>225</v>
      </c>
      <c r="H169">
        <v>326.24537473875557</v>
      </c>
      <c r="I169">
        <v>47</v>
      </c>
      <c r="J169">
        <v>1176681.4415358203</v>
      </c>
      <c r="K169">
        <v>87608000</v>
      </c>
      <c r="L169">
        <v>167</v>
      </c>
      <c r="M169">
        <v>0.60447538434065951</v>
      </c>
      <c r="N169">
        <v>-2.1739130434782608</v>
      </c>
    </row>
    <row r="170" spans="1:14" x14ac:dyDescent="0.3">
      <c r="A170">
        <v>169</v>
      </c>
      <c r="B170" t="s">
        <v>139</v>
      </c>
      <c r="C170" t="s">
        <v>149</v>
      </c>
      <c r="D170" t="s">
        <v>154</v>
      </c>
      <c r="E170" t="s">
        <v>156</v>
      </c>
      <c r="F170" t="s">
        <v>159</v>
      </c>
      <c r="G170" t="s">
        <v>225</v>
      </c>
      <c r="H170">
        <v>326.24537473875557</v>
      </c>
      <c r="I170">
        <v>47</v>
      </c>
      <c r="J170">
        <v>1176681.4415358203</v>
      </c>
      <c r="K170">
        <v>87608000</v>
      </c>
      <c r="L170">
        <v>168</v>
      </c>
      <c r="M170">
        <v>0.60447538434065951</v>
      </c>
      <c r="N170">
        <v>-2.1739130434782608</v>
      </c>
    </row>
    <row r="171" spans="1:14" x14ac:dyDescent="0.3">
      <c r="A171">
        <v>170</v>
      </c>
      <c r="B171" t="s">
        <v>139</v>
      </c>
      <c r="C171" t="s">
        <v>149</v>
      </c>
      <c r="D171" t="s">
        <v>154</v>
      </c>
      <c r="E171" t="s">
        <v>156</v>
      </c>
      <c r="F171" t="s">
        <v>159</v>
      </c>
      <c r="G171" t="s">
        <v>225</v>
      </c>
      <c r="H171">
        <v>326.24537473875557</v>
      </c>
      <c r="I171">
        <v>47</v>
      </c>
      <c r="J171">
        <v>1176681.4415358203</v>
      </c>
      <c r="K171">
        <v>87608000</v>
      </c>
      <c r="L171">
        <v>169</v>
      </c>
      <c r="M171">
        <v>0.60447538434065951</v>
      </c>
      <c r="N171">
        <v>-2.1739130434782608</v>
      </c>
    </row>
    <row r="172" spans="1:14" x14ac:dyDescent="0.3">
      <c r="A172">
        <v>171</v>
      </c>
      <c r="B172" t="s">
        <v>139</v>
      </c>
      <c r="C172" t="s">
        <v>149</v>
      </c>
      <c r="D172" t="s">
        <v>154</v>
      </c>
      <c r="E172" t="s">
        <v>156</v>
      </c>
      <c r="F172" t="s">
        <v>159</v>
      </c>
      <c r="G172" t="s">
        <v>225</v>
      </c>
      <c r="H172">
        <v>326.24537473875557</v>
      </c>
      <c r="I172">
        <v>47</v>
      </c>
      <c r="J172">
        <v>1176681.4415358203</v>
      </c>
      <c r="K172">
        <v>87608000</v>
      </c>
      <c r="L172">
        <v>170</v>
      </c>
      <c r="M172">
        <v>0.60447538434065951</v>
      </c>
      <c r="N172">
        <v>-2.1739130434782608</v>
      </c>
    </row>
    <row r="173" spans="1:14" x14ac:dyDescent="0.3">
      <c r="A173">
        <v>172</v>
      </c>
      <c r="B173" t="s">
        <v>139</v>
      </c>
      <c r="C173" t="s">
        <v>149</v>
      </c>
      <c r="D173" t="s">
        <v>154</v>
      </c>
      <c r="E173" t="s">
        <v>156</v>
      </c>
      <c r="F173" t="s">
        <v>159</v>
      </c>
      <c r="G173" t="s">
        <v>225</v>
      </c>
      <c r="H173">
        <v>326.24537473875557</v>
      </c>
      <c r="I173">
        <v>47</v>
      </c>
      <c r="J173">
        <v>1176681.4415358203</v>
      </c>
      <c r="K173">
        <v>87608000</v>
      </c>
      <c r="L173">
        <v>171</v>
      </c>
      <c r="M173">
        <v>0.60447538434065951</v>
      </c>
      <c r="N173">
        <v>-2.1739130434782608</v>
      </c>
    </row>
    <row r="174" spans="1:14" x14ac:dyDescent="0.3">
      <c r="A174">
        <v>173</v>
      </c>
      <c r="B174" t="s">
        <v>139</v>
      </c>
      <c r="C174" t="s">
        <v>149</v>
      </c>
      <c r="D174" t="s">
        <v>154</v>
      </c>
      <c r="E174" t="s">
        <v>156</v>
      </c>
      <c r="F174" t="s">
        <v>159</v>
      </c>
      <c r="G174" t="s">
        <v>225</v>
      </c>
      <c r="H174">
        <v>326.24537473875557</v>
      </c>
      <c r="I174">
        <v>47</v>
      </c>
      <c r="J174">
        <v>1176681.4415358203</v>
      </c>
      <c r="K174">
        <v>87608000</v>
      </c>
      <c r="L174">
        <v>172</v>
      </c>
      <c r="M174">
        <v>0.60447538434065951</v>
      </c>
      <c r="N174">
        <v>-2.1739130434782608</v>
      </c>
    </row>
    <row r="175" spans="1:14" x14ac:dyDescent="0.3">
      <c r="A175">
        <v>174</v>
      </c>
      <c r="B175" t="s">
        <v>139</v>
      </c>
      <c r="C175" t="s">
        <v>149</v>
      </c>
      <c r="D175" t="s">
        <v>154</v>
      </c>
      <c r="E175" t="s">
        <v>156</v>
      </c>
      <c r="F175" t="s">
        <v>159</v>
      </c>
      <c r="G175" t="s">
        <v>225</v>
      </c>
      <c r="H175">
        <v>326.24537473875557</v>
      </c>
      <c r="I175">
        <v>47</v>
      </c>
      <c r="J175">
        <v>1176681.4415358203</v>
      </c>
      <c r="K175">
        <v>87608000</v>
      </c>
      <c r="L175">
        <v>173</v>
      </c>
      <c r="M175">
        <v>0.60447538434065951</v>
      </c>
      <c r="N175">
        <v>-2.1739130434782608</v>
      </c>
    </row>
    <row r="176" spans="1:14" x14ac:dyDescent="0.3">
      <c r="A176">
        <v>175</v>
      </c>
      <c r="B176" t="s">
        <v>139</v>
      </c>
      <c r="C176" t="s">
        <v>149</v>
      </c>
      <c r="D176" t="s">
        <v>154</v>
      </c>
      <c r="E176" t="s">
        <v>156</v>
      </c>
      <c r="F176" t="s">
        <v>159</v>
      </c>
      <c r="G176" t="s">
        <v>225</v>
      </c>
      <c r="H176">
        <v>326.24537473875557</v>
      </c>
      <c r="I176">
        <v>47</v>
      </c>
      <c r="J176">
        <v>1176681.4415358203</v>
      </c>
      <c r="K176">
        <v>87608000</v>
      </c>
      <c r="L176">
        <v>174</v>
      </c>
      <c r="M176">
        <v>0.60447538434065951</v>
      </c>
      <c r="N176">
        <v>-2.1739130434782608</v>
      </c>
    </row>
    <row r="177" spans="1:14" x14ac:dyDescent="0.3">
      <c r="A177">
        <v>176</v>
      </c>
      <c r="B177" t="s">
        <v>139</v>
      </c>
      <c r="C177" t="s">
        <v>149</v>
      </c>
      <c r="D177" t="s">
        <v>154</v>
      </c>
      <c r="E177" t="s">
        <v>156</v>
      </c>
      <c r="F177" t="s">
        <v>159</v>
      </c>
      <c r="G177" t="s">
        <v>225</v>
      </c>
      <c r="H177">
        <v>326.24537473875557</v>
      </c>
      <c r="I177">
        <v>47</v>
      </c>
      <c r="J177">
        <v>1176681.4415358203</v>
      </c>
      <c r="K177">
        <v>87608000</v>
      </c>
      <c r="L177">
        <v>175</v>
      </c>
      <c r="M177">
        <v>0.60447538434065951</v>
      </c>
      <c r="N177">
        <v>-2.1739130434782608</v>
      </c>
    </row>
    <row r="178" spans="1:14" x14ac:dyDescent="0.3">
      <c r="A178">
        <v>177</v>
      </c>
      <c r="B178" t="s">
        <v>139</v>
      </c>
      <c r="C178" t="s">
        <v>149</v>
      </c>
      <c r="D178" t="s">
        <v>154</v>
      </c>
      <c r="E178" t="s">
        <v>156</v>
      </c>
      <c r="F178" t="s">
        <v>159</v>
      </c>
      <c r="G178" t="s">
        <v>225</v>
      </c>
      <c r="H178">
        <v>326.24537473875557</v>
      </c>
      <c r="I178">
        <v>47</v>
      </c>
      <c r="J178">
        <v>1176681.4415358203</v>
      </c>
      <c r="K178">
        <v>87608000</v>
      </c>
      <c r="L178">
        <v>176</v>
      </c>
      <c r="M178">
        <v>0.60447538434065951</v>
      </c>
      <c r="N178">
        <v>-2.1739130434782608</v>
      </c>
    </row>
    <row r="179" spans="1:14" x14ac:dyDescent="0.3">
      <c r="A179">
        <v>178</v>
      </c>
      <c r="B179" t="s">
        <v>139</v>
      </c>
      <c r="C179" t="s">
        <v>149</v>
      </c>
      <c r="D179" t="s">
        <v>154</v>
      </c>
      <c r="E179" t="s">
        <v>156</v>
      </c>
      <c r="F179" t="s">
        <v>159</v>
      </c>
      <c r="G179" t="s">
        <v>225</v>
      </c>
      <c r="H179">
        <v>326.24537473875557</v>
      </c>
      <c r="I179">
        <v>47</v>
      </c>
      <c r="J179">
        <v>1176681.4415358203</v>
      </c>
      <c r="K179">
        <v>87608000</v>
      </c>
      <c r="L179">
        <v>177</v>
      </c>
      <c r="M179">
        <v>0.60447538434065951</v>
      </c>
      <c r="N179">
        <v>-2.1739130434782608</v>
      </c>
    </row>
    <row r="180" spans="1:14" x14ac:dyDescent="0.3">
      <c r="A180">
        <v>179</v>
      </c>
      <c r="B180" t="s">
        <v>139</v>
      </c>
      <c r="C180" t="s">
        <v>149</v>
      </c>
      <c r="D180" t="s">
        <v>154</v>
      </c>
      <c r="E180" t="s">
        <v>156</v>
      </c>
      <c r="F180" t="s">
        <v>159</v>
      </c>
      <c r="G180" t="s">
        <v>225</v>
      </c>
      <c r="H180">
        <v>326.24537473875557</v>
      </c>
      <c r="I180">
        <v>47</v>
      </c>
      <c r="J180">
        <v>1176681.4415358203</v>
      </c>
      <c r="K180">
        <v>87608000</v>
      </c>
      <c r="L180">
        <v>178</v>
      </c>
      <c r="M180">
        <v>0.60447538434065951</v>
      </c>
      <c r="N180">
        <v>-2.1739130434782608</v>
      </c>
    </row>
    <row r="181" spans="1:14" x14ac:dyDescent="0.3">
      <c r="A181">
        <v>180</v>
      </c>
      <c r="B181" t="s">
        <v>139</v>
      </c>
      <c r="C181" t="s">
        <v>149</v>
      </c>
      <c r="D181" t="s">
        <v>154</v>
      </c>
      <c r="E181" t="s">
        <v>156</v>
      </c>
      <c r="F181" t="s">
        <v>159</v>
      </c>
      <c r="G181" t="s">
        <v>225</v>
      </c>
      <c r="H181">
        <v>326.24537473875557</v>
      </c>
      <c r="I181">
        <v>47</v>
      </c>
      <c r="J181">
        <v>1176681.4415358203</v>
      </c>
      <c r="K181">
        <v>87608000</v>
      </c>
      <c r="L181">
        <v>179</v>
      </c>
      <c r="M181">
        <v>0.60447538434065951</v>
      </c>
      <c r="N181">
        <v>-2.1739130434782608</v>
      </c>
    </row>
    <row r="182" spans="1:14" x14ac:dyDescent="0.3">
      <c r="A182">
        <v>181</v>
      </c>
      <c r="B182" t="s">
        <v>139</v>
      </c>
      <c r="C182" t="s">
        <v>149</v>
      </c>
      <c r="D182" t="s">
        <v>154</v>
      </c>
      <c r="E182" t="s">
        <v>156</v>
      </c>
      <c r="F182" t="s">
        <v>159</v>
      </c>
      <c r="G182" t="s">
        <v>225</v>
      </c>
      <c r="H182">
        <v>326.24537473875557</v>
      </c>
      <c r="I182">
        <v>47</v>
      </c>
      <c r="J182">
        <v>1176681.4415358203</v>
      </c>
      <c r="K182">
        <v>87608000</v>
      </c>
      <c r="L182">
        <v>180</v>
      </c>
      <c r="M182">
        <v>0.60447538434065951</v>
      </c>
      <c r="N182">
        <v>-2.1739130434782608</v>
      </c>
    </row>
    <row r="183" spans="1:14" x14ac:dyDescent="0.3">
      <c r="A183">
        <v>182</v>
      </c>
      <c r="B183" t="s">
        <v>139</v>
      </c>
      <c r="C183" t="s">
        <v>149</v>
      </c>
      <c r="D183" t="s">
        <v>154</v>
      </c>
      <c r="E183" t="s">
        <v>156</v>
      </c>
      <c r="F183" t="s">
        <v>159</v>
      </c>
      <c r="G183" t="s">
        <v>225</v>
      </c>
      <c r="H183">
        <v>326.24537473875557</v>
      </c>
      <c r="I183">
        <v>47</v>
      </c>
      <c r="J183">
        <v>1176681.4415358203</v>
      </c>
      <c r="K183">
        <v>87608000</v>
      </c>
      <c r="L183">
        <v>181</v>
      </c>
      <c r="M183">
        <v>0.60447538434065951</v>
      </c>
      <c r="N183">
        <v>-2.1739130434782608</v>
      </c>
    </row>
    <row r="184" spans="1:14" x14ac:dyDescent="0.3">
      <c r="A184">
        <v>183</v>
      </c>
      <c r="B184" t="s">
        <v>139</v>
      </c>
      <c r="C184" t="s">
        <v>149</v>
      </c>
      <c r="D184" t="s">
        <v>154</v>
      </c>
      <c r="E184" t="s">
        <v>156</v>
      </c>
      <c r="F184" t="s">
        <v>159</v>
      </c>
      <c r="G184" t="s">
        <v>225</v>
      </c>
      <c r="H184">
        <v>326.24537473875557</v>
      </c>
      <c r="I184">
        <v>47</v>
      </c>
      <c r="J184">
        <v>1176681.4415358203</v>
      </c>
      <c r="K184">
        <v>87608000</v>
      </c>
      <c r="L184">
        <v>182</v>
      </c>
      <c r="M184">
        <v>0.60447538434065951</v>
      </c>
      <c r="N184">
        <v>-2.1739130434782608</v>
      </c>
    </row>
    <row r="185" spans="1:14" x14ac:dyDescent="0.3">
      <c r="A185">
        <v>184</v>
      </c>
      <c r="B185" t="s">
        <v>139</v>
      </c>
      <c r="C185" t="s">
        <v>149</v>
      </c>
      <c r="D185" t="s">
        <v>154</v>
      </c>
      <c r="E185" t="s">
        <v>156</v>
      </c>
      <c r="F185" t="s">
        <v>159</v>
      </c>
      <c r="G185" t="s">
        <v>225</v>
      </c>
      <c r="H185">
        <v>326.24537473875557</v>
      </c>
      <c r="I185">
        <v>47</v>
      </c>
      <c r="J185">
        <v>1176681.4415358203</v>
      </c>
      <c r="K185">
        <v>87608000</v>
      </c>
      <c r="L185">
        <v>183</v>
      </c>
      <c r="M185">
        <v>0.60447538434065951</v>
      </c>
      <c r="N185">
        <v>-2.1739130434782608</v>
      </c>
    </row>
    <row r="186" spans="1:14" x14ac:dyDescent="0.3">
      <c r="A186">
        <v>185</v>
      </c>
      <c r="B186" t="s">
        <v>139</v>
      </c>
      <c r="C186" t="s">
        <v>149</v>
      </c>
      <c r="D186" t="s">
        <v>154</v>
      </c>
      <c r="E186" t="s">
        <v>156</v>
      </c>
      <c r="F186" t="s">
        <v>159</v>
      </c>
      <c r="G186" t="s">
        <v>225</v>
      </c>
      <c r="H186">
        <v>326.24537473875557</v>
      </c>
      <c r="I186">
        <v>47</v>
      </c>
      <c r="J186">
        <v>1176681.4415358203</v>
      </c>
      <c r="K186">
        <v>87608000</v>
      </c>
      <c r="L186">
        <v>184</v>
      </c>
      <c r="M186">
        <v>0.60447538434065951</v>
      </c>
      <c r="N186">
        <v>-2.1739130434782608</v>
      </c>
    </row>
    <row r="187" spans="1:14" x14ac:dyDescent="0.3">
      <c r="A187">
        <v>186</v>
      </c>
      <c r="B187" t="s">
        <v>139</v>
      </c>
      <c r="C187" t="s">
        <v>149</v>
      </c>
      <c r="D187" t="s">
        <v>154</v>
      </c>
      <c r="E187" t="s">
        <v>156</v>
      </c>
      <c r="F187" t="s">
        <v>159</v>
      </c>
      <c r="G187" t="s">
        <v>225</v>
      </c>
      <c r="H187">
        <v>326.24537473875557</v>
      </c>
      <c r="I187">
        <v>47</v>
      </c>
      <c r="J187">
        <v>1176681.4415358203</v>
      </c>
      <c r="K187">
        <v>87608000</v>
      </c>
      <c r="L187">
        <v>185</v>
      </c>
      <c r="M187">
        <v>0.60447538434065951</v>
      </c>
      <c r="N187">
        <v>-2.1739130434782608</v>
      </c>
    </row>
    <row r="188" spans="1:14" x14ac:dyDescent="0.3">
      <c r="A188">
        <v>187</v>
      </c>
      <c r="B188" t="s">
        <v>139</v>
      </c>
      <c r="C188" t="s">
        <v>149</v>
      </c>
      <c r="D188" t="s">
        <v>154</v>
      </c>
      <c r="E188" t="s">
        <v>156</v>
      </c>
      <c r="F188" t="s">
        <v>159</v>
      </c>
      <c r="G188" t="s">
        <v>225</v>
      </c>
      <c r="H188">
        <v>326.24537473875557</v>
      </c>
      <c r="I188">
        <v>47</v>
      </c>
      <c r="J188">
        <v>1176681.4415358203</v>
      </c>
      <c r="K188">
        <v>87608000</v>
      </c>
      <c r="L188">
        <v>186</v>
      </c>
      <c r="M188">
        <v>0.60447538434065951</v>
      </c>
      <c r="N188">
        <v>-2.1739130434782608</v>
      </c>
    </row>
    <row r="189" spans="1:14" x14ac:dyDescent="0.3">
      <c r="A189">
        <v>188</v>
      </c>
      <c r="B189" t="s">
        <v>139</v>
      </c>
      <c r="C189" t="s">
        <v>149</v>
      </c>
      <c r="D189" t="s">
        <v>154</v>
      </c>
      <c r="E189" t="s">
        <v>156</v>
      </c>
      <c r="F189" t="s">
        <v>159</v>
      </c>
      <c r="G189" t="s">
        <v>225</v>
      </c>
      <c r="H189">
        <v>326.24537473875557</v>
      </c>
      <c r="I189">
        <v>47</v>
      </c>
      <c r="J189">
        <v>1176681.4415358203</v>
      </c>
      <c r="K189">
        <v>87608000</v>
      </c>
      <c r="L189">
        <v>187</v>
      </c>
      <c r="M189">
        <v>0.60447538434065951</v>
      </c>
      <c r="N189">
        <v>-2.1739130434782608</v>
      </c>
    </row>
    <row r="190" spans="1:14" x14ac:dyDescent="0.3">
      <c r="A190">
        <v>189</v>
      </c>
      <c r="B190" t="s">
        <v>139</v>
      </c>
      <c r="C190" t="s">
        <v>149</v>
      </c>
      <c r="D190" t="s">
        <v>154</v>
      </c>
      <c r="E190" t="s">
        <v>156</v>
      </c>
      <c r="F190" t="s">
        <v>159</v>
      </c>
      <c r="G190" t="s">
        <v>225</v>
      </c>
      <c r="H190">
        <v>326.24537473875557</v>
      </c>
      <c r="I190">
        <v>47</v>
      </c>
      <c r="J190">
        <v>1176681.4415358203</v>
      </c>
      <c r="K190">
        <v>87608000</v>
      </c>
      <c r="L190">
        <v>188</v>
      </c>
      <c r="M190">
        <v>0.60447538434065951</v>
      </c>
      <c r="N190">
        <v>-2.1739130434782608</v>
      </c>
    </row>
    <row r="191" spans="1:14" x14ac:dyDescent="0.3">
      <c r="A191">
        <v>190</v>
      </c>
      <c r="B191" t="s">
        <v>139</v>
      </c>
      <c r="C191" t="s">
        <v>149</v>
      </c>
      <c r="D191" t="s">
        <v>154</v>
      </c>
      <c r="E191" t="s">
        <v>156</v>
      </c>
      <c r="F191" t="s">
        <v>159</v>
      </c>
      <c r="G191" t="s">
        <v>225</v>
      </c>
      <c r="H191">
        <v>326.24537473875557</v>
      </c>
      <c r="I191">
        <v>47</v>
      </c>
      <c r="J191">
        <v>1176681.4415358203</v>
      </c>
      <c r="K191">
        <v>87608000</v>
      </c>
      <c r="L191">
        <v>189</v>
      </c>
      <c r="M191">
        <v>0.60447538434065951</v>
      </c>
      <c r="N191">
        <v>-2.1739130434782608</v>
      </c>
    </row>
    <row r="192" spans="1:14" x14ac:dyDescent="0.3">
      <c r="A192">
        <v>191</v>
      </c>
      <c r="B192" t="s">
        <v>139</v>
      </c>
      <c r="C192" t="s">
        <v>149</v>
      </c>
      <c r="D192" t="s">
        <v>154</v>
      </c>
      <c r="E192" t="s">
        <v>156</v>
      </c>
      <c r="F192" t="s">
        <v>159</v>
      </c>
      <c r="G192" t="s">
        <v>225</v>
      </c>
      <c r="H192">
        <v>326.24537473875557</v>
      </c>
      <c r="I192">
        <v>47</v>
      </c>
      <c r="J192">
        <v>1176681.4415358203</v>
      </c>
      <c r="K192">
        <v>87608000</v>
      </c>
      <c r="L192">
        <v>190</v>
      </c>
      <c r="M192">
        <v>0.60447538434065951</v>
      </c>
      <c r="N192">
        <v>-2.1739130434782608</v>
      </c>
    </row>
    <row r="193" spans="1:14" x14ac:dyDescent="0.3">
      <c r="A193">
        <v>192</v>
      </c>
      <c r="B193" t="s">
        <v>139</v>
      </c>
      <c r="C193" t="s">
        <v>149</v>
      </c>
      <c r="D193" t="s">
        <v>154</v>
      </c>
      <c r="E193" t="s">
        <v>156</v>
      </c>
      <c r="F193" t="s">
        <v>159</v>
      </c>
      <c r="G193" t="s">
        <v>225</v>
      </c>
      <c r="H193">
        <v>326.24537473875557</v>
      </c>
      <c r="I193">
        <v>47</v>
      </c>
      <c r="J193">
        <v>1176681.4415358203</v>
      </c>
      <c r="K193">
        <v>87608000</v>
      </c>
      <c r="L193">
        <v>191</v>
      </c>
      <c r="M193">
        <v>0.60447538434065951</v>
      </c>
      <c r="N193">
        <v>-2.1739130434782608</v>
      </c>
    </row>
    <row r="194" spans="1:14" x14ac:dyDescent="0.3">
      <c r="A194">
        <v>193</v>
      </c>
      <c r="B194" t="s">
        <v>139</v>
      </c>
      <c r="C194" t="s">
        <v>149</v>
      </c>
      <c r="D194" t="s">
        <v>154</v>
      </c>
      <c r="E194" t="s">
        <v>156</v>
      </c>
      <c r="F194" t="s">
        <v>159</v>
      </c>
      <c r="G194" t="s">
        <v>225</v>
      </c>
      <c r="H194">
        <v>326.24537473875557</v>
      </c>
      <c r="I194">
        <v>47</v>
      </c>
      <c r="J194">
        <v>1176681.4415358203</v>
      </c>
      <c r="K194">
        <v>87608000</v>
      </c>
      <c r="L194">
        <v>192</v>
      </c>
      <c r="M194">
        <v>0.60447538434065951</v>
      </c>
      <c r="N194">
        <v>-2.1739130434782608</v>
      </c>
    </row>
    <row r="195" spans="1:14" x14ac:dyDescent="0.3">
      <c r="A195">
        <v>194</v>
      </c>
      <c r="B195" t="s">
        <v>139</v>
      </c>
      <c r="C195" t="s">
        <v>149</v>
      </c>
      <c r="D195" t="s">
        <v>154</v>
      </c>
      <c r="E195" t="s">
        <v>156</v>
      </c>
      <c r="F195" t="s">
        <v>159</v>
      </c>
      <c r="G195" t="s">
        <v>225</v>
      </c>
      <c r="H195">
        <v>326.24537473875557</v>
      </c>
      <c r="I195">
        <v>47</v>
      </c>
      <c r="J195">
        <v>1176681.4415358203</v>
      </c>
      <c r="K195">
        <v>87608000</v>
      </c>
      <c r="L195">
        <v>193</v>
      </c>
      <c r="M195">
        <v>0.60447538434065951</v>
      </c>
      <c r="N195">
        <v>-2.1739130434782608</v>
      </c>
    </row>
    <row r="196" spans="1:14" x14ac:dyDescent="0.3">
      <c r="A196">
        <v>195</v>
      </c>
      <c r="B196" t="s">
        <v>139</v>
      </c>
      <c r="C196" t="s">
        <v>149</v>
      </c>
      <c r="D196" t="s">
        <v>154</v>
      </c>
      <c r="E196" t="s">
        <v>156</v>
      </c>
      <c r="F196" t="s">
        <v>159</v>
      </c>
      <c r="G196" t="s">
        <v>225</v>
      </c>
      <c r="H196">
        <v>326.24537473875557</v>
      </c>
      <c r="I196">
        <v>47</v>
      </c>
      <c r="J196">
        <v>1176681.4415358203</v>
      </c>
      <c r="K196">
        <v>87608000</v>
      </c>
      <c r="L196">
        <v>194</v>
      </c>
      <c r="M196">
        <v>0.60447538434065951</v>
      </c>
      <c r="N196">
        <v>-2.1739130434782608</v>
      </c>
    </row>
    <row r="197" spans="1:14" x14ac:dyDescent="0.3">
      <c r="A197">
        <v>196</v>
      </c>
      <c r="B197" t="s">
        <v>139</v>
      </c>
      <c r="C197" t="s">
        <v>149</v>
      </c>
      <c r="D197" t="s">
        <v>154</v>
      </c>
      <c r="E197" t="s">
        <v>156</v>
      </c>
      <c r="F197" t="s">
        <v>159</v>
      </c>
      <c r="G197" t="s">
        <v>225</v>
      </c>
      <c r="H197">
        <v>326.24537473875557</v>
      </c>
      <c r="I197">
        <v>47</v>
      </c>
      <c r="J197">
        <v>1176681.4415358203</v>
      </c>
      <c r="K197">
        <v>87608000</v>
      </c>
      <c r="L197">
        <v>195</v>
      </c>
      <c r="M197">
        <v>0.60447538434065951</v>
      </c>
      <c r="N197">
        <v>-2.1739130434782608</v>
      </c>
    </row>
    <row r="198" spans="1:14" x14ac:dyDescent="0.3">
      <c r="A198">
        <v>197</v>
      </c>
      <c r="B198" t="s">
        <v>139</v>
      </c>
      <c r="C198" t="s">
        <v>149</v>
      </c>
      <c r="D198" t="s">
        <v>154</v>
      </c>
      <c r="E198" t="s">
        <v>156</v>
      </c>
      <c r="F198" t="s">
        <v>159</v>
      </c>
      <c r="G198" t="s">
        <v>225</v>
      </c>
      <c r="H198">
        <v>326.24537473875557</v>
      </c>
      <c r="I198">
        <v>47</v>
      </c>
      <c r="J198">
        <v>1176681.4415358203</v>
      </c>
      <c r="K198">
        <v>87608000</v>
      </c>
      <c r="L198">
        <v>196</v>
      </c>
      <c r="M198">
        <v>0.60447538434065951</v>
      </c>
      <c r="N198">
        <v>-2.1739130434782608</v>
      </c>
    </row>
    <row r="199" spans="1:14" x14ac:dyDescent="0.3">
      <c r="A199">
        <v>198</v>
      </c>
      <c r="B199" t="s">
        <v>139</v>
      </c>
      <c r="C199" t="s">
        <v>149</v>
      </c>
      <c r="D199" t="s">
        <v>154</v>
      </c>
      <c r="E199" t="s">
        <v>156</v>
      </c>
      <c r="F199" t="s">
        <v>159</v>
      </c>
      <c r="G199" t="s">
        <v>225</v>
      </c>
      <c r="H199">
        <v>326.24537473875557</v>
      </c>
      <c r="I199">
        <v>47</v>
      </c>
      <c r="J199">
        <v>1176681.4415358203</v>
      </c>
      <c r="K199">
        <v>87608000</v>
      </c>
      <c r="L199">
        <v>197</v>
      </c>
      <c r="M199">
        <v>0.60447538434065951</v>
      </c>
      <c r="N199">
        <v>-2.1739130434782608</v>
      </c>
    </row>
    <row r="200" spans="1:14" x14ac:dyDescent="0.3">
      <c r="A200">
        <v>199</v>
      </c>
      <c r="B200" t="s">
        <v>139</v>
      </c>
      <c r="C200" t="s">
        <v>149</v>
      </c>
      <c r="D200" t="s">
        <v>154</v>
      </c>
      <c r="E200" t="s">
        <v>156</v>
      </c>
      <c r="F200" t="s">
        <v>159</v>
      </c>
      <c r="G200" t="s">
        <v>225</v>
      </c>
      <c r="H200">
        <v>326.24537473875557</v>
      </c>
      <c r="I200">
        <v>47</v>
      </c>
      <c r="J200">
        <v>1176681.4415358203</v>
      </c>
      <c r="K200">
        <v>87608000</v>
      </c>
      <c r="L200">
        <v>198</v>
      </c>
      <c r="M200">
        <v>0.60447538434065951</v>
      </c>
      <c r="N200">
        <v>-2.1739130434782608</v>
      </c>
    </row>
    <row r="201" spans="1:14" x14ac:dyDescent="0.3">
      <c r="A201">
        <v>200</v>
      </c>
      <c r="B201" t="s">
        <v>139</v>
      </c>
      <c r="C201" t="s">
        <v>149</v>
      </c>
      <c r="D201" t="s">
        <v>154</v>
      </c>
      <c r="E201" t="s">
        <v>156</v>
      </c>
      <c r="F201" t="s">
        <v>159</v>
      </c>
      <c r="G201" t="s">
        <v>225</v>
      </c>
      <c r="H201">
        <v>326.24537473875557</v>
      </c>
      <c r="I201">
        <v>47</v>
      </c>
      <c r="J201">
        <v>1176681.4415358203</v>
      </c>
      <c r="K201">
        <v>87608000</v>
      </c>
      <c r="L201">
        <v>199</v>
      </c>
      <c r="M201">
        <v>0.60447538434065951</v>
      </c>
      <c r="N201">
        <v>-2.1739130434782608</v>
      </c>
    </row>
    <row r="202" spans="1:14" x14ac:dyDescent="0.3">
      <c r="A202">
        <v>201</v>
      </c>
      <c r="B202" t="s">
        <v>139</v>
      </c>
      <c r="C202" t="s">
        <v>149</v>
      </c>
      <c r="D202" t="s">
        <v>154</v>
      </c>
      <c r="E202" t="s">
        <v>156</v>
      </c>
      <c r="F202" t="s">
        <v>159</v>
      </c>
      <c r="G202" t="s">
        <v>225</v>
      </c>
      <c r="H202">
        <v>326.24537473875557</v>
      </c>
      <c r="I202">
        <v>47</v>
      </c>
      <c r="J202">
        <v>1176681.4415358203</v>
      </c>
      <c r="K202">
        <v>87608000</v>
      </c>
      <c r="L202">
        <v>200</v>
      </c>
      <c r="M202">
        <v>0.60447538434065951</v>
      </c>
      <c r="N202">
        <v>-2.1739130434782608</v>
      </c>
    </row>
    <row r="203" spans="1:14" x14ac:dyDescent="0.3">
      <c r="A203">
        <v>202</v>
      </c>
      <c r="B203" t="s">
        <v>139</v>
      </c>
      <c r="C203" t="s">
        <v>149</v>
      </c>
      <c r="D203" t="s">
        <v>154</v>
      </c>
      <c r="E203" t="s">
        <v>156</v>
      </c>
      <c r="F203" t="s">
        <v>159</v>
      </c>
      <c r="G203" t="s">
        <v>225</v>
      </c>
      <c r="H203">
        <v>326.24537473875557</v>
      </c>
      <c r="I203">
        <v>47</v>
      </c>
      <c r="J203">
        <v>1176681.4415358203</v>
      </c>
      <c r="K203">
        <v>87608000</v>
      </c>
      <c r="L203">
        <v>201</v>
      </c>
      <c r="M203">
        <v>0.60447538434065951</v>
      </c>
      <c r="N203">
        <v>-2.1739130434782608</v>
      </c>
    </row>
    <row r="204" spans="1:14" x14ac:dyDescent="0.3">
      <c r="A204">
        <v>203</v>
      </c>
      <c r="B204" t="s">
        <v>139</v>
      </c>
      <c r="C204" t="s">
        <v>149</v>
      </c>
      <c r="D204" t="s">
        <v>154</v>
      </c>
      <c r="E204" t="s">
        <v>156</v>
      </c>
      <c r="F204" t="s">
        <v>159</v>
      </c>
      <c r="G204" t="s">
        <v>225</v>
      </c>
      <c r="H204">
        <v>326.24537473875557</v>
      </c>
      <c r="I204">
        <v>47</v>
      </c>
      <c r="J204">
        <v>1176681.4415358203</v>
      </c>
      <c r="K204">
        <v>87608000</v>
      </c>
      <c r="L204">
        <v>202</v>
      </c>
      <c r="M204">
        <v>0.60447538434065951</v>
      </c>
      <c r="N204">
        <v>-2.1739130434782608</v>
      </c>
    </row>
    <row r="205" spans="1:14" x14ac:dyDescent="0.3">
      <c r="A205">
        <v>204</v>
      </c>
      <c r="B205" t="s">
        <v>139</v>
      </c>
      <c r="C205" t="s">
        <v>149</v>
      </c>
      <c r="D205" t="s">
        <v>154</v>
      </c>
      <c r="E205" t="s">
        <v>156</v>
      </c>
      <c r="F205" t="s">
        <v>159</v>
      </c>
      <c r="G205" t="s">
        <v>225</v>
      </c>
      <c r="H205">
        <v>327.72882660458316</v>
      </c>
      <c r="I205">
        <v>47</v>
      </c>
      <c r="J205">
        <v>1326627.3557448378</v>
      </c>
      <c r="K205">
        <v>87608000</v>
      </c>
      <c r="L205">
        <v>203</v>
      </c>
      <c r="M205">
        <v>-12.061614417608718</v>
      </c>
      <c r="N205">
        <v>-2.1739130434782608</v>
      </c>
    </row>
    <row r="206" spans="1:14" x14ac:dyDescent="0.3">
      <c r="A206">
        <v>205</v>
      </c>
      <c r="B206" t="s">
        <v>139</v>
      </c>
      <c r="C206" t="s">
        <v>149</v>
      </c>
      <c r="D206" t="s">
        <v>154</v>
      </c>
      <c r="E206" t="s">
        <v>156</v>
      </c>
      <c r="F206" t="s">
        <v>159</v>
      </c>
      <c r="G206" t="s">
        <v>225</v>
      </c>
      <c r="H206">
        <v>327.72882660458316</v>
      </c>
      <c r="I206">
        <v>47</v>
      </c>
      <c r="J206">
        <v>1326627.3557448378</v>
      </c>
      <c r="K206">
        <v>87608000</v>
      </c>
      <c r="L206">
        <v>204</v>
      </c>
      <c r="M206">
        <v>-12.061614417608718</v>
      </c>
      <c r="N206">
        <v>-2.1739130434782608</v>
      </c>
    </row>
    <row r="207" spans="1:14" x14ac:dyDescent="0.3">
      <c r="A207">
        <v>206</v>
      </c>
      <c r="B207" t="s">
        <v>139</v>
      </c>
      <c r="C207" t="s">
        <v>149</v>
      </c>
      <c r="D207" t="s">
        <v>154</v>
      </c>
      <c r="E207" t="s">
        <v>156</v>
      </c>
      <c r="F207" t="s">
        <v>159</v>
      </c>
      <c r="G207" t="s">
        <v>225</v>
      </c>
      <c r="H207">
        <v>327.72882660458316</v>
      </c>
      <c r="I207">
        <v>47</v>
      </c>
      <c r="J207">
        <v>1326627.3557448378</v>
      </c>
      <c r="K207">
        <v>87608000</v>
      </c>
      <c r="L207">
        <v>205</v>
      </c>
      <c r="M207">
        <v>-12.061614417608718</v>
      </c>
      <c r="N207">
        <v>-2.1739130434782608</v>
      </c>
    </row>
    <row r="208" spans="1:14" x14ac:dyDescent="0.3">
      <c r="A208">
        <v>207</v>
      </c>
      <c r="B208" t="s">
        <v>139</v>
      </c>
      <c r="C208" t="s">
        <v>149</v>
      </c>
      <c r="D208" t="s">
        <v>154</v>
      </c>
      <c r="E208" t="s">
        <v>156</v>
      </c>
      <c r="F208" t="s">
        <v>159</v>
      </c>
      <c r="G208" t="s">
        <v>225</v>
      </c>
      <c r="H208">
        <v>327.72882660458316</v>
      </c>
      <c r="I208">
        <v>47</v>
      </c>
      <c r="J208">
        <v>1326627.3557448378</v>
      </c>
      <c r="K208">
        <v>87608000</v>
      </c>
      <c r="L208">
        <v>206</v>
      </c>
      <c r="M208">
        <v>-12.061614417608718</v>
      </c>
      <c r="N208">
        <v>-2.1739130434782608</v>
      </c>
    </row>
    <row r="209" spans="1:14" x14ac:dyDescent="0.3">
      <c r="A209">
        <v>208</v>
      </c>
      <c r="B209" t="s">
        <v>139</v>
      </c>
      <c r="C209" t="s">
        <v>149</v>
      </c>
      <c r="D209" t="s">
        <v>154</v>
      </c>
      <c r="E209" t="s">
        <v>156</v>
      </c>
      <c r="F209" t="s">
        <v>159</v>
      </c>
      <c r="G209" t="s">
        <v>225</v>
      </c>
      <c r="H209">
        <v>327.72882660458316</v>
      </c>
      <c r="I209">
        <v>47</v>
      </c>
      <c r="J209">
        <v>1326627.3557448378</v>
      </c>
      <c r="K209">
        <v>87608000</v>
      </c>
      <c r="L209">
        <v>207</v>
      </c>
      <c r="M209">
        <v>-12.061614417608718</v>
      </c>
      <c r="N209">
        <v>-2.1739130434782608</v>
      </c>
    </row>
    <row r="210" spans="1:14" x14ac:dyDescent="0.3">
      <c r="A210">
        <v>209</v>
      </c>
      <c r="B210" t="s">
        <v>139</v>
      </c>
      <c r="C210" t="s">
        <v>149</v>
      </c>
      <c r="D210" t="s">
        <v>154</v>
      </c>
      <c r="E210" t="s">
        <v>156</v>
      </c>
      <c r="F210" t="s">
        <v>159</v>
      </c>
      <c r="G210" t="s">
        <v>225</v>
      </c>
      <c r="H210">
        <v>327.72882660458316</v>
      </c>
      <c r="I210">
        <v>47</v>
      </c>
      <c r="J210">
        <v>1326627.3557448378</v>
      </c>
      <c r="K210">
        <v>87608000</v>
      </c>
      <c r="L210">
        <v>208</v>
      </c>
      <c r="M210">
        <v>-12.061614417608718</v>
      </c>
      <c r="N210">
        <v>-2.1739130434782608</v>
      </c>
    </row>
    <row r="211" spans="1:14" x14ac:dyDescent="0.3">
      <c r="A211">
        <v>210</v>
      </c>
      <c r="B211" t="s">
        <v>139</v>
      </c>
      <c r="C211" t="s">
        <v>149</v>
      </c>
      <c r="D211" t="s">
        <v>154</v>
      </c>
      <c r="E211" t="s">
        <v>156</v>
      </c>
      <c r="F211" t="s">
        <v>159</v>
      </c>
      <c r="G211" t="s">
        <v>225</v>
      </c>
      <c r="H211">
        <v>327.72882660458316</v>
      </c>
      <c r="I211">
        <v>47</v>
      </c>
      <c r="J211">
        <v>1326627.3557448378</v>
      </c>
      <c r="K211">
        <v>87608000</v>
      </c>
      <c r="L211">
        <v>209</v>
      </c>
      <c r="M211">
        <v>-12.061614417608718</v>
      </c>
      <c r="N211">
        <v>-2.1739130434782608</v>
      </c>
    </row>
    <row r="212" spans="1:14" x14ac:dyDescent="0.3">
      <c r="A212">
        <v>211</v>
      </c>
      <c r="B212" t="s">
        <v>139</v>
      </c>
      <c r="C212" t="s">
        <v>149</v>
      </c>
      <c r="D212" t="s">
        <v>154</v>
      </c>
      <c r="E212" t="s">
        <v>156</v>
      </c>
      <c r="F212" t="s">
        <v>159</v>
      </c>
      <c r="G212" t="s">
        <v>225</v>
      </c>
      <c r="H212">
        <v>327.72882660458316</v>
      </c>
      <c r="I212">
        <v>47</v>
      </c>
      <c r="J212">
        <v>1326627.3557448378</v>
      </c>
      <c r="K212">
        <v>87608000</v>
      </c>
      <c r="L212">
        <v>210</v>
      </c>
      <c r="M212">
        <v>-12.061614417608718</v>
      </c>
      <c r="N212">
        <v>-2.1739130434782608</v>
      </c>
    </row>
    <row r="213" spans="1:14" x14ac:dyDescent="0.3">
      <c r="A213">
        <v>212</v>
      </c>
      <c r="B213" t="s">
        <v>139</v>
      </c>
      <c r="C213" t="s">
        <v>149</v>
      </c>
      <c r="D213" t="s">
        <v>154</v>
      </c>
      <c r="E213" t="s">
        <v>156</v>
      </c>
      <c r="F213" t="s">
        <v>159</v>
      </c>
      <c r="G213" t="s">
        <v>225</v>
      </c>
      <c r="H213">
        <v>327.72882660458316</v>
      </c>
      <c r="I213">
        <v>47</v>
      </c>
      <c r="J213">
        <v>1326627.3557448378</v>
      </c>
      <c r="K213">
        <v>87608000</v>
      </c>
      <c r="L213">
        <v>211</v>
      </c>
      <c r="M213">
        <v>-12.061614417608718</v>
      </c>
      <c r="N213">
        <v>-2.1739130434782608</v>
      </c>
    </row>
    <row r="214" spans="1:14" x14ac:dyDescent="0.3">
      <c r="A214">
        <v>213</v>
      </c>
      <c r="B214" t="s">
        <v>139</v>
      </c>
      <c r="C214" t="s">
        <v>149</v>
      </c>
      <c r="D214" t="s">
        <v>154</v>
      </c>
      <c r="E214" t="s">
        <v>156</v>
      </c>
      <c r="F214" t="s">
        <v>159</v>
      </c>
      <c r="G214" t="s">
        <v>225</v>
      </c>
      <c r="H214">
        <v>327.72882660458316</v>
      </c>
      <c r="I214">
        <v>47</v>
      </c>
      <c r="J214">
        <v>1326627.3557448378</v>
      </c>
      <c r="K214">
        <v>87608000</v>
      </c>
      <c r="L214">
        <v>212</v>
      </c>
      <c r="M214">
        <v>-12.061614417608718</v>
      </c>
      <c r="N214">
        <v>-2.1739130434782608</v>
      </c>
    </row>
    <row r="215" spans="1:14" x14ac:dyDescent="0.3">
      <c r="A215">
        <v>214</v>
      </c>
      <c r="B215" t="s">
        <v>139</v>
      </c>
      <c r="C215" t="s">
        <v>149</v>
      </c>
      <c r="D215" t="s">
        <v>154</v>
      </c>
      <c r="E215" t="s">
        <v>156</v>
      </c>
      <c r="F215" t="s">
        <v>159</v>
      </c>
      <c r="G215" t="s">
        <v>225</v>
      </c>
      <c r="H215">
        <v>327.72882660458316</v>
      </c>
      <c r="I215">
        <v>47</v>
      </c>
      <c r="J215">
        <v>1326627.3557448378</v>
      </c>
      <c r="K215">
        <v>87608000</v>
      </c>
      <c r="L215">
        <v>213</v>
      </c>
      <c r="M215">
        <v>-12.061614417608718</v>
      </c>
      <c r="N215">
        <v>-2.1739130434782608</v>
      </c>
    </row>
    <row r="216" spans="1:14" x14ac:dyDescent="0.3">
      <c r="A216">
        <v>215</v>
      </c>
      <c r="B216" t="s">
        <v>139</v>
      </c>
      <c r="C216" t="s">
        <v>149</v>
      </c>
      <c r="D216" t="s">
        <v>154</v>
      </c>
      <c r="E216" t="s">
        <v>156</v>
      </c>
      <c r="F216" t="s">
        <v>159</v>
      </c>
      <c r="G216" t="s">
        <v>225</v>
      </c>
      <c r="H216">
        <v>327.72882660458316</v>
      </c>
      <c r="I216">
        <v>47</v>
      </c>
      <c r="J216">
        <v>1326627.3557448378</v>
      </c>
      <c r="K216">
        <v>87608000</v>
      </c>
      <c r="L216">
        <v>214</v>
      </c>
      <c r="M216">
        <v>-12.061614417608718</v>
      </c>
      <c r="N216">
        <v>-2.1739130434782608</v>
      </c>
    </row>
    <row r="217" spans="1:14" x14ac:dyDescent="0.3">
      <c r="A217">
        <v>216</v>
      </c>
      <c r="B217" t="s">
        <v>139</v>
      </c>
      <c r="C217" t="s">
        <v>149</v>
      </c>
      <c r="D217" t="s">
        <v>154</v>
      </c>
      <c r="E217" t="s">
        <v>156</v>
      </c>
      <c r="F217" t="s">
        <v>159</v>
      </c>
      <c r="G217" t="s">
        <v>225</v>
      </c>
      <c r="H217">
        <v>327.72882660458316</v>
      </c>
      <c r="I217">
        <v>47</v>
      </c>
      <c r="J217">
        <v>1326627.3557448378</v>
      </c>
      <c r="K217">
        <v>87608000</v>
      </c>
      <c r="L217">
        <v>215</v>
      </c>
      <c r="M217">
        <v>-12.061614417608718</v>
      </c>
      <c r="N217">
        <v>-2.1739130434782608</v>
      </c>
    </row>
    <row r="218" spans="1:14" x14ac:dyDescent="0.3">
      <c r="A218">
        <v>217</v>
      </c>
      <c r="B218" t="s">
        <v>139</v>
      </c>
      <c r="C218" t="s">
        <v>149</v>
      </c>
      <c r="D218" t="s">
        <v>154</v>
      </c>
      <c r="E218" t="s">
        <v>156</v>
      </c>
      <c r="F218" t="s">
        <v>159</v>
      </c>
      <c r="G218" t="s">
        <v>225</v>
      </c>
      <c r="H218">
        <v>327.72882660458316</v>
      </c>
      <c r="I218">
        <v>47</v>
      </c>
      <c r="J218">
        <v>1326627.3557448378</v>
      </c>
      <c r="K218">
        <v>87608000</v>
      </c>
      <c r="L218">
        <v>216</v>
      </c>
      <c r="M218">
        <v>-12.061614417608718</v>
      </c>
      <c r="N218">
        <v>-2.1739130434782608</v>
      </c>
    </row>
    <row r="219" spans="1:14" x14ac:dyDescent="0.3">
      <c r="A219">
        <v>218</v>
      </c>
      <c r="B219" t="s">
        <v>139</v>
      </c>
      <c r="C219" t="s">
        <v>149</v>
      </c>
      <c r="D219" t="s">
        <v>154</v>
      </c>
      <c r="E219" t="s">
        <v>156</v>
      </c>
      <c r="F219" t="s">
        <v>159</v>
      </c>
      <c r="G219" t="s">
        <v>225</v>
      </c>
      <c r="H219">
        <v>327.72882660458316</v>
      </c>
      <c r="I219">
        <v>47</v>
      </c>
      <c r="J219">
        <v>1326627.3557448378</v>
      </c>
      <c r="K219">
        <v>87608000</v>
      </c>
      <c r="L219">
        <v>217</v>
      </c>
      <c r="M219">
        <v>-12.061614417608718</v>
      </c>
      <c r="N219">
        <v>-2.1739130434782608</v>
      </c>
    </row>
    <row r="220" spans="1:14" x14ac:dyDescent="0.3">
      <c r="A220">
        <v>219</v>
      </c>
      <c r="B220" t="s">
        <v>139</v>
      </c>
      <c r="C220" t="s">
        <v>149</v>
      </c>
      <c r="D220" t="s">
        <v>154</v>
      </c>
      <c r="E220" t="s">
        <v>156</v>
      </c>
      <c r="F220" t="s">
        <v>159</v>
      </c>
      <c r="G220" t="s">
        <v>225</v>
      </c>
      <c r="H220">
        <v>327.72882660458316</v>
      </c>
      <c r="I220">
        <v>47</v>
      </c>
      <c r="J220">
        <v>1326627.3557448378</v>
      </c>
      <c r="K220">
        <v>87608000</v>
      </c>
      <c r="L220">
        <v>218</v>
      </c>
      <c r="M220">
        <v>-12.061614417608718</v>
      </c>
      <c r="N220">
        <v>-2.1739130434782608</v>
      </c>
    </row>
    <row r="221" spans="1:14" x14ac:dyDescent="0.3">
      <c r="A221">
        <v>220</v>
      </c>
      <c r="B221" t="s">
        <v>139</v>
      </c>
      <c r="C221" t="s">
        <v>149</v>
      </c>
      <c r="D221" t="s">
        <v>154</v>
      </c>
      <c r="E221" t="s">
        <v>156</v>
      </c>
      <c r="F221" t="s">
        <v>159</v>
      </c>
      <c r="G221" t="s">
        <v>225</v>
      </c>
      <c r="H221">
        <v>327.72882660458316</v>
      </c>
      <c r="I221">
        <v>47</v>
      </c>
      <c r="J221">
        <v>1326627.3557448378</v>
      </c>
      <c r="K221">
        <v>87608000</v>
      </c>
      <c r="L221">
        <v>219</v>
      </c>
      <c r="M221">
        <v>-12.061614417608718</v>
      </c>
      <c r="N221">
        <v>-2.1739130434782608</v>
      </c>
    </row>
    <row r="222" spans="1:14" x14ac:dyDescent="0.3">
      <c r="A222">
        <v>221</v>
      </c>
      <c r="B222" t="s">
        <v>139</v>
      </c>
      <c r="C222" t="s">
        <v>149</v>
      </c>
      <c r="D222" t="s">
        <v>154</v>
      </c>
      <c r="E222" t="s">
        <v>156</v>
      </c>
      <c r="F222" t="s">
        <v>159</v>
      </c>
      <c r="G222" t="s">
        <v>225</v>
      </c>
      <c r="H222">
        <v>327.72882660458316</v>
      </c>
      <c r="I222">
        <v>47</v>
      </c>
      <c r="J222">
        <v>1326627.3557448378</v>
      </c>
      <c r="K222">
        <v>87608000</v>
      </c>
      <c r="L222">
        <v>220</v>
      </c>
      <c r="M222">
        <v>-12.061614417608718</v>
      </c>
      <c r="N222">
        <v>-2.1739130434782608</v>
      </c>
    </row>
    <row r="223" spans="1:14" x14ac:dyDescent="0.3">
      <c r="A223">
        <v>222</v>
      </c>
      <c r="B223" t="s">
        <v>139</v>
      </c>
      <c r="C223" t="s">
        <v>149</v>
      </c>
      <c r="D223" t="s">
        <v>154</v>
      </c>
      <c r="E223" t="s">
        <v>156</v>
      </c>
      <c r="F223" t="s">
        <v>159</v>
      </c>
      <c r="G223" t="s">
        <v>225</v>
      </c>
      <c r="H223">
        <v>327.72882660458316</v>
      </c>
      <c r="I223">
        <v>47</v>
      </c>
      <c r="J223">
        <v>1326627.3557448378</v>
      </c>
      <c r="K223">
        <v>87608000</v>
      </c>
      <c r="L223">
        <v>221</v>
      </c>
      <c r="M223">
        <v>-12.061614417608718</v>
      </c>
      <c r="N223">
        <v>-2.1739130434782608</v>
      </c>
    </row>
    <row r="224" spans="1:14" x14ac:dyDescent="0.3">
      <c r="A224">
        <v>223</v>
      </c>
      <c r="B224" t="s">
        <v>139</v>
      </c>
      <c r="C224" t="s">
        <v>149</v>
      </c>
      <c r="D224" t="s">
        <v>154</v>
      </c>
      <c r="E224" t="s">
        <v>156</v>
      </c>
      <c r="F224" t="s">
        <v>159</v>
      </c>
      <c r="G224" t="s">
        <v>225</v>
      </c>
      <c r="H224">
        <v>327.72882660458316</v>
      </c>
      <c r="I224">
        <v>47</v>
      </c>
      <c r="J224">
        <v>1326627.3557448378</v>
      </c>
      <c r="K224">
        <v>87608000</v>
      </c>
      <c r="L224">
        <v>222</v>
      </c>
      <c r="M224">
        <v>-12.061614417608718</v>
      </c>
      <c r="N224">
        <v>-2.1739130434782608</v>
      </c>
    </row>
    <row r="225" spans="1:14" x14ac:dyDescent="0.3">
      <c r="A225">
        <v>224</v>
      </c>
      <c r="B225" t="s">
        <v>139</v>
      </c>
      <c r="C225" t="s">
        <v>149</v>
      </c>
      <c r="D225" t="s">
        <v>154</v>
      </c>
      <c r="E225" t="s">
        <v>156</v>
      </c>
      <c r="F225" t="s">
        <v>159</v>
      </c>
      <c r="G225" t="s">
        <v>225</v>
      </c>
      <c r="H225">
        <v>327.72882660458316</v>
      </c>
      <c r="I225">
        <v>47</v>
      </c>
      <c r="J225">
        <v>1326627.3557448378</v>
      </c>
      <c r="K225">
        <v>87608000</v>
      </c>
      <c r="L225">
        <v>223</v>
      </c>
      <c r="M225">
        <v>-12.061614417608718</v>
      </c>
      <c r="N225">
        <v>-2.1739130434782608</v>
      </c>
    </row>
    <row r="226" spans="1:14" x14ac:dyDescent="0.3">
      <c r="A226">
        <v>225</v>
      </c>
      <c r="B226" t="s">
        <v>139</v>
      </c>
      <c r="C226" t="s">
        <v>149</v>
      </c>
      <c r="D226" t="s">
        <v>154</v>
      </c>
      <c r="E226" t="s">
        <v>156</v>
      </c>
      <c r="F226" t="s">
        <v>159</v>
      </c>
      <c r="G226" t="s">
        <v>225</v>
      </c>
      <c r="H226">
        <v>327.72882660458316</v>
      </c>
      <c r="I226">
        <v>47</v>
      </c>
      <c r="J226">
        <v>1326627.3557448378</v>
      </c>
      <c r="K226">
        <v>87608000</v>
      </c>
      <c r="L226">
        <v>224</v>
      </c>
      <c r="M226">
        <v>-12.061614417608718</v>
      </c>
      <c r="N226">
        <v>-2.1739130434782608</v>
      </c>
    </row>
    <row r="227" spans="1:14" x14ac:dyDescent="0.3">
      <c r="A227">
        <v>226</v>
      </c>
      <c r="B227" t="s">
        <v>139</v>
      </c>
      <c r="C227" t="s">
        <v>149</v>
      </c>
      <c r="D227" t="s">
        <v>154</v>
      </c>
      <c r="E227" t="s">
        <v>156</v>
      </c>
      <c r="F227" t="s">
        <v>159</v>
      </c>
      <c r="G227" t="s">
        <v>225</v>
      </c>
      <c r="H227">
        <v>327.72882660458316</v>
      </c>
      <c r="I227">
        <v>47</v>
      </c>
      <c r="J227">
        <v>1326627.3557448378</v>
      </c>
      <c r="K227">
        <v>87608000</v>
      </c>
      <c r="L227">
        <v>225</v>
      </c>
      <c r="M227">
        <v>-12.061614417608718</v>
      </c>
      <c r="N227">
        <v>-2.1739130434782608</v>
      </c>
    </row>
    <row r="228" spans="1:14" x14ac:dyDescent="0.3">
      <c r="A228">
        <v>227</v>
      </c>
      <c r="B228" t="s">
        <v>139</v>
      </c>
      <c r="C228" t="s">
        <v>149</v>
      </c>
      <c r="D228" t="s">
        <v>154</v>
      </c>
      <c r="E228" t="s">
        <v>156</v>
      </c>
      <c r="F228" t="s">
        <v>159</v>
      </c>
      <c r="G228" t="s">
        <v>225</v>
      </c>
      <c r="H228">
        <v>327.72882660458316</v>
      </c>
      <c r="I228">
        <v>47</v>
      </c>
      <c r="J228">
        <v>1326627.3557448378</v>
      </c>
      <c r="K228">
        <v>87608000</v>
      </c>
      <c r="L228">
        <v>226</v>
      </c>
      <c r="M228">
        <v>-12.061614417608718</v>
      </c>
      <c r="N228">
        <v>-2.1739130434782608</v>
      </c>
    </row>
    <row r="229" spans="1:14" x14ac:dyDescent="0.3">
      <c r="A229">
        <v>228</v>
      </c>
      <c r="B229" t="s">
        <v>139</v>
      </c>
      <c r="C229" t="s">
        <v>149</v>
      </c>
      <c r="D229" t="s">
        <v>154</v>
      </c>
      <c r="E229" t="s">
        <v>156</v>
      </c>
      <c r="F229" t="s">
        <v>159</v>
      </c>
      <c r="G229" t="s">
        <v>225</v>
      </c>
      <c r="H229">
        <v>327.72882660458316</v>
      </c>
      <c r="I229">
        <v>47</v>
      </c>
      <c r="J229">
        <v>1326627.3557448378</v>
      </c>
      <c r="K229">
        <v>87608000</v>
      </c>
      <c r="L229">
        <v>227</v>
      </c>
      <c r="M229">
        <v>-12.061614417608718</v>
      </c>
      <c r="N229">
        <v>-2.1739130434782608</v>
      </c>
    </row>
    <row r="230" spans="1:14" x14ac:dyDescent="0.3">
      <c r="A230">
        <v>229</v>
      </c>
      <c r="B230" t="s">
        <v>139</v>
      </c>
      <c r="C230" t="s">
        <v>149</v>
      </c>
      <c r="D230" t="s">
        <v>154</v>
      </c>
      <c r="E230" t="s">
        <v>156</v>
      </c>
      <c r="F230" t="s">
        <v>159</v>
      </c>
      <c r="G230" t="s">
        <v>225</v>
      </c>
      <c r="H230">
        <v>327.72882660458316</v>
      </c>
      <c r="I230">
        <v>47</v>
      </c>
      <c r="J230">
        <v>1326627.3557448378</v>
      </c>
      <c r="K230">
        <v>87608000</v>
      </c>
      <c r="L230">
        <v>228</v>
      </c>
      <c r="M230">
        <v>-12.061614417608718</v>
      </c>
      <c r="N230">
        <v>-2.1739130434782608</v>
      </c>
    </row>
    <row r="231" spans="1:14" x14ac:dyDescent="0.3">
      <c r="A231">
        <v>230</v>
      </c>
      <c r="B231" t="s">
        <v>139</v>
      </c>
      <c r="C231" t="s">
        <v>149</v>
      </c>
      <c r="D231" t="s">
        <v>154</v>
      </c>
      <c r="E231" t="s">
        <v>156</v>
      </c>
      <c r="F231" t="s">
        <v>159</v>
      </c>
      <c r="G231" t="s">
        <v>225</v>
      </c>
      <c r="H231">
        <v>327.72882660458316</v>
      </c>
      <c r="I231">
        <v>47</v>
      </c>
      <c r="J231">
        <v>1326627.3557448378</v>
      </c>
      <c r="K231">
        <v>87608000</v>
      </c>
      <c r="L231">
        <v>229</v>
      </c>
      <c r="M231">
        <v>-12.061614417608718</v>
      </c>
      <c r="N231">
        <v>-2.1739130434782608</v>
      </c>
    </row>
    <row r="232" spans="1:14" x14ac:dyDescent="0.3">
      <c r="A232">
        <v>231</v>
      </c>
      <c r="B232" t="s">
        <v>139</v>
      </c>
      <c r="C232" t="s">
        <v>149</v>
      </c>
      <c r="D232" t="s">
        <v>154</v>
      </c>
      <c r="E232" t="s">
        <v>156</v>
      </c>
      <c r="F232" t="s">
        <v>159</v>
      </c>
      <c r="G232" t="s">
        <v>225</v>
      </c>
      <c r="H232">
        <v>327.72882660458316</v>
      </c>
      <c r="I232">
        <v>47</v>
      </c>
      <c r="J232">
        <v>1326627.3557448378</v>
      </c>
      <c r="K232">
        <v>87608000</v>
      </c>
      <c r="L232">
        <v>230</v>
      </c>
      <c r="M232">
        <v>-12.061614417608718</v>
      </c>
      <c r="N232">
        <v>-2.1739130434782608</v>
      </c>
    </row>
    <row r="233" spans="1:14" x14ac:dyDescent="0.3">
      <c r="A233">
        <v>232</v>
      </c>
      <c r="B233" t="s">
        <v>139</v>
      </c>
      <c r="C233" t="s">
        <v>149</v>
      </c>
      <c r="D233" t="s">
        <v>154</v>
      </c>
      <c r="E233" t="s">
        <v>156</v>
      </c>
      <c r="F233" t="s">
        <v>159</v>
      </c>
      <c r="G233" t="s">
        <v>225</v>
      </c>
      <c r="H233">
        <v>327.72882660458316</v>
      </c>
      <c r="I233">
        <v>47</v>
      </c>
      <c r="J233">
        <v>1326627.3557448378</v>
      </c>
      <c r="K233">
        <v>87608000</v>
      </c>
      <c r="L233">
        <v>231</v>
      </c>
      <c r="M233">
        <v>-12.061614417608718</v>
      </c>
      <c r="N233">
        <v>-2.1739130434782608</v>
      </c>
    </row>
    <row r="234" spans="1:14" x14ac:dyDescent="0.3">
      <c r="A234">
        <v>233</v>
      </c>
      <c r="B234" t="s">
        <v>139</v>
      </c>
      <c r="C234" t="s">
        <v>149</v>
      </c>
      <c r="D234" t="s">
        <v>154</v>
      </c>
      <c r="E234" t="s">
        <v>156</v>
      </c>
      <c r="F234" t="s">
        <v>159</v>
      </c>
      <c r="G234" t="s">
        <v>225</v>
      </c>
      <c r="H234">
        <v>327.72882660458316</v>
      </c>
      <c r="I234">
        <v>47</v>
      </c>
      <c r="J234">
        <v>1326627.3557448378</v>
      </c>
      <c r="K234">
        <v>87608000</v>
      </c>
      <c r="L234">
        <v>232</v>
      </c>
      <c r="M234">
        <v>-12.061614417608718</v>
      </c>
      <c r="N234">
        <v>-2.1739130434782608</v>
      </c>
    </row>
    <row r="235" spans="1:14" x14ac:dyDescent="0.3">
      <c r="A235">
        <v>234</v>
      </c>
      <c r="B235" t="s">
        <v>139</v>
      </c>
      <c r="C235" t="s">
        <v>149</v>
      </c>
      <c r="D235" t="s">
        <v>154</v>
      </c>
      <c r="E235" t="s">
        <v>156</v>
      </c>
      <c r="F235" t="s">
        <v>159</v>
      </c>
      <c r="G235" t="s">
        <v>225</v>
      </c>
      <c r="H235">
        <v>327.72882660458316</v>
      </c>
      <c r="I235">
        <v>47</v>
      </c>
      <c r="J235">
        <v>1326627.3557448378</v>
      </c>
      <c r="K235">
        <v>87608000</v>
      </c>
      <c r="L235">
        <v>233</v>
      </c>
      <c r="M235">
        <v>-12.061614417608718</v>
      </c>
      <c r="N235">
        <v>-2.1739130434782608</v>
      </c>
    </row>
    <row r="236" spans="1:14" x14ac:dyDescent="0.3">
      <c r="A236">
        <v>235</v>
      </c>
      <c r="B236" t="s">
        <v>139</v>
      </c>
      <c r="C236" t="s">
        <v>149</v>
      </c>
      <c r="D236" t="s">
        <v>154</v>
      </c>
      <c r="E236" t="s">
        <v>156</v>
      </c>
      <c r="F236" t="s">
        <v>159</v>
      </c>
      <c r="G236" t="s">
        <v>225</v>
      </c>
      <c r="H236">
        <v>327.72882660458316</v>
      </c>
      <c r="I236">
        <v>47</v>
      </c>
      <c r="J236">
        <v>1326627.3557448378</v>
      </c>
      <c r="K236">
        <v>87608000</v>
      </c>
      <c r="L236">
        <v>234</v>
      </c>
      <c r="M236">
        <v>-12.061614417608718</v>
      </c>
      <c r="N236">
        <v>-2.1739130434782608</v>
      </c>
    </row>
    <row r="237" spans="1:14" x14ac:dyDescent="0.3">
      <c r="A237">
        <v>236</v>
      </c>
      <c r="B237" t="s">
        <v>139</v>
      </c>
      <c r="C237" t="s">
        <v>149</v>
      </c>
      <c r="D237" t="s">
        <v>154</v>
      </c>
      <c r="E237" t="s">
        <v>156</v>
      </c>
      <c r="F237" t="s">
        <v>159</v>
      </c>
      <c r="G237" t="s">
        <v>225</v>
      </c>
      <c r="H237">
        <v>327.72882660458316</v>
      </c>
      <c r="I237">
        <v>47</v>
      </c>
      <c r="J237">
        <v>1326627.3557448378</v>
      </c>
      <c r="K237">
        <v>87608000</v>
      </c>
      <c r="L237">
        <v>235</v>
      </c>
      <c r="M237">
        <v>-12.061614417608718</v>
      </c>
      <c r="N237">
        <v>-2.1739130434782608</v>
      </c>
    </row>
    <row r="238" spans="1:14" x14ac:dyDescent="0.3">
      <c r="A238">
        <v>237</v>
      </c>
      <c r="B238" t="s">
        <v>139</v>
      </c>
      <c r="C238" t="s">
        <v>149</v>
      </c>
      <c r="D238" t="s">
        <v>154</v>
      </c>
      <c r="E238" t="s">
        <v>156</v>
      </c>
      <c r="F238" t="s">
        <v>159</v>
      </c>
      <c r="G238" t="s">
        <v>225</v>
      </c>
      <c r="H238">
        <v>327.72882660458316</v>
      </c>
      <c r="I238">
        <v>47</v>
      </c>
      <c r="J238">
        <v>1326627.3557448378</v>
      </c>
      <c r="K238">
        <v>87608000</v>
      </c>
      <c r="L238">
        <v>236</v>
      </c>
      <c r="M238">
        <v>-12.061614417608718</v>
      </c>
      <c r="N238">
        <v>-2.1739130434782608</v>
      </c>
    </row>
    <row r="239" spans="1:14" x14ac:dyDescent="0.3">
      <c r="A239">
        <v>238</v>
      </c>
      <c r="B239" t="s">
        <v>139</v>
      </c>
      <c r="C239" t="s">
        <v>149</v>
      </c>
      <c r="D239" t="s">
        <v>154</v>
      </c>
      <c r="E239" t="s">
        <v>156</v>
      </c>
      <c r="F239" t="s">
        <v>159</v>
      </c>
      <c r="G239" t="s">
        <v>225</v>
      </c>
      <c r="H239">
        <v>327.72882660458316</v>
      </c>
      <c r="I239">
        <v>47</v>
      </c>
      <c r="J239">
        <v>1326627.3557448378</v>
      </c>
      <c r="K239">
        <v>87608000</v>
      </c>
      <c r="L239">
        <v>237</v>
      </c>
      <c r="M239">
        <v>-12.061614417608718</v>
      </c>
      <c r="N239">
        <v>-2.1739130434782608</v>
      </c>
    </row>
    <row r="240" spans="1:14" x14ac:dyDescent="0.3">
      <c r="A240">
        <v>239</v>
      </c>
      <c r="B240" t="s">
        <v>139</v>
      </c>
      <c r="C240" t="s">
        <v>149</v>
      </c>
      <c r="D240" t="s">
        <v>154</v>
      </c>
      <c r="E240" t="s">
        <v>156</v>
      </c>
      <c r="F240" t="s">
        <v>159</v>
      </c>
      <c r="G240" t="s">
        <v>225</v>
      </c>
      <c r="H240">
        <v>327.72882660458316</v>
      </c>
      <c r="I240">
        <v>47</v>
      </c>
      <c r="J240">
        <v>1326627.3557448378</v>
      </c>
      <c r="K240">
        <v>87608000</v>
      </c>
      <c r="L240">
        <v>238</v>
      </c>
      <c r="M240">
        <v>-12.061614417608718</v>
      </c>
      <c r="N240">
        <v>-2.1739130434782608</v>
      </c>
    </row>
    <row r="241" spans="1:14" x14ac:dyDescent="0.3">
      <c r="A241">
        <v>240</v>
      </c>
      <c r="B241" t="s">
        <v>139</v>
      </c>
      <c r="C241" t="s">
        <v>149</v>
      </c>
      <c r="D241" t="s">
        <v>154</v>
      </c>
      <c r="E241" t="s">
        <v>156</v>
      </c>
      <c r="F241" t="s">
        <v>159</v>
      </c>
      <c r="G241" t="s">
        <v>225</v>
      </c>
      <c r="H241">
        <v>327.72882660458316</v>
      </c>
      <c r="I241">
        <v>47</v>
      </c>
      <c r="J241">
        <v>1326627.3557448378</v>
      </c>
      <c r="K241">
        <v>87608000</v>
      </c>
      <c r="L241">
        <v>239</v>
      </c>
      <c r="M241">
        <v>-12.061614417608718</v>
      </c>
      <c r="N241">
        <v>-2.1739130434782608</v>
      </c>
    </row>
    <row r="242" spans="1:14" x14ac:dyDescent="0.3">
      <c r="A242">
        <v>241</v>
      </c>
      <c r="B242" t="s">
        <v>139</v>
      </c>
      <c r="C242" t="s">
        <v>149</v>
      </c>
      <c r="D242" t="s">
        <v>154</v>
      </c>
      <c r="E242" t="s">
        <v>156</v>
      </c>
      <c r="F242" t="s">
        <v>159</v>
      </c>
      <c r="G242" t="s">
        <v>225</v>
      </c>
      <c r="H242">
        <v>327.72882660458316</v>
      </c>
      <c r="I242">
        <v>47</v>
      </c>
      <c r="J242">
        <v>1326627.3557448378</v>
      </c>
      <c r="K242">
        <v>87608000</v>
      </c>
      <c r="L242">
        <v>240</v>
      </c>
      <c r="M242">
        <v>-12.061614417608718</v>
      </c>
      <c r="N242">
        <v>-2.1739130434782608</v>
      </c>
    </row>
    <row r="243" spans="1:14" x14ac:dyDescent="0.3">
      <c r="A243">
        <v>242</v>
      </c>
      <c r="B243" t="s">
        <v>139</v>
      </c>
      <c r="C243" t="s">
        <v>149</v>
      </c>
      <c r="D243" t="s">
        <v>154</v>
      </c>
      <c r="E243" t="s">
        <v>156</v>
      </c>
      <c r="F243" t="s">
        <v>159</v>
      </c>
      <c r="G243" t="s">
        <v>225</v>
      </c>
      <c r="H243">
        <v>327.72882660458316</v>
      </c>
      <c r="I243">
        <v>47</v>
      </c>
      <c r="J243">
        <v>1326627.3557448378</v>
      </c>
      <c r="K243">
        <v>87608000</v>
      </c>
      <c r="L243">
        <v>241</v>
      </c>
      <c r="M243">
        <v>-12.061614417608718</v>
      </c>
      <c r="N243">
        <v>-2.1739130434782608</v>
      </c>
    </row>
    <row r="244" spans="1:14" x14ac:dyDescent="0.3">
      <c r="A244">
        <v>243</v>
      </c>
      <c r="B244" t="s">
        <v>139</v>
      </c>
      <c r="C244" t="s">
        <v>149</v>
      </c>
      <c r="D244" t="s">
        <v>154</v>
      </c>
      <c r="E244" t="s">
        <v>156</v>
      </c>
      <c r="F244" t="s">
        <v>159</v>
      </c>
      <c r="G244" t="s">
        <v>225</v>
      </c>
      <c r="H244">
        <v>327.72882660458316</v>
      </c>
      <c r="I244">
        <v>47</v>
      </c>
      <c r="J244">
        <v>1326627.3557448378</v>
      </c>
      <c r="K244">
        <v>87608000</v>
      </c>
      <c r="L244">
        <v>242</v>
      </c>
      <c r="M244">
        <v>-12.061614417608718</v>
      </c>
      <c r="N244">
        <v>-2.1739130434782608</v>
      </c>
    </row>
    <row r="245" spans="1:14" x14ac:dyDescent="0.3">
      <c r="A245">
        <v>244</v>
      </c>
      <c r="B245" t="s">
        <v>139</v>
      </c>
      <c r="C245" t="s">
        <v>149</v>
      </c>
      <c r="D245" t="s">
        <v>154</v>
      </c>
      <c r="E245" t="s">
        <v>156</v>
      </c>
      <c r="F245" t="s">
        <v>159</v>
      </c>
      <c r="G245" t="s">
        <v>225</v>
      </c>
      <c r="H245">
        <v>327.72882660458316</v>
      </c>
      <c r="I245">
        <v>47</v>
      </c>
      <c r="J245">
        <v>1326627.3557448378</v>
      </c>
      <c r="K245">
        <v>87608000</v>
      </c>
      <c r="L245">
        <v>243</v>
      </c>
      <c r="M245">
        <v>-12.061614417608718</v>
      </c>
      <c r="N245">
        <v>-2.1739130434782608</v>
      </c>
    </row>
    <row r="246" spans="1:14" x14ac:dyDescent="0.3">
      <c r="A246">
        <v>245</v>
      </c>
      <c r="B246" t="s">
        <v>139</v>
      </c>
      <c r="C246" t="s">
        <v>149</v>
      </c>
      <c r="D246" t="s">
        <v>154</v>
      </c>
      <c r="E246" t="s">
        <v>156</v>
      </c>
      <c r="F246" t="s">
        <v>159</v>
      </c>
      <c r="G246" t="s">
        <v>225</v>
      </c>
      <c r="H246">
        <v>327.72882660458316</v>
      </c>
      <c r="I246">
        <v>47</v>
      </c>
      <c r="J246">
        <v>1326627.3557448378</v>
      </c>
      <c r="K246">
        <v>87608000</v>
      </c>
      <c r="L246">
        <v>244</v>
      </c>
      <c r="M246">
        <v>-12.061614417608718</v>
      </c>
      <c r="N246">
        <v>-2.1739130434782608</v>
      </c>
    </row>
    <row r="247" spans="1:14" x14ac:dyDescent="0.3">
      <c r="A247">
        <v>246</v>
      </c>
      <c r="B247" t="s">
        <v>139</v>
      </c>
      <c r="C247" t="s">
        <v>149</v>
      </c>
      <c r="D247" t="s">
        <v>154</v>
      </c>
      <c r="E247" t="s">
        <v>156</v>
      </c>
      <c r="F247" t="s">
        <v>159</v>
      </c>
      <c r="G247" t="s">
        <v>225</v>
      </c>
      <c r="H247">
        <v>327.72882660458316</v>
      </c>
      <c r="I247">
        <v>47</v>
      </c>
      <c r="J247">
        <v>1326627.3557448378</v>
      </c>
      <c r="K247">
        <v>87608000</v>
      </c>
      <c r="L247">
        <v>245</v>
      </c>
      <c r="M247">
        <v>-12.061614417608718</v>
      </c>
      <c r="N247">
        <v>-2.1739130434782608</v>
      </c>
    </row>
    <row r="248" spans="1:14" x14ac:dyDescent="0.3">
      <c r="A248">
        <v>247</v>
      </c>
      <c r="B248" t="s">
        <v>139</v>
      </c>
      <c r="C248" t="s">
        <v>149</v>
      </c>
      <c r="D248" t="s">
        <v>154</v>
      </c>
      <c r="E248" t="s">
        <v>156</v>
      </c>
      <c r="F248" t="s">
        <v>159</v>
      </c>
      <c r="G248" t="s">
        <v>225</v>
      </c>
      <c r="H248">
        <v>327.72882660458316</v>
      </c>
      <c r="I248">
        <v>47</v>
      </c>
      <c r="J248">
        <v>1326627.3557448378</v>
      </c>
      <c r="K248">
        <v>87608000</v>
      </c>
      <c r="L248">
        <v>246</v>
      </c>
      <c r="M248">
        <v>-12.061614417608718</v>
      </c>
      <c r="N248">
        <v>-2.1739130434782608</v>
      </c>
    </row>
    <row r="249" spans="1:14" x14ac:dyDescent="0.3">
      <c r="A249">
        <v>248</v>
      </c>
      <c r="B249" t="s">
        <v>139</v>
      </c>
      <c r="C249" t="s">
        <v>149</v>
      </c>
      <c r="D249" t="s">
        <v>154</v>
      </c>
      <c r="E249" t="s">
        <v>156</v>
      </c>
      <c r="F249" t="s">
        <v>159</v>
      </c>
      <c r="G249" t="s">
        <v>225</v>
      </c>
      <c r="H249">
        <v>327.72882660458316</v>
      </c>
      <c r="I249">
        <v>47</v>
      </c>
      <c r="J249">
        <v>1326627.3557448378</v>
      </c>
      <c r="K249">
        <v>87608000</v>
      </c>
      <c r="L249">
        <v>247</v>
      </c>
      <c r="M249">
        <v>-12.061614417608718</v>
      </c>
      <c r="N249">
        <v>-2.1739130434782608</v>
      </c>
    </row>
    <row r="250" spans="1:14" x14ac:dyDescent="0.3">
      <c r="A250">
        <v>249</v>
      </c>
      <c r="B250" t="s">
        <v>139</v>
      </c>
      <c r="C250" t="s">
        <v>149</v>
      </c>
      <c r="D250" t="s">
        <v>154</v>
      </c>
      <c r="E250" t="s">
        <v>156</v>
      </c>
      <c r="F250" t="s">
        <v>159</v>
      </c>
      <c r="G250" t="s">
        <v>225</v>
      </c>
      <c r="H250">
        <v>334.34001734397992</v>
      </c>
      <c r="I250">
        <v>48</v>
      </c>
      <c r="J250">
        <v>1467140.1095042164</v>
      </c>
      <c r="K250">
        <v>89472000</v>
      </c>
      <c r="L250">
        <v>248</v>
      </c>
      <c r="M250">
        <v>-23.930875189560165</v>
      </c>
      <c r="N250">
        <v>-4.3478260869565215</v>
      </c>
    </row>
    <row r="251" spans="1:14" x14ac:dyDescent="0.3">
      <c r="A251">
        <v>250</v>
      </c>
      <c r="B251" t="s">
        <v>139</v>
      </c>
      <c r="C251" t="s">
        <v>149</v>
      </c>
      <c r="D251" t="s">
        <v>154</v>
      </c>
      <c r="E251" t="s">
        <v>156</v>
      </c>
      <c r="F251" t="s">
        <v>159</v>
      </c>
      <c r="G251" t="s">
        <v>225</v>
      </c>
      <c r="H251">
        <v>334.34001734397992</v>
      </c>
      <c r="I251">
        <v>48</v>
      </c>
      <c r="J251">
        <v>1467140.1095042164</v>
      </c>
      <c r="K251">
        <v>89472000</v>
      </c>
      <c r="L251">
        <v>249</v>
      </c>
      <c r="M251">
        <v>-23.930875189560165</v>
      </c>
      <c r="N251">
        <v>-4.3478260869565215</v>
      </c>
    </row>
    <row r="252" spans="1:14" x14ac:dyDescent="0.3">
      <c r="A252">
        <v>251</v>
      </c>
      <c r="B252" t="s">
        <v>139</v>
      </c>
      <c r="C252" t="s">
        <v>149</v>
      </c>
      <c r="D252" t="s">
        <v>154</v>
      </c>
      <c r="E252" t="s">
        <v>156</v>
      </c>
      <c r="F252" t="s">
        <v>159</v>
      </c>
      <c r="G252" t="s">
        <v>225</v>
      </c>
      <c r="H252">
        <v>334.34001734397992</v>
      </c>
      <c r="I252">
        <v>48</v>
      </c>
      <c r="J252">
        <v>1467140.1095042164</v>
      </c>
      <c r="K252">
        <v>89472000</v>
      </c>
      <c r="L252">
        <v>250</v>
      </c>
      <c r="M252">
        <v>-23.930875189560165</v>
      </c>
      <c r="N252">
        <v>-4.3478260869565215</v>
      </c>
    </row>
    <row r="253" spans="1:14" x14ac:dyDescent="0.3">
      <c r="A253">
        <v>252</v>
      </c>
      <c r="B253" t="s">
        <v>139</v>
      </c>
      <c r="C253" t="s">
        <v>149</v>
      </c>
      <c r="D253" t="s">
        <v>154</v>
      </c>
      <c r="E253" t="s">
        <v>156</v>
      </c>
      <c r="F253" t="s">
        <v>159</v>
      </c>
      <c r="G253" t="s">
        <v>225</v>
      </c>
      <c r="H253">
        <v>334.34001734397992</v>
      </c>
      <c r="I253">
        <v>48</v>
      </c>
      <c r="J253">
        <v>1467140.1095042164</v>
      </c>
      <c r="K253">
        <v>89472000</v>
      </c>
      <c r="L253">
        <v>251</v>
      </c>
      <c r="M253">
        <v>-23.930875189560165</v>
      </c>
      <c r="N253">
        <v>-4.3478260869565215</v>
      </c>
    </row>
    <row r="254" spans="1:14" x14ac:dyDescent="0.3">
      <c r="A254">
        <v>253</v>
      </c>
      <c r="B254" t="s">
        <v>139</v>
      </c>
      <c r="C254" t="s">
        <v>149</v>
      </c>
      <c r="D254" t="s">
        <v>154</v>
      </c>
      <c r="E254" t="s">
        <v>156</v>
      </c>
      <c r="F254" t="s">
        <v>159</v>
      </c>
      <c r="G254" t="s">
        <v>225</v>
      </c>
      <c r="H254">
        <v>334.34001734397992</v>
      </c>
      <c r="I254">
        <v>48</v>
      </c>
      <c r="J254">
        <v>1467140.1095042164</v>
      </c>
      <c r="K254">
        <v>89472000</v>
      </c>
      <c r="L254">
        <v>252</v>
      </c>
      <c r="M254">
        <v>-23.930875189560165</v>
      </c>
      <c r="N254">
        <v>-4.3478260869565215</v>
      </c>
    </row>
    <row r="255" spans="1:14" x14ac:dyDescent="0.3">
      <c r="A255">
        <v>254</v>
      </c>
      <c r="B255" t="s">
        <v>139</v>
      </c>
      <c r="C255" t="s">
        <v>149</v>
      </c>
      <c r="D255" t="s">
        <v>154</v>
      </c>
      <c r="E255" t="s">
        <v>156</v>
      </c>
      <c r="F255" t="s">
        <v>159</v>
      </c>
      <c r="G255" t="s">
        <v>225</v>
      </c>
      <c r="H255">
        <v>334.34001734397992</v>
      </c>
      <c r="I255">
        <v>48</v>
      </c>
      <c r="J255">
        <v>1467140.1095042164</v>
      </c>
      <c r="K255">
        <v>89472000</v>
      </c>
      <c r="L255">
        <v>253</v>
      </c>
      <c r="M255">
        <v>-23.930875189560165</v>
      </c>
      <c r="N255">
        <v>-4.3478260869565215</v>
      </c>
    </row>
    <row r="256" spans="1:14" x14ac:dyDescent="0.3">
      <c r="A256">
        <v>255</v>
      </c>
      <c r="B256" t="s">
        <v>139</v>
      </c>
      <c r="C256" t="s">
        <v>149</v>
      </c>
      <c r="D256" t="s">
        <v>154</v>
      </c>
      <c r="E256" t="s">
        <v>156</v>
      </c>
      <c r="F256" t="s">
        <v>159</v>
      </c>
      <c r="G256" t="s">
        <v>225</v>
      </c>
      <c r="H256">
        <v>334.34001734397992</v>
      </c>
      <c r="I256">
        <v>48</v>
      </c>
      <c r="J256">
        <v>1467140.1095042164</v>
      </c>
      <c r="K256">
        <v>89472000</v>
      </c>
      <c r="L256">
        <v>254</v>
      </c>
      <c r="M256">
        <v>-23.930875189560165</v>
      </c>
      <c r="N256">
        <v>-4.3478260869565215</v>
      </c>
    </row>
    <row r="257" spans="1:14" x14ac:dyDescent="0.3">
      <c r="A257">
        <v>256</v>
      </c>
      <c r="B257" t="s">
        <v>139</v>
      </c>
      <c r="C257" t="s">
        <v>149</v>
      </c>
      <c r="D257" t="s">
        <v>154</v>
      </c>
      <c r="E257" t="s">
        <v>156</v>
      </c>
      <c r="F257" t="s">
        <v>159</v>
      </c>
      <c r="G257" t="s">
        <v>225</v>
      </c>
      <c r="H257">
        <v>334.34001734397992</v>
      </c>
      <c r="I257">
        <v>48</v>
      </c>
      <c r="J257">
        <v>1467140.1095042164</v>
      </c>
      <c r="K257">
        <v>89472000</v>
      </c>
      <c r="L257">
        <v>255</v>
      </c>
      <c r="M257">
        <v>-23.930875189560165</v>
      </c>
      <c r="N257">
        <v>-4.3478260869565215</v>
      </c>
    </row>
    <row r="258" spans="1:14" x14ac:dyDescent="0.3">
      <c r="A258">
        <v>257</v>
      </c>
      <c r="B258" t="s">
        <v>139</v>
      </c>
      <c r="C258" t="s">
        <v>149</v>
      </c>
      <c r="D258" t="s">
        <v>154</v>
      </c>
      <c r="E258" t="s">
        <v>156</v>
      </c>
      <c r="F258" t="s">
        <v>159</v>
      </c>
      <c r="G258" t="s">
        <v>225</v>
      </c>
      <c r="H258">
        <v>334.34001734397992</v>
      </c>
      <c r="I258">
        <v>48</v>
      </c>
      <c r="J258">
        <v>1467140.1095042164</v>
      </c>
      <c r="K258">
        <v>89472000</v>
      </c>
      <c r="L258">
        <v>256</v>
      </c>
      <c r="M258">
        <v>-23.930875189560165</v>
      </c>
      <c r="N258">
        <v>-4.3478260869565215</v>
      </c>
    </row>
    <row r="259" spans="1:14" x14ac:dyDescent="0.3">
      <c r="A259">
        <v>258</v>
      </c>
      <c r="B259" t="s">
        <v>139</v>
      </c>
      <c r="C259" t="s">
        <v>149</v>
      </c>
      <c r="D259" t="s">
        <v>154</v>
      </c>
      <c r="E259" t="s">
        <v>156</v>
      </c>
      <c r="F259" t="s">
        <v>159</v>
      </c>
      <c r="G259" t="s">
        <v>225</v>
      </c>
      <c r="H259">
        <v>334.34001734397992</v>
      </c>
      <c r="I259">
        <v>48</v>
      </c>
      <c r="J259">
        <v>1467140.1095042164</v>
      </c>
      <c r="K259">
        <v>89472000</v>
      </c>
      <c r="L259">
        <v>257</v>
      </c>
      <c r="M259">
        <v>-23.930875189560165</v>
      </c>
      <c r="N259">
        <v>-4.3478260869565215</v>
      </c>
    </row>
    <row r="260" spans="1:14" x14ac:dyDescent="0.3">
      <c r="A260">
        <v>259</v>
      </c>
      <c r="B260" t="s">
        <v>139</v>
      </c>
      <c r="C260" t="s">
        <v>149</v>
      </c>
      <c r="D260" t="s">
        <v>154</v>
      </c>
      <c r="E260" t="s">
        <v>156</v>
      </c>
      <c r="F260" t="s">
        <v>159</v>
      </c>
      <c r="G260" t="s">
        <v>225</v>
      </c>
      <c r="H260">
        <v>334.34001734397992</v>
      </c>
      <c r="I260">
        <v>48</v>
      </c>
      <c r="J260">
        <v>1467140.1095042164</v>
      </c>
      <c r="K260">
        <v>89472000</v>
      </c>
      <c r="L260">
        <v>258</v>
      </c>
      <c r="M260">
        <v>-23.930875189560165</v>
      </c>
      <c r="N260">
        <v>-4.3478260869565215</v>
      </c>
    </row>
    <row r="261" spans="1:14" x14ac:dyDescent="0.3">
      <c r="A261">
        <v>260</v>
      </c>
      <c r="B261" t="s">
        <v>139</v>
      </c>
      <c r="C261" t="s">
        <v>149</v>
      </c>
      <c r="D261" t="s">
        <v>154</v>
      </c>
      <c r="E261" t="s">
        <v>156</v>
      </c>
      <c r="F261" t="s">
        <v>159</v>
      </c>
      <c r="G261" t="s">
        <v>225</v>
      </c>
      <c r="H261">
        <v>334.34001734397992</v>
      </c>
      <c r="I261">
        <v>48</v>
      </c>
      <c r="J261">
        <v>1467140.1095042164</v>
      </c>
      <c r="K261">
        <v>89472000</v>
      </c>
      <c r="L261">
        <v>259</v>
      </c>
      <c r="M261">
        <v>-23.930875189560165</v>
      </c>
      <c r="N261">
        <v>-4.3478260869565215</v>
      </c>
    </row>
    <row r="262" spans="1:14" x14ac:dyDescent="0.3">
      <c r="A262">
        <v>261</v>
      </c>
      <c r="B262" t="s">
        <v>139</v>
      </c>
      <c r="C262" t="s">
        <v>149</v>
      </c>
      <c r="D262" t="s">
        <v>154</v>
      </c>
      <c r="E262" t="s">
        <v>156</v>
      </c>
      <c r="F262" t="s">
        <v>159</v>
      </c>
      <c r="G262" t="s">
        <v>225</v>
      </c>
      <c r="H262">
        <v>334.34001734397992</v>
      </c>
      <c r="I262">
        <v>48</v>
      </c>
      <c r="J262">
        <v>1467140.1095042164</v>
      </c>
      <c r="K262">
        <v>89472000</v>
      </c>
      <c r="L262">
        <v>260</v>
      </c>
      <c r="M262">
        <v>-23.930875189560165</v>
      </c>
      <c r="N262">
        <v>-4.3478260869565215</v>
      </c>
    </row>
    <row r="263" spans="1:14" x14ac:dyDescent="0.3">
      <c r="A263">
        <v>262</v>
      </c>
      <c r="B263" t="s">
        <v>139</v>
      </c>
      <c r="C263" t="s">
        <v>149</v>
      </c>
      <c r="D263" t="s">
        <v>154</v>
      </c>
      <c r="E263" t="s">
        <v>156</v>
      </c>
      <c r="F263" t="s">
        <v>159</v>
      </c>
      <c r="G263" t="s">
        <v>225</v>
      </c>
      <c r="H263">
        <v>334.34001734397992</v>
      </c>
      <c r="I263">
        <v>48</v>
      </c>
      <c r="J263">
        <v>1467140.1095042164</v>
      </c>
      <c r="K263">
        <v>89472000</v>
      </c>
      <c r="L263">
        <v>261</v>
      </c>
      <c r="M263">
        <v>-23.930875189560165</v>
      </c>
      <c r="N263">
        <v>-4.3478260869565215</v>
      </c>
    </row>
    <row r="264" spans="1:14" x14ac:dyDescent="0.3">
      <c r="A264">
        <v>263</v>
      </c>
      <c r="B264" t="s">
        <v>139</v>
      </c>
      <c r="C264" t="s">
        <v>149</v>
      </c>
      <c r="D264" t="s">
        <v>154</v>
      </c>
      <c r="E264" t="s">
        <v>156</v>
      </c>
      <c r="F264" t="s">
        <v>159</v>
      </c>
      <c r="G264" t="s">
        <v>225</v>
      </c>
      <c r="H264">
        <v>334.34001734397992</v>
      </c>
      <c r="I264">
        <v>48</v>
      </c>
      <c r="J264">
        <v>1467140.1095042164</v>
      </c>
      <c r="K264">
        <v>89472000</v>
      </c>
      <c r="L264">
        <v>262</v>
      </c>
      <c r="M264">
        <v>-23.930875189560165</v>
      </c>
      <c r="N264">
        <v>-4.3478260869565215</v>
      </c>
    </row>
    <row r="265" spans="1:14" x14ac:dyDescent="0.3">
      <c r="A265">
        <v>264</v>
      </c>
      <c r="B265" t="s">
        <v>139</v>
      </c>
      <c r="C265" t="s">
        <v>149</v>
      </c>
      <c r="D265" t="s">
        <v>154</v>
      </c>
      <c r="E265" t="s">
        <v>156</v>
      </c>
      <c r="F265" t="s">
        <v>159</v>
      </c>
      <c r="G265" t="s">
        <v>225</v>
      </c>
      <c r="H265">
        <v>334.34001734397992</v>
      </c>
      <c r="I265">
        <v>48</v>
      </c>
      <c r="J265">
        <v>1467140.1095042164</v>
      </c>
      <c r="K265">
        <v>89472000</v>
      </c>
      <c r="L265">
        <v>263</v>
      </c>
      <c r="M265">
        <v>-23.930875189560165</v>
      </c>
      <c r="N265">
        <v>-4.3478260869565215</v>
      </c>
    </row>
    <row r="266" spans="1:14" x14ac:dyDescent="0.3">
      <c r="A266">
        <v>265</v>
      </c>
      <c r="B266" t="s">
        <v>139</v>
      </c>
      <c r="C266" t="s">
        <v>149</v>
      </c>
      <c r="D266" t="s">
        <v>154</v>
      </c>
      <c r="E266" t="s">
        <v>156</v>
      </c>
      <c r="F266" t="s">
        <v>159</v>
      </c>
      <c r="G266" t="s">
        <v>225</v>
      </c>
      <c r="H266">
        <v>334.34001734397992</v>
      </c>
      <c r="I266">
        <v>48</v>
      </c>
      <c r="J266">
        <v>1467140.1095042164</v>
      </c>
      <c r="K266">
        <v>89472000</v>
      </c>
      <c r="L266">
        <v>264</v>
      </c>
      <c r="M266">
        <v>-23.930875189560165</v>
      </c>
      <c r="N266">
        <v>-4.3478260869565215</v>
      </c>
    </row>
    <row r="267" spans="1:14" x14ac:dyDescent="0.3">
      <c r="A267">
        <v>266</v>
      </c>
      <c r="B267" t="s">
        <v>139</v>
      </c>
      <c r="C267" t="s">
        <v>149</v>
      </c>
      <c r="D267" t="s">
        <v>154</v>
      </c>
      <c r="E267" t="s">
        <v>156</v>
      </c>
      <c r="F267" t="s">
        <v>159</v>
      </c>
      <c r="G267" t="s">
        <v>225</v>
      </c>
      <c r="H267">
        <v>334.34001734397992</v>
      </c>
      <c r="I267">
        <v>48</v>
      </c>
      <c r="J267">
        <v>1467140.1095042164</v>
      </c>
      <c r="K267">
        <v>89472000</v>
      </c>
      <c r="L267">
        <v>265</v>
      </c>
      <c r="M267">
        <v>-23.930875189560165</v>
      </c>
      <c r="N267">
        <v>-4.3478260869565215</v>
      </c>
    </row>
    <row r="268" spans="1:14" x14ac:dyDescent="0.3">
      <c r="A268">
        <v>267</v>
      </c>
      <c r="B268" t="s">
        <v>139</v>
      </c>
      <c r="C268" t="s">
        <v>149</v>
      </c>
      <c r="D268" t="s">
        <v>154</v>
      </c>
      <c r="E268" t="s">
        <v>156</v>
      </c>
      <c r="F268" t="s">
        <v>159</v>
      </c>
      <c r="G268" t="s">
        <v>225</v>
      </c>
      <c r="H268">
        <v>334.34001734397992</v>
      </c>
      <c r="I268">
        <v>48</v>
      </c>
      <c r="J268">
        <v>1467140.1095042164</v>
      </c>
      <c r="K268">
        <v>89472000</v>
      </c>
      <c r="L268">
        <v>266</v>
      </c>
      <c r="M268">
        <v>-23.930875189560165</v>
      </c>
      <c r="N268">
        <v>-4.3478260869565215</v>
      </c>
    </row>
    <row r="269" spans="1:14" x14ac:dyDescent="0.3">
      <c r="A269">
        <v>268</v>
      </c>
      <c r="B269" t="s">
        <v>139</v>
      </c>
      <c r="C269" t="s">
        <v>149</v>
      </c>
      <c r="D269" t="s">
        <v>154</v>
      </c>
      <c r="E269" t="s">
        <v>156</v>
      </c>
      <c r="F269" t="s">
        <v>159</v>
      </c>
      <c r="G269" t="s">
        <v>225</v>
      </c>
      <c r="H269">
        <v>334.34001734397992</v>
      </c>
      <c r="I269">
        <v>48</v>
      </c>
      <c r="J269">
        <v>1467140.1095042164</v>
      </c>
      <c r="K269">
        <v>89472000</v>
      </c>
      <c r="L269">
        <v>267</v>
      </c>
      <c r="M269">
        <v>-23.930875189560165</v>
      </c>
      <c r="N269">
        <v>-4.3478260869565215</v>
      </c>
    </row>
    <row r="270" spans="1:14" x14ac:dyDescent="0.3">
      <c r="A270">
        <v>269</v>
      </c>
      <c r="B270" t="s">
        <v>139</v>
      </c>
      <c r="C270" t="s">
        <v>149</v>
      </c>
      <c r="D270" t="s">
        <v>154</v>
      </c>
      <c r="E270" t="s">
        <v>156</v>
      </c>
      <c r="F270" t="s">
        <v>159</v>
      </c>
      <c r="G270" t="s">
        <v>225</v>
      </c>
      <c r="H270">
        <v>334.34001734397992</v>
      </c>
      <c r="I270">
        <v>48</v>
      </c>
      <c r="J270">
        <v>1467140.1095042164</v>
      </c>
      <c r="K270">
        <v>89472000</v>
      </c>
      <c r="L270">
        <v>268</v>
      </c>
      <c r="M270">
        <v>-23.930875189560165</v>
      </c>
      <c r="N270">
        <v>-4.3478260869565215</v>
      </c>
    </row>
    <row r="271" spans="1:14" x14ac:dyDescent="0.3">
      <c r="A271">
        <v>270</v>
      </c>
      <c r="B271" t="s">
        <v>139</v>
      </c>
      <c r="C271" t="s">
        <v>149</v>
      </c>
      <c r="D271" t="s">
        <v>154</v>
      </c>
      <c r="E271" t="s">
        <v>156</v>
      </c>
      <c r="F271" t="s">
        <v>159</v>
      </c>
      <c r="G271" t="s">
        <v>225</v>
      </c>
      <c r="H271">
        <v>334.34001734397992</v>
      </c>
      <c r="I271">
        <v>48</v>
      </c>
      <c r="J271">
        <v>1467140.1095042164</v>
      </c>
      <c r="K271">
        <v>89472000</v>
      </c>
      <c r="L271">
        <v>269</v>
      </c>
      <c r="M271">
        <v>-23.930875189560165</v>
      </c>
      <c r="N271">
        <v>-4.3478260869565215</v>
      </c>
    </row>
    <row r="272" spans="1:14" x14ac:dyDescent="0.3">
      <c r="A272">
        <v>271</v>
      </c>
      <c r="B272" t="s">
        <v>139</v>
      </c>
      <c r="C272" t="s">
        <v>149</v>
      </c>
      <c r="D272" t="s">
        <v>154</v>
      </c>
      <c r="E272" t="s">
        <v>156</v>
      </c>
      <c r="F272" t="s">
        <v>159</v>
      </c>
      <c r="G272" t="s">
        <v>225</v>
      </c>
      <c r="H272">
        <v>334.34001734397992</v>
      </c>
      <c r="I272">
        <v>48</v>
      </c>
      <c r="J272">
        <v>1467140.1095042164</v>
      </c>
      <c r="K272">
        <v>89472000</v>
      </c>
      <c r="L272">
        <v>270</v>
      </c>
      <c r="M272">
        <v>-23.930875189560165</v>
      </c>
      <c r="N272">
        <v>-4.3478260869565215</v>
      </c>
    </row>
    <row r="273" spans="1:14" x14ac:dyDescent="0.3">
      <c r="A273">
        <v>272</v>
      </c>
      <c r="B273" t="s">
        <v>139</v>
      </c>
      <c r="C273" t="s">
        <v>149</v>
      </c>
      <c r="D273" t="s">
        <v>154</v>
      </c>
      <c r="E273" t="s">
        <v>156</v>
      </c>
      <c r="F273" t="s">
        <v>159</v>
      </c>
      <c r="G273" t="s">
        <v>225</v>
      </c>
      <c r="H273">
        <v>334.34001734397992</v>
      </c>
      <c r="I273">
        <v>48</v>
      </c>
      <c r="J273">
        <v>1467140.1095042164</v>
      </c>
      <c r="K273">
        <v>89472000</v>
      </c>
      <c r="L273">
        <v>271</v>
      </c>
      <c r="M273">
        <v>-23.930875189560165</v>
      </c>
      <c r="N273">
        <v>-4.3478260869565215</v>
      </c>
    </row>
    <row r="274" spans="1:14" x14ac:dyDescent="0.3">
      <c r="A274">
        <v>273</v>
      </c>
      <c r="B274" t="s">
        <v>139</v>
      </c>
      <c r="C274" t="s">
        <v>149</v>
      </c>
      <c r="D274" t="s">
        <v>154</v>
      </c>
      <c r="E274" t="s">
        <v>156</v>
      </c>
      <c r="F274" t="s">
        <v>159</v>
      </c>
      <c r="G274" t="s">
        <v>225</v>
      </c>
      <c r="H274">
        <v>334.34001734397992</v>
      </c>
      <c r="I274">
        <v>48</v>
      </c>
      <c r="J274">
        <v>1467140.1095042164</v>
      </c>
      <c r="K274">
        <v>89472000</v>
      </c>
      <c r="L274">
        <v>272</v>
      </c>
      <c r="M274">
        <v>-23.930875189560165</v>
      </c>
      <c r="N274">
        <v>-4.3478260869565215</v>
      </c>
    </row>
    <row r="275" spans="1:14" x14ac:dyDescent="0.3">
      <c r="A275">
        <v>274</v>
      </c>
      <c r="B275" t="s">
        <v>139</v>
      </c>
      <c r="C275" t="s">
        <v>149</v>
      </c>
      <c r="D275" t="s">
        <v>154</v>
      </c>
      <c r="E275" t="s">
        <v>156</v>
      </c>
      <c r="F275" t="s">
        <v>159</v>
      </c>
      <c r="G275" t="s">
        <v>225</v>
      </c>
      <c r="H275">
        <v>334.34001734397992</v>
      </c>
      <c r="I275">
        <v>48</v>
      </c>
      <c r="J275">
        <v>1467140.1095042164</v>
      </c>
      <c r="K275">
        <v>89472000</v>
      </c>
      <c r="L275">
        <v>273</v>
      </c>
      <c r="M275">
        <v>-23.930875189560165</v>
      </c>
      <c r="N275">
        <v>-4.3478260869565215</v>
      </c>
    </row>
    <row r="276" spans="1:14" x14ac:dyDescent="0.3">
      <c r="A276">
        <v>275</v>
      </c>
      <c r="B276" t="s">
        <v>139</v>
      </c>
      <c r="C276" t="s">
        <v>149</v>
      </c>
      <c r="D276" t="s">
        <v>154</v>
      </c>
      <c r="E276" t="s">
        <v>156</v>
      </c>
      <c r="F276" t="s">
        <v>159</v>
      </c>
      <c r="G276" t="s">
        <v>225</v>
      </c>
      <c r="H276">
        <v>334.34001734397992</v>
      </c>
      <c r="I276">
        <v>48</v>
      </c>
      <c r="J276">
        <v>1467140.1095042164</v>
      </c>
      <c r="K276">
        <v>89472000</v>
      </c>
      <c r="L276">
        <v>274</v>
      </c>
      <c r="M276">
        <v>-23.930875189560165</v>
      </c>
      <c r="N276">
        <v>-4.3478260869565215</v>
      </c>
    </row>
    <row r="277" spans="1:14" x14ac:dyDescent="0.3">
      <c r="A277">
        <v>276</v>
      </c>
      <c r="B277" t="s">
        <v>139</v>
      </c>
      <c r="C277" t="s">
        <v>149</v>
      </c>
      <c r="D277" t="s">
        <v>154</v>
      </c>
      <c r="E277" t="s">
        <v>156</v>
      </c>
      <c r="F277" t="s">
        <v>159</v>
      </c>
      <c r="G277" t="s">
        <v>225</v>
      </c>
      <c r="H277">
        <v>334.34001734397992</v>
      </c>
      <c r="I277">
        <v>48</v>
      </c>
      <c r="J277">
        <v>1467140.1095042164</v>
      </c>
      <c r="K277">
        <v>89472000</v>
      </c>
      <c r="L277">
        <v>275</v>
      </c>
      <c r="M277">
        <v>-23.930875189560165</v>
      </c>
      <c r="N277">
        <v>-4.3478260869565215</v>
      </c>
    </row>
    <row r="278" spans="1:14" x14ac:dyDescent="0.3">
      <c r="A278">
        <v>277</v>
      </c>
      <c r="B278" t="s">
        <v>139</v>
      </c>
      <c r="C278" t="s">
        <v>149</v>
      </c>
      <c r="D278" t="s">
        <v>154</v>
      </c>
      <c r="E278" t="s">
        <v>156</v>
      </c>
      <c r="F278" t="s">
        <v>159</v>
      </c>
      <c r="G278" t="s">
        <v>225</v>
      </c>
      <c r="H278">
        <v>334.34001734397992</v>
      </c>
      <c r="I278">
        <v>48</v>
      </c>
      <c r="J278">
        <v>1467140.1095042164</v>
      </c>
      <c r="K278">
        <v>89472000</v>
      </c>
      <c r="L278">
        <v>276</v>
      </c>
      <c r="M278">
        <v>-23.930875189560165</v>
      </c>
      <c r="N278">
        <v>-4.3478260869565215</v>
      </c>
    </row>
    <row r="279" spans="1:14" x14ac:dyDescent="0.3">
      <c r="A279">
        <v>278</v>
      </c>
      <c r="B279" t="s">
        <v>139</v>
      </c>
      <c r="C279" t="s">
        <v>149</v>
      </c>
      <c r="D279" t="s">
        <v>154</v>
      </c>
      <c r="E279" t="s">
        <v>156</v>
      </c>
      <c r="F279" t="s">
        <v>159</v>
      </c>
      <c r="G279" t="s">
        <v>225</v>
      </c>
      <c r="H279">
        <v>334.34001734397992</v>
      </c>
      <c r="I279">
        <v>48</v>
      </c>
      <c r="J279">
        <v>1467140.1095042164</v>
      </c>
      <c r="K279">
        <v>89472000</v>
      </c>
      <c r="L279">
        <v>277</v>
      </c>
      <c r="M279">
        <v>-23.930875189560165</v>
      </c>
      <c r="N279">
        <v>-4.3478260869565215</v>
      </c>
    </row>
    <row r="280" spans="1:14" x14ac:dyDescent="0.3">
      <c r="A280">
        <v>279</v>
      </c>
      <c r="B280" t="s">
        <v>139</v>
      </c>
      <c r="C280" t="s">
        <v>149</v>
      </c>
      <c r="D280" t="s">
        <v>154</v>
      </c>
      <c r="E280" t="s">
        <v>156</v>
      </c>
      <c r="F280" t="s">
        <v>159</v>
      </c>
      <c r="G280" t="s">
        <v>225</v>
      </c>
      <c r="H280">
        <v>334.34001734397992</v>
      </c>
      <c r="I280">
        <v>48</v>
      </c>
      <c r="J280">
        <v>1467140.1095042164</v>
      </c>
      <c r="K280">
        <v>89472000</v>
      </c>
      <c r="L280">
        <v>278</v>
      </c>
      <c r="M280">
        <v>-23.930875189560165</v>
      </c>
      <c r="N280">
        <v>-4.3478260869565215</v>
      </c>
    </row>
    <row r="281" spans="1:14" x14ac:dyDescent="0.3">
      <c r="A281">
        <v>280</v>
      </c>
      <c r="B281" t="s">
        <v>139</v>
      </c>
      <c r="C281" t="s">
        <v>149</v>
      </c>
      <c r="D281" t="s">
        <v>154</v>
      </c>
      <c r="E281" t="s">
        <v>156</v>
      </c>
      <c r="F281" t="s">
        <v>159</v>
      </c>
      <c r="G281" t="s">
        <v>225</v>
      </c>
      <c r="H281">
        <v>334.34001734397992</v>
      </c>
      <c r="I281">
        <v>48</v>
      </c>
      <c r="J281">
        <v>1467140.1095042164</v>
      </c>
      <c r="K281">
        <v>89472000</v>
      </c>
      <c r="L281">
        <v>279</v>
      </c>
      <c r="M281">
        <v>-23.930875189560165</v>
      </c>
      <c r="N281">
        <v>-4.3478260869565215</v>
      </c>
    </row>
    <row r="282" spans="1:14" x14ac:dyDescent="0.3">
      <c r="A282">
        <v>281</v>
      </c>
      <c r="B282" t="s">
        <v>139</v>
      </c>
      <c r="C282" t="s">
        <v>149</v>
      </c>
      <c r="D282" t="s">
        <v>154</v>
      </c>
      <c r="E282" t="s">
        <v>156</v>
      </c>
      <c r="F282" t="s">
        <v>159</v>
      </c>
      <c r="G282" t="s">
        <v>225</v>
      </c>
      <c r="H282">
        <v>334.34001734397992</v>
      </c>
      <c r="I282">
        <v>48</v>
      </c>
      <c r="J282">
        <v>1467140.1095042164</v>
      </c>
      <c r="K282">
        <v>89472000</v>
      </c>
      <c r="L282">
        <v>280</v>
      </c>
      <c r="M282">
        <v>-23.930875189560165</v>
      </c>
      <c r="N282">
        <v>-4.3478260869565215</v>
      </c>
    </row>
    <row r="283" spans="1:14" x14ac:dyDescent="0.3">
      <c r="A283">
        <v>282</v>
      </c>
      <c r="B283" t="s">
        <v>139</v>
      </c>
      <c r="C283" t="s">
        <v>149</v>
      </c>
      <c r="D283" t="s">
        <v>154</v>
      </c>
      <c r="E283" t="s">
        <v>156</v>
      </c>
      <c r="F283" t="s">
        <v>159</v>
      </c>
      <c r="G283" t="s">
        <v>225</v>
      </c>
      <c r="H283">
        <v>334.34001734397992</v>
      </c>
      <c r="I283">
        <v>48</v>
      </c>
      <c r="J283">
        <v>1467140.1095042164</v>
      </c>
      <c r="K283">
        <v>89472000</v>
      </c>
      <c r="L283">
        <v>281</v>
      </c>
      <c r="M283">
        <v>-23.930875189560165</v>
      </c>
      <c r="N283">
        <v>-4.3478260869565215</v>
      </c>
    </row>
    <row r="284" spans="1:14" x14ac:dyDescent="0.3">
      <c r="A284">
        <v>283</v>
      </c>
      <c r="B284" t="s">
        <v>139</v>
      </c>
      <c r="C284" t="s">
        <v>149</v>
      </c>
      <c r="D284" t="s">
        <v>154</v>
      </c>
      <c r="E284" t="s">
        <v>156</v>
      </c>
      <c r="F284" t="s">
        <v>159</v>
      </c>
      <c r="G284" t="s">
        <v>225</v>
      </c>
      <c r="H284">
        <v>334.34001734397992</v>
      </c>
      <c r="I284">
        <v>48</v>
      </c>
      <c r="J284">
        <v>1467140.1095042164</v>
      </c>
      <c r="K284">
        <v>89472000</v>
      </c>
      <c r="L284">
        <v>282</v>
      </c>
      <c r="M284">
        <v>-23.930875189560165</v>
      </c>
      <c r="N284">
        <v>-4.3478260869565215</v>
      </c>
    </row>
    <row r="285" spans="1:14" x14ac:dyDescent="0.3">
      <c r="A285">
        <v>284</v>
      </c>
      <c r="B285" t="s">
        <v>139</v>
      </c>
      <c r="C285" t="s">
        <v>149</v>
      </c>
      <c r="D285" t="s">
        <v>154</v>
      </c>
      <c r="E285" t="s">
        <v>156</v>
      </c>
      <c r="F285" t="s">
        <v>159</v>
      </c>
      <c r="G285" t="s">
        <v>225</v>
      </c>
      <c r="H285">
        <v>334.34001734397992</v>
      </c>
      <c r="I285">
        <v>48</v>
      </c>
      <c r="J285">
        <v>1467140.1095042164</v>
      </c>
      <c r="K285">
        <v>89472000</v>
      </c>
      <c r="L285">
        <v>283</v>
      </c>
      <c r="M285">
        <v>-23.930875189560165</v>
      </c>
      <c r="N285">
        <v>-4.3478260869565215</v>
      </c>
    </row>
    <row r="286" spans="1:14" x14ac:dyDescent="0.3">
      <c r="A286">
        <v>285</v>
      </c>
      <c r="B286" t="s">
        <v>139</v>
      </c>
      <c r="C286" t="s">
        <v>149</v>
      </c>
      <c r="D286" t="s">
        <v>154</v>
      </c>
      <c r="E286" t="s">
        <v>156</v>
      </c>
      <c r="F286" t="s">
        <v>159</v>
      </c>
      <c r="G286" t="s">
        <v>225</v>
      </c>
      <c r="H286">
        <v>334.34001734397992</v>
      </c>
      <c r="I286">
        <v>48</v>
      </c>
      <c r="J286">
        <v>1467140.1095042164</v>
      </c>
      <c r="K286">
        <v>89472000</v>
      </c>
      <c r="L286">
        <v>284</v>
      </c>
      <c r="M286">
        <v>-23.930875189560165</v>
      </c>
      <c r="N286">
        <v>-4.3478260869565215</v>
      </c>
    </row>
    <row r="287" spans="1:14" x14ac:dyDescent="0.3">
      <c r="A287">
        <v>286</v>
      </c>
      <c r="B287" t="s">
        <v>139</v>
      </c>
      <c r="C287" t="s">
        <v>149</v>
      </c>
      <c r="D287" t="s">
        <v>154</v>
      </c>
      <c r="E287" t="s">
        <v>156</v>
      </c>
      <c r="F287" t="s">
        <v>159</v>
      </c>
      <c r="G287" t="s">
        <v>225</v>
      </c>
      <c r="H287">
        <v>334.34001734397992</v>
      </c>
      <c r="I287">
        <v>48</v>
      </c>
      <c r="J287">
        <v>1467140.1095042164</v>
      </c>
      <c r="K287">
        <v>89472000</v>
      </c>
      <c r="L287">
        <v>285</v>
      </c>
      <c r="M287">
        <v>-23.930875189560165</v>
      </c>
      <c r="N287">
        <v>-4.3478260869565215</v>
      </c>
    </row>
    <row r="288" spans="1:14" x14ac:dyDescent="0.3">
      <c r="A288">
        <v>287</v>
      </c>
      <c r="B288" t="s">
        <v>139</v>
      </c>
      <c r="C288" t="s">
        <v>149</v>
      </c>
      <c r="D288" t="s">
        <v>154</v>
      </c>
      <c r="E288" t="s">
        <v>156</v>
      </c>
      <c r="F288" t="s">
        <v>159</v>
      </c>
      <c r="G288" t="s">
        <v>225</v>
      </c>
      <c r="H288">
        <v>334.34001734397992</v>
      </c>
      <c r="I288">
        <v>48</v>
      </c>
      <c r="J288">
        <v>1467140.1095042164</v>
      </c>
      <c r="K288">
        <v>89472000</v>
      </c>
      <c r="L288">
        <v>286</v>
      </c>
      <c r="M288">
        <v>-23.930875189560165</v>
      </c>
      <c r="N288">
        <v>-4.3478260869565215</v>
      </c>
    </row>
    <row r="289" spans="1:14" x14ac:dyDescent="0.3">
      <c r="A289">
        <v>288</v>
      </c>
      <c r="B289" t="s">
        <v>139</v>
      </c>
      <c r="C289" t="s">
        <v>149</v>
      </c>
      <c r="D289" t="s">
        <v>154</v>
      </c>
      <c r="E289" t="s">
        <v>156</v>
      </c>
      <c r="F289" t="s">
        <v>159</v>
      </c>
      <c r="G289" t="s">
        <v>225</v>
      </c>
      <c r="H289">
        <v>334.34001734397992</v>
      </c>
      <c r="I289">
        <v>48</v>
      </c>
      <c r="J289">
        <v>1467140.1095042164</v>
      </c>
      <c r="K289">
        <v>89472000</v>
      </c>
      <c r="L289">
        <v>287</v>
      </c>
      <c r="M289">
        <v>-23.930875189560165</v>
      </c>
      <c r="N289">
        <v>-4.3478260869565215</v>
      </c>
    </row>
    <row r="290" spans="1:14" x14ac:dyDescent="0.3">
      <c r="A290">
        <v>289</v>
      </c>
      <c r="B290" t="s">
        <v>139</v>
      </c>
      <c r="C290" t="s">
        <v>149</v>
      </c>
      <c r="D290" t="s">
        <v>154</v>
      </c>
      <c r="E290" t="s">
        <v>156</v>
      </c>
      <c r="F290" t="s">
        <v>159</v>
      </c>
      <c r="G290" t="s">
        <v>225</v>
      </c>
      <c r="H290">
        <v>334.34001734397992</v>
      </c>
      <c r="I290">
        <v>48</v>
      </c>
      <c r="J290">
        <v>1467140.1095042164</v>
      </c>
      <c r="K290">
        <v>89472000</v>
      </c>
      <c r="L290">
        <v>288</v>
      </c>
      <c r="M290">
        <v>-23.930875189560165</v>
      </c>
      <c r="N290">
        <v>-4.3478260869565215</v>
      </c>
    </row>
    <row r="291" spans="1:14" x14ac:dyDescent="0.3">
      <c r="A291">
        <v>290</v>
      </c>
      <c r="B291" t="s">
        <v>139</v>
      </c>
      <c r="C291" t="s">
        <v>149</v>
      </c>
      <c r="D291" t="s">
        <v>154</v>
      </c>
      <c r="E291" t="s">
        <v>156</v>
      </c>
      <c r="F291" t="s">
        <v>159</v>
      </c>
      <c r="G291" t="s">
        <v>225</v>
      </c>
      <c r="H291">
        <v>334.34001734397992</v>
      </c>
      <c r="I291">
        <v>48</v>
      </c>
      <c r="J291">
        <v>1467140.1095042164</v>
      </c>
      <c r="K291">
        <v>89472000</v>
      </c>
      <c r="L291">
        <v>289</v>
      </c>
      <c r="M291">
        <v>-23.930875189560165</v>
      </c>
      <c r="N291">
        <v>-4.3478260869565215</v>
      </c>
    </row>
    <row r="292" spans="1:14" x14ac:dyDescent="0.3">
      <c r="A292">
        <v>291</v>
      </c>
      <c r="B292" t="s">
        <v>139</v>
      </c>
      <c r="C292" t="s">
        <v>149</v>
      </c>
      <c r="D292" t="s">
        <v>154</v>
      </c>
      <c r="E292" t="s">
        <v>156</v>
      </c>
      <c r="F292" t="s">
        <v>159</v>
      </c>
      <c r="G292" t="s">
        <v>225</v>
      </c>
      <c r="H292">
        <v>334.34001734397992</v>
      </c>
      <c r="I292">
        <v>48</v>
      </c>
      <c r="J292">
        <v>1467140.1095042164</v>
      </c>
      <c r="K292">
        <v>89472000</v>
      </c>
      <c r="L292">
        <v>290</v>
      </c>
      <c r="M292">
        <v>-23.930875189560165</v>
      </c>
      <c r="N292">
        <v>-4.3478260869565215</v>
      </c>
    </row>
    <row r="293" spans="1:14" x14ac:dyDescent="0.3">
      <c r="A293">
        <v>292</v>
      </c>
      <c r="B293" t="s">
        <v>139</v>
      </c>
      <c r="C293" t="s">
        <v>149</v>
      </c>
      <c r="D293" t="s">
        <v>154</v>
      </c>
      <c r="E293" t="s">
        <v>156</v>
      </c>
      <c r="F293" t="s">
        <v>159</v>
      </c>
      <c r="G293" t="s">
        <v>225</v>
      </c>
      <c r="H293">
        <v>334.34001734397992</v>
      </c>
      <c r="I293">
        <v>48</v>
      </c>
      <c r="J293">
        <v>1467140.1095042164</v>
      </c>
      <c r="K293">
        <v>89472000</v>
      </c>
      <c r="L293">
        <v>291</v>
      </c>
      <c r="M293">
        <v>-23.930875189560165</v>
      </c>
      <c r="N293">
        <v>-4.3478260869565215</v>
      </c>
    </row>
    <row r="294" spans="1:14" x14ac:dyDescent="0.3">
      <c r="A294">
        <v>293</v>
      </c>
      <c r="B294" t="s">
        <v>139</v>
      </c>
      <c r="C294" t="s">
        <v>149</v>
      </c>
      <c r="D294" t="s">
        <v>154</v>
      </c>
      <c r="E294" t="s">
        <v>156</v>
      </c>
      <c r="F294" t="s">
        <v>159</v>
      </c>
      <c r="G294" t="s">
        <v>225</v>
      </c>
      <c r="H294">
        <v>334.34001734397992</v>
      </c>
      <c r="I294">
        <v>48</v>
      </c>
      <c r="J294">
        <v>1467140.1095042164</v>
      </c>
      <c r="K294">
        <v>89472000</v>
      </c>
      <c r="L294">
        <v>292</v>
      </c>
      <c r="M294">
        <v>-23.930875189560165</v>
      </c>
      <c r="N294">
        <v>-4.3478260869565215</v>
      </c>
    </row>
    <row r="295" spans="1:14" x14ac:dyDescent="0.3">
      <c r="A295">
        <v>294</v>
      </c>
      <c r="B295" t="s">
        <v>139</v>
      </c>
      <c r="C295" t="s">
        <v>149</v>
      </c>
      <c r="D295" t="s">
        <v>154</v>
      </c>
      <c r="E295" t="s">
        <v>156</v>
      </c>
      <c r="F295" t="s">
        <v>159</v>
      </c>
      <c r="G295" t="s">
        <v>225</v>
      </c>
      <c r="H295">
        <v>320.67265044038459</v>
      </c>
      <c r="I295">
        <v>46</v>
      </c>
      <c r="J295">
        <v>1325900.6964538342</v>
      </c>
      <c r="K295">
        <v>85744000</v>
      </c>
      <c r="L295">
        <v>293</v>
      </c>
      <c r="M295">
        <v>-12.000232739529496</v>
      </c>
      <c r="N295">
        <v>0</v>
      </c>
    </row>
    <row r="296" spans="1:14" x14ac:dyDescent="0.3">
      <c r="A296">
        <v>295</v>
      </c>
      <c r="B296" t="s">
        <v>139</v>
      </c>
      <c r="C296" t="s">
        <v>149</v>
      </c>
      <c r="D296" t="s">
        <v>154</v>
      </c>
      <c r="E296" t="s">
        <v>156</v>
      </c>
      <c r="F296" t="s">
        <v>159</v>
      </c>
      <c r="G296" t="s">
        <v>225</v>
      </c>
      <c r="H296">
        <v>320.67265044038459</v>
      </c>
      <c r="I296">
        <v>46</v>
      </c>
      <c r="J296">
        <v>1325900.6964538342</v>
      </c>
      <c r="K296">
        <v>85744000</v>
      </c>
      <c r="L296">
        <v>294</v>
      </c>
      <c r="M296">
        <v>-12.000232739529496</v>
      </c>
      <c r="N296">
        <v>0</v>
      </c>
    </row>
    <row r="297" spans="1:14" x14ac:dyDescent="0.3">
      <c r="A297">
        <v>296</v>
      </c>
      <c r="B297" t="s">
        <v>139</v>
      </c>
      <c r="C297" t="s">
        <v>149</v>
      </c>
      <c r="D297" t="s">
        <v>154</v>
      </c>
      <c r="E297" t="s">
        <v>156</v>
      </c>
      <c r="F297" t="s">
        <v>159</v>
      </c>
      <c r="G297" t="s">
        <v>225</v>
      </c>
      <c r="H297">
        <v>320.67265044038459</v>
      </c>
      <c r="I297">
        <v>46</v>
      </c>
      <c r="J297">
        <v>1325900.6964538342</v>
      </c>
      <c r="K297">
        <v>85744000</v>
      </c>
      <c r="L297">
        <v>295</v>
      </c>
      <c r="M297">
        <v>-12.000232739529496</v>
      </c>
      <c r="N297">
        <v>0</v>
      </c>
    </row>
    <row r="298" spans="1:14" x14ac:dyDescent="0.3">
      <c r="A298">
        <v>297</v>
      </c>
      <c r="B298" t="s">
        <v>139</v>
      </c>
      <c r="C298" t="s">
        <v>149</v>
      </c>
      <c r="D298" t="s">
        <v>154</v>
      </c>
      <c r="E298" t="s">
        <v>156</v>
      </c>
      <c r="F298" t="s">
        <v>159</v>
      </c>
      <c r="G298" t="s">
        <v>225</v>
      </c>
      <c r="H298">
        <v>320.67265044038459</v>
      </c>
      <c r="I298">
        <v>46</v>
      </c>
      <c r="J298">
        <v>1325900.6964538342</v>
      </c>
      <c r="K298">
        <v>85744000</v>
      </c>
      <c r="L298">
        <v>296</v>
      </c>
      <c r="M298">
        <v>-12.000232739529496</v>
      </c>
      <c r="N298">
        <v>0</v>
      </c>
    </row>
    <row r="299" spans="1:14" x14ac:dyDescent="0.3">
      <c r="A299">
        <v>298</v>
      </c>
      <c r="B299" t="s">
        <v>139</v>
      </c>
      <c r="C299" t="s">
        <v>149</v>
      </c>
      <c r="D299" t="s">
        <v>154</v>
      </c>
      <c r="E299" t="s">
        <v>156</v>
      </c>
      <c r="F299" t="s">
        <v>159</v>
      </c>
      <c r="G299" t="s">
        <v>225</v>
      </c>
      <c r="H299">
        <v>320.67265044038459</v>
      </c>
      <c r="I299">
        <v>46</v>
      </c>
      <c r="J299">
        <v>1325900.6964538342</v>
      </c>
      <c r="K299">
        <v>85744000</v>
      </c>
      <c r="L299">
        <v>297</v>
      </c>
      <c r="M299">
        <v>-12.000232739529496</v>
      </c>
      <c r="N299">
        <v>0</v>
      </c>
    </row>
    <row r="300" spans="1:14" x14ac:dyDescent="0.3">
      <c r="A300">
        <v>299</v>
      </c>
      <c r="B300" t="s">
        <v>139</v>
      </c>
      <c r="C300" t="s">
        <v>149</v>
      </c>
      <c r="D300" t="s">
        <v>154</v>
      </c>
      <c r="E300" t="s">
        <v>156</v>
      </c>
      <c r="F300" t="s">
        <v>159</v>
      </c>
      <c r="G300" t="s">
        <v>225</v>
      </c>
      <c r="H300">
        <v>320.67265044038459</v>
      </c>
      <c r="I300">
        <v>46</v>
      </c>
      <c r="J300">
        <v>1325900.6964538342</v>
      </c>
      <c r="K300">
        <v>85744000</v>
      </c>
      <c r="L300">
        <v>298</v>
      </c>
      <c r="M300">
        <v>-12.000232739529496</v>
      </c>
      <c r="N300">
        <v>0</v>
      </c>
    </row>
    <row r="301" spans="1:14" x14ac:dyDescent="0.3">
      <c r="A301">
        <v>300</v>
      </c>
      <c r="B301" t="s">
        <v>139</v>
      </c>
      <c r="C301" t="s">
        <v>149</v>
      </c>
      <c r="D301" t="s">
        <v>154</v>
      </c>
      <c r="E301" t="s">
        <v>156</v>
      </c>
      <c r="F301" t="s">
        <v>159</v>
      </c>
      <c r="G301" t="s">
        <v>225</v>
      </c>
      <c r="H301">
        <v>320.67265044038459</v>
      </c>
      <c r="I301">
        <v>46</v>
      </c>
      <c r="J301">
        <v>1325900.6964538342</v>
      </c>
      <c r="K301">
        <v>85744000</v>
      </c>
      <c r="L301">
        <v>299</v>
      </c>
      <c r="M301">
        <v>-12.000232739529496</v>
      </c>
      <c r="N301">
        <v>0</v>
      </c>
    </row>
    <row r="302" spans="1:14" x14ac:dyDescent="0.3">
      <c r="A302">
        <v>301</v>
      </c>
      <c r="B302" t="s">
        <v>139</v>
      </c>
      <c r="C302" t="s">
        <v>149</v>
      </c>
      <c r="D302" t="s">
        <v>154</v>
      </c>
      <c r="E302" t="s">
        <v>156</v>
      </c>
      <c r="F302" t="s">
        <v>159</v>
      </c>
      <c r="G302" t="s">
        <v>225</v>
      </c>
      <c r="H302">
        <v>320.67265044038459</v>
      </c>
      <c r="I302">
        <v>46</v>
      </c>
      <c r="J302">
        <v>1325900.6964538342</v>
      </c>
      <c r="K302">
        <v>85744000</v>
      </c>
      <c r="L302">
        <v>300</v>
      </c>
      <c r="M302">
        <v>-12.000232739529496</v>
      </c>
      <c r="N302">
        <v>0</v>
      </c>
    </row>
    <row r="303" spans="1:14" x14ac:dyDescent="0.3">
      <c r="A303">
        <v>302</v>
      </c>
      <c r="B303" t="s">
        <v>139</v>
      </c>
      <c r="C303" t="s">
        <v>149</v>
      </c>
      <c r="D303" t="s">
        <v>154</v>
      </c>
      <c r="E303" t="s">
        <v>156</v>
      </c>
      <c r="F303" t="s">
        <v>159</v>
      </c>
      <c r="G303" t="s">
        <v>225</v>
      </c>
      <c r="H303">
        <v>320.67265044038459</v>
      </c>
      <c r="I303">
        <v>46</v>
      </c>
      <c r="J303">
        <v>1325900.6964538342</v>
      </c>
      <c r="K303">
        <v>85744000</v>
      </c>
      <c r="L303">
        <v>301</v>
      </c>
      <c r="M303">
        <v>-12.000232739529496</v>
      </c>
      <c r="N303">
        <v>0</v>
      </c>
    </row>
    <row r="304" spans="1:14" x14ac:dyDescent="0.3">
      <c r="A304">
        <v>303</v>
      </c>
      <c r="B304" t="s">
        <v>139</v>
      </c>
      <c r="C304" t="s">
        <v>149</v>
      </c>
      <c r="D304" t="s">
        <v>154</v>
      </c>
      <c r="E304" t="s">
        <v>156</v>
      </c>
      <c r="F304" t="s">
        <v>159</v>
      </c>
      <c r="G304" t="s">
        <v>225</v>
      </c>
      <c r="H304">
        <v>320.67265044038459</v>
      </c>
      <c r="I304">
        <v>46</v>
      </c>
      <c r="J304">
        <v>1325900.6964538342</v>
      </c>
      <c r="K304">
        <v>85744000</v>
      </c>
      <c r="L304">
        <v>302</v>
      </c>
      <c r="M304">
        <v>-12.000232739529496</v>
      </c>
      <c r="N304">
        <v>0</v>
      </c>
    </row>
    <row r="305" spans="1:14" x14ac:dyDescent="0.3">
      <c r="A305">
        <v>304</v>
      </c>
      <c r="B305" t="s">
        <v>139</v>
      </c>
      <c r="C305" t="s">
        <v>149</v>
      </c>
      <c r="D305" t="s">
        <v>154</v>
      </c>
      <c r="E305" t="s">
        <v>156</v>
      </c>
      <c r="F305" t="s">
        <v>159</v>
      </c>
      <c r="G305" t="s">
        <v>225</v>
      </c>
      <c r="H305">
        <v>320.67265044038459</v>
      </c>
      <c r="I305">
        <v>46</v>
      </c>
      <c r="J305">
        <v>1325900.6964538342</v>
      </c>
      <c r="K305">
        <v>85744000</v>
      </c>
      <c r="L305">
        <v>303</v>
      </c>
      <c r="M305">
        <v>-12.000232739529496</v>
      </c>
      <c r="N305">
        <v>0</v>
      </c>
    </row>
    <row r="306" spans="1:14" x14ac:dyDescent="0.3">
      <c r="A306">
        <v>305</v>
      </c>
      <c r="B306" t="s">
        <v>139</v>
      </c>
      <c r="C306" t="s">
        <v>149</v>
      </c>
      <c r="D306" t="s">
        <v>154</v>
      </c>
      <c r="E306" t="s">
        <v>156</v>
      </c>
      <c r="F306" t="s">
        <v>159</v>
      </c>
      <c r="G306" t="s">
        <v>225</v>
      </c>
      <c r="H306">
        <v>320.67265044038459</v>
      </c>
      <c r="I306">
        <v>46</v>
      </c>
      <c r="J306">
        <v>1325900.6964538342</v>
      </c>
      <c r="K306">
        <v>85744000</v>
      </c>
      <c r="L306">
        <v>304</v>
      </c>
      <c r="M306">
        <v>-12.000232739529496</v>
      </c>
      <c r="N306">
        <v>0</v>
      </c>
    </row>
    <row r="307" spans="1:14" x14ac:dyDescent="0.3">
      <c r="A307">
        <v>306</v>
      </c>
      <c r="B307" t="s">
        <v>139</v>
      </c>
      <c r="C307" t="s">
        <v>149</v>
      </c>
      <c r="D307" t="s">
        <v>154</v>
      </c>
      <c r="E307" t="s">
        <v>156</v>
      </c>
      <c r="F307" t="s">
        <v>159</v>
      </c>
      <c r="G307" t="s">
        <v>225</v>
      </c>
      <c r="H307">
        <v>320.67265044038459</v>
      </c>
      <c r="I307">
        <v>46</v>
      </c>
      <c r="J307">
        <v>1325900.6964538342</v>
      </c>
      <c r="K307">
        <v>85744000</v>
      </c>
      <c r="L307">
        <v>305</v>
      </c>
      <c r="M307">
        <v>-12.000232739529496</v>
      </c>
      <c r="N307">
        <v>0</v>
      </c>
    </row>
    <row r="308" spans="1:14" x14ac:dyDescent="0.3">
      <c r="A308">
        <v>307</v>
      </c>
      <c r="B308" t="s">
        <v>139</v>
      </c>
      <c r="C308" t="s">
        <v>149</v>
      </c>
      <c r="D308" t="s">
        <v>154</v>
      </c>
      <c r="E308" t="s">
        <v>156</v>
      </c>
      <c r="F308" t="s">
        <v>159</v>
      </c>
      <c r="G308" t="s">
        <v>225</v>
      </c>
      <c r="H308">
        <v>320.67265044038459</v>
      </c>
      <c r="I308">
        <v>46</v>
      </c>
      <c r="J308">
        <v>1325900.6964538342</v>
      </c>
      <c r="K308">
        <v>85744000</v>
      </c>
      <c r="L308">
        <v>306</v>
      </c>
      <c r="M308">
        <v>-12.000232739529496</v>
      </c>
      <c r="N308">
        <v>0</v>
      </c>
    </row>
    <row r="309" spans="1:14" x14ac:dyDescent="0.3">
      <c r="A309">
        <v>308</v>
      </c>
      <c r="B309" t="s">
        <v>139</v>
      </c>
      <c r="C309" t="s">
        <v>149</v>
      </c>
      <c r="D309" t="s">
        <v>154</v>
      </c>
      <c r="E309" t="s">
        <v>156</v>
      </c>
      <c r="F309" t="s">
        <v>159</v>
      </c>
      <c r="G309" t="s">
        <v>225</v>
      </c>
      <c r="H309">
        <v>320.67265044038459</v>
      </c>
      <c r="I309">
        <v>46</v>
      </c>
      <c r="J309">
        <v>1325900.6964538342</v>
      </c>
      <c r="K309">
        <v>85744000</v>
      </c>
      <c r="L309">
        <v>307</v>
      </c>
      <c r="M309">
        <v>-12.000232739529496</v>
      </c>
      <c r="N309">
        <v>0</v>
      </c>
    </row>
    <row r="310" spans="1:14" x14ac:dyDescent="0.3">
      <c r="A310">
        <v>309</v>
      </c>
      <c r="B310" t="s">
        <v>139</v>
      </c>
      <c r="C310" t="s">
        <v>149</v>
      </c>
      <c r="D310" t="s">
        <v>154</v>
      </c>
      <c r="E310" t="s">
        <v>156</v>
      </c>
      <c r="F310" t="s">
        <v>159</v>
      </c>
      <c r="G310" t="s">
        <v>225</v>
      </c>
      <c r="H310">
        <v>320.67265044038459</v>
      </c>
      <c r="I310">
        <v>46</v>
      </c>
      <c r="J310">
        <v>1325900.6964538342</v>
      </c>
      <c r="K310">
        <v>85744000</v>
      </c>
      <c r="L310">
        <v>308</v>
      </c>
      <c r="M310">
        <v>-12.000232739529496</v>
      </c>
      <c r="N310">
        <v>0</v>
      </c>
    </row>
    <row r="311" spans="1:14" x14ac:dyDescent="0.3">
      <c r="A311">
        <v>310</v>
      </c>
      <c r="B311" t="s">
        <v>139</v>
      </c>
      <c r="C311" t="s">
        <v>149</v>
      </c>
      <c r="D311" t="s">
        <v>154</v>
      </c>
      <c r="E311" t="s">
        <v>156</v>
      </c>
      <c r="F311" t="s">
        <v>159</v>
      </c>
      <c r="G311" t="s">
        <v>225</v>
      </c>
      <c r="H311">
        <v>320.67265044038459</v>
      </c>
      <c r="I311">
        <v>46</v>
      </c>
      <c r="J311">
        <v>1325900.6964538342</v>
      </c>
      <c r="K311">
        <v>85744000</v>
      </c>
      <c r="L311">
        <v>309</v>
      </c>
      <c r="M311">
        <v>-12.000232739529496</v>
      </c>
      <c r="N311">
        <v>0</v>
      </c>
    </row>
    <row r="312" spans="1:14" x14ac:dyDescent="0.3">
      <c r="A312">
        <v>311</v>
      </c>
      <c r="B312" t="s">
        <v>139</v>
      </c>
      <c r="C312" t="s">
        <v>149</v>
      </c>
      <c r="D312" t="s">
        <v>154</v>
      </c>
      <c r="E312" t="s">
        <v>156</v>
      </c>
      <c r="F312" t="s">
        <v>159</v>
      </c>
      <c r="G312" t="s">
        <v>225</v>
      </c>
      <c r="H312">
        <v>320.67265044038459</v>
      </c>
      <c r="I312">
        <v>46</v>
      </c>
      <c r="J312">
        <v>1325900.6964538342</v>
      </c>
      <c r="K312">
        <v>85744000</v>
      </c>
      <c r="L312">
        <v>310</v>
      </c>
      <c r="M312">
        <v>-12.000232739529496</v>
      </c>
      <c r="N312">
        <v>0</v>
      </c>
    </row>
    <row r="313" spans="1:14" x14ac:dyDescent="0.3">
      <c r="A313">
        <v>312</v>
      </c>
      <c r="B313" t="s">
        <v>139</v>
      </c>
      <c r="C313" t="s">
        <v>149</v>
      </c>
      <c r="D313" t="s">
        <v>154</v>
      </c>
      <c r="E313" t="s">
        <v>156</v>
      </c>
      <c r="F313" t="s">
        <v>159</v>
      </c>
      <c r="G313" t="s">
        <v>225</v>
      </c>
      <c r="H313">
        <v>320.67265044038459</v>
      </c>
      <c r="I313">
        <v>46</v>
      </c>
      <c r="J313">
        <v>1325900.6964538342</v>
      </c>
      <c r="K313">
        <v>85744000</v>
      </c>
      <c r="L313">
        <v>311</v>
      </c>
      <c r="M313">
        <v>-12.000232739529496</v>
      </c>
      <c r="N313">
        <v>0</v>
      </c>
    </row>
    <row r="314" spans="1:14" x14ac:dyDescent="0.3">
      <c r="A314">
        <v>313</v>
      </c>
      <c r="B314" t="s">
        <v>139</v>
      </c>
      <c r="C314" t="s">
        <v>149</v>
      </c>
      <c r="D314" t="s">
        <v>154</v>
      </c>
      <c r="E314" t="s">
        <v>156</v>
      </c>
      <c r="F314" t="s">
        <v>159</v>
      </c>
      <c r="G314" t="s">
        <v>225</v>
      </c>
      <c r="H314">
        <v>320.67265044038459</v>
      </c>
      <c r="I314">
        <v>46</v>
      </c>
      <c r="J314">
        <v>1325900.6964538342</v>
      </c>
      <c r="K314">
        <v>85744000</v>
      </c>
      <c r="L314">
        <v>312</v>
      </c>
      <c r="M314">
        <v>-12.000232739529496</v>
      </c>
      <c r="N314">
        <v>0</v>
      </c>
    </row>
    <row r="315" spans="1:14" x14ac:dyDescent="0.3">
      <c r="A315">
        <v>314</v>
      </c>
      <c r="B315" t="s">
        <v>139</v>
      </c>
      <c r="C315" t="s">
        <v>149</v>
      </c>
      <c r="D315" t="s">
        <v>154</v>
      </c>
      <c r="E315" t="s">
        <v>156</v>
      </c>
      <c r="F315" t="s">
        <v>159</v>
      </c>
      <c r="G315" t="s">
        <v>225</v>
      </c>
      <c r="H315">
        <v>320.67265044038459</v>
      </c>
      <c r="I315">
        <v>46</v>
      </c>
      <c r="J315">
        <v>1325900.6964538342</v>
      </c>
      <c r="K315">
        <v>85744000</v>
      </c>
      <c r="L315">
        <v>313</v>
      </c>
      <c r="M315">
        <v>-12.000232739529496</v>
      </c>
      <c r="N315">
        <v>0</v>
      </c>
    </row>
    <row r="316" spans="1:14" x14ac:dyDescent="0.3">
      <c r="A316">
        <v>315</v>
      </c>
      <c r="B316" t="s">
        <v>139</v>
      </c>
      <c r="C316" t="s">
        <v>149</v>
      </c>
      <c r="D316" t="s">
        <v>154</v>
      </c>
      <c r="E316" t="s">
        <v>156</v>
      </c>
      <c r="F316" t="s">
        <v>159</v>
      </c>
      <c r="G316" t="s">
        <v>225</v>
      </c>
      <c r="H316">
        <v>320.67265044038459</v>
      </c>
      <c r="I316">
        <v>46</v>
      </c>
      <c r="J316">
        <v>1325900.6964538342</v>
      </c>
      <c r="K316">
        <v>85744000</v>
      </c>
      <c r="L316">
        <v>314</v>
      </c>
      <c r="M316">
        <v>-12.000232739529496</v>
      </c>
      <c r="N316">
        <v>0</v>
      </c>
    </row>
    <row r="317" spans="1:14" x14ac:dyDescent="0.3">
      <c r="A317">
        <v>316</v>
      </c>
      <c r="B317" t="s">
        <v>139</v>
      </c>
      <c r="C317" t="s">
        <v>149</v>
      </c>
      <c r="D317" t="s">
        <v>154</v>
      </c>
      <c r="E317" t="s">
        <v>156</v>
      </c>
      <c r="F317" t="s">
        <v>159</v>
      </c>
      <c r="G317" t="s">
        <v>225</v>
      </c>
      <c r="H317">
        <v>320.67265044038459</v>
      </c>
      <c r="I317">
        <v>46</v>
      </c>
      <c r="J317">
        <v>1325900.6964538342</v>
      </c>
      <c r="K317">
        <v>85744000</v>
      </c>
      <c r="L317">
        <v>315</v>
      </c>
      <c r="M317">
        <v>-12.000232739529496</v>
      </c>
      <c r="N317">
        <v>0</v>
      </c>
    </row>
    <row r="318" spans="1:14" x14ac:dyDescent="0.3">
      <c r="A318">
        <v>317</v>
      </c>
      <c r="B318" t="s">
        <v>139</v>
      </c>
      <c r="C318" t="s">
        <v>149</v>
      </c>
      <c r="D318" t="s">
        <v>154</v>
      </c>
      <c r="E318" t="s">
        <v>156</v>
      </c>
      <c r="F318" t="s">
        <v>159</v>
      </c>
      <c r="G318" t="s">
        <v>225</v>
      </c>
      <c r="H318">
        <v>320.67265044038459</v>
      </c>
      <c r="I318">
        <v>46</v>
      </c>
      <c r="J318">
        <v>1325900.6964538342</v>
      </c>
      <c r="K318">
        <v>85744000</v>
      </c>
      <c r="L318">
        <v>316</v>
      </c>
      <c r="M318">
        <v>-12.000232739529496</v>
      </c>
      <c r="N318">
        <v>0</v>
      </c>
    </row>
    <row r="319" spans="1:14" x14ac:dyDescent="0.3">
      <c r="A319">
        <v>318</v>
      </c>
      <c r="B319" t="s">
        <v>139</v>
      </c>
      <c r="C319" t="s">
        <v>149</v>
      </c>
      <c r="D319" t="s">
        <v>154</v>
      </c>
      <c r="E319" t="s">
        <v>156</v>
      </c>
      <c r="F319" t="s">
        <v>159</v>
      </c>
      <c r="G319" t="s">
        <v>225</v>
      </c>
      <c r="H319">
        <v>320.67265044038459</v>
      </c>
      <c r="I319">
        <v>46</v>
      </c>
      <c r="J319">
        <v>1325900.6964538342</v>
      </c>
      <c r="K319">
        <v>85744000</v>
      </c>
      <c r="L319">
        <v>317</v>
      </c>
      <c r="M319">
        <v>-12.000232739529496</v>
      </c>
      <c r="N319">
        <v>0</v>
      </c>
    </row>
    <row r="320" spans="1:14" x14ac:dyDescent="0.3">
      <c r="A320">
        <v>319</v>
      </c>
      <c r="B320" t="s">
        <v>139</v>
      </c>
      <c r="C320" t="s">
        <v>149</v>
      </c>
      <c r="D320" t="s">
        <v>154</v>
      </c>
      <c r="E320" t="s">
        <v>156</v>
      </c>
      <c r="F320" t="s">
        <v>159</v>
      </c>
      <c r="G320" t="s">
        <v>225</v>
      </c>
      <c r="H320">
        <v>320.67265044038459</v>
      </c>
      <c r="I320">
        <v>46</v>
      </c>
      <c r="J320">
        <v>1325900.6964538342</v>
      </c>
      <c r="K320">
        <v>85744000</v>
      </c>
      <c r="L320">
        <v>318</v>
      </c>
      <c r="M320">
        <v>-12.000232739529496</v>
      </c>
      <c r="N320">
        <v>0</v>
      </c>
    </row>
    <row r="321" spans="1:14" x14ac:dyDescent="0.3">
      <c r="A321">
        <v>320</v>
      </c>
      <c r="B321" t="s">
        <v>139</v>
      </c>
      <c r="C321" t="s">
        <v>149</v>
      </c>
      <c r="D321" t="s">
        <v>154</v>
      </c>
      <c r="E321" t="s">
        <v>156</v>
      </c>
      <c r="F321" t="s">
        <v>159</v>
      </c>
      <c r="G321" t="s">
        <v>225</v>
      </c>
      <c r="H321">
        <v>320.67265044038459</v>
      </c>
      <c r="I321">
        <v>46</v>
      </c>
      <c r="J321">
        <v>1325900.6964538342</v>
      </c>
      <c r="K321">
        <v>85744000</v>
      </c>
      <c r="L321">
        <v>319</v>
      </c>
      <c r="M321">
        <v>-12.000232739529496</v>
      </c>
      <c r="N321">
        <v>0</v>
      </c>
    </row>
    <row r="322" spans="1:14" x14ac:dyDescent="0.3">
      <c r="A322">
        <v>321</v>
      </c>
      <c r="B322" t="s">
        <v>139</v>
      </c>
      <c r="C322" t="s">
        <v>149</v>
      </c>
      <c r="D322" t="s">
        <v>154</v>
      </c>
      <c r="E322" t="s">
        <v>156</v>
      </c>
      <c r="F322" t="s">
        <v>159</v>
      </c>
      <c r="G322" t="s">
        <v>225</v>
      </c>
      <c r="H322">
        <v>320.67265044038459</v>
      </c>
      <c r="I322">
        <v>46</v>
      </c>
      <c r="J322">
        <v>1325900.6964538342</v>
      </c>
      <c r="K322">
        <v>85744000</v>
      </c>
      <c r="L322">
        <v>320</v>
      </c>
      <c r="M322">
        <v>-12.000232739529496</v>
      </c>
      <c r="N322">
        <v>0</v>
      </c>
    </row>
    <row r="323" spans="1:14" x14ac:dyDescent="0.3">
      <c r="A323">
        <v>322</v>
      </c>
      <c r="B323" t="s">
        <v>139</v>
      </c>
      <c r="C323" t="s">
        <v>149</v>
      </c>
      <c r="D323" t="s">
        <v>154</v>
      </c>
      <c r="E323" t="s">
        <v>156</v>
      </c>
      <c r="F323" t="s">
        <v>159</v>
      </c>
      <c r="G323" t="s">
        <v>225</v>
      </c>
      <c r="H323">
        <v>320.67265044038459</v>
      </c>
      <c r="I323">
        <v>46</v>
      </c>
      <c r="J323">
        <v>1325900.6964538342</v>
      </c>
      <c r="K323">
        <v>85744000</v>
      </c>
      <c r="L323">
        <v>321</v>
      </c>
      <c r="M323">
        <v>-12.000232739529496</v>
      </c>
      <c r="N323">
        <v>0</v>
      </c>
    </row>
    <row r="324" spans="1:14" x14ac:dyDescent="0.3">
      <c r="A324">
        <v>323</v>
      </c>
      <c r="B324" t="s">
        <v>139</v>
      </c>
      <c r="C324" t="s">
        <v>149</v>
      </c>
      <c r="D324" t="s">
        <v>154</v>
      </c>
      <c r="E324" t="s">
        <v>156</v>
      </c>
      <c r="F324" t="s">
        <v>159</v>
      </c>
      <c r="G324" t="s">
        <v>225</v>
      </c>
      <c r="H324">
        <v>320.67265044038459</v>
      </c>
      <c r="I324">
        <v>46</v>
      </c>
      <c r="J324">
        <v>1325900.6964538342</v>
      </c>
      <c r="K324">
        <v>85744000</v>
      </c>
      <c r="L324">
        <v>322</v>
      </c>
      <c r="M324">
        <v>-12.000232739529496</v>
      </c>
      <c r="N324">
        <v>0</v>
      </c>
    </row>
    <row r="325" spans="1:14" x14ac:dyDescent="0.3">
      <c r="A325">
        <v>324</v>
      </c>
      <c r="B325" t="s">
        <v>139</v>
      </c>
      <c r="C325" t="s">
        <v>149</v>
      </c>
      <c r="D325" t="s">
        <v>154</v>
      </c>
      <c r="E325" t="s">
        <v>156</v>
      </c>
      <c r="F325" t="s">
        <v>159</v>
      </c>
      <c r="G325" t="s">
        <v>225</v>
      </c>
      <c r="H325">
        <v>320.67265044038459</v>
      </c>
      <c r="I325">
        <v>46</v>
      </c>
      <c r="J325">
        <v>1325900.6964538342</v>
      </c>
      <c r="K325">
        <v>85744000</v>
      </c>
      <c r="L325">
        <v>323</v>
      </c>
      <c r="M325">
        <v>-12.000232739529496</v>
      </c>
      <c r="N325">
        <v>0</v>
      </c>
    </row>
    <row r="326" spans="1:14" x14ac:dyDescent="0.3">
      <c r="A326">
        <v>325</v>
      </c>
      <c r="B326" t="s">
        <v>139</v>
      </c>
      <c r="C326" t="s">
        <v>149</v>
      </c>
      <c r="D326" t="s">
        <v>154</v>
      </c>
      <c r="E326" t="s">
        <v>156</v>
      </c>
      <c r="F326" t="s">
        <v>159</v>
      </c>
      <c r="G326" t="s">
        <v>225</v>
      </c>
      <c r="H326">
        <v>320.67265044038459</v>
      </c>
      <c r="I326">
        <v>46</v>
      </c>
      <c r="J326">
        <v>1325900.6964538342</v>
      </c>
      <c r="K326">
        <v>85744000</v>
      </c>
      <c r="L326">
        <v>324</v>
      </c>
      <c r="M326">
        <v>-12.000232739529496</v>
      </c>
      <c r="N326">
        <v>0</v>
      </c>
    </row>
    <row r="327" spans="1:14" x14ac:dyDescent="0.3">
      <c r="A327">
        <v>326</v>
      </c>
      <c r="B327" t="s">
        <v>139</v>
      </c>
      <c r="C327" t="s">
        <v>149</v>
      </c>
      <c r="D327" t="s">
        <v>154</v>
      </c>
      <c r="E327" t="s">
        <v>156</v>
      </c>
      <c r="F327" t="s">
        <v>159</v>
      </c>
      <c r="G327" t="s">
        <v>225</v>
      </c>
      <c r="H327">
        <v>320.67265044038459</v>
      </c>
      <c r="I327">
        <v>46</v>
      </c>
      <c r="J327">
        <v>1325900.6964538342</v>
      </c>
      <c r="K327">
        <v>85744000</v>
      </c>
      <c r="L327">
        <v>325</v>
      </c>
      <c r="M327">
        <v>-12.000232739529496</v>
      </c>
      <c r="N327">
        <v>0</v>
      </c>
    </row>
    <row r="328" spans="1:14" x14ac:dyDescent="0.3">
      <c r="A328">
        <v>327</v>
      </c>
      <c r="B328" t="s">
        <v>139</v>
      </c>
      <c r="C328" t="s">
        <v>149</v>
      </c>
      <c r="D328" t="s">
        <v>154</v>
      </c>
      <c r="E328" t="s">
        <v>156</v>
      </c>
      <c r="F328" t="s">
        <v>159</v>
      </c>
      <c r="G328" t="s">
        <v>225</v>
      </c>
      <c r="H328">
        <v>320.67265044038459</v>
      </c>
      <c r="I328">
        <v>46</v>
      </c>
      <c r="J328">
        <v>1325900.6964538342</v>
      </c>
      <c r="K328">
        <v>85744000</v>
      </c>
      <c r="L328">
        <v>326</v>
      </c>
      <c r="M328">
        <v>-12.000232739529496</v>
      </c>
      <c r="N328">
        <v>0</v>
      </c>
    </row>
    <row r="329" spans="1:14" x14ac:dyDescent="0.3">
      <c r="A329">
        <v>328</v>
      </c>
      <c r="B329" t="s">
        <v>139</v>
      </c>
      <c r="C329" t="s">
        <v>149</v>
      </c>
      <c r="D329" t="s">
        <v>154</v>
      </c>
      <c r="E329" t="s">
        <v>156</v>
      </c>
      <c r="F329" t="s">
        <v>159</v>
      </c>
      <c r="G329" t="s">
        <v>225</v>
      </c>
      <c r="H329">
        <v>320.67265044038459</v>
      </c>
      <c r="I329">
        <v>46</v>
      </c>
      <c r="J329">
        <v>1325900.6964538342</v>
      </c>
      <c r="K329">
        <v>85744000</v>
      </c>
      <c r="L329">
        <v>327</v>
      </c>
      <c r="M329">
        <v>-12.000232739529496</v>
      </c>
      <c r="N329">
        <v>0</v>
      </c>
    </row>
    <row r="330" spans="1:14" x14ac:dyDescent="0.3">
      <c r="A330">
        <v>329</v>
      </c>
      <c r="B330" t="s">
        <v>139</v>
      </c>
      <c r="C330" t="s">
        <v>149</v>
      </c>
      <c r="D330" t="s">
        <v>154</v>
      </c>
      <c r="E330" t="s">
        <v>156</v>
      </c>
      <c r="F330" t="s">
        <v>159</v>
      </c>
      <c r="G330" t="s">
        <v>225</v>
      </c>
      <c r="H330">
        <v>320.67265044038459</v>
      </c>
      <c r="I330">
        <v>46</v>
      </c>
      <c r="J330">
        <v>1325900.6964538342</v>
      </c>
      <c r="K330">
        <v>85744000</v>
      </c>
      <c r="L330">
        <v>328</v>
      </c>
      <c r="M330">
        <v>-12.000232739529496</v>
      </c>
      <c r="N330">
        <v>0</v>
      </c>
    </row>
    <row r="331" spans="1:14" x14ac:dyDescent="0.3">
      <c r="A331">
        <v>330</v>
      </c>
      <c r="B331" t="s">
        <v>139</v>
      </c>
      <c r="C331" t="s">
        <v>149</v>
      </c>
      <c r="D331" t="s">
        <v>154</v>
      </c>
      <c r="E331" t="s">
        <v>156</v>
      </c>
      <c r="F331" t="s">
        <v>159</v>
      </c>
      <c r="G331" t="s">
        <v>225</v>
      </c>
      <c r="H331">
        <v>320.67265044038459</v>
      </c>
      <c r="I331">
        <v>46</v>
      </c>
      <c r="J331">
        <v>1325900.6964538342</v>
      </c>
      <c r="K331">
        <v>85744000</v>
      </c>
      <c r="L331">
        <v>329</v>
      </c>
      <c r="M331">
        <v>-12.000232739529496</v>
      </c>
      <c r="N331">
        <v>0</v>
      </c>
    </row>
    <row r="332" spans="1:14" x14ac:dyDescent="0.3">
      <c r="A332">
        <v>331</v>
      </c>
      <c r="B332" t="s">
        <v>139</v>
      </c>
      <c r="C332" t="s">
        <v>149</v>
      </c>
      <c r="D332" t="s">
        <v>154</v>
      </c>
      <c r="E332" t="s">
        <v>156</v>
      </c>
      <c r="F332" t="s">
        <v>159</v>
      </c>
      <c r="G332" t="s">
        <v>225</v>
      </c>
      <c r="H332">
        <v>320.67265044038459</v>
      </c>
      <c r="I332">
        <v>46</v>
      </c>
      <c r="J332">
        <v>1325900.6964538342</v>
      </c>
      <c r="K332">
        <v>85744000</v>
      </c>
      <c r="L332">
        <v>330</v>
      </c>
      <c r="M332">
        <v>-12.000232739529496</v>
      </c>
      <c r="N332">
        <v>0</v>
      </c>
    </row>
    <row r="333" spans="1:14" x14ac:dyDescent="0.3">
      <c r="A333">
        <v>332</v>
      </c>
      <c r="B333" t="s">
        <v>139</v>
      </c>
      <c r="C333" t="s">
        <v>149</v>
      </c>
      <c r="D333" t="s">
        <v>154</v>
      </c>
      <c r="E333" t="s">
        <v>156</v>
      </c>
      <c r="F333" t="s">
        <v>159</v>
      </c>
      <c r="G333" t="s">
        <v>225</v>
      </c>
      <c r="H333">
        <v>320.67265044038459</v>
      </c>
      <c r="I333">
        <v>46</v>
      </c>
      <c r="J333">
        <v>1325900.6964538342</v>
      </c>
      <c r="K333">
        <v>85744000</v>
      </c>
      <c r="L333">
        <v>331</v>
      </c>
      <c r="M333">
        <v>-12.000232739529496</v>
      </c>
      <c r="N333">
        <v>0</v>
      </c>
    </row>
    <row r="334" spans="1:14" x14ac:dyDescent="0.3">
      <c r="A334">
        <v>333</v>
      </c>
      <c r="B334" t="s">
        <v>139</v>
      </c>
      <c r="C334" t="s">
        <v>149</v>
      </c>
      <c r="D334" t="s">
        <v>154</v>
      </c>
      <c r="E334" t="s">
        <v>156</v>
      </c>
      <c r="F334" t="s">
        <v>159</v>
      </c>
      <c r="G334" t="s">
        <v>225</v>
      </c>
      <c r="H334">
        <v>320.67265044038459</v>
      </c>
      <c r="I334">
        <v>46</v>
      </c>
      <c r="J334">
        <v>1325900.6964538342</v>
      </c>
      <c r="K334">
        <v>85744000</v>
      </c>
      <c r="L334">
        <v>332</v>
      </c>
      <c r="M334">
        <v>-12.000232739529496</v>
      </c>
      <c r="N334">
        <v>0</v>
      </c>
    </row>
    <row r="335" spans="1:14" x14ac:dyDescent="0.3">
      <c r="A335">
        <v>334</v>
      </c>
      <c r="B335" t="s">
        <v>139</v>
      </c>
      <c r="C335" t="s">
        <v>149</v>
      </c>
      <c r="D335" t="s">
        <v>154</v>
      </c>
      <c r="E335" t="s">
        <v>156</v>
      </c>
      <c r="F335" t="s">
        <v>159</v>
      </c>
      <c r="G335" t="s">
        <v>225</v>
      </c>
      <c r="H335">
        <v>320.67265044038459</v>
      </c>
      <c r="I335">
        <v>46</v>
      </c>
      <c r="J335">
        <v>1325900.6964538342</v>
      </c>
      <c r="K335">
        <v>85744000</v>
      </c>
      <c r="L335">
        <v>333</v>
      </c>
      <c r="M335">
        <v>-12.000232739529496</v>
      </c>
      <c r="N335">
        <v>0</v>
      </c>
    </row>
    <row r="336" spans="1:14" x14ac:dyDescent="0.3">
      <c r="A336">
        <v>335</v>
      </c>
      <c r="B336" t="s">
        <v>139</v>
      </c>
      <c r="C336" t="s">
        <v>149</v>
      </c>
      <c r="D336" t="s">
        <v>154</v>
      </c>
      <c r="E336" t="s">
        <v>156</v>
      </c>
      <c r="F336" t="s">
        <v>159</v>
      </c>
      <c r="G336" t="s">
        <v>225</v>
      </c>
      <c r="H336">
        <v>320.67265044038459</v>
      </c>
      <c r="I336">
        <v>46</v>
      </c>
      <c r="J336">
        <v>1325900.6964538342</v>
      </c>
      <c r="K336">
        <v>85744000</v>
      </c>
      <c r="L336">
        <v>334</v>
      </c>
      <c r="M336">
        <v>-12.000232739529496</v>
      </c>
      <c r="N336">
        <v>0</v>
      </c>
    </row>
    <row r="337" spans="1:14" x14ac:dyDescent="0.3">
      <c r="A337">
        <v>336</v>
      </c>
      <c r="B337" t="s">
        <v>139</v>
      </c>
      <c r="C337" t="s">
        <v>149</v>
      </c>
      <c r="D337" t="s">
        <v>154</v>
      </c>
      <c r="E337" t="s">
        <v>156</v>
      </c>
      <c r="F337" t="s">
        <v>159</v>
      </c>
      <c r="G337" t="s">
        <v>225</v>
      </c>
      <c r="H337">
        <v>320.67265044038459</v>
      </c>
      <c r="I337">
        <v>46</v>
      </c>
      <c r="J337">
        <v>1325900.6964538342</v>
      </c>
      <c r="K337">
        <v>85744000</v>
      </c>
      <c r="L337">
        <v>335</v>
      </c>
      <c r="M337">
        <v>-12.000232739529496</v>
      </c>
      <c r="N337">
        <v>0</v>
      </c>
    </row>
    <row r="338" spans="1:14" x14ac:dyDescent="0.3">
      <c r="A338">
        <v>337</v>
      </c>
      <c r="B338" t="s">
        <v>139</v>
      </c>
      <c r="C338" t="s">
        <v>149</v>
      </c>
      <c r="D338" t="s">
        <v>154</v>
      </c>
      <c r="E338" t="s">
        <v>156</v>
      </c>
      <c r="F338" t="s">
        <v>159</v>
      </c>
      <c r="G338" t="s">
        <v>225</v>
      </c>
      <c r="H338">
        <v>320.67265044038459</v>
      </c>
      <c r="I338">
        <v>46</v>
      </c>
      <c r="J338">
        <v>1325900.6964538342</v>
      </c>
      <c r="K338">
        <v>85744000</v>
      </c>
      <c r="L338">
        <v>336</v>
      </c>
      <c r="M338">
        <v>-12.000232739529496</v>
      </c>
      <c r="N338">
        <v>0</v>
      </c>
    </row>
    <row r="339" spans="1:14" x14ac:dyDescent="0.3">
      <c r="A339">
        <v>338</v>
      </c>
      <c r="B339" t="s">
        <v>139</v>
      </c>
      <c r="C339" t="s">
        <v>149</v>
      </c>
      <c r="D339" t="s">
        <v>154</v>
      </c>
      <c r="E339" t="s">
        <v>156</v>
      </c>
      <c r="F339" t="s">
        <v>159</v>
      </c>
      <c r="G339" t="s">
        <v>225</v>
      </c>
      <c r="H339">
        <v>320.67265044038459</v>
      </c>
      <c r="I339">
        <v>46</v>
      </c>
      <c r="J339">
        <v>1325900.6964538342</v>
      </c>
      <c r="K339">
        <v>85744000</v>
      </c>
      <c r="L339">
        <v>337</v>
      </c>
      <c r="M339">
        <v>-12.000232739529496</v>
      </c>
      <c r="N339">
        <v>0</v>
      </c>
    </row>
    <row r="340" spans="1:14" x14ac:dyDescent="0.3">
      <c r="A340">
        <v>339</v>
      </c>
      <c r="B340" t="s">
        <v>139</v>
      </c>
      <c r="C340" t="s">
        <v>149</v>
      </c>
      <c r="D340" t="s">
        <v>154</v>
      </c>
      <c r="E340" t="s">
        <v>156</v>
      </c>
      <c r="F340" t="s">
        <v>159</v>
      </c>
      <c r="G340" t="s">
        <v>225</v>
      </c>
      <c r="H340">
        <v>323.36681110222628</v>
      </c>
      <c r="I340">
        <v>46</v>
      </c>
      <c r="J340">
        <v>1183837.4474965436</v>
      </c>
      <c r="K340">
        <v>85744000</v>
      </c>
      <c r="L340">
        <v>338</v>
      </c>
      <c r="M340">
        <v>0</v>
      </c>
      <c r="N340">
        <v>0</v>
      </c>
    </row>
    <row r="341" spans="1:14" x14ac:dyDescent="0.3">
      <c r="A341">
        <v>340</v>
      </c>
      <c r="B341" t="s">
        <v>139</v>
      </c>
      <c r="C341" t="s">
        <v>149</v>
      </c>
      <c r="D341" t="s">
        <v>154</v>
      </c>
      <c r="E341" t="s">
        <v>156</v>
      </c>
      <c r="F341" t="s">
        <v>159</v>
      </c>
      <c r="G341" t="s">
        <v>225</v>
      </c>
      <c r="H341">
        <v>323.36681110222628</v>
      </c>
      <c r="I341">
        <v>46</v>
      </c>
      <c r="J341">
        <v>1183837.4474965436</v>
      </c>
      <c r="K341">
        <v>85744000</v>
      </c>
      <c r="L341">
        <v>339</v>
      </c>
      <c r="M341">
        <v>0</v>
      </c>
      <c r="N341">
        <v>0</v>
      </c>
    </row>
    <row r="342" spans="1:14" x14ac:dyDescent="0.3">
      <c r="A342">
        <v>341</v>
      </c>
      <c r="B342" t="s">
        <v>139</v>
      </c>
      <c r="C342" t="s">
        <v>149</v>
      </c>
      <c r="D342" t="s">
        <v>154</v>
      </c>
      <c r="E342" t="s">
        <v>156</v>
      </c>
      <c r="F342" t="s">
        <v>159</v>
      </c>
      <c r="G342" t="s">
        <v>225</v>
      </c>
      <c r="H342">
        <v>323.36681110222628</v>
      </c>
      <c r="I342">
        <v>46</v>
      </c>
      <c r="J342">
        <v>1183837.4474965436</v>
      </c>
      <c r="K342">
        <v>85744000</v>
      </c>
      <c r="L342">
        <v>340</v>
      </c>
      <c r="M342">
        <v>0</v>
      </c>
      <c r="N342">
        <v>0</v>
      </c>
    </row>
    <row r="343" spans="1:14" x14ac:dyDescent="0.3">
      <c r="A343">
        <v>342</v>
      </c>
      <c r="B343" t="s">
        <v>139</v>
      </c>
      <c r="C343" t="s">
        <v>149</v>
      </c>
      <c r="D343" t="s">
        <v>154</v>
      </c>
      <c r="E343" t="s">
        <v>156</v>
      </c>
      <c r="F343" t="s">
        <v>159</v>
      </c>
      <c r="G343" t="s">
        <v>225</v>
      </c>
      <c r="H343">
        <v>323.36681110222628</v>
      </c>
      <c r="I343">
        <v>46</v>
      </c>
      <c r="J343">
        <v>1183837.4474965436</v>
      </c>
      <c r="K343">
        <v>85744000</v>
      </c>
      <c r="L343">
        <v>341</v>
      </c>
      <c r="M343">
        <v>0</v>
      </c>
      <c r="N343">
        <v>0</v>
      </c>
    </row>
    <row r="344" spans="1:14" x14ac:dyDescent="0.3">
      <c r="A344">
        <v>343</v>
      </c>
      <c r="B344" t="s">
        <v>139</v>
      </c>
      <c r="C344" t="s">
        <v>149</v>
      </c>
      <c r="D344" t="s">
        <v>154</v>
      </c>
      <c r="E344" t="s">
        <v>156</v>
      </c>
      <c r="F344" t="s">
        <v>159</v>
      </c>
      <c r="G344" t="s">
        <v>225</v>
      </c>
      <c r="H344">
        <v>323.36681110222628</v>
      </c>
      <c r="I344">
        <v>46</v>
      </c>
      <c r="J344">
        <v>1183837.4474965436</v>
      </c>
      <c r="K344">
        <v>85744000</v>
      </c>
      <c r="L344">
        <v>342</v>
      </c>
      <c r="M344">
        <v>0</v>
      </c>
      <c r="N344">
        <v>0</v>
      </c>
    </row>
    <row r="345" spans="1:14" x14ac:dyDescent="0.3">
      <c r="A345">
        <v>344</v>
      </c>
      <c r="B345" t="s">
        <v>139</v>
      </c>
      <c r="C345" t="s">
        <v>149</v>
      </c>
      <c r="D345" t="s">
        <v>154</v>
      </c>
      <c r="E345" t="s">
        <v>156</v>
      </c>
      <c r="F345" t="s">
        <v>159</v>
      </c>
      <c r="G345" t="s">
        <v>225</v>
      </c>
      <c r="H345">
        <v>323.36681110222628</v>
      </c>
      <c r="I345">
        <v>46</v>
      </c>
      <c r="J345">
        <v>1183837.4474965436</v>
      </c>
      <c r="K345">
        <v>85744000</v>
      </c>
      <c r="L345">
        <v>343</v>
      </c>
      <c r="M345">
        <v>0</v>
      </c>
      <c r="N345">
        <v>0</v>
      </c>
    </row>
    <row r="346" spans="1:14" x14ac:dyDescent="0.3">
      <c r="A346">
        <v>345</v>
      </c>
      <c r="B346" t="s">
        <v>139</v>
      </c>
      <c r="C346" t="s">
        <v>149</v>
      </c>
      <c r="D346" t="s">
        <v>154</v>
      </c>
      <c r="E346" t="s">
        <v>156</v>
      </c>
      <c r="F346" t="s">
        <v>159</v>
      </c>
      <c r="G346" t="s">
        <v>225</v>
      </c>
      <c r="H346">
        <v>323.36681110222628</v>
      </c>
      <c r="I346">
        <v>46</v>
      </c>
      <c r="J346">
        <v>1183837.4474965436</v>
      </c>
      <c r="K346">
        <v>85744000</v>
      </c>
      <c r="L346">
        <v>344</v>
      </c>
      <c r="M346">
        <v>0</v>
      </c>
      <c r="N346">
        <v>0</v>
      </c>
    </row>
    <row r="347" spans="1:14" x14ac:dyDescent="0.3">
      <c r="A347">
        <v>346</v>
      </c>
      <c r="B347" t="s">
        <v>139</v>
      </c>
      <c r="C347" t="s">
        <v>149</v>
      </c>
      <c r="D347" t="s">
        <v>154</v>
      </c>
      <c r="E347" t="s">
        <v>156</v>
      </c>
      <c r="F347" t="s">
        <v>159</v>
      </c>
      <c r="G347" t="s">
        <v>225</v>
      </c>
      <c r="H347">
        <v>323.36681110222628</v>
      </c>
      <c r="I347">
        <v>46</v>
      </c>
      <c r="J347">
        <v>1183837.4474965436</v>
      </c>
      <c r="K347">
        <v>85744000</v>
      </c>
      <c r="L347">
        <v>345</v>
      </c>
      <c r="M347">
        <v>0</v>
      </c>
      <c r="N347">
        <v>0</v>
      </c>
    </row>
    <row r="348" spans="1:14" x14ac:dyDescent="0.3">
      <c r="A348">
        <v>347</v>
      </c>
      <c r="B348" t="s">
        <v>139</v>
      </c>
      <c r="C348" t="s">
        <v>149</v>
      </c>
      <c r="D348" t="s">
        <v>154</v>
      </c>
      <c r="E348" t="s">
        <v>156</v>
      </c>
      <c r="F348" t="s">
        <v>159</v>
      </c>
      <c r="G348" t="s">
        <v>225</v>
      </c>
      <c r="H348">
        <v>323.36681110222628</v>
      </c>
      <c r="I348">
        <v>46</v>
      </c>
      <c r="J348">
        <v>1183837.4474965436</v>
      </c>
      <c r="K348">
        <v>85744000</v>
      </c>
      <c r="L348">
        <v>346</v>
      </c>
      <c r="M348">
        <v>0</v>
      </c>
      <c r="N348">
        <v>0</v>
      </c>
    </row>
    <row r="349" spans="1:14" x14ac:dyDescent="0.3">
      <c r="A349">
        <v>348</v>
      </c>
      <c r="B349" t="s">
        <v>139</v>
      </c>
      <c r="C349" t="s">
        <v>149</v>
      </c>
      <c r="D349" t="s">
        <v>154</v>
      </c>
      <c r="E349" t="s">
        <v>156</v>
      </c>
      <c r="F349" t="s">
        <v>159</v>
      </c>
      <c r="G349" t="s">
        <v>225</v>
      </c>
      <c r="H349">
        <v>323.36681110222628</v>
      </c>
      <c r="I349">
        <v>46</v>
      </c>
      <c r="J349">
        <v>1183837.4474965436</v>
      </c>
      <c r="K349">
        <v>85744000</v>
      </c>
      <c r="L349">
        <v>347</v>
      </c>
      <c r="M349">
        <v>0</v>
      </c>
      <c r="N349">
        <v>0</v>
      </c>
    </row>
    <row r="350" spans="1:14" x14ac:dyDescent="0.3">
      <c r="A350">
        <v>349</v>
      </c>
      <c r="B350" t="s">
        <v>139</v>
      </c>
      <c r="C350" t="s">
        <v>149</v>
      </c>
      <c r="D350" t="s">
        <v>154</v>
      </c>
      <c r="E350" t="s">
        <v>156</v>
      </c>
      <c r="F350" t="s">
        <v>159</v>
      </c>
      <c r="G350" t="s">
        <v>225</v>
      </c>
      <c r="H350">
        <v>323.36681110222628</v>
      </c>
      <c r="I350">
        <v>46</v>
      </c>
      <c r="J350">
        <v>1183837.4474965436</v>
      </c>
      <c r="K350">
        <v>85744000</v>
      </c>
      <c r="L350">
        <v>348</v>
      </c>
      <c r="M350">
        <v>0</v>
      </c>
      <c r="N350">
        <v>0</v>
      </c>
    </row>
    <row r="351" spans="1:14" x14ac:dyDescent="0.3">
      <c r="A351">
        <v>350</v>
      </c>
      <c r="B351" t="s">
        <v>139</v>
      </c>
      <c r="C351" t="s">
        <v>149</v>
      </c>
      <c r="D351" t="s">
        <v>154</v>
      </c>
      <c r="E351" t="s">
        <v>156</v>
      </c>
      <c r="F351" t="s">
        <v>159</v>
      </c>
      <c r="G351" t="s">
        <v>225</v>
      </c>
      <c r="H351">
        <v>323.36681110222628</v>
      </c>
      <c r="I351">
        <v>46</v>
      </c>
      <c r="J351">
        <v>1183837.4474965436</v>
      </c>
      <c r="K351">
        <v>85744000</v>
      </c>
      <c r="L351">
        <v>349</v>
      </c>
      <c r="M351">
        <v>0</v>
      </c>
      <c r="N351">
        <v>0</v>
      </c>
    </row>
    <row r="352" spans="1:14" x14ac:dyDescent="0.3">
      <c r="A352">
        <v>351</v>
      </c>
      <c r="B352" t="s">
        <v>139</v>
      </c>
      <c r="C352" t="s">
        <v>149</v>
      </c>
      <c r="D352" t="s">
        <v>154</v>
      </c>
      <c r="E352" t="s">
        <v>156</v>
      </c>
      <c r="F352" t="s">
        <v>159</v>
      </c>
      <c r="G352" t="s">
        <v>225</v>
      </c>
      <c r="H352">
        <v>323.36681110222628</v>
      </c>
      <c r="I352">
        <v>46</v>
      </c>
      <c r="J352">
        <v>1183837.4474965436</v>
      </c>
      <c r="K352">
        <v>85744000</v>
      </c>
      <c r="L352">
        <v>350</v>
      </c>
      <c r="M352">
        <v>0</v>
      </c>
      <c r="N352">
        <v>0</v>
      </c>
    </row>
    <row r="353" spans="1:14" x14ac:dyDescent="0.3">
      <c r="A353">
        <v>352</v>
      </c>
      <c r="B353" t="s">
        <v>139</v>
      </c>
      <c r="C353" t="s">
        <v>149</v>
      </c>
      <c r="D353" t="s">
        <v>154</v>
      </c>
      <c r="E353" t="s">
        <v>156</v>
      </c>
      <c r="F353" t="s">
        <v>159</v>
      </c>
      <c r="G353" t="s">
        <v>225</v>
      </c>
      <c r="H353">
        <v>323.36681110222628</v>
      </c>
      <c r="I353">
        <v>46</v>
      </c>
      <c r="J353">
        <v>1183837.4474965436</v>
      </c>
      <c r="K353">
        <v>85744000</v>
      </c>
      <c r="L353">
        <v>351</v>
      </c>
      <c r="M353">
        <v>0</v>
      </c>
      <c r="N353">
        <v>0</v>
      </c>
    </row>
    <row r="354" spans="1:14" x14ac:dyDescent="0.3">
      <c r="A354">
        <v>353</v>
      </c>
      <c r="B354" t="s">
        <v>139</v>
      </c>
      <c r="C354" t="s">
        <v>149</v>
      </c>
      <c r="D354" t="s">
        <v>154</v>
      </c>
      <c r="E354" t="s">
        <v>156</v>
      </c>
      <c r="F354" t="s">
        <v>159</v>
      </c>
      <c r="G354" t="s">
        <v>225</v>
      </c>
      <c r="H354">
        <v>323.36681110222628</v>
      </c>
      <c r="I354">
        <v>46</v>
      </c>
      <c r="J354">
        <v>1183837.4474965436</v>
      </c>
      <c r="K354">
        <v>85744000</v>
      </c>
      <c r="L354">
        <v>352</v>
      </c>
      <c r="M354">
        <v>0</v>
      </c>
      <c r="N354">
        <v>0</v>
      </c>
    </row>
    <row r="355" spans="1:14" x14ac:dyDescent="0.3">
      <c r="A355">
        <v>354</v>
      </c>
      <c r="B355" t="s">
        <v>139</v>
      </c>
      <c r="C355" t="s">
        <v>149</v>
      </c>
      <c r="D355" t="s">
        <v>154</v>
      </c>
      <c r="E355" t="s">
        <v>156</v>
      </c>
      <c r="F355" t="s">
        <v>159</v>
      </c>
      <c r="G355" t="s">
        <v>225</v>
      </c>
      <c r="H355">
        <v>323.36681110222628</v>
      </c>
      <c r="I355">
        <v>46</v>
      </c>
      <c r="J355">
        <v>1183837.4474965436</v>
      </c>
      <c r="K355">
        <v>85744000</v>
      </c>
      <c r="L355">
        <v>353</v>
      </c>
      <c r="M355">
        <v>0</v>
      </c>
      <c r="N355">
        <v>0</v>
      </c>
    </row>
    <row r="356" spans="1:14" x14ac:dyDescent="0.3">
      <c r="A356">
        <v>355</v>
      </c>
      <c r="B356" t="s">
        <v>139</v>
      </c>
      <c r="C356" t="s">
        <v>149</v>
      </c>
      <c r="D356" t="s">
        <v>154</v>
      </c>
      <c r="E356" t="s">
        <v>156</v>
      </c>
      <c r="F356" t="s">
        <v>159</v>
      </c>
      <c r="G356" t="s">
        <v>225</v>
      </c>
      <c r="H356">
        <v>323.36681110222628</v>
      </c>
      <c r="I356">
        <v>46</v>
      </c>
      <c r="J356">
        <v>1183837.4474965436</v>
      </c>
      <c r="K356">
        <v>85744000</v>
      </c>
      <c r="L356">
        <v>354</v>
      </c>
      <c r="M356">
        <v>0</v>
      </c>
      <c r="N356">
        <v>0</v>
      </c>
    </row>
    <row r="357" spans="1:14" x14ac:dyDescent="0.3">
      <c r="A357">
        <v>356</v>
      </c>
      <c r="B357" t="s">
        <v>139</v>
      </c>
      <c r="C357" t="s">
        <v>149</v>
      </c>
      <c r="D357" t="s">
        <v>154</v>
      </c>
      <c r="E357" t="s">
        <v>156</v>
      </c>
      <c r="F357" t="s">
        <v>159</v>
      </c>
      <c r="G357" t="s">
        <v>225</v>
      </c>
      <c r="H357">
        <v>323.36681110222628</v>
      </c>
      <c r="I357">
        <v>46</v>
      </c>
      <c r="J357">
        <v>1183837.4474965436</v>
      </c>
      <c r="K357">
        <v>85744000</v>
      </c>
      <c r="L357">
        <v>355</v>
      </c>
      <c r="M357">
        <v>0</v>
      </c>
      <c r="N357">
        <v>0</v>
      </c>
    </row>
    <row r="358" spans="1:14" x14ac:dyDescent="0.3">
      <c r="A358">
        <v>357</v>
      </c>
      <c r="B358" t="s">
        <v>139</v>
      </c>
      <c r="C358" t="s">
        <v>149</v>
      </c>
      <c r="D358" t="s">
        <v>154</v>
      </c>
      <c r="E358" t="s">
        <v>156</v>
      </c>
      <c r="F358" t="s">
        <v>159</v>
      </c>
      <c r="G358" t="s">
        <v>225</v>
      </c>
      <c r="H358">
        <v>323.36681110222628</v>
      </c>
      <c r="I358">
        <v>46</v>
      </c>
      <c r="J358">
        <v>1183837.4474965436</v>
      </c>
      <c r="K358">
        <v>85744000</v>
      </c>
      <c r="L358">
        <v>356</v>
      </c>
      <c r="M358">
        <v>0</v>
      </c>
      <c r="N358">
        <v>0</v>
      </c>
    </row>
    <row r="359" spans="1:14" x14ac:dyDescent="0.3">
      <c r="A359">
        <v>358</v>
      </c>
      <c r="B359" t="s">
        <v>139</v>
      </c>
      <c r="C359" t="s">
        <v>149</v>
      </c>
      <c r="D359" t="s">
        <v>154</v>
      </c>
      <c r="E359" t="s">
        <v>156</v>
      </c>
      <c r="F359" t="s">
        <v>159</v>
      </c>
      <c r="G359" t="s">
        <v>225</v>
      </c>
      <c r="H359">
        <v>323.36681110222628</v>
      </c>
      <c r="I359">
        <v>46</v>
      </c>
      <c r="J359">
        <v>1183837.4474965436</v>
      </c>
      <c r="K359">
        <v>85744000</v>
      </c>
      <c r="L359">
        <v>357</v>
      </c>
      <c r="M359">
        <v>0</v>
      </c>
      <c r="N359">
        <v>0</v>
      </c>
    </row>
    <row r="360" spans="1:14" x14ac:dyDescent="0.3">
      <c r="A360">
        <v>359</v>
      </c>
      <c r="B360" t="s">
        <v>139</v>
      </c>
      <c r="C360" t="s">
        <v>149</v>
      </c>
      <c r="D360" t="s">
        <v>154</v>
      </c>
      <c r="E360" t="s">
        <v>156</v>
      </c>
      <c r="F360" t="s">
        <v>159</v>
      </c>
      <c r="G360" t="s">
        <v>225</v>
      </c>
      <c r="H360">
        <v>323.36681110222628</v>
      </c>
      <c r="I360">
        <v>46</v>
      </c>
      <c r="J360">
        <v>1183837.4474965436</v>
      </c>
      <c r="K360">
        <v>85744000</v>
      </c>
      <c r="L360">
        <v>358</v>
      </c>
      <c r="M360">
        <v>0</v>
      </c>
      <c r="N360">
        <v>0</v>
      </c>
    </row>
    <row r="361" spans="1:14" x14ac:dyDescent="0.3">
      <c r="A361">
        <v>360</v>
      </c>
      <c r="B361" t="s">
        <v>139</v>
      </c>
      <c r="C361" t="s">
        <v>149</v>
      </c>
      <c r="D361" t="s">
        <v>154</v>
      </c>
      <c r="E361" t="s">
        <v>156</v>
      </c>
      <c r="F361" t="s">
        <v>159</v>
      </c>
      <c r="G361" t="s">
        <v>225</v>
      </c>
      <c r="H361">
        <v>323.36681110222628</v>
      </c>
      <c r="I361">
        <v>46</v>
      </c>
      <c r="J361">
        <v>1183837.4474965436</v>
      </c>
      <c r="K361">
        <v>85744000</v>
      </c>
      <c r="L361">
        <v>359</v>
      </c>
      <c r="M361">
        <v>0</v>
      </c>
      <c r="N361">
        <v>0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2F88-B353-41AB-AD54-8406B91D1014}">
  <sheetPr codeName="Sheet20"/>
  <dimension ref="A1:N36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15.77734375" bestFit="1" customWidth="1"/>
    <col min="7" max="7" width="31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18.44140625" bestFit="1" customWidth="1"/>
    <col min="12" max="12" width="28" bestFit="1" customWidth="1"/>
    <col min="13" max="13" width="40.33203125" bestFit="1" customWidth="1"/>
    <col min="14" max="14" width="34.21875" bestFit="1" customWidth="1"/>
  </cols>
  <sheetData>
    <row r="1" spans="1:14" x14ac:dyDescent="0.3">
      <c r="A1" t="s">
        <v>311</v>
      </c>
      <c r="B1" t="s">
        <v>134</v>
      </c>
      <c r="C1" t="s">
        <v>147</v>
      </c>
      <c r="D1" t="s">
        <v>152</v>
      </c>
      <c r="E1" t="s">
        <v>153</v>
      </c>
      <c r="F1" t="s">
        <v>158</v>
      </c>
      <c r="G1" t="s">
        <v>221</v>
      </c>
      <c r="H1" t="s">
        <v>312</v>
      </c>
      <c r="I1" t="s">
        <v>313</v>
      </c>
      <c r="J1" t="s">
        <v>314</v>
      </c>
      <c r="K1" t="s">
        <v>319</v>
      </c>
      <c r="L1" t="s">
        <v>336</v>
      </c>
      <c r="M1" t="s">
        <v>337</v>
      </c>
      <c r="N1" t="s">
        <v>338</v>
      </c>
    </row>
    <row r="2" spans="1:14" x14ac:dyDescent="0.3">
      <c r="A2">
        <v>1</v>
      </c>
      <c r="B2" t="s">
        <v>139</v>
      </c>
      <c r="C2" t="s">
        <v>149</v>
      </c>
      <c r="D2" t="s">
        <v>154</v>
      </c>
      <c r="E2" t="s">
        <v>156</v>
      </c>
      <c r="F2" t="s">
        <v>159</v>
      </c>
      <c r="G2" t="s">
        <v>225</v>
      </c>
      <c r="H2">
        <v>323.36681110222628</v>
      </c>
      <c r="I2">
        <v>46</v>
      </c>
      <c r="J2">
        <v>1183837.4474965436</v>
      </c>
      <c r="K2">
        <v>85744000</v>
      </c>
      <c r="L2">
        <v>0</v>
      </c>
      <c r="M2">
        <v>0</v>
      </c>
      <c r="N2">
        <v>0</v>
      </c>
    </row>
    <row r="3" spans="1:14" x14ac:dyDescent="0.3">
      <c r="A3">
        <v>2</v>
      </c>
      <c r="B3" t="s">
        <v>139</v>
      </c>
      <c r="C3" t="s">
        <v>149</v>
      </c>
      <c r="D3" t="s">
        <v>154</v>
      </c>
      <c r="E3" t="s">
        <v>156</v>
      </c>
      <c r="F3" t="s">
        <v>159</v>
      </c>
      <c r="G3" t="s">
        <v>225</v>
      </c>
      <c r="H3">
        <v>323.36681110222628</v>
      </c>
      <c r="I3">
        <v>46</v>
      </c>
      <c r="J3">
        <v>1183837.4474965436</v>
      </c>
      <c r="K3">
        <v>85744000</v>
      </c>
      <c r="L3">
        <v>1</v>
      </c>
      <c r="M3">
        <v>0</v>
      </c>
      <c r="N3">
        <v>0</v>
      </c>
    </row>
    <row r="4" spans="1:14" x14ac:dyDescent="0.3">
      <c r="A4">
        <v>3</v>
      </c>
      <c r="B4" t="s">
        <v>139</v>
      </c>
      <c r="C4" t="s">
        <v>149</v>
      </c>
      <c r="D4" t="s">
        <v>154</v>
      </c>
      <c r="E4" t="s">
        <v>156</v>
      </c>
      <c r="F4" t="s">
        <v>159</v>
      </c>
      <c r="G4" t="s">
        <v>225</v>
      </c>
      <c r="H4">
        <v>323.36681110222628</v>
      </c>
      <c r="I4">
        <v>46</v>
      </c>
      <c r="J4">
        <v>1183837.4474965436</v>
      </c>
      <c r="K4">
        <v>85744000</v>
      </c>
      <c r="L4">
        <v>2</v>
      </c>
      <c r="M4">
        <v>0</v>
      </c>
      <c r="N4">
        <v>0</v>
      </c>
    </row>
    <row r="5" spans="1:14" x14ac:dyDescent="0.3">
      <c r="A5">
        <v>4</v>
      </c>
      <c r="B5" t="s">
        <v>139</v>
      </c>
      <c r="C5" t="s">
        <v>149</v>
      </c>
      <c r="D5" t="s">
        <v>154</v>
      </c>
      <c r="E5" t="s">
        <v>156</v>
      </c>
      <c r="F5" t="s">
        <v>159</v>
      </c>
      <c r="G5" t="s">
        <v>225</v>
      </c>
      <c r="H5">
        <v>323.36681110222628</v>
      </c>
      <c r="I5">
        <v>46</v>
      </c>
      <c r="J5">
        <v>1183837.4474965436</v>
      </c>
      <c r="K5">
        <v>85744000</v>
      </c>
      <c r="L5">
        <v>3</v>
      </c>
      <c r="M5">
        <v>0</v>
      </c>
      <c r="N5">
        <v>0</v>
      </c>
    </row>
    <row r="6" spans="1:14" x14ac:dyDescent="0.3">
      <c r="A6">
        <v>5</v>
      </c>
      <c r="B6" t="s">
        <v>139</v>
      </c>
      <c r="C6" t="s">
        <v>149</v>
      </c>
      <c r="D6" t="s">
        <v>154</v>
      </c>
      <c r="E6" t="s">
        <v>156</v>
      </c>
      <c r="F6" t="s">
        <v>159</v>
      </c>
      <c r="G6" t="s">
        <v>225</v>
      </c>
      <c r="H6">
        <v>323.36681110222628</v>
      </c>
      <c r="I6">
        <v>46</v>
      </c>
      <c r="J6">
        <v>1183837.4474965436</v>
      </c>
      <c r="K6">
        <v>85744000</v>
      </c>
      <c r="L6">
        <v>4</v>
      </c>
      <c r="M6">
        <v>0</v>
      </c>
      <c r="N6">
        <v>0</v>
      </c>
    </row>
    <row r="7" spans="1:14" x14ac:dyDescent="0.3">
      <c r="A7">
        <v>6</v>
      </c>
      <c r="B7" t="s">
        <v>139</v>
      </c>
      <c r="C7" t="s">
        <v>149</v>
      </c>
      <c r="D7" t="s">
        <v>154</v>
      </c>
      <c r="E7" t="s">
        <v>156</v>
      </c>
      <c r="F7" t="s">
        <v>159</v>
      </c>
      <c r="G7" t="s">
        <v>225</v>
      </c>
      <c r="H7">
        <v>323.36681110222628</v>
      </c>
      <c r="I7">
        <v>46</v>
      </c>
      <c r="J7">
        <v>1183837.4474965436</v>
      </c>
      <c r="K7">
        <v>85744000</v>
      </c>
      <c r="L7">
        <v>5</v>
      </c>
      <c r="M7">
        <v>0</v>
      </c>
      <c r="N7">
        <v>0</v>
      </c>
    </row>
    <row r="8" spans="1:14" x14ac:dyDescent="0.3">
      <c r="A8">
        <v>7</v>
      </c>
      <c r="B8" t="s">
        <v>139</v>
      </c>
      <c r="C8" t="s">
        <v>149</v>
      </c>
      <c r="D8" t="s">
        <v>154</v>
      </c>
      <c r="E8" t="s">
        <v>156</v>
      </c>
      <c r="F8" t="s">
        <v>159</v>
      </c>
      <c r="G8" t="s">
        <v>225</v>
      </c>
      <c r="H8">
        <v>323.36681110222628</v>
      </c>
      <c r="I8">
        <v>46</v>
      </c>
      <c r="J8">
        <v>1183837.4474965436</v>
      </c>
      <c r="K8">
        <v>85744000</v>
      </c>
      <c r="L8">
        <v>6</v>
      </c>
      <c r="M8">
        <v>0</v>
      </c>
      <c r="N8">
        <v>0</v>
      </c>
    </row>
    <row r="9" spans="1:14" x14ac:dyDescent="0.3">
      <c r="A9">
        <v>8</v>
      </c>
      <c r="B9" t="s">
        <v>139</v>
      </c>
      <c r="C9" t="s">
        <v>149</v>
      </c>
      <c r="D9" t="s">
        <v>154</v>
      </c>
      <c r="E9" t="s">
        <v>156</v>
      </c>
      <c r="F9" t="s">
        <v>159</v>
      </c>
      <c r="G9" t="s">
        <v>225</v>
      </c>
      <c r="H9">
        <v>323.36681110222628</v>
      </c>
      <c r="I9">
        <v>46</v>
      </c>
      <c r="J9">
        <v>1183837.4474965436</v>
      </c>
      <c r="K9">
        <v>85744000</v>
      </c>
      <c r="L9">
        <v>7</v>
      </c>
      <c r="M9">
        <v>0</v>
      </c>
      <c r="N9">
        <v>0</v>
      </c>
    </row>
    <row r="10" spans="1:14" x14ac:dyDescent="0.3">
      <c r="A10">
        <v>9</v>
      </c>
      <c r="B10" t="s">
        <v>139</v>
      </c>
      <c r="C10" t="s">
        <v>149</v>
      </c>
      <c r="D10" t="s">
        <v>154</v>
      </c>
      <c r="E10" t="s">
        <v>156</v>
      </c>
      <c r="F10" t="s">
        <v>159</v>
      </c>
      <c r="G10" t="s">
        <v>225</v>
      </c>
      <c r="H10">
        <v>323.36681110222628</v>
      </c>
      <c r="I10">
        <v>46</v>
      </c>
      <c r="J10">
        <v>1183837.4474965436</v>
      </c>
      <c r="K10">
        <v>85744000</v>
      </c>
      <c r="L10">
        <v>8</v>
      </c>
      <c r="M10">
        <v>0</v>
      </c>
      <c r="N10">
        <v>0</v>
      </c>
    </row>
    <row r="11" spans="1:14" x14ac:dyDescent="0.3">
      <c r="A11">
        <v>10</v>
      </c>
      <c r="B11" t="s">
        <v>139</v>
      </c>
      <c r="C11" t="s">
        <v>149</v>
      </c>
      <c r="D11" t="s">
        <v>154</v>
      </c>
      <c r="E11" t="s">
        <v>156</v>
      </c>
      <c r="F11" t="s">
        <v>159</v>
      </c>
      <c r="G11" t="s">
        <v>225</v>
      </c>
      <c r="H11">
        <v>323.36681110222628</v>
      </c>
      <c r="I11">
        <v>46</v>
      </c>
      <c r="J11">
        <v>1183837.4474965436</v>
      </c>
      <c r="K11">
        <v>85744000</v>
      </c>
      <c r="L11">
        <v>9</v>
      </c>
      <c r="M11">
        <v>0</v>
      </c>
      <c r="N11">
        <v>0</v>
      </c>
    </row>
    <row r="12" spans="1:14" x14ac:dyDescent="0.3">
      <c r="A12">
        <v>11</v>
      </c>
      <c r="B12" t="s">
        <v>139</v>
      </c>
      <c r="C12" t="s">
        <v>149</v>
      </c>
      <c r="D12" t="s">
        <v>154</v>
      </c>
      <c r="E12" t="s">
        <v>156</v>
      </c>
      <c r="F12" t="s">
        <v>159</v>
      </c>
      <c r="G12" t="s">
        <v>225</v>
      </c>
      <c r="H12">
        <v>323.36681110222628</v>
      </c>
      <c r="I12">
        <v>46</v>
      </c>
      <c r="J12">
        <v>1183837.4474965436</v>
      </c>
      <c r="K12">
        <v>85744000</v>
      </c>
      <c r="L12">
        <v>10</v>
      </c>
      <c r="M12">
        <v>0</v>
      </c>
      <c r="N12">
        <v>0</v>
      </c>
    </row>
    <row r="13" spans="1:14" x14ac:dyDescent="0.3">
      <c r="A13">
        <v>12</v>
      </c>
      <c r="B13" t="s">
        <v>139</v>
      </c>
      <c r="C13" t="s">
        <v>149</v>
      </c>
      <c r="D13" t="s">
        <v>154</v>
      </c>
      <c r="E13" t="s">
        <v>156</v>
      </c>
      <c r="F13" t="s">
        <v>159</v>
      </c>
      <c r="G13" t="s">
        <v>225</v>
      </c>
      <c r="H13">
        <v>323.36681110222628</v>
      </c>
      <c r="I13">
        <v>46</v>
      </c>
      <c r="J13">
        <v>1183837.4474965436</v>
      </c>
      <c r="K13">
        <v>85744000</v>
      </c>
      <c r="L13">
        <v>11</v>
      </c>
      <c r="M13">
        <v>0</v>
      </c>
      <c r="N13">
        <v>0</v>
      </c>
    </row>
    <row r="14" spans="1:14" x14ac:dyDescent="0.3">
      <c r="A14">
        <v>13</v>
      </c>
      <c r="B14" t="s">
        <v>139</v>
      </c>
      <c r="C14" t="s">
        <v>149</v>
      </c>
      <c r="D14" t="s">
        <v>154</v>
      </c>
      <c r="E14" t="s">
        <v>156</v>
      </c>
      <c r="F14" t="s">
        <v>159</v>
      </c>
      <c r="G14" t="s">
        <v>225</v>
      </c>
      <c r="H14">
        <v>323.36681110222628</v>
      </c>
      <c r="I14">
        <v>46</v>
      </c>
      <c r="J14">
        <v>1183837.4474965436</v>
      </c>
      <c r="K14">
        <v>85744000</v>
      </c>
      <c r="L14">
        <v>12</v>
      </c>
      <c r="M14">
        <v>0</v>
      </c>
      <c r="N14">
        <v>0</v>
      </c>
    </row>
    <row r="15" spans="1:14" x14ac:dyDescent="0.3">
      <c r="A15">
        <v>14</v>
      </c>
      <c r="B15" t="s">
        <v>139</v>
      </c>
      <c r="C15" t="s">
        <v>149</v>
      </c>
      <c r="D15" t="s">
        <v>154</v>
      </c>
      <c r="E15" t="s">
        <v>156</v>
      </c>
      <c r="F15" t="s">
        <v>159</v>
      </c>
      <c r="G15" t="s">
        <v>225</v>
      </c>
      <c r="H15">
        <v>323.36681110222628</v>
      </c>
      <c r="I15">
        <v>46</v>
      </c>
      <c r="J15">
        <v>1183837.4474965436</v>
      </c>
      <c r="K15">
        <v>85744000</v>
      </c>
      <c r="L15">
        <v>13</v>
      </c>
      <c r="M15">
        <v>0</v>
      </c>
      <c r="N15">
        <v>0</v>
      </c>
    </row>
    <row r="16" spans="1:14" x14ac:dyDescent="0.3">
      <c r="A16">
        <v>15</v>
      </c>
      <c r="B16" t="s">
        <v>139</v>
      </c>
      <c r="C16" t="s">
        <v>149</v>
      </c>
      <c r="D16" t="s">
        <v>154</v>
      </c>
      <c r="E16" t="s">
        <v>156</v>
      </c>
      <c r="F16" t="s">
        <v>159</v>
      </c>
      <c r="G16" t="s">
        <v>225</v>
      </c>
      <c r="H16">
        <v>323.36681110222628</v>
      </c>
      <c r="I16">
        <v>46</v>
      </c>
      <c r="J16">
        <v>1183837.4474965436</v>
      </c>
      <c r="K16">
        <v>85744000</v>
      </c>
      <c r="L16">
        <v>14</v>
      </c>
      <c r="M16">
        <v>0</v>
      </c>
      <c r="N16">
        <v>0</v>
      </c>
    </row>
    <row r="17" spans="1:14" x14ac:dyDescent="0.3">
      <c r="A17">
        <v>16</v>
      </c>
      <c r="B17" t="s">
        <v>139</v>
      </c>
      <c r="C17" t="s">
        <v>149</v>
      </c>
      <c r="D17" t="s">
        <v>154</v>
      </c>
      <c r="E17" t="s">
        <v>156</v>
      </c>
      <c r="F17" t="s">
        <v>159</v>
      </c>
      <c r="G17" t="s">
        <v>225</v>
      </c>
      <c r="H17">
        <v>323.36681110222628</v>
      </c>
      <c r="I17">
        <v>46</v>
      </c>
      <c r="J17">
        <v>1183837.4474965436</v>
      </c>
      <c r="K17">
        <v>85744000</v>
      </c>
      <c r="L17">
        <v>15</v>
      </c>
      <c r="M17">
        <v>0</v>
      </c>
      <c r="N17">
        <v>0</v>
      </c>
    </row>
    <row r="18" spans="1:14" x14ac:dyDescent="0.3">
      <c r="A18">
        <v>17</v>
      </c>
      <c r="B18" t="s">
        <v>139</v>
      </c>
      <c r="C18" t="s">
        <v>149</v>
      </c>
      <c r="D18" t="s">
        <v>154</v>
      </c>
      <c r="E18" t="s">
        <v>156</v>
      </c>
      <c r="F18" t="s">
        <v>159</v>
      </c>
      <c r="G18" t="s">
        <v>225</v>
      </c>
      <c r="H18">
        <v>323.36681110222628</v>
      </c>
      <c r="I18">
        <v>46</v>
      </c>
      <c r="J18">
        <v>1183837.4474965436</v>
      </c>
      <c r="K18">
        <v>85744000</v>
      </c>
      <c r="L18">
        <v>16</v>
      </c>
      <c r="M18">
        <v>0</v>
      </c>
      <c r="N18">
        <v>0</v>
      </c>
    </row>
    <row r="19" spans="1:14" x14ac:dyDescent="0.3">
      <c r="A19">
        <v>18</v>
      </c>
      <c r="B19" t="s">
        <v>139</v>
      </c>
      <c r="C19" t="s">
        <v>149</v>
      </c>
      <c r="D19" t="s">
        <v>154</v>
      </c>
      <c r="E19" t="s">
        <v>156</v>
      </c>
      <c r="F19" t="s">
        <v>159</v>
      </c>
      <c r="G19" t="s">
        <v>225</v>
      </c>
      <c r="H19">
        <v>323.36681110222628</v>
      </c>
      <c r="I19">
        <v>46</v>
      </c>
      <c r="J19">
        <v>1183837.4474965436</v>
      </c>
      <c r="K19">
        <v>85744000</v>
      </c>
      <c r="L19">
        <v>17</v>
      </c>
      <c r="M19">
        <v>0</v>
      </c>
      <c r="N19">
        <v>0</v>
      </c>
    </row>
    <row r="20" spans="1:14" x14ac:dyDescent="0.3">
      <c r="A20">
        <v>19</v>
      </c>
      <c r="B20" t="s">
        <v>139</v>
      </c>
      <c r="C20" t="s">
        <v>149</v>
      </c>
      <c r="D20" t="s">
        <v>154</v>
      </c>
      <c r="E20" t="s">
        <v>156</v>
      </c>
      <c r="F20" t="s">
        <v>159</v>
      </c>
      <c r="G20" t="s">
        <v>225</v>
      </c>
      <c r="H20">
        <v>323.36681110222628</v>
      </c>
      <c r="I20">
        <v>46</v>
      </c>
      <c r="J20">
        <v>1183837.4474965436</v>
      </c>
      <c r="K20">
        <v>85744000</v>
      </c>
      <c r="L20">
        <v>18</v>
      </c>
      <c r="M20">
        <v>0</v>
      </c>
      <c r="N20">
        <v>0</v>
      </c>
    </row>
    <row r="21" spans="1:14" x14ac:dyDescent="0.3">
      <c r="A21">
        <v>20</v>
      </c>
      <c r="B21" t="s">
        <v>139</v>
      </c>
      <c r="C21" t="s">
        <v>149</v>
      </c>
      <c r="D21" t="s">
        <v>154</v>
      </c>
      <c r="E21" t="s">
        <v>156</v>
      </c>
      <c r="F21" t="s">
        <v>159</v>
      </c>
      <c r="G21" t="s">
        <v>225</v>
      </c>
      <c r="H21">
        <v>323.36681110222628</v>
      </c>
      <c r="I21">
        <v>46</v>
      </c>
      <c r="J21">
        <v>1183837.4474965436</v>
      </c>
      <c r="K21">
        <v>85744000</v>
      </c>
      <c r="L21">
        <v>19</v>
      </c>
      <c r="M21">
        <v>0</v>
      </c>
      <c r="N21">
        <v>0</v>
      </c>
    </row>
    <row r="22" spans="1:14" x14ac:dyDescent="0.3">
      <c r="A22">
        <v>21</v>
      </c>
      <c r="B22" t="s">
        <v>139</v>
      </c>
      <c r="C22" t="s">
        <v>149</v>
      </c>
      <c r="D22" t="s">
        <v>154</v>
      </c>
      <c r="E22" t="s">
        <v>156</v>
      </c>
      <c r="F22" t="s">
        <v>159</v>
      </c>
      <c r="G22" t="s">
        <v>225</v>
      </c>
      <c r="H22">
        <v>323.36681110222628</v>
      </c>
      <c r="I22">
        <v>46</v>
      </c>
      <c r="J22">
        <v>1183837.4474965436</v>
      </c>
      <c r="K22">
        <v>85744000</v>
      </c>
      <c r="L22">
        <v>20</v>
      </c>
      <c r="M22">
        <v>0</v>
      </c>
      <c r="N22">
        <v>0</v>
      </c>
    </row>
    <row r="23" spans="1:14" x14ac:dyDescent="0.3">
      <c r="A23">
        <v>22</v>
      </c>
      <c r="B23" t="s">
        <v>139</v>
      </c>
      <c r="C23" t="s">
        <v>149</v>
      </c>
      <c r="D23" t="s">
        <v>154</v>
      </c>
      <c r="E23" t="s">
        <v>156</v>
      </c>
      <c r="F23" t="s">
        <v>159</v>
      </c>
      <c r="G23" t="s">
        <v>225</v>
      </c>
      <c r="H23">
        <v>323.36681110222628</v>
      </c>
      <c r="I23">
        <v>46</v>
      </c>
      <c r="J23">
        <v>1183837.4474965436</v>
      </c>
      <c r="K23">
        <v>85744000</v>
      </c>
      <c r="L23">
        <v>21</v>
      </c>
      <c r="M23">
        <v>0</v>
      </c>
      <c r="N23">
        <v>0</v>
      </c>
    </row>
    <row r="24" spans="1:14" x14ac:dyDescent="0.3">
      <c r="A24">
        <v>23</v>
      </c>
      <c r="B24" t="s">
        <v>139</v>
      </c>
      <c r="C24" t="s">
        <v>149</v>
      </c>
      <c r="D24" t="s">
        <v>154</v>
      </c>
      <c r="E24" t="s">
        <v>156</v>
      </c>
      <c r="F24" t="s">
        <v>159</v>
      </c>
      <c r="G24" t="s">
        <v>225</v>
      </c>
      <c r="H24">
        <v>323.36681110222628</v>
      </c>
      <c r="I24">
        <v>46</v>
      </c>
      <c r="J24">
        <v>1183837.4474965436</v>
      </c>
      <c r="K24">
        <v>85744000</v>
      </c>
      <c r="L24">
        <v>22</v>
      </c>
      <c r="M24">
        <v>0</v>
      </c>
      <c r="N24">
        <v>0</v>
      </c>
    </row>
    <row r="25" spans="1:14" x14ac:dyDescent="0.3">
      <c r="A25">
        <v>24</v>
      </c>
      <c r="B25" t="s">
        <v>139</v>
      </c>
      <c r="C25" t="s">
        <v>149</v>
      </c>
      <c r="D25" t="s">
        <v>154</v>
      </c>
      <c r="E25" t="s">
        <v>156</v>
      </c>
      <c r="F25" t="s">
        <v>159</v>
      </c>
      <c r="G25" t="s">
        <v>225</v>
      </c>
      <c r="H25">
        <v>335.51496938413476</v>
      </c>
      <c r="I25">
        <v>48</v>
      </c>
      <c r="J25">
        <v>1345084.3971209433</v>
      </c>
      <c r="K25">
        <v>89472000</v>
      </c>
      <c r="L25">
        <v>23</v>
      </c>
      <c r="M25">
        <v>-13.620700203848758</v>
      </c>
      <c r="N25">
        <v>-4.3478260869565215</v>
      </c>
    </row>
    <row r="26" spans="1:14" x14ac:dyDescent="0.3">
      <c r="A26">
        <v>25</v>
      </c>
      <c r="B26" t="s">
        <v>139</v>
      </c>
      <c r="C26" t="s">
        <v>149</v>
      </c>
      <c r="D26" t="s">
        <v>154</v>
      </c>
      <c r="E26" t="s">
        <v>156</v>
      </c>
      <c r="F26" t="s">
        <v>159</v>
      </c>
      <c r="G26" t="s">
        <v>225</v>
      </c>
      <c r="H26">
        <v>335.51496938413476</v>
      </c>
      <c r="I26">
        <v>48</v>
      </c>
      <c r="J26">
        <v>1345084.3971209433</v>
      </c>
      <c r="K26">
        <v>89472000</v>
      </c>
      <c r="L26">
        <v>24</v>
      </c>
      <c r="M26">
        <v>-13.620700203848758</v>
      </c>
      <c r="N26">
        <v>-4.3478260869565215</v>
      </c>
    </row>
    <row r="27" spans="1:14" x14ac:dyDescent="0.3">
      <c r="A27">
        <v>26</v>
      </c>
      <c r="B27" t="s">
        <v>139</v>
      </c>
      <c r="C27" t="s">
        <v>149</v>
      </c>
      <c r="D27" t="s">
        <v>154</v>
      </c>
      <c r="E27" t="s">
        <v>156</v>
      </c>
      <c r="F27" t="s">
        <v>159</v>
      </c>
      <c r="G27" t="s">
        <v>225</v>
      </c>
      <c r="H27">
        <v>335.51496938413476</v>
      </c>
      <c r="I27">
        <v>48</v>
      </c>
      <c r="J27">
        <v>1345084.3971209433</v>
      </c>
      <c r="K27">
        <v>89472000</v>
      </c>
      <c r="L27">
        <v>25</v>
      </c>
      <c r="M27">
        <v>-13.620700203848758</v>
      </c>
      <c r="N27">
        <v>-4.3478260869565215</v>
      </c>
    </row>
    <row r="28" spans="1:14" x14ac:dyDescent="0.3">
      <c r="A28">
        <v>27</v>
      </c>
      <c r="B28" t="s">
        <v>139</v>
      </c>
      <c r="C28" t="s">
        <v>149</v>
      </c>
      <c r="D28" t="s">
        <v>154</v>
      </c>
      <c r="E28" t="s">
        <v>156</v>
      </c>
      <c r="F28" t="s">
        <v>159</v>
      </c>
      <c r="G28" t="s">
        <v>225</v>
      </c>
      <c r="H28">
        <v>335.51496938413476</v>
      </c>
      <c r="I28">
        <v>48</v>
      </c>
      <c r="J28">
        <v>1345084.3971209433</v>
      </c>
      <c r="K28">
        <v>89472000</v>
      </c>
      <c r="L28">
        <v>26</v>
      </c>
      <c r="M28">
        <v>-13.620700203848758</v>
      </c>
      <c r="N28">
        <v>-4.3478260869565215</v>
      </c>
    </row>
    <row r="29" spans="1:14" x14ac:dyDescent="0.3">
      <c r="A29">
        <v>28</v>
      </c>
      <c r="B29" t="s">
        <v>139</v>
      </c>
      <c r="C29" t="s">
        <v>149</v>
      </c>
      <c r="D29" t="s">
        <v>154</v>
      </c>
      <c r="E29" t="s">
        <v>156</v>
      </c>
      <c r="F29" t="s">
        <v>159</v>
      </c>
      <c r="G29" t="s">
        <v>225</v>
      </c>
      <c r="H29">
        <v>335.51496938413476</v>
      </c>
      <c r="I29">
        <v>48</v>
      </c>
      <c r="J29">
        <v>1345084.3971209433</v>
      </c>
      <c r="K29">
        <v>89472000</v>
      </c>
      <c r="L29">
        <v>27</v>
      </c>
      <c r="M29">
        <v>-13.620700203848758</v>
      </c>
      <c r="N29">
        <v>-4.3478260869565215</v>
      </c>
    </row>
    <row r="30" spans="1:14" x14ac:dyDescent="0.3">
      <c r="A30">
        <v>29</v>
      </c>
      <c r="B30" t="s">
        <v>139</v>
      </c>
      <c r="C30" t="s">
        <v>149</v>
      </c>
      <c r="D30" t="s">
        <v>154</v>
      </c>
      <c r="E30" t="s">
        <v>156</v>
      </c>
      <c r="F30" t="s">
        <v>159</v>
      </c>
      <c r="G30" t="s">
        <v>225</v>
      </c>
      <c r="H30">
        <v>335.51496938413476</v>
      </c>
      <c r="I30">
        <v>48</v>
      </c>
      <c r="J30">
        <v>1345084.3971209433</v>
      </c>
      <c r="K30">
        <v>89472000</v>
      </c>
      <c r="L30">
        <v>28</v>
      </c>
      <c r="M30">
        <v>-13.620700203848758</v>
      </c>
      <c r="N30">
        <v>-4.3478260869565215</v>
      </c>
    </row>
    <row r="31" spans="1:14" x14ac:dyDescent="0.3">
      <c r="A31">
        <v>30</v>
      </c>
      <c r="B31" t="s">
        <v>139</v>
      </c>
      <c r="C31" t="s">
        <v>149</v>
      </c>
      <c r="D31" t="s">
        <v>154</v>
      </c>
      <c r="E31" t="s">
        <v>156</v>
      </c>
      <c r="F31" t="s">
        <v>159</v>
      </c>
      <c r="G31" t="s">
        <v>225</v>
      </c>
      <c r="H31">
        <v>335.51496938413476</v>
      </c>
      <c r="I31">
        <v>48</v>
      </c>
      <c r="J31">
        <v>1345084.3971209433</v>
      </c>
      <c r="K31">
        <v>89472000</v>
      </c>
      <c r="L31">
        <v>29</v>
      </c>
      <c r="M31">
        <v>-13.620700203848758</v>
      </c>
      <c r="N31">
        <v>-4.3478260869565215</v>
      </c>
    </row>
    <row r="32" spans="1:14" x14ac:dyDescent="0.3">
      <c r="A32">
        <v>31</v>
      </c>
      <c r="B32" t="s">
        <v>139</v>
      </c>
      <c r="C32" t="s">
        <v>149</v>
      </c>
      <c r="D32" t="s">
        <v>154</v>
      </c>
      <c r="E32" t="s">
        <v>156</v>
      </c>
      <c r="F32" t="s">
        <v>159</v>
      </c>
      <c r="G32" t="s">
        <v>225</v>
      </c>
      <c r="H32">
        <v>335.51496938413476</v>
      </c>
      <c r="I32">
        <v>48</v>
      </c>
      <c r="J32">
        <v>1345084.3971209433</v>
      </c>
      <c r="K32">
        <v>89472000</v>
      </c>
      <c r="L32">
        <v>30</v>
      </c>
      <c r="M32">
        <v>-13.620700203848758</v>
      </c>
      <c r="N32">
        <v>-4.3478260869565215</v>
      </c>
    </row>
    <row r="33" spans="1:14" x14ac:dyDescent="0.3">
      <c r="A33">
        <v>32</v>
      </c>
      <c r="B33" t="s">
        <v>139</v>
      </c>
      <c r="C33" t="s">
        <v>149</v>
      </c>
      <c r="D33" t="s">
        <v>154</v>
      </c>
      <c r="E33" t="s">
        <v>156</v>
      </c>
      <c r="F33" t="s">
        <v>159</v>
      </c>
      <c r="G33" t="s">
        <v>225</v>
      </c>
      <c r="H33">
        <v>335.51496938413476</v>
      </c>
      <c r="I33">
        <v>48</v>
      </c>
      <c r="J33">
        <v>1345084.3971209433</v>
      </c>
      <c r="K33">
        <v>89472000</v>
      </c>
      <c r="L33">
        <v>31</v>
      </c>
      <c r="M33">
        <v>-13.620700203848758</v>
      </c>
      <c r="N33">
        <v>-4.3478260869565215</v>
      </c>
    </row>
    <row r="34" spans="1:14" x14ac:dyDescent="0.3">
      <c r="A34">
        <v>33</v>
      </c>
      <c r="B34" t="s">
        <v>139</v>
      </c>
      <c r="C34" t="s">
        <v>149</v>
      </c>
      <c r="D34" t="s">
        <v>154</v>
      </c>
      <c r="E34" t="s">
        <v>156</v>
      </c>
      <c r="F34" t="s">
        <v>159</v>
      </c>
      <c r="G34" t="s">
        <v>225</v>
      </c>
      <c r="H34">
        <v>335.51496938413476</v>
      </c>
      <c r="I34">
        <v>48</v>
      </c>
      <c r="J34">
        <v>1345084.3971209433</v>
      </c>
      <c r="K34">
        <v>89472000</v>
      </c>
      <c r="L34">
        <v>32</v>
      </c>
      <c r="M34">
        <v>-13.620700203848758</v>
      </c>
      <c r="N34">
        <v>-4.3478260869565215</v>
      </c>
    </row>
    <row r="35" spans="1:14" x14ac:dyDescent="0.3">
      <c r="A35">
        <v>34</v>
      </c>
      <c r="B35" t="s">
        <v>139</v>
      </c>
      <c r="C35" t="s">
        <v>149</v>
      </c>
      <c r="D35" t="s">
        <v>154</v>
      </c>
      <c r="E35" t="s">
        <v>156</v>
      </c>
      <c r="F35" t="s">
        <v>159</v>
      </c>
      <c r="G35" t="s">
        <v>225</v>
      </c>
      <c r="H35">
        <v>335.51496938413476</v>
      </c>
      <c r="I35">
        <v>48</v>
      </c>
      <c r="J35">
        <v>1345084.3971209433</v>
      </c>
      <c r="K35">
        <v>89472000</v>
      </c>
      <c r="L35">
        <v>33</v>
      </c>
      <c r="M35">
        <v>-13.620700203848758</v>
      </c>
      <c r="N35">
        <v>-4.3478260869565215</v>
      </c>
    </row>
    <row r="36" spans="1:14" x14ac:dyDescent="0.3">
      <c r="A36">
        <v>35</v>
      </c>
      <c r="B36" t="s">
        <v>139</v>
      </c>
      <c r="C36" t="s">
        <v>149</v>
      </c>
      <c r="D36" t="s">
        <v>154</v>
      </c>
      <c r="E36" t="s">
        <v>156</v>
      </c>
      <c r="F36" t="s">
        <v>159</v>
      </c>
      <c r="G36" t="s">
        <v>225</v>
      </c>
      <c r="H36">
        <v>335.51496938413476</v>
      </c>
      <c r="I36">
        <v>48</v>
      </c>
      <c r="J36">
        <v>1345084.3971209433</v>
      </c>
      <c r="K36">
        <v>89472000</v>
      </c>
      <c r="L36">
        <v>34</v>
      </c>
      <c r="M36">
        <v>-13.620700203848758</v>
      </c>
      <c r="N36">
        <v>-4.3478260869565215</v>
      </c>
    </row>
    <row r="37" spans="1:14" x14ac:dyDescent="0.3">
      <c r="A37">
        <v>36</v>
      </c>
      <c r="B37" t="s">
        <v>139</v>
      </c>
      <c r="C37" t="s">
        <v>149</v>
      </c>
      <c r="D37" t="s">
        <v>154</v>
      </c>
      <c r="E37" t="s">
        <v>156</v>
      </c>
      <c r="F37" t="s">
        <v>159</v>
      </c>
      <c r="G37" t="s">
        <v>225</v>
      </c>
      <c r="H37">
        <v>335.51496938413476</v>
      </c>
      <c r="I37">
        <v>48</v>
      </c>
      <c r="J37">
        <v>1345084.3971209433</v>
      </c>
      <c r="K37">
        <v>89472000</v>
      </c>
      <c r="L37">
        <v>35</v>
      </c>
      <c r="M37">
        <v>-13.620700203848758</v>
      </c>
      <c r="N37">
        <v>-4.3478260869565215</v>
      </c>
    </row>
    <row r="38" spans="1:14" x14ac:dyDescent="0.3">
      <c r="A38">
        <v>37</v>
      </c>
      <c r="B38" t="s">
        <v>139</v>
      </c>
      <c r="C38" t="s">
        <v>149</v>
      </c>
      <c r="D38" t="s">
        <v>154</v>
      </c>
      <c r="E38" t="s">
        <v>156</v>
      </c>
      <c r="F38" t="s">
        <v>159</v>
      </c>
      <c r="G38" t="s">
        <v>225</v>
      </c>
      <c r="H38">
        <v>335.51496938413476</v>
      </c>
      <c r="I38">
        <v>48</v>
      </c>
      <c r="J38">
        <v>1345084.3971209433</v>
      </c>
      <c r="K38">
        <v>89472000</v>
      </c>
      <c r="L38">
        <v>36</v>
      </c>
      <c r="M38">
        <v>-13.620700203848758</v>
      </c>
      <c r="N38">
        <v>-4.3478260869565215</v>
      </c>
    </row>
    <row r="39" spans="1:14" x14ac:dyDescent="0.3">
      <c r="A39">
        <v>38</v>
      </c>
      <c r="B39" t="s">
        <v>139</v>
      </c>
      <c r="C39" t="s">
        <v>149</v>
      </c>
      <c r="D39" t="s">
        <v>154</v>
      </c>
      <c r="E39" t="s">
        <v>156</v>
      </c>
      <c r="F39" t="s">
        <v>159</v>
      </c>
      <c r="G39" t="s">
        <v>225</v>
      </c>
      <c r="H39">
        <v>335.51496938413476</v>
      </c>
      <c r="I39">
        <v>48</v>
      </c>
      <c r="J39">
        <v>1345084.3971209433</v>
      </c>
      <c r="K39">
        <v>89472000</v>
      </c>
      <c r="L39">
        <v>37</v>
      </c>
      <c r="M39">
        <v>-13.620700203848758</v>
      </c>
      <c r="N39">
        <v>-4.3478260869565215</v>
      </c>
    </row>
    <row r="40" spans="1:14" x14ac:dyDescent="0.3">
      <c r="A40">
        <v>39</v>
      </c>
      <c r="B40" t="s">
        <v>139</v>
      </c>
      <c r="C40" t="s">
        <v>149</v>
      </c>
      <c r="D40" t="s">
        <v>154</v>
      </c>
      <c r="E40" t="s">
        <v>156</v>
      </c>
      <c r="F40" t="s">
        <v>159</v>
      </c>
      <c r="G40" t="s">
        <v>225</v>
      </c>
      <c r="H40">
        <v>335.51496938413476</v>
      </c>
      <c r="I40">
        <v>48</v>
      </c>
      <c r="J40">
        <v>1345084.3971209433</v>
      </c>
      <c r="K40">
        <v>89472000</v>
      </c>
      <c r="L40">
        <v>38</v>
      </c>
      <c r="M40">
        <v>-13.620700203848758</v>
      </c>
      <c r="N40">
        <v>-4.3478260869565215</v>
      </c>
    </row>
    <row r="41" spans="1:14" x14ac:dyDescent="0.3">
      <c r="A41">
        <v>40</v>
      </c>
      <c r="B41" t="s">
        <v>139</v>
      </c>
      <c r="C41" t="s">
        <v>149</v>
      </c>
      <c r="D41" t="s">
        <v>154</v>
      </c>
      <c r="E41" t="s">
        <v>156</v>
      </c>
      <c r="F41" t="s">
        <v>159</v>
      </c>
      <c r="G41" t="s">
        <v>225</v>
      </c>
      <c r="H41">
        <v>335.51496938413476</v>
      </c>
      <c r="I41">
        <v>48</v>
      </c>
      <c r="J41">
        <v>1345084.3971209433</v>
      </c>
      <c r="K41">
        <v>89472000</v>
      </c>
      <c r="L41">
        <v>39</v>
      </c>
      <c r="M41">
        <v>-13.620700203848758</v>
      </c>
      <c r="N41">
        <v>-4.3478260869565215</v>
      </c>
    </row>
    <row r="42" spans="1:14" x14ac:dyDescent="0.3">
      <c r="A42">
        <v>41</v>
      </c>
      <c r="B42" t="s">
        <v>139</v>
      </c>
      <c r="C42" t="s">
        <v>149</v>
      </c>
      <c r="D42" t="s">
        <v>154</v>
      </c>
      <c r="E42" t="s">
        <v>156</v>
      </c>
      <c r="F42" t="s">
        <v>159</v>
      </c>
      <c r="G42" t="s">
        <v>225</v>
      </c>
      <c r="H42">
        <v>335.51496938413476</v>
      </c>
      <c r="I42">
        <v>48</v>
      </c>
      <c r="J42">
        <v>1345084.3971209433</v>
      </c>
      <c r="K42">
        <v>89472000</v>
      </c>
      <c r="L42">
        <v>40</v>
      </c>
      <c r="M42">
        <v>-13.620700203848758</v>
      </c>
      <c r="N42">
        <v>-4.3478260869565215</v>
      </c>
    </row>
    <row r="43" spans="1:14" x14ac:dyDescent="0.3">
      <c r="A43">
        <v>42</v>
      </c>
      <c r="B43" t="s">
        <v>139</v>
      </c>
      <c r="C43" t="s">
        <v>149</v>
      </c>
      <c r="D43" t="s">
        <v>154</v>
      </c>
      <c r="E43" t="s">
        <v>156</v>
      </c>
      <c r="F43" t="s">
        <v>159</v>
      </c>
      <c r="G43" t="s">
        <v>225</v>
      </c>
      <c r="H43">
        <v>335.51496938413476</v>
      </c>
      <c r="I43">
        <v>48</v>
      </c>
      <c r="J43">
        <v>1345084.3971209433</v>
      </c>
      <c r="K43">
        <v>89472000</v>
      </c>
      <c r="L43">
        <v>41</v>
      </c>
      <c r="M43">
        <v>-13.620700203848758</v>
      </c>
      <c r="N43">
        <v>-4.3478260869565215</v>
      </c>
    </row>
    <row r="44" spans="1:14" x14ac:dyDescent="0.3">
      <c r="A44">
        <v>43</v>
      </c>
      <c r="B44" t="s">
        <v>139</v>
      </c>
      <c r="C44" t="s">
        <v>149</v>
      </c>
      <c r="D44" t="s">
        <v>154</v>
      </c>
      <c r="E44" t="s">
        <v>156</v>
      </c>
      <c r="F44" t="s">
        <v>159</v>
      </c>
      <c r="G44" t="s">
        <v>225</v>
      </c>
      <c r="H44">
        <v>335.51496938413476</v>
      </c>
      <c r="I44">
        <v>48</v>
      </c>
      <c r="J44">
        <v>1345084.3971209433</v>
      </c>
      <c r="K44">
        <v>89472000</v>
      </c>
      <c r="L44">
        <v>42</v>
      </c>
      <c r="M44">
        <v>-13.620700203848758</v>
      </c>
      <c r="N44">
        <v>-4.3478260869565215</v>
      </c>
    </row>
    <row r="45" spans="1:14" x14ac:dyDescent="0.3">
      <c r="A45">
        <v>44</v>
      </c>
      <c r="B45" t="s">
        <v>139</v>
      </c>
      <c r="C45" t="s">
        <v>149</v>
      </c>
      <c r="D45" t="s">
        <v>154</v>
      </c>
      <c r="E45" t="s">
        <v>156</v>
      </c>
      <c r="F45" t="s">
        <v>159</v>
      </c>
      <c r="G45" t="s">
        <v>225</v>
      </c>
      <c r="H45">
        <v>335.51496938413476</v>
      </c>
      <c r="I45">
        <v>48</v>
      </c>
      <c r="J45">
        <v>1345084.3971209433</v>
      </c>
      <c r="K45">
        <v>89472000</v>
      </c>
      <c r="L45">
        <v>43</v>
      </c>
      <c r="M45">
        <v>-13.620700203848758</v>
      </c>
      <c r="N45">
        <v>-4.3478260869565215</v>
      </c>
    </row>
    <row r="46" spans="1:14" x14ac:dyDescent="0.3">
      <c r="A46">
        <v>45</v>
      </c>
      <c r="B46" t="s">
        <v>139</v>
      </c>
      <c r="C46" t="s">
        <v>149</v>
      </c>
      <c r="D46" t="s">
        <v>154</v>
      </c>
      <c r="E46" t="s">
        <v>156</v>
      </c>
      <c r="F46" t="s">
        <v>159</v>
      </c>
      <c r="G46" t="s">
        <v>225</v>
      </c>
      <c r="H46">
        <v>335.51496938413476</v>
      </c>
      <c r="I46">
        <v>48</v>
      </c>
      <c r="J46">
        <v>1345084.3971209433</v>
      </c>
      <c r="K46">
        <v>89472000</v>
      </c>
      <c r="L46">
        <v>44</v>
      </c>
      <c r="M46">
        <v>-13.620700203848758</v>
      </c>
      <c r="N46">
        <v>-4.3478260869565215</v>
      </c>
    </row>
    <row r="47" spans="1:14" x14ac:dyDescent="0.3">
      <c r="A47">
        <v>46</v>
      </c>
      <c r="B47" t="s">
        <v>139</v>
      </c>
      <c r="C47" t="s">
        <v>149</v>
      </c>
      <c r="D47" t="s">
        <v>154</v>
      </c>
      <c r="E47" t="s">
        <v>156</v>
      </c>
      <c r="F47" t="s">
        <v>159</v>
      </c>
      <c r="G47" t="s">
        <v>225</v>
      </c>
      <c r="H47">
        <v>335.51496938413476</v>
      </c>
      <c r="I47">
        <v>48</v>
      </c>
      <c r="J47">
        <v>1345084.3971209433</v>
      </c>
      <c r="K47">
        <v>89472000</v>
      </c>
      <c r="L47">
        <v>45</v>
      </c>
      <c r="M47">
        <v>-13.620700203848758</v>
      </c>
      <c r="N47">
        <v>-4.3478260869565215</v>
      </c>
    </row>
    <row r="48" spans="1:14" x14ac:dyDescent="0.3">
      <c r="A48">
        <v>47</v>
      </c>
      <c r="B48" t="s">
        <v>139</v>
      </c>
      <c r="C48" t="s">
        <v>149</v>
      </c>
      <c r="D48" t="s">
        <v>154</v>
      </c>
      <c r="E48" t="s">
        <v>156</v>
      </c>
      <c r="F48" t="s">
        <v>159</v>
      </c>
      <c r="G48" t="s">
        <v>225</v>
      </c>
      <c r="H48">
        <v>335.51496938413476</v>
      </c>
      <c r="I48">
        <v>48</v>
      </c>
      <c r="J48">
        <v>1345084.3971209433</v>
      </c>
      <c r="K48">
        <v>89472000</v>
      </c>
      <c r="L48">
        <v>46</v>
      </c>
      <c r="M48">
        <v>-13.620700203848758</v>
      </c>
      <c r="N48">
        <v>-4.3478260869565215</v>
      </c>
    </row>
    <row r="49" spans="1:14" x14ac:dyDescent="0.3">
      <c r="A49">
        <v>48</v>
      </c>
      <c r="B49" t="s">
        <v>139</v>
      </c>
      <c r="C49" t="s">
        <v>149</v>
      </c>
      <c r="D49" t="s">
        <v>154</v>
      </c>
      <c r="E49" t="s">
        <v>156</v>
      </c>
      <c r="F49" t="s">
        <v>159</v>
      </c>
      <c r="G49" t="s">
        <v>225</v>
      </c>
      <c r="H49">
        <v>335.51496938413476</v>
      </c>
      <c r="I49">
        <v>48</v>
      </c>
      <c r="J49">
        <v>1345084.3971209433</v>
      </c>
      <c r="K49">
        <v>89472000</v>
      </c>
      <c r="L49">
        <v>47</v>
      </c>
      <c r="M49">
        <v>-13.620700203848758</v>
      </c>
      <c r="N49">
        <v>-4.3478260869565215</v>
      </c>
    </row>
    <row r="50" spans="1:14" x14ac:dyDescent="0.3">
      <c r="A50">
        <v>49</v>
      </c>
      <c r="B50" t="s">
        <v>139</v>
      </c>
      <c r="C50" t="s">
        <v>149</v>
      </c>
      <c r="D50" t="s">
        <v>154</v>
      </c>
      <c r="E50" t="s">
        <v>156</v>
      </c>
      <c r="F50" t="s">
        <v>159</v>
      </c>
      <c r="G50" t="s">
        <v>225</v>
      </c>
      <c r="H50">
        <v>335.51496938413476</v>
      </c>
      <c r="I50">
        <v>48</v>
      </c>
      <c r="J50">
        <v>1345084.3971209433</v>
      </c>
      <c r="K50">
        <v>89472000</v>
      </c>
      <c r="L50">
        <v>48</v>
      </c>
      <c r="M50">
        <v>-13.620700203848758</v>
      </c>
      <c r="N50">
        <v>-4.3478260869565215</v>
      </c>
    </row>
    <row r="51" spans="1:14" x14ac:dyDescent="0.3">
      <c r="A51">
        <v>50</v>
      </c>
      <c r="B51" t="s">
        <v>139</v>
      </c>
      <c r="C51" t="s">
        <v>149</v>
      </c>
      <c r="D51" t="s">
        <v>154</v>
      </c>
      <c r="E51" t="s">
        <v>156</v>
      </c>
      <c r="F51" t="s">
        <v>159</v>
      </c>
      <c r="G51" t="s">
        <v>225</v>
      </c>
      <c r="H51">
        <v>335.51496938413476</v>
      </c>
      <c r="I51">
        <v>48</v>
      </c>
      <c r="J51">
        <v>1345084.3971209433</v>
      </c>
      <c r="K51">
        <v>89472000</v>
      </c>
      <c r="L51">
        <v>49</v>
      </c>
      <c r="M51">
        <v>-13.620700203848758</v>
      </c>
      <c r="N51">
        <v>-4.3478260869565215</v>
      </c>
    </row>
    <row r="52" spans="1:14" x14ac:dyDescent="0.3">
      <c r="A52">
        <v>51</v>
      </c>
      <c r="B52" t="s">
        <v>139</v>
      </c>
      <c r="C52" t="s">
        <v>149</v>
      </c>
      <c r="D52" t="s">
        <v>154</v>
      </c>
      <c r="E52" t="s">
        <v>156</v>
      </c>
      <c r="F52" t="s">
        <v>159</v>
      </c>
      <c r="G52" t="s">
        <v>225</v>
      </c>
      <c r="H52">
        <v>335.51496938413476</v>
      </c>
      <c r="I52">
        <v>48</v>
      </c>
      <c r="J52">
        <v>1345084.3971209433</v>
      </c>
      <c r="K52">
        <v>89472000</v>
      </c>
      <c r="L52">
        <v>50</v>
      </c>
      <c r="M52">
        <v>-13.620700203848758</v>
      </c>
      <c r="N52">
        <v>-4.3478260869565215</v>
      </c>
    </row>
    <row r="53" spans="1:14" x14ac:dyDescent="0.3">
      <c r="A53">
        <v>52</v>
      </c>
      <c r="B53" t="s">
        <v>139</v>
      </c>
      <c r="C53" t="s">
        <v>149</v>
      </c>
      <c r="D53" t="s">
        <v>154</v>
      </c>
      <c r="E53" t="s">
        <v>156</v>
      </c>
      <c r="F53" t="s">
        <v>159</v>
      </c>
      <c r="G53" t="s">
        <v>225</v>
      </c>
      <c r="H53">
        <v>335.51496938413476</v>
      </c>
      <c r="I53">
        <v>48</v>
      </c>
      <c r="J53">
        <v>1345084.3971209433</v>
      </c>
      <c r="K53">
        <v>89472000</v>
      </c>
      <c r="L53">
        <v>51</v>
      </c>
      <c r="M53">
        <v>-13.620700203848758</v>
      </c>
      <c r="N53">
        <v>-4.3478260869565215</v>
      </c>
    </row>
    <row r="54" spans="1:14" x14ac:dyDescent="0.3">
      <c r="A54">
        <v>53</v>
      </c>
      <c r="B54" t="s">
        <v>139</v>
      </c>
      <c r="C54" t="s">
        <v>149</v>
      </c>
      <c r="D54" t="s">
        <v>154</v>
      </c>
      <c r="E54" t="s">
        <v>156</v>
      </c>
      <c r="F54" t="s">
        <v>159</v>
      </c>
      <c r="G54" t="s">
        <v>225</v>
      </c>
      <c r="H54">
        <v>335.51496938413476</v>
      </c>
      <c r="I54">
        <v>48</v>
      </c>
      <c r="J54">
        <v>1345084.3971209433</v>
      </c>
      <c r="K54">
        <v>89472000</v>
      </c>
      <c r="L54">
        <v>52</v>
      </c>
      <c r="M54">
        <v>-13.620700203848758</v>
      </c>
      <c r="N54">
        <v>-4.3478260869565215</v>
      </c>
    </row>
    <row r="55" spans="1:14" x14ac:dyDescent="0.3">
      <c r="A55">
        <v>54</v>
      </c>
      <c r="B55" t="s">
        <v>139</v>
      </c>
      <c r="C55" t="s">
        <v>149</v>
      </c>
      <c r="D55" t="s">
        <v>154</v>
      </c>
      <c r="E55" t="s">
        <v>156</v>
      </c>
      <c r="F55" t="s">
        <v>159</v>
      </c>
      <c r="G55" t="s">
        <v>225</v>
      </c>
      <c r="H55">
        <v>335.51496938413476</v>
      </c>
      <c r="I55">
        <v>48</v>
      </c>
      <c r="J55">
        <v>1345084.3971209433</v>
      </c>
      <c r="K55">
        <v>89472000</v>
      </c>
      <c r="L55">
        <v>53</v>
      </c>
      <c r="M55">
        <v>-13.620700203848758</v>
      </c>
      <c r="N55">
        <v>-4.3478260869565215</v>
      </c>
    </row>
    <row r="56" spans="1:14" x14ac:dyDescent="0.3">
      <c r="A56">
        <v>55</v>
      </c>
      <c r="B56" t="s">
        <v>139</v>
      </c>
      <c r="C56" t="s">
        <v>149</v>
      </c>
      <c r="D56" t="s">
        <v>154</v>
      </c>
      <c r="E56" t="s">
        <v>156</v>
      </c>
      <c r="F56" t="s">
        <v>159</v>
      </c>
      <c r="G56" t="s">
        <v>225</v>
      </c>
      <c r="H56">
        <v>335.51496938413476</v>
      </c>
      <c r="I56">
        <v>48</v>
      </c>
      <c r="J56">
        <v>1345084.3971209433</v>
      </c>
      <c r="K56">
        <v>89472000</v>
      </c>
      <c r="L56">
        <v>54</v>
      </c>
      <c r="M56">
        <v>-13.620700203848758</v>
      </c>
      <c r="N56">
        <v>-4.3478260869565215</v>
      </c>
    </row>
    <row r="57" spans="1:14" x14ac:dyDescent="0.3">
      <c r="A57">
        <v>56</v>
      </c>
      <c r="B57" t="s">
        <v>139</v>
      </c>
      <c r="C57" t="s">
        <v>149</v>
      </c>
      <c r="D57" t="s">
        <v>154</v>
      </c>
      <c r="E57" t="s">
        <v>156</v>
      </c>
      <c r="F57" t="s">
        <v>159</v>
      </c>
      <c r="G57" t="s">
        <v>225</v>
      </c>
      <c r="H57">
        <v>335.51496938413476</v>
      </c>
      <c r="I57">
        <v>48</v>
      </c>
      <c r="J57">
        <v>1345084.3971209433</v>
      </c>
      <c r="K57">
        <v>89472000</v>
      </c>
      <c r="L57">
        <v>55</v>
      </c>
      <c r="M57">
        <v>-13.620700203848758</v>
      </c>
      <c r="N57">
        <v>-4.3478260869565215</v>
      </c>
    </row>
    <row r="58" spans="1:14" x14ac:dyDescent="0.3">
      <c r="A58">
        <v>57</v>
      </c>
      <c r="B58" t="s">
        <v>139</v>
      </c>
      <c r="C58" t="s">
        <v>149</v>
      </c>
      <c r="D58" t="s">
        <v>154</v>
      </c>
      <c r="E58" t="s">
        <v>156</v>
      </c>
      <c r="F58" t="s">
        <v>159</v>
      </c>
      <c r="G58" t="s">
        <v>225</v>
      </c>
      <c r="H58">
        <v>335.51496938413476</v>
      </c>
      <c r="I58">
        <v>48</v>
      </c>
      <c r="J58">
        <v>1345084.3971209433</v>
      </c>
      <c r="K58">
        <v>89472000</v>
      </c>
      <c r="L58">
        <v>56</v>
      </c>
      <c r="M58">
        <v>-13.620700203848758</v>
      </c>
      <c r="N58">
        <v>-4.3478260869565215</v>
      </c>
    </row>
    <row r="59" spans="1:14" x14ac:dyDescent="0.3">
      <c r="A59">
        <v>58</v>
      </c>
      <c r="B59" t="s">
        <v>139</v>
      </c>
      <c r="C59" t="s">
        <v>149</v>
      </c>
      <c r="D59" t="s">
        <v>154</v>
      </c>
      <c r="E59" t="s">
        <v>156</v>
      </c>
      <c r="F59" t="s">
        <v>159</v>
      </c>
      <c r="G59" t="s">
        <v>225</v>
      </c>
      <c r="H59">
        <v>335.51496938413476</v>
      </c>
      <c r="I59">
        <v>48</v>
      </c>
      <c r="J59">
        <v>1345084.3971209433</v>
      </c>
      <c r="K59">
        <v>89472000</v>
      </c>
      <c r="L59">
        <v>57</v>
      </c>
      <c r="M59">
        <v>-13.620700203848758</v>
      </c>
      <c r="N59">
        <v>-4.3478260869565215</v>
      </c>
    </row>
    <row r="60" spans="1:14" x14ac:dyDescent="0.3">
      <c r="A60">
        <v>59</v>
      </c>
      <c r="B60" t="s">
        <v>139</v>
      </c>
      <c r="C60" t="s">
        <v>149</v>
      </c>
      <c r="D60" t="s">
        <v>154</v>
      </c>
      <c r="E60" t="s">
        <v>156</v>
      </c>
      <c r="F60" t="s">
        <v>159</v>
      </c>
      <c r="G60" t="s">
        <v>225</v>
      </c>
      <c r="H60">
        <v>335.51496938413476</v>
      </c>
      <c r="I60">
        <v>48</v>
      </c>
      <c r="J60">
        <v>1345084.3971209433</v>
      </c>
      <c r="K60">
        <v>89472000</v>
      </c>
      <c r="L60">
        <v>58</v>
      </c>
      <c r="M60">
        <v>-13.620700203848758</v>
      </c>
      <c r="N60">
        <v>-4.3478260869565215</v>
      </c>
    </row>
    <row r="61" spans="1:14" x14ac:dyDescent="0.3">
      <c r="A61">
        <v>60</v>
      </c>
      <c r="B61" t="s">
        <v>139</v>
      </c>
      <c r="C61" t="s">
        <v>149</v>
      </c>
      <c r="D61" t="s">
        <v>154</v>
      </c>
      <c r="E61" t="s">
        <v>156</v>
      </c>
      <c r="F61" t="s">
        <v>159</v>
      </c>
      <c r="G61" t="s">
        <v>225</v>
      </c>
      <c r="H61">
        <v>335.51496938413476</v>
      </c>
      <c r="I61">
        <v>48</v>
      </c>
      <c r="J61">
        <v>1345084.3971209433</v>
      </c>
      <c r="K61">
        <v>89472000</v>
      </c>
      <c r="L61">
        <v>59</v>
      </c>
      <c r="M61">
        <v>-13.620700203848758</v>
      </c>
      <c r="N61">
        <v>-4.3478260869565215</v>
      </c>
    </row>
    <row r="62" spans="1:14" x14ac:dyDescent="0.3">
      <c r="A62">
        <v>61</v>
      </c>
      <c r="B62" t="s">
        <v>139</v>
      </c>
      <c r="C62" t="s">
        <v>149</v>
      </c>
      <c r="D62" t="s">
        <v>154</v>
      </c>
      <c r="E62" t="s">
        <v>156</v>
      </c>
      <c r="F62" t="s">
        <v>159</v>
      </c>
      <c r="G62" t="s">
        <v>225</v>
      </c>
      <c r="H62">
        <v>335.51496938413476</v>
      </c>
      <c r="I62">
        <v>48</v>
      </c>
      <c r="J62">
        <v>1345084.3971209433</v>
      </c>
      <c r="K62">
        <v>89472000</v>
      </c>
      <c r="L62">
        <v>60</v>
      </c>
      <c r="M62">
        <v>-13.620700203848758</v>
      </c>
      <c r="N62">
        <v>-4.3478260869565215</v>
      </c>
    </row>
    <row r="63" spans="1:14" x14ac:dyDescent="0.3">
      <c r="A63">
        <v>62</v>
      </c>
      <c r="B63" t="s">
        <v>139</v>
      </c>
      <c r="C63" t="s">
        <v>149</v>
      </c>
      <c r="D63" t="s">
        <v>154</v>
      </c>
      <c r="E63" t="s">
        <v>156</v>
      </c>
      <c r="F63" t="s">
        <v>159</v>
      </c>
      <c r="G63" t="s">
        <v>225</v>
      </c>
      <c r="H63">
        <v>335.51496938413476</v>
      </c>
      <c r="I63">
        <v>48</v>
      </c>
      <c r="J63">
        <v>1345084.3971209433</v>
      </c>
      <c r="K63">
        <v>89472000</v>
      </c>
      <c r="L63">
        <v>61</v>
      </c>
      <c r="M63">
        <v>-13.620700203848758</v>
      </c>
      <c r="N63">
        <v>-4.3478260869565215</v>
      </c>
    </row>
    <row r="64" spans="1:14" x14ac:dyDescent="0.3">
      <c r="A64">
        <v>63</v>
      </c>
      <c r="B64" t="s">
        <v>139</v>
      </c>
      <c r="C64" t="s">
        <v>149</v>
      </c>
      <c r="D64" t="s">
        <v>154</v>
      </c>
      <c r="E64" t="s">
        <v>156</v>
      </c>
      <c r="F64" t="s">
        <v>159</v>
      </c>
      <c r="G64" t="s">
        <v>225</v>
      </c>
      <c r="H64">
        <v>335.51496938413476</v>
      </c>
      <c r="I64">
        <v>48</v>
      </c>
      <c r="J64">
        <v>1345084.3971209433</v>
      </c>
      <c r="K64">
        <v>89472000</v>
      </c>
      <c r="L64">
        <v>62</v>
      </c>
      <c r="M64">
        <v>-13.620700203848758</v>
      </c>
      <c r="N64">
        <v>-4.3478260869565215</v>
      </c>
    </row>
    <row r="65" spans="1:14" x14ac:dyDescent="0.3">
      <c r="A65">
        <v>64</v>
      </c>
      <c r="B65" t="s">
        <v>139</v>
      </c>
      <c r="C65" t="s">
        <v>149</v>
      </c>
      <c r="D65" t="s">
        <v>154</v>
      </c>
      <c r="E65" t="s">
        <v>156</v>
      </c>
      <c r="F65" t="s">
        <v>159</v>
      </c>
      <c r="G65" t="s">
        <v>225</v>
      </c>
      <c r="H65">
        <v>335.51496938413476</v>
      </c>
      <c r="I65">
        <v>48</v>
      </c>
      <c r="J65">
        <v>1345084.3971209433</v>
      </c>
      <c r="K65">
        <v>89472000</v>
      </c>
      <c r="L65">
        <v>63</v>
      </c>
      <c r="M65">
        <v>-13.620700203848758</v>
      </c>
      <c r="N65">
        <v>-4.3478260869565215</v>
      </c>
    </row>
    <row r="66" spans="1:14" x14ac:dyDescent="0.3">
      <c r="A66">
        <v>65</v>
      </c>
      <c r="B66" t="s">
        <v>139</v>
      </c>
      <c r="C66" t="s">
        <v>149</v>
      </c>
      <c r="D66" t="s">
        <v>154</v>
      </c>
      <c r="E66" t="s">
        <v>156</v>
      </c>
      <c r="F66" t="s">
        <v>159</v>
      </c>
      <c r="G66" t="s">
        <v>225</v>
      </c>
      <c r="H66">
        <v>335.51496938413476</v>
      </c>
      <c r="I66">
        <v>48</v>
      </c>
      <c r="J66">
        <v>1345084.3971209433</v>
      </c>
      <c r="K66">
        <v>89472000</v>
      </c>
      <c r="L66">
        <v>64</v>
      </c>
      <c r="M66">
        <v>-13.620700203848758</v>
      </c>
      <c r="N66">
        <v>-4.3478260869565215</v>
      </c>
    </row>
    <row r="67" spans="1:14" x14ac:dyDescent="0.3">
      <c r="A67">
        <v>66</v>
      </c>
      <c r="B67" t="s">
        <v>139</v>
      </c>
      <c r="C67" t="s">
        <v>149</v>
      </c>
      <c r="D67" t="s">
        <v>154</v>
      </c>
      <c r="E67" t="s">
        <v>156</v>
      </c>
      <c r="F67" t="s">
        <v>159</v>
      </c>
      <c r="G67" t="s">
        <v>225</v>
      </c>
      <c r="H67">
        <v>335.51496938413476</v>
      </c>
      <c r="I67">
        <v>48</v>
      </c>
      <c r="J67">
        <v>1345084.3971209433</v>
      </c>
      <c r="K67">
        <v>89472000</v>
      </c>
      <c r="L67">
        <v>65</v>
      </c>
      <c r="M67">
        <v>-13.620700203848758</v>
      </c>
      <c r="N67">
        <v>-4.3478260869565215</v>
      </c>
    </row>
    <row r="68" spans="1:14" x14ac:dyDescent="0.3">
      <c r="A68">
        <v>67</v>
      </c>
      <c r="B68" t="s">
        <v>139</v>
      </c>
      <c r="C68" t="s">
        <v>149</v>
      </c>
      <c r="D68" t="s">
        <v>154</v>
      </c>
      <c r="E68" t="s">
        <v>156</v>
      </c>
      <c r="F68" t="s">
        <v>159</v>
      </c>
      <c r="G68" t="s">
        <v>225</v>
      </c>
      <c r="H68">
        <v>335.51496938413476</v>
      </c>
      <c r="I68">
        <v>48</v>
      </c>
      <c r="J68">
        <v>1345084.3971209433</v>
      </c>
      <c r="K68">
        <v>89472000</v>
      </c>
      <c r="L68">
        <v>66</v>
      </c>
      <c r="M68">
        <v>-13.620700203848758</v>
      </c>
      <c r="N68">
        <v>-4.3478260869565215</v>
      </c>
    </row>
    <row r="69" spans="1:14" x14ac:dyDescent="0.3">
      <c r="A69">
        <v>68</v>
      </c>
      <c r="B69" t="s">
        <v>139</v>
      </c>
      <c r="C69" t="s">
        <v>149</v>
      </c>
      <c r="D69" t="s">
        <v>154</v>
      </c>
      <c r="E69" t="s">
        <v>156</v>
      </c>
      <c r="F69" t="s">
        <v>159</v>
      </c>
      <c r="G69" t="s">
        <v>225</v>
      </c>
      <c r="H69">
        <v>335.51496938413476</v>
      </c>
      <c r="I69">
        <v>48</v>
      </c>
      <c r="J69">
        <v>1345084.3971209433</v>
      </c>
      <c r="K69">
        <v>89472000</v>
      </c>
      <c r="L69">
        <v>67</v>
      </c>
      <c r="M69">
        <v>-13.620700203848758</v>
      </c>
      <c r="N69">
        <v>-4.3478260869565215</v>
      </c>
    </row>
    <row r="70" spans="1:14" x14ac:dyDescent="0.3">
      <c r="A70">
        <v>69</v>
      </c>
      <c r="B70" t="s">
        <v>139</v>
      </c>
      <c r="C70" t="s">
        <v>149</v>
      </c>
      <c r="D70" t="s">
        <v>154</v>
      </c>
      <c r="E70" t="s">
        <v>156</v>
      </c>
      <c r="F70" t="s">
        <v>159</v>
      </c>
      <c r="G70" t="s">
        <v>225</v>
      </c>
      <c r="H70">
        <v>342.42575099959168</v>
      </c>
      <c r="I70">
        <v>49</v>
      </c>
      <c r="J70">
        <v>1468904.0075599661</v>
      </c>
      <c r="K70">
        <v>91336000</v>
      </c>
      <c r="L70">
        <v>68</v>
      </c>
      <c r="M70">
        <v>-24.079873522015337</v>
      </c>
      <c r="N70">
        <v>-6.5217391304347823</v>
      </c>
    </row>
    <row r="71" spans="1:14" x14ac:dyDescent="0.3">
      <c r="A71">
        <v>70</v>
      </c>
      <c r="B71" t="s">
        <v>139</v>
      </c>
      <c r="C71" t="s">
        <v>149</v>
      </c>
      <c r="D71" t="s">
        <v>154</v>
      </c>
      <c r="E71" t="s">
        <v>156</v>
      </c>
      <c r="F71" t="s">
        <v>159</v>
      </c>
      <c r="G71" t="s">
        <v>225</v>
      </c>
      <c r="H71">
        <v>342.42575099959168</v>
      </c>
      <c r="I71">
        <v>49</v>
      </c>
      <c r="J71">
        <v>1468904.0075599661</v>
      </c>
      <c r="K71">
        <v>91336000</v>
      </c>
      <c r="L71">
        <v>69</v>
      </c>
      <c r="M71">
        <v>-24.079873522015337</v>
      </c>
      <c r="N71">
        <v>-6.5217391304347823</v>
      </c>
    </row>
    <row r="72" spans="1:14" x14ac:dyDescent="0.3">
      <c r="A72">
        <v>71</v>
      </c>
      <c r="B72" t="s">
        <v>139</v>
      </c>
      <c r="C72" t="s">
        <v>149</v>
      </c>
      <c r="D72" t="s">
        <v>154</v>
      </c>
      <c r="E72" t="s">
        <v>156</v>
      </c>
      <c r="F72" t="s">
        <v>159</v>
      </c>
      <c r="G72" t="s">
        <v>225</v>
      </c>
      <c r="H72">
        <v>342.42575099959168</v>
      </c>
      <c r="I72">
        <v>49</v>
      </c>
      <c r="J72">
        <v>1468904.0075599661</v>
      </c>
      <c r="K72">
        <v>91336000</v>
      </c>
      <c r="L72">
        <v>70</v>
      </c>
      <c r="M72">
        <v>-24.079873522015337</v>
      </c>
      <c r="N72">
        <v>-6.5217391304347823</v>
      </c>
    </row>
    <row r="73" spans="1:14" x14ac:dyDescent="0.3">
      <c r="A73">
        <v>72</v>
      </c>
      <c r="B73" t="s">
        <v>139</v>
      </c>
      <c r="C73" t="s">
        <v>149</v>
      </c>
      <c r="D73" t="s">
        <v>154</v>
      </c>
      <c r="E73" t="s">
        <v>156</v>
      </c>
      <c r="F73" t="s">
        <v>159</v>
      </c>
      <c r="G73" t="s">
        <v>225</v>
      </c>
      <c r="H73">
        <v>342.42575099959168</v>
      </c>
      <c r="I73">
        <v>49</v>
      </c>
      <c r="J73">
        <v>1468904.0075599661</v>
      </c>
      <c r="K73">
        <v>91336000</v>
      </c>
      <c r="L73">
        <v>71</v>
      </c>
      <c r="M73">
        <v>-24.079873522015337</v>
      </c>
      <c r="N73">
        <v>-6.5217391304347823</v>
      </c>
    </row>
    <row r="74" spans="1:14" x14ac:dyDescent="0.3">
      <c r="A74">
        <v>73</v>
      </c>
      <c r="B74" t="s">
        <v>139</v>
      </c>
      <c r="C74" t="s">
        <v>149</v>
      </c>
      <c r="D74" t="s">
        <v>154</v>
      </c>
      <c r="E74" t="s">
        <v>156</v>
      </c>
      <c r="F74" t="s">
        <v>159</v>
      </c>
      <c r="G74" t="s">
        <v>225</v>
      </c>
      <c r="H74">
        <v>342.42575099959168</v>
      </c>
      <c r="I74">
        <v>49</v>
      </c>
      <c r="J74">
        <v>1468904.0075599661</v>
      </c>
      <c r="K74">
        <v>91336000</v>
      </c>
      <c r="L74">
        <v>72</v>
      </c>
      <c r="M74">
        <v>-24.079873522015337</v>
      </c>
      <c r="N74">
        <v>-6.5217391304347823</v>
      </c>
    </row>
    <row r="75" spans="1:14" x14ac:dyDescent="0.3">
      <c r="A75">
        <v>74</v>
      </c>
      <c r="B75" t="s">
        <v>139</v>
      </c>
      <c r="C75" t="s">
        <v>149</v>
      </c>
      <c r="D75" t="s">
        <v>154</v>
      </c>
      <c r="E75" t="s">
        <v>156</v>
      </c>
      <c r="F75" t="s">
        <v>159</v>
      </c>
      <c r="G75" t="s">
        <v>225</v>
      </c>
      <c r="H75">
        <v>342.42575099959168</v>
      </c>
      <c r="I75">
        <v>49</v>
      </c>
      <c r="J75">
        <v>1468904.0075599661</v>
      </c>
      <c r="K75">
        <v>91336000</v>
      </c>
      <c r="L75">
        <v>73</v>
      </c>
      <c r="M75">
        <v>-24.079873522015337</v>
      </c>
      <c r="N75">
        <v>-6.5217391304347823</v>
      </c>
    </row>
    <row r="76" spans="1:14" x14ac:dyDescent="0.3">
      <c r="A76">
        <v>75</v>
      </c>
      <c r="B76" t="s">
        <v>139</v>
      </c>
      <c r="C76" t="s">
        <v>149</v>
      </c>
      <c r="D76" t="s">
        <v>154</v>
      </c>
      <c r="E76" t="s">
        <v>156</v>
      </c>
      <c r="F76" t="s">
        <v>159</v>
      </c>
      <c r="G76" t="s">
        <v>225</v>
      </c>
      <c r="H76">
        <v>342.42575099959168</v>
      </c>
      <c r="I76">
        <v>49</v>
      </c>
      <c r="J76">
        <v>1468904.0075599661</v>
      </c>
      <c r="K76">
        <v>91336000</v>
      </c>
      <c r="L76">
        <v>74</v>
      </c>
      <c r="M76">
        <v>-24.079873522015337</v>
      </c>
      <c r="N76">
        <v>-6.5217391304347823</v>
      </c>
    </row>
    <row r="77" spans="1:14" x14ac:dyDescent="0.3">
      <c r="A77">
        <v>76</v>
      </c>
      <c r="B77" t="s">
        <v>139</v>
      </c>
      <c r="C77" t="s">
        <v>149</v>
      </c>
      <c r="D77" t="s">
        <v>154</v>
      </c>
      <c r="E77" t="s">
        <v>156</v>
      </c>
      <c r="F77" t="s">
        <v>159</v>
      </c>
      <c r="G77" t="s">
        <v>225</v>
      </c>
      <c r="H77">
        <v>342.42575099959168</v>
      </c>
      <c r="I77">
        <v>49</v>
      </c>
      <c r="J77">
        <v>1468904.0075599661</v>
      </c>
      <c r="K77">
        <v>91336000</v>
      </c>
      <c r="L77">
        <v>75</v>
      </c>
      <c r="M77">
        <v>-24.079873522015337</v>
      </c>
      <c r="N77">
        <v>-6.5217391304347823</v>
      </c>
    </row>
    <row r="78" spans="1:14" x14ac:dyDescent="0.3">
      <c r="A78">
        <v>77</v>
      </c>
      <c r="B78" t="s">
        <v>139</v>
      </c>
      <c r="C78" t="s">
        <v>149</v>
      </c>
      <c r="D78" t="s">
        <v>154</v>
      </c>
      <c r="E78" t="s">
        <v>156</v>
      </c>
      <c r="F78" t="s">
        <v>159</v>
      </c>
      <c r="G78" t="s">
        <v>225</v>
      </c>
      <c r="H78">
        <v>342.42575099959168</v>
      </c>
      <c r="I78">
        <v>49</v>
      </c>
      <c r="J78">
        <v>1468904.0075599661</v>
      </c>
      <c r="K78">
        <v>91336000</v>
      </c>
      <c r="L78">
        <v>76</v>
      </c>
      <c r="M78">
        <v>-24.079873522015337</v>
      </c>
      <c r="N78">
        <v>-6.5217391304347823</v>
      </c>
    </row>
    <row r="79" spans="1:14" x14ac:dyDescent="0.3">
      <c r="A79">
        <v>78</v>
      </c>
      <c r="B79" t="s">
        <v>139</v>
      </c>
      <c r="C79" t="s">
        <v>149</v>
      </c>
      <c r="D79" t="s">
        <v>154</v>
      </c>
      <c r="E79" t="s">
        <v>156</v>
      </c>
      <c r="F79" t="s">
        <v>159</v>
      </c>
      <c r="G79" t="s">
        <v>225</v>
      </c>
      <c r="H79">
        <v>342.42575099959168</v>
      </c>
      <c r="I79">
        <v>49</v>
      </c>
      <c r="J79">
        <v>1468904.0075599661</v>
      </c>
      <c r="K79">
        <v>91336000</v>
      </c>
      <c r="L79">
        <v>77</v>
      </c>
      <c r="M79">
        <v>-24.079873522015337</v>
      </c>
      <c r="N79">
        <v>-6.5217391304347823</v>
      </c>
    </row>
    <row r="80" spans="1:14" x14ac:dyDescent="0.3">
      <c r="A80">
        <v>79</v>
      </c>
      <c r="B80" t="s">
        <v>139</v>
      </c>
      <c r="C80" t="s">
        <v>149</v>
      </c>
      <c r="D80" t="s">
        <v>154</v>
      </c>
      <c r="E80" t="s">
        <v>156</v>
      </c>
      <c r="F80" t="s">
        <v>159</v>
      </c>
      <c r="G80" t="s">
        <v>225</v>
      </c>
      <c r="H80">
        <v>342.42575099959168</v>
      </c>
      <c r="I80">
        <v>49</v>
      </c>
      <c r="J80">
        <v>1468904.0075599661</v>
      </c>
      <c r="K80">
        <v>91336000</v>
      </c>
      <c r="L80">
        <v>78</v>
      </c>
      <c r="M80">
        <v>-24.079873522015337</v>
      </c>
      <c r="N80">
        <v>-6.5217391304347823</v>
      </c>
    </row>
    <row r="81" spans="1:14" x14ac:dyDescent="0.3">
      <c r="A81">
        <v>80</v>
      </c>
      <c r="B81" t="s">
        <v>139</v>
      </c>
      <c r="C81" t="s">
        <v>149</v>
      </c>
      <c r="D81" t="s">
        <v>154</v>
      </c>
      <c r="E81" t="s">
        <v>156</v>
      </c>
      <c r="F81" t="s">
        <v>159</v>
      </c>
      <c r="G81" t="s">
        <v>225</v>
      </c>
      <c r="H81">
        <v>342.42575099959168</v>
      </c>
      <c r="I81">
        <v>49</v>
      </c>
      <c r="J81">
        <v>1468904.0075599661</v>
      </c>
      <c r="K81">
        <v>91336000</v>
      </c>
      <c r="L81">
        <v>79</v>
      </c>
      <c r="M81">
        <v>-24.079873522015337</v>
      </c>
      <c r="N81">
        <v>-6.5217391304347823</v>
      </c>
    </row>
    <row r="82" spans="1:14" x14ac:dyDescent="0.3">
      <c r="A82">
        <v>81</v>
      </c>
      <c r="B82" t="s">
        <v>139</v>
      </c>
      <c r="C82" t="s">
        <v>149</v>
      </c>
      <c r="D82" t="s">
        <v>154</v>
      </c>
      <c r="E82" t="s">
        <v>156</v>
      </c>
      <c r="F82" t="s">
        <v>159</v>
      </c>
      <c r="G82" t="s">
        <v>225</v>
      </c>
      <c r="H82">
        <v>342.42575099959168</v>
      </c>
      <c r="I82">
        <v>49</v>
      </c>
      <c r="J82">
        <v>1468904.0075599661</v>
      </c>
      <c r="K82">
        <v>91336000</v>
      </c>
      <c r="L82">
        <v>80</v>
      </c>
      <c r="M82">
        <v>-24.079873522015337</v>
      </c>
      <c r="N82">
        <v>-6.5217391304347823</v>
      </c>
    </row>
    <row r="83" spans="1:14" x14ac:dyDescent="0.3">
      <c r="A83">
        <v>82</v>
      </c>
      <c r="B83" t="s">
        <v>139</v>
      </c>
      <c r="C83" t="s">
        <v>149</v>
      </c>
      <c r="D83" t="s">
        <v>154</v>
      </c>
      <c r="E83" t="s">
        <v>156</v>
      </c>
      <c r="F83" t="s">
        <v>159</v>
      </c>
      <c r="G83" t="s">
        <v>225</v>
      </c>
      <c r="H83">
        <v>342.42575099959168</v>
      </c>
      <c r="I83">
        <v>49</v>
      </c>
      <c r="J83">
        <v>1468904.0075599661</v>
      </c>
      <c r="K83">
        <v>91336000</v>
      </c>
      <c r="L83">
        <v>81</v>
      </c>
      <c r="M83">
        <v>-24.079873522015337</v>
      </c>
      <c r="N83">
        <v>-6.5217391304347823</v>
      </c>
    </row>
    <row r="84" spans="1:14" x14ac:dyDescent="0.3">
      <c r="A84">
        <v>83</v>
      </c>
      <c r="B84" t="s">
        <v>139</v>
      </c>
      <c r="C84" t="s">
        <v>149</v>
      </c>
      <c r="D84" t="s">
        <v>154</v>
      </c>
      <c r="E84" t="s">
        <v>156</v>
      </c>
      <c r="F84" t="s">
        <v>159</v>
      </c>
      <c r="G84" t="s">
        <v>225</v>
      </c>
      <c r="H84">
        <v>342.42575099959168</v>
      </c>
      <c r="I84">
        <v>49</v>
      </c>
      <c r="J84">
        <v>1468904.0075599661</v>
      </c>
      <c r="K84">
        <v>91336000</v>
      </c>
      <c r="L84">
        <v>82</v>
      </c>
      <c r="M84">
        <v>-24.079873522015337</v>
      </c>
      <c r="N84">
        <v>-6.5217391304347823</v>
      </c>
    </row>
    <row r="85" spans="1:14" x14ac:dyDescent="0.3">
      <c r="A85">
        <v>84</v>
      </c>
      <c r="B85" t="s">
        <v>139</v>
      </c>
      <c r="C85" t="s">
        <v>149</v>
      </c>
      <c r="D85" t="s">
        <v>154</v>
      </c>
      <c r="E85" t="s">
        <v>156</v>
      </c>
      <c r="F85" t="s">
        <v>159</v>
      </c>
      <c r="G85" t="s">
        <v>225</v>
      </c>
      <c r="H85">
        <v>342.42575099959168</v>
      </c>
      <c r="I85">
        <v>49</v>
      </c>
      <c r="J85">
        <v>1468904.0075599661</v>
      </c>
      <c r="K85">
        <v>91336000</v>
      </c>
      <c r="L85">
        <v>83</v>
      </c>
      <c r="M85">
        <v>-24.079873522015337</v>
      </c>
      <c r="N85">
        <v>-6.5217391304347823</v>
      </c>
    </row>
    <row r="86" spans="1:14" x14ac:dyDescent="0.3">
      <c r="A86">
        <v>85</v>
      </c>
      <c r="B86" t="s">
        <v>139</v>
      </c>
      <c r="C86" t="s">
        <v>149</v>
      </c>
      <c r="D86" t="s">
        <v>154</v>
      </c>
      <c r="E86" t="s">
        <v>156</v>
      </c>
      <c r="F86" t="s">
        <v>159</v>
      </c>
      <c r="G86" t="s">
        <v>225</v>
      </c>
      <c r="H86">
        <v>342.42575099959168</v>
      </c>
      <c r="I86">
        <v>49</v>
      </c>
      <c r="J86">
        <v>1468904.0075599661</v>
      </c>
      <c r="K86">
        <v>91336000</v>
      </c>
      <c r="L86">
        <v>84</v>
      </c>
      <c r="M86">
        <v>-24.079873522015337</v>
      </c>
      <c r="N86">
        <v>-6.5217391304347823</v>
      </c>
    </row>
    <row r="87" spans="1:14" x14ac:dyDescent="0.3">
      <c r="A87">
        <v>86</v>
      </c>
      <c r="B87" t="s">
        <v>139</v>
      </c>
      <c r="C87" t="s">
        <v>149</v>
      </c>
      <c r="D87" t="s">
        <v>154</v>
      </c>
      <c r="E87" t="s">
        <v>156</v>
      </c>
      <c r="F87" t="s">
        <v>159</v>
      </c>
      <c r="G87" t="s">
        <v>225</v>
      </c>
      <c r="H87">
        <v>342.42575099959168</v>
      </c>
      <c r="I87">
        <v>49</v>
      </c>
      <c r="J87">
        <v>1468904.0075599661</v>
      </c>
      <c r="K87">
        <v>91336000</v>
      </c>
      <c r="L87">
        <v>85</v>
      </c>
      <c r="M87">
        <v>-24.079873522015337</v>
      </c>
      <c r="N87">
        <v>-6.5217391304347823</v>
      </c>
    </row>
    <row r="88" spans="1:14" x14ac:dyDescent="0.3">
      <c r="A88">
        <v>87</v>
      </c>
      <c r="B88" t="s">
        <v>139</v>
      </c>
      <c r="C88" t="s">
        <v>149</v>
      </c>
      <c r="D88" t="s">
        <v>154</v>
      </c>
      <c r="E88" t="s">
        <v>156</v>
      </c>
      <c r="F88" t="s">
        <v>159</v>
      </c>
      <c r="G88" t="s">
        <v>225</v>
      </c>
      <c r="H88">
        <v>342.42575099959168</v>
      </c>
      <c r="I88">
        <v>49</v>
      </c>
      <c r="J88">
        <v>1468904.0075599661</v>
      </c>
      <c r="K88">
        <v>91336000</v>
      </c>
      <c r="L88">
        <v>86</v>
      </c>
      <c r="M88">
        <v>-24.079873522015337</v>
      </c>
      <c r="N88">
        <v>-6.5217391304347823</v>
      </c>
    </row>
    <row r="89" spans="1:14" x14ac:dyDescent="0.3">
      <c r="A89">
        <v>88</v>
      </c>
      <c r="B89" t="s">
        <v>139</v>
      </c>
      <c r="C89" t="s">
        <v>149</v>
      </c>
      <c r="D89" t="s">
        <v>154</v>
      </c>
      <c r="E89" t="s">
        <v>156</v>
      </c>
      <c r="F89" t="s">
        <v>159</v>
      </c>
      <c r="G89" t="s">
        <v>225</v>
      </c>
      <c r="H89">
        <v>342.42575099959168</v>
      </c>
      <c r="I89">
        <v>49</v>
      </c>
      <c r="J89">
        <v>1468904.0075599661</v>
      </c>
      <c r="K89">
        <v>91336000</v>
      </c>
      <c r="L89">
        <v>87</v>
      </c>
      <c r="M89">
        <v>-24.079873522015337</v>
      </c>
      <c r="N89">
        <v>-6.5217391304347823</v>
      </c>
    </row>
    <row r="90" spans="1:14" x14ac:dyDescent="0.3">
      <c r="A90">
        <v>89</v>
      </c>
      <c r="B90" t="s">
        <v>139</v>
      </c>
      <c r="C90" t="s">
        <v>149</v>
      </c>
      <c r="D90" t="s">
        <v>154</v>
      </c>
      <c r="E90" t="s">
        <v>156</v>
      </c>
      <c r="F90" t="s">
        <v>159</v>
      </c>
      <c r="G90" t="s">
        <v>225</v>
      </c>
      <c r="H90">
        <v>342.42575099959168</v>
      </c>
      <c r="I90">
        <v>49</v>
      </c>
      <c r="J90">
        <v>1468904.0075599661</v>
      </c>
      <c r="K90">
        <v>91336000</v>
      </c>
      <c r="L90">
        <v>88</v>
      </c>
      <c r="M90">
        <v>-24.079873522015337</v>
      </c>
      <c r="N90">
        <v>-6.5217391304347823</v>
      </c>
    </row>
    <row r="91" spans="1:14" x14ac:dyDescent="0.3">
      <c r="A91">
        <v>90</v>
      </c>
      <c r="B91" t="s">
        <v>139</v>
      </c>
      <c r="C91" t="s">
        <v>149</v>
      </c>
      <c r="D91" t="s">
        <v>154</v>
      </c>
      <c r="E91" t="s">
        <v>156</v>
      </c>
      <c r="F91" t="s">
        <v>159</v>
      </c>
      <c r="G91" t="s">
        <v>225</v>
      </c>
      <c r="H91">
        <v>342.42575099959168</v>
      </c>
      <c r="I91">
        <v>49</v>
      </c>
      <c r="J91">
        <v>1468904.0075599661</v>
      </c>
      <c r="K91">
        <v>91336000</v>
      </c>
      <c r="L91">
        <v>89</v>
      </c>
      <c r="M91">
        <v>-24.079873522015337</v>
      </c>
      <c r="N91">
        <v>-6.5217391304347823</v>
      </c>
    </row>
    <row r="92" spans="1:14" x14ac:dyDescent="0.3">
      <c r="A92">
        <v>91</v>
      </c>
      <c r="B92" t="s">
        <v>139</v>
      </c>
      <c r="C92" t="s">
        <v>149</v>
      </c>
      <c r="D92" t="s">
        <v>154</v>
      </c>
      <c r="E92" t="s">
        <v>156</v>
      </c>
      <c r="F92" t="s">
        <v>159</v>
      </c>
      <c r="G92" t="s">
        <v>225</v>
      </c>
      <c r="H92">
        <v>342.42575099959168</v>
      </c>
      <c r="I92">
        <v>49</v>
      </c>
      <c r="J92">
        <v>1468904.0075599661</v>
      </c>
      <c r="K92">
        <v>91336000</v>
      </c>
      <c r="L92">
        <v>90</v>
      </c>
      <c r="M92">
        <v>-24.079873522015337</v>
      </c>
      <c r="N92">
        <v>-6.5217391304347823</v>
      </c>
    </row>
    <row r="93" spans="1:14" x14ac:dyDescent="0.3">
      <c r="A93">
        <v>92</v>
      </c>
      <c r="B93" t="s">
        <v>139</v>
      </c>
      <c r="C93" t="s">
        <v>149</v>
      </c>
      <c r="D93" t="s">
        <v>154</v>
      </c>
      <c r="E93" t="s">
        <v>156</v>
      </c>
      <c r="F93" t="s">
        <v>159</v>
      </c>
      <c r="G93" t="s">
        <v>225</v>
      </c>
      <c r="H93">
        <v>342.42575099959168</v>
      </c>
      <c r="I93">
        <v>49</v>
      </c>
      <c r="J93">
        <v>1468904.0075599661</v>
      </c>
      <c r="K93">
        <v>91336000</v>
      </c>
      <c r="L93">
        <v>91</v>
      </c>
      <c r="M93">
        <v>-24.079873522015337</v>
      </c>
      <c r="N93">
        <v>-6.5217391304347823</v>
      </c>
    </row>
    <row r="94" spans="1:14" x14ac:dyDescent="0.3">
      <c r="A94">
        <v>93</v>
      </c>
      <c r="B94" t="s">
        <v>139</v>
      </c>
      <c r="C94" t="s">
        <v>149</v>
      </c>
      <c r="D94" t="s">
        <v>154</v>
      </c>
      <c r="E94" t="s">
        <v>156</v>
      </c>
      <c r="F94" t="s">
        <v>159</v>
      </c>
      <c r="G94" t="s">
        <v>225</v>
      </c>
      <c r="H94">
        <v>342.42575099959168</v>
      </c>
      <c r="I94">
        <v>49</v>
      </c>
      <c r="J94">
        <v>1468904.0075599661</v>
      </c>
      <c r="K94">
        <v>91336000</v>
      </c>
      <c r="L94">
        <v>92</v>
      </c>
      <c r="M94">
        <v>-24.079873522015337</v>
      </c>
      <c r="N94">
        <v>-6.5217391304347823</v>
      </c>
    </row>
    <row r="95" spans="1:14" x14ac:dyDescent="0.3">
      <c r="A95">
        <v>94</v>
      </c>
      <c r="B95" t="s">
        <v>139</v>
      </c>
      <c r="C95" t="s">
        <v>149</v>
      </c>
      <c r="D95" t="s">
        <v>154</v>
      </c>
      <c r="E95" t="s">
        <v>156</v>
      </c>
      <c r="F95" t="s">
        <v>159</v>
      </c>
      <c r="G95" t="s">
        <v>225</v>
      </c>
      <c r="H95">
        <v>342.42575099959168</v>
      </c>
      <c r="I95">
        <v>49</v>
      </c>
      <c r="J95">
        <v>1468904.0075599661</v>
      </c>
      <c r="K95">
        <v>91336000</v>
      </c>
      <c r="L95">
        <v>93</v>
      </c>
      <c r="M95">
        <v>-24.079873522015337</v>
      </c>
      <c r="N95">
        <v>-6.5217391304347823</v>
      </c>
    </row>
    <row r="96" spans="1:14" x14ac:dyDescent="0.3">
      <c r="A96">
        <v>95</v>
      </c>
      <c r="B96" t="s">
        <v>139</v>
      </c>
      <c r="C96" t="s">
        <v>149</v>
      </c>
      <c r="D96" t="s">
        <v>154</v>
      </c>
      <c r="E96" t="s">
        <v>156</v>
      </c>
      <c r="F96" t="s">
        <v>159</v>
      </c>
      <c r="G96" t="s">
        <v>225</v>
      </c>
      <c r="H96">
        <v>342.42575099959168</v>
      </c>
      <c r="I96">
        <v>49</v>
      </c>
      <c r="J96">
        <v>1468904.0075599661</v>
      </c>
      <c r="K96">
        <v>91336000</v>
      </c>
      <c r="L96">
        <v>94</v>
      </c>
      <c r="M96">
        <v>-24.079873522015337</v>
      </c>
      <c r="N96">
        <v>-6.5217391304347823</v>
      </c>
    </row>
    <row r="97" spans="1:14" x14ac:dyDescent="0.3">
      <c r="A97">
        <v>96</v>
      </c>
      <c r="B97" t="s">
        <v>139</v>
      </c>
      <c r="C97" t="s">
        <v>149</v>
      </c>
      <c r="D97" t="s">
        <v>154</v>
      </c>
      <c r="E97" t="s">
        <v>156</v>
      </c>
      <c r="F97" t="s">
        <v>159</v>
      </c>
      <c r="G97" t="s">
        <v>225</v>
      </c>
      <c r="H97">
        <v>342.42575099959168</v>
      </c>
      <c r="I97">
        <v>49</v>
      </c>
      <c r="J97">
        <v>1468904.0075599661</v>
      </c>
      <c r="K97">
        <v>91336000</v>
      </c>
      <c r="L97">
        <v>95</v>
      </c>
      <c r="M97">
        <v>-24.079873522015337</v>
      </c>
      <c r="N97">
        <v>-6.5217391304347823</v>
      </c>
    </row>
    <row r="98" spans="1:14" x14ac:dyDescent="0.3">
      <c r="A98">
        <v>97</v>
      </c>
      <c r="B98" t="s">
        <v>139</v>
      </c>
      <c r="C98" t="s">
        <v>149</v>
      </c>
      <c r="D98" t="s">
        <v>154</v>
      </c>
      <c r="E98" t="s">
        <v>156</v>
      </c>
      <c r="F98" t="s">
        <v>159</v>
      </c>
      <c r="G98" t="s">
        <v>225</v>
      </c>
      <c r="H98">
        <v>342.42575099959168</v>
      </c>
      <c r="I98">
        <v>49</v>
      </c>
      <c r="J98">
        <v>1468904.0075599661</v>
      </c>
      <c r="K98">
        <v>91336000</v>
      </c>
      <c r="L98">
        <v>96</v>
      </c>
      <c r="M98">
        <v>-24.079873522015337</v>
      </c>
      <c r="N98">
        <v>-6.5217391304347823</v>
      </c>
    </row>
    <row r="99" spans="1:14" x14ac:dyDescent="0.3">
      <c r="A99">
        <v>98</v>
      </c>
      <c r="B99" t="s">
        <v>139</v>
      </c>
      <c r="C99" t="s">
        <v>149</v>
      </c>
      <c r="D99" t="s">
        <v>154</v>
      </c>
      <c r="E99" t="s">
        <v>156</v>
      </c>
      <c r="F99" t="s">
        <v>159</v>
      </c>
      <c r="G99" t="s">
        <v>225</v>
      </c>
      <c r="H99">
        <v>342.42575099959168</v>
      </c>
      <c r="I99">
        <v>49</v>
      </c>
      <c r="J99">
        <v>1468904.0075599661</v>
      </c>
      <c r="K99">
        <v>91336000</v>
      </c>
      <c r="L99">
        <v>97</v>
      </c>
      <c r="M99">
        <v>-24.079873522015337</v>
      </c>
      <c r="N99">
        <v>-6.5217391304347823</v>
      </c>
    </row>
    <row r="100" spans="1:14" x14ac:dyDescent="0.3">
      <c r="A100">
        <v>99</v>
      </c>
      <c r="B100" t="s">
        <v>139</v>
      </c>
      <c r="C100" t="s">
        <v>149</v>
      </c>
      <c r="D100" t="s">
        <v>154</v>
      </c>
      <c r="E100" t="s">
        <v>156</v>
      </c>
      <c r="F100" t="s">
        <v>159</v>
      </c>
      <c r="G100" t="s">
        <v>225</v>
      </c>
      <c r="H100">
        <v>342.42575099959168</v>
      </c>
      <c r="I100">
        <v>49</v>
      </c>
      <c r="J100">
        <v>1468904.0075599661</v>
      </c>
      <c r="K100">
        <v>91336000</v>
      </c>
      <c r="L100">
        <v>98</v>
      </c>
      <c r="M100">
        <v>-24.079873522015337</v>
      </c>
      <c r="N100">
        <v>-6.5217391304347823</v>
      </c>
    </row>
    <row r="101" spans="1:14" x14ac:dyDescent="0.3">
      <c r="A101">
        <v>100</v>
      </c>
      <c r="B101" t="s">
        <v>139</v>
      </c>
      <c r="C101" t="s">
        <v>149</v>
      </c>
      <c r="D101" t="s">
        <v>154</v>
      </c>
      <c r="E101" t="s">
        <v>156</v>
      </c>
      <c r="F101" t="s">
        <v>159</v>
      </c>
      <c r="G101" t="s">
        <v>225</v>
      </c>
      <c r="H101">
        <v>342.42575099959168</v>
      </c>
      <c r="I101">
        <v>49</v>
      </c>
      <c r="J101">
        <v>1468904.0075599661</v>
      </c>
      <c r="K101">
        <v>91336000</v>
      </c>
      <c r="L101">
        <v>99</v>
      </c>
      <c r="M101">
        <v>-24.079873522015337</v>
      </c>
      <c r="N101">
        <v>-6.5217391304347823</v>
      </c>
    </row>
    <row r="102" spans="1:14" x14ac:dyDescent="0.3">
      <c r="A102">
        <v>101</v>
      </c>
      <c r="B102" t="s">
        <v>139</v>
      </c>
      <c r="C102" t="s">
        <v>149</v>
      </c>
      <c r="D102" t="s">
        <v>154</v>
      </c>
      <c r="E102" t="s">
        <v>156</v>
      </c>
      <c r="F102" t="s">
        <v>159</v>
      </c>
      <c r="G102" t="s">
        <v>225</v>
      </c>
      <c r="H102">
        <v>342.42575099959168</v>
      </c>
      <c r="I102">
        <v>49</v>
      </c>
      <c r="J102">
        <v>1468904.0075599661</v>
      </c>
      <c r="K102">
        <v>91336000</v>
      </c>
      <c r="L102">
        <v>100</v>
      </c>
      <c r="M102">
        <v>-24.079873522015337</v>
      </c>
      <c r="N102">
        <v>-6.5217391304347823</v>
      </c>
    </row>
    <row r="103" spans="1:14" x14ac:dyDescent="0.3">
      <c r="A103">
        <v>102</v>
      </c>
      <c r="B103" t="s">
        <v>139</v>
      </c>
      <c r="C103" t="s">
        <v>149</v>
      </c>
      <c r="D103" t="s">
        <v>154</v>
      </c>
      <c r="E103" t="s">
        <v>156</v>
      </c>
      <c r="F103" t="s">
        <v>159</v>
      </c>
      <c r="G103" t="s">
        <v>225</v>
      </c>
      <c r="H103">
        <v>342.42575099959168</v>
      </c>
      <c r="I103">
        <v>49</v>
      </c>
      <c r="J103">
        <v>1468904.0075599661</v>
      </c>
      <c r="K103">
        <v>91336000</v>
      </c>
      <c r="L103">
        <v>101</v>
      </c>
      <c r="M103">
        <v>-24.079873522015337</v>
      </c>
      <c r="N103">
        <v>-6.5217391304347823</v>
      </c>
    </row>
    <row r="104" spans="1:14" x14ac:dyDescent="0.3">
      <c r="A104">
        <v>103</v>
      </c>
      <c r="B104" t="s">
        <v>139</v>
      </c>
      <c r="C104" t="s">
        <v>149</v>
      </c>
      <c r="D104" t="s">
        <v>154</v>
      </c>
      <c r="E104" t="s">
        <v>156</v>
      </c>
      <c r="F104" t="s">
        <v>159</v>
      </c>
      <c r="G104" t="s">
        <v>225</v>
      </c>
      <c r="H104">
        <v>342.42575099959168</v>
      </c>
      <c r="I104">
        <v>49</v>
      </c>
      <c r="J104">
        <v>1468904.0075599661</v>
      </c>
      <c r="K104">
        <v>91336000</v>
      </c>
      <c r="L104">
        <v>102</v>
      </c>
      <c r="M104">
        <v>-24.079873522015337</v>
      </c>
      <c r="N104">
        <v>-6.5217391304347823</v>
      </c>
    </row>
    <row r="105" spans="1:14" x14ac:dyDescent="0.3">
      <c r="A105">
        <v>104</v>
      </c>
      <c r="B105" t="s">
        <v>139</v>
      </c>
      <c r="C105" t="s">
        <v>149</v>
      </c>
      <c r="D105" t="s">
        <v>154</v>
      </c>
      <c r="E105" t="s">
        <v>156</v>
      </c>
      <c r="F105" t="s">
        <v>159</v>
      </c>
      <c r="G105" t="s">
        <v>225</v>
      </c>
      <c r="H105">
        <v>342.42575099959168</v>
      </c>
      <c r="I105">
        <v>49</v>
      </c>
      <c r="J105">
        <v>1468904.0075599661</v>
      </c>
      <c r="K105">
        <v>91336000</v>
      </c>
      <c r="L105">
        <v>103</v>
      </c>
      <c r="M105">
        <v>-24.079873522015337</v>
      </c>
      <c r="N105">
        <v>-6.5217391304347823</v>
      </c>
    </row>
    <row r="106" spans="1:14" x14ac:dyDescent="0.3">
      <c r="A106">
        <v>105</v>
      </c>
      <c r="B106" t="s">
        <v>139</v>
      </c>
      <c r="C106" t="s">
        <v>149</v>
      </c>
      <c r="D106" t="s">
        <v>154</v>
      </c>
      <c r="E106" t="s">
        <v>156</v>
      </c>
      <c r="F106" t="s">
        <v>159</v>
      </c>
      <c r="G106" t="s">
        <v>225</v>
      </c>
      <c r="H106">
        <v>342.42575099959168</v>
      </c>
      <c r="I106">
        <v>49</v>
      </c>
      <c r="J106">
        <v>1468904.0075599661</v>
      </c>
      <c r="K106">
        <v>91336000</v>
      </c>
      <c r="L106">
        <v>104</v>
      </c>
      <c r="M106">
        <v>-24.079873522015337</v>
      </c>
      <c r="N106">
        <v>-6.5217391304347823</v>
      </c>
    </row>
    <row r="107" spans="1:14" x14ac:dyDescent="0.3">
      <c r="A107">
        <v>106</v>
      </c>
      <c r="B107" t="s">
        <v>139</v>
      </c>
      <c r="C107" t="s">
        <v>149</v>
      </c>
      <c r="D107" t="s">
        <v>154</v>
      </c>
      <c r="E107" t="s">
        <v>156</v>
      </c>
      <c r="F107" t="s">
        <v>159</v>
      </c>
      <c r="G107" t="s">
        <v>225</v>
      </c>
      <c r="H107">
        <v>342.42575099959168</v>
      </c>
      <c r="I107">
        <v>49</v>
      </c>
      <c r="J107">
        <v>1468904.0075599661</v>
      </c>
      <c r="K107">
        <v>91336000</v>
      </c>
      <c r="L107">
        <v>105</v>
      </c>
      <c r="M107">
        <v>-24.079873522015337</v>
      </c>
      <c r="N107">
        <v>-6.5217391304347823</v>
      </c>
    </row>
    <row r="108" spans="1:14" x14ac:dyDescent="0.3">
      <c r="A108">
        <v>107</v>
      </c>
      <c r="B108" t="s">
        <v>139</v>
      </c>
      <c r="C108" t="s">
        <v>149</v>
      </c>
      <c r="D108" t="s">
        <v>154</v>
      </c>
      <c r="E108" t="s">
        <v>156</v>
      </c>
      <c r="F108" t="s">
        <v>159</v>
      </c>
      <c r="G108" t="s">
        <v>225</v>
      </c>
      <c r="H108">
        <v>342.42575099959168</v>
      </c>
      <c r="I108">
        <v>49</v>
      </c>
      <c r="J108">
        <v>1468904.0075599661</v>
      </c>
      <c r="K108">
        <v>91336000</v>
      </c>
      <c r="L108">
        <v>106</v>
      </c>
      <c r="M108">
        <v>-24.079873522015337</v>
      </c>
      <c r="N108">
        <v>-6.5217391304347823</v>
      </c>
    </row>
    <row r="109" spans="1:14" x14ac:dyDescent="0.3">
      <c r="A109">
        <v>108</v>
      </c>
      <c r="B109" t="s">
        <v>139</v>
      </c>
      <c r="C109" t="s">
        <v>149</v>
      </c>
      <c r="D109" t="s">
        <v>154</v>
      </c>
      <c r="E109" t="s">
        <v>156</v>
      </c>
      <c r="F109" t="s">
        <v>159</v>
      </c>
      <c r="G109" t="s">
        <v>225</v>
      </c>
      <c r="H109">
        <v>342.42575099959168</v>
      </c>
      <c r="I109">
        <v>49</v>
      </c>
      <c r="J109">
        <v>1468904.0075599661</v>
      </c>
      <c r="K109">
        <v>91336000</v>
      </c>
      <c r="L109">
        <v>107</v>
      </c>
      <c r="M109">
        <v>-24.079873522015337</v>
      </c>
      <c r="N109">
        <v>-6.5217391304347823</v>
      </c>
    </row>
    <row r="110" spans="1:14" x14ac:dyDescent="0.3">
      <c r="A110">
        <v>109</v>
      </c>
      <c r="B110" t="s">
        <v>139</v>
      </c>
      <c r="C110" t="s">
        <v>149</v>
      </c>
      <c r="D110" t="s">
        <v>154</v>
      </c>
      <c r="E110" t="s">
        <v>156</v>
      </c>
      <c r="F110" t="s">
        <v>159</v>
      </c>
      <c r="G110" t="s">
        <v>225</v>
      </c>
      <c r="H110">
        <v>342.42575099959168</v>
      </c>
      <c r="I110">
        <v>49</v>
      </c>
      <c r="J110">
        <v>1468904.0075599661</v>
      </c>
      <c r="K110">
        <v>91336000</v>
      </c>
      <c r="L110">
        <v>108</v>
      </c>
      <c r="M110">
        <v>-24.079873522015337</v>
      </c>
      <c r="N110">
        <v>-6.5217391304347823</v>
      </c>
    </row>
    <row r="111" spans="1:14" x14ac:dyDescent="0.3">
      <c r="A111">
        <v>110</v>
      </c>
      <c r="B111" t="s">
        <v>139</v>
      </c>
      <c r="C111" t="s">
        <v>149</v>
      </c>
      <c r="D111" t="s">
        <v>154</v>
      </c>
      <c r="E111" t="s">
        <v>156</v>
      </c>
      <c r="F111" t="s">
        <v>159</v>
      </c>
      <c r="G111" t="s">
        <v>225</v>
      </c>
      <c r="H111">
        <v>342.42575099959168</v>
      </c>
      <c r="I111">
        <v>49</v>
      </c>
      <c r="J111">
        <v>1468904.0075599661</v>
      </c>
      <c r="K111">
        <v>91336000</v>
      </c>
      <c r="L111">
        <v>109</v>
      </c>
      <c r="M111">
        <v>-24.079873522015337</v>
      </c>
      <c r="N111">
        <v>-6.5217391304347823</v>
      </c>
    </row>
    <row r="112" spans="1:14" x14ac:dyDescent="0.3">
      <c r="A112">
        <v>111</v>
      </c>
      <c r="B112" t="s">
        <v>139</v>
      </c>
      <c r="C112" t="s">
        <v>149</v>
      </c>
      <c r="D112" t="s">
        <v>154</v>
      </c>
      <c r="E112" t="s">
        <v>156</v>
      </c>
      <c r="F112" t="s">
        <v>159</v>
      </c>
      <c r="G112" t="s">
        <v>225</v>
      </c>
      <c r="H112">
        <v>342.42575099959168</v>
      </c>
      <c r="I112">
        <v>49</v>
      </c>
      <c r="J112">
        <v>1468904.0075599661</v>
      </c>
      <c r="K112">
        <v>91336000</v>
      </c>
      <c r="L112">
        <v>110</v>
      </c>
      <c r="M112">
        <v>-24.079873522015337</v>
      </c>
      <c r="N112">
        <v>-6.5217391304347823</v>
      </c>
    </row>
    <row r="113" spans="1:14" x14ac:dyDescent="0.3">
      <c r="A113">
        <v>112</v>
      </c>
      <c r="B113" t="s">
        <v>139</v>
      </c>
      <c r="C113" t="s">
        <v>149</v>
      </c>
      <c r="D113" t="s">
        <v>154</v>
      </c>
      <c r="E113" t="s">
        <v>156</v>
      </c>
      <c r="F113" t="s">
        <v>159</v>
      </c>
      <c r="G113" t="s">
        <v>225</v>
      </c>
      <c r="H113">
        <v>342.42575099959168</v>
      </c>
      <c r="I113">
        <v>49</v>
      </c>
      <c r="J113">
        <v>1468904.0075599661</v>
      </c>
      <c r="K113">
        <v>91336000</v>
      </c>
      <c r="L113">
        <v>111</v>
      </c>
      <c r="M113">
        <v>-24.079873522015337</v>
      </c>
      <c r="N113">
        <v>-6.5217391304347823</v>
      </c>
    </row>
    <row r="114" spans="1:14" x14ac:dyDescent="0.3">
      <c r="A114">
        <v>113</v>
      </c>
      <c r="B114" t="s">
        <v>139</v>
      </c>
      <c r="C114" t="s">
        <v>149</v>
      </c>
      <c r="D114" t="s">
        <v>154</v>
      </c>
      <c r="E114" t="s">
        <v>156</v>
      </c>
      <c r="F114" t="s">
        <v>159</v>
      </c>
      <c r="G114" t="s">
        <v>225</v>
      </c>
      <c r="H114">
        <v>342.42575099959168</v>
      </c>
      <c r="I114">
        <v>49</v>
      </c>
      <c r="J114">
        <v>1468904.0075599661</v>
      </c>
      <c r="K114">
        <v>91336000</v>
      </c>
      <c r="L114">
        <v>112</v>
      </c>
      <c r="M114">
        <v>-24.079873522015337</v>
      </c>
      <c r="N114">
        <v>-6.5217391304347823</v>
      </c>
    </row>
    <row r="115" spans="1:14" x14ac:dyDescent="0.3">
      <c r="A115">
        <v>114</v>
      </c>
      <c r="B115" t="s">
        <v>139</v>
      </c>
      <c r="C115" t="s">
        <v>149</v>
      </c>
      <c r="D115" t="s">
        <v>154</v>
      </c>
      <c r="E115" t="s">
        <v>156</v>
      </c>
      <c r="F115" t="s">
        <v>159</v>
      </c>
      <c r="G115" t="s">
        <v>225</v>
      </c>
      <c r="H115">
        <v>328.73397195970443</v>
      </c>
      <c r="I115">
        <v>47</v>
      </c>
      <c r="J115">
        <v>1347466.0147861238</v>
      </c>
      <c r="K115">
        <v>87608000</v>
      </c>
      <c r="L115">
        <v>113</v>
      </c>
      <c r="M115">
        <v>-13.821877964378032</v>
      </c>
      <c r="N115">
        <v>-2.1739130434782608</v>
      </c>
    </row>
    <row r="116" spans="1:14" x14ac:dyDescent="0.3">
      <c r="A116">
        <v>115</v>
      </c>
      <c r="B116" t="s">
        <v>139</v>
      </c>
      <c r="C116" t="s">
        <v>149</v>
      </c>
      <c r="D116" t="s">
        <v>154</v>
      </c>
      <c r="E116" t="s">
        <v>156</v>
      </c>
      <c r="F116" t="s">
        <v>159</v>
      </c>
      <c r="G116" t="s">
        <v>225</v>
      </c>
      <c r="H116">
        <v>328.73397195970443</v>
      </c>
      <c r="I116">
        <v>47</v>
      </c>
      <c r="J116">
        <v>1347466.0147861238</v>
      </c>
      <c r="K116">
        <v>87608000</v>
      </c>
      <c r="L116">
        <v>114</v>
      </c>
      <c r="M116">
        <v>-13.821877964378032</v>
      </c>
      <c r="N116">
        <v>-2.1739130434782608</v>
      </c>
    </row>
    <row r="117" spans="1:14" x14ac:dyDescent="0.3">
      <c r="A117">
        <v>116</v>
      </c>
      <c r="B117" t="s">
        <v>139</v>
      </c>
      <c r="C117" t="s">
        <v>149</v>
      </c>
      <c r="D117" t="s">
        <v>154</v>
      </c>
      <c r="E117" t="s">
        <v>156</v>
      </c>
      <c r="F117" t="s">
        <v>159</v>
      </c>
      <c r="G117" t="s">
        <v>225</v>
      </c>
      <c r="H117">
        <v>328.73397195970443</v>
      </c>
      <c r="I117">
        <v>47</v>
      </c>
      <c r="J117">
        <v>1347466.0147861238</v>
      </c>
      <c r="K117">
        <v>87608000</v>
      </c>
      <c r="L117">
        <v>115</v>
      </c>
      <c r="M117">
        <v>-13.821877964378032</v>
      </c>
      <c r="N117">
        <v>-2.1739130434782608</v>
      </c>
    </row>
    <row r="118" spans="1:14" x14ac:dyDescent="0.3">
      <c r="A118">
        <v>117</v>
      </c>
      <c r="B118" t="s">
        <v>139</v>
      </c>
      <c r="C118" t="s">
        <v>149</v>
      </c>
      <c r="D118" t="s">
        <v>154</v>
      </c>
      <c r="E118" t="s">
        <v>156</v>
      </c>
      <c r="F118" t="s">
        <v>159</v>
      </c>
      <c r="G118" t="s">
        <v>225</v>
      </c>
      <c r="H118">
        <v>328.73397195970443</v>
      </c>
      <c r="I118">
        <v>47</v>
      </c>
      <c r="J118">
        <v>1347466.0147861238</v>
      </c>
      <c r="K118">
        <v>87608000</v>
      </c>
      <c r="L118">
        <v>116</v>
      </c>
      <c r="M118">
        <v>-13.821877964378032</v>
      </c>
      <c r="N118">
        <v>-2.1739130434782608</v>
      </c>
    </row>
    <row r="119" spans="1:14" x14ac:dyDescent="0.3">
      <c r="A119">
        <v>118</v>
      </c>
      <c r="B119" t="s">
        <v>139</v>
      </c>
      <c r="C119" t="s">
        <v>149</v>
      </c>
      <c r="D119" t="s">
        <v>154</v>
      </c>
      <c r="E119" t="s">
        <v>156</v>
      </c>
      <c r="F119" t="s">
        <v>159</v>
      </c>
      <c r="G119" t="s">
        <v>225</v>
      </c>
      <c r="H119">
        <v>328.73397195970443</v>
      </c>
      <c r="I119">
        <v>47</v>
      </c>
      <c r="J119">
        <v>1347466.0147861238</v>
      </c>
      <c r="K119">
        <v>87608000</v>
      </c>
      <c r="L119">
        <v>117</v>
      </c>
      <c r="M119">
        <v>-13.821877964378032</v>
      </c>
      <c r="N119">
        <v>-2.1739130434782608</v>
      </c>
    </row>
    <row r="120" spans="1:14" x14ac:dyDescent="0.3">
      <c r="A120">
        <v>119</v>
      </c>
      <c r="B120" t="s">
        <v>139</v>
      </c>
      <c r="C120" t="s">
        <v>149</v>
      </c>
      <c r="D120" t="s">
        <v>154</v>
      </c>
      <c r="E120" t="s">
        <v>156</v>
      </c>
      <c r="F120" t="s">
        <v>159</v>
      </c>
      <c r="G120" t="s">
        <v>225</v>
      </c>
      <c r="H120">
        <v>328.73397195970443</v>
      </c>
      <c r="I120">
        <v>47</v>
      </c>
      <c r="J120">
        <v>1347466.0147861238</v>
      </c>
      <c r="K120">
        <v>87608000</v>
      </c>
      <c r="L120">
        <v>118</v>
      </c>
      <c r="M120">
        <v>-13.821877964378032</v>
      </c>
      <c r="N120">
        <v>-2.1739130434782608</v>
      </c>
    </row>
    <row r="121" spans="1:14" x14ac:dyDescent="0.3">
      <c r="A121">
        <v>120</v>
      </c>
      <c r="B121" t="s">
        <v>139</v>
      </c>
      <c r="C121" t="s">
        <v>149</v>
      </c>
      <c r="D121" t="s">
        <v>154</v>
      </c>
      <c r="E121" t="s">
        <v>156</v>
      </c>
      <c r="F121" t="s">
        <v>159</v>
      </c>
      <c r="G121" t="s">
        <v>225</v>
      </c>
      <c r="H121">
        <v>328.73397195970443</v>
      </c>
      <c r="I121">
        <v>47</v>
      </c>
      <c r="J121">
        <v>1347466.0147861238</v>
      </c>
      <c r="K121">
        <v>87608000</v>
      </c>
      <c r="L121">
        <v>119</v>
      </c>
      <c r="M121">
        <v>-13.821877964378032</v>
      </c>
      <c r="N121">
        <v>-2.1739130434782608</v>
      </c>
    </row>
    <row r="122" spans="1:14" x14ac:dyDescent="0.3">
      <c r="A122">
        <v>121</v>
      </c>
      <c r="B122" t="s">
        <v>139</v>
      </c>
      <c r="C122" t="s">
        <v>149</v>
      </c>
      <c r="D122" t="s">
        <v>154</v>
      </c>
      <c r="E122" t="s">
        <v>156</v>
      </c>
      <c r="F122" t="s">
        <v>159</v>
      </c>
      <c r="G122" t="s">
        <v>225</v>
      </c>
      <c r="H122">
        <v>328.73397195970443</v>
      </c>
      <c r="I122">
        <v>47</v>
      </c>
      <c r="J122">
        <v>1347466.0147861238</v>
      </c>
      <c r="K122">
        <v>87608000</v>
      </c>
      <c r="L122">
        <v>120</v>
      </c>
      <c r="M122">
        <v>-13.821877964378032</v>
      </c>
      <c r="N122">
        <v>-2.1739130434782608</v>
      </c>
    </row>
    <row r="123" spans="1:14" x14ac:dyDescent="0.3">
      <c r="A123">
        <v>122</v>
      </c>
      <c r="B123" t="s">
        <v>139</v>
      </c>
      <c r="C123" t="s">
        <v>149</v>
      </c>
      <c r="D123" t="s">
        <v>154</v>
      </c>
      <c r="E123" t="s">
        <v>156</v>
      </c>
      <c r="F123" t="s">
        <v>159</v>
      </c>
      <c r="G123" t="s">
        <v>225</v>
      </c>
      <c r="H123">
        <v>328.73397195970443</v>
      </c>
      <c r="I123">
        <v>47</v>
      </c>
      <c r="J123">
        <v>1347466.0147861238</v>
      </c>
      <c r="K123">
        <v>87608000</v>
      </c>
      <c r="L123">
        <v>121</v>
      </c>
      <c r="M123">
        <v>-13.821877964378032</v>
      </c>
      <c r="N123">
        <v>-2.1739130434782608</v>
      </c>
    </row>
    <row r="124" spans="1:14" x14ac:dyDescent="0.3">
      <c r="A124">
        <v>123</v>
      </c>
      <c r="B124" t="s">
        <v>139</v>
      </c>
      <c r="C124" t="s">
        <v>149</v>
      </c>
      <c r="D124" t="s">
        <v>154</v>
      </c>
      <c r="E124" t="s">
        <v>156</v>
      </c>
      <c r="F124" t="s">
        <v>159</v>
      </c>
      <c r="G124" t="s">
        <v>225</v>
      </c>
      <c r="H124">
        <v>328.73397195970443</v>
      </c>
      <c r="I124">
        <v>47</v>
      </c>
      <c r="J124">
        <v>1347466.0147861238</v>
      </c>
      <c r="K124">
        <v>87608000</v>
      </c>
      <c r="L124">
        <v>122</v>
      </c>
      <c r="M124">
        <v>-13.821877964378032</v>
      </c>
      <c r="N124">
        <v>-2.1739130434782608</v>
      </c>
    </row>
    <row r="125" spans="1:14" x14ac:dyDescent="0.3">
      <c r="A125">
        <v>124</v>
      </c>
      <c r="B125" t="s">
        <v>139</v>
      </c>
      <c r="C125" t="s">
        <v>149</v>
      </c>
      <c r="D125" t="s">
        <v>154</v>
      </c>
      <c r="E125" t="s">
        <v>156</v>
      </c>
      <c r="F125" t="s">
        <v>159</v>
      </c>
      <c r="G125" t="s">
        <v>225</v>
      </c>
      <c r="H125">
        <v>328.73397195970443</v>
      </c>
      <c r="I125">
        <v>47</v>
      </c>
      <c r="J125">
        <v>1347466.0147861238</v>
      </c>
      <c r="K125">
        <v>87608000</v>
      </c>
      <c r="L125">
        <v>123</v>
      </c>
      <c r="M125">
        <v>-13.821877964378032</v>
      </c>
      <c r="N125">
        <v>-2.1739130434782608</v>
      </c>
    </row>
    <row r="126" spans="1:14" x14ac:dyDescent="0.3">
      <c r="A126">
        <v>125</v>
      </c>
      <c r="B126" t="s">
        <v>139</v>
      </c>
      <c r="C126" t="s">
        <v>149</v>
      </c>
      <c r="D126" t="s">
        <v>154</v>
      </c>
      <c r="E126" t="s">
        <v>156</v>
      </c>
      <c r="F126" t="s">
        <v>159</v>
      </c>
      <c r="G126" t="s">
        <v>225</v>
      </c>
      <c r="H126">
        <v>328.73397195970443</v>
      </c>
      <c r="I126">
        <v>47</v>
      </c>
      <c r="J126">
        <v>1347466.0147861238</v>
      </c>
      <c r="K126">
        <v>87608000</v>
      </c>
      <c r="L126">
        <v>124</v>
      </c>
      <c r="M126">
        <v>-13.821877964378032</v>
      </c>
      <c r="N126">
        <v>-2.1739130434782608</v>
      </c>
    </row>
    <row r="127" spans="1:14" x14ac:dyDescent="0.3">
      <c r="A127">
        <v>126</v>
      </c>
      <c r="B127" t="s">
        <v>139</v>
      </c>
      <c r="C127" t="s">
        <v>149</v>
      </c>
      <c r="D127" t="s">
        <v>154</v>
      </c>
      <c r="E127" t="s">
        <v>156</v>
      </c>
      <c r="F127" t="s">
        <v>159</v>
      </c>
      <c r="G127" t="s">
        <v>225</v>
      </c>
      <c r="H127">
        <v>328.73397195970443</v>
      </c>
      <c r="I127">
        <v>47</v>
      </c>
      <c r="J127">
        <v>1347466.0147861238</v>
      </c>
      <c r="K127">
        <v>87608000</v>
      </c>
      <c r="L127">
        <v>125</v>
      </c>
      <c r="M127">
        <v>-13.821877964378032</v>
      </c>
      <c r="N127">
        <v>-2.1739130434782608</v>
      </c>
    </row>
    <row r="128" spans="1:14" x14ac:dyDescent="0.3">
      <c r="A128">
        <v>127</v>
      </c>
      <c r="B128" t="s">
        <v>139</v>
      </c>
      <c r="C128" t="s">
        <v>149</v>
      </c>
      <c r="D128" t="s">
        <v>154</v>
      </c>
      <c r="E128" t="s">
        <v>156</v>
      </c>
      <c r="F128" t="s">
        <v>159</v>
      </c>
      <c r="G128" t="s">
        <v>225</v>
      </c>
      <c r="H128">
        <v>328.73397195970443</v>
      </c>
      <c r="I128">
        <v>47</v>
      </c>
      <c r="J128">
        <v>1347466.0147861238</v>
      </c>
      <c r="K128">
        <v>87608000</v>
      </c>
      <c r="L128">
        <v>126</v>
      </c>
      <c r="M128">
        <v>-13.821877964378032</v>
      </c>
      <c r="N128">
        <v>-2.1739130434782608</v>
      </c>
    </row>
    <row r="129" spans="1:14" x14ac:dyDescent="0.3">
      <c r="A129">
        <v>128</v>
      </c>
      <c r="B129" t="s">
        <v>139</v>
      </c>
      <c r="C129" t="s">
        <v>149</v>
      </c>
      <c r="D129" t="s">
        <v>154</v>
      </c>
      <c r="E129" t="s">
        <v>156</v>
      </c>
      <c r="F129" t="s">
        <v>159</v>
      </c>
      <c r="G129" t="s">
        <v>225</v>
      </c>
      <c r="H129">
        <v>328.73397195970443</v>
      </c>
      <c r="I129">
        <v>47</v>
      </c>
      <c r="J129">
        <v>1347466.0147861238</v>
      </c>
      <c r="K129">
        <v>87608000</v>
      </c>
      <c r="L129">
        <v>127</v>
      </c>
      <c r="M129">
        <v>-13.821877964378032</v>
      </c>
      <c r="N129">
        <v>-2.1739130434782608</v>
      </c>
    </row>
    <row r="130" spans="1:14" x14ac:dyDescent="0.3">
      <c r="A130">
        <v>129</v>
      </c>
      <c r="B130" t="s">
        <v>139</v>
      </c>
      <c r="C130" t="s">
        <v>149</v>
      </c>
      <c r="D130" t="s">
        <v>154</v>
      </c>
      <c r="E130" t="s">
        <v>156</v>
      </c>
      <c r="F130" t="s">
        <v>159</v>
      </c>
      <c r="G130" t="s">
        <v>225</v>
      </c>
      <c r="H130">
        <v>328.73397195970443</v>
      </c>
      <c r="I130">
        <v>47</v>
      </c>
      <c r="J130">
        <v>1347466.0147861238</v>
      </c>
      <c r="K130">
        <v>87608000</v>
      </c>
      <c r="L130">
        <v>128</v>
      </c>
      <c r="M130">
        <v>-13.821877964378032</v>
      </c>
      <c r="N130">
        <v>-2.1739130434782608</v>
      </c>
    </row>
    <row r="131" spans="1:14" x14ac:dyDescent="0.3">
      <c r="A131">
        <v>130</v>
      </c>
      <c r="B131" t="s">
        <v>139</v>
      </c>
      <c r="C131" t="s">
        <v>149</v>
      </c>
      <c r="D131" t="s">
        <v>154</v>
      </c>
      <c r="E131" t="s">
        <v>156</v>
      </c>
      <c r="F131" t="s">
        <v>159</v>
      </c>
      <c r="G131" t="s">
        <v>225</v>
      </c>
      <c r="H131">
        <v>328.73397195970443</v>
      </c>
      <c r="I131">
        <v>47</v>
      </c>
      <c r="J131">
        <v>1347466.0147861238</v>
      </c>
      <c r="K131">
        <v>87608000</v>
      </c>
      <c r="L131">
        <v>129</v>
      </c>
      <c r="M131">
        <v>-13.821877964378032</v>
      </c>
      <c r="N131">
        <v>-2.1739130434782608</v>
      </c>
    </row>
    <row r="132" spans="1:14" x14ac:dyDescent="0.3">
      <c r="A132">
        <v>131</v>
      </c>
      <c r="B132" t="s">
        <v>139</v>
      </c>
      <c r="C132" t="s">
        <v>149</v>
      </c>
      <c r="D132" t="s">
        <v>154</v>
      </c>
      <c r="E132" t="s">
        <v>156</v>
      </c>
      <c r="F132" t="s">
        <v>159</v>
      </c>
      <c r="G132" t="s">
        <v>225</v>
      </c>
      <c r="H132">
        <v>328.73397195970443</v>
      </c>
      <c r="I132">
        <v>47</v>
      </c>
      <c r="J132">
        <v>1347466.0147861238</v>
      </c>
      <c r="K132">
        <v>87608000</v>
      </c>
      <c r="L132">
        <v>130</v>
      </c>
      <c r="M132">
        <v>-13.821877964378032</v>
      </c>
      <c r="N132">
        <v>-2.1739130434782608</v>
      </c>
    </row>
    <row r="133" spans="1:14" x14ac:dyDescent="0.3">
      <c r="A133">
        <v>132</v>
      </c>
      <c r="B133" t="s">
        <v>139</v>
      </c>
      <c r="C133" t="s">
        <v>149</v>
      </c>
      <c r="D133" t="s">
        <v>154</v>
      </c>
      <c r="E133" t="s">
        <v>156</v>
      </c>
      <c r="F133" t="s">
        <v>159</v>
      </c>
      <c r="G133" t="s">
        <v>225</v>
      </c>
      <c r="H133">
        <v>328.73397195970443</v>
      </c>
      <c r="I133">
        <v>47</v>
      </c>
      <c r="J133">
        <v>1347466.0147861238</v>
      </c>
      <c r="K133">
        <v>87608000</v>
      </c>
      <c r="L133">
        <v>131</v>
      </c>
      <c r="M133">
        <v>-13.821877964378032</v>
      </c>
      <c r="N133">
        <v>-2.1739130434782608</v>
      </c>
    </row>
    <row r="134" spans="1:14" x14ac:dyDescent="0.3">
      <c r="A134">
        <v>133</v>
      </c>
      <c r="B134" t="s">
        <v>139</v>
      </c>
      <c r="C134" t="s">
        <v>149</v>
      </c>
      <c r="D134" t="s">
        <v>154</v>
      </c>
      <c r="E134" t="s">
        <v>156</v>
      </c>
      <c r="F134" t="s">
        <v>159</v>
      </c>
      <c r="G134" t="s">
        <v>225</v>
      </c>
      <c r="H134">
        <v>328.73397195970443</v>
      </c>
      <c r="I134">
        <v>47</v>
      </c>
      <c r="J134">
        <v>1347466.0147861238</v>
      </c>
      <c r="K134">
        <v>87608000</v>
      </c>
      <c r="L134">
        <v>132</v>
      </c>
      <c r="M134">
        <v>-13.821877964378032</v>
      </c>
      <c r="N134">
        <v>-2.1739130434782608</v>
      </c>
    </row>
    <row r="135" spans="1:14" x14ac:dyDescent="0.3">
      <c r="A135">
        <v>134</v>
      </c>
      <c r="B135" t="s">
        <v>139</v>
      </c>
      <c r="C135" t="s">
        <v>149</v>
      </c>
      <c r="D135" t="s">
        <v>154</v>
      </c>
      <c r="E135" t="s">
        <v>156</v>
      </c>
      <c r="F135" t="s">
        <v>159</v>
      </c>
      <c r="G135" t="s">
        <v>225</v>
      </c>
      <c r="H135">
        <v>328.73397195970443</v>
      </c>
      <c r="I135">
        <v>47</v>
      </c>
      <c r="J135">
        <v>1347466.0147861238</v>
      </c>
      <c r="K135">
        <v>87608000</v>
      </c>
      <c r="L135">
        <v>133</v>
      </c>
      <c r="M135">
        <v>-13.821877964378032</v>
      </c>
      <c r="N135">
        <v>-2.1739130434782608</v>
      </c>
    </row>
    <row r="136" spans="1:14" x14ac:dyDescent="0.3">
      <c r="A136">
        <v>135</v>
      </c>
      <c r="B136" t="s">
        <v>139</v>
      </c>
      <c r="C136" t="s">
        <v>149</v>
      </c>
      <c r="D136" t="s">
        <v>154</v>
      </c>
      <c r="E136" t="s">
        <v>156</v>
      </c>
      <c r="F136" t="s">
        <v>159</v>
      </c>
      <c r="G136" t="s">
        <v>225</v>
      </c>
      <c r="H136">
        <v>328.73397195970443</v>
      </c>
      <c r="I136">
        <v>47</v>
      </c>
      <c r="J136">
        <v>1347466.0147861238</v>
      </c>
      <c r="K136">
        <v>87608000</v>
      </c>
      <c r="L136">
        <v>134</v>
      </c>
      <c r="M136">
        <v>-13.821877964378032</v>
      </c>
      <c r="N136">
        <v>-2.1739130434782608</v>
      </c>
    </row>
    <row r="137" spans="1:14" x14ac:dyDescent="0.3">
      <c r="A137">
        <v>136</v>
      </c>
      <c r="B137" t="s">
        <v>139</v>
      </c>
      <c r="C137" t="s">
        <v>149</v>
      </c>
      <c r="D137" t="s">
        <v>154</v>
      </c>
      <c r="E137" t="s">
        <v>156</v>
      </c>
      <c r="F137" t="s">
        <v>159</v>
      </c>
      <c r="G137" t="s">
        <v>225</v>
      </c>
      <c r="H137">
        <v>328.73397195970443</v>
      </c>
      <c r="I137">
        <v>47</v>
      </c>
      <c r="J137">
        <v>1347466.0147861238</v>
      </c>
      <c r="K137">
        <v>87608000</v>
      </c>
      <c r="L137">
        <v>135</v>
      </c>
      <c r="M137">
        <v>-13.821877964378032</v>
      </c>
      <c r="N137">
        <v>-2.1739130434782608</v>
      </c>
    </row>
    <row r="138" spans="1:14" x14ac:dyDescent="0.3">
      <c r="A138">
        <v>137</v>
      </c>
      <c r="B138" t="s">
        <v>139</v>
      </c>
      <c r="C138" t="s">
        <v>149</v>
      </c>
      <c r="D138" t="s">
        <v>154</v>
      </c>
      <c r="E138" t="s">
        <v>156</v>
      </c>
      <c r="F138" t="s">
        <v>159</v>
      </c>
      <c r="G138" t="s">
        <v>225</v>
      </c>
      <c r="H138">
        <v>328.73397195970443</v>
      </c>
      <c r="I138">
        <v>47</v>
      </c>
      <c r="J138">
        <v>1347466.0147861238</v>
      </c>
      <c r="K138">
        <v>87608000</v>
      </c>
      <c r="L138">
        <v>136</v>
      </c>
      <c r="M138">
        <v>-13.821877964378032</v>
      </c>
      <c r="N138">
        <v>-2.1739130434782608</v>
      </c>
    </row>
    <row r="139" spans="1:14" x14ac:dyDescent="0.3">
      <c r="A139">
        <v>138</v>
      </c>
      <c r="B139" t="s">
        <v>139</v>
      </c>
      <c r="C139" t="s">
        <v>149</v>
      </c>
      <c r="D139" t="s">
        <v>154</v>
      </c>
      <c r="E139" t="s">
        <v>156</v>
      </c>
      <c r="F139" t="s">
        <v>159</v>
      </c>
      <c r="G139" t="s">
        <v>225</v>
      </c>
      <c r="H139">
        <v>328.73397195970443</v>
      </c>
      <c r="I139">
        <v>47</v>
      </c>
      <c r="J139">
        <v>1347466.0147861238</v>
      </c>
      <c r="K139">
        <v>87608000</v>
      </c>
      <c r="L139">
        <v>137</v>
      </c>
      <c r="M139">
        <v>-13.821877964378032</v>
      </c>
      <c r="N139">
        <v>-2.1739130434782608</v>
      </c>
    </row>
    <row r="140" spans="1:14" x14ac:dyDescent="0.3">
      <c r="A140">
        <v>139</v>
      </c>
      <c r="B140" t="s">
        <v>139</v>
      </c>
      <c r="C140" t="s">
        <v>149</v>
      </c>
      <c r="D140" t="s">
        <v>154</v>
      </c>
      <c r="E140" t="s">
        <v>156</v>
      </c>
      <c r="F140" t="s">
        <v>159</v>
      </c>
      <c r="G140" t="s">
        <v>225</v>
      </c>
      <c r="H140">
        <v>328.73397195970443</v>
      </c>
      <c r="I140">
        <v>47</v>
      </c>
      <c r="J140">
        <v>1347466.0147861238</v>
      </c>
      <c r="K140">
        <v>87608000</v>
      </c>
      <c r="L140">
        <v>138</v>
      </c>
      <c r="M140">
        <v>-13.821877964378032</v>
      </c>
      <c r="N140">
        <v>-2.1739130434782608</v>
      </c>
    </row>
    <row r="141" spans="1:14" x14ac:dyDescent="0.3">
      <c r="A141">
        <v>140</v>
      </c>
      <c r="B141" t="s">
        <v>139</v>
      </c>
      <c r="C141" t="s">
        <v>149</v>
      </c>
      <c r="D141" t="s">
        <v>154</v>
      </c>
      <c r="E141" t="s">
        <v>156</v>
      </c>
      <c r="F141" t="s">
        <v>159</v>
      </c>
      <c r="G141" t="s">
        <v>225</v>
      </c>
      <c r="H141">
        <v>328.73397195970443</v>
      </c>
      <c r="I141">
        <v>47</v>
      </c>
      <c r="J141">
        <v>1347466.0147861238</v>
      </c>
      <c r="K141">
        <v>87608000</v>
      </c>
      <c r="L141">
        <v>139</v>
      </c>
      <c r="M141">
        <v>-13.821877964378032</v>
      </c>
      <c r="N141">
        <v>-2.1739130434782608</v>
      </c>
    </row>
    <row r="142" spans="1:14" x14ac:dyDescent="0.3">
      <c r="A142">
        <v>141</v>
      </c>
      <c r="B142" t="s">
        <v>139</v>
      </c>
      <c r="C142" t="s">
        <v>149</v>
      </c>
      <c r="D142" t="s">
        <v>154</v>
      </c>
      <c r="E142" t="s">
        <v>156</v>
      </c>
      <c r="F142" t="s">
        <v>159</v>
      </c>
      <c r="G142" t="s">
        <v>225</v>
      </c>
      <c r="H142">
        <v>328.73397195970443</v>
      </c>
      <c r="I142">
        <v>47</v>
      </c>
      <c r="J142">
        <v>1347466.0147861238</v>
      </c>
      <c r="K142">
        <v>87608000</v>
      </c>
      <c r="L142">
        <v>140</v>
      </c>
      <c r="M142">
        <v>-13.821877964378032</v>
      </c>
      <c r="N142">
        <v>-2.1739130434782608</v>
      </c>
    </row>
    <row r="143" spans="1:14" x14ac:dyDescent="0.3">
      <c r="A143">
        <v>142</v>
      </c>
      <c r="B143" t="s">
        <v>139</v>
      </c>
      <c r="C143" t="s">
        <v>149</v>
      </c>
      <c r="D143" t="s">
        <v>154</v>
      </c>
      <c r="E143" t="s">
        <v>156</v>
      </c>
      <c r="F143" t="s">
        <v>159</v>
      </c>
      <c r="G143" t="s">
        <v>225</v>
      </c>
      <c r="H143">
        <v>328.73397195970443</v>
      </c>
      <c r="I143">
        <v>47</v>
      </c>
      <c r="J143">
        <v>1347466.0147861238</v>
      </c>
      <c r="K143">
        <v>87608000</v>
      </c>
      <c r="L143">
        <v>141</v>
      </c>
      <c r="M143">
        <v>-13.821877964378032</v>
      </c>
      <c r="N143">
        <v>-2.1739130434782608</v>
      </c>
    </row>
    <row r="144" spans="1:14" x14ac:dyDescent="0.3">
      <c r="A144">
        <v>143</v>
      </c>
      <c r="B144" t="s">
        <v>139</v>
      </c>
      <c r="C144" t="s">
        <v>149</v>
      </c>
      <c r="D144" t="s">
        <v>154</v>
      </c>
      <c r="E144" t="s">
        <v>156</v>
      </c>
      <c r="F144" t="s">
        <v>159</v>
      </c>
      <c r="G144" t="s">
        <v>225</v>
      </c>
      <c r="H144">
        <v>328.73397195970443</v>
      </c>
      <c r="I144">
        <v>47</v>
      </c>
      <c r="J144">
        <v>1347466.0147861238</v>
      </c>
      <c r="K144">
        <v>87608000</v>
      </c>
      <c r="L144">
        <v>142</v>
      </c>
      <c r="M144">
        <v>-13.821877964378032</v>
      </c>
      <c r="N144">
        <v>-2.1739130434782608</v>
      </c>
    </row>
    <row r="145" spans="1:14" x14ac:dyDescent="0.3">
      <c r="A145">
        <v>144</v>
      </c>
      <c r="B145" t="s">
        <v>139</v>
      </c>
      <c r="C145" t="s">
        <v>149</v>
      </c>
      <c r="D145" t="s">
        <v>154</v>
      </c>
      <c r="E145" t="s">
        <v>156</v>
      </c>
      <c r="F145" t="s">
        <v>159</v>
      </c>
      <c r="G145" t="s">
        <v>225</v>
      </c>
      <c r="H145">
        <v>328.73397195970443</v>
      </c>
      <c r="I145">
        <v>47</v>
      </c>
      <c r="J145">
        <v>1347466.0147861238</v>
      </c>
      <c r="K145">
        <v>87608000</v>
      </c>
      <c r="L145">
        <v>143</v>
      </c>
      <c r="M145">
        <v>-13.821877964378032</v>
      </c>
      <c r="N145">
        <v>-2.1739130434782608</v>
      </c>
    </row>
    <row r="146" spans="1:14" x14ac:dyDescent="0.3">
      <c r="A146">
        <v>145</v>
      </c>
      <c r="B146" t="s">
        <v>139</v>
      </c>
      <c r="C146" t="s">
        <v>149</v>
      </c>
      <c r="D146" t="s">
        <v>154</v>
      </c>
      <c r="E146" t="s">
        <v>156</v>
      </c>
      <c r="F146" t="s">
        <v>159</v>
      </c>
      <c r="G146" t="s">
        <v>225</v>
      </c>
      <c r="H146">
        <v>328.73397195970443</v>
      </c>
      <c r="I146">
        <v>47</v>
      </c>
      <c r="J146">
        <v>1347466.0147861238</v>
      </c>
      <c r="K146">
        <v>87608000</v>
      </c>
      <c r="L146">
        <v>144</v>
      </c>
      <c r="M146">
        <v>-13.821877964378032</v>
      </c>
      <c r="N146">
        <v>-2.1739130434782608</v>
      </c>
    </row>
    <row r="147" spans="1:14" x14ac:dyDescent="0.3">
      <c r="A147">
        <v>146</v>
      </c>
      <c r="B147" t="s">
        <v>139</v>
      </c>
      <c r="C147" t="s">
        <v>149</v>
      </c>
      <c r="D147" t="s">
        <v>154</v>
      </c>
      <c r="E147" t="s">
        <v>156</v>
      </c>
      <c r="F147" t="s">
        <v>159</v>
      </c>
      <c r="G147" t="s">
        <v>225</v>
      </c>
      <c r="H147">
        <v>328.73397195970443</v>
      </c>
      <c r="I147">
        <v>47</v>
      </c>
      <c r="J147">
        <v>1347466.0147861238</v>
      </c>
      <c r="K147">
        <v>87608000</v>
      </c>
      <c r="L147">
        <v>145</v>
      </c>
      <c r="M147">
        <v>-13.821877964378032</v>
      </c>
      <c r="N147">
        <v>-2.1739130434782608</v>
      </c>
    </row>
    <row r="148" spans="1:14" x14ac:dyDescent="0.3">
      <c r="A148">
        <v>147</v>
      </c>
      <c r="B148" t="s">
        <v>139</v>
      </c>
      <c r="C148" t="s">
        <v>149</v>
      </c>
      <c r="D148" t="s">
        <v>154</v>
      </c>
      <c r="E148" t="s">
        <v>156</v>
      </c>
      <c r="F148" t="s">
        <v>159</v>
      </c>
      <c r="G148" t="s">
        <v>225</v>
      </c>
      <c r="H148">
        <v>328.73397195970443</v>
      </c>
      <c r="I148">
        <v>47</v>
      </c>
      <c r="J148">
        <v>1347466.0147861238</v>
      </c>
      <c r="K148">
        <v>87608000</v>
      </c>
      <c r="L148">
        <v>146</v>
      </c>
      <c r="M148">
        <v>-13.821877964378032</v>
      </c>
      <c r="N148">
        <v>-2.1739130434782608</v>
      </c>
    </row>
    <row r="149" spans="1:14" x14ac:dyDescent="0.3">
      <c r="A149">
        <v>148</v>
      </c>
      <c r="B149" t="s">
        <v>139</v>
      </c>
      <c r="C149" t="s">
        <v>149</v>
      </c>
      <c r="D149" t="s">
        <v>154</v>
      </c>
      <c r="E149" t="s">
        <v>156</v>
      </c>
      <c r="F149" t="s">
        <v>159</v>
      </c>
      <c r="G149" t="s">
        <v>225</v>
      </c>
      <c r="H149">
        <v>328.73397195970443</v>
      </c>
      <c r="I149">
        <v>47</v>
      </c>
      <c r="J149">
        <v>1347466.0147861238</v>
      </c>
      <c r="K149">
        <v>87608000</v>
      </c>
      <c r="L149">
        <v>147</v>
      </c>
      <c r="M149">
        <v>-13.821877964378032</v>
      </c>
      <c r="N149">
        <v>-2.1739130434782608</v>
      </c>
    </row>
    <row r="150" spans="1:14" x14ac:dyDescent="0.3">
      <c r="A150">
        <v>149</v>
      </c>
      <c r="B150" t="s">
        <v>139</v>
      </c>
      <c r="C150" t="s">
        <v>149</v>
      </c>
      <c r="D150" t="s">
        <v>154</v>
      </c>
      <c r="E150" t="s">
        <v>156</v>
      </c>
      <c r="F150" t="s">
        <v>159</v>
      </c>
      <c r="G150" t="s">
        <v>225</v>
      </c>
      <c r="H150">
        <v>328.73397195970443</v>
      </c>
      <c r="I150">
        <v>47</v>
      </c>
      <c r="J150">
        <v>1347466.0147861238</v>
      </c>
      <c r="K150">
        <v>87608000</v>
      </c>
      <c r="L150">
        <v>148</v>
      </c>
      <c r="M150">
        <v>-13.821877964378032</v>
      </c>
      <c r="N150">
        <v>-2.1739130434782608</v>
      </c>
    </row>
    <row r="151" spans="1:14" x14ac:dyDescent="0.3">
      <c r="A151">
        <v>150</v>
      </c>
      <c r="B151" t="s">
        <v>139</v>
      </c>
      <c r="C151" t="s">
        <v>149</v>
      </c>
      <c r="D151" t="s">
        <v>154</v>
      </c>
      <c r="E151" t="s">
        <v>156</v>
      </c>
      <c r="F151" t="s">
        <v>159</v>
      </c>
      <c r="G151" t="s">
        <v>225</v>
      </c>
      <c r="H151">
        <v>328.73397195970443</v>
      </c>
      <c r="I151">
        <v>47</v>
      </c>
      <c r="J151">
        <v>1347466.0147861238</v>
      </c>
      <c r="K151">
        <v>87608000</v>
      </c>
      <c r="L151">
        <v>149</v>
      </c>
      <c r="M151">
        <v>-13.821877964378032</v>
      </c>
      <c r="N151">
        <v>-2.1739130434782608</v>
      </c>
    </row>
    <row r="152" spans="1:14" x14ac:dyDescent="0.3">
      <c r="A152">
        <v>151</v>
      </c>
      <c r="B152" t="s">
        <v>139</v>
      </c>
      <c r="C152" t="s">
        <v>149</v>
      </c>
      <c r="D152" t="s">
        <v>154</v>
      </c>
      <c r="E152" t="s">
        <v>156</v>
      </c>
      <c r="F152" t="s">
        <v>159</v>
      </c>
      <c r="G152" t="s">
        <v>225</v>
      </c>
      <c r="H152">
        <v>328.73397195970443</v>
      </c>
      <c r="I152">
        <v>47</v>
      </c>
      <c r="J152">
        <v>1347466.0147861238</v>
      </c>
      <c r="K152">
        <v>87608000</v>
      </c>
      <c r="L152">
        <v>150</v>
      </c>
      <c r="M152">
        <v>-13.821877964378032</v>
      </c>
      <c r="N152">
        <v>-2.1739130434782608</v>
      </c>
    </row>
    <row r="153" spans="1:14" x14ac:dyDescent="0.3">
      <c r="A153">
        <v>152</v>
      </c>
      <c r="B153" t="s">
        <v>139</v>
      </c>
      <c r="C153" t="s">
        <v>149</v>
      </c>
      <c r="D153" t="s">
        <v>154</v>
      </c>
      <c r="E153" t="s">
        <v>156</v>
      </c>
      <c r="F153" t="s">
        <v>159</v>
      </c>
      <c r="G153" t="s">
        <v>225</v>
      </c>
      <c r="H153">
        <v>328.73397195970443</v>
      </c>
      <c r="I153">
        <v>47</v>
      </c>
      <c r="J153">
        <v>1347466.0147861238</v>
      </c>
      <c r="K153">
        <v>87608000</v>
      </c>
      <c r="L153">
        <v>151</v>
      </c>
      <c r="M153">
        <v>-13.821877964378032</v>
      </c>
      <c r="N153">
        <v>-2.1739130434782608</v>
      </c>
    </row>
    <row r="154" spans="1:14" x14ac:dyDescent="0.3">
      <c r="A154">
        <v>153</v>
      </c>
      <c r="B154" t="s">
        <v>139</v>
      </c>
      <c r="C154" t="s">
        <v>149</v>
      </c>
      <c r="D154" t="s">
        <v>154</v>
      </c>
      <c r="E154" t="s">
        <v>156</v>
      </c>
      <c r="F154" t="s">
        <v>159</v>
      </c>
      <c r="G154" t="s">
        <v>225</v>
      </c>
      <c r="H154">
        <v>328.73397195970443</v>
      </c>
      <c r="I154">
        <v>47</v>
      </c>
      <c r="J154">
        <v>1347466.0147861238</v>
      </c>
      <c r="K154">
        <v>87608000</v>
      </c>
      <c r="L154">
        <v>152</v>
      </c>
      <c r="M154">
        <v>-13.821877964378032</v>
      </c>
      <c r="N154">
        <v>-2.1739130434782608</v>
      </c>
    </row>
    <row r="155" spans="1:14" x14ac:dyDescent="0.3">
      <c r="A155">
        <v>154</v>
      </c>
      <c r="B155" t="s">
        <v>139</v>
      </c>
      <c r="C155" t="s">
        <v>149</v>
      </c>
      <c r="D155" t="s">
        <v>154</v>
      </c>
      <c r="E155" t="s">
        <v>156</v>
      </c>
      <c r="F155" t="s">
        <v>159</v>
      </c>
      <c r="G155" t="s">
        <v>225</v>
      </c>
      <c r="H155">
        <v>328.73397195970443</v>
      </c>
      <c r="I155">
        <v>47</v>
      </c>
      <c r="J155">
        <v>1347466.0147861238</v>
      </c>
      <c r="K155">
        <v>87608000</v>
      </c>
      <c r="L155">
        <v>153</v>
      </c>
      <c r="M155">
        <v>-13.821877964378032</v>
      </c>
      <c r="N155">
        <v>-2.1739130434782608</v>
      </c>
    </row>
    <row r="156" spans="1:14" x14ac:dyDescent="0.3">
      <c r="A156">
        <v>155</v>
      </c>
      <c r="B156" t="s">
        <v>139</v>
      </c>
      <c r="C156" t="s">
        <v>149</v>
      </c>
      <c r="D156" t="s">
        <v>154</v>
      </c>
      <c r="E156" t="s">
        <v>156</v>
      </c>
      <c r="F156" t="s">
        <v>159</v>
      </c>
      <c r="G156" t="s">
        <v>225</v>
      </c>
      <c r="H156">
        <v>328.73397195970443</v>
      </c>
      <c r="I156">
        <v>47</v>
      </c>
      <c r="J156">
        <v>1347466.0147861238</v>
      </c>
      <c r="K156">
        <v>87608000</v>
      </c>
      <c r="L156">
        <v>154</v>
      </c>
      <c r="M156">
        <v>-13.821877964378032</v>
      </c>
      <c r="N156">
        <v>-2.1739130434782608</v>
      </c>
    </row>
    <row r="157" spans="1:14" x14ac:dyDescent="0.3">
      <c r="A157">
        <v>156</v>
      </c>
      <c r="B157" t="s">
        <v>139</v>
      </c>
      <c r="C157" t="s">
        <v>149</v>
      </c>
      <c r="D157" t="s">
        <v>154</v>
      </c>
      <c r="E157" t="s">
        <v>156</v>
      </c>
      <c r="F157" t="s">
        <v>159</v>
      </c>
      <c r="G157" t="s">
        <v>225</v>
      </c>
      <c r="H157">
        <v>328.73397195970443</v>
      </c>
      <c r="I157">
        <v>47</v>
      </c>
      <c r="J157">
        <v>1347466.0147861238</v>
      </c>
      <c r="K157">
        <v>87608000</v>
      </c>
      <c r="L157">
        <v>155</v>
      </c>
      <c r="M157">
        <v>-13.821877964378032</v>
      </c>
      <c r="N157">
        <v>-2.1739130434782608</v>
      </c>
    </row>
    <row r="158" spans="1:14" x14ac:dyDescent="0.3">
      <c r="A158">
        <v>157</v>
      </c>
      <c r="B158" t="s">
        <v>139</v>
      </c>
      <c r="C158" t="s">
        <v>149</v>
      </c>
      <c r="D158" t="s">
        <v>154</v>
      </c>
      <c r="E158" t="s">
        <v>156</v>
      </c>
      <c r="F158" t="s">
        <v>159</v>
      </c>
      <c r="G158" t="s">
        <v>225</v>
      </c>
      <c r="H158">
        <v>328.73397195970443</v>
      </c>
      <c r="I158">
        <v>47</v>
      </c>
      <c r="J158">
        <v>1347466.0147861238</v>
      </c>
      <c r="K158">
        <v>87608000</v>
      </c>
      <c r="L158">
        <v>156</v>
      </c>
      <c r="M158">
        <v>-13.821877964378032</v>
      </c>
      <c r="N158">
        <v>-2.1739130434782608</v>
      </c>
    </row>
    <row r="159" spans="1:14" x14ac:dyDescent="0.3">
      <c r="A159">
        <v>158</v>
      </c>
      <c r="B159" t="s">
        <v>139</v>
      </c>
      <c r="C159" t="s">
        <v>149</v>
      </c>
      <c r="D159" t="s">
        <v>154</v>
      </c>
      <c r="E159" t="s">
        <v>156</v>
      </c>
      <c r="F159" t="s">
        <v>159</v>
      </c>
      <c r="G159" t="s">
        <v>225</v>
      </c>
      <c r="H159">
        <v>328.73397195970443</v>
      </c>
      <c r="I159">
        <v>47</v>
      </c>
      <c r="J159">
        <v>1347466.0147861238</v>
      </c>
      <c r="K159">
        <v>87608000</v>
      </c>
      <c r="L159">
        <v>157</v>
      </c>
      <c r="M159">
        <v>-13.821877964378032</v>
      </c>
      <c r="N159">
        <v>-2.1739130434782608</v>
      </c>
    </row>
    <row r="160" spans="1:14" x14ac:dyDescent="0.3">
      <c r="A160">
        <v>159</v>
      </c>
      <c r="B160" t="s">
        <v>139</v>
      </c>
      <c r="C160" t="s">
        <v>149</v>
      </c>
      <c r="D160" t="s">
        <v>154</v>
      </c>
      <c r="E160" t="s">
        <v>156</v>
      </c>
      <c r="F160" t="s">
        <v>159</v>
      </c>
      <c r="G160" t="s">
        <v>225</v>
      </c>
      <c r="H160">
        <v>326.24537473875557</v>
      </c>
      <c r="I160">
        <v>47</v>
      </c>
      <c r="J160">
        <v>1176681.4415358203</v>
      </c>
      <c r="K160">
        <v>87608000</v>
      </c>
      <c r="L160">
        <v>158</v>
      </c>
      <c r="M160">
        <v>0.60447538434065951</v>
      </c>
      <c r="N160">
        <v>-2.1739130434782608</v>
      </c>
    </row>
    <row r="161" spans="1:14" x14ac:dyDescent="0.3">
      <c r="A161">
        <v>160</v>
      </c>
      <c r="B161" t="s">
        <v>139</v>
      </c>
      <c r="C161" t="s">
        <v>149</v>
      </c>
      <c r="D161" t="s">
        <v>154</v>
      </c>
      <c r="E161" t="s">
        <v>156</v>
      </c>
      <c r="F161" t="s">
        <v>159</v>
      </c>
      <c r="G161" t="s">
        <v>225</v>
      </c>
      <c r="H161">
        <v>326.24537473875557</v>
      </c>
      <c r="I161">
        <v>47</v>
      </c>
      <c r="J161">
        <v>1176681.4415358203</v>
      </c>
      <c r="K161">
        <v>87608000</v>
      </c>
      <c r="L161">
        <v>159</v>
      </c>
      <c r="M161">
        <v>0.60447538434065951</v>
      </c>
      <c r="N161">
        <v>-2.1739130434782608</v>
      </c>
    </row>
    <row r="162" spans="1:14" x14ac:dyDescent="0.3">
      <c r="A162">
        <v>161</v>
      </c>
      <c r="B162" t="s">
        <v>139</v>
      </c>
      <c r="C162" t="s">
        <v>149</v>
      </c>
      <c r="D162" t="s">
        <v>154</v>
      </c>
      <c r="E162" t="s">
        <v>156</v>
      </c>
      <c r="F162" t="s">
        <v>159</v>
      </c>
      <c r="G162" t="s">
        <v>225</v>
      </c>
      <c r="H162">
        <v>326.24537473875557</v>
      </c>
      <c r="I162">
        <v>47</v>
      </c>
      <c r="J162">
        <v>1176681.4415358203</v>
      </c>
      <c r="K162">
        <v>87608000</v>
      </c>
      <c r="L162">
        <v>160</v>
      </c>
      <c r="M162">
        <v>0.60447538434065951</v>
      </c>
      <c r="N162">
        <v>-2.1739130434782608</v>
      </c>
    </row>
    <row r="163" spans="1:14" x14ac:dyDescent="0.3">
      <c r="A163">
        <v>162</v>
      </c>
      <c r="B163" t="s">
        <v>139</v>
      </c>
      <c r="C163" t="s">
        <v>149</v>
      </c>
      <c r="D163" t="s">
        <v>154</v>
      </c>
      <c r="E163" t="s">
        <v>156</v>
      </c>
      <c r="F163" t="s">
        <v>159</v>
      </c>
      <c r="G163" t="s">
        <v>225</v>
      </c>
      <c r="H163">
        <v>326.24537473875557</v>
      </c>
      <c r="I163">
        <v>47</v>
      </c>
      <c r="J163">
        <v>1176681.4415358203</v>
      </c>
      <c r="K163">
        <v>87608000</v>
      </c>
      <c r="L163">
        <v>161</v>
      </c>
      <c r="M163">
        <v>0.60447538434065951</v>
      </c>
      <c r="N163">
        <v>-2.1739130434782608</v>
      </c>
    </row>
    <row r="164" spans="1:14" x14ac:dyDescent="0.3">
      <c r="A164">
        <v>163</v>
      </c>
      <c r="B164" t="s">
        <v>139</v>
      </c>
      <c r="C164" t="s">
        <v>149</v>
      </c>
      <c r="D164" t="s">
        <v>154</v>
      </c>
      <c r="E164" t="s">
        <v>156</v>
      </c>
      <c r="F164" t="s">
        <v>159</v>
      </c>
      <c r="G164" t="s">
        <v>225</v>
      </c>
      <c r="H164">
        <v>326.24537473875557</v>
      </c>
      <c r="I164">
        <v>47</v>
      </c>
      <c r="J164">
        <v>1176681.4415358203</v>
      </c>
      <c r="K164">
        <v>87608000</v>
      </c>
      <c r="L164">
        <v>162</v>
      </c>
      <c r="M164">
        <v>0.60447538434065951</v>
      </c>
      <c r="N164">
        <v>-2.1739130434782608</v>
      </c>
    </row>
    <row r="165" spans="1:14" x14ac:dyDescent="0.3">
      <c r="A165">
        <v>164</v>
      </c>
      <c r="B165" t="s">
        <v>139</v>
      </c>
      <c r="C165" t="s">
        <v>149</v>
      </c>
      <c r="D165" t="s">
        <v>154</v>
      </c>
      <c r="E165" t="s">
        <v>156</v>
      </c>
      <c r="F165" t="s">
        <v>159</v>
      </c>
      <c r="G165" t="s">
        <v>225</v>
      </c>
      <c r="H165">
        <v>326.24537473875557</v>
      </c>
      <c r="I165">
        <v>47</v>
      </c>
      <c r="J165">
        <v>1176681.4415358203</v>
      </c>
      <c r="K165">
        <v>87608000</v>
      </c>
      <c r="L165">
        <v>163</v>
      </c>
      <c r="M165">
        <v>0.60447538434065951</v>
      </c>
      <c r="N165">
        <v>-2.1739130434782608</v>
      </c>
    </row>
    <row r="166" spans="1:14" x14ac:dyDescent="0.3">
      <c r="A166">
        <v>165</v>
      </c>
      <c r="B166" t="s">
        <v>139</v>
      </c>
      <c r="C166" t="s">
        <v>149</v>
      </c>
      <c r="D166" t="s">
        <v>154</v>
      </c>
      <c r="E166" t="s">
        <v>156</v>
      </c>
      <c r="F166" t="s">
        <v>159</v>
      </c>
      <c r="G166" t="s">
        <v>225</v>
      </c>
      <c r="H166">
        <v>326.24537473875557</v>
      </c>
      <c r="I166">
        <v>47</v>
      </c>
      <c r="J166">
        <v>1176681.4415358203</v>
      </c>
      <c r="K166">
        <v>87608000</v>
      </c>
      <c r="L166">
        <v>164</v>
      </c>
      <c r="M166">
        <v>0.60447538434065951</v>
      </c>
      <c r="N166">
        <v>-2.1739130434782608</v>
      </c>
    </row>
    <row r="167" spans="1:14" x14ac:dyDescent="0.3">
      <c r="A167">
        <v>166</v>
      </c>
      <c r="B167" t="s">
        <v>139</v>
      </c>
      <c r="C167" t="s">
        <v>149</v>
      </c>
      <c r="D167" t="s">
        <v>154</v>
      </c>
      <c r="E167" t="s">
        <v>156</v>
      </c>
      <c r="F167" t="s">
        <v>159</v>
      </c>
      <c r="G167" t="s">
        <v>225</v>
      </c>
      <c r="H167">
        <v>326.24537473875557</v>
      </c>
      <c r="I167">
        <v>47</v>
      </c>
      <c r="J167">
        <v>1176681.4415358203</v>
      </c>
      <c r="K167">
        <v>87608000</v>
      </c>
      <c r="L167">
        <v>165</v>
      </c>
      <c r="M167">
        <v>0.60447538434065951</v>
      </c>
      <c r="N167">
        <v>-2.1739130434782608</v>
      </c>
    </row>
    <row r="168" spans="1:14" x14ac:dyDescent="0.3">
      <c r="A168">
        <v>167</v>
      </c>
      <c r="B168" t="s">
        <v>139</v>
      </c>
      <c r="C168" t="s">
        <v>149</v>
      </c>
      <c r="D168" t="s">
        <v>154</v>
      </c>
      <c r="E168" t="s">
        <v>156</v>
      </c>
      <c r="F168" t="s">
        <v>159</v>
      </c>
      <c r="G168" t="s">
        <v>225</v>
      </c>
      <c r="H168">
        <v>326.24537473875557</v>
      </c>
      <c r="I168">
        <v>47</v>
      </c>
      <c r="J168">
        <v>1176681.4415358203</v>
      </c>
      <c r="K168">
        <v>87608000</v>
      </c>
      <c r="L168">
        <v>166</v>
      </c>
      <c r="M168">
        <v>0.60447538434065951</v>
      </c>
      <c r="N168">
        <v>-2.1739130434782608</v>
      </c>
    </row>
    <row r="169" spans="1:14" x14ac:dyDescent="0.3">
      <c r="A169">
        <v>168</v>
      </c>
      <c r="B169" t="s">
        <v>139</v>
      </c>
      <c r="C169" t="s">
        <v>149</v>
      </c>
      <c r="D169" t="s">
        <v>154</v>
      </c>
      <c r="E169" t="s">
        <v>156</v>
      </c>
      <c r="F169" t="s">
        <v>159</v>
      </c>
      <c r="G169" t="s">
        <v>225</v>
      </c>
      <c r="H169">
        <v>326.24537473875557</v>
      </c>
      <c r="I169">
        <v>47</v>
      </c>
      <c r="J169">
        <v>1176681.4415358203</v>
      </c>
      <c r="K169">
        <v>87608000</v>
      </c>
      <c r="L169">
        <v>167</v>
      </c>
      <c r="M169">
        <v>0.60447538434065951</v>
      </c>
      <c r="N169">
        <v>-2.1739130434782608</v>
      </c>
    </row>
    <row r="170" spans="1:14" x14ac:dyDescent="0.3">
      <c r="A170">
        <v>169</v>
      </c>
      <c r="B170" t="s">
        <v>139</v>
      </c>
      <c r="C170" t="s">
        <v>149</v>
      </c>
      <c r="D170" t="s">
        <v>154</v>
      </c>
      <c r="E170" t="s">
        <v>156</v>
      </c>
      <c r="F170" t="s">
        <v>159</v>
      </c>
      <c r="G170" t="s">
        <v>225</v>
      </c>
      <c r="H170">
        <v>326.24537473875557</v>
      </c>
      <c r="I170">
        <v>47</v>
      </c>
      <c r="J170">
        <v>1176681.4415358203</v>
      </c>
      <c r="K170">
        <v>87608000</v>
      </c>
      <c r="L170">
        <v>168</v>
      </c>
      <c r="M170">
        <v>0.60447538434065951</v>
      </c>
      <c r="N170">
        <v>-2.1739130434782608</v>
      </c>
    </row>
    <row r="171" spans="1:14" x14ac:dyDescent="0.3">
      <c r="A171">
        <v>170</v>
      </c>
      <c r="B171" t="s">
        <v>139</v>
      </c>
      <c r="C171" t="s">
        <v>149</v>
      </c>
      <c r="D171" t="s">
        <v>154</v>
      </c>
      <c r="E171" t="s">
        <v>156</v>
      </c>
      <c r="F171" t="s">
        <v>159</v>
      </c>
      <c r="G171" t="s">
        <v>225</v>
      </c>
      <c r="H171">
        <v>326.24537473875557</v>
      </c>
      <c r="I171">
        <v>47</v>
      </c>
      <c r="J171">
        <v>1176681.4415358203</v>
      </c>
      <c r="K171">
        <v>87608000</v>
      </c>
      <c r="L171">
        <v>169</v>
      </c>
      <c r="M171">
        <v>0.60447538434065951</v>
      </c>
      <c r="N171">
        <v>-2.1739130434782608</v>
      </c>
    </row>
    <row r="172" spans="1:14" x14ac:dyDescent="0.3">
      <c r="A172">
        <v>171</v>
      </c>
      <c r="B172" t="s">
        <v>139</v>
      </c>
      <c r="C172" t="s">
        <v>149</v>
      </c>
      <c r="D172" t="s">
        <v>154</v>
      </c>
      <c r="E172" t="s">
        <v>156</v>
      </c>
      <c r="F172" t="s">
        <v>159</v>
      </c>
      <c r="G172" t="s">
        <v>225</v>
      </c>
      <c r="H172">
        <v>326.24537473875557</v>
      </c>
      <c r="I172">
        <v>47</v>
      </c>
      <c r="J172">
        <v>1176681.4415358203</v>
      </c>
      <c r="K172">
        <v>87608000</v>
      </c>
      <c r="L172">
        <v>170</v>
      </c>
      <c r="M172">
        <v>0.60447538434065951</v>
      </c>
      <c r="N172">
        <v>-2.1739130434782608</v>
      </c>
    </row>
    <row r="173" spans="1:14" x14ac:dyDescent="0.3">
      <c r="A173">
        <v>172</v>
      </c>
      <c r="B173" t="s">
        <v>139</v>
      </c>
      <c r="C173" t="s">
        <v>149</v>
      </c>
      <c r="D173" t="s">
        <v>154</v>
      </c>
      <c r="E173" t="s">
        <v>156</v>
      </c>
      <c r="F173" t="s">
        <v>159</v>
      </c>
      <c r="G173" t="s">
        <v>225</v>
      </c>
      <c r="H173">
        <v>326.24537473875557</v>
      </c>
      <c r="I173">
        <v>47</v>
      </c>
      <c r="J173">
        <v>1176681.4415358203</v>
      </c>
      <c r="K173">
        <v>87608000</v>
      </c>
      <c r="L173">
        <v>171</v>
      </c>
      <c r="M173">
        <v>0.60447538434065951</v>
      </c>
      <c r="N173">
        <v>-2.1739130434782608</v>
      </c>
    </row>
    <row r="174" spans="1:14" x14ac:dyDescent="0.3">
      <c r="A174">
        <v>173</v>
      </c>
      <c r="B174" t="s">
        <v>139</v>
      </c>
      <c r="C174" t="s">
        <v>149</v>
      </c>
      <c r="D174" t="s">
        <v>154</v>
      </c>
      <c r="E174" t="s">
        <v>156</v>
      </c>
      <c r="F174" t="s">
        <v>159</v>
      </c>
      <c r="G174" t="s">
        <v>225</v>
      </c>
      <c r="H174">
        <v>326.24537473875557</v>
      </c>
      <c r="I174">
        <v>47</v>
      </c>
      <c r="J174">
        <v>1176681.4415358203</v>
      </c>
      <c r="K174">
        <v>87608000</v>
      </c>
      <c r="L174">
        <v>172</v>
      </c>
      <c r="M174">
        <v>0.60447538434065951</v>
      </c>
      <c r="N174">
        <v>-2.1739130434782608</v>
      </c>
    </row>
    <row r="175" spans="1:14" x14ac:dyDescent="0.3">
      <c r="A175">
        <v>174</v>
      </c>
      <c r="B175" t="s">
        <v>139</v>
      </c>
      <c r="C175" t="s">
        <v>149</v>
      </c>
      <c r="D175" t="s">
        <v>154</v>
      </c>
      <c r="E175" t="s">
        <v>156</v>
      </c>
      <c r="F175" t="s">
        <v>159</v>
      </c>
      <c r="G175" t="s">
        <v>225</v>
      </c>
      <c r="H175">
        <v>326.24537473875557</v>
      </c>
      <c r="I175">
        <v>47</v>
      </c>
      <c r="J175">
        <v>1176681.4415358203</v>
      </c>
      <c r="K175">
        <v>87608000</v>
      </c>
      <c r="L175">
        <v>173</v>
      </c>
      <c r="M175">
        <v>0.60447538434065951</v>
      </c>
      <c r="N175">
        <v>-2.1739130434782608</v>
      </c>
    </row>
    <row r="176" spans="1:14" x14ac:dyDescent="0.3">
      <c r="A176">
        <v>175</v>
      </c>
      <c r="B176" t="s">
        <v>139</v>
      </c>
      <c r="C176" t="s">
        <v>149</v>
      </c>
      <c r="D176" t="s">
        <v>154</v>
      </c>
      <c r="E176" t="s">
        <v>156</v>
      </c>
      <c r="F176" t="s">
        <v>159</v>
      </c>
      <c r="G176" t="s">
        <v>225</v>
      </c>
      <c r="H176">
        <v>326.24537473875557</v>
      </c>
      <c r="I176">
        <v>47</v>
      </c>
      <c r="J176">
        <v>1176681.4415358203</v>
      </c>
      <c r="K176">
        <v>87608000</v>
      </c>
      <c r="L176">
        <v>174</v>
      </c>
      <c r="M176">
        <v>0.60447538434065951</v>
      </c>
      <c r="N176">
        <v>-2.1739130434782608</v>
      </c>
    </row>
    <row r="177" spans="1:14" x14ac:dyDescent="0.3">
      <c r="A177">
        <v>176</v>
      </c>
      <c r="B177" t="s">
        <v>139</v>
      </c>
      <c r="C177" t="s">
        <v>149</v>
      </c>
      <c r="D177" t="s">
        <v>154</v>
      </c>
      <c r="E177" t="s">
        <v>156</v>
      </c>
      <c r="F177" t="s">
        <v>159</v>
      </c>
      <c r="G177" t="s">
        <v>225</v>
      </c>
      <c r="H177">
        <v>326.24537473875557</v>
      </c>
      <c r="I177">
        <v>47</v>
      </c>
      <c r="J177">
        <v>1176681.4415358203</v>
      </c>
      <c r="K177">
        <v>87608000</v>
      </c>
      <c r="L177">
        <v>175</v>
      </c>
      <c r="M177">
        <v>0.60447538434065951</v>
      </c>
      <c r="N177">
        <v>-2.1739130434782608</v>
      </c>
    </row>
    <row r="178" spans="1:14" x14ac:dyDescent="0.3">
      <c r="A178">
        <v>177</v>
      </c>
      <c r="B178" t="s">
        <v>139</v>
      </c>
      <c r="C178" t="s">
        <v>149</v>
      </c>
      <c r="D178" t="s">
        <v>154</v>
      </c>
      <c r="E178" t="s">
        <v>156</v>
      </c>
      <c r="F178" t="s">
        <v>159</v>
      </c>
      <c r="G178" t="s">
        <v>225</v>
      </c>
      <c r="H178">
        <v>326.24537473875557</v>
      </c>
      <c r="I178">
        <v>47</v>
      </c>
      <c r="J178">
        <v>1176681.4415358203</v>
      </c>
      <c r="K178">
        <v>87608000</v>
      </c>
      <c r="L178">
        <v>176</v>
      </c>
      <c r="M178">
        <v>0.60447538434065951</v>
      </c>
      <c r="N178">
        <v>-2.1739130434782608</v>
      </c>
    </row>
    <row r="179" spans="1:14" x14ac:dyDescent="0.3">
      <c r="A179">
        <v>178</v>
      </c>
      <c r="B179" t="s">
        <v>139</v>
      </c>
      <c r="C179" t="s">
        <v>149</v>
      </c>
      <c r="D179" t="s">
        <v>154</v>
      </c>
      <c r="E179" t="s">
        <v>156</v>
      </c>
      <c r="F179" t="s">
        <v>159</v>
      </c>
      <c r="G179" t="s">
        <v>225</v>
      </c>
      <c r="H179">
        <v>326.24537473875557</v>
      </c>
      <c r="I179">
        <v>47</v>
      </c>
      <c r="J179">
        <v>1176681.4415358203</v>
      </c>
      <c r="K179">
        <v>87608000</v>
      </c>
      <c r="L179">
        <v>177</v>
      </c>
      <c r="M179">
        <v>0.60447538434065951</v>
      </c>
      <c r="N179">
        <v>-2.1739130434782608</v>
      </c>
    </row>
    <row r="180" spans="1:14" x14ac:dyDescent="0.3">
      <c r="A180">
        <v>179</v>
      </c>
      <c r="B180" t="s">
        <v>139</v>
      </c>
      <c r="C180" t="s">
        <v>149</v>
      </c>
      <c r="D180" t="s">
        <v>154</v>
      </c>
      <c r="E180" t="s">
        <v>156</v>
      </c>
      <c r="F180" t="s">
        <v>159</v>
      </c>
      <c r="G180" t="s">
        <v>225</v>
      </c>
      <c r="H180">
        <v>326.24537473875557</v>
      </c>
      <c r="I180">
        <v>47</v>
      </c>
      <c r="J180">
        <v>1176681.4415358203</v>
      </c>
      <c r="K180">
        <v>87608000</v>
      </c>
      <c r="L180">
        <v>178</v>
      </c>
      <c r="M180">
        <v>0.60447538434065951</v>
      </c>
      <c r="N180">
        <v>-2.1739130434782608</v>
      </c>
    </row>
    <row r="181" spans="1:14" x14ac:dyDescent="0.3">
      <c r="A181">
        <v>180</v>
      </c>
      <c r="B181" t="s">
        <v>139</v>
      </c>
      <c r="C181" t="s">
        <v>149</v>
      </c>
      <c r="D181" t="s">
        <v>154</v>
      </c>
      <c r="E181" t="s">
        <v>156</v>
      </c>
      <c r="F181" t="s">
        <v>159</v>
      </c>
      <c r="G181" t="s">
        <v>225</v>
      </c>
      <c r="H181">
        <v>326.24537473875557</v>
      </c>
      <c r="I181">
        <v>47</v>
      </c>
      <c r="J181">
        <v>1176681.4415358203</v>
      </c>
      <c r="K181">
        <v>87608000</v>
      </c>
      <c r="L181">
        <v>179</v>
      </c>
      <c r="M181">
        <v>0.60447538434065951</v>
      </c>
      <c r="N181">
        <v>-2.1739130434782608</v>
      </c>
    </row>
    <row r="182" spans="1:14" x14ac:dyDescent="0.3">
      <c r="A182">
        <v>181</v>
      </c>
      <c r="B182" t="s">
        <v>139</v>
      </c>
      <c r="C182" t="s">
        <v>149</v>
      </c>
      <c r="D182" t="s">
        <v>154</v>
      </c>
      <c r="E182" t="s">
        <v>156</v>
      </c>
      <c r="F182" t="s">
        <v>159</v>
      </c>
      <c r="G182" t="s">
        <v>225</v>
      </c>
      <c r="H182">
        <v>326.24537473875557</v>
      </c>
      <c r="I182">
        <v>47</v>
      </c>
      <c r="J182">
        <v>1176681.4415358203</v>
      </c>
      <c r="K182">
        <v>87608000</v>
      </c>
      <c r="L182">
        <v>180</v>
      </c>
      <c r="M182">
        <v>0.60447538434065951</v>
      </c>
      <c r="N182">
        <v>-2.1739130434782608</v>
      </c>
    </row>
    <row r="183" spans="1:14" x14ac:dyDescent="0.3">
      <c r="A183">
        <v>182</v>
      </c>
      <c r="B183" t="s">
        <v>139</v>
      </c>
      <c r="C183" t="s">
        <v>149</v>
      </c>
      <c r="D183" t="s">
        <v>154</v>
      </c>
      <c r="E183" t="s">
        <v>156</v>
      </c>
      <c r="F183" t="s">
        <v>159</v>
      </c>
      <c r="G183" t="s">
        <v>225</v>
      </c>
      <c r="H183">
        <v>326.24537473875557</v>
      </c>
      <c r="I183">
        <v>47</v>
      </c>
      <c r="J183">
        <v>1176681.4415358203</v>
      </c>
      <c r="K183">
        <v>87608000</v>
      </c>
      <c r="L183">
        <v>181</v>
      </c>
      <c r="M183">
        <v>0.60447538434065951</v>
      </c>
      <c r="N183">
        <v>-2.1739130434782608</v>
      </c>
    </row>
    <row r="184" spans="1:14" x14ac:dyDescent="0.3">
      <c r="A184">
        <v>183</v>
      </c>
      <c r="B184" t="s">
        <v>139</v>
      </c>
      <c r="C184" t="s">
        <v>149</v>
      </c>
      <c r="D184" t="s">
        <v>154</v>
      </c>
      <c r="E184" t="s">
        <v>156</v>
      </c>
      <c r="F184" t="s">
        <v>159</v>
      </c>
      <c r="G184" t="s">
        <v>225</v>
      </c>
      <c r="H184">
        <v>326.24537473875557</v>
      </c>
      <c r="I184">
        <v>47</v>
      </c>
      <c r="J184">
        <v>1176681.4415358203</v>
      </c>
      <c r="K184">
        <v>87608000</v>
      </c>
      <c r="L184">
        <v>182</v>
      </c>
      <c r="M184">
        <v>0.60447538434065951</v>
      </c>
      <c r="N184">
        <v>-2.1739130434782608</v>
      </c>
    </row>
    <row r="185" spans="1:14" x14ac:dyDescent="0.3">
      <c r="A185">
        <v>184</v>
      </c>
      <c r="B185" t="s">
        <v>139</v>
      </c>
      <c r="C185" t="s">
        <v>149</v>
      </c>
      <c r="D185" t="s">
        <v>154</v>
      </c>
      <c r="E185" t="s">
        <v>156</v>
      </c>
      <c r="F185" t="s">
        <v>159</v>
      </c>
      <c r="G185" t="s">
        <v>225</v>
      </c>
      <c r="H185">
        <v>326.24537473875557</v>
      </c>
      <c r="I185">
        <v>47</v>
      </c>
      <c r="J185">
        <v>1176681.4415358203</v>
      </c>
      <c r="K185">
        <v>87608000</v>
      </c>
      <c r="L185">
        <v>183</v>
      </c>
      <c r="M185">
        <v>0.60447538434065951</v>
      </c>
      <c r="N185">
        <v>-2.1739130434782608</v>
      </c>
    </row>
    <row r="186" spans="1:14" x14ac:dyDescent="0.3">
      <c r="A186">
        <v>185</v>
      </c>
      <c r="B186" t="s">
        <v>139</v>
      </c>
      <c r="C186" t="s">
        <v>149</v>
      </c>
      <c r="D186" t="s">
        <v>154</v>
      </c>
      <c r="E186" t="s">
        <v>156</v>
      </c>
      <c r="F186" t="s">
        <v>159</v>
      </c>
      <c r="G186" t="s">
        <v>225</v>
      </c>
      <c r="H186">
        <v>326.24537473875557</v>
      </c>
      <c r="I186">
        <v>47</v>
      </c>
      <c r="J186">
        <v>1176681.4415358203</v>
      </c>
      <c r="K186">
        <v>87608000</v>
      </c>
      <c r="L186">
        <v>184</v>
      </c>
      <c r="M186">
        <v>0.60447538434065951</v>
      </c>
      <c r="N186">
        <v>-2.1739130434782608</v>
      </c>
    </row>
    <row r="187" spans="1:14" x14ac:dyDescent="0.3">
      <c r="A187">
        <v>186</v>
      </c>
      <c r="B187" t="s">
        <v>139</v>
      </c>
      <c r="C187" t="s">
        <v>149</v>
      </c>
      <c r="D187" t="s">
        <v>154</v>
      </c>
      <c r="E187" t="s">
        <v>156</v>
      </c>
      <c r="F187" t="s">
        <v>159</v>
      </c>
      <c r="G187" t="s">
        <v>225</v>
      </c>
      <c r="H187">
        <v>326.24537473875557</v>
      </c>
      <c r="I187">
        <v>47</v>
      </c>
      <c r="J187">
        <v>1176681.4415358203</v>
      </c>
      <c r="K187">
        <v>87608000</v>
      </c>
      <c r="L187">
        <v>185</v>
      </c>
      <c r="M187">
        <v>0.60447538434065951</v>
      </c>
      <c r="N187">
        <v>-2.1739130434782608</v>
      </c>
    </row>
    <row r="188" spans="1:14" x14ac:dyDescent="0.3">
      <c r="A188">
        <v>187</v>
      </c>
      <c r="B188" t="s">
        <v>139</v>
      </c>
      <c r="C188" t="s">
        <v>149</v>
      </c>
      <c r="D188" t="s">
        <v>154</v>
      </c>
      <c r="E188" t="s">
        <v>156</v>
      </c>
      <c r="F188" t="s">
        <v>159</v>
      </c>
      <c r="G188" t="s">
        <v>225</v>
      </c>
      <c r="H188">
        <v>326.24537473875557</v>
      </c>
      <c r="I188">
        <v>47</v>
      </c>
      <c r="J188">
        <v>1176681.4415358203</v>
      </c>
      <c r="K188">
        <v>87608000</v>
      </c>
      <c r="L188">
        <v>186</v>
      </c>
      <c r="M188">
        <v>0.60447538434065951</v>
      </c>
      <c r="N188">
        <v>-2.1739130434782608</v>
      </c>
    </row>
    <row r="189" spans="1:14" x14ac:dyDescent="0.3">
      <c r="A189">
        <v>188</v>
      </c>
      <c r="B189" t="s">
        <v>139</v>
      </c>
      <c r="C189" t="s">
        <v>149</v>
      </c>
      <c r="D189" t="s">
        <v>154</v>
      </c>
      <c r="E189" t="s">
        <v>156</v>
      </c>
      <c r="F189" t="s">
        <v>159</v>
      </c>
      <c r="G189" t="s">
        <v>225</v>
      </c>
      <c r="H189">
        <v>326.24537473875557</v>
      </c>
      <c r="I189">
        <v>47</v>
      </c>
      <c r="J189">
        <v>1176681.4415358203</v>
      </c>
      <c r="K189">
        <v>87608000</v>
      </c>
      <c r="L189">
        <v>187</v>
      </c>
      <c r="M189">
        <v>0.60447538434065951</v>
      </c>
      <c r="N189">
        <v>-2.1739130434782608</v>
      </c>
    </row>
    <row r="190" spans="1:14" x14ac:dyDescent="0.3">
      <c r="A190">
        <v>189</v>
      </c>
      <c r="B190" t="s">
        <v>139</v>
      </c>
      <c r="C190" t="s">
        <v>149</v>
      </c>
      <c r="D190" t="s">
        <v>154</v>
      </c>
      <c r="E190" t="s">
        <v>156</v>
      </c>
      <c r="F190" t="s">
        <v>159</v>
      </c>
      <c r="G190" t="s">
        <v>225</v>
      </c>
      <c r="H190">
        <v>326.24537473875557</v>
      </c>
      <c r="I190">
        <v>47</v>
      </c>
      <c r="J190">
        <v>1176681.4415358203</v>
      </c>
      <c r="K190">
        <v>87608000</v>
      </c>
      <c r="L190">
        <v>188</v>
      </c>
      <c r="M190">
        <v>0.60447538434065951</v>
      </c>
      <c r="N190">
        <v>-2.1739130434782608</v>
      </c>
    </row>
    <row r="191" spans="1:14" x14ac:dyDescent="0.3">
      <c r="A191">
        <v>190</v>
      </c>
      <c r="B191" t="s">
        <v>139</v>
      </c>
      <c r="C191" t="s">
        <v>149</v>
      </c>
      <c r="D191" t="s">
        <v>154</v>
      </c>
      <c r="E191" t="s">
        <v>156</v>
      </c>
      <c r="F191" t="s">
        <v>159</v>
      </c>
      <c r="G191" t="s">
        <v>225</v>
      </c>
      <c r="H191">
        <v>326.24537473875557</v>
      </c>
      <c r="I191">
        <v>47</v>
      </c>
      <c r="J191">
        <v>1176681.4415358203</v>
      </c>
      <c r="K191">
        <v>87608000</v>
      </c>
      <c r="L191">
        <v>189</v>
      </c>
      <c r="M191">
        <v>0.60447538434065951</v>
      </c>
      <c r="N191">
        <v>-2.1739130434782608</v>
      </c>
    </row>
    <row r="192" spans="1:14" x14ac:dyDescent="0.3">
      <c r="A192">
        <v>191</v>
      </c>
      <c r="B192" t="s">
        <v>139</v>
      </c>
      <c r="C192" t="s">
        <v>149</v>
      </c>
      <c r="D192" t="s">
        <v>154</v>
      </c>
      <c r="E192" t="s">
        <v>156</v>
      </c>
      <c r="F192" t="s">
        <v>159</v>
      </c>
      <c r="G192" t="s">
        <v>225</v>
      </c>
      <c r="H192">
        <v>326.24537473875557</v>
      </c>
      <c r="I192">
        <v>47</v>
      </c>
      <c r="J192">
        <v>1176681.4415358203</v>
      </c>
      <c r="K192">
        <v>87608000</v>
      </c>
      <c r="L192">
        <v>190</v>
      </c>
      <c r="M192">
        <v>0.60447538434065951</v>
      </c>
      <c r="N192">
        <v>-2.1739130434782608</v>
      </c>
    </row>
    <row r="193" spans="1:14" x14ac:dyDescent="0.3">
      <c r="A193">
        <v>192</v>
      </c>
      <c r="B193" t="s">
        <v>139</v>
      </c>
      <c r="C193" t="s">
        <v>149</v>
      </c>
      <c r="D193" t="s">
        <v>154</v>
      </c>
      <c r="E193" t="s">
        <v>156</v>
      </c>
      <c r="F193" t="s">
        <v>159</v>
      </c>
      <c r="G193" t="s">
        <v>225</v>
      </c>
      <c r="H193">
        <v>326.24537473875557</v>
      </c>
      <c r="I193">
        <v>47</v>
      </c>
      <c r="J193">
        <v>1176681.4415358203</v>
      </c>
      <c r="K193">
        <v>87608000</v>
      </c>
      <c r="L193">
        <v>191</v>
      </c>
      <c r="M193">
        <v>0.60447538434065951</v>
      </c>
      <c r="N193">
        <v>-2.1739130434782608</v>
      </c>
    </row>
    <row r="194" spans="1:14" x14ac:dyDescent="0.3">
      <c r="A194">
        <v>193</v>
      </c>
      <c r="B194" t="s">
        <v>139</v>
      </c>
      <c r="C194" t="s">
        <v>149</v>
      </c>
      <c r="D194" t="s">
        <v>154</v>
      </c>
      <c r="E194" t="s">
        <v>156</v>
      </c>
      <c r="F194" t="s">
        <v>159</v>
      </c>
      <c r="G194" t="s">
        <v>225</v>
      </c>
      <c r="H194">
        <v>326.24537473875557</v>
      </c>
      <c r="I194">
        <v>47</v>
      </c>
      <c r="J194">
        <v>1176681.4415358203</v>
      </c>
      <c r="K194">
        <v>87608000</v>
      </c>
      <c r="L194">
        <v>192</v>
      </c>
      <c r="M194">
        <v>0.60447538434065951</v>
      </c>
      <c r="N194">
        <v>-2.1739130434782608</v>
      </c>
    </row>
    <row r="195" spans="1:14" x14ac:dyDescent="0.3">
      <c r="A195">
        <v>194</v>
      </c>
      <c r="B195" t="s">
        <v>139</v>
      </c>
      <c r="C195" t="s">
        <v>149</v>
      </c>
      <c r="D195" t="s">
        <v>154</v>
      </c>
      <c r="E195" t="s">
        <v>156</v>
      </c>
      <c r="F195" t="s">
        <v>159</v>
      </c>
      <c r="G195" t="s">
        <v>225</v>
      </c>
      <c r="H195">
        <v>326.24537473875557</v>
      </c>
      <c r="I195">
        <v>47</v>
      </c>
      <c r="J195">
        <v>1176681.4415358203</v>
      </c>
      <c r="K195">
        <v>87608000</v>
      </c>
      <c r="L195">
        <v>193</v>
      </c>
      <c r="M195">
        <v>0.60447538434065951</v>
      </c>
      <c r="N195">
        <v>-2.1739130434782608</v>
      </c>
    </row>
    <row r="196" spans="1:14" x14ac:dyDescent="0.3">
      <c r="A196">
        <v>195</v>
      </c>
      <c r="B196" t="s">
        <v>139</v>
      </c>
      <c r="C196" t="s">
        <v>149</v>
      </c>
      <c r="D196" t="s">
        <v>154</v>
      </c>
      <c r="E196" t="s">
        <v>156</v>
      </c>
      <c r="F196" t="s">
        <v>159</v>
      </c>
      <c r="G196" t="s">
        <v>225</v>
      </c>
      <c r="H196">
        <v>326.24537473875557</v>
      </c>
      <c r="I196">
        <v>47</v>
      </c>
      <c r="J196">
        <v>1176681.4415358203</v>
      </c>
      <c r="K196">
        <v>87608000</v>
      </c>
      <c r="L196">
        <v>194</v>
      </c>
      <c r="M196">
        <v>0.60447538434065951</v>
      </c>
      <c r="N196">
        <v>-2.1739130434782608</v>
      </c>
    </row>
    <row r="197" spans="1:14" x14ac:dyDescent="0.3">
      <c r="A197">
        <v>196</v>
      </c>
      <c r="B197" t="s">
        <v>139</v>
      </c>
      <c r="C197" t="s">
        <v>149</v>
      </c>
      <c r="D197" t="s">
        <v>154</v>
      </c>
      <c r="E197" t="s">
        <v>156</v>
      </c>
      <c r="F197" t="s">
        <v>159</v>
      </c>
      <c r="G197" t="s">
        <v>225</v>
      </c>
      <c r="H197">
        <v>326.24537473875557</v>
      </c>
      <c r="I197">
        <v>47</v>
      </c>
      <c r="J197">
        <v>1176681.4415358203</v>
      </c>
      <c r="K197">
        <v>87608000</v>
      </c>
      <c r="L197">
        <v>195</v>
      </c>
      <c r="M197">
        <v>0.60447538434065951</v>
      </c>
      <c r="N197">
        <v>-2.1739130434782608</v>
      </c>
    </row>
    <row r="198" spans="1:14" x14ac:dyDescent="0.3">
      <c r="A198">
        <v>197</v>
      </c>
      <c r="B198" t="s">
        <v>139</v>
      </c>
      <c r="C198" t="s">
        <v>149</v>
      </c>
      <c r="D198" t="s">
        <v>154</v>
      </c>
      <c r="E198" t="s">
        <v>156</v>
      </c>
      <c r="F198" t="s">
        <v>159</v>
      </c>
      <c r="G198" t="s">
        <v>225</v>
      </c>
      <c r="H198">
        <v>326.24537473875557</v>
      </c>
      <c r="I198">
        <v>47</v>
      </c>
      <c r="J198">
        <v>1176681.4415358203</v>
      </c>
      <c r="K198">
        <v>87608000</v>
      </c>
      <c r="L198">
        <v>196</v>
      </c>
      <c r="M198">
        <v>0.60447538434065951</v>
      </c>
      <c r="N198">
        <v>-2.1739130434782608</v>
      </c>
    </row>
    <row r="199" spans="1:14" x14ac:dyDescent="0.3">
      <c r="A199">
        <v>198</v>
      </c>
      <c r="B199" t="s">
        <v>139</v>
      </c>
      <c r="C199" t="s">
        <v>149</v>
      </c>
      <c r="D199" t="s">
        <v>154</v>
      </c>
      <c r="E199" t="s">
        <v>156</v>
      </c>
      <c r="F199" t="s">
        <v>159</v>
      </c>
      <c r="G199" t="s">
        <v>225</v>
      </c>
      <c r="H199">
        <v>326.24537473875557</v>
      </c>
      <c r="I199">
        <v>47</v>
      </c>
      <c r="J199">
        <v>1176681.4415358203</v>
      </c>
      <c r="K199">
        <v>87608000</v>
      </c>
      <c r="L199">
        <v>197</v>
      </c>
      <c r="M199">
        <v>0.60447538434065951</v>
      </c>
      <c r="N199">
        <v>-2.1739130434782608</v>
      </c>
    </row>
    <row r="200" spans="1:14" x14ac:dyDescent="0.3">
      <c r="A200">
        <v>199</v>
      </c>
      <c r="B200" t="s">
        <v>139</v>
      </c>
      <c r="C200" t="s">
        <v>149</v>
      </c>
      <c r="D200" t="s">
        <v>154</v>
      </c>
      <c r="E200" t="s">
        <v>156</v>
      </c>
      <c r="F200" t="s">
        <v>159</v>
      </c>
      <c r="G200" t="s">
        <v>225</v>
      </c>
      <c r="H200">
        <v>326.24537473875557</v>
      </c>
      <c r="I200">
        <v>47</v>
      </c>
      <c r="J200">
        <v>1176681.4415358203</v>
      </c>
      <c r="K200">
        <v>87608000</v>
      </c>
      <c r="L200">
        <v>198</v>
      </c>
      <c r="M200">
        <v>0.60447538434065951</v>
      </c>
      <c r="N200">
        <v>-2.1739130434782608</v>
      </c>
    </row>
    <row r="201" spans="1:14" x14ac:dyDescent="0.3">
      <c r="A201">
        <v>200</v>
      </c>
      <c r="B201" t="s">
        <v>139</v>
      </c>
      <c r="C201" t="s">
        <v>149</v>
      </c>
      <c r="D201" t="s">
        <v>154</v>
      </c>
      <c r="E201" t="s">
        <v>156</v>
      </c>
      <c r="F201" t="s">
        <v>159</v>
      </c>
      <c r="G201" t="s">
        <v>225</v>
      </c>
      <c r="H201">
        <v>326.24537473875557</v>
      </c>
      <c r="I201">
        <v>47</v>
      </c>
      <c r="J201">
        <v>1176681.4415358203</v>
      </c>
      <c r="K201">
        <v>87608000</v>
      </c>
      <c r="L201">
        <v>199</v>
      </c>
      <c r="M201">
        <v>0.60447538434065951</v>
      </c>
      <c r="N201">
        <v>-2.1739130434782608</v>
      </c>
    </row>
    <row r="202" spans="1:14" x14ac:dyDescent="0.3">
      <c r="A202">
        <v>201</v>
      </c>
      <c r="B202" t="s">
        <v>139</v>
      </c>
      <c r="C202" t="s">
        <v>149</v>
      </c>
      <c r="D202" t="s">
        <v>154</v>
      </c>
      <c r="E202" t="s">
        <v>156</v>
      </c>
      <c r="F202" t="s">
        <v>159</v>
      </c>
      <c r="G202" t="s">
        <v>225</v>
      </c>
      <c r="H202">
        <v>326.24537473875557</v>
      </c>
      <c r="I202">
        <v>47</v>
      </c>
      <c r="J202">
        <v>1176681.4415358203</v>
      </c>
      <c r="K202">
        <v>87608000</v>
      </c>
      <c r="L202">
        <v>200</v>
      </c>
      <c r="M202">
        <v>0.60447538434065951</v>
      </c>
      <c r="N202">
        <v>-2.1739130434782608</v>
      </c>
    </row>
    <row r="203" spans="1:14" x14ac:dyDescent="0.3">
      <c r="A203">
        <v>202</v>
      </c>
      <c r="B203" t="s">
        <v>139</v>
      </c>
      <c r="C203" t="s">
        <v>149</v>
      </c>
      <c r="D203" t="s">
        <v>154</v>
      </c>
      <c r="E203" t="s">
        <v>156</v>
      </c>
      <c r="F203" t="s">
        <v>159</v>
      </c>
      <c r="G203" t="s">
        <v>225</v>
      </c>
      <c r="H203">
        <v>326.24537473875557</v>
      </c>
      <c r="I203">
        <v>47</v>
      </c>
      <c r="J203">
        <v>1176681.4415358203</v>
      </c>
      <c r="K203">
        <v>87608000</v>
      </c>
      <c r="L203">
        <v>201</v>
      </c>
      <c r="M203">
        <v>0.60447538434065951</v>
      </c>
      <c r="N203">
        <v>-2.1739130434782608</v>
      </c>
    </row>
    <row r="204" spans="1:14" x14ac:dyDescent="0.3">
      <c r="A204">
        <v>203</v>
      </c>
      <c r="B204" t="s">
        <v>139</v>
      </c>
      <c r="C204" t="s">
        <v>149</v>
      </c>
      <c r="D204" t="s">
        <v>154</v>
      </c>
      <c r="E204" t="s">
        <v>156</v>
      </c>
      <c r="F204" t="s">
        <v>159</v>
      </c>
      <c r="G204" t="s">
        <v>225</v>
      </c>
      <c r="H204">
        <v>326.24537473875557</v>
      </c>
      <c r="I204">
        <v>47</v>
      </c>
      <c r="J204">
        <v>1176681.4415358203</v>
      </c>
      <c r="K204">
        <v>87608000</v>
      </c>
      <c r="L204">
        <v>202</v>
      </c>
      <c r="M204">
        <v>0.60447538434065951</v>
      </c>
      <c r="N204">
        <v>-2.1739130434782608</v>
      </c>
    </row>
    <row r="205" spans="1:14" x14ac:dyDescent="0.3">
      <c r="A205">
        <v>204</v>
      </c>
      <c r="B205" t="s">
        <v>139</v>
      </c>
      <c r="C205" t="s">
        <v>149</v>
      </c>
      <c r="D205" t="s">
        <v>154</v>
      </c>
      <c r="E205" t="s">
        <v>156</v>
      </c>
      <c r="F205" t="s">
        <v>159</v>
      </c>
      <c r="G205" t="s">
        <v>225</v>
      </c>
      <c r="H205">
        <v>327.72882660458316</v>
      </c>
      <c r="I205">
        <v>47</v>
      </c>
      <c r="J205">
        <v>1326627.3557448378</v>
      </c>
      <c r="K205">
        <v>87608000</v>
      </c>
      <c r="L205">
        <v>203</v>
      </c>
      <c r="M205">
        <v>-12.061614417608718</v>
      </c>
      <c r="N205">
        <v>-2.1739130434782608</v>
      </c>
    </row>
    <row r="206" spans="1:14" x14ac:dyDescent="0.3">
      <c r="A206">
        <v>205</v>
      </c>
      <c r="B206" t="s">
        <v>139</v>
      </c>
      <c r="C206" t="s">
        <v>149</v>
      </c>
      <c r="D206" t="s">
        <v>154</v>
      </c>
      <c r="E206" t="s">
        <v>156</v>
      </c>
      <c r="F206" t="s">
        <v>159</v>
      </c>
      <c r="G206" t="s">
        <v>225</v>
      </c>
      <c r="H206">
        <v>327.72882660458316</v>
      </c>
      <c r="I206">
        <v>47</v>
      </c>
      <c r="J206">
        <v>1326627.3557448378</v>
      </c>
      <c r="K206">
        <v>87608000</v>
      </c>
      <c r="L206">
        <v>204</v>
      </c>
      <c r="M206">
        <v>-12.061614417608718</v>
      </c>
      <c r="N206">
        <v>-2.1739130434782608</v>
      </c>
    </row>
    <row r="207" spans="1:14" x14ac:dyDescent="0.3">
      <c r="A207">
        <v>206</v>
      </c>
      <c r="B207" t="s">
        <v>139</v>
      </c>
      <c r="C207" t="s">
        <v>149</v>
      </c>
      <c r="D207" t="s">
        <v>154</v>
      </c>
      <c r="E207" t="s">
        <v>156</v>
      </c>
      <c r="F207" t="s">
        <v>159</v>
      </c>
      <c r="G207" t="s">
        <v>225</v>
      </c>
      <c r="H207">
        <v>327.72882660458316</v>
      </c>
      <c r="I207">
        <v>47</v>
      </c>
      <c r="J207">
        <v>1326627.3557448378</v>
      </c>
      <c r="K207">
        <v>87608000</v>
      </c>
      <c r="L207">
        <v>205</v>
      </c>
      <c r="M207">
        <v>-12.061614417608718</v>
      </c>
      <c r="N207">
        <v>-2.1739130434782608</v>
      </c>
    </row>
    <row r="208" spans="1:14" x14ac:dyDescent="0.3">
      <c r="A208">
        <v>207</v>
      </c>
      <c r="B208" t="s">
        <v>139</v>
      </c>
      <c r="C208" t="s">
        <v>149</v>
      </c>
      <c r="D208" t="s">
        <v>154</v>
      </c>
      <c r="E208" t="s">
        <v>156</v>
      </c>
      <c r="F208" t="s">
        <v>159</v>
      </c>
      <c r="G208" t="s">
        <v>225</v>
      </c>
      <c r="H208">
        <v>327.72882660458316</v>
      </c>
      <c r="I208">
        <v>47</v>
      </c>
      <c r="J208">
        <v>1326627.3557448378</v>
      </c>
      <c r="K208">
        <v>87608000</v>
      </c>
      <c r="L208">
        <v>206</v>
      </c>
      <c r="M208">
        <v>-12.061614417608718</v>
      </c>
      <c r="N208">
        <v>-2.1739130434782608</v>
      </c>
    </row>
    <row r="209" spans="1:14" x14ac:dyDescent="0.3">
      <c r="A209">
        <v>208</v>
      </c>
      <c r="B209" t="s">
        <v>139</v>
      </c>
      <c r="C209" t="s">
        <v>149</v>
      </c>
      <c r="D209" t="s">
        <v>154</v>
      </c>
      <c r="E209" t="s">
        <v>156</v>
      </c>
      <c r="F209" t="s">
        <v>159</v>
      </c>
      <c r="G209" t="s">
        <v>225</v>
      </c>
      <c r="H209">
        <v>327.72882660458316</v>
      </c>
      <c r="I209">
        <v>47</v>
      </c>
      <c r="J209">
        <v>1326627.3557448378</v>
      </c>
      <c r="K209">
        <v>87608000</v>
      </c>
      <c r="L209">
        <v>207</v>
      </c>
      <c r="M209">
        <v>-12.061614417608718</v>
      </c>
      <c r="N209">
        <v>-2.1739130434782608</v>
      </c>
    </row>
    <row r="210" spans="1:14" x14ac:dyDescent="0.3">
      <c r="A210">
        <v>209</v>
      </c>
      <c r="B210" t="s">
        <v>139</v>
      </c>
      <c r="C210" t="s">
        <v>149</v>
      </c>
      <c r="D210" t="s">
        <v>154</v>
      </c>
      <c r="E210" t="s">
        <v>156</v>
      </c>
      <c r="F210" t="s">
        <v>159</v>
      </c>
      <c r="G210" t="s">
        <v>225</v>
      </c>
      <c r="H210">
        <v>327.72882660458316</v>
      </c>
      <c r="I210">
        <v>47</v>
      </c>
      <c r="J210">
        <v>1326627.3557448378</v>
      </c>
      <c r="K210">
        <v>87608000</v>
      </c>
      <c r="L210">
        <v>208</v>
      </c>
      <c r="M210">
        <v>-12.061614417608718</v>
      </c>
      <c r="N210">
        <v>-2.1739130434782608</v>
      </c>
    </row>
    <row r="211" spans="1:14" x14ac:dyDescent="0.3">
      <c r="A211">
        <v>210</v>
      </c>
      <c r="B211" t="s">
        <v>139</v>
      </c>
      <c r="C211" t="s">
        <v>149</v>
      </c>
      <c r="D211" t="s">
        <v>154</v>
      </c>
      <c r="E211" t="s">
        <v>156</v>
      </c>
      <c r="F211" t="s">
        <v>159</v>
      </c>
      <c r="G211" t="s">
        <v>225</v>
      </c>
      <c r="H211">
        <v>327.72882660458316</v>
      </c>
      <c r="I211">
        <v>47</v>
      </c>
      <c r="J211">
        <v>1326627.3557448378</v>
      </c>
      <c r="K211">
        <v>87608000</v>
      </c>
      <c r="L211">
        <v>209</v>
      </c>
      <c r="M211">
        <v>-12.061614417608718</v>
      </c>
      <c r="N211">
        <v>-2.1739130434782608</v>
      </c>
    </row>
    <row r="212" spans="1:14" x14ac:dyDescent="0.3">
      <c r="A212">
        <v>211</v>
      </c>
      <c r="B212" t="s">
        <v>139</v>
      </c>
      <c r="C212" t="s">
        <v>149</v>
      </c>
      <c r="D212" t="s">
        <v>154</v>
      </c>
      <c r="E212" t="s">
        <v>156</v>
      </c>
      <c r="F212" t="s">
        <v>159</v>
      </c>
      <c r="G212" t="s">
        <v>225</v>
      </c>
      <c r="H212">
        <v>327.72882660458316</v>
      </c>
      <c r="I212">
        <v>47</v>
      </c>
      <c r="J212">
        <v>1326627.3557448378</v>
      </c>
      <c r="K212">
        <v>87608000</v>
      </c>
      <c r="L212">
        <v>210</v>
      </c>
      <c r="M212">
        <v>-12.061614417608718</v>
      </c>
      <c r="N212">
        <v>-2.1739130434782608</v>
      </c>
    </row>
    <row r="213" spans="1:14" x14ac:dyDescent="0.3">
      <c r="A213">
        <v>212</v>
      </c>
      <c r="B213" t="s">
        <v>139</v>
      </c>
      <c r="C213" t="s">
        <v>149</v>
      </c>
      <c r="D213" t="s">
        <v>154</v>
      </c>
      <c r="E213" t="s">
        <v>156</v>
      </c>
      <c r="F213" t="s">
        <v>159</v>
      </c>
      <c r="G213" t="s">
        <v>225</v>
      </c>
      <c r="H213">
        <v>327.72882660458316</v>
      </c>
      <c r="I213">
        <v>47</v>
      </c>
      <c r="J213">
        <v>1326627.3557448378</v>
      </c>
      <c r="K213">
        <v>87608000</v>
      </c>
      <c r="L213">
        <v>211</v>
      </c>
      <c r="M213">
        <v>-12.061614417608718</v>
      </c>
      <c r="N213">
        <v>-2.1739130434782608</v>
      </c>
    </row>
    <row r="214" spans="1:14" x14ac:dyDescent="0.3">
      <c r="A214">
        <v>213</v>
      </c>
      <c r="B214" t="s">
        <v>139</v>
      </c>
      <c r="C214" t="s">
        <v>149</v>
      </c>
      <c r="D214" t="s">
        <v>154</v>
      </c>
      <c r="E214" t="s">
        <v>156</v>
      </c>
      <c r="F214" t="s">
        <v>159</v>
      </c>
      <c r="G214" t="s">
        <v>225</v>
      </c>
      <c r="H214">
        <v>327.72882660458316</v>
      </c>
      <c r="I214">
        <v>47</v>
      </c>
      <c r="J214">
        <v>1326627.3557448378</v>
      </c>
      <c r="K214">
        <v>87608000</v>
      </c>
      <c r="L214">
        <v>212</v>
      </c>
      <c r="M214">
        <v>-12.061614417608718</v>
      </c>
      <c r="N214">
        <v>-2.1739130434782608</v>
      </c>
    </row>
    <row r="215" spans="1:14" x14ac:dyDescent="0.3">
      <c r="A215">
        <v>214</v>
      </c>
      <c r="B215" t="s">
        <v>139</v>
      </c>
      <c r="C215" t="s">
        <v>149</v>
      </c>
      <c r="D215" t="s">
        <v>154</v>
      </c>
      <c r="E215" t="s">
        <v>156</v>
      </c>
      <c r="F215" t="s">
        <v>159</v>
      </c>
      <c r="G215" t="s">
        <v>225</v>
      </c>
      <c r="H215">
        <v>327.72882660458316</v>
      </c>
      <c r="I215">
        <v>47</v>
      </c>
      <c r="J215">
        <v>1326627.3557448378</v>
      </c>
      <c r="K215">
        <v>87608000</v>
      </c>
      <c r="L215">
        <v>213</v>
      </c>
      <c r="M215">
        <v>-12.061614417608718</v>
      </c>
      <c r="N215">
        <v>-2.1739130434782608</v>
      </c>
    </row>
    <row r="216" spans="1:14" x14ac:dyDescent="0.3">
      <c r="A216">
        <v>215</v>
      </c>
      <c r="B216" t="s">
        <v>139</v>
      </c>
      <c r="C216" t="s">
        <v>149</v>
      </c>
      <c r="D216" t="s">
        <v>154</v>
      </c>
      <c r="E216" t="s">
        <v>156</v>
      </c>
      <c r="F216" t="s">
        <v>159</v>
      </c>
      <c r="G216" t="s">
        <v>225</v>
      </c>
      <c r="H216">
        <v>327.72882660458316</v>
      </c>
      <c r="I216">
        <v>47</v>
      </c>
      <c r="J216">
        <v>1326627.3557448378</v>
      </c>
      <c r="K216">
        <v>87608000</v>
      </c>
      <c r="L216">
        <v>214</v>
      </c>
      <c r="M216">
        <v>-12.061614417608718</v>
      </c>
      <c r="N216">
        <v>-2.1739130434782608</v>
      </c>
    </row>
    <row r="217" spans="1:14" x14ac:dyDescent="0.3">
      <c r="A217">
        <v>216</v>
      </c>
      <c r="B217" t="s">
        <v>139</v>
      </c>
      <c r="C217" t="s">
        <v>149</v>
      </c>
      <c r="D217" t="s">
        <v>154</v>
      </c>
      <c r="E217" t="s">
        <v>156</v>
      </c>
      <c r="F217" t="s">
        <v>159</v>
      </c>
      <c r="G217" t="s">
        <v>225</v>
      </c>
      <c r="H217">
        <v>327.72882660458316</v>
      </c>
      <c r="I217">
        <v>47</v>
      </c>
      <c r="J217">
        <v>1326627.3557448378</v>
      </c>
      <c r="K217">
        <v>87608000</v>
      </c>
      <c r="L217">
        <v>215</v>
      </c>
      <c r="M217">
        <v>-12.061614417608718</v>
      </c>
      <c r="N217">
        <v>-2.1739130434782608</v>
      </c>
    </row>
    <row r="218" spans="1:14" x14ac:dyDescent="0.3">
      <c r="A218">
        <v>217</v>
      </c>
      <c r="B218" t="s">
        <v>139</v>
      </c>
      <c r="C218" t="s">
        <v>149</v>
      </c>
      <c r="D218" t="s">
        <v>154</v>
      </c>
      <c r="E218" t="s">
        <v>156</v>
      </c>
      <c r="F218" t="s">
        <v>159</v>
      </c>
      <c r="G218" t="s">
        <v>225</v>
      </c>
      <c r="H218">
        <v>327.72882660458316</v>
      </c>
      <c r="I218">
        <v>47</v>
      </c>
      <c r="J218">
        <v>1326627.3557448378</v>
      </c>
      <c r="K218">
        <v>87608000</v>
      </c>
      <c r="L218">
        <v>216</v>
      </c>
      <c r="M218">
        <v>-12.061614417608718</v>
      </c>
      <c r="N218">
        <v>-2.1739130434782608</v>
      </c>
    </row>
    <row r="219" spans="1:14" x14ac:dyDescent="0.3">
      <c r="A219">
        <v>218</v>
      </c>
      <c r="B219" t="s">
        <v>139</v>
      </c>
      <c r="C219" t="s">
        <v>149</v>
      </c>
      <c r="D219" t="s">
        <v>154</v>
      </c>
      <c r="E219" t="s">
        <v>156</v>
      </c>
      <c r="F219" t="s">
        <v>159</v>
      </c>
      <c r="G219" t="s">
        <v>225</v>
      </c>
      <c r="H219">
        <v>327.72882660458316</v>
      </c>
      <c r="I219">
        <v>47</v>
      </c>
      <c r="J219">
        <v>1326627.3557448378</v>
      </c>
      <c r="K219">
        <v>87608000</v>
      </c>
      <c r="L219">
        <v>217</v>
      </c>
      <c r="M219">
        <v>-12.061614417608718</v>
      </c>
      <c r="N219">
        <v>-2.1739130434782608</v>
      </c>
    </row>
    <row r="220" spans="1:14" x14ac:dyDescent="0.3">
      <c r="A220">
        <v>219</v>
      </c>
      <c r="B220" t="s">
        <v>139</v>
      </c>
      <c r="C220" t="s">
        <v>149</v>
      </c>
      <c r="D220" t="s">
        <v>154</v>
      </c>
      <c r="E220" t="s">
        <v>156</v>
      </c>
      <c r="F220" t="s">
        <v>159</v>
      </c>
      <c r="G220" t="s">
        <v>225</v>
      </c>
      <c r="H220">
        <v>327.72882660458316</v>
      </c>
      <c r="I220">
        <v>47</v>
      </c>
      <c r="J220">
        <v>1326627.3557448378</v>
      </c>
      <c r="K220">
        <v>87608000</v>
      </c>
      <c r="L220">
        <v>218</v>
      </c>
      <c r="M220">
        <v>-12.061614417608718</v>
      </c>
      <c r="N220">
        <v>-2.1739130434782608</v>
      </c>
    </row>
    <row r="221" spans="1:14" x14ac:dyDescent="0.3">
      <c r="A221">
        <v>220</v>
      </c>
      <c r="B221" t="s">
        <v>139</v>
      </c>
      <c r="C221" t="s">
        <v>149</v>
      </c>
      <c r="D221" t="s">
        <v>154</v>
      </c>
      <c r="E221" t="s">
        <v>156</v>
      </c>
      <c r="F221" t="s">
        <v>159</v>
      </c>
      <c r="G221" t="s">
        <v>225</v>
      </c>
      <c r="H221">
        <v>327.72882660458316</v>
      </c>
      <c r="I221">
        <v>47</v>
      </c>
      <c r="J221">
        <v>1326627.3557448378</v>
      </c>
      <c r="K221">
        <v>87608000</v>
      </c>
      <c r="L221">
        <v>219</v>
      </c>
      <c r="M221">
        <v>-12.061614417608718</v>
      </c>
      <c r="N221">
        <v>-2.1739130434782608</v>
      </c>
    </row>
    <row r="222" spans="1:14" x14ac:dyDescent="0.3">
      <c r="A222">
        <v>221</v>
      </c>
      <c r="B222" t="s">
        <v>139</v>
      </c>
      <c r="C222" t="s">
        <v>149</v>
      </c>
      <c r="D222" t="s">
        <v>154</v>
      </c>
      <c r="E222" t="s">
        <v>156</v>
      </c>
      <c r="F222" t="s">
        <v>159</v>
      </c>
      <c r="G222" t="s">
        <v>225</v>
      </c>
      <c r="H222">
        <v>327.72882660458316</v>
      </c>
      <c r="I222">
        <v>47</v>
      </c>
      <c r="J222">
        <v>1326627.3557448378</v>
      </c>
      <c r="K222">
        <v>87608000</v>
      </c>
      <c r="L222">
        <v>220</v>
      </c>
      <c r="M222">
        <v>-12.061614417608718</v>
      </c>
      <c r="N222">
        <v>-2.1739130434782608</v>
      </c>
    </row>
    <row r="223" spans="1:14" x14ac:dyDescent="0.3">
      <c r="A223">
        <v>222</v>
      </c>
      <c r="B223" t="s">
        <v>139</v>
      </c>
      <c r="C223" t="s">
        <v>149</v>
      </c>
      <c r="D223" t="s">
        <v>154</v>
      </c>
      <c r="E223" t="s">
        <v>156</v>
      </c>
      <c r="F223" t="s">
        <v>159</v>
      </c>
      <c r="G223" t="s">
        <v>225</v>
      </c>
      <c r="H223">
        <v>327.72882660458316</v>
      </c>
      <c r="I223">
        <v>47</v>
      </c>
      <c r="J223">
        <v>1326627.3557448378</v>
      </c>
      <c r="K223">
        <v>87608000</v>
      </c>
      <c r="L223">
        <v>221</v>
      </c>
      <c r="M223">
        <v>-12.061614417608718</v>
      </c>
      <c r="N223">
        <v>-2.1739130434782608</v>
      </c>
    </row>
    <row r="224" spans="1:14" x14ac:dyDescent="0.3">
      <c r="A224">
        <v>223</v>
      </c>
      <c r="B224" t="s">
        <v>139</v>
      </c>
      <c r="C224" t="s">
        <v>149</v>
      </c>
      <c r="D224" t="s">
        <v>154</v>
      </c>
      <c r="E224" t="s">
        <v>156</v>
      </c>
      <c r="F224" t="s">
        <v>159</v>
      </c>
      <c r="G224" t="s">
        <v>225</v>
      </c>
      <c r="H224">
        <v>327.72882660458316</v>
      </c>
      <c r="I224">
        <v>47</v>
      </c>
      <c r="J224">
        <v>1326627.3557448378</v>
      </c>
      <c r="K224">
        <v>87608000</v>
      </c>
      <c r="L224">
        <v>222</v>
      </c>
      <c r="M224">
        <v>-12.061614417608718</v>
      </c>
      <c r="N224">
        <v>-2.1739130434782608</v>
      </c>
    </row>
    <row r="225" spans="1:14" x14ac:dyDescent="0.3">
      <c r="A225">
        <v>224</v>
      </c>
      <c r="B225" t="s">
        <v>139</v>
      </c>
      <c r="C225" t="s">
        <v>149</v>
      </c>
      <c r="D225" t="s">
        <v>154</v>
      </c>
      <c r="E225" t="s">
        <v>156</v>
      </c>
      <c r="F225" t="s">
        <v>159</v>
      </c>
      <c r="G225" t="s">
        <v>225</v>
      </c>
      <c r="H225">
        <v>327.72882660458316</v>
      </c>
      <c r="I225">
        <v>47</v>
      </c>
      <c r="J225">
        <v>1326627.3557448378</v>
      </c>
      <c r="K225">
        <v>87608000</v>
      </c>
      <c r="L225">
        <v>223</v>
      </c>
      <c r="M225">
        <v>-12.061614417608718</v>
      </c>
      <c r="N225">
        <v>-2.1739130434782608</v>
      </c>
    </row>
    <row r="226" spans="1:14" x14ac:dyDescent="0.3">
      <c r="A226">
        <v>225</v>
      </c>
      <c r="B226" t="s">
        <v>139</v>
      </c>
      <c r="C226" t="s">
        <v>149</v>
      </c>
      <c r="D226" t="s">
        <v>154</v>
      </c>
      <c r="E226" t="s">
        <v>156</v>
      </c>
      <c r="F226" t="s">
        <v>159</v>
      </c>
      <c r="G226" t="s">
        <v>225</v>
      </c>
      <c r="H226">
        <v>327.72882660458316</v>
      </c>
      <c r="I226">
        <v>47</v>
      </c>
      <c r="J226">
        <v>1326627.3557448378</v>
      </c>
      <c r="K226">
        <v>87608000</v>
      </c>
      <c r="L226">
        <v>224</v>
      </c>
      <c r="M226">
        <v>-12.061614417608718</v>
      </c>
      <c r="N226">
        <v>-2.1739130434782608</v>
      </c>
    </row>
    <row r="227" spans="1:14" x14ac:dyDescent="0.3">
      <c r="A227">
        <v>226</v>
      </c>
      <c r="B227" t="s">
        <v>139</v>
      </c>
      <c r="C227" t="s">
        <v>149</v>
      </c>
      <c r="D227" t="s">
        <v>154</v>
      </c>
      <c r="E227" t="s">
        <v>156</v>
      </c>
      <c r="F227" t="s">
        <v>159</v>
      </c>
      <c r="G227" t="s">
        <v>225</v>
      </c>
      <c r="H227">
        <v>327.72882660458316</v>
      </c>
      <c r="I227">
        <v>47</v>
      </c>
      <c r="J227">
        <v>1326627.3557448378</v>
      </c>
      <c r="K227">
        <v>87608000</v>
      </c>
      <c r="L227">
        <v>225</v>
      </c>
      <c r="M227">
        <v>-12.061614417608718</v>
      </c>
      <c r="N227">
        <v>-2.1739130434782608</v>
      </c>
    </row>
    <row r="228" spans="1:14" x14ac:dyDescent="0.3">
      <c r="A228">
        <v>227</v>
      </c>
      <c r="B228" t="s">
        <v>139</v>
      </c>
      <c r="C228" t="s">
        <v>149</v>
      </c>
      <c r="D228" t="s">
        <v>154</v>
      </c>
      <c r="E228" t="s">
        <v>156</v>
      </c>
      <c r="F228" t="s">
        <v>159</v>
      </c>
      <c r="G228" t="s">
        <v>225</v>
      </c>
      <c r="H228">
        <v>327.72882660458316</v>
      </c>
      <c r="I228">
        <v>47</v>
      </c>
      <c r="J228">
        <v>1326627.3557448378</v>
      </c>
      <c r="K228">
        <v>87608000</v>
      </c>
      <c r="L228">
        <v>226</v>
      </c>
      <c r="M228">
        <v>-12.061614417608718</v>
      </c>
      <c r="N228">
        <v>-2.1739130434782608</v>
      </c>
    </row>
    <row r="229" spans="1:14" x14ac:dyDescent="0.3">
      <c r="A229">
        <v>228</v>
      </c>
      <c r="B229" t="s">
        <v>139</v>
      </c>
      <c r="C229" t="s">
        <v>149</v>
      </c>
      <c r="D229" t="s">
        <v>154</v>
      </c>
      <c r="E229" t="s">
        <v>156</v>
      </c>
      <c r="F229" t="s">
        <v>159</v>
      </c>
      <c r="G229" t="s">
        <v>225</v>
      </c>
      <c r="H229">
        <v>327.72882660458316</v>
      </c>
      <c r="I229">
        <v>47</v>
      </c>
      <c r="J229">
        <v>1326627.3557448378</v>
      </c>
      <c r="K229">
        <v>87608000</v>
      </c>
      <c r="L229">
        <v>227</v>
      </c>
      <c r="M229">
        <v>-12.061614417608718</v>
      </c>
      <c r="N229">
        <v>-2.1739130434782608</v>
      </c>
    </row>
    <row r="230" spans="1:14" x14ac:dyDescent="0.3">
      <c r="A230">
        <v>229</v>
      </c>
      <c r="B230" t="s">
        <v>139</v>
      </c>
      <c r="C230" t="s">
        <v>149</v>
      </c>
      <c r="D230" t="s">
        <v>154</v>
      </c>
      <c r="E230" t="s">
        <v>156</v>
      </c>
      <c r="F230" t="s">
        <v>159</v>
      </c>
      <c r="G230" t="s">
        <v>225</v>
      </c>
      <c r="H230">
        <v>327.72882660458316</v>
      </c>
      <c r="I230">
        <v>47</v>
      </c>
      <c r="J230">
        <v>1326627.3557448378</v>
      </c>
      <c r="K230">
        <v>87608000</v>
      </c>
      <c r="L230">
        <v>228</v>
      </c>
      <c r="M230">
        <v>-12.061614417608718</v>
      </c>
      <c r="N230">
        <v>-2.1739130434782608</v>
      </c>
    </row>
    <row r="231" spans="1:14" x14ac:dyDescent="0.3">
      <c r="A231">
        <v>230</v>
      </c>
      <c r="B231" t="s">
        <v>139</v>
      </c>
      <c r="C231" t="s">
        <v>149</v>
      </c>
      <c r="D231" t="s">
        <v>154</v>
      </c>
      <c r="E231" t="s">
        <v>156</v>
      </c>
      <c r="F231" t="s">
        <v>159</v>
      </c>
      <c r="G231" t="s">
        <v>225</v>
      </c>
      <c r="H231">
        <v>327.72882660458316</v>
      </c>
      <c r="I231">
        <v>47</v>
      </c>
      <c r="J231">
        <v>1326627.3557448378</v>
      </c>
      <c r="K231">
        <v>87608000</v>
      </c>
      <c r="L231">
        <v>229</v>
      </c>
      <c r="M231">
        <v>-12.061614417608718</v>
      </c>
      <c r="N231">
        <v>-2.1739130434782608</v>
      </c>
    </row>
    <row r="232" spans="1:14" x14ac:dyDescent="0.3">
      <c r="A232">
        <v>231</v>
      </c>
      <c r="B232" t="s">
        <v>139</v>
      </c>
      <c r="C232" t="s">
        <v>149</v>
      </c>
      <c r="D232" t="s">
        <v>154</v>
      </c>
      <c r="E232" t="s">
        <v>156</v>
      </c>
      <c r="F232" t="s">
        <v>159</v>
      </c>
      <c r="G232" t="s">
        <v>225</v>
      </c>
      <c r="H232">
        <v>327.72882660458316</v>
      </c>
      <c r="I232">
        <v>47</v>
      </c>
      <c r="J232">
        <v>1326627.3557448378</v>
      </c>
      <c r="K232">
        <v>87608000</v>
      </c>
      <c r="L232">
        <v>230</v>
      </c>
      <c r="M232">
        <v>-12.061614417608718</v>
      </c>
      <c r="N232">
        <v>-2.1739130434782608</v>
      </c>
    </row>
    <row r="233" spans="1:14" x14ac:dyDescent="0.3">
      <c r="A233">
        <v>232</v>
      </c>
      <c r="B233" t="s">
        <v>139</v>
      </c>
      <c r="C233" t="s">
        <v>149</v>
      </c>
      <c r="D233" t="s">
        <v>154</v>
      </c>
      <c r="E233" t="s">
        <v>156</v>
      </c>
      <c r="F233" t="s">
        <v>159</v>
      </c>
      <c r="G233" t="s">
        <v>225</v>
      </c>
      <c r="H233">
        <v>327.72882660458316</v>
      </c>
      <c r="I233">
        <v>47</v>
      </c>
      <c r="J233">
        <v>1326627.3557448378</v>
      </c>
      <c r="K233">
        <v>87608000</v>
      </c>
      <c r="L233">
        <v>231</v>
      </c>
      <c r="M233">
        <v>-12.061614417608718</v>
      </c>
      <c r="N233">
        <v>-2.1739130434782608</v>
      </c>
    </row>
    <row r="234" spans="1:14" x14ac:dyDescent="0.3">
      <c r="A234">
        <v>233</v>
      </c>
      <c r="B234" t="s">
        <v>139</v>
      </c>
      <c r="C234" t="s">
        <v>149</v>
      </c>
      <c r="D234" t="s">
        <v>154</v>
      </c>
      <c r="E234" t="s">
        <v>156</v>
      </c>
      <c r="F234" t="s">
        <v>159</v>
      </c>
      <c r="G234" t="s">
        <v>225</v>
      </c>
      <c r="H234">
        <v>327.72882660458316</v>
      </c>
      <c r="I234">
        <v>47</v>
      </c>
      <c r="J234">
        <v>1326627.3557448378</v>
      </c>
      <c r="K234">
        <v>87608000</v>
      </c>
      <c r="L234">
        <v>232</v>
      </c>
      <c r="M234">
        <v>-12.061614417608718</v>
      </c>
      <c r="N234">
        <v>-2.1739130434782608</v>
      </c>
    </row>
    <row r="235" spans="1:14" x14ac:dyDescent="0.3">
      <c r="A235">
        <v>234</v>
      </c>
      <c r="B235" t="s">
        <v>139</v>
      </c>
      <c r="C235" t="s">
        <v>149</v>
      </c>
      <c r="D235" t="s">
        <v>154</v>
      </c>
      <c r="E235" t="s">
        <v>156</v>
      </c>
      <c r="F235" t="s">
        <v>159</v>
      </c>
      <c r="G235" t="s">
        <v>225</v>
      </c>
      <c r="H235">
        <v>327.72882660458316</v>
      </c>
      <c r="I235">
        <v>47</v>
      </c>
      <c r="J235">
        <v>1326627.3557448378</v>
      </c>
      <c r="K235">
        <v>87608000</v>
      </c>
      <c r="L235">
        <v>233</v>
      </c>
      <c r="M235">
        <v>-12.061614417608718</v>
      </c>
      <c r="N235">
        <v>-2.1739130434782608</v>
      </c>
    </row>
    <row r="236" spans="1:14" x14ac:dyDescent="0.3">
      <c r="A236">
        <v>235</v>
      </c>
      <c r="B236" t="s">
        <v>139</v>
      </c>
      <c r="C236" t="s">
        <v>149</v>
      </c>
      <c r="D236" t="s">
        <v>154</v>
      </c>
      <c r="E236" t="s">
        <v>156</v>
      </c>
      <c r="F236" t="s">
        <v>159</v>
      </c>
      <c r="G236" t="s">
        <v>225</v>
      </c>
      <c r="H236">
        <v>327.72882660458316</v>
      </c>
      <c r="I236">
        <v>47</v>
      </c>
      <c r="J236">
        <v>1326627.3557448378</v>
      </c>
      <c r="K236">
        <v>87608000</v>
      </c>
      <c r="L236">
        <v>234</v>
      </c>
      <c r="M236">
        <v>-12.061614417608718</v>
      </c>
      <c r="N236">
        <v>-2.1739130434782608</v>
      </c>
    </row>
    <row r="237" spans="1:14" x14ac:dyDescent="0.3">
      <c r="A237">
        <v>236</v>
      </c>
      <c r="B237" t="s">
        <v>139</v>
      </c>
      <c r="C237" t="s">
        <v>149</v>
      </c>
      <c r="D237" t="s">
        <v>154</v>
      </c>
      <c r="E237" t="s">
        <v>156</v>
      </c>
      <c r="F237" t="s">
        <v>159</v>
      </c>
      <c r="G237" t="s">
        <v>225</v>
      </c>
      <c r="H237">
        <v>327.72882660458316</v>
      </c>
      <c r="I237">
        <v>47</v>
      </c>
      <c r="J237">
        <v>1326627.3557448378</v>
      </c>
      <c r="K237">
        <v>87608000</v>
      </c>
      <c r="L237">
        <v>235</v>
      </c>
      <c r="M237">
        <v>-12.061614417608718</v>
      </c>
      <c r="N237">
        <v>-2.1739130434782608</v>
      </c>
    </row>
    <row r="238" spans="1:14" x14ac:dyDescent="0.3">
      <c r="A238">
        <v>237</v>
      </c>
      <c r="B238" t="s">
        <v>139</v>
      </c>
      <c r="C238" t="s">
        <v>149</v>
      </c>
      <c r="D238" t="s">
        <v>154</v>
      </c>
      <c r="E238" t="s">
        <v>156</v>
      </c>
      <c r="F238" t="s">
        <v>159</v>
      </c>
      <c r="G238" t="s">
        <v>225</v>
      </c>
      <c r="H238">
        <v>327.72882660458316</v>
      </c>
      <c r="I238">
        <v>47</v>
      </c>
      <c r="J238">
        <v>1326627.3557448378</v>
      </c>
      <c r="K238">
        <v>87608000</v>
      </c>
      <c r="L238">
        <v>236</v>
      </c>
      <c r="M238">
        <v>-12.061614417608718</v>
      </c>
      <c r="N238">
        <v>-2.1739130434782608</v>
      </c>
    </row>
    <row r="239" spans="1:14" x14ac:dyDescent="0.3">
      <c r="A239">
        <v>238</v>
      </c>
      <c r="B239" t="s">
        <v>139</v>
      </c>
      <c r="C239" t="s">
        <v>149</v>
      </c>
      <c r="D239" t="s">
        <v>154</v>
      </c>
      <c r="E239" t="s">
        <v>156</v>
      </c>
      <c r="F239" t="s">
        <v>159</v>
      </c>
      <c r="G239" t="s">
        <v>225</v>
      </c>
      <c r="H239">
        <v>327.72882660458316</v>
      </c>
      <c r="I239">
        <v>47</v>
      </c>
      <c r="J239">
        <v>1326627.3557448378</v>
      </c>
      <c r="K239">
        <v>87608000</v>
      </c>
      <c r="L239">
        <v>237</v>
      </c>
      <c r="M239">
        <v>-12.061614417608718</v>
      </c>
      <c r="N239">
        <v>-2.1739130434782608</v>
      </c>
    </row>
    <row r="240" spans="1:14" x14ac:dyDescent="0.3">
      <c r="A240">
        <v>239</v>
      </c>
      <c r="B240" t="s">
        <v>139</v>
      </c>
      <c r="C240" t="s">
        <v>149</v>
      </c>
      <c r="D240" t="s">
        <v>154</v>
      </c>
      <c r="E240" t="s">
        <v>156</v>
      </c>
      <c r="F240" t="s">
        <v>159</v>
      </c>
      <c r="G240" t="s">
        <v>225</v>
      </c>
      <c r="H240">
        <v>327.72882660458316</v>
      </c>
      <c r="I240">
        <v>47</v>
      </c>
      <c r="J240">
        <v>1326627.3557448378</v>
      </c>
      <c r="K240">
        <v>87608000</v>
      </c>
      <c r="L240">
        <v>238</v>
      </c>
      <c r="M240">
        <v>-12.061614417608718</v>
      </c>
      <c r="N240">
        <v>-2.1739130434782608</v>
      </c>
    </row>
    <row r="241" spans="1:14" x14ac:dyDescent="0.3">
      <c r="A241">
        <v>240</v>
      </c>
      <c r="B241" t="s">
        <v>139</v>
      </c>
      <c r="C241" t="s">
        <v>149</v>
      </c>
      <c r="D241" t="s">
        <v>154</v>
      </c>
      <c r="E241" t="s">
        <v>156</v>
      </c>
      <c r="F241" t="s">
        <v>159</v>
      </c>
      <c r="G241" t="s">
        <v>225</v>
      </c>
      <c r="H241">
        <v>327.72882660458316</v>
      </c>
      <c r="I241">
        <v>47</v>
      </c>
      <c r="J241">
        <v>1326627.3557448378</v>
      </c>
      <c r="K241">
        <v>87608000</v>
      </c>
      <c r="L241">
        <v>239</v>
      </c>
      <c r="M241">
        <v>-12.061614417608718</v>
      </c>
      <c r="N241">
        <v>-2.1739130434782608</v>
      </c>
    </row>
    <row r="242" spans="1:14" x14ac:dyDescent="0.3">
      <c r="A242">
        <v>241</v>
      </c>
      <c r="B242" t="s">
        <v>139</v>
      </c>
      <c r="C242" t="s">
        <v>149</v>
      </c>
      <c r="D242" t="s">
        <v>154</v>
      </c>
      <c r="E242" t="s">
        <v>156</v>
      </c>
      <c r="F242" t="s">
        <v>159</v>
      </c>
      <c r="G242" t="s">
        <v>225</v>
      </c>
      <c r="H242">
        <v>327.72882660458316</v>
      </c>
      <c r="I242">
        <v>47</v>
      </c>
      <c r="J242">
        <v>1326627.3557448378</v>
      </c>
      <c r="K242">
        <v>87608000</v>
      </c>
      <c r="L242">
        <v>240</v>
      </c>
      <c r="M242">
        <v>-12.061614417608718</v>
      </c>
      <c r="N242">
        <v>-2.1739130434782608</v>
      </c>
    </row>
    <row r="243" spans="1:14" x14ac:dyDescent="0.3">
      <c r="A243">
        <v>242</v>
      </c>
      <c r="B243" t="s">
        <v>139</v>
      </c>
      <c r="C243" t="s">
        <v>149</v>
      </c>
      <c r="D243" t="s">
        <v>154</v>
      </c>
      <c r="E243" t="s">
        <v>156</v>
      </c>
      <c r="F243" t="s">
        <v>159</v>
      </c>
      <c r="G243" t="s">
        <v>225</v>
      </c>
      <c r="H243">
        <v>327.72882660458316</v>
      </c>
      <c r="I243">
        <v>47</v>
      </c>
      <c r="J243">
        <v>1326627.3557448378</v>
      </c>
      <c r="K243">
        <v>87608000</v>
      </c>
      <c r="L243">
        <v>241</v>
      </c>
      <c r="M243">
        <v>-12.061614417608718</v>
      </c>
      <c r="N243">
        <v>-2.1739130434782608</v>
      </c>
    </row>
    <row r="244" spans="1:14" x14ac:dyDescent="0.3">
      <c r="A244">
        <v>243</v>
      </c>
      <c r="B244" t="s">
        <v>139</v>
      </c>
      <c r="C244" t="s">
        <v>149</v>
      </c>
      <c r="D244" t="s">
        <v>154</v>
      </c>
      <c r="E244" t="s">
        <v>156</v>
      </c>
      <c r="F244" t="s">
        <v>159</v>
      </c>
      <c r="G244" t="s">
        <v>225</v>
      </c>
      <c r="H244">
        <v>327.72882660458316</v>
      </c>
      <c r="I244">
        <v>47</v>
      </c>
      <c r="J244">
        <v>1326627.3557448378</v>
      </c>
      <c r="K244">
        <v>87608000</v>
      </c>
      <c r="L244">
        <v>242</v>
      </c>
      <c r="M244">
        <v>-12.061614417608718</v>
      </c>
      <c r="N244">
        <v>-2.1739130434782608</v>
      </c>
    </row>
    <row r="245" spans="1:14" x14ac:dyDescent="0.3">
      <c r="A245">
        <v>244</v>
      </c>
      <c r="B245" t="s">
        <v>139</v>
      </c>
      <c r="C245" t="s">
        <v>149</v>
      </c>
      <c r="D245" t="s">
        <v>154</v>
      </c>
      <c r="E245" t="s">
        <v>156</v>
      </c>
      <c r="F245" t="s">
        <v>159</v>
      </c>
      <c r="G245" t="s">
        <v>225</v>
      </c>
      <c r="H245">
        <v>327.72882660458316</v>
      </c>
      <c r="I245">
        <v>47</v>
      </c>
      <c r="J245">
        <v>1326627.3557448378</v>
      </c>
      <c r="K245">
        <v>87608000</v>
      </c>
      <c r="L245">
        <v>243</v>
      </c>
      <c r="M245">
        <v>-12.061614417608718</v>
      </c>
      <c r="N245">
        <v>-2.1739130434782608</v>
      </c>
    </row>
    <row r="246" spans="1:14" x14ac:dyDescent="0.3">
      <c r="A246">
        <v>245</v>
      </c>
      <c r="B246" t="s">
        <v>139</v>
      </c>
      <c r="C246" t="s">
        <v>149</v>
      </c>
      <c r="D246" t="s">
        <v>154</v>
      </c>
      <c r="E246" t="s">
        <v>156</v>
      </c>
      <c r="F246" t="s">
        <v>159</v>
      </c>
      <c r="G246" t="s">
        <v>225</v>
      </c>
      <c r="H246">
        <v>327.72882660458316</v>
      </c>
      <c r="I246">
        <v>47</v>
      </c>
      <c r="J246">
        <v>1326627.3557448378</v>
      </c>
      <c r="K246">
        <v>87608000</v>
      </c>
      <c r="L246">
        <v>244</v>
      </c>
      <c r="M246">
        <v>-12.061614417608718</v>
      </c>
      <c r="N246">
        <v>-2.1739130434782608</v>
      </c>
    </row>
    <row r="247" spans="1:14" x14ac:dyDescent="0.3">
      <c r="A247">
        <v>246</v>
      </c>
      <c r="B247" t="s">
        <v>139</v>
      </c>
      <c r="C247" t="s">
        <v>149</v>
      </c>
      <c r="D247" t="s">
        <v>154</v>
      </c>
      <c r="E247" t="s">
        <v>156</v>
      </c>
      <c r="F247" t="s">
        <v>159</v>
      </c>
      <c r="G247" t="s">
        <v>225</v>
      </c>
      <c r="H247">
        <v>327.72882660458316</v>
      </c>
      <c r="I247">
        <v>47</v>
      </c>
      <c r="J247">
        <v>1326627.3557448378</v>
      </c>
      <c r="K247">
        <v>87608000</v>
      </c>
      <c r="L247">
        <v>245</v>
      </c>
      <c r="M247">
        <v>-12.061614417608718</v>
      </c>
      <c r="N247">
        <v>-2.1739130434782608</v>
      </c>
    </row>
    <row r="248" spans="1:14" x14ac:dyDescent="0.3">
      <c r="A248">
        <v>247</v>
      </c>
      <c r="B248" t="s">
        <v>139</v>
      </c>
      <c r="C248" t="s">
        <v>149</v>
      </c>
      <c r="D248" t="s">
        <v>154</v>
      </c>
      <c r="E248" t="s">
        <v>156</v>
      </c>
      <c r="F248" t="s">
        <v>159</v>
      </c>
      <c r="G248" t="s">
        <v>225</v>
      </c>
      <c r="H248">
        <v>327.72882660458316</v>
      </c>
      <c r="I248">
        <v>47</v>
      </c>
      <c r="J248">
        <v>1326627.3557448378</v>
      </c>
      <c r="K248">
        <v>87608000</v>
      </c>
      <c r="L248">
        <v>246</v>
      </c>
      <c r="M248">
        <v>-12.061614417608718</v>
      </c>
      <c r="N248">
        <v>-2.1739130434782608</v>
      </c>
    </row>
    <row r="249" spans="1:14" x14ac:dyDescent="0.3">
      <c r="A249">
        <v>248</v>
      </c>
      <c r="B249" t="s">
        <v>139</v>
      </c>
      <c r="C249" t="s">
        <v>149</v>
      </c>
      <c r="D249" t="s">
        <v>154</v>
      </c>
      <c r="E249" t="s">
        <v>156</v>
      </c>
      <c r="F249" t="s">
        <v>159</v>
      </c>
      <c r="G249" t="s">
        <v>225</v>
      </c>
      <c r="H249">
        <v>327.72882660458316</v>
      </c>
      <c r="I249">
        <v>47</v>
      </c>
      <c r="J249">
        <v>1326627.3557448378</v>
      </c>
      <c r="K249">
        <v>87608000</v>
      </c>
      <c r="L249">
        <v>247</v>
      </c>
      <c r="M249">
        <v>-12.061614417608718</v>
      </c>
      <c r="N249">
        <v>-2.1739130434782608</v>
      </c>
    </row>
    <row r="250" spans="1:14" x14ac:dyDescent="0.3">
      <c r="A250">
        <v>249</v>
      </c>
      <c r="B250" t="s">
        <v>139</v>
      </c>
      <c r="C250" t="s">
        <v>149</v>
      </c>
      <c r="D250" t="s">
        <v>154</v>
      </c>
      <c r="E250" t="s">
        <v>156</v>
      </c>
      <c r="F250" t="s">
        <v>159</v>
      </c>
      <c r="G250" t="s">
        <v>225</v>
      </c>
      <c r="H250">
        <v>334.34001734397992</v>
      </c>
      <c r="I250">
        <v>48</v>
      </c>
      <c r="J250">
        <v>1467140.1095042164</v>
      </c>
      <c r="K250">
        <v>89472000</v>
      </c>
      <c r="L250">
        <v>248</v>
      </c>
      <c r="M250">
        <v>-23.930875189560165</v>
      </c>
      <c r="N250">
        <v>-4.3478260869565215</v>
      </c>
    </row>
    <row r="251" spans="1:14" x14ac:dyDescent="0.3">
      <c r="A251">
        <v>250</v>
      </c>
      <c r="B251" t="s">
        <v>139</v>
      </c>
      <c r="C251" t="s">
        <v>149</v>
      </c>
      <c r="D251" t="s">
        <v>154</v>
      </c>
      <c r="E251" t="s">
        <v>156</v>
      </c>
      <c r="F251" t="s">
        <v>159</v>
      </c>
      <c r="G251" t="s">
        <v>225</v>
      </c>
      <c r="H251">
        <v>334.34001734397992</v>
      </c>
      <c r="I251">
        <v>48</v>
      </c>
      <c r="J251">
        <v>1467140.1095042164</v>
      </c>
      <c r="K251">
        <v>89472000</v>
      </c>
      <c r="L251">
        <v>249</v>
      </c>
      <c r="M251">
        <v>-23.930875189560165</v>
      </c>
      <c r="N251">
        <v>-4.3478260869565215</v>
      </c>
    </row>
    <row r="252" spans="1:14" x14ac:dyDescent="0.3">
      <c r="A252">
        <v>251</v>
      </c>
      <c r="B252" t="s">
        <v>139</v>
      </c>
      <c r="C252" t="s">
        <v>149</v>
      </c>
      <c r="D252" t="s">
        <v>154</v>
      </c>
      <c r="E252" t="s">
        <v>156</v>
      </c>
      <c r="F252" t="s">
        <v>159</v>
      </c>
      <c r="G252" t="s">
        <v>225</v>
      </c>
      <c r="H252">
        <v>334.34001734397992</v>
      </c>
      <c r="I252">
        <v>48</v>
      </c>
      <c r="J252">
        <v>1467140.1095042164</v>
      </c>
      <c r="K252">
        <v>89472000</v>
      </c>
      <c r="L252">
        <v>250</v>
      </c>
      <c r="M252">
        <v>-23.930875189560165</v>
      </c>
      <c r="N252">
        <v>-4.3478260869565215</v>
      </c>
    </row>
    <row r="253" spans="1:14" x14ac:dyDescent="0.3">
      <c r="A253">
        <v>252</v>
      </c>
      <c r="B253" t="s">
        <v>139</v>
      </c>
      <c r="C253" t="s">
        <v>149</v>
      </c>
      <c r="D253" t="s">
        <v>154</v>
      </c>
      <c r="E253" t="s">
        <v>156</v>
      </c>
      <c r="F253" t="s">
        <v>159</v>
      </c>
      <c r="G253" t="s">
        <v>225</v>
      </c>
      <c r="H253">
        <v>334.34001734397992</v>
      </c>
      <c r="I253">
        <v>48</v>
      </c>
      <c r="J253">
        <v>1467140.1095042164</v>
      </c>
      <c r="K253">
        <v>89472000</v>
      </c>
      <c r="L253">
        <v>251</v>
      </c>
      <c r="M253">
        <v>-23.930875189560165</v>
      </c>
      <c r="N253">
        <v>-4.3478260869565215</v>
      </c>
    </row>
    <row r="254" spans="1:14" x14ac:dyDescent="0.3">
      <c r="A254">
        <v>253</v>
      </c>
      <c r="B254" t="s">
        <v>139</v>
      </c>
      <c r="C254" t="s">
        <v>149</v>
      </c>
      <c r="D254" t="s">
        <v>154</v>
      </c>
      <c r="E254" t="s">
        <v>156</v>
      </c>
      <c r="F254" t="s">
        <v>159</v>
      </c>
      <c r="G254" t="s">
        <v>225</v>
      </c>
      <c r="H254">
        <v>334.34001734397992</v>
      </c>
      <c r="I254">
        <v>48</v>
      </c>
      <c r="J254">
        <v>1467140.1095042164</v>
      </c>
      <c r="K254">
        <v>89472000</v>
      </c>
      <c r="L254">
        <v>252</v>
      </c>
      <c r="M254">
        <v>-23.930875189560165</v>
      </c>
      <c r="N254">
        <v>-4.3478260869565215</v>
      </c>
    </row>
    <row r="255" spans="1:14" x14ac:dyDescent="0.3">
      <c r="A255">
        <v>254</v>
      </c>
      <c r="B255" t="s">
        <v>139</v>
      </c>
      <c r="C255" t="s">
        <v>149</v>
      </c>
      <c r="D255" t="s">
        <v>154</v>
      </c>
      <c r="E255" t="s">
        <v>156</v>
      </c>
      <c r="F255" t="s">
        <v>159</v>
      </c>
      <c r="G255" t="s">
        <v>225</v>
      </c>
      <c r="H255">
        <v>334.34001734397992</v>
      </c>
      <c r="I255">
        <v>48</v>
      </c>
      <c r="J255">
        <v>1467140.1095042164</v>
      </c>
      <c r="K255">
        <v>89472000</v>
      </c>
      <c r="L255">
        <v>253</v>
      </c>
      <c r="M255">
        <v>-23.930875189560165</v>
      </c>
      <c r="N255">
        <v>-4.3478260869565215</v>
      </c>
    </row>
    <row r="256" spans="1:14" x14ac:dyDescent="0.3">
      <c r="A256">
        <v>255</v>
      </c>
      <c r="B256" t="s">
        <v>139</v>
      </c>
      <c r="C256" t="s">
        <v>149</v>
      </c>
      <c r="D256" t="s">
        <v>154</v>
      </c>
      <c r="E256" t="s">
        <v>156</v>
      </c>
      <c r="F256" t="s">
        <v>159</v>
      </c>
      <c r="G256" t="s">
        <v>225</v>
      </c>
      <c r="H256">
        <v>334.34001734397992</v>
      </c>
      <c r="I256">
        <v>48</v>
      </c>
      <c r="J256">
        <v>1467140.1095042164</v>
      </c>
      <c r="K256">
        <v>89472000</v>
      </c>
      <c r="L256">
        <v>254</v>
      </c>
      <c r="M256">
        <v>-23.930875189560165</v>
      </c>
      <c r="N256">
        <v>-4.3478260869565215</v>
      </c>
    </row>
    <row r="257" spans="1:14" x14ac:dyDescent="0.3">
      <c r="A257">
        <v>256</v>
      </c>
      <c r="B257" t="s">
        <v>139</v>
      </c>
      <c r="C257" t="s">
        <v>149</v>
      </c>
      <c r="D257" t="s">
        <v>154</v>
      </c>
      <c r="E257" t="s">
        <v>156</v>
      </c>
      <c r="F257" t="s">
        <v>159</v>
      </c>
      <c r="G257" t="s">
        <v>225</v>
      </c>
      <c r="H257">
        <v>334.34001734397992</v>
      </c>
      <c r="I257">
        <v>48</v>
      </c>
      <c r="J257">
        <v>1467140.1095042164</v>
      </c>
      <c r="K257">
        <v>89472000</v>
      </c>
      <c r="L257">
        <v>255</v>
      </c>
      <c r="M257">
        <v>-23.930875189560165</v>
      </c>
      <c r="N257">
        <v>-4.3478260869565215</v>
      </c>
    </row>
    <row r="258" spans="1:14" x14ac:dyDescent="0.3">
      <c r="A258">
        <v>257</v>
      </c>
      <c r="B258" t="s">
        <v>139</v>
      </c>
      <c r="C258" t="s">
        <v>149</v>
      </c>
      <c r="D258" t="s">
        <v>154</v>
      </c>
      <c r="E258" t="s">
        <v>156</v>
      </c>
      <c r="F258" t="s">
        <v>159</v>
      </c>
      <c r="G258" t="s">
        <v>225</v>
      </c>
      <c r="H258">
        <v>334.34001734397992</v>
      </c>
      <c r="I258">
        <v>48</v>
      </c>
      <c r="J258">
        <v>1467140.1095042164</v>
      </c>
      <c r="K258">
        <v>89472000</v>
      </c>
      <c r="L258">
        <v>256</v>
      </c>
      <c r="M258">
        <v>-23.930875189560165</v>
      </c>
      <c r="N258">
        <v>-4.3478260869565215</v>
      </c>
    </row>
    <row r="259" spans="1:14" x14ac:dyDescent="0.3">
      <c r="A259">
        <v>258</v>
      </c>
      <c r="B259" t="s">
        <v>139</v>
      </c>
      <c r="C259" t="s">
        <v>149</v>
      </c>
      <c r="D259" t="s">
        <v>154</v>
      </c>
      <c r="E259" t="s">
        <v>156</v>
      </c>
      <c r="F259" t="s">
        <v>159</v>
      </c>
      <c r="G259" t="s">
        <v>225</v>
      </c>
      <c r="H259">
        <v>334.34001734397992</v>
      </c>
      <c r="I259">
        <v>48</v>
      </c>
      <c r="J259">
        <v>1467140.1095042164</v>
      </c>
      <c r="K259">
        <v>89472000</v>
      </c>
      <c r="L259">
        <v>257</v>
      </c>
      <c r="M259">
        <v>-23.930875189560165</v>
      </c>
      <c r="N259">
        <v>-4.3478260869565215</v>
      </c>
    </row>
    <row r="260" spans="1:14" x14ac:dyDescent="0.3">
      <c r="A260">
        <v>259</v>
      </c>
      <c r="B260" t="s">
        <v>139</v>
      </c>
      <c r="C260" t="s">
        <v>149</v>
      </c>
      <c r="D260" t="s">
        <v>154</v>
      </c>
      <c r="E260" t="s">
        <v>156</v>
      </c>
      <c r="F260" t="s">
        <v>159</v>
      </c>
      <c r="G260" t="s">
        <v>225</v>
      </c>
      <c r="H260">
        <v>334.34001734397992</v>
      </c>
      <c r="I260">
        <v>48</v>
      </c>
      <c r="J260">
        <v>1467140.1095042164</v>
      </c>
      <c r="K260">
        <v>89472000</v>
      </c>
      <c r="L260">
        <v>258</v>
      </c>
      <c r="M260">
        <v>-23.930875189560165</v>
      </c>
      <c r="N260">
        <v>-4.3478260869565215</v>
      </c>
    </row>
    <row r="261" spans="1:14" x14ac:dyDescent="0.3">
      <c r="A261">
        <v>260</v>
      </c>
      <c r="B261" t="s">
        <v>139</v>
      </c>
      <c r="C261" t="s">
        <v>149</v>
      </c>
      <c r="D261" t="s">
        <v>154</v>
      </c>
      <c r="E261" t="s">
        <v>156</v>
      </c>
      <c r="F261" t="s">
        <v>159</v>
      </c>
      <c r="G261" t="s">
        <v>225</v>
      </c>
      <c r="H261">
        <v>334.34001734397992</v>
      </c>
      <c r="I261">
        <v>48</v>
      </c>
      <c r="J261">
        <v>1467140.1095042164</v>
      </c>
      <c r="K261">
        <v>89472000</v>
      </c>
      <c r="L261">
        <v>259</v>
      </c>
      <c r="M261">
        <v>-23.930875189560165</v>
      </c>
      <c r="N261">
        <v>-4.3478260869565215</v>
      </c>
    </row>
    <row r="262" spans="1:14" x14ac:dyDescent="0.3">
      <c r="A262">
        <v>261</v>
      </c>
      <c r="B262" t="s">
        <v>139</v>
      </c>
      <c r="C262" t="s">
        <v>149</v>
      </c>
      <c r="D262" t="s">
        <v>154</v>
      </c>
      <c r="E262" t="s">
        <v>156</v>
      </c>
      <c r="F262" t="s">
        <v>159</v>
      </c>
      <c r="G262" t="s">
        <v>225</v>
      </c>
      <c r="H262">
        <v>334.34001734397992</v>
      </c>
      <c r="I262">
        <v>48</v>
      </c>
      <c r="J262">
        <v>1467140.1095042164</v>
      </c>
      <c r="K262">
        <v>89472000</v>
      </c>
      <c r="L262">
        <v>260</v>
      </c>
      <c r="M262">
        <v>-23.930875189560165</v>
      </c>
      <c r="N262">
        <v>-4.3478260869565215</v>
      </c>
    </row>
    <row r="263" spans="1:14" x14ac:dyDescent="0.3">
      <c r="A263">
        <v>262</v>
      </c>
      <c r="B263" t="s">
        <v>139</v>
      </c>
      <c r="C263" t="s">
        <v>149</v>
      </c>
      <c r="D263" t="s">
        <v>154</v>
      </c>
      <c r="E263" t="s">
        <v>156</v>
      </c>
      <c r="F263" t="s">
        <v>159</v>
      </c>
      <c r="G263" t="s">
        <v>225</v>
      </c>
      <c r="H263">
        <v>334.34001734397992</v>
      </c>
      <c r="I263">
        <v>48</v>
      </c>
      <c r="J263">
        <v>1467140.1095042164</v>
      </c>
      <c r="K263">
        <v>89472000</v>
      </c>
      <c r="L263">
        <v>261</v>
      </c>
      <c r="M263">
        <v>-23.930875189560165</v>
      </c>
      <c r="N263">
        <v>-4.3478260869565215</v>
      </c>
    </row>
    <row r="264" spans="1:14" x14ac:dyDescent="0.3">
      <c r="A264">
        <v>263</v>
      </c>
      <c r="B264" t="s">
        <v>139</v>
      </c>
      <c r="C264" t="s">
        <v>149</v>
      </c>
      <c r="D264" t="s">
        <v>154</v>
      </c>
      <c r="E264" t="s">
        <v>156</v>
      </c>
      <c r="F264" t="s">
        <v>159</v>
      </c>
      <c r="G264" t="s">
        <v>225</v>
      </c>
      <c r="H264">
        <v>334.34001734397992</v>
      </c>
      <c r="I264">
        <v>48</v>
      </c>
      <c r="J264">
        <v>1467140.1095042164</v>
      </c>
      <c r="K264">
        <v>89472000</v>
      </c>
      <c r="L264">
        <v>262</v>
      </c>
      <c r="M264">
        <v>-23.930875189560165</v>
      </c>
      <c r="N264">
        <v>-4.3478260869565215</v>
      </c>
    </row>
    <row r="265" spans="1:14" x14ac:dyDescent="0.3">
      <c r="A265">
        <v>264</v>
      </c>
      <c r="B265" t="s">
        <v>139</v>
      </c>
      <c r="C265" t="s">
        <v>149</v>
      </c>
      <c r="D265" t="s">
        <v>154</v>
      </c>
      <c r="E265" t="s">
        <v>156</v>
      </c>
      <c r="F265" t="s">
        <v>159</v>
      </c>
      <c r="G265" t="s">
        <v>225</v>
      </c>
      <c r="H265">
        <v>334.34001734397992</v>
      </c>
      <c r="I265">
        <v>48</v>
      </c>
      <c r="J265">
        <v>1467140.1095042164</v>
      </c>
      <c r="K265">
        <v>89472000</v>
      </c>
      <c r="L265">
        <v>263</v>
      </c>
      <c r="M265">
        <v>-23.930875189560165</v>
      </c>
      <c r="N265">
        <v>-4.3478260869565215</v>
      </c>
    </row>
    <row r="266" spans="1:14" x14ac:dyDescent="0.3">
      <c r="A266">
        <v>265</v>
      </c>
      <c r="B266" t="s">
        <v>139</v>
      </c>
      <c r="C266" t="s">
        <v>149</v>
      </c>
      <c r="D266" t="s">
        <v>154</v>
      </c>
      <c r="E266" t="s">
        <v>156</v>
      </c>
      <c r="F266" t="s">
        <v>159</v>
      </c>
      <c r="G266" t="s">
        <v>225</v>
      </c>
      <c r="H266">
        <v>334.34001734397992</v>
      </c>
      <c r="I266">
        <v>48</v>
      </c>
      <c r="J266">
        <v>1467140.1095042164</v>
      </c>
      <c r="K266">
        <v>89472000</v>
      </c>
      <c r="L266">
        <v>264</v>
      </c>
      <c r="M266">
        <v>-23.930875189560165</v>
      </c>
      <c r="N266">
        <v>-4.3478260869565215</v>
      </c>
    </row>
    <row r="267" spans="1:14" x14ac:dyDescent="0.3">
      <c r="A267">
        <v>266</v>
      </c>
      <c r="B267" t="s">
        <v>139</v>
      </c>
      <c r="C267" t="s">
        <v>149</v>
      </c>
      <c r="D267" t="s">
        <v>154</v>
      </c>
      <c r="E267" t="s">
        <v>156</v>
      </c>
      <c r="F267" t="s">
        <v>159</v>
      </c>
      <c r="G267" t="s">
        <v>225</v>
      </c>
      <c r="H267">
        <v>334.34001734397992</v>
      </c>
      <c r="I267">
        <v>48</v>
      </c>
      <c r="J267">
        <v>1467140.1095042164</v>
      </c>
      <c r="K267">
        <v>89472000</v>
      </c>
      <c r="L267">
        <v>265</v>
      </c>
      <c r="M267">
        <v>-23.930875189560165</v>
      </c>
      <c r="N267">
        <v>-4.3478260869565215</v>
      </c>
    </row>
    <row r="268" spans="1:14" x14ac:dyDescent="0.3">
      <c r="A268">
        <v>267</v>
      </c>
      <c r="B268" t="s">
        <v>139</v>
      </c>
      <c r="C268" t="s">
        <v>149</v>
      </c>
      <c r="D268" t="s">
        <v>154</v>
      </c>
      <c r="E268" t="s">
        <v>156</v>
      </c>
      <c r="F268" t="s">
        <v>159</v>
      </c>
      <c r="G268" t="s">
        <v>225</v>
      </c>
      <c r="H268">
        <v>334.34001734397992</v>
      </c>
      <c r="I268">
        <v>48</v>
      </c>
      <c r="J268">
        <v>1467140.1095042164</v>
      </c>
      <c r="K268">
        <v>89472000</v>
      </c>
      <c r="L268">
        <v>266</v>
      </c>
      <c r="M268">
        <v>-23.930875189560165</v>
      </c>
      <c r="N268">
        <v>-4.3478260869565215</v>
      </c>
    </row>
    <row r="269" spans="1:14" x14ac:dyDescent="0.3">
      <c r="A269">
        <v>268</v>
      </c>
      <c r="B269" t="s">
        <v>139</v>
      </c>
      <c r="C269" t="s">
        <v>149</v>
      </c>
      <c r="D269" t="s">
        <v>154</v>
      </c>
      <c r="E269" t="s">
        <v>156</v>
      </c>
      <c r="F269" t="s">
        <v>159</v>
      </c>
      <c r="G269" t="s">
        <v>225</v>
      </c>
      <c r="H269">
        <v>334.34001734397992</v>
      </c>
      <c r="I269">
        <v>48</v>
      </c>
      <c r="J269">
        <v>1467140.1095042164</v>
      </c>
      <c r="K269">
        <v>89472000</v>
      </c>
      <c r="L269">
        <v>267</v>
      </c>
      <c r="M269">
        <v>-23.930875189560165</v>
      </c>
      <c r="N269">
        <v>-4.3478260869565215</v>
      </c>
    </row>
    <row r="270" spans="1:14" x14ac:dyDescent="0.3">
      <c r="A270">
        <v>269</v>
      </c>
      <c r="B270" t="s">
        <v>139</v>
      </c>
      <c r="C270" t="s">
        <v>149</v>
      </c>
      <c r="D270" t="s">
        <v>154</v>
      </c>
      <c r="E270" t="s">
        <v>156</v>
      </c>
      <c r="F270" t="s">
        <v>159</v>
      </c>
      <c r="G270" t="s">
        <v>225</v>
      </c>
      <c r="H270">
        <v>334.34001734397992</v>
      </c>
      <c r="I270">
        <v>48</v>
      </c>
      <c r="J270">
        <v>1467140.1095042164</v>
      </c>
      <c r="K270">
        <v>89472000</v>
      </c>
      <c r="L270">
        <v>268</v>
      </c>
      <c r="M270">
        <v>-23.930875189560165</v>
      </c>
      <c r="N270">
        <v>-4.3478260869565215</v>
      </c>
    </row>
    <row r="271" spans="1:14" x14ac:dyDescent="0.3">
      <c r="A271">
        <v>270</v>
      </c>
      <c r="B271" t="s">
        <v>139</v>
      </c>
      <c r="C271" t="s">
        <v>149</v>
      </c>
      <c r="D271" t="s">
        <v>154</v>
      </c>
      <c r="E271" t="s">
        <v>156</v>
      </c>
      <c r="F271" t="s">
        <v>159</v>
      </c>
      <c r="G271" t="s">
        <v>225</v>
      </c>
      <c r="H271">
        <v>334.34001734397992</v>
      </c>
      <c r="I271">
        <v>48</v>
      </c>
      <c r="J271">
        <v>1467140.1095042164</v>
      </c>
      <c r="K271">
        <v>89472000</v>
      </c>
      <c r="L271">
        <v>269</v>
      </c>
      <c r="M271">
        <v>-23.930875189560165</v>
      </c>
      <c r="N271">
        <v>-4.3478260869565215</v>
      </c>
    </row>
    <row r="272" spans="1:14" x14ac:dyDescent="0.3">
      <c r="A272">
        <v>271</v>
      </c>
      <c r="B272" t="s">
        <v>139</v>
      </c>
      <c r="C272" t="s">
        <v>149</v>
      </c>
      <c r="D272" t="s">
        <v>154</v>
      </c>
      <c r="E272" t="s">
        <v>156</v>
      </c>
      <c r="F272" t="s">
        <v>159</v>
      </c>
      <c r="G272" t="s">
        <v>225</v>
      </c>
      <c r="H272">
        <v>334.34001734397992</v>
      </c>
      <c r="I272">
        <v>48</v>
      </c>
      <c r="J272">
        <v>1467140.1095042164</v>
      </c>
      <c r="K272">
        <v>89472000</v>
      </c>
      <c r="L272">
        <v>270</v>
      </c>
      <c r="M272">
        <v>-23.930875189560165</v>
      </c>
      <c r="N272">
        <v>-4.3478260869565215</v>
      </c>
    </row>
    <row r="273" spans="1:14" x14ac:dyDescent="0.3">
      <c r="A273">
        <v>272</v>
      </c>
      <c r="B273" t="s">
        <v>139</v>
      </c>
      <c r="C273" t="s">
        <v>149</v>
      </c>
      <c r="D273" t="s">
        <v>154</v>
      </c>
      <c r="E273" t="s">
        <v>156</v>
      </c>
      <c r="F273" t="s">
        <v>159</v>
      </c>
      <c r="G273" t="s">
        <v>225</v>
      </c>
      <c r="H273">
        <v>334.34001734397992</v>
      </c>
      <c r="I273">
        <v>48</v>
      </c>
      <c r="J273">
        <v>1467140.1095042164</v>
      </c>
      <c r="K273">
        <v>89472000</v>
      </c>
      <c r="L273">
        <v>271</v>
      </c>
      <c r="M273">
        <v>-23.930875189560165</v>
      </c>
      <c r="N273">
        <v>-4.3478260869565215</v>
      </c>
    </row>
    <row r="274" spans="1:14" x14ac:dyDescent="0.3">
      <c r="A274">
        <v>273</v>
      </c>
      <c r="B274" t="s">
        <v>139</v>
      </c>
      <c r="C274" t="s">
        <v>149</v>
      </c>
      <c r="D274" t="s">
        <v>154</v>
      </c>
      <c r="E274" t="s">
        <v>156</v>
      </c>
      <c r="F274" t="s">
        <v>159</v>
      </c>
      <c r="G274" t="s">
        <v>225</v>
      </c>
      <c r="H274">
        <v>334.34001734397992</v>
      </c>
      <c r="I274">
        <v>48</v>
      </c>
      <c r="J274">
        <v>1467140.1095042164</v>
      </c>
      <c r="K274">
        <v>89472000</v>
      </c>
      <c r="L274">
        <v>272</v>
      </c>
      <c r="M274">
        <v>-23.930875189560165</v>
      </c>
      <c r="N274">
        <v>-4.3478260869565215</v>
      </c>
    </row>
    <row r="275" spans="1:14" x14ac:dyDescent="0.3">
      <c r="A275">
        <v>274</v>
      </c>
      <c r="B275" t="s">
        <v>139</v>
      </c>
      <c r="C275" t="s">
        <v>149</v>
      </c>
      <c r="D275" t="s">
        <v>154</v>
      </c>
      <c r="E275" t="s">
        <v>156</v>
      </c>
      <c r="F275" t="s">
        <v>159</v>
      </c>
      <c r="G275" t="s">
        <v>225</v>
      </c>
      <c r="H275">
        <v>334.34001734397992</v>
      </c>
      <c r="I275">
        <v>48</v>
      </c>
      <c r="J275">
        <v>1467140.1095042164</v>
      </c>
      <c r="K275">
        <v>89472000</v>
      </c>
      <c r="L275">
        <v>273</v>
      </c>
      <c r="M275">
        <v>-23.930875189560165</v>
      </c>
      <c r="N275">
        <v>-4.3478260869565215</v>
      </c>
    </row>
    <row r="276" spans="1:14" x14ac:dyDescent="0.3">
      <c r="A276">
        <v>275</v>
      </c>
      <c r="B276" t="s">
        <v>139</v>
      </c>
      <c r="C276" t="s">
        <v>149</v>
      </c>
      <c r="D276" t="s">
        <v>154</v>
      </c>
      <c r="E276" t="s">
        <v>156</v>
      </c>
      <c r="F276" t="s">
        <v>159</v>
      </c>
      <c r="G276" t="s">
        <v>225</v>
      </c>
      <c r="H276">
        <v>334.34001734397992</v>
      </c>
      <c r="I276">
        <v>48</v>
      </c>
      <c r="J276">
        <v>1467140.1095042164</v>
      </c>
      <c r="K276">
        <v>89472000</v>
      </c>
      <c r="L276">
        <v>274</v>
      </c>
      <c r="M276">
        <v>-23.930875189560165</v>
      </c>
      <c r="N276">
        <v>-4.3478260869565215</v>
      </c>
    </row>
    <row r="277" spans="1:14" x14ac:dyDescent="0.3">
      <c r="A277">
        <v>276</v>
      </c>
      <c r="B277" t="s">
        <v>139</v>
      </c>
      <c r="C277" t="s">
        <v>149</v>
      </c>
      <c r="D277" t="s">
        <v>154</v>
      </c>
      <c r="E277" t="s">
        <v>156</v>
      </c>
      <c r="F277" t="s">
        <v>159</v>
      </c>
      <c r="G277" t="s">
        <v>225</v>
      </c>
      <c r="H277">
        <v>334.34001734397992</v>
      </c>
      <c r="I277">
        <v>48</v>
      </c>
      <c r="J277">
        <v>1467140.1095042164</v>
      </c>
      <c r="K277">
        <v>89472000</v>
      </c>
      <c r="L277">
        <v>275</v>
      </c>
      <c r="M277">
        <v>-23.930875189560165</v>
      </c>
      <c r="N277">
        <v>-4.3478260869565215</v>
      </c>
    </row>
    <row r="278" spans="1:14" x14ac:dyDescent="0.3">
      <c r="A278">
        <v>277</v>
      </c>
      <c r="B278" t="s">
        <v>139</v>
      </c>
      <c r="C278" t="s">
        <v>149</v>
      </c>
      <c r="D278" t="s">
        <v>154</v>
      </c>
      <c r="E278" t="s">
        <v>156</v>
      </c>
      <c r="F278" t="s">
        <v>159</v>
      </c>
      <c r="G278" t="s">
        <v>225</v>
      </c>
      <c r="H278">
        <v>334.34001734397992</v>
      </c>
      <c r="I278">
        <v>48</v>
      </c>
      <c r="J278">
        <v>1467140.1095042164</v>
      </c>
      <c r="K278">
        <v>89472000</v>
      </c>
      <c r="L278">
        <v>276</v>
      </c>
      <c r="M278">
        <v>-23.930875189560165</v>
      </c>
      <c r="N278">
        <v>-4.3478260869565215</v>
      </c>
    </row>
    <row r="279" spans="1:14" x14ac:dyDescent="0.3">
      <c r="A279">
        <v>278</v>
      </c>
      <c r="B279" t="s">
        <v>139</v>
      </c>
      <c r="C279" t="s">
        <v>149</v>
      </c>
      <c r="D279" t="s">
        <v>154</v>
      </c>
      <c r="E279" t="s">
        <v>156</v>
      </c>
      <c r="F279" t="s">
        <v>159</v>
      </c>
      <c r="G279" t="s">
        <v>225</v>
      </c>
      <c r="H279">
        <v>334.34001734397992</v>
      </c>
      <c r="I279">
        <v>48</v>
      </c>
      <c r="J279">
        <v>1467140.1095042164</v>
      </c>
      <c r="K279">
        <v>89472000</v>
      </c>
      <c r="L279">
        <v>277</v>
      </c>
      <c r="M279">
        <v>-23.930875189560165</v>
      </c>
      <c r="N279">
        <v>-4.3478260869565215</v>
      </c>
    </row>
    <row r="280" spans="1:14" x14ac:dyDescent="0.3">
      <c r="A280">
        <v>279</v>
      </c>
      <c r="B280" t="s">
        <v>139</v>
      </c>
      <c r="C280" t="s">
        <v>149</v>
      </c>
      <c r="D280" t="s">
        <v>154</v>
      </c>
      <c r="E280" t="s">
        <v>156</v>
      </c>
      <c r="F280" t="s">
        <v>159</v>
      </c>
      <c r="G280" t="s">
        <v>225</v>
      </c>
      <c r="H280">
        <v>334.34001734397992</v>
      </c>
      <c r="I280">
        <v>48</v>
      </c>
      <c r="J280">
        <v>1467140.1095042164</v>
      </c>
      <c r="K280">
        <v>89472000</v>
      </c>
      <c r="L280">
        <v>278</v>
      </c>
      <c r="M280">
        <v>-23.930875189560165</v>
      </c>
      <c r="N280">
        <v>-4.3478260869565215</v>
      </c>
    </row>
    <row r="281" spans="1:14" x14ac:dyDescent="0.3">
      <c r="A281">
        <v>280</v>
      </c>
      <c r="B281" t="s">
        <v>139</v>
      </c>
      <c r="C281" t="s">
        <v>149</v>
      </c>
      <c r="D281" t="s">
        <v>154</v>
      </c>
      <c r="E281" t="s">
        <v>156</v>
      </c>
      <c r="F281" t="s">
        <v>159</v>
      </c>
      <c r="G281" t="s">
        <v>225</v>
      </c>
      <c r="H281">
        <v>334.34001734397992</v>
      </c>
      <c r="I281">
        <v>48</v>
      </c>
      <c r="J281">
        <v>1467140.1095042164</v>
      </c>
      <c r="K281">
        <v>89472000</v>
      </c>
      <c r="L281">
        <v>279</v>
      </c>
      <c r="M281">
        <v>-23.930875189560165</v>
      </c>
      <c r="N281">
        <v>-4.3478260869565215</v>
      </c>
    </row>
    <row r="282" spans="1:14" x14ac:dyDescent="0.3">
      <c r="A282">
        <v>281</v>
      </c>
      <c r="B282" t="s">
        <v>139</v>
      </c>
      <c r="C282" t="s">
        <v>149</v>
      </c>
      <c r="D282" t="s">
        <v>154</v>
      </c>
      <c r="E282" t="s">
        <v>156</v>
      </c>
      <c r="F282" t="s">
        <v>159</v>
      </c>
      <c r="G282" t="s">
        <v>225</v>
      </c>
      <c r="H282">
        <v>334.34001734397992</v>
      </c>
      <c r="I282">
        <v>48</v>
      </c>
      <c r="J282">
        <v>1467140.1095042164</v>
      </c>
      <c r="K282">
        <v>89472000</v>
      </c>
      <c r="L282">
        <v>280</v>
      </c>
      <c r="M282">
        <v>-23.930875189560165</v>
      </c>
      <c r="N282">
        <v>-4.3478260869565215</v>
      </c>
    </row>
    <row r="283" spans="1:14" x14ac:dyDescent="0.3">
      <c r="A283">
        <v>282</v>
      </c>
      <c r="B283" t="s">
        <v>139</v>
      </c>
      <c r="C283" t="s">
        <v>149</v>
      </c>
      <c r="D283" t="s">
        <v>154</v>
      </c>
      <c r="E283" t="s">
        <v>156</v>
      </c>
      <c r="F283" t="s">
        <v>159</v>
      </c>
      <c r="G283" t="s">
        <v>225</v>
      </c>
      <c r="H283">
        <v>334.34001734397992</v>
      </c>
      <c r="I283">
        <v>48</v>
      </c>
      <c r="J283">
        <v>1467140.1095042164</v>
      </c>
      <c r="K283">
        <v>89472000</v>
      </c>
      <c r="L283">
        <v>281</v>
      </c>
      <c r="M283">
        <v>-23.930875189560165</v>
      </c>
      <c r="N283">
        <v>-4.3478260869565215</v>
      </c>
    </row>
    <row r="284" spans="1:14" x14ac:dyDescent="0.3">
      <c r="A284">
        <v>283</v>
      </c>
      <c r="B284" t="s">
        <v>139</v>
      </c>
      <c r="C284" t="s">
        <v>149</v>
      </c>
      <c r="D284" t="s">
        <v>154</v>
      </c>
      <c r="E284" t="s">
        <v>156</v>
      </c>
      <c r="F284" t="s">
        <v>159</v>
      </c>
      <c r="G284" t="s">
        <v>225</v>
      </c>
      <c r="H284">
        <v>334.34001734397992</v>
      </c>
      <c r="I284">
        <v>48</v>
      </c>
      <c r="J284">
        <v>1467140.1095042164</v>
      </c>
      <c r="K284">
        <v>89472000</v>
      </c>
      <c r="L284">
        <v>282</v>
      </c>
      <c r="M284">
        <v>-23.930875189560165</v>
      </c>
      <c r="N284">
        <v>-4.3478260869565215</v>
      </c>
    </row>
    <row r="285" spans="1:14" x14ac:dyDescent="0.3">
      <c r="A285">
        <v>284</v>
      </c>
      <c r="B285" t="s">
        <v>139</v>
      </c>
      <c r="C285" t="s">
        <v>149</v>
      </c>
      <c r="D285" t="s">
        <v>154</v>
      </c>
      <c r="E285" t="s">
        <v>156</v>
      </c>
      <c r="F285" t="s">
        <v>159</v>
      </c>
      <c r="G285" t="s">
        <v>225</v>
      </c>
      <c r="H285">
        <v>334.34001734397992</v>
      </c>
      <c r="I285">
        <v>48</v>
      </c>
      <c r="J285">
        <v>1467140.1095042164</v>
      </c>
      <c r="K285">
        <v>89472000</v>
      </c>
      <c r="L285">
        <v>283</v>
      </c>
      <c r="M285">
        <v>-23.930875189560165</v>
      </c>
      <c r="N285">
        <v>-4.3478260869565215</v>
      </c>
    </row>
    <row r="286" spans="1:14" x14ac:dyDescent="0.3">
      <c r="A286">
        <v>285</v>
      </c>
      <c r="B286" t="s">
        <v>139</v>
      </c>
      <c r="C286" t="s">
        <v>149</v>
      </c>
      <c r="D286" t="s">
        <v>154</v>
      </c>
      <c r="E286" t="s">
        <v>156</v>
      </c>
      <c r="F286" t="s">
        <v>159</v>
      </c>
      <c r="G286" t="s">
        <v>225</v>
      </c>
      <c r="H286">
        <v>334.34001734397992</v>
      </c>
      <c r="I286">
        <v>48</v>
      </c>
      <c r="J286">
        <v>1467140.1095042164</v>
      </c>
      <c r="K286">
        <v>89472000</v>
      </c>
      <c r="L286">
        <v>284</v>
      </c>
      <c r="M286">
        <v>-23.930875189560165</v>
      </c>
      <c r="N286">
        <v>-4.3478260869565215</v>
      </c>
    </row>
    <row r="287" spans="1:14" x14ac:dyDescent="0.3">
      <c r="A287">
        <v>286</v>
      </c>
      <c r="B287" t="s">
        <v>139</v>
      </c>
      <c r="C287" t="s">
        <v>149</v>
      </c>
      <c r="D287" t="s">
        <v>154</v>
      </c>
      <c r="E287" t="s">
        <v>156</v>
      </c>
      <c r="F287" t="s">
        <v>159</v>
      </c>
      <c r="G287" t="s">
        <v>225</v>
      </c>
      <c r="H287">
        <v>334.34001734397992</v>
      </c>
      <c r="I287">
        <v>48</v>
      </c>
      <c r="J287">
        <v>1467140.1095042164</v>
      </c>
      <c r="K287">
        <v>89472000</v>
      </c>
      <c r="L287">
        <v>285</v>
      </c>
      <c r="M287">
        <v>-23.930875189560165</v>
      </c>
      <c r="N287">
        <v>-4.3478260869565215</v>
      </c>
    </row>
    <row r="288" spans="1:14" x14ac:dyDescent="0.3">
      <c r="A288">
        <v>287</v>
      </c>
      <c r="B288" t="s">
        <v>139</v>
      </c>
      <c r="C288" t="s">
        <v>149</v>
      </c>
      <c r="D288" t="s">
        <v>154</v>
      </c>
      <c r="E288" t="s">
        <v>156</v>
      </c>
      <c r="F288" t="s">
        <v>159</v>
      </c>
      <c r="G288" t="s">
        <v>225</v>
      </c>
      <c r="H288">
        <v>334.34001734397992</v>
      </c>
      <c r="I288">
        <v>48</v>
      </c>
      <c r="J288">
        <v>1467140.1095042164</v>
      </c>
      <c r="K288">
        <v>89472000</v>
      </c>
      <c r="L288">
        <v>286</v>
      </c>
      <c r="M288">
        <v>-23.930875189560165</v>
      </c>
      <c r="N288">
        <v>-4.3478260869565215</v>
      </c>
    </row>
    <row r="289" spans="1:14" x14ac:dyDescent="0.3">
      <c r="A289">
        <v>288</v>
      </c>
      <c r="B289" t="s">
        <v>139</v>
      </c>
      <c r="C289" t="s">
        <v>149</v>
      </c>
      <c r="D289" t="s">
        <v>154</v>
      </c>
      <c r="E289" t="s">
        <v>156</v>
      </c>
      <c r="F289" t="s">
        <v>159</v>
      </c>
      <c r="G289" t="s">
        <v>225</v>
      </c>
      <c r="H289">
        <v>334.34001734397992</v>
      </c>
      <c r="I289">
        <v>48</v>
      </c>
      <c r="J289">
        <v>1467140.1095042164</v>
      </c>
      <c r="K289">
        <v>89472000</v>
      </c>
      <c r="L289">
        <v>287</v>
      </c>
      <c r="M289">
        <v>-23.930875189560165</v>
      </c>
      <c r="N289">
        <v>-4.3478260869565215</v>
      </c>
    </row>
    <row r="290" spans="1:14" x14ac:dyDescent="0.3">
      <c r="A290">
        <v>289</v>
      </c>
      <c r="B290" t="s">
        <v>139</v>
      </c>
      <c r="C290" t="s">
        <v>149</v>
      </c>
      <c r="D290" t="s">
        <v>154</v>
      </c>
      <c r="E290" t="s">
        <v>156</v>
      </c>
      <c r="F290" t="s">
        <v>159</v>
      </c>
      <c r="G290" t="s">
        <v>225</v>
      </c>
      <c r="H290">
        <v>334.34001734397992</v>
      </c>
      <c r="I290">
        <v>48</v>
      </c>
      <c r="J290">
        <v>1467140.1095042164</v>
      </c>
      <c r="K290">
        <v>89472000</v>
      </c>
      <c r="L290">
        <v>288</v>
      </c>
      <c r="M290">
        <v>-23.930875189560165</v>
      </c>
      <c r="N290">
        <v>-4.3478260869565215</v>
      </c>
    </row>
    <row r="291" spans="1:14" x14ac:dyDescent="0.3">
      <c r="A291">
        <v>290</v>
      </c>
      <c r="B291" t="s">
        <v>139</v>
      </c>
      <c r="C291" t="s">
        <v>149</v>
      </c>
      <c r="D291" t="s">
        <v>154</v>
      </c>
      <c r="E291" t="s">
        <v>156</v>
      </c>
      <c r="F291" t="s">
        <v>159</v>
      </c>
      <c r="G291" t="s">
        <v>225</v>
      </c>
      <c r="H291">
        <v>334.34001734397992</v>
      </c>
      <c r="I291">
        <v>48</v>
      </c>
      <c r="J291">
        <v>1467140.1095042164</v>
      </c>
      <c r="K291">
        <v>89472000</v>
      </c>
      <c r="L291">
        <v>289</v>
      </c>
      <c r="M291">
        <v>-23.930875189560165</v>
      </c>
      <c r="N291">
        <v>-4.3478260869565215</v>
      </c>
    </row>
    <row r="292" spans="1:14" x14ac:dyDescent="0.3">
      <c r="A292">
        <v>291</v>
      </c>
      <c r="B292" t="s">
        <v>139</v>
      </c>
      <c r="C292" t="s">
        <v>149</v>
      </c>
      <c r="D292" t="s">
        <v>154</v>
      </c>
      <c r="E292" t="s">
        <v>156</v>
      </c>
      <c r="F292" t="s">
        <v>159</v>
      </c>
      <c r="G292" t="s">
        <v>225</v>
      </c>
      <c r="H292">
        <v>334.34001734397992</v>
      </c>
      <c r="I292">
        <v>48</v>
      </c>
      <c r="J292">
        <v>1467140.1095042164</v>
      </c>
      <c r="K292">
        <v>89472000</v>
      </c>
      <c r="L292">
        <v>290</v>
      </c>
      <c r="M292">
        <v>-23.930875189560165</v>
      </c>
      <c r="N292">
        <v>-4.3478260869565215</v>
      </c>
    </row>
    <row r="293" spans="1:14" x14ac:dyDescent="0.3">
      <c r="A293">
        <v>292</v>
      </c>
      <c r="B293" t="s">
        <v>139</v>
      </c>
      <c r="C293" t="s">
        <v>149</v>
      </c>
      <c r="D293" t="s">
        <v>154</v>
      </c>
      <c r="E293" t="s">
        <v>156</v>
      </c>
      <c r="F293" t="s">
        <v>159</v>
      </c>
      <c r="G293" t="s">
        <v>225</v>
      </c>
      <c r="H293">
        <v>334.34001734397992</v>
      </c>
      <c r="I293">
        <v>48</v>
      </c>
      <c r="J293">
        <v>1467140.1095042164</v>
      </c>
      <c r="K293">
        <v>89472000</v>
      </c>
      <c r="L293">
        <v>291</v>
      </c>
      <c r="M293">
        <v>-23.930875189560165</v>
      </c>
      <c r="N293">
        <v>-4.3478260869565215</v>
      </c>
    </row>
    <row r="294" spans="1:14" x14ac:dyDescent="0.3">
      <c r="A294">
        <v>293</v>
      </c>
      <c r="B294" t="s">
        <v>139</v>
      </c>
      <c r="C294" t="s">
        <v>149</v>
      </c>
      <c r="D294" t="s">
        <v>154</v>
      </c>
      <c r="E294" t="s">
        <v>156</v>
      </c>
      <c r="F294" t="s">
        <v>159</v>
      </c>
      <c r="G294" t="s">
        <v>225</v>
      </c>
      <c r="H294">
        <v>334.34001734397992</v>
      </c>
      <c r="I294">
        <v>48</v>
      </c>
      <c r="J294">
        <v>1467140.1095042164</v>
      </c>
      <c r="K294">
        <v>89472000</v>
      </c>
      <c r="L294">
        <v>292</v>
      </c>
      <c r="M294">
        <v>-23.930875189560165</v>
      </c>
      <c r="N294">
        <v>-4.3478260869565215</v>
      </c>
    </row>
    <row r="295" spans="1:14" x14ac:dyDescent="0.3">
      <c r="A295">
        <v>294</v>
      </c>
      <c r="B295" t="s">
        <v>139</v>
      </c>
      <c r="C295" t="s">
        <v>149</v>
      </c>
      <c r="D295" t="s">
        <v>154</v>
      </c>
      <c r="E295" t="s">
        <v>156</v>
      </c>
      <c r="F295" t="s">
        <v>159</v>
      </c>
      <c r="G295" t="s">
        <v>225</v>
      </c>
      <c r="H295">
        <v>320.67265044038459</v>
      </c>
      <c r="I295">
        <v>46</v>
      </c>
      <c r="J295">
        <v>1325900.6964538342</v>
      </c>
      <c r="K295">
        <v>85744000</v>
      </c>
      <c r="L295">
        <v>293</v>
      </c>
      <c r="M295">
        <v>-12.000232739529496</v>
      </c>
      <c r="N295">
        <v>0</v>
      </c>
    </row>
    <row r="296" spans="1:14" x14ac:dyDescent="0.3">
      <c r="A296">
        <v>295</v>
      </c>
      <c r="B296" t="s">
        <v>139</v>
      </c>
      <c r="C296" t="s">
        <v>149</v>
      </c>
      <c r="D296" t="s">
        <v>154</v>
      </c>
      <c r="E296" t="s">
        <v>156</v>
      </c>
      <c r="F296" t="s">
        <v>159</v>
      </c>
      <c r="G296" t="s">
        <v>225</v>
      </c>
      <c r="H296">
        <v>320.67265044038459</v>
      </c>
      <c r="I296">
        <v>46</v>
      </c>
      <c r="J296">
        <v>1325900.6964538342</v>
      </c>
      <c r="K296">
        <v>85744000</v>
      </c>
      <c r="L296">
        <v>294</v>
      </c>
      <c r="M296">
        <v>-12.000232739529496</v>
      </c>
      <c r="N296">
        <v>0</v>
      </c>
    </row>
    <row r="297" spans="1:14" x14ac:dyDescent="0.3">
      <c r="A297">
        <v>296</v>
      </c>
      <c r="B297" t="s">
        <v>139</v>
      </c>
      <c r="C297" t="s">
        <v>149</v>
      </c>
      <c r="D297" t="s">
        <v>154</v>
      </c>
      <c r="E297" t="s">
        <v>156</v>
      </c>
      <c r="F297" t="s">
        <v>159</v>
      </c>
      <c r="G297" t="s">
        <v>225</v>
      </c>
      <c r="H297">
        <v>320.67265044038459</v>
      </c>
      <c r="I297">
        <v>46</v>
      </c>
      <c r="J297">
        <v>1325900.6964538342</v>
      </c>
      <c r="K297">
        <v>85744000</v>
      </c>
      <c r="L297">
        <v>295</v>
      </c>
      <c r="M297">
        <v>-12.000232739529496</v>
      </c>
      <c r="N297">
        <v>0</v>
      </c>
    </row>
    <row r="298" spans="1:14" x14ac:dyDescent="0.3">
      <c r="A298">
        <v>297</v>
      </c>
      <c r="B298" t="s">
        <v>139</v>
      </c>
      <c r="C298" t="s">
        <v>149</v>
      </c>
      <c r="D298" t="s">
        <v>154</v>
      </c>
      <c r="E298" t="s">
        <v>156</v>
      </c>
      <c r="F298" t="s">
        <v>159</v>
      </c>
      <c r="G298" t="s">
        <v>225</v>
      </c>
      <c r="H298">
        <v>320.67265044038459</v>
      </c>
      <c r="I298">
        <v>46</v>
      </c>
      <c r="J298">
        <v>1325900.6964538342</v>
      </c>
      <c r="K298">
        <v>85744000</v>
      </c>
      <c r="L298">
        <v>296</v>
      </c>
      <c r="M298">
        <v>-12.000232739529496</v>
      </c>
      <c r="N298">
        <v>0</v>
      </c>
    </row>
    <row r="299" spans="1:14" x14ac:dyDescent="0.3">
      <c r="A299">
        <v>298</v>
      </c>
      <c r="B299" t="s">
        <v>139</v>
      </c>
      <c r="C299" t="s">
        <v>149</v>
      </c>
      <c r="D299" t="s">
        <v>154</v>
      </c>
      <c r="E299" t="s">
        <v>156</v>
      </c>
      <c r="F299" t="s">
        <v>159</v>
      </c>
      <c r="G299" t="s">
        <v>225</v>
      </c>
      <c r="H299">
        <v>320.67265044038459</v>
      </c>
      <c r="I299">
        <v>46</v>
      </c>
      <c r="J299">
        <v>1325900.6964538342</v>
      </c>
      <c r="K299">
        <v>85744000</v>
      </c>
      <c r="L299">
        <v>297</v>
      </c>
      <c r="M299">
        <v>-12.000232739529496</v>
      </c>
      <c r="N299">
        <v>0</v>
      </c>
    </row>
    <row r="300" spans="1:14" x14ac:dyDescent="0.3">
      <c r="A300">
        <v>299</v>
      </c>
      <c r="B300" t="s">
        <v>139</v>
      </c>
      <c r="C300" t="s">
        <v>149</v>
      </c>
      <c r="D300" t="s">
        <v>154</v>
      </c>
      <c r="E300" t="s">
        <v>156</v>
      </c>
      <c r="F300" t="s">
        <v>159</v>
      </c>
      <c r="G300" t="s">
        <v>225</v>
      </c>
      <c r="H300">
        <v>320.67265044038459</v>
      </c>
      <c r="I300">
        <v>46</v>
      </c>
      <c r="J300">
        <v>1325900.6964538342</v>
      </c>
      <c r="K300">
        <v>85744000</v>
      </c>
      <c r="L300">
        <v>298</v>
      </c>
      <c r="M300">
        <v>-12.000232739529496</v>
      </c>
      <c r="N300">
        <v>0</v>
      </c>
    </row>
    <row r="301" spans="1:14" x14ac:dyDescent="0.3">
      <c r="A301">
        <v>300</v>
      </c>
      <c r="B301" t="s">
        <v>139</v>
      </c>
      <c r="C301" t="s">
        <v>149</v>
      </c>
      <c r="D301" t="s">
        <v>154</v>
      </c>
      <c r="E301" t="s">
        <v>156</v>
      </c>
      <c r="F301" t="s">
        <v>159</v>
      </c>
      <c r="G301" t="s">
        <v>225</v>
      </c>
      <c r="H301">
        <v>320.67265044038459</v>
      </c>
      <c r="I301">
        <v>46</v>
      </c>
      <c r="J301">
        <v>1325900.6964538342</v>
      </c>
      <c r="K301">
        <v>85744000</v>
      </c>
      <c r="L301">
        <v>299</v>
      </c>
      <c r="M301">
        <v>-12.000232739529496</v>
      </c>
      <c r="N301">
        <v>0</v>
      </c>
    </row>
    <row r="302" spans="1:14" x14ac:dyDescent="0.3">
      <c r="A302">
        <v>301</v>
      </c>
      <c r="B302" t="s">
        <v>139</v>
      </c>
      <c r="C302" t="s">
        <v>149</v>
      </c>
      <c r="D302" t="s">
        <v>154</v>
      </c>
      <c r="E302" t="s">
        <v>156</v>
      </c>
      <c r="F302" t="s">
        <v>159</v>
      </c>
      <c r="G302" t="s">
        <v>225</v>
      </c>
      <c r="H302">
        <v>320.67265044038459</v>
      </c>
      <c r="I302">
        <v>46</v>
      </c>
      <c r="J302">
        <v>1325900.6964538342</v>
      </c>
      <c r="K302">
        <v>85744000</v>
      </c>
      <c r="L302">
        <v>300</v>
      </c>
      <c r="M302">
        <v>-12.000232739529496</v>
      </c>
      <c r="N302">
        <v>0</v>
      </c>
    </row>
    <row r="303" spans="1:14" x14ac:dyDescent="0.3">
      <c r="A303">
        <v>302</v>
      </c>
      <c r="B303" t="s">
        <v>139</v>
      </c>
      <c r="C303" t="s">
        <v>149</v>
      </c>
      <c r="D303" t="s">
        <v>154</v>
      </c>
      <c r="E303" t="s">
        <v>156</v>
      </c>
      <c r="F303" t="s">
        <v>159</v>
      </c>
      <c r="G303" t="s">
        <v>225</v>
      </c>
      <c r="H303">
        <v>320.67265044038459</v>
      </c>
      <c r="I303">
        <v>46</v>
      </c>
      <c r="J303">
        <v>1325900.6964538342</v>
      </c>
      <c r="K303">
        <v>85744000</v>
      </c>
      <c r="L303">
        <v>301</v>
      </c>
      <c r="M303">
        <v>-12.000232739529496</v>
      </c>
      <c r="N303">
        <v>0</v>
      </c>
    </row>
    <row r="304" spans="1:14" x14ac:dyDescent="0.3">
      <c r="A304">
        <v>303</v>
      </c>
      <c r="B304" t="s">
        <v>139</v>
      </c>
      <c r="C304" t="s">
        <v>149</v>
      </c>
      <c r="D304" t="s">
        <v>154</v>
      </c>
      <c r="E304" t="s">
        <v>156</v>
      </c>
      <c r="F304" t="s">
        <v>159</v>
      </c>
      <c r="G304" t="s">
        <v>225</v>
      </c>
      <c r="H304">
        <v>320.67265044038459</v>
      </c>
      <c r="I304">
        <v>46</v>
      </c>
      <c r="J304">
        <v>1325900.6964538342</v>
      </c>
      <c r="K304">
        <v>85744000</v>
      </c>
      <c r="L304">
        <v>302</v>
      </c>
      <c r="M304">
        <v>-12.000232739529496</v>
      </c>
      <c r="N304">
        <v>0</v>
      </c>
    </row>
    <row r="305" spans="1:14" x14ac:dyDescent="0.3">
      <c r="A305">
        <v>304</v>
      </c>
      <c r="B305" t="s">
        <v>139</v>
      </c>
      <c r="C305" t="s">
        <v>149</v>
      </c>
      <c r="D305" t="s">
        <v>154</v>
      </c>
      <c r="E305" t="s">
        <v>156</v>
      </c>
      <c r="F305" t="s">
        <v>159</v>
      </c>
      <c r="G305" t="s">
        <v>225</v>
      </c>
      <c r="H305">
        <v>320.67265044038459</v>
      </c>
      <c r="I305">
        <v>46</v>
      </c>
      <c r="J305">
        <v>1325900.6964538342</v>
      </c>
      <c r="K305">
        <v>85744000</v>
      </c>
      <c r="L305">
        <v>303</v>
      </c>
      <c r="M305">
        <v>-12.000232739529496</v>
      </c>
      <c r="N305">
        <v>0</v>
      </c>
    </row>
    <row r="306" spans="1:14" x14ac:dyDescent="0.3">
      <c r="A306">
        <v>305</v>
      </c>
      <c r="B306" t="s">
        <v>139</v>
      </c>
      <c r="C306" t="s">
        <v>149</v>
      </c>
      <c r="D306" t="s">
        <v>154</v>
      </c>
      <c r="E306" t="s">
        <v>156</v>
      </c>
      <c r="F306" t="s">
        <v>159</v>
      </c>
      <c r="G306" t="s">
        <v>225</v>
      </c>
      <c r="H306">
        <v>320.67265044038459</v>
      </c>
      <c r="I306">
        <v>46</v>
      </c>
      <c r="J306">
        <v>1325900.6964538342</v>
      </c>
      <c r="K306">
        <v>85744000</v>
      </c>
      <c r="L306">
        <v>304</v>
      </c>
      <c r="M306">
        <v>-12.000232739529496</v>
      </c>
      <c r="N306">
        <v>0</v>
      </c>
    </row>
    <row r="307" spans="1:14" x14ac:dyDescent="0.3">
      <c r="A307">
        <v>306</v>
      </c>
      <c r="B307" t="s">
        <v>139</v>
      </c>
      <c r="C307" t="s">
        <v>149</v>
      </c>
      <c r="D307" t="s">
        <v>154</v>
      </c>
      <c r="E307" t="s">
        <v>156</v>
      </c>
      <c r="F307" t="s">
        <v>159</v>
      </c>
      <c r="G307" t="s">
        <v>225</v>
      </c>
      <c r="H307">
        <v>320.67265044038459</v>
      </c>
      <c r="I307">
        <v>46</v>
      </c>
      <c r="J307">
        <v>1325900.6964538342</v>
      </c>
      <c r="K307">
        <v>85744000</v>
      </c>
      <c r="L307">
        <v>305</v>
      </c>
      <c r="M307">
        <v>-12.000232739529496</v>
      </c>
      <c r="N307">
        <v>0</v>
      </c>
    </row>
    <row r="308" spans="1:14" x14ac:dyDescent="0.3">
      <c r="A308">
        <v>307</v>
      </c>
      <c r="B308" t="s">
        <v>139</v>
      </c>
      <c r="C308" t="s">
        <v>149</v>
      </c>
      <c r="D308" t="s">
        <v>154</v>
      </c>
      <c r="E308" t="s">
        <v>156</v>
      </c>
      <c r="F308" t="s">
        <v>159</v>
      </c>
      <c r="G308" t="s">
        <v>225</v>
      </c>
      <c r="H308">
        <v>320.67265044038459</v>
      </c>
      <c r="I308">
        <v>46</v>
      </c>
      <c r="J308">
        <v>1325900.6964538342</v>
      </c>
      <c r="K308">
        <v>85744000</v>
      </c>
      <c r="L308">
        <v>306</v>
      </c>
      <c r="M308">
        <v>-12.000232739529496</v>
      </c>
      <c r="N308">
        <v>0</v>
      </c>
    </row>
    <row r="309" spans="1:14" x14ac:dyDescent="0.3">
      <c r="A309">
        <v>308</v>
      </c>
      <c r="B309" t="s">
        <v>139</v>
      </c>
      <c r="C309" t="s">
        <v>149</v>
      </c>
      <c r="D309" t="s">
        <v>154</v>
      </c>
      <c r="E309" t="s">
        <v>156</v>
      </c>
      <c r="F309" t="s">
        <v>159</v>
      </c>
      <c r="G309" t="s">
        <v>225</v>
      </c>
      <c r="H309">
        <v>320.67265044038459</v>
      </c>
      <c r="I309">
        <v>46</v>
      </c>
      <c r="J309">
        <v>1325900.6964538342</v>
      </c>
      <c r="K309">
        <v>85744000</v>
      </c>
      <c r="L309">
        <v>307</v>
      </c>
      <c r="M309">
        <v>-12.000232739529496</v>
      </c>
      <c r="N309">
        <v>0</v>
      </c>
    </row>
    <row r="310" spans="1:14" x14ac:dyDescent="0.3">
      <c r="A310">
        <v>309</v>
      </c>
      <c r="B310" t="s">
        <v>139</v>
      </c>
      <c r="C310" t="s">
        <v>149</v>
      </c>
      <c r="D310" t="s">
        <v>154</v>
      </c>
      <c r="E310" t="s">
        <v>156</v>
      </c>
      <c r="F310" t="s">
        <v>159</v>
      </c>
      <c r="G310" t="s">
        <v>225</v>
      </c>
      <c r="H310">
        <v>320.67265044038459</v>
      </c>
      <c r="I310">
        <v>46</v>
      </c>
      <c r="J310">
        <v>1325900.6964538342</v>
      </c>
      <c r="K310">
        <v>85744000</v>
      </c>
      <c r="L310">
        <v>308</v>
      </c>
      <c r="M310">
        <v>-12.000232739529496</v>
      </c>
      <c r="N310">
        <v>0</v>
      </c>
    </row>
    <row r="311" spans="1:14" x14ac:dyDescent="0.3">
      <c r="A311">
        <v>310</v>
      </c>
      <c r="B311" t="s">
        <v>139</v>
      </c>
      <c r="C311" t="s">
        <v>149</v>
      </c>
      <c r="D311" t="s">
        <v>154</v>
      </c>
      <c r="E311" t="s">
        <v>156</v>
      </c>
      <c r="F311" t="s">
        <v>159</v>
      </c>
      <c r="G311" t="s">
        <v>225</v>
      </c>
      <c r="H311">
        <v>320.67265044038459</v>
      </c>
      <c r="I311">
        <v>46</v>
      </c>
      <c r="J311">
        <v>1325900.6964538342</v>
      </c>
      <c r="K311">
        <v>85744000</v>
      </c>
      <c r="L311">
        <v>309</v>
      </c>
      <c r="M311">
        <v>-12.000232739529496</v>
      </c>
      <c r="N311">
        <v>0</v>
      </c>
    </row>
    <row r="312" spans="1:14" x14ac:dyDescent="0.3">
      <c r="A312">
        <v>311</v>
      </c>
      <c r="B312" t="s">
        <v>139</v>
      </c>
      <c r="C312" t="s">
        <v>149</v>
      </c>
      <c r="D312" t="s">
        <v>154</v>
      </c>
      <c r="E312" t="s">
        <v>156</v>
      </c>
      <c r="F312" t="s">
        <v>159</v>
      </c>
      <c r="G312" t="s">
        <v>225</v>
      </c>
      <c r="H312">
        <v>320.67265044038459</v>
      </c>
      <c r="I312">
        <v>46</v>
      </c>
      <c r="J312">
        <v>1325900.6964538342</v>
      </c>
      <c r="K312">
        <v>85744000</v>
      </c>
      <c r="L312">
        <v>310</v>
      </c>
      <c r="M312">
        <v>-12.000232739529496</v>
      </c>
      <c r="N312">
        <v>0</v>
      </c>
    </row>
    <row r="313" spans="1:14" x14ac:dyDescent="0.3">
      <c r="A313">
        <v>312</v>
      </c>
      <c r="B313" t="s">
        <v>139</v>
      </c>
      <c r="C313" t="s">
        <v>149</v>
      </c>
      <c r="D313" t="s">
        <v>154</v>
      </c>
      <c r="E313" t="s">
        <v>156</v>
      </c>
      <c r="F313" t="s">
        <v>159</v>
      </c>
      <c r="G313" t="s">
        <v>225</v>
      </c>
      <c r="H313">
        <v>320.67265044038459</v>
      </c>
      <c r="I313">
        <v>46</v>
      </c>
      <c r="J313">
        <v>1325900.6964538342</v>
      </c>
      <c r="K313">
        <v>85744000</v>
      </c>
      <c r="L313">
        <v>311</v>
      </c>
      <c r="M313">
        <v>-12.000232739529496</v>
      </c>
      <c r="N313">
        <v>0</v>
      </c>
    </row>
    <row r="314" spans="1:14" x14ac:dyDescent="0.3">
      <c r="A314">
        <v>313</v>
      </c>
      <c r="B314" t="s">
        <v>139</v>
      </c>
      <c r="C314" t="s">
        <v>149</v>
      </c>
      <c r="D314" t="s">
        <v>154</v>
      </c>
      <c r="E314" t="s">
        <v>156</v>
      </c>
      <c r="F314" t="s">
        <v>159</v>
      </c>
      <c r="G314" t="s">
        <v>225</v>
      </c>
      <c r="H314">
        <v>320.67265044038459</v>
      </c>
      <c r="I314">
        <v>46</v>
      </c>
      <c r="J314">
        <v>1325900.6964538342</v>
      </c>
      <c r="K314">
        <v>85744000</v>
      </c>
      <c r="L314">
        <v>312</v>
      </c>
      <c r="M314">
        <v>-12.000232739529496</v>
      </c>
      <c r="N314">
        <v>0</v>
      </c>
    </row>
    <row r="315" spans="1:14" x14ac:dyDescent="0.3">
      <c r="A315">
        <v>314</v>
      </c>
      <c r="B315" t="s">
        <v>139</v>
      </c>
      <c r="C315" t="s">
        <v>149</v>
      </c>
      <c r="D315" t="s">
        <v>154</v>
      </c>
      <c r="E315" t="s">
        <v>156</v>
      </c>
      <c r="F315" t="s">
        <v>159</v>
      </c>
      <c r="G315" t="s">
        <v>225</v>
      </c>
      <c r="H315">
        <v>320.67265044038459</v>
      </c>
      <c r="I315">
        <v>46</v>
      </c>
      <c r="J315">
        <v>1325900.6964538342</v>
      </c>
      <c r="K315">
        <v>85744000</v>
      </c>
      <c r="L315">
        <v>313</v>
      </c>
      <c r="M315">
        <v>-12.000232739529496</v>
      </c>
      <c r="N315">
        <v>0</v>
      </c>
    </row>
    <row r="316" spans="1:14" x14ac:dyDescent="0.3">
      <c r="A316">
        <v>315</v>
      </c>
      <c r="B316" t="s">
        <v>139</v>
      </c>
      <c r="C316" t="s">
        <v>149</v>
      </c>
      <c r="D316" t="s">
        <v>154</v>
      </c>
      <c r="E316" t="s">
        <v>156</v>
      </c>
      <c r="F316" t="s">
        <v>159</v>
      </c>
      <c r="G316" t="s">
        <v>225</v>
      </c>
      <c r="H316">
        <v>320.67265044038459</v>
      </c>
      <c r="I316">
        <v>46</v>
      </c>
      <c r="J316">
        <v>1325900.6964538342</v>
      </c>
      <c r="K316">
        <v>85744000</v>
      </c>
      <c r="L316">
        <v>314</v>
      </c>
      <c r="M316">
        <v>-12.000232739529496</v>
      </c>
      <c r="N316">
        <v>0</v>
      </c>
    </row>
    <row r="317" spans="1:14" x14ac:dyDescent="0.3">
      <c r="A317">
        <v>316</v>
      </c>
      <c r="B317" t="s">
        <v>139</v>
      </c>
      <c r="C317" t="s">
        <v>149</v>
      </c>
      <c r="D317" t="s">
        <v>154</v>
      </c>
      <c r="E317" t="s">
        <v>156</v>
      </c>
      <c r="F317" t="s">
        <v>159</v>
      </c>
      <c r="G317" t="s">
        <v>225</v>
      </c>
      <c r="H317">
        <v>320.67265044038459</v>
      </c>
      <c r="I317">
        <v>46</v>
      </c>
      <c r="J317">
        <v>1325900.6964538342</v>
      </c>
      <c r="K317">
        <v>85744000</v>
      </c>
      <c r="L317">
        <v>315</v>
      </c>
      <c r="M317">
        <v>-12.000232739529496</v>
      </c>
      <c r="N317">
        <v>0</v>
      </c>
    </row>
    <row r="318" spans="1:14" x14ac:dyDescent="0.3">
      <c r="A318">
        <v>317</v>
      </c>
      <c r="B318" t="s">
        <v>139</v>
      </c>
      <c r="C318" t="s">
        <v>149</v>
      </c>
      <c r="D318" t="s">
        <v>154</v>
      </c>
      <c r="E318" t="s">
        <v>156</v>
      </c>
      <c r="F318" t="s">
        <v>159</v>
      </c>
      <c r="G318" t="s">
        <v>225</v>
      </c>
      <c r="H318">
        <v>320.67265044038459</v>
      </c>
      <c r="I318">
        <v>46</v>
      </c>
      <c r="J318">
        <v>1325900.6964538342</v>
      </c>
      <c r="K318">
        <v>85744000</v>
      </c>
      <c r="L318">
        <v>316</v>
      </c>
      <c r="M318">
        <v>-12.000232739529496</v>
      </c>
      <c r="N318">
        <v>0</v>
      </c>
    </row>
    <row r="319" spans="1:14" x14ac:dyDescent="0.3">
      <c r="A319">
        <v>318</v>
      </c>
      <c r="B319" t="s">
        <v>139</v>
      </c>
      <c r="C319" t="s">
        <v>149</v>
      </c>
      <c r="D319" t="s">
        <v>154</v>
      </c>
      <c r="E319" t="s">
        <v>156</v>
      </c>
      <c r="F319" t="s">
        <v>159</v>
      </c>
      <c r="G319" t="s">
        <v>225</v>
      </c>
      <c r="H319">
        <v>320.67265044038459</v>
      </c>
      <c r="I319">
        <v>46</v>
      </c>
      <c r="J319">
        <v>1325900.6964538342</v>
      </c>
      <c r="K319">
        <v>85744000</v>
      </c>
      <c r="L319">
        <v>317</v>
      </c>
      <c r="M319">
        <v>-12.000232739529496</v>
      </c>
      <c r="N319">
        <v>0</v>
      </c>
    </row>
    <row r="320" spans="1:14" x14ac:dyDescent="0.3">
      <c r="A320">
        <v>319</v>
      </c>
      <c r="B320" t="s">
        <v>139</v>
      </c>
      <c r="C320" t="s">
        <v>149</v>
      </c>
      <c r="D320" t="s">
        <v>154</v>
      </c>
      <c r="E320" t="s">
        <v>156</v>
      </c>
      <c r="F320" t="s">
        <v>159</v>
      </c>
      <c r="G320" t="s">
        <v>225</v>
      </c>
      <c r="H320">
        <v>320.67265044038459</v>
      </c>
      <c r="I320">
        <v>46</v>
      </c>
      <c r="J320">
        <v>1325900.6964538342</v>
      </c>
      <c r="K320">
        <v>85744000</v>
      </c>
      <c r="L320">
        <v>318</v>
      </c>
      <c r="M320">
        <v>-12.000232739529496</v>
      </c>
      <c r="N320">
        <v>0</v>
      </c>
    </row>
    <row r="321" spans="1:14" x14ac:dyDescent="0.3">
      <c r="A321">
        <v>320</v>
      </c>
      <c r="B321" t="s">
        <v>139</v>
      </c>
      <c r="C321" t="s">
        <v>149</v>
      </c>
      <c r="D321" t="s">
        <v>154</v>
      </c>
      <c r="E321" t="s">
        <v>156</v>
      </c>
      <c r="F321" t="s">
        <v>159</v>
      </c>
      <c r="G321" t="s">
        <v>225</v>
      </c>
      <c r="H321">
        <v>320.67265044038459</v>
      </c>
      <c r="I321">
        <v>46</v>
      </c>
      <c r="J321">
        <v>1325900.6964538342</v>
      </c>
      <c r="K321">
        <v>85744000</v>
      </c>
      <c r="L321">
        <v>319</v>
      </c>
      <c r="M321">
        <v>-12.000232739529496</v>
      </c>
      <c r="N321">
        <v>0</v>
      </c>
    </row>
    <row r="322" spans="1:14" x14ac:dyDescent="0.3">
      <c r="A322">
        <v>321</v>
      </c>
      <c r="B322" t="s">
        <v>139</v>
      </c>
      <c r="C322" t="s">
        <v>149</v>
      </c>
      <c r="D322" t="s">
        <v>154</v>
      </c>
      <c r="E322" t="s">
        <v>156</v>
      </c>
      <c r="F322" t="s">
        <v>159</v>
      </c>
      <c r="G322" t="s">
        <v>225</v>
      </c>
      <c r="H322">
        <v>320.67265044038459</v>
      </c>
      <c r="I322">
        <v>46</v>
      </c>
      <c r="J322">
        <v>1325900.6964538342</v>
      </c>
      <c r="K322">
        <v>85744000</v>
      </c>
      <c r="L322">
        <v>320</v>
      </c>
      <c r="M322">
        <v>-12.000232739529496</v>
      </c>
      <c r="N322">
        <v>0</v>
      </c>
    </row>
    <row r="323" spans="1:14" x14ac:dyDescent="0.3">
      <c r="A323">
        <v>322</v>
      </c>
      <c r="B323" t="s">
        <v>139</v>
      </c>
      <c r="C323" t="s">
        <v>149</v>
      </c>
      <c r="D323" t="s">
        <v>154</v>
      </c>
      <c r="E323" t="s">
        <v>156</v>
      </c>
      <c r="F323" t="s">
        <v>159</v>
      </c>
      <c r="G323" t="s">
        <v>225</v>
      </c>
      <c r="H323">
        <v>320.67265044038459</v>
      </c>
      <c r="I323">
        <v>46</v>
      </c>
      <c r="J323">
        <v>1325900.6964538342</v>
      </c>
      <c r="K323">
        <v>85744000</v>
      </c>
      <c r="L323">
        <v>321</v>
      </c>
      <c r="M323">
        <v>-12.000232739529496</v>
      </c>
      <c r="N323">
        <v>0</v>
      </c>
    </row>
    <row r="324" spans="1:14" x14ac:dyDescent="0.3">
      <c r="A324">
        <v>323</v>
      </c>
      <c r="B324" t="s">
        <v>139</v>
      </c>
      <c r="C324" t="s">
        <v>149</v>
      </c>
      <c r="D324" t="s">
        <v>154</v>
      </c>
      <c r="E324" t="s">
        <v>156</v>
      </c>
      <c r="F324" t="s">
        <v>159</v>
      </c>
      <c r="G324" t="s">
        <v>225</v>
      </c>
      <c r="H324">
        <v>320.67265044038459</v>
      </c>
      <c r="I324">
        <v>46</v>
      </c>
      <c r="J324">
        <v>1325900.6964538342</v>
      </c>
      <c r="K324">
        <v>85744000</v>
      </c>
      <c r="L324">
        <v>322</v>
      </c>
      <c r="M324">
        <v>-12.000232739529496</v>
      </c>
      <c r="N324">
        <v>0</v>
      </c>
    </row>
    <row r="325" spans="1:14" x14ac:dyDescent="0.3">
      <c r="A325">
        <v>324</v>
      </c>
      <c r="B325" t="s">
        <v>139</v>
      </c>
      <c r="C325" t="s">
        <v>149</v>
      </c>
      <c r="D325" t="s">
        <v>154</v>
      </c>
      <c r="E325" t="s">
        <v>156</v>
      </c>
      <c r="F325" t="s">
        <v>159</v>
      </c>
      <c r="G325" t="s">
        <v>225</v>
      </c>
      <c r="H325">
        <v>320.67265044038459</v>
      </c>
      <c r="I325">
        <v>46</v>
      </c>
      <c r="J325">
        <v>1325900.6964538342</v>
      </c>
      <c r="K325">
        <v>85744000</v>
      </c>
      <c r="L325">
        <v>323</v>
      </c>
      <c r="M325">
        <v>-12.000232739529496</v>
      </c>
      <c r="N325">
        <v>0</v>
      </c>
    </row>
    <row r="326" spans="1:14" x14ac:dyDescent="0.3">
      <c r="A326">
        <v>325</v>
      </c>
      <c r="B326" t="s">
        <v>139</v>
      </c>
      <c r="C326" t="s">
        <v>149</v>
      </c>
      <c r="D326" t="s">
        <v>154</v>
      </c>
      <c r="E326" t="s">
        <v>156</v>
      </c>
      <c r="F326" t="s">
        <v>159</v>
      </c>
      <c r="G326" t="s">
        <v>225</v>
      </c>
      <c r="H326">
        <v>320.67265044038459</v>
      </c>
      <c r="I326">
        <v>46</v>
      </c>
      <c r="J326">
        <v>1325900.6964538342</v>
      </c>
      <c r="K326">
        <v>85744000</v>
      </c>
      <c r="L326">
        <v>324</v>
      </c>
      <c r="M326">
        <v>-12.000232739529496</v>
      </c>
      <c r="N326">
        <v>0</v>
      </c>
    </row>
    <row r="327" spans="1:14" x14ac:dyDescent="0.3">
      <c r="A327">
        <v>326</v>
      </c>
      <c r="B327" t="s">
        <v>139</v>
      </c>
      <c r="C327" t="s">
        <v>149</v>
      </c>
      <c r="D327" t="s">
        <v>154</v>
      </c>
      <c r="E327" t="s">
        <v>156</v>
      </c>
      <c r="F327" t="s">
        <v>159</v>
      </c>
      <c r="G327" t="s">
        <v>225</v>
      </c>
      <c r="H327">
        <v>320.67265044038459</v>
      </c>
      <c r="I327">
        <v>46</v>
      </c>
      <c r="J327">
        <v>1325900.6964538342</v>
      </c>
      <c r="K327">
        <v>85744000</v>
      </c>
      <c r="L327">
        <v>325</v>
      </c>
      <c r="M327">
        <v>-12.000232739529496</v>
      </c>
      <c r="N327">
        <v>0</v>
      </c>
    </row>
    <row r="328" spans="1:14" x14ac:dyDescent="0.3">
      <c r="A328">
        <v>327</v>
      </c>
      <c r="B328" t="s">
        <v>139</v>
      </c>
      <c r="C328" t="s">
        <v>149</v>
      </c>
      <c r="D328" t="s">
        <v>154</v>
      </c>
      <c r="E328" t="s">
        <v>156</v>
      </c>
      <c r="F328" t="s">
        <v>159</v>
      </c>
      <c r="G328" t="s">
        <v>225</v>
      </c>
      <c r="H328">
        <v>320.67265044038459</v>
      </c>
      <c r="I328">
        <v>46</v>
      </c>
      <c r="J328">
        <v>1325900.6964538342</v>
      </c>
      <c r="K328">
        <v>85744000</v>
      </c>
      <c r="L328">
        <v>326</v>
      </c>
      <c r="M328">
        <v>-12.000232739529496</v>
      </c>
      <c r="N328">
        <v>0</v>
      </c>
    </row>
    <row r="329" spans="1:14" x14ac:dyDescent="0.3">
      <c r="A329">
        <v>328</v>
      </c>
      <c r="B329" t="s">
        <v>139</v>
      </c>
      <c r="C329" t="s">
        <v>149</v>
      </c>
      <c r="D329" t="s">
        <v>154</v>
      </c>
      <c r="E329" t="s">
        <v>156</v>
      </c>
      <c r="F329" t="s">
        <v>159</v>
      </c>
      <c r="G329" t="s">
        <v>225</v>
      </c>
      <c r="H329">
        <v>320.67265044038459</v>
      </c>
      <c r="I329">
        <v>46</v>
      </c>
      <c r="J329">
        <v>1325900.6964538342</v>
      </c>
      <c r="K329">
        <v>85744000</v>
      </c>
      <c r="L329">
        <v>327</v>
      </c>
      <c r="M329">
        <v>-12.000232739529496</v>
      </c>
      <c r="N329">
        <v>0</v>
      </c>
    </row>
    <row r="330" spans="1:14" x14ac:dyDescent="0.3">
      <c r="A330">
        <v>329</v>
      </c>
      <c r="B330" t="s">
        <v>139</v>
      </c>
      <c r="C330" t="s">
        <v>149</v>
      </c>
      <c r="D330" t="s">
        <v>154</v>
      </c>
      <c r="E330" t="s">
        <v>156</v>
      </c>
      <c r="F330" t="s">
        <v>159</v>
      </c>
      <c r="G330" t="s">
        <v>225</v>
      </c>
      <c r="H330">
        <v>320.67265044038459</v>
      </c>
      <c r="I330">
        <v>46</v>
      </c>
      <c r="J330">
        <v>1325900.6964538342</v>
      </c>
      <c r="K330">
        <v>85744000</v>
      </c>
      <c r="L330">
        <v>328</v>
      </c>
      <c r="M330">
        <v>-12.000232739529496</v>
      </c>
      <c r="N330">
        <v>0</v>
      </c>
    </row>
    <row r="331" spans="1:14" x14ac:dyDescent="0.3">
      <c r="A331">
        <v>330</v>
      </c>
      <c r="B331" t="s">
        <v>139</v>
      </c>
      <c r="C331" t="s">
        <v>149</v>
      </c>
      <c r="D331" t="s">
        <v>154</v>
      </c>
      <c r="E331" t="s">
        <v>156</v>
      </c>
      <c r="F331" t="s">
        <v>159</v>
      </c>
      <c r="G331" t="s">
        <v>225</v>
      </c>
      <c r="H331">
        <v>320.67265044038459</v>
      </c>
      <c r="I331">
        <v>46</v>
      </c>
      <c r="J331">
        <v>1325900.6964538342</v>
      </c>
      <c r="K331">
        <v>85744000</v>
      </c>
      <c r="L331">
        <v>329</v>
      </c>
      <c r="M331">
        <v>-12.000232739529496</v>
      </c>
      <c r="N331">
        <v>0</v>
      </c>
    </row>
    <row r="332" spans="1:14" x14ac:dyDescent="0.3">
      <c r="A332">
        <v>331</v>
      </c>
      <c r="B332" t="s">
        <v>139</v>
      </c>
      <c r="C332" t="s">
        <v>149</v>
      </c>
      <c r="D332" t="s">
        <v>154</v>
      </c>
      <c r="E332" t="s">
        <v>156</v>
      </c>
      <c r="F332" t="s">
        <v>159</v>
      </c>
      <c r="G332" t="s">
        <v>225</v>
      </c>
      <c r="H332">
        <v>320.67265044038459</v>
      </c>
      <c r="I332">
        <v>46</v>
      </c>
      <c r="J332">
        <v>1325900.6964538342</v>
      </c>
      <c r="K332">
        <v>85744000</v>
      </c>
      <c r="L332">
        <v>330</v>
      </c>
      <c r="M332">
        <v>-12.000232739529496</v>
      </c>
      <c r="N332">
        <v>0</v>
      </c>
    </row>
    <row r="333" spans="1:14" x14ac:dyDescent="0.3">
      <c r="A333">
        <v>332</v>
      </c>
      <c r="B333" t="s">
        <v>139</v>
      </c>
      <c r="C333" t="s">
        <v>149</v>
      </c>
      <c r="D333" t="s">
        <v>154</v>
      </c>
      <c r="E333" t="s">
        <v>156</v>
      </c>
      <c r="F333" t="s">
        <v>159</v>
      </c>
      <c r="G333" t="s">
        <v>225</v>
      </c>
      <c r="H333">
        <v>320.67265044038459</v>
      </c>
      <c r="I333">
        <v>46</v>
      </c>
      <c r="J333">
        <v>1325900.6964538342</v>
      </c>
      <c r="K333">
        <v>85744000</v>
      </c>
      <c r="L333">
        <v>331</v>
      </c>
      <c r="M333">
        <v>-12.000232739529496</v>
      </c>
      <c r="N333">
        <v>0</v>
      </c>
    </row>
    <row r="334" spans="1:14" x14ac:dyDescent="0.3">
      <c r="A334">
        <v>333</v>
      </c>
      <c r="B334" t="s">
        <v>139</v>
      </c>
      <c r="C334" t="s">
        <v>149</v>
      </c>
      <c r="D334" t="s">
        <v>154</v>
      </c>
      <c r="E334" t="s">
        <v>156</v>
      </c>
      <c r="F334" t="s">
        <v>159</v>
      </c>
      <c r="G334" t="s">
        <v>225</v>
      </c>
      <c r="H334">
        <v>320.67265044038459</v>
      </c>
      <c r="I334">
        <v>46</v>
      </c>
      <c r="J334">
        <v>1325900.6964538342</v>
      </c>
      <c r="K334">
        <v>85744000</v>
      </c>
      <c r="L334">
        <v>332</v>
      </c>
      <c r="M334">
        <v>-12.000232739529496</v>
      </c>
      <c r="N334">
        <v>0</v>
      </c>
    </row>
    <row r="335" spans="1:14" x14ac:dyDescent="0.3">
      <c r="A335">
        <v>334</v>
      </c>
      <c r="B335" t="s">
        <v>139</v>
      </c>
      <c r="C335" t="s">
        <v>149</v>
      </c>
      <c r="D335" t="s">
        <v>154</v>
      </c>
      <c r="E335" t="s">
        <v>156</v>
      </c>
      <c r="F335" t="s">
        <v>159</v>
      </c>
      <c r="G335" t="s">
        <v>225</v>
      </c>
      <c r="H335">
        <v>320.67265044038459</v>
      </c>
      <c r="I335">
        <v>46</v>
      </c>
      <c r="J335">
        <v>1325900.6964538342</v>
      </c>
      <c r="K335">
        <v>85744000</v>
      </c>
      <c r="L335">
        <v>333</v>
      </c>
      <c r="M335">
        <v>-12.000232739529496</v>
      </c>
      <c r="N335">
        <v>0</v>
      </c>
    </row>
    <row r="336" spans="1:14" x14ac:dyDescent="0.3">
      <c r="A336">
        <v>335</v>
      </c>
      <c r="B336" t="s">
        <v>139</v>
      </c>
      <c r="C336" t="s">
        <v>149</v>
      </c>
      <c r="D336" t="s">
        <v>154</v>
      </c>
      <c r="E336" t="s">
        <v>156</v>
      </c>
      <c r="F336" t="s">
        <v>159</v>
      </c>
      <c r="G336" t="s">
        <v>225</v>
      </c>
      <c r="H336">
        <v>320.67265044038459</v>
      </c>
      <c r="I336">
        <v>46</v>
      </c>
      <c r="J336">
        <v>1325900.6964538342</v>
      </c>
      <c r="K336">
        <v>85744000</v>
      </c>
      <c r="L336">
        <v>334</v>
      </c>
      <c r="M336">
        <v>-12.000232739529496</v>
      </c>
      <c r="N336">
        <v>0</v>
      </c>
    </row>
    <row r="337" spans="1:14" x14ac:dyDescent="0.3">
      <c r="A337">
        <v>336</v>
      </c>
      <c r="B337" t="s">
        <v>139</v>
      </c>
      <c r="C337" t="s">
        <v>149</v>
      </c>
      <c r="D337" t="s">
        <v>154</v>
      </c>
      <c r="E337" t="s">
        <v>156</v>
      </c>
      <c r="F337" t="s">
        <v>159</v>
      </c>
      <c r="G337" t="s">
        <v>225</v>
      </c>
      <c r="H337">
        <v>320.67265044038459</v>
      </c>
      <c r="I337">
        <v>46</v>
      </c>
      <c r="J337">
        <v>1325900.6964538342</v>
      </c>
      <c r="K337">
        <v>85744000</v>
      </c>
      <c r="L337">
        <v>335</v>
      </c>
      <c r="M337">
        <v>-12.000232739529496</v>
      </c>
      <c r="N337">
        <v>0</v>
      </c>
    </row>
    <row r="338" spans="1:14" x14ac:dyDescent="0.3">
      <c r="A338">
        <v>337</v>
      </c>
      <c r="B338" t="s">
        <v>139</v>
      </c>
      <c r="C338" t="s">
        <v>149</v>
      </c>
      <c r="D338" t="s">
        <v>154</v>
      </c>
      <c r="E338" t="s">
        <v>156</v>
      </c>
      <c r="F338" t="s">
        <v>159</v>
      </c>
      <c r="G338" t="s">
        <v>225</v>
      </c>
      <c r="H338">
        <v>320.67265044038459</v>
      </c>
      <c r="I338">
        <v>46</v>
      </c>
      <c r="J338">
        <v>1325900.6964538342</v>
      </c>
      <c r="K338">
        <v>85744000</v>
      </c>
      <c r="L338">
        <v>336</v>
      </c>
      <c r="M338">
        <v>-12.000232739529496</v>
      </c>
      <c r="N338">
        <v>0</v>
      </c>
    </row>
    <row r="339" spans="1:14" x14ac:dyDescent="0.3">
      <c r="A339">
        <v>338</v>
      </c>
      <c r="B339" t="s">
        <v>139</v>
      </c>
      <c r="C339" t="s">
        <v>149</v>
      </c>
      <c r="D339" t="s">
        <v>154</v>
      </c>
      <c r="E339" t="s">
        <v>156</v>
      </c>
      <c r="F339" t="s">
        <v>159</v>
      </c>
      <c r="G339" t="s">
        <v>225</v>
      </c>
      <c r="H339">
        <v>320.67265044038459</v>
      </c>
      <c r="I339">
        <v>46</v>
      </c>
      <c r="J339">
        <v>1325900.6964538342</v>
      </c>
      <c r="K339">
        <v>85744000</v>
      </c>
      <c r="L339">
        <v>337</v>
      </c>
      <c r="M339">
        <v>-12.000232739529496</v>
      </c>
      <c r="N339">
        <v>0</v>
      </c>
    </row>
    <row r="340" spans="1:14" x14ac:dyDescent="0.3">
      <c r="A340">
        <v>339</v>
      </c>
      <c r="B340" t="s">
        <v>139</v>
      </c>
      <c r="C340" t="s">
        <v>149</v>
      </c>
      <c r="D340" t="s">
        <v>154</v>
      </c>
      <c r="E340" t="s">
        <v>156</v>
      </c>
      <c r="F340" t="s">
        <v>159</v>
      </c>
      <c r="G340" t="s">
        <v>225</v>
      </c>
      <c r="H340">
        <v>323.36681110222628</v>
      </c>
      <c r="I340">
        <v>46</v>
      </c>
      <c r="J340">
        <v>1183837.4474965436</v>
      </c>
      <c r="K340">
        <v>85744000</v>
      </c>
      <c r="L340">
        <v>338</v>
      </c>
      <c r="M340">
        <v>0</v>
      </c>
      <c r="N340">
        <v>0</v>
      </c>
    </row>
    <row r="341" spans="1:14" x14ac:dyDescent="0.3">
      <c r="A341">
        <v>340</v>
      </c>
      <c r="B341" t="s">
        <v>139</v>
      </c>
      <c r="C341" t="s">
        <v>149</v>
      </c>
      <c r="D341" t="s">
        <v>154</v>
      </c>
      <c r="E341" t="s">
        <v>156</v>
      </c>
      <c r="F341" t="s">
        <v>159</v>
      </c>
      <c r="G341" t="s">
        <v>225</v>
      </c>
      <c r="H341">
        <v>323.36681110222628</v>
      </c>
      <c r="I341">
        <v>46</v>
      </c>
      <c r="J341">
        <v>1183837.4474965436</v>
      </c>
      <c r="K341">
        <v>85744000</v>
      </c>
      <c r="L341">
        <v>339</v>
      </c>
      <c r="M341">
        <v>0</v>
      </c>
      <c r="N341">
        <v>0</v>
      </c>
    </row>
    <row r="342" spans="1:14" x14ac:dyDescent="0.3">
      <c r="A342">
        <v>341</v>
      </c>
      <c r="B342" t="s">
        <v>139</v>
      </c>
      <c r="C342" t="s">
        <v>149</v>
      </c>
      <c r="D342" t="s">
        <v>154</v>
      </c>
      <c r="E342" t="s">
        <v>156</v>
      </c>
      <c r="F342" t="s">
        <v>159</v>
      </c>
      <c r="G342" t="s">
        <v>225</v>
      </c>
      <c r="H342">
        <v>323.36681110222628</v>
      </c>
      <c r="I342">
        <v>46</v>
      </c>
      <c r="J342">
        <v>1183837.4474965436</v>
      </c>
      <c r="K342">
        <v>85744000</v>
      </c>
      <c r="L342">
        <v>340</v>
      </c>
      <c r="M342">
        <v>0</v>
      </c>
      <c r="N342">
        <v>0</v>
      </c>
    </row>
    <row r="343" spans="1:14" x14ac:dyDescent="0.3">
      <c r="A343">
        <v>342</v>
      </c>
      <c r="B343" t="s">
        <v>139</v>
      </c>
      <c r="C343" t="s">
        <v>149</v>
      </c>
      <c r="D343" t="s">
        <v>154</v>
      </c>
      <c r="E343" t="s">
        <v>156</v>
      </c>
      <c r="F343" t="s">
        <v>159</v>
      </c>
      <c r="G343" t="s">
        <v>225</v>
      </c>
      <c r="H343">
        <v>323.36681110222628</v>
      </c>
      <c r="I343">
        <v>46</v>
      </c>
      <c r="J343">
        <v>1183837.4474965436</v>
      </c>
      <c r="K343">
        <v>85744000</v>
      </c>
      <c r="L343">
        <v>341</v>
      </c>
      <c r="M343">
        <v>0</v>
      </c>
      <c r="N343">
        <v>0</v>
      </c>
    </row>
    <row r="344" spans="1:14" x14ac:dyDescent="0.3">
      <c r="A344">
        <v>343</v>
      </c>
      <c r="B344" t="s">
        <v>139</v>
      </c>
      <c r="C344" t="s">
        <v>149</v>
      </c>
      <c r="D344" t="s">
        <v>154</v>
      </c>
      <c r="E344" t="s">
        <v>156</v>
      </c>
      <c r="F344" t="s">
        <v>159</v>
      </c>
      <c r="G344" t="s">
        <v>225</v>
      </c>
      <c r="H344">
        <v>323.36681110222628</v>
      </c>
      <c r="I344">
        <v>46</v>
      </c>
      <c r="J344">
        <v>1183837.4474965436</v>
      </c>
      <c r="K344">
        <v>85744000</v>
      </c>
      <c r="L344">
        <v>342</v>
      </c>
      <c r="M344">
        <v>0</v>
      </c>
      <c r="N344">
        <v>0</v>
      </c>
    </row>
    <row r="345" spans="1:14" x14ac:dyDescent="0.3">
      <c r="A345">
        <v>344</v>
      </c>
      <c r="B345" t="s">
        <v>139</v>
      </c>
      <c r="C345" t="s">
        <v>149</v>
      </c>
      <c r="D345" t="s">
        <v>154</v>
      </c>
      <c r="E345" t="s">
        <v>156</v>
      </c>
      <c r="F345" t="s">
        <v>159</v>
      </c>
      <c r="G345" t="s">
        <v>225</v>
      </c>
      <c r="H345">
        <v>323.36681110222628</v>
      </c>
      <c r="I345">
        <v>46</v>
      </c>
      <c r="J345">
        <v>1183837.4474965436</v>
      </c>
      <c r="K345">
        <v>85744000</v>
      </c>
      <c r="L345">
        <v>343</v>
      </c>
      <c r="M345">
        <v>0</v>
      </c>
      <c r="N345">
        <v>0</v>
      </c>
    </row>
    <row r="346" spans="1:14" x14ac:dyDescent="0.3">
      <c r="A346">
        <v>345</v>
      </c>
      <c r="B346" t="s">
        <v>139</v>
      </c>
      <c r="C346" t="s">
        <v>149</v>
      </c>
      <c r="D346" t="s">
        <v>154</v>
      </c>
      <c r="E346" t="s">
        <v>156</v>
      </c>
      <c r="F346" t="s">
        <v>159</v>
      </c>
      <c r="G346" t="s">
        <v>225</v>
      </c>
      <c r="H346">
        <v>323.36681110222628</v>
      </c>
      <c r="I346">
        <v>46</v>
      </c>
      <c r="J346">
        <v>1183837.4474965436</v>
      </c>
      <c r="K346">
        <v>85744000</v>
      </c>
      <c r="L346">
        <v>344</v>
      </c>
      <c r="M346">
        <v>0</v>
      </c>
      <c r="N346">
        <v>0</v>
      </c>
    </row>
    <row r="347" spans="1:14" x14ac:dyDescent="0.3">
      <c r="A347">
        <v>346</v>
      </c>
      <c r="B347" t="s">
        <v>139</v>
      </c>
      <c r="C347" t="s">
        <v>149</v>
      </c>
      <c r="D347" t="s">
        <v>154</v>
      </c>
      <c r="E347" t="s">
        <v>156</v>
      </c>
      <c r="F347" t="s">
        <v>159</v>
      </c>
      <c r="G347" t="s">
        <v>225</v>
      </c>
      <c r="H347">
        <v>323.36681110222628</v>
      </c>
      <c r="I347">
        <v>46</v>
      </c>
      <c r="J347">
        <v>1183837.4474965436</v>
      </c>
      <c r="K347">
        <v>85744000</v>
      </c>
      <c r="L347">
        <v>345</v>
      </c>
      <c r="M347">
        <v>0</v>
      </c>
      <c r="N347">
        <v>0</v>
      </c>
    </row>
    <row r="348" spans="1:14" x14ac:dyDescent="0.3">
      <c r="A348">
        <v>347</v>
      </c>
      <c r="B348" t="s">
        <v>139</v>
      </c>
      <c r="C348" t="s">
        <v>149</v>
      </c>
      <c r="D348" t="s">
        <v>154</v>
      </c>
      <c r="E348" t="s">
        <v>156</v>
      </c>
      <c r="F348" t="s">
        <v>159</v>
      </c>
      <c r="G348" t="s">
        <v>225</v>
      </c>
      <c r="H348">
        <v>323.36681110222628</v>
      </c>
      <c r="I348">
        <v>46</v>
      </c>
      <c r="J348">
        <v>1183837.4474965436</v>
      </c>
      <c r="K348">
        <v>85744000</v>
      </c>
      <c r="L348">
        <v>346</v>
      </c>
      <c r="M348">
        <v>0</v>
      </c>
      <c r="N348">
        <v>0</v>
      </c>
    </row>
    <row r="349" spans="1:14" x14ac:dyDescent="0.3">
      <c r="A349">
        <v>348</v>
      </c>
      <c r="B349" t="s">
        <v>139</v>
      </c>
      <c r="C349" t="s">
        <v>149</v>
      </c>
      <c r="D349" t="s">
        <v>154</v>
      </c>
      <c r="E349" t="s">
        <v>156</v>
      </c>
      <c r="F349" t="s">
        <v>159</v>
      </c>
      <c r="G349" t="s">
        <v>225</v>
      </c>
      <c r="H349">
        <v>323.36681110222628</v>
      </c>
      <c r="I349">
        <v>46</v>
      </c>
      <c r="J349">
        <v>1183837.4474965436</v>
      </c>
      <c r="K349">
        <v>85744000</v>
      </c>
      <c r="L349">
        <v>347</v>
      </c>
      <c r="M349">
        <v>0</v>
      </c>
      <c r="N349">
        <v>0</v>
      </c>
    </row>
    <row r="350" spans="1:14" x14ac:dyDescent="0.3">
      <c r="A350">
        <v>349</v>
      </c>
      <c r="B350" t="s">
        <v>139</v>
      </c>
      <c r="C350" t="s">
        <v>149</v>
      </c>
      <c r="D350" t="s">
        <v>154</v>
      </c>
      <c r="E350" t="s">
        <v>156</v>
      </c>
      <c r="F350" t="s">
        <v>159</v>
      </c>
      <c r="G350" t="s">
        <v>225</v>
      </c>
      <c r="H350">
        <v>323.36681110222628</v>
      </c>
      <c r="I350">
        <v>46</v>
      </c>
      <c r="J350">
        <v>1183837.4474965436</v>
      </c>
      <c r="K350">
        <v>85744000</v>
      </c>
      <c r="L350">
        <v>348</v>
      </c>
      <c r="M350">
        <v>0</v>
      </c>
      <c r="N350">
        <v>0</v>
      </c>
    </row>
    <row r="351" spans="1:14" x14ac:dyDescent="0.3">
      <c r="A351">
        <v>350</v>
      </c>
      <c r="B351" t="s">
        <v>139</v>
      </c>
      <c r="C351" t="s">
        <v>149</v>
      </c>
      <c r="D351" t="s">
        <v>154</v>
      </c>
      <c r="E351" t="s">
        <v>156</v>
      </c>
      <c r="F351" t="s">
        <v>159</v>
      </c>
      <c r="G351" t="s">
        <v>225</v>
      </c>
      <c r="H351">
        <v>323.36681110222628</v>
      </c>
      <c r="I351">
        <v>46</v>
      </c>
      <c r="J351">
        <v>1183837.4474965436</v>
      </c>
      <c r="K351">
        <v>85744000</v>
      </c>
      <c r="L351">
        <v>349</v>
      </c>
      <c r="M351">
        <v>0</v>
      </c>
      <c r="N351">
        <v>0</v>
      </c>
    </row>
    <row r="352" spans="1:14" x14ac:dyDescent="0.3">
      <c r="A352">
        <v>351</v>
      </c>
      <c r="B352" t="s">
        <v>139</v>
      </c>
      <c r="C352" t="s">
        <v>149</v>
      </c>
      <c r="D352" t="s">
        <v>154</v>
      </c>
      <c r="E352" t="s">
        <v>156</v>
      </c>
      <c r="F352" t="s">
        <v>159</v>
      </c>
      <c r="G352" t="s">
        <v>225</v>
      </c>
      <c r="H352">
        <v>323.36681110222628</v>
      </c>
      <c r="I352">
        <v>46</v>
      </c>
      <c r="J352">
        <v>1183837.4474965436</v>
      </c>
      <c r="K352">
        <v>85744000</v>
      </c>
      <c r="L352">
        <v>350</v>
      </c>
      <c r="M352">
        <v>0</v>
      </c>
      <c r="N352">
        <v>0</v>
      </c>
    </row>
    <row r="353" spans="1:14" x14ac:dyDescent="0.3">
      <c r="A353">
        <v>352</v>
      </c>
      <c r="B353" t="s">
        <v>139</v>
      </c>
      <c r="C353" t="s">
        <v>149</v>
      </c>
      <c r="D353" t="s">
        <v>154</v>
      </c>
      <c r="E353" t="s">
        <v>156</v>
      </c>
      <c r="F353" t="s">
        <v>159</v>
      </c>
      <c r="G353" t="s">
        <v>225</v>
      </c>
      <c r="H353">
        <v>323.36681110222628</v>
      </c>
      <c r="I353">
        <v>46</v>
      </c>
      <c r="J353">
        <v>1183837.4474965436</v>
      </c>
      <c r="K353">
        <v>85744000</v>
      </c>
      <c r="L353">
        <v>351</v>
      </c>
      <c r="M353">
        <v>0</v>
      </c>
      <c r="N353">
        <v>0</v>
      </c>
    </row>
    <row r="354" spans="1:14" x14ac:dyDescent="0.3">
      <c r="A354">
        <v>353</v>
      </c>
      <c r="B354" t="s">
        <v>139</v>
      </c>
      <c r="C354" t="s">
        <v>149</v>
      </c>
      <c r="D354" t="s">
        <v>154</v>
      </c>
      <c r="E354" t="s">
        <v>156</v>
      </c>
      <c r="F354" t="s">
        <v>159</v>
      </c>
      <c r="G354" t="s">
        <v>225</v>
      </c>
      <c r="H354">
        <v>323.36681110222628</v>
      </c>
      <c r="I354">
        <v>46</v>
      </c>
      <c r="J354">
        <v>1183837.4474965436</v>
      </c>
      <c r="K354">
        <v>85744000</v>
      </c>
      <c r="L354">
        <v>352</v>
      </c>
      <c r="M354">
        <v>0</v>
      </c>
      <c r="N354">
        <v>0</v>
      </c>
    </row>
    <row r="355" spans="1:14" x14ac:dyDescent="0.3">
      <c r="A355">
        <v>354</v>
      </c>
      <c r="B355" t="s">
        <v>139</v>
      </c>
      <c r="C355" t="s">
        <v>149</v>
      </c>
      <c r="D355" t="s">
        <v>154</v>
      </c>
      <c r="E355" t="s">
        <v>156</v>
      </c>
      <c r="F355" t="s">
        <v>159</v>
      </c>
      <c r="G355" t="s">
        <v>225</v>
      </c>
      <c r="H355">
        <v>323.36681110222628</v>
      </c>
      <c r="I355">
        <v>46</v>
      </c>
      <c r="J355">
        <v>1183837.4474965436</v>
      </c>
      <c r="K355">
        <v>85744000</v>
      </c>
      <c r="L355">
        <v>353</v>
      </c>
      <c r="M355">
        <v>0</v>
      </c>
      <c r="N355">
        <v>0</v>
      </c>
    </row>
    <row r="356" spans="1:14" x14ac:dyDescent="0.3">
      <c r="A356">
        <v>355</v>
      </c>
      <c r="B356" t="s">
        <v>139</v>
      </c>
      <c r="C356" t="s">
        <v>149</v>
      </c>
      <c r="D356" t="s">
        <v>154</v>
      </c>
      <c r="E356" t="s">
        <v>156</v>
      </c>
      <c r="F356" t="s">
        <v>159</v>
      </c>
      <c r="G356" t="s">
        <v>225</v>
      </c>
      <c r="H356">
        <v>323.36681110222628</v>
      </c>
      <c r="I356">
        <v>46</v>
      </c>
      <c r="J356">
        <v>1183837.4474965436</v>
      </c>
      <c r="K356">
        <v>85744000</v>
      </c>
      <c r="L356">
        <v>354</v>
      </c>
      <c r="M356">
        <v>0</v>
      </c>
      <c r="N356">
        <v>0</v>
      </c>
    </row>
    <row r="357" spans="1:14" x14ac:dyDescent="0.3">
      <c r="A357">
        <v>356</v>
      </c>
      <c r="B357" t="s">
        <v>139</v>
      </c>
      <c r="C357" t="s">
        <v>149</v>
      </c>
      <c r="D357" t="s">
        <v>154</v>
      </c>
      <c r="E357" t="s">
        <v>156</v>
      </c>
      <c r="F357" t="s">
        <v>159</v>
      </c>
      <c r="G357" t="s">
        <v>225</v>
      </c>
      <c r="H357">
        <v>323.36681110222628</v>
      </c>
      <c r="I357">
        <v>46</v>
      </c>
      <c r="J357">
        <v>1183837.4474965436</v>
      </c>
      <c r="K357">
        <v>85744000</v>
      </c>
      <c r="L357">
        <v>355</v>
      </c>
      <c r="M357">
        <v>0</v>
      </c>
      <c r="N357">
        <v>0</v>
      </c>
    </row>
    <row r="358" spans="1:14" x14ac:dyDescent="0.3">
      <c r="A358">
        <v>357</v>
      </c>
      <c r="B358" t="s">
        <v>139</v>
      </c>
      <c r="C358" t="s">
        <v>149</v>
      </c>
      <c r="D358" t="s">
        <v>154</v>
      </c>
      <c r="E358" t="s">
        <v>156</v>
      </c>
      <c r="F358" t="s">
        <v>159</v>
      </c>
      <c r="G358" t="s">
        <v>225</v>
      </c>
      <c r="H358">
        <v>323.36681110222628</v>
      </c>
      <c r="I358">
        <v>46</v>
      </c>
      <c r="J358">
        <v>1183837.4474965436</v>
      </c>
      <c r="K358">
        <v>85744000</v>
      </c>
      <c r="L358">
        <v>356</v>
      </c>
      <c r="M358">
        <v>0</v>
      </c>
      <c r="N358">
        <v>0</v>
      </c>
    </row>
    <row r="359" spans="1:14" x14ac:dyDescent="0.3">
      <c r="A359">
        <v>358</v>
      </c>
      <c r="B359" t="s">
        <v>139</v>
      </c>
      <c r="C359" t="s">
        <v>149</v>
      </c>
      <c r="D359" t="s">
        <v>154</v>
      </c>
      <c r="E359" t="s">
        <v>156</v>
      </c>
      <c r="F359" t="s">
        <v>159</v>
      </c>
      <c r="G359" t="s">
        <v>225</v>
      </c>
      <c r="H359">
        <v>323.36681110222628</v>
      </c>
      <c r="I359">
        <v>46</v>
      </c>
      <c r="J359">
        <v>1183837.4474965436</v>
      </c>
      <c r="K359">
        <v>85744000</v>
      </c>
      <c r="L359">
        <v>357</v>
      </c>
      <c r="M359">
        <v>0</v>
      </c>
      <c r="N359">
        <v>0</v>
      </c>
    </row>
    <row r="360" spans="1:14" x14ac:dyDescent="0.3">
      <c r="A360">
        <v>359</v>
      </c>
      <c r="B360" t="s">
        <v>139</v>
      </c>
      <c r="C360" t="s">
        <v>149</v>
      </c>
      <c r="D360" t="s">
        <v>154</v>
      </c>
      <c r="E360" t="s">
        <v>156</v>
      </c>
      <c r="F360" t="s">
        <v>159</v>
      </c>
      <c r="G360" t="s">
        <v>225</v>
      </c>
      <c r="H360">
        <v>323.36681110222628</v>
      </c>
      <c r="I360">
        <v>46</v>
      </c>
      <c r="J360">
        <v>1183837.4474965436</v>
      </c>
      <c r="K360">
        <v>85744000</v>
      </c>
      <c r="L360">
        <v>358</v>
      </c>
      <c r="M360">
        <v>0</v>
      </c>
      <c r="N360">
        <v>0</v>
      </c>
    </row>
    <row r="361" spans="1:14" x14ac:dyDescent="0.3">
      <c r="A361">
        <v>360</v>
      </c>
      <c r="B361" t="s">
        <v>139</v>
      </c>
      <c r="C361" t="s">
        <v>149</v>
      </c>
      <c r="D361" t="s">
        <v>154</v>
      </c>
      <c r="E361" t="s">
        <v>156</v>
      </c>
      <c r="F361" t="s">
        <v>159</v>
      </c>
      <c r="G361" t="s">
        <v>225</v>
      </c>
      <c r="H361">
        <v>323.36681110222628</v>
      </c>
      <c r="I361">
        <v>46</v>
      </c>
      <c r="J361">
        <v>1183837.4474965436</v>
      </c>
      <c r="K361">
        <v>85744000</v>
      </c>
      <c r="L361">
        <v>359</v>
      </c>
      <c r="M361">
        <v>0</v>
      </c>
      <c r="N361">
        <v>0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6BF6F-2E89-4789-B061-29C7D8908BD8}">
  <sheetPr codeName="Sheet21"/>
  <dimension ref="A1:N36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15.77734375" bestFit="1" customWidth="1"/>
    <col min="7" max="7" width="31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18.44140625" bestFit="1" customWidth="1"/>
    <col min="12" max="12" width="28" bestFit="1" customWidth="1"/>
    <col min="13" max="13" width="40.33203125" bestFit="1" customWidth="1"/>
    <col min="14" max="14" width="34.21875" bestFit="1" customWidth="1"/>
  </cols>
  <sheetData>
    <row r="1" spans="1:14" x14ac:dyDescent="0.3">
      <c r="A1" t="s">
        <v>311</v>
      </c>
      <c r="B1" t="s">
        <v>134</v>
      </c>
      <c r="C1" t="s">
        <v>147</v>
      </c>
      <c r="D1" t="s">
        <v>152</v>
      </c>
      <c r="E1" t="s">
        <v>153</v>
      </c>
      <c r="F1" t="s">
        <v>158</v>
      </c>
      <c r="G1" t="s">
        <v>221</v>
      </c>
      <c r="H1" t="s">
        <v>312</v>
      </c>
      <c r="I1" t="s">
        <v>313</v>
      </c>
      <c r="J1" t="s">
        <v>314</v>
      </c>
      <c r="K1" t="s">
        <v>319</v>
      </c>
      <c r="L1" t="s">
        <v>336</v>
      </c>
      <c r="M1" t="s">
        <v>337</v>
      </c>
      <c r="N1" t="s">
        <v>338</v>
      </c>
    </row>
    <row r="2" spans="1:14" x14ac:dyDescent="0.3">
      <c r="A2">
        <v>1</v>
      </c>
      <c r="B2" t="s">
        <v>139</v>
      </c>
      <c r="C2" t="s">
        <v>149</v>
      </c>
      <c r="D2" t="s">
        <v>155</v>
      </c>
      <c r="E2" t="s">
        <v>156</v>
      </c>
      <c r="F2" t="s">
        <v>161</v>
      </c>
      <c r="G2" t="s">
        <v>225</v>
      </c>
      <c r="H2">
        <v>323.07019371992658</v>
      </c>
      <c r="I2">
        <v>46</v>
      </c>
      <c r="J2">
        <v>1192024.3837659857</v>
      </c>
      <c r="K2">
        <v>85744000</v>
      </c>
      <c r="L2">
        <v>0</v>
      </c>
      <c r="M2">
        <v>0</v>
      </c>
      <c r="N2">
        <v>0</v>
      </c>
    </row>
    <row r="3" spans="1:14" x14ac:dyDescent="0.3">
      <c r="A3">
        <v>2</v>
      </c>
      <c r="B3" t="s">
        <v>139</v>
      </c>
      <c r="C3" t="s">
        <v>149</v>
      </c>
      <c r="D3" t="s">
        <v>155</v>
      </c>
      <c r="E3" t="s">
        <v>156</v>
      </c>
      <c r="F3" t="s">
        <v>161</v>
      </c>
      <c r="G3" t="s">
        <v>225</v>
      </c>
      <c r="H3">
        <v>323.07019371992658</v>
      </c>
      <c r="I3">
        <v>46</v>
      </c>
      <c r="J3">
        <v>1192024.3837659857</v>
      </c>
      <c r="K3">
        <v>85744000</v>
      </c>
      <c r="L3">
        <v>1</v>
      </c>
      <c r="M3">
        <v>0</v>
      </c>
      <c r="N3">
        <v>0</v>
      </c>
    </row>
    <row r="4" spans="1:14" x14ac:dyDescent="0.3">
      <c r="A4">
        <v>3</v>
      </c>
      <c r="B4" t="s">
        <v>139</v>
      </c>
      <c r="C4" t="s">
        <v>149</v>
      </c>
      <c r="D4" t="s">
        <v>155</v>
      </c>
      <c r="E4" t="s">
        <v>156</v>
      </c>
      <c r="F4" t="s">
        <v>161</v>
      </c>
      <c r="G4" t="s">
        <v>225</v>
      </c>
      <c r="H4">
        <v>323.07019371992658</v>
      </c>
      <c r="I4">
        <v>46</v>
      </c>
      <c r="J4">
        <v>1192024.3837659857</v>
      </c>
      <c r="K4">
        <v>85744000</v>
      </c>
      <c r="L4">
        <v>2</v>
      </c>
      <c r="M4">
        <v>0</v>
      </c>
      <c r="N4">
        <v>0</v>
      </c>
    </row>
    <row r="5" spans="1:14" x14ac:dyDescent="0.3">
      <c r="A5">
        <v>4</v>
      </c>
      <c r="B5" t="s">
        <v>139</v>
      </c>
      <c r="C5" t="s">
        <v>149</v>
      </c>
      <c r="D5" t="s">
        <v>155</v>
      </c>
      <c r="E5" t="s">
        <v>156</v>
      </c>
      <c r="F5" t="s">
        <v>161</v>
      </c>
      <c r="G5" t="s">
        <v>225</v>
      </c>
      <c r="H5">
        <v>323.07019371992658</v>
      </c>
      <c r="I5">
        <v>46</v>
      </c>
      <c r="J5">
        <v>1192024.3837659857</v>
      </c>
      <c r="K5">
        <v>85744000</v>
      </c>
      <c r="L5">
        <v>3</v>
      </c>
      <c r="M5">
        <v>0</v>
      </c>
      <c r="N5">
        <v>0</v>
      </c>
    </row>
    <row r="6" spans="1:14" x14ac:dyDescent="0.3">
      <c r="A6">
        <v>5</v>
      </c>
      <c r="B6" t="s">
        <v>139</v>
      </c>
      <c r="C6" t="s">
        <v>149</v>
      </c>
      <c r="D6" t="s">
        <v>155</v>
      </c>
      <c r="E6" t="s">
        <v>156</v>
      </c>
      <c r="F6" t="s">
        <v>161</v>
      </c>
      <c r="G6" t="s">
        <v>225</v>
      </c>
      <c r="H6">
        <v>323.07019371992658</v>
      </c>
      <c r="I6">
        <v>46</v>
      </c>
      <c r="J6">
        <v>1192024.3837659857</v>
      </c>
      <c r="K6">
        <v>85744000</v>
      </c>
      <c r="L6">
        <v>4</v>
      </c>
      <c r="M6">
        <v>0</v>
      </c>
      <c r="N6">
        <v>0</v>
      </c>
    </row>
    <row r="7" spans="1:14" x14ac:dyDescent="0.3">
      <c r="A7">
        <v>6</v>
      </c>
      <c r="B7" t="s">
        <v>139</v>
      </c>
      <c r="C7" t="s">
        <v>149</v>
      </c>
      <c r="D7" t="s">
        <v>155</v>
      </c>
      <c r="E7" t="s">
        <v>156</v>
      </c>
      <c r="F7" t="s">
        <v>161</v>
      </c>
      <c r="G7" t="s">
        <v>225</v>
      </c>
      <c r="H7">
        <v>323.07019371992658</v>
      </c>
      <c r="I7">
        <v>46</v>
      </c>
      <c r="J7">
        <v>1192024.3837659857</v>
      </c>
      <c r="K7">
        <v>85744000</v>
      </c>
      <c r="L7">
        <v>5</v>
      </c>
      <c r="M7">
        <v>0</v>
      </c>
      <c r="N7">
        <v>0</v>
      </c>
    </row>
    <row r="8" spans="1:14" x14ac:dyDescent="0.3">
      <c r="A8">
        <v>7</v>
      </c>
      <c r="B8" t="s">
        <v>139</v>
      </c>
      <c r="C8" t="s">
        <v>149</v>
      </c>
      <c r="D8" t="s">
        <v>155</v>
      </c>
      <c r="E8" t="s">
        <v>156</v>
      </c>
      <c r="F8" t="s">
        <v>161</v>
      </c>
      <c r="G8" t="s">
        <v>225</v>
      </c>
      <c r="H8">
        <v>323.07019371992658</v>
      </c>
      <c r="I8">
        <v>46</v>
      </c>
      <c r="J8">
        <v>1192024.3837659857</v>
      </c>
      <c r="K8">
        <v>85744000</v>
      </c>
      <c r="L8">
        <v>6</v>
      </c>
      <c r="M8">
        <v>0</v>
      </c>
      <c r="N8">
        <v>0</v>
      </c>
    </row>
    <row r="9" spans="1:14" x14ac:dyDescent="0.3">
      <c r="A9">
        <v>8</v>
      </c>
      <c r="B9" t="s">
        <v>139</v>
      </c>
      <c r="C9" t="s">
        <v>149</v>
      </c>
      <c r="D9" t="s">
        <v>155</v>
      </c>
      <c r="E9" t="s">
        <v>156</v>
      </c>
      <c r="F9" t="s">
        <v>161</v>
      </c>
      <c r="G9" t="s">
        <v>225</v>
      </c>
      <c r="H9">
        <v>323.07019371992658</v>
      </c>
      <c r="I9">
        <v>46</v>
      </c>
      <c r="J9">
        <v>1192024.3837659857</v>
      </c>
      <c r="K9">
        <v>85744000</v>
      </c>
      <c r="L9">
        <v>7</v>
      </c>
      <c r="M9">
        <v>0</v>
      </c>
      <c r="N9">
        <v>0</v>
      </c>
    </row>
    <row r="10" spans="1:14" x14ac:dyDescent="0.3">
      <c r="A10">
        <v>9</v>
      </c>
      <c r="B10" t="s">
        <v>139</v>
      </c>
      <c r="C10" t="s">
        <v>149</v>
      </c>
      <c r="D10" t="s">
        <v>155</v>
      </c>
      <c r="E10" t="s">
        <v>156</v>
      </c>
      <c r="F10" t="s">
        <v>161</v>
      </c>
      <c r="G10" t="s">
        <v>225</v>
      </c>
      <c r="H10">
        <v>323.07019371992658</v>
      </c>
      <c r="I10">
        <v>46</v>
      </c>
      <c r="J10">
        <v>1192024.3837659857</v>
      </c>
      <c r="K10">
        <v>85744000</v>
      </c>
      <c r="L10">
        <v>8</v>
      </c>
      <c r="M10">
        <v>0</v>
      </c>
      <c r="N10">
        <v>0</v>
      </c>
    </row>
    <row r="11" spans="1:14" x14ac:dyDescent="0.3">
      <c r="A11">
        <v>10</v>
      </c>
      <c r="B11" t="s">
        <v>139</v>
      </c>
      <c r="C11" t="s">
        <v>149</v>
      </c>
      <c r="D11" t="s">
        <v>155</v>
      </c>
      <c r="E11" t="s">
        <v>156</v>
      </c>
      <c r="F11" t="s">
        <v>161</v>
      </c>
      <c r="G11" t="s">
        <v>225</v>
      </c>
      <c r="H11">
        <v>323.07019371992658</v>
      </c>
      <c r="I11">
        <v>46</v>
      </c>
      <c r="J11">
        <v>1192024.3837659857</v>
      </c>
      <c r="K11">
        <v>85744000</v>
      </c>
      <c r="L11">
        <v>9</v>
      </c>
      <c r="M11">
        <v>0</v>
      </c>
      <c r="N11">
        <v>0</v>
      </c>
    </row>
    <row r="12" spans="1:14" x14ac:dyDescent="0.3">
      <c r="A12">
        <v>11</v>
      </c>
      <c r="B12" t="s">
        <v>139</v>
      </c>
      <c r="C12" t="s">
        <v>149</v>
      </c>
      <c r="D12" t="s">
        <v>155</v>
      </c>
      <c r="E12" t="s">
        <v>156</v>
      </c>
      <c r="F12" t="s">
        <v>161</v>
      </c>
      <c r="G12" t="s">
        <v>225</v>
      </c>
      <c r="H12">
        <v>323.07019371992658</v>
      </c>
      <c r="I12">
        <v>46</v>
      </c>
      <c r="J12">
        <v>1192024.3837659857</v>
      </c>
      <c r="K12">
        <v>85744000</v>
      </c>
      <c r="L12">
        <v>10</v>
      </c>
      <c r="M12">
        <v>0</v>
      </c>
      <c r="N12">
        <v>0</v>
      </c>
    </row>
    <row r="13" spans="1:14" x14ac:dyDescent="0.3">
      <c r="A13">
        <v>12</v>
      </c>
      <c r="B13" t="s">
        <v>139</v>
      </c>
      <c r="C13" t="s">
        <v>149</v>
      </c>
      <c r="D13" t="s">
        <v>155</v>
      </c>
      <c r="E13" t="s">
        <v>156</v>
      </c>
      <c r="F13" t="s">
        <v>161</v>
      </c>
      <c r="G13" t="s">
        <v>225</v>
      </c>
      <c r="H13">
        <v>323.07019371992658</v>
      </c>
      <c r="I13">
        <v>46</v>
      </c>
      <c r="J13">
        <v>1192024.3837659857</v>
      </c>
      <c r="K13">
        <v>85744000</v>
      </c>
      <c r="L13">
        <v>11</v>
      </c>
      <c r="M13">
        <v>0</v>
      </c>
      <c r="N13">
        <v>0</v>
      </c>
    </row>
    <row r="14" spans="1:14" x14ac:dyDescent="0.3">
      <c r="A14">
        <v>13</v>
      </c>
      <c r="B14" t="s">
        <v>139</v>
      </c>
      <c r="C14" t="s">
        <v>149</v>
      </c>
      <c r="D14" t="s">
        <v>155</v>
      </c>
      <c r="E14" t="s">
        <v>156</v>
      </c>
      <c r="F14" t="s">
        <v>161</v>
      </c>
      <c r="G14" t="s">
        <v>225</v>
      </c>
      <c r="H14">
        <v>323.07019371992658</v>
      </c>
      <c r="I14">
        <v>46</v>
      </c>
      <c r="J14">
        <v>1192024.3837659857</v>
      </c>
      <c r="K14">
        <v>85744000</v>
      </c>
      <c r="L14">
        <v>12</v>
      </c>
      <c r="M14">
        <v>0</v>
      </c>
      <c r="N14">
        <v>0</v>
      </c>
    </row>
    <row r="15" spans="1:14" x14ac:dyDescent="0.3">
      <c r="A15">
        <v>14</v>
      </c>
      <c r="B15" t="s">
        <v>139</v>
      </c>
      <c r="C15" t="s">
        <v>149</v>
      </c>
      <c r="D15" t="s">
        <v>155</v>
      </c>
      <c r="E15" t="s">
        <v>156</v>
      </c>
      <c r="F15" t="s">
        <v>161</v>
      </c>
      <c r="G15" t="s">
        <v>225</v>
      </c>
      <c r="H15">
        <v>323.07019371992658</v>
      </c>
      <c r="I15">
        <v>46</v>
      </c>
      <c r="J15">
        <v>1192024.3837659857</v>
      </c>
      <c r="K15">
        <v>85744000</v>
      </c>
      <c r="L15">
        <v>13</v>
      </c>
      <c r="M15">
        <v>0</v>
      </c>
      <c r="N15">
        <v>0</v>
      </c>
    </row>
    <row r="16" spans="1:14" x14ac:dyDescent="0.3">
      <c r="A16">
        <v>15</v>
      </c>
      <c r="B16" t="s">
        <v>139</v>
      </c>
      <c r="C16" t="s">
        <v>149</v>
      </c>
      <c r="D16" t="s">
        <v>155</v>
      </c>
      <c r="E16" t="s">
        <v>156</v>
      </c>
      <c r="F16" t="s">
        <v>161</v>
      </c>
      <c r="G16" t="s">
        <v>225</v>
      </c>
      <c r="H16">
        <v>323.07019371992658</v>
      </c>
      <c r="I16">
        <v>46</v>
      </c>
      <c r="J16">
        <v>1192024.3837659857</v>
      </c>
      <c r="K16">
        <v>85744000</v>
      </c>
      <c r="L16">
        <v>14</v>
      </c>
      <c r="M16">
        <v>0</v>
      </c>
      <c r="N16">
        <v>0</v>
      </c>
    </row>
    <row r="17" spans="1:14" x14ac:dyDescent="0.3">
      <c r="A17">
        <v>16</v>
      </c>
      <c r="B17" t="s">
        <v>139</v>
      </c>
      <c r="C17" t="s">
        <v>149</v>
      </c>
      <c r="D17" t="s">
        <v>155</v>
      </c>
      <c r="E17" t="s">
        <v>156</v>
      </c>
      <c r="F17" t="s">
        <v>161</v>
      </c>
      <c r="G17" t="s">
        <v>225</v>
      </c>
      <c r="H17">
        <v>323.07019371992658</v>
      </c>
      <c r="I17">
        <v>46</v>
      </c>
      <c r="J17">
        <v>1192024.3837659857</v>
      </c>
      <c r="K17">
        <v>85744000</v>
      </c>
      <c r="L17">
        <v>15</v>
      </c>
      <c r="M17">
        <v>0</v>
      </c>
      <c r="N17">
        <v>0</v>
      </c>
    </row>
    <row r="18" spans="1:14" x14ac:dyDescent="0.3">
      <c r="A18">
        <v>17</v>
      </c>
      <c r="B18" t="s">
        <v>139</v>
      </c>
      <c r="C18" t="s">
        <v>149</v>
      </c>
      <c r="D18" t="s">
        <v>155</v>
      </c>
      <c r="E18" t="s">
        <v>156</v>
      </c>
      <c r="F18" t="s">
        <v>161</v>
      </c>
      <c r="G18" t="s">
        <v>225</v>
      </c>
      <c r="H18">
        <v>323.07019371992658</v>
      </c>
      <c r="I18">
        <v>46</v>
      </c>
      <c r="J18">
        <v>1192024.3837659857</v>
      </c>
      <c r="K18">
        <v>85744000</v>
      </c>
      <c r="L18">
        <v>16</v>
      </c>
      <c r="M18">
        <v>0</v>
      </c>
      <c r="N18">
        <v>0</v>
      </c>
    </row>
    <row r="19" spans="1:14" x14ac:dyDescent="0.3">
      <c r="A19">
        <v>18</v>
      </c>
      <c r="B19" t="s">
        <v>139</v>
      </c>
      <c r="C19" t="s">
        <v>149</v>
      </c>
      <c r="D19" t="s">
        <v>155</v>
      </c>
      <c r="E19" t="s">
        <v>156</v>
      </c>
      <c r="F19" t="s">
        <v>161</v>
      </c>
      <c r="G19" t="s">
        <v>225</v>
      </c>
      <c r="H19">
        <v>323.07019371992658</v>
      </c>
      <c r="I19">
        <v>46</v>
      </c>
      <c r="J19">
        <v>1192024.3837659857</v>
      </c>
      <c r="K19">
        <v>85744000</v>
      </c>
      <c r="L19">
        <v>17</v>
      </c>
      <c r="M19">
        <v>0</v>
      </c>
      <c r="N19">
        <v>0</v>
      </c>
    </row>
    <row r="20" spans="1:14" x14ac:dyDescent="0.3">
      <c r="A20">
        <v>19</v>
      </c>
      <c r="B20" t="s">
        <v>139</v>
      </c>
      <c r="C20" t="s">
        <v>149</v>
      </c>
      <c r="D20" t="s">
        <v>155</v>
      </c>
      <c r="E20" t="s">
        <v>156</v>
      </c>
      <c r="F20" t="s">
        <v>161</v>
      </c>
      <c r="G20" t="s">
        <v>225</v>
      </c>
      <c r="H20">
        <v>323.07019371992658</v>
      </c>
      <c r="I20">
        <v>46</v>
      </c>
      <c r="J20">
        <v>1192024.3837659857</v>
      </c>
      <c r="K20">
        <v>85744000</v>
      </c>
      <c r="L20">
        <v>18</v>
      </c>
      <c r="M20">
        <v>0</v>
      </c>
      <c r="N20">
        <v>0</v>
      </c>
    </row>
    <row r="21" spans="1:14" x14ac:dyDescent="0.3">
      <c r="A21">
        <v>20</v>
      </c>
      <c r="B21" t="s">
        <v>139</v>
      </c>
      <c r="C21" t="s">
        <v>149</v>
      </c>
      <c r="D21" t="s">
        <v>155</v>
      </c>
      <c r="E21" t="s">
        <v>156</v>
      </c>
      <c r="F21" t="s">
        <v>161</v>
      </c>
      <c r="G21" t="s">
        <v>225</v>
      </c>
      <c r="H21">
        <v>323.07019371992658</v>
      </c>
      <c r="I21">
        <v>46</v>
      </c>
      <c r="J21">
        <v>1192024.3837659857</v>
      </c>
      <c r="K21">
        <v>85744000</v>
      </c>
      <c r="L21">
        <v>19</v>
      </c>
      <c r="M21">
        <v>0</v>
      </c>
      <c r="N21">
        <v>0</v>
      </c>
    </row>
    <row r="22" spans="1:14" x14ac:dyDescent="0.3">
      <c r="A22">
        <v>21</v>
      </c>
      <c r="B22" t="s">
        <v>139</v>
      </c>
      <c r="C22" t="s">
        <v>149</v>
      </c>
      <c r="D22" t="s">
        <v>155</v>
      </c>
      <c r="E22" t="s">
        <v>156</v>
      </c>
      <c r="F22" t="s">
        <v>161</v>
      </c>
      <c r="G22" t="s">
        <v>225</v>
      </c>
      <c r="H22">
        <v>323.07019371992658</v>
      </c>
      <c r="I22">
        <v>46</v>
      </c>
      <c r="J22">
        <v>1192024.3837659857</v>
      </c>
      <c r="K22">
        <v>85744000</v>
      </c>
      <c r="L22">
        <v>20</v>
      </c>
      <c r="M22">
        <v>0</v>
      </c>
      <c r="N22">
        <v>0</v>
      </c>
    </row>
    <row r="23" spans="1:14" x14ac:dyDescent="0.3">
      <c r="A23">
        <v>22</v>
      </c>
      <c r="B23" t="s">
        <v>139</v>
      </c>
      <c r="C23" t="s">
        <v>149</v>
      </c>
      <c r="D23" t="s">
        <v>155</v>
      </c>
      <c r="E23" t="s">
        <v>156</v>
      </c>
      <c r="F23" t="s">
        <v>161</v>
      </c>
      <c r="G23" t="s">
        <v>225</v>
      </c>
      <c r="H23">
        <v>323.07019371992658</v>
      </c>
      <c r="I23">
        <v>46</v>
      </c>
      <c r="J23">
        <v>1192024.3837659857</v>
      </c>
      <c r="K23">
        <v>85744000</v>
      </c>
      <c r="L23">
        <v>21</v>
      </c>
      <c r="M23">
        <v>0</v>
      </c>
      <c r="N23">
        <v>0</v>
      </c>
    </row>
    <row r="24" spans="1:14" x14ac:dyDescent="0.3">
      <c r="A24">
        <v>23</v>
      </c>
      <c r="B24" t="s">
        <v>139</v>
      </c>
      <c r="C24" t="s">
        <v>149</v>
      </c>
      <c r="D24" t="s">
        <v>155</v>
      </c>
      <c r="E24" t="s">
        <v>156</v>
      </c>
      <c r="F24" t="s">
        <v>161</v>
      </c>
      <c r="G24" t="s">
        <v>225</v>
      </c>
      <c r="H24">
        <v>323.07019371992658</v>
      </c>
      <c r="I24">
        <v>46</v>
      </c>
      <c r="J24">
        <v>1192024.3837659857</v>
      </c>
      <c r="K24">
        <v>85744000</v>
      </c>
      <c r="L24">
        <v>22</v>
      </c>
      <c r="M24">
        <v>0</v>
      </c>
      <c r="N24">
        <v>0</v>
      </c>
    </row>
    <row r="25" spans="1:14" x14ac:dyDescent="0.3">
      <c r="A25">
        <v>24</v>
      </c>
      <c r="B25" t="s">
        <v>139</v>
      </c>
      <c r="C25" t="s">
        <v>149</v>
      </c>
      <c r="D25" t="s">
        <v>155</v>
      </c>
      <c r="E25" t="s">
        <v>156</v>
      </c>
      <c r="F25" t="s">
        <v>161</v>
      </c>
      <c r="G25" t="s">
        <v>225</v>
      </c>
      <c r="H25">
        <v>334.65010608814822</v>
      </c>
      <c r="I25">
        <v>48</v>
      </c>
      <c r="J25">
        <v>1353271.3333903854</v>
      </c>
      <c r="K25">
        <v>89472000</v>
      </c>
      <c r="L25">
        <v>23</v>
      </c>
      <c r="M25">
        <v>-13.527151945916495</v>
      </c>
      <c r="N25">
        <v>-4.3478260869565215</v>
      </c>
    </row>
    <row r="26" spans="1:14" x14ac:dyDescent="0.3">
      <c r="A26">
        <v>25</v>
      </c>
      <c r="B26" t="s">
        <v>139</v>
      </c>
      <c r="C26" t="s">
        <v>149</v>
      </c>
      <c r="D26" t="s">
        <v>155</v>
      </c>
      <c r="E26" t="s">
        <v>156</v>
      </c>
      <c r="F26" t="s">
        <v>161</v>
      </c>
      <c r="G26" t="s">
        <v>225</v>
      </c>
      <c r="H26">
        <v>334.65010608814822</v>
      </c>
      <c r="I26">
        <v>48</v>
      </c>
      <c r="J26">
        <v>1353271.3333903854</v>
      </c>
      <c r="K26">
        <v>89472000</v>
      </c>
      <c r="L26">
        <v>24</v>
      </c>
      <c r="M26">
        <v>-13.527151945916495</v>
      </c>
      <c r="N26">
        <v>-4.3478260869565215</v>
      </c>
    </row>
    <row r="27" spans="1:14" x14ac:dyDescent="0.3">
      <c r="A27">
        <v>26</v>
      </c>
      <c r="B27" t="s">
        <v>139</v>
      </c>
      <c r="C27" t="s">
        <v>149</v>
      </c>
      <c r="D27" t="s">
        <v>155</v>
      </c>
      <c r="E27" t="s">
        <v>156</v>
      </c>
      <c r="F27" t="s">
        <v>161</v>
      </c>
      <c r="G27" t="s">
        <v>225</v>
      </c>
      <c r="H27">
        <v>334.65010608814822</v>
      </c>
      <c r="I27">
        <v>48</v>
      </c>
      <c r="J27">
        <v>1353271.3333903854</v>
      </c>
      <c r="K27">
        <v>89472000</v>
      </c>
      <c r="L27">
        <v>25</v>
      </c>
      <c r="M27">
        <v>-13.527151945916495</v>
      </c>
      <c r="N27">
        <v>-4.3478260869565215</v>
      </c>
    </row>
    <row r="28" spans="1:14" x14ac:dyDescent="0.3">
      <c r="A28">
        <v>27</v>
      </c>
      <c r="B28" t="s">
        <v>139</v>
      </c>
      <c r="C28" t="s">
        <v>149</v>
      </c>
      <c r="D28" t="s">
        <v>155</v>
      </c>
      <c r="E28" t="s">
        <v>156</v>
      </c>
      <c r="F28" t="s">
        <v>161</v>
      </c>
      <c r="G28" t="s">
        <v>225</v>
      </c>
      <c r="H28">
        <v>334.65010608814822</v>
      </c>
      <c r="I28">
        <v>48</v>
      </c>
      <c r="J28">
        <v>1353271.3333903854</v>
      </c>
      <c r="K28">
        <v>89472000</v>
      </c>
      <c r="L28">
        <v>26</v>
      </c>
      <c r="M28">
        <v>-13.527151945916495</v>
      </c>
      <c r="N28">
        <v>-4.3478260869565215</v>
      </c>
    </row>
    <row r="29" spans="1:14" x14ac:dyDescent="0.3">
      <c r="A29">
        <v>28</v>
      </c>
      <c r="B29" t="s">
        <v>139</v>
      </c>
      <c r="C29" t="s">
        <v>149</v>
      </c>
      <c r="D29" t="s">
        <v>155</v>
      </c>
      <c r="E29" t="s">
        <v>156</v>
      </c>
      <c r="F29" t="s">
        <v>161</v>
      </c>
      <c r="G29" t="s">
        <v>225</v>
      </c>
      <c r="H29">
        <v>334.65010608814822</v>
      </c>
      <c r="I29">
        <v>48</v>
      </c>
      <c r="J29">
        <v>1353271.3333903854</v>
      </c>
      <c r="K29">
        <v>89472000</v>
      </c>
      <c r="L29">
        <v>27</v>
      </c>
      <c r="M29">
        <v>-13.527151945916495</v>
      </c>
      <c r="N29">
        <v>-4.3478260869565215</v>
      </c>
    </row>
    <row r="30" spans="1:14" x14ac:dyDescent="0.3">
      <c r="A30">
        <v>29</v>
      </c>
      <c r="B30" t="s">
        <v>139</v>
      </c>
      <c r="C30" t="s">
        <v>149</v>
      </c>
      <c r="D30" t="s">
        <v>155</v>
      </c>
      <c r="E30" t="s">
        <v>156</v>
      </c>
      <c r="F30" t="s">
        <v>161</v>
      </c>
      <c r="G30" t="s">
        <v>225</v>
      </c>
      <c r="H30">
        <v>334.65010608814822</v>
      </c>
      <c r="I30">
        <v>48</v>
      </c>
      <c r="J30">
        <v>1353271.3333903854</v>
      </c>
      <c r="K30">
        <v>89472000</v>
      </c>
      <c r="L30">
        <v>28</v>
      </c>
      <c r="M30">
        <v>-13.527151945916495</v>
      </c>
      <c r="N30">
        <v>-4.3478260869565215</v>
      </c>
    </row>
    <row r="31" spans="1:14" x14ac:dyDescent="0.3">
      <c r="A31">
        <v>30</v>
      </c>
      <c r="B31" t="s">
        <v>139</v>
      </c>
      <c r="C31" t="s">
        <v>149</v>
      </c>
      <c r="D31" t="s">
        <v>155</v>
      </c>
      <c r="E31" t="s">
        <v>156</v>
      </c>
      <c r="F31" t="s">
        <v>161</v>
      </c>
      <c r="G31" t="s">
        <v>225</v>
      </c>
      <c r="H31">
        <v>334.65010608814822</v>
      </c>
      <c r="I31">
        <v>48</v>
      </c>
      <c r="J31">
        <v>1353271.3333903854</v>
      </c>
      <c r="K31">
        <v>89472000</v>
      </c>
      <c r="L31">
        <v>29</v>
      </c>
      <c r="M31">
        <v>-13.527151945916495</v>
      </c>
      <c r="N31">
        <v>-4.3478260869565215</v>
      </c>
    </row>
    <row r="32" spans="1:14" x14ac:dyDescent="0.3">
      <c r="A32">
        <v>31</v>
      </c>
      <c r="B32" t="s">
        <v>139</v>
      </c>
      <c r="C32" t="s">
        <v>149</v>
      </c>
      <c r="D32" t="s">
        <v>155</v>
      </c>
      <c r="E32" t="s">
        <v>156</v>
      </c>
      <c r="F32" t="s">
        <v>161</v>
      </c>
      <c r="G32" t="s">
        <v>225</v>
      </c>
      <c r="H32">
        <v>334.65010608814822</v>
      </c>
      <c r="I32">
        <v>48</v>
      </c>
      <c r="J32">
        <v>1353271.3333903854</v>
      </c>
      <c r="K32">
        <v>89472000</v>
      </c>
      <c r="L32">
        <v>30</v>
      </c>
      <c r="M32">
        <v>-13.527151945916495</v>
      </c>
      <c r="N32">
        <v>-4.3478260869565215</v>
      </c>
    </row>
    <row r="33" spans="1:14" x14ac:dyDescent="0.3">
      <c r="A33">
        <v>32</v>
      </c>
      <c r="B33" t="s">
        <v>139</v>
      </c>
      <c r="C33" t="s">
        <v>149</v>
      </c>
      <c r="D33" t="s">
        <v>155</v>
      </c>
      <c r="E33" t="s">
        <v>156</v>
      </c>
      <c r="F33" t="s">
        <v>161</v>
      </c>
      <c r="G33" t="s">
        <v>225</v>
      </c>
      <c r="H33">
        <v>334.65010608814822</v>
      </c>
      <c r="I33">
        <v>48</v>
      </c>
      <c r="J33">
        <v>1353271.3333903854</v>
      </c>
      <c r="K33">
        <v>89472000</v>
      </c>
      <c r="L33">
        <v>31</v>
      </c>
      <c r="M33">
        <v>-13.527151945916495</v>
      </c>
      <c r="N33">
        <v>-4.3478260869565215</v>
      </c>
    </row>
    <row r="34" spans="1:14" x14ac:dyDescent="0.3">
      <c r="A34">
        <v>33</v>
      </c>
      <c r="B34" t="s">
        <v>139</v>
      </c>
      <c r="C34" t="s">
        <v>149</v>
      </c>
      <c r="D34" t="s">
        <v>155</v>
      </c>
      <c r="E34" t="s">
        <v>156</v>
      </c>
      <c r="F34" t="s">
        <v>161</v>
      </c>
      <c r="G34" t="s">
        <v>225</v>
      </c>
      <c r="H34">
        <v>334.65010608814822</v>
      </c>
      <c r="I34">
        <v>48</v>
      </c>
      <c r="J34">
        <v>1353271.3333903854</v>
      </c>
      <c r="K34">
        <v>89472000</v>
      </c>
      <c r="L34">
        <v>32</v>
      </c>
      <c r="M34">
        <v>-13.527151945916495</v>
      </c>
      <c r="N34">
        <v>-4.3478260869565215</v>
      </c>
    </row>
    <row r="35" spans="1:14" x14ac:dyDescent="0.3">
      <c r="A35">
        <v>34</v>
      </c>
      <c r="B35" t="s">
        <v>139</v>
      </c>
      <c r="C35" t="s">
        <v>149</v>
      </c>
      <c r="D35" t="s">
        <v>155</v>
      </c>
      <c r="E35" t="s">
        <v>156</v>
      </c>
      <c r="F35" t="s">
        <v>161</v>
      </c>
      <c r="G35" t="s">
        <v>225</v>
      </c>
      <c r="H35">
        <v>334.65010608814822</v>
      </c>
      <c r="I35">
        <v>48</v>
      </c>
      <c r="J35">
        <v>1353271.3333903854</v>
      </c>
      <c r="K35">
        <v>89472000</v>
      </c>
      <c r="L35">
        <v>33</v>
      </c>
      <c r="M35">
        <v>-13.527151945916495</v>
      </c>
      <c r="N35">
        <v>-4.3478260869565215</v>
      </c>
    </row>
    <row r="36" spans="1:14" x14ac:dyDescent="0.3">
      <c r="A36">
        <v>35</v>
      </c>
      <c r="B36" t="s">
        <v>139</v>
      </c>
      <c r="C36" t="s">
        <v>149</v>
      </c>
      <c r="D36" t="s">
        <v>155</v>
      </c>
      <c r="E36" t="s">
        <v>156</v>
      </c>
      <c r="F36" t="s">
        <v>161</v>
      </c>
      <c r="G36" t="s">
        <v>225</v>
      </c>
      <c r="H36">
        <v>334.65010608814822</v>
      </c>
      <c r="I36">
        <v>48</v>
      </c>
      <c r="J36">
        <v>1353271.3333903854</v>
      </c>
      <c r="K36">
        <v>89472000</v>
      </c>
      <c r="L36">
        <v>34</v>
      </c>
      <c r="M36">
        <v>-13.527151945916495</v>
      </c>
      <c r="N36">
        <v>-4.3478260869565215</v>
      </c>
    </row>
    <row r="37" spans="1:14" x14ac:dyDescent="0.3">
      <c r="A37">
        <v>36</v>
      </c>
      <c r="B37" t="s">
        <v>139</v>
      </c>
      <c r="C37" t="s">
        <v>149</v>
      </c>
      <c r="D37" t="s">
        <v>155</v>
      </c>
      <c r="E37" t="s">
        <v>156</v>
      </c>
      <c r="F37" t="s">
        <v>161</v>
      </c>
      <c r="G37" t="s">
        <v>225</v>
      </c>
      <c r="H37">
        <v>334.65010608814822</v>
      </c>
      <c r="I37">
        <v>48</v>
      </c>
      <c r="J37">
        <v>1353271.3333903854</v>
      </c>
      <c r="K37">
        <v>89472000</v>
      </c>
      <c r="L37">
        <v>35</v>
      </c>
      <c r="M37">
        <v>-13.527151945916495</v>
      </c>
      <c r="N37">
        <v>-4.3478260869565215</v>
      </c>
    </row>
    <row r="38" spans="1:14" x14ac:dyDescent="0.3">
      <c r="A38">
        <v>37</v>
      </c>
      <c r="B38" t="s">
        <v>139</v>
      </c>
      <c r="C38" t="s">
        <v>149</v>
      </c>
      <c r="D38" t="s">
        <v>155</v>
      </c>
      <c r="E38" t="s">
        <v>156</v>
      </c>
      <c r="F38" t="s">
        <v>161</v>
      </c>
      <c r="G38" t="s">
        <v>225</v>
      </c>
      <c r="H38">
        <v>334.65010608814822</v>
      </c>
      <c r="I38">
        <v>48</v>
      </c>
      <c r="J38">
        <v>1353271.3333903854</v>
      </c>
      <c r="K38">
        <v>89472000</v>
      </c>
      <c r="L38">
        <v>36</v>
      </c>
      <c r="M38">
        <v>-13.527151945916495</v>
      </c>
      <c r="N38">
        <v>-4.3478260869565215</v>
      </c>
    </row>
    <row r="39" spans="1:14" x14ac:dyDescent="0.3">
      <c r="A39">
        <v>38</v>
      </c>
      <c r="B39" t="s">
        <v>139</v>
      </c>
      <c r="C39" t="s">
        <v>149</v>
      </c>
      <c r="D39" t="s">
        <v>155</v>
      </c>
      <c r="E39" t="s">
        <v>156</v>
      </c>
      <c r="F39" t="s">
        <v>161</v>
      </c>
      <c r="G39" t="s">
        <v>225</v>
      </c>
      <c r="H39">
        <v>334.65010608814822</v>
      </c>
      <c r="I39">
        <v>48</v>
      </c>
      <c r="J39">
        <v>1353271.3333903854</v>
      </c>
      <c r="K39">
        <v>89472000</v>
      </c>
      <c r="L39">
        <v>37</v>
      </c>
      <c r="M39">
        <v>-13.527151945916495</v>
      </c>
      <c r="N39">
        <v>-4.3478260869565215</v>
      </c>
    </row>
    <row r="40" spans="1:14" x14ac:dyDescent="0.3">
      <c r="A40">
        <v>39</v>
      </c>
      <c r="B40" t="s">
        <v>139</v>
      </c>
      <c r="C40" t="s">
        <v>149</v>
      </c>
      <c r="D40" t="s">
        <v>155</v>
      </c>
      <c r="E40" t="s">
        <v>156</v>
      </c>
      <c r="F40" t="s">
        <v>161</v>
      </c>
      <c r="G40" t="s">
        <v>225</v>
      </c>
      <c r="H40">
        <v>334.65010608814822</v>
      </c>
      <c r="I40">
        <v>48</v>
      </c>
      <c r="J40">
        <v>1353271.3333903854</v>
      </c>
      <c r="K40">
        <v>89472000</v>
      </c>
      <c r="L40">
        <v>38</v>
      </c>
      <c r="M40">
        <v>-13.527151945916495</v>
      </c>
      <c r="N40">
        <v>-4.3478260869565215</v>
      </c>
    </row>
    <row r="41" spans="1:14" x14ac:dyDescent="0.3">
      <c r="A41">
        <v>40</v>
      </c>
      <c r="B41" t="s">
        <v>139</v>
      </c>
      <c r="C41" t="s">
        <v>149</v>
      </c>
      <c r="D41" t="s">
        <v>155</v>
      </c>
      <c r="E41" t="s">
        <v>156</v>
      </c>
      <c r="F41" t="s">
        <v>161</v>
      </c>
      <c r="G41" t="s">
        <v>225</v>
      </c>
      <c r="H41">
        <v>334.65010608814822</v>
      </c>
      <c r="I41">
        <v>48</v>
      </c>
      <c r="J41">
        <v>1353271.3333903854</v>
      </c>
      <c r="K41">
        <v>89472000</v>
      </c>
      <c r="L41">
        <v>39</v>
      </c>
      <c r="M41">
        <v>-13.527151945916495</v>
      </c>
      <c r="N41">
        <v>-4.3478260869565215</v>
      </c>
    </row>
    <row r="42" spans="1:14" x14ac:dyDescent="0.3">
      <c r="A42">
        <v>41</v>
      </c>
      <c r="B42" t="s">
        <v>139</v>
      </c>
      <c r="C42" t="s">
        <v>149</v>
      </c>
      <c r="D42" t="s">
        <v>155</v>
      </c>
      <c r="E42" t="s">
        <v>156</v>
      </c>
      <c r="F42" t="s">
        <v>161</v>
      </c>
      <c r="G42" t="s">
        <v>225</v>
      </c>
      <c r="H42">
        <v>334.65010608814822</v>
      </c>
      <c r="I42">
        <v>48</v>
      </c>
      <c r="J42">
        <v>1353271.3333903854</v>
      </c>
      <c r="K42">
        <v>89472000</v>
      </c>
      <c r="L42">
        <v>40</v>
      </c>
      <c r="M42">
        <v>-13.527151945916495</v>
      </c>
      <c r="N42">
        <v>-4.3478260869565215</v>
      </c>
    </row>
    <row r="43" spans="1:14" x14ac:dyDescent="0.3">
      <c r="A43">
        <v>42</v>
      </c>
      <c r="B43" t="s">
        <v>139</v>
      </c>
      <c r="C43" t="s">
        <v>149</v>
      </c>
      <c r="D43" t="s">
        <v>155</v>
      </c>
      <c r="E43" t="s">
        <v>156</v>
      </c>
      <c r="F43" t="s">
        <v>161</v>
      </c>
      <c r="G43" t="s">
        <v>225</v>
      </c>
      <c r="H43">
        <v>334.65010608814822</v>
      </c>
      <c r="I43">
        <v>48</v>
      </c>
      <c r="J43">
        <v>1353271.3333903854</v>
      </c>
      <c r="K43">
        <v>89472000</v>
      </c>
      <c r="L43">
        <v>41</v>
      </c>
      <c r="M43">
        <v>-13.527151945916495</v>
      </c>
      <c r="N43">
        <v>-4.3478260869565215</v>
      </c>
    </row>
    <row r="44" spans="1:14" x14ac:dyDescent="0.3">
      <c r="A44">
        <v>43</v>
      </c>
      <c r="B44" t="s">
        <v>139</v>
      </c>
      <c r="C44" t="s">
        <v>149</v>
      </c>
      <c r="D44" t="s">
        <v>155</v>
      </c>
      <c r="E44" t="s">
        <v>156</v>
      </c>
      <c r="F44" t="s">
        <v>161</v>
      </c>
      <c r="G44" t="s">
        <v>225</v>
      </c>
      <c r="H44">
        <v>334.65010608814822</v>
      </c>
      <c r="I44">
        <v>48</v>
      </c>
      <c r="J44">
        <v>1353271.3333903854</v>
      </c>
      <c r="K44">
        <v>89472000</v>
      </c>
      <c r="L44">
        <v>42</v>
      </c>
      <c r="M44">
        <v>-13.527151945916495</v>
      </c>
      <c r="N44">
        <v>-4.3478260869565215</v>
      </c>
    </row>
    <row r="45" spans="1:14" x14ac:dyDescent="0.3">
      <c r="A45">
        <v>44</v>
      </c>
      <c r="B45" t="s">
        <v>139</v>
      </c>
      <c r="C45" t="s">
        <v>149</v>
      </c>
      <c r="D45" t="s">
        <v>155</v>
      </c>
      <c r="E45" t="s">
        <v>156</v>
      </c>
      <c r="F45" t="s">
        <v>161</v>
      </c>
      <c r="G45" t="s">
        <v>225</v>
      </c>
      <c r="H45">
        <v>334.65010608814822</v>
      </c>
      <c r="I45">
        <v>48</v>
      </c>
      <c r="J45">
        <v>1353271.3333903854</v>
      </c>
      <c r="K45">
        <v>89472000</v>
      </c>
      <c r="L45">
        <v>43</v>
      </c>
      <c r="M45">
        <v>-13.527151945916495</v>
      </c>
      <c r="N45">
        <v>-4.3478260869565215</v>
      </c>
    </row>
    <row r="46" spans="1:14" x14ac:dyDescent="0.3">
      <c r="A46">
        <v>45</v>
      </c>
      <c r="B46" t="s">
        <v>139</v>
      </c>
      <c r="C46" t="s">
        <v>149</v>
      </c>
      <c r="D46" t="s">
        <v>155</v>
      </c>
      <c r="E46" t="s">
        <v>156</v>
      </c>
      <c r="F46" t="s">
        <v>161</v>
      </c>
      <c r="G46" t="s">
        <v>225</v>
      </c>
      <c r="H46">
        <v>334.65010608814822</v>
      </c>
      <c r="I46">
        <v>48</v>
      </c>
      <c r="J46">
        <v>1353271.3333903854</v>
      </c>
      <c r="K46">
        <v>89472000</v>
      </c>
      <c r="L46">
        <v>44</v>
      </c>
      <c r="M46">
        <v>-13.527151945916495</v>
      </c>
      <c r="N46">
        <v>-4.3478260869565215</v>
      </c>
    </row>
    <row r="47" spans="1:14" x14ac:dyDescent="0.3">
      <c r="A47">
        <v>46</v>
      </c>
      <c r="B47" t="s">
        <v>139</v>
      </c>
      <c r="C47" t="s">
        <v>149</v>
      </c>
      <c r="D47" t="s">
        <v>155</v>
      </c>
      <c r="E47" t="s">
        <v>156</v>
      </c>
      <c r="F47" t="s">
        <v>161</v>
      </c>
      <c r="G47" t="s">
        <v>225</v>
      </c>
      <c r="H47">
        <v>334.65010608814822</v>
      </c>
      <c r="I47">
        <v>48</v>
      </c>
      <c r="J47">
        <v>1353271.3333903854</v>
      </c>
      <c r="K47">
        <v>89472000</v>
      </c>
      <c r="L47">
        <v>45</v>
      </c>
      <c r="M47">
        <v>-13.527151945916495</v>
      </c>
      <c r="N47">
        <v>-4.3478260869565215</v>
      </c>
    </row>
    <row r="48" spans="1:14" x14ac:dyDescent="0.3">
      <c r="A48">
        <v>47</v>
      </c>
      <c r="B48" t="s">
        <v>139</v>
      </c>
      <c r="C48" t="s">
        <v>149</v>
      </c>
      <c r="D48" t="s">
        <v>155</v>
      </c>
      <c r="E48" t="s">
        <v>156</v>
      </c>
      <c r="F48" t="s">
        <v>161</v>
      </c>
      <c r="G48" t="s">
        <v>225</v>
      </c>
      <c r="H48">
        <v>334.65010608814822</v>
      </c>
      <c r="I48">
        <v>48</v>
      </c>
      <c r="J48">
        <v>1353271.3333903854</v>
      </c>
      <c r="K48">
        <v>89472000</v>
      </c>
      <c r="L48">
        <v>46</v>
      </c>
      <c r="M48">
        <v>-13.527151945916495</v>
      </c>
      <c r="N48">
        <v>-4.3478260869565215</v>
      </c>
    </row>
    <row r="49" spans="1:14" x14ac:dyDescent="0.3">
      <c r="A49">
        <v>48</v>
      </c>
      <c r="B49" t="s">
        <v>139</v>
      </c>
      <c r="C49" t="s">
        <v>149</v>
      </c>
      <c r="D49" t="s">
        <v>155</v>
      </c>
      <c r="E49" t="s">
        <v>156</v>
      </c>
      <c r="F49" t="s">
        <v>161</v>
      </c>
      <c r="G49" t="s">
        <v>225</v>
      </c>
      <c r="H49">
        <v>334.65010608814822</v>
      </c>
      <c r="I49">
        <v>48</v>
      </c>
      <c r="J49">
        <v>1353271.3333903854</v>
      </c>
      <c r="K49">
        <v>89472000</v>
      </c>
      <c r="L49">
        <v>47</v>
      </c>
      <c r="M49">
        <v>-13.527151945916495</v>
      </c>
      <c r="N49">
        <v>-4.3478260869565215</v>
      </c>
    </row>
    <row r="50" spans="1:14" x14ac:dyDescent="0.3">
      <c r="A50">
        <v>49</v>
      </c>
      <c r="B50" t="s">
        <v>139</v>
      </c>
      <c r="C50" t="s">
        <v>149</v>
      </c>
      <c r="D50" t="s">
        <v>155</v>
      </c>
      <c r="E50" t="s">
        <v>156</v>
      </c>
      <c r="F50" t="s">
        <v>161</v>
      </c>
      <c r="G50" t="s">
        <v>225</v>
      </c>
      <c r="H50">
        <v>334.65010608814822</v>
      </c>
      <c r="I50">
        <v>48</v>
      </c>
      <c r="J50">
        <v>1353271.3333903854</v>
      </c>
      <c r="K50">
        <v>89472000</v>
      </c>
      <c r="L50">
        <v>48</v>
      </c>
      <c r="M50">
        <v>-13.527151945916495</v>
      </c>
      <c r="N50">
        <v>-4.3478260869565215</v>
      </c>
    </row>
    <row r="51" spans="1:14" x14ac:dyDescent="0.3">
      <c r="A51">
        <v>50</v>
      </c>
      <c r="B51" t="s">
        <v>139</v>
      </c>
      <c r="C51" t="s">
        <v>149</v>
      </c>
      <c r="D51" t="s">
        <v>155</v>
      </c>
      <c r="E51" t="s">
        <v>156</v>
      </c>
      <c r="F51" t="s">
        <v>161</v>
      </c>
      <c r="G51" t="s">
        <v>225</v>
      </c>
      <c r="H51">
        <v>334.65010608814822</v>
      </c>
      <c r="I51">
        <v>48</v>
      </c>
      <c r="J51">
        <v>1353271.3333903854</v>
      </c>
      <c r="K51">
        <v>89472000</v>
      </c>
      <c r="L51">
        <v>49</v>
      </c>
      <c r="M51">
        <v>-13.527151945916495</v>
      </c>
      <c r="N51">
        <v>-4.3478260869565215</v>
      </c>
    </row>
    <row r="52" spans="1:14" x14ac:dyDescent="0.3">
      <c r="A52">
        <v>51</v>
      </c>
      <c r="B52" t="s">
        <v>139</v>
      </c>
      <c r="C52" t="s">
        <v>149</v>
      </c>
      <c r="D52" t="s">
        <v>155</v>
      </c>
      <c r="E52" t="s">
        <v>156</v>
      </c>
      <c r="F52" t="s">
        <v>161</v>
      </c>
      <c r="G52" t="s">
        <v>225</v>
      </c>
      <c r="H52">
        <v>334.65010608814822</v>
      </c>
      <c r="I52">
        <v>48</v>
      </c>
      <c r="J52">
        <v>1353271.3333903854</v>
      </c>
      <c r="K52">
        <v>89472000</v>
      </c>
      <c r="L52">
        <v>50</v>
      </c>
      <c r="M52">
        <v>-13.527151945916495</v>
      </c>
      <c r="N52">
        <v>-4.3478260869565215</v>
      </c>
    </row>
    <row r="53" spans="1:14" x14ac:dyDescent="0.3">
      <c r="A53">
        <v>52</v>
      </c>
      <c r="B53" t="s">
        <v>139</v>
      </c>
      <c r="C53" t="s">
        <v>149</v>
      </c>
      <c r="D53" t="s">
        <v>155</v>
      </c>
      <c r="E53" t="s">
        <v>156</v>
      </c>
      <c r="F53" t="s">
        <v>161</v>
      </c>
      <c r="G53" t="s">
        <v>225</v>
      </c>
      <c r="H53">
        <v>334.65010608814822</v>
      </c>
      <c r="I53">
        <v>48</v>
      </c>
      <c r="J53">
        <v>1353271.3333903854</v>
      </c>
      <c r="K53">
        <v>89472000</v>
      </c>
      <c r="L53">
        <v>51</v>
      </c>
      <c r="M53">
        <v>-13.527151945916495</v>
      </c>
      <c r="N53">
        <v>-4.3478260869565215</v>
      </c>
    </row>
    <row r="54" spans="1:14" x14ac:dyDescent="0.3">
      <c r="A54">
        <v>53</v>
      </c>
      <c r="B54" t="s">
        <v>139</v>
      </c>
      <c r="C54" t="s">
        <v>149</v>
      </c>
      <c r="D54" t="s">
        <v>155</v>
      </c>
      <c r="E54" t="s">
        <v>156</v>
      </c>
      <c r="F54" t="s">
        <v>161</v>
      </c>
      <c r="G54" t="s">
        <v>225</v>
      </c>
      <c r="H54">
        <v>334.65010608814822</v>
      </c>
      <c r="I54">
        <v>48</v>
      </c>
      <c r="J54">
        <v>1353271.3333903854</v>
      </c>
      <c r="K54">
        <v>89472000</v>
      </c>
      <c r="L54">
        <v>52</v>
      </c>
      <c r="M54">
        <v>-13.527151945916495</v>
      </c>
      <c r="N54">
        <v>-4.3478260869565215</v>
      </c>
    </row>
    <row r="55" spans="1:14" x14ac:dyDescent="0.3">
      <c r="A55">
        <v>54</v>
      </c>
      <c r="B55" t="s">
        <v>139</v>
      </c>
      <c r="C55" t="s">
        <v>149</v>
      </c>
      <c r="D55" t="s">
        <v>155</v>
      </c>
      <c r="E55" t="s">
        <v>156</v>
      </c>
      <c r="F55" t="s">
        <v>161</v>
      </c>
      <c r="G55" t="s">
        <v>225</v>
      </c>
      <c r="H55">
        <v>334.65010608814822</v>
      </c>
      <c r="I55">
        <v>48</v>
      </c>
      <c r="J55">
        <v>1353271.3333903854</v>
      </c>
      <c r="K55">
        <v>89472000</v>
      </c>
      <c r="L55">
        <v>53</v>
      </c>
      <c r="M55">
        <v>-13.527151945916495</v>
      </c>
      <c r="N55">
        <v>-4.3478260869565215</v>
      </c>
    </row>
    <row r="56" spans="1:14" x14ac:dyDescent="0.3">
      <c r="A56">
        <v>55</v>
      </c>
      <c r="B56" t="s">
        <v>139</v>
      </c>
      <c r="C56" t="s">
        <v>149</v>
      </c>
      <c r="D56" t="s">
        <v>155</v>
      </c>
      <c r="E56" t="s">
        <v>156</v>
      </c>
      <c r="F56" t="s">
        <v>161</v>
      </c>
      <c r="G56" t="s">
        <v>225</v>
      </c>
      <c r="H56">
        <v>334.65010608814822</v>
      </c>
      <c r="I56">
        <v>48</v>
      </c>
      <c r="J56">
        <v>1353271.3333903854</v>
      </c>
      <c r="K56">
        <v>89472000</v>
      </c>
      <c r="L56">
        <v>54</v>
      </c>
      <c r="M56">
        <v>-13.527151945916495</v>
      </c>
      <c r="N56">
        <v>-4.3478260869565215</v>
      </c>
    </row>
    <row r="57" spans="1:14" x14ac:dyDescent="0.3">
      <c r="A57">
        <v>56</v>
      </c>
      <c r="B57" t="s">
        <v>139</v>
      </c>
      <c r="C57" t="s">
        <v>149</v>
      </c>
      <c r="D57" t="s">
        <v>155</v>
      </c>
      <c r="E57" t="s">
        <v>156</v>
      </c>
      <c r="F57" t="s">
        <v>161</v>
      </c>
      <c r="G57" t="s">
        <v>225</v>
      </c>
      <c r="H57">
        <v>334.65010608814822</v>
      </c>
      <c r="I57">
        <v>48</v>
      </c>
      <c r="J57">
        <v>1353271.3333903854</v>
      </c>
      <c r="K57">
        <v>89472000</v>
      </c>
      <c r="L57">
        <v>55</v>
      </c>
      <c r="M57">
        <v>-13.527151945916495</v>
      </c>
      <c r="N57">
        <v>-4.3478260869565215</v>
      </c>
    </row>
    <row r="58" spans="1:14" x14ac:dyDescent="0.3">
      <c r="A58">
        <v>57</v>
      </c>
      <c r="B58" t="s">
        <v>139</v>
      </c>
      <c r="C58" t="s">
        <v>149</v>
      </c>
      <c r="D58" t="s">
        <v>155</v>
      </c>
      <c r="E58" t="s">
        <v>156</v>
      </c>
      <c r="F58" t="s">
        <v>161</v>
      </c>
      <c r="G58" t="s">
        <v>225</v>
      </c>
      <c r="H58">
        <v>334.65010608814822</v>
      </c>
      <c r="I58">
        <v>48</v>
      </c>
      <c r="J58">
        <v>1353271.3333903854</v>
      </c>
      <c r="K58">
        <v>89472000</v>
      </c>
      <c r="L58">
        <v>56</v>
      </c>
      <c r="M58">
        <v>-13.527151945916495</v>
      </c>
      <c r="N58">
        <v>-4.3478260869565215</v>
      </c>
    </row>
    <row r="59" spans="1:14" x14ac:dyDescent="0.3">
      <c r="A59">
        <v>58</v>
      </c>
      <c r="B59" t="s">
        <v>139</v>
      </c>
      <c r="C59" t="s">
        <v>149</v>
      </c>
      <c r="D59" t="s">
        <v>155</v>
      </c>
      <c r="E59" t="s">
        <v>156</v>
      </c>
      <c r="F59" t="s">
        <v>161</v>
      </c>
      <c r="G59" t="s">
        <v>225</v>
      </c>
      <c r="H59">
        <v>334.65010608814822</v>
      </c>
      <c r="I59">
        <v>48</v>
      </c>
      <c r="J59">
        <v>1353271.3333903854</v>
      </c>
      <c r="K59">
        <v>89472000</v>
      </c>
      <c r="L59">
        <v>57</v>
      </c>
      <c r="M59">
        <v>-13.527151945916495</v>
      </c>
      <c r="N59">
        <v>-4.3478260869565215</v>
      </c>
    </row>
    <row r="60" spans="1:14" x14ac:dyDescent="0.3">
      <c r="A60">
        <v>59</v>
      </c>
      <c r="B60" t="s">
        <v>139</v>
      </c>
      <c r="C60" t="s">
        <v>149</v>
      </c>
      <c r="D60" t="s">
        <v>155</v>
      </c>
      <c r="E60" t="s">
        <v>156</v>
      </c>
      <c r="F60" t="s">
        <v>161</v>
      </c>
      <c r="G60" t="s">
        <v>225</v>
      </c>
      <c r="H60">
        <v>334.65010608814822</v>
      </c>
      <c r="I60">
        <v>48</v>
      </c>
      <c r="J60">
        <v>1353271.3333903854</v>
      </c>
      <c r="K60">
        <v>89472000</v>
      </c>
      <c r="L60">
        <v>58</v>
      </c>
      <c r="M60">
        <v>-13.527151945916495</v>
      </c>
      <c r="N60">
        <v>-4.3478260869565215</v>
      </c>
    </row>
    <row r="61" spans="1:14" x14ac:dyDescent="0.3">
      <c r="A61">
        <v>60</v>
      </c>
      <c r="B61" t="s">
        <v>139</v>
      </c>
      <c r="C61" t="s">
        <v>149</v>
      </c>
      <c r="D61" t="s">
        <v>155</v>
      </c>
      <c r="E61" t="s">
        <v>156</v>
      </c>
      <c r="F61" t="s">
        <v>161</v>
      </c>
      <c r="G61" t="s">
        <v>225</v>
      </c>
      <c r="H61">
        <v>334.65010608814822</v>
      </c>
      <c r="I61">
        <v>48</v>
      </c>
      <c r="J61">
        <v>1353271.3333903854</v>
      </c>
      <c r="K61">
        <v>89472000</v>
      </c>
      <c r="L61">
        <v>59</v>
      </c>
      <c r="M61">
        <v>-13.527151945916495</v>
      </c>
      <c r="N61">
        <v>-4.3478260869565215</v>
      </c>
    </row>
    <row r="62" spans="1:14" x14ac:dyDescent="0.3">
      <c r="A62">
        <v>61</v>
      </c>
      <c r="B62" t="s">
        <v>139</v>
      </c>
      <c r="C62" t="s">
        <v>149</v>
      </c>
      <c r="D62" t="s">
        <v>155</v>
      </c>
      <c r="E62" t="s">
        <v>156</v>
      </c>
      <c r="F62" t="s">
        <v>161</v>
      </c>
      <c r="G62" t="s">
        <v>225</v>
      </c>
      <c r="H62">
        <v>334.65010608814822</v>
      </c>
      <c r="I62">
        <v>48</v>
      </c>
      <c r="J62">
        <v>1353271.3333903854</v>
      </c>
      <c r="K62">
        <v>89472000</v>
      </c>
      <c r="L62">
        <v>60</v>
      </c>
      <c r="M62">
        <v>-13.527151945916495</v>
      </c>
      <c r="N62">
        <v>-4.3478260869565215</v>
      </c>
    </row>
    <row r="63" spans="1:14" x14ac:dyDescent="0.3">
      <c r="A63">
        <v>62</v>
      </c>
      <c r="B63" t="s">
        <v>139</v>
      </c>
      <c r="C63" t="s">
        <v>149</v>
      </c>
      <c r="D63" t="s">
        <v>155</v>
      </c>
      <c r="E63" t="s">
        <v>156</v>
      </c>
      <c r="F63" t="s">
        <v>161</v>
      </c>
      <c r="G63" t="s">
        <v>225</v>
      </c>
      <c r="H63">
        <v>334.65010608814822</v>
      </c>
      <c r="I63">
        <v>48</v>
      </c>
      <c r="J63">
        <v>1353271.3333903854</v>
      </c>
      <c r="K63">
        <v>89472000</v>
      </c>
      <c r="L63">
        <v>61</v>
      </c>
      <c r="M63">
        <v>-13.527151945916495</v>
      </c>
      <c r="N63">
        <v>-4.3478260869565215</v>
      </c>
    </row>
    <row r="64" spans="1:14" x14ac:dyDescent="0.3">
      <c r="A64">
        <v>63</v>
      </c>
      <c r="B64" t="s">
        <v>139</v>
      </c>
      <c r="C64" t="s">
        <v>149</v>
      </c>
      <c r="D64" t="s">
        <v>155</v>
      </c>
      <c r="E64" t="s">
        <v>156</v>
      </c>
      <c r="F64" t="s">
        <v>161</v>
      </c>
      <c r="G64" t="s">
        <v>225</v>
      </c>
      <c r="H64">
        <v>334.65010608814822</v>
      </c>
      <c r="I64">
        <v>48</v>
      </c>
      <c r="J64">
        <v>1353271.3333903854</v>
      </c>
      <c r="K64">
        <v>89472000</v>
      </c>
      <c r="L64">
        <v>62</v>
      </c>
      <c r="M64">
        <v>-13.527151945916495</v>
      </c>
      <c r="N64">
        <v>-4.3478260869565215</v>
      </c>
    </row>
    <row r="65" spans="1:14" x14ac:dyDescent="0.3">
      <c r="A65">
        <v>64</v>
      </c>
      <c r="B65" t="s">
        <v>139</v>
      </c>
      <c r="C65" t="s">
        <v>149</v>
      </c>
      <c r="D65" t="s">
        <v>155</v>
      </c>
      <c r="E65" t="s">
        <v>156</v>
      </c>
      <c r="F65" t="s">
        <v>161</v>
      </c>
      <c r="G65" t="s">
        <v>225</v>
      </c>
      <c r="H65">
        <v>334.65010608814822</v>
      </c>
      <c r="I65">
        <v>48</v>
      </c>
      <c r="J65">
        <v>1353271.3333903854</v>
      </c>
      <c r="K65">
        <v>89472000</v>
      </c>
      <c r="L65">
        <v>63</v>
      </c>
      <c r="M65">
        <v>-13.527151945916495</v>
      </c>
      <c r="N65">
        <v>-4.3478260869565215</v>
      </c>
    </row>
    <row r="66" spans="1:14" x14ac:dyDescent="0.3">
      <c r="A66">
        <v>65</v>
      </c>
      <c r="B66" t="s">
        <v>139</v>
      </c>
      <c r="C66" t="s">
        <v>149</v>
      </c>
      <c r="D66" t="s">
        <v>155</v>
      </c>
      <c r="E66" t="s">
        <v>156</v>
      </c>
      <c r="F66" t="s">
        <v>161</v>
      </c>
      <c r="G66" t="s">
        <v>225</v>
      </c>
      <c r="H66">
        <v>334.65010608814822</v>
      </c>
      <c r="I66">
        <v>48</v>
      </c>
      <c r="J66">
        <v>1353271.3333903854</v>
      </c>
      <c r="K66">
        <v>89472000</v>
      </c>
      <c r="L66">
        <v>64</v>
      </c>
      <c r="M66">
        <v>-13.527151945916495</v>
      </c>
      <c r="N66">
        <v>-4.3478260869565215</v>
      </c>
    </row>
    <row r="67" spans="1:14" x14ac:dyDescent="0.3">
      <c r="A67">
        <v>66</v>
      </c>
      <c r="B67" t="s">
        <v>139</v>
      </c>
      <c r="C67" t="s">
        <v>149</v>
      </c>
      <c r="D67" t="s">
        <v>155</v>
      </c>
      <c r="E67" t="s">
        <v>156</v>
      </c>
      <c r="F67" t="s">
        <v>161</v>
      </c>
      <c r="G67" t="s">
        <v>225</v>
      </c>
      <c r="H67">
        <v>334.65010608814822</v>
      </c>
      <c r="I67">
        <v>48</v>
      </c>
      <c r="J67">
        <v>1353271.3333903854</v>
      </c>
      <c r="K67">
        <v>89472000</v>
      </c>
      <c r="L67">
        <v>65</v>
      </c>
      <c r="M67">
        <v>-13.527151945916495</v>
      </c>
      <c r="N67">
        <v>-4.3478260869565215</v>
      </c>
    </row>
    <row r="68" spans="1:14" x14ac:dyDescent="0.3">
      <c r="A68">
        <v>67</v>
      </c>
      <c r="B68" t="s">
        <v>139</v>
      </c>
      <c r="C68" t="s">
        <v>149</v>
      </c>
      <c r="D68" t="s">
        <v>155</v>
      </c>
      <c r="E68" t="s">
        <v>156</v>
      </c>
      <c r="F68" t="s">
        <v>161</v>
      </c>
      <c r="G68" t="s">
        <v>225</v>
      </c>
      <c r="H68">
        <v>334.65010608814822</v>
      </c>
      <c r="I68">
        <v>48</v>
      </c>
      <c r="J68">
        <v>1353271.3333903854</v>
      </c>
      <c r="K68">
        <v>89472000</v>
      </c>
      <c r="L68">
        <v>66</v>
      </c>
      <c r="M68">
        <v>-13.527151945916495</v>
      </c>
      <c r="N68">
        <v>-4.3478260869565215</v>
      </c>
    </row>
    <row r="69" spans="1:14" x14ac:dyDescent="0.3">
      <c r="A69">
        <v>68</v>
      </c>
      <c r="B69" t="s">
        <v>139</v>
      </c>
      <c r="C69" t="s">
        <v>149</v>
      </c>
      <c r="D69" t="s">
        <v>155</v>
      </c>
      <c r="E69" t="s">
        <v>156</v>
      </c>
      <c r="F69" t="s">
        <v>161</v>
      </c>
      <c r="G69" t="s">
        <v>225</v>
      </c>
      <c r="H69">
        <v>334.65010608814822</v>
      </c>
      <c r="I69">
        <v>48</v>
      </c>
      <c r="J69">
        <v>1353271.3333903854</v>
      </c>
      <c r="K69">
        <v>89472000</v>
      </c>
      <c r="L69">
        <v>67</v>
      </c>
      <c r="M69">
        <v>-13.527151945916495</v>
      </c>
      <c r="N69">
        <v>-4.3478260869565215</v>
      </c>
    </row>
    <row r="70" spans="1:14" x14ac:dyDescent="0.3">
      <c r="A70">
        <v>69</v>
      </c>
      <c r="B70" t="s">
        <v>139</v>
      </c>
      <c r="C70" t="s">
        <v>149</v>
      </c>
      <c r="D70" t="s">
        <v>155</v>
      </c>
      <c r="E70" t="s">
        <v>156</v>
      </c>
      <c r="F70" t="s">
        <v>161</v>
      </c>
      <c r="G70" t="s">
        <v>225</v>
      </c>
      <c r="H70">
        <v>342.12913361729204</v>
      </c>
      <c r="I70">
        <v>49</v>
      </c>
      <c r="J70">
        <v>1477090.9438294079</v>
      </c>
      <c r="K70">
        <v>91336000</v>
      </c>
      <c r="L70">
        <v>68</v>
      </c>
      <c r="M70">
        <v>-23.914490671978193</v>
      </c>
      <c r="N70">
        <v>-6.5217391304347823</v>
      </c>
    </row>
    <row r="71" spans="1:14" x14ac:dyDescent="0.3">
      <c r="A71">
        <v>70</v>
      </c>
      <c r="B71" t="s">
        <v>139</v>
      </c>
      <c r="C71" t="s">
        <v>149</v>
      </c>
      <c r="D71" t="s">
        <v>155</v>
      </c>
      <c r="E71" t="s">
        <v>156</v>
      </c>
      <c r="F71" t="s">
        <v>161</v>
      </c>
      <c r="G71" t="s">
        <v>225</v>
      </c>
      <c r="H71">
        <v>342.12913361729204</v>
      </c>
      <c r="I71">
        <v>49</v>
      </c>
      <c r="J71">
        <v>1477090.9438294079</v>
      </c>
      <c r="K71">
        <v>91336000</v>
      </c>
      <c r="L71">
        <v>69</v>
      </c>
      <c r="M71">
        <v>-23.914490671978193</v>
      </c>
      <c r="N71">
        <v>-6.5217391304347823</v>
      </c>
    </row>
    <row r="72" spans="1:14" x14ac:dyDescent="0.3">
      <c r="A72">
        <v>71</v>
      </c>
      <c r="B72" t="s">
        <v>139</v>
      </c>
      <c r="C72" t="s">
        <v>149</v>
      </c>
      <c r="D72" t="s">
        <v>155</v>
      </c>
      <c r="E72" t="s">
        <v>156</v>
      </c>
      <c r="F72" t="s">
        <v>161</v>
      </c>
      <c r="G72" t="s">
        <v>225</v>
      </c>
      <c r="H72">
        <v>342.12913361729204</v>
      </c>
      <c r="I72">
        <v>49</v>
      </c>
      <c r="J72">
        <v>1477090.9438294079</v>
      </c>
      <c r="K72">
        <v>91336000</v>
      </c>
      <c r="L72">
        <v>70</v>
      </c>
      <c r="M72">
        <v>-23.914490671978193</v>
      </c>
      <c r="N72">
        <v>-6.5217391304347823</v>
      </c>
    </row>
    <row r="73" spans="1:14" x14ac:dyDescent="0.3">
      <c r="A73">
        <v>72</v>
      </c>
      <c r="B73" t="s">
        <v>139</v>
      </c>
      <c r="C73" t="s">
        <v>149</v>
      </c>
      <c r="D73" t="s">
        <v>155</v>
      </c>
      <c r="E73" t="s">
        <v>156</v>
      </c>
      <c r="F73" t="s">
        <v>161</v>
      </c>
      <c r="G73" t="s">
        <v>225</v>
      </c>
      <c r="H73">
        <v>342.12913361729204</v>
      </c>
      <c r="I73">
        <v>49</v>
      </c>
      <c r="J73">
        <v>1477090.9438294079</v>
      </c>
      <c r="K73">
        <v>91336000</v>
      </c>
      <c r="L73">
        <v>71</v>
      </c>
      <c r="M73">
        <v>-23.914490671978193</v>
      </c>
      <c r="N73">
        <v>-6.5217391304347823</v>
      </c>
    </row>
    <row r="74" spans="1:14" x14ac:dyDescent="0.3">
      <c r="A74">
        <v>73</v>
      </c>
      <c r="B74" t="s">
        <v>139</v>
      </c>
      <c r="C74" t="s">
        <v>149</v>
      </c>
      <c r="D74" t="s">
        <v>155</v>
      </c>
      <c r="E74" t="s">
        <v>156</v>
      </c>
      <c r="F74" t="s">
        <v>161</v>
      </c>
      <c r="G74" t="s">
        <v>225</v>
      </c>
      <c r="H74">
        <v>342.12913361729204</v>
      </c>
      <c r="I74">
        <v>49</v>
      </c>
      <c r="J74">
        <v>1477090.9438294079</v>
      </c>
      <c r="K74">
        <v>91336000</v>
      </c>
      <c r="L74">
        <v>72</v>
      </c>
      <c r="M74">
        <v>-23.914490671978193</v>
      </c>
      <c r="N74">
        <v>-6.5217391304347823</v>
      </c>
    </row>
    <row r="75" spans="1:14" x14ac:dyDescent="0.3">
      <c r="A75">
        <v>74</v>
      </c>
      <c r="B75" t="s">
        <v>139</v>
      </c>
      <c r="C75" t="s">
        <v>149</v>
      </c>
      <c r="D75" t="s">
        <v>155</v>
      </c>
      <c r="E75" t="s">
        <v>156</v>
      </c>
      <c r="F75" t="s">
        <v>161</v>
      </c>
      <c r="G75" t="s">
        <v>225</v>
      </c>
      <c r="H75">
        <v>342.12913361729204</v>
      </c>
      <c r="I75">
        <v>49</v>
      </c>
      <c r="J75">
        <v>1477090.9438294079</v>
      </c>
      <c r="K75">
        <v>91336000</v>
      </c>
      <c r="L75">
        <v>73</v>
      </c>
      <c r="M75">
        <v>-23.914490671978193</v>
      </c>
      <c r="N75">
        <v>-6.5217391304347823</v>
      </c>
    </row>
    <row r="76" spans="1:14" x14ac:dyDescent="0.3">
      <c r="A76">
        <v>75</v>
      </c>
      <c r="B76" t="s">
        <v>139</v>
      </c>
      <c r="C76" t="s">
        <v>149</v>
      </c>
      <c r="D76" t="s">
        <v>155</v>
      </c>
      <c r="E76" t="s">
        <v>156</v>
      </c>
      <c r="F76" t="s">
        <v>161</v>
      </c>
      <c r="G76" t="s">
        <v>225</v>
      </c>
      <c r="H76">
        <v>342.12913361729204</v>
      </c>
      <c r="I76">
        <v>49</v>
      </c>
      <c r="J76">
        <v>1477090.9438294079</v>
      </c>
      <c r="K76">
        <v>91336000</v>
      </c>
      <c r="L76">
        <v>74</v>
      </c>
      <c r="M76">
        <v>-23.914490671978193</v>
      </c>
      <c r="N76">
        <v>-6.5217391304347823</v>
      </c>
    </row>
    <row r="77" spans="1:14" x14ac:dyDescent="0.3">
      <c r="A77">
        <v>76</v>
      </c>
      <c r="B77" t="s">
        <v>139</v>
      </c>
      <c r="C77" t="s">
        <v>149</v>
      </c>
      <c r="D77" t="s">
        <v>155</v>
      </c>
      <c r="E77" t="s">
        <v>156</v>
      </c>
      <c r="F77" t="s">
        <v>161</v>
      </c>
      <c r="G77" t="s">
        <v>225</v>
      </c>
      <c r="H77">
        <v>342.12913361729204</v>
      </c>
      <c r="I77">
        <v>49</v>
      </c>
      <c r="J77">
        <v>1477090.9438294079</v>
      </c>
      <c r="K77">
        <v>91336000</v>
      </c>
      <c r="L77">
        <v>75</v>
      </c>
      <c r="M77">
        <v>-23.914490671978193</v>
      </c>
      <c r="N77">
        <v>-6.5217391304347823</v>
      </c>
    </row>
    <row r="78" spans="1:14" x14ac:dyDescent="0.3">
      <c r="A78">
        <v>77</v>
      </c>
      <c r="B78" t="s">
        <v>139</v>
      </c>
      <c r="C78" t="s">
        <v>149</v>
      </c>
      <c r="D78" t="s">
        <v>155</v>
      </c>
      <c r="E78" t="s">
        <v>156</v>
      </c>
      <c r="F78" t="s">
        <v>161</v>
      </c>
      <c r="G78" t="s">
        <v>225</v>
      </c>
      <c r="H78">
        <v>342.12913361729204</v>
      </c>
      <c r="I78">
        <v>49</v>
      </c>
      <c r="J78">
        <v>1477090.9438294079</v>
      </c>
      <c r="K78">
        <v>91336000</v>
      </c>
      <c r="L78">
        <v>76</v>
      </c>
      <c r="M78">
        <v>-23.914490671978193</v>
      </c>
      <c r="N78">
        <v>-6.5217391304347823</v>
      </c>
    </row>
    <row r="79" spans="1:14" x14ac:dyDescent="0.3">
      <c r="A79">
        <v>78</v>
      </c>
      <c r="B79" t="s">
        <v>139</v>
      </c>
      <c r="C79" t="s">
        <v>149</v>
      </c>
      <c r="D79" t="s">
        <v>155</v>
      </c>
      <c r="E79" t="s">
        <v>156</v>
      </c>
      <c r="F79" t="s">
        <v>161</v>
      </c>
      <c r="G79" t="s">
        <v>225</v>
      </c>
      <c r="H79">
        <v>342.12913361729204</v>
      </c>
      <c r="I79">
        <v>49</v>
      </c>
      <c r="J79">
        <v>1477090.9438294079</v>
      </c>
      <c r="K79">
        <v>91336000</v>
      </c>
      <c r="L79">
        <v>77</v>
      </c>
      <c r="M79">
        <v>-23.914490671978193</v>
      </c>
      <c r="N79">
        <v>-6.5217391304347823</v>
      </c>
    </row>
    <row r="80" spans="1:14" x14ac:dyDescent="0.3">
      <c r="A80">
        <v>79</v>
      </c>
      <c r="B80" t="s">
        <v>139</v>
      </c>
      <c r="C80" t="s">
        <v>149</v>
      </c>
      <c r="D80" t="s">
        <v>155</v>
      </c>
      <c r="E80" t="s">
        <v>156</v>
      </c>
      <c r="F80" t="s">
        <v>161</v>
      </c>
      <c r="G80" t="s">
        <v>225</v>
      </c>
      <c r="H80">
        <v>342.12913361729204</v>
      </c>
      <c r="I80">
        <v>49</v>
      </c>
      <c r="J80">
        <v>1477090.9438294079</v>
      </c>
      <c r="K80">
        <v>91336000</v>
      </c>
      <c r="L80">
        <v>78</v>
      </c>
      <c r="M80">
        <v>-23.914490671978193</v>
      </c>
      <c r="N80">
        <v>-6.5217391304347823</v>
      </c>
    </row>
    <row r="81" spans="1:14" x14ac:dyDescent="0.3">
      <c r="A81">
        <v>80</v>
      </c>
      <c r="B81" t="s">
        <v>139</v>
      </c>
      <c r="C81" t="s">
        <v>149</v>
      </c>
      <c r="D81" t="s">
        <v>155</v>
      </c>
      <c r="E81" t="s">
        <v>156</v>
      </c>
      <c r="F81" t="s">
        <v>161</v>
      </c>
      <c r="G81" t="s">
        <v>225</v>
      </c>
      <c r="H81">
        <v>342.12913361729204</v>
      </c>
      <c r="I81">
        <v>49</v>
      </c>
      <c r="J81">
        <v>1477090.9438294079</v>
      </c>
      <c r="K81">
        <v>91336000</v>
      </c>
      <c r="L81">
        <v>79</v>
      </c>
      <c r="M81">
        <v>-23.914490671978193</v>
      </c>
      <c r="N81">
        <v>-6.5217391304347823</v>
      </c>
    </row>
    <row r="82" spans="1:14" x14ac:dyDescent="0.3">
      <c r="A82">
        <v>81</v>
      </c>
      <c r="B82" t="s">
        <v>139</v>
      </c>
      <c r="C82" t="s">
        <v>149</v>
      </c>
      <c r="D82" t="s">
        <v>155</v>
      </c>
      <c r="E82" t="s">
        <v>156</v>
      </c>
      <c r="F82" t="s">
        <v>161</v>
      </c>
      <c r="G82" t="s">
        <v>225</v>
      </c>
      <c r="H82">
        <v>342.12913361729204</v>
      </c>
      <c r="I82">
        <v>49</v>
      </c>
      <c r="J82">
        <v>1477090.9438294079</v>
      </c>
      <c r="K82">
        <v>91336000</v>
      </c>
      <c r="L82">
        <v>80</v>
      </c>
      <c r="M82">
        <v>-23.914490671978193</v>
      </c>
      <c r="N82">
        <v>-6.5217391304347823</v>
      </c>
    </row>
    <row r="83" spans="1:14" x14ac:dyDescent="0.3">
      <c r="A83">
        <v>82</v>
      </c>
      <c r="B83" t="s">
        <v>139</v>
      </c>
      <c r="C83" t="s">
        <v>149</v>
      </c>
      <c r="D83" t="s">
        <v>155</v>
      </c>
      <c r="E83" t="s">
        <v>156</v>
      </c>
      <c r="F83" t="s">
        <v>161</v>
      </c>
      <c r="G83" t="s">
        <v>225</v>
      </c>
      <c r="H83">
        <v>342.12913361729204</v>
      </c>
      <c r="I83">
        <v>49</v>
      </c>
      <c r="J83">
        <v>1477090.9438294079</v>
      </c>
      <c r="K83">
        <v>91336000</v>
      </c>
      <c r="L83">
        <v>81</v>
      </c>
      <c r="M83">
        <v>-23.914490671978193</v>
      </c>
      <c r="N83">
        <v>-6.5217391304347823</v>
      </c>
    </row>
    <row r="84" spans="1:14" x14ac:dyDescent="0.3">
      <c r="A84">
        <v>83</v>
      </c>
      <c r="B84" t="s">
        <v>139</v>
      </c>
      <c r="C84" t="s">
        <v>149</v>
      </c>
      <c r="D84" t="s">
        <v>155</v>
      </c>
      <c r="E84" t="s">
        <v>156</v>
      </c>
      <c r="F84" t="s">
        <v>161</v>
      </c>
      <c r="G84" t="s">
        <v>225</v>
      </c>
      <c r="H84">
        <v>342.12913361729204</v>
      </c>
      <c r="I84">
        <v>49</v>
      </c>
      <c r="J84">
        <v>1477090.9438294079</v>
      </c>
      <c r="K84">
        <v>91336000</v>
      </c>
      <c r="L84">
        <v>82</v>
      </c>
      <c r="M84">
        <v>-23.914490671978193</v>
      </c>
      <c r="N84">
        <v>-6.5217391304347823</v>
      </c>
    </row>
    <row r="85" spans="1:14" x14ac:dyDescent="0.3">
      <c r="A85">
        <v>84</v>
      </c>
      <c r="B85" t="s">
        <v>139</v>
      </c>
      <c r="C85" t="s">
        <v>149</v>
      </c>
      <c r="D85" t="s">
        <v>155</v>
      </c>
      <c r="E85" t="s">
        <v>156</v>
      </c>
      <c r="F85" t="s">
        <v>161</v>
      </c>
      <c r="G85" t="s">
        <v>225</v>
      </c>
      <c r="H85">
        <v>342.12913361729204</v>
      </c>
      <c r="I85">
        <v>49</v>
      </c>
      <c r="J85">
        <v>1477090.9438294079</v>
      </c>
      <c r="K85">
        <v>91336000</v>
      </c>
      <c r="L85">
        <v>83</v>
      </c>
      <c r="M85">
        <v>-23.914490671978193</v>
      </c>
      <c r="N85">
        <v>-6.5217391304347823</v>
      </c>
    </row>
    <row r="86" spans="1:14" x14ac:dyDescent="0.3">
      <c r="A86">
        <v>85</v>
      </c>
      <c r="B86" t="s">
        <v>139</v>
      </c>
      <c r="C86" t="s">
        <v>149</v>
      </c>
      <c r="D86" t="s">
        <v>155</v>
      </c>
      <c r="E86" t="s">
        <v>156</v>
      </c>
      <c r="F86" t="s">
        <v>161</v>
      </c>
      <c r="G86" t="s">
        <v>225</v>
      </c>
      <c r="H86">
        <v>342.12913361729204</v>
      </c>
      <c r="I86">
        <v>49</v>
      </c>
      <c r="J86">
        <v>1477090.9438294079</v>
      </c>
      <c r="K86">
        <v>91336000</v>
      </c>
      <c r="L86">
        <v>84</v>
      </c>
      <c r="M86">
        <v>-23.914490671978193</v>
      </c>
      <c r="N86">
        <v>-6.5217391304347823</v>
      </c>
    </row>
    <row r="87" spans="1:14" x14ac:dyDescent="0.3">
      <c r="A87">
        <v>86</v>
      </c>
      <c r="B87" t="s">
        <v>139</v>
      </c>
      <c r="C87" t="s">
        <v>149</v>
      </c>
      <c r="D87" t="s">
        <v>155</v>
      </c>
      <c r="E87" t="s">
        <v>156</v>
      </c>
      <c r="F87" t="s">
        <v>161</v>
      </c>
      <c r="G87" t="s">
        <v>225</v>
      </c>
      <c r="H87">
        <v>342.12913361729204</v>
      </c>
      <c r="I87">
        <v>49</v>
      </c>
      <c r="J87">
        <v>1477090.9438294079</v>
      </c>
      <c r="K87">
        <v>91336000</v>
      </c>
      <c r="L87">
        <v>85</v>
      </c>
      <c r="M87">
        <v>-23.914490671978193</v>
      </c>
      <c r="N87">
        <v>-6.5217391304347823</v>
      </c>
    </row>
    <row r="88" spans="1:14" x14ac:dyDescent="0.3">
      <c r="A88">
        <v>87</v>
      </c>
      <c r="B88" t="s">
        <v>139</v>
      </c>
      <c r="C88" t="s">
        <v>149</v>
      </c>
      <c r="D88" t="s">
        <v>155</v>
      </c>
      <c r="E88" t="s">
        <v>156</v>
      </c>
      <c r="F88" t="s">
        <v>161</v>
      </c>
      <c r="G88" t="s">
        <v>225</v>
      </c>
      <c r="H88">
        <v>342.12913361729204</v>
      </c>
      <c r="I88">
        <v>49</v>
      </c>
      <c r="J88">
        <v>1477090.9438294079</v>
      </c>
      <c r="K88">
        <v>91336000</v>
      </c>
      <c r="L88">
        <v>86</v>
      </c>
      <c r="M88">
        <v>-23.914490671978193</v>
      </c>
      <c r="N88">
        <v>-6.5217391304347823</v>
      </c>
    </row>
    <row r="89" spans="1:14" x14ac:dyDescent="0.3">
      <c r="A89">
        <v>88</v>
      </c>
      <c r="B89" t="s">
        <v>139</v>
      </c>
      <c r="C89" t="s">
        <v>149</v>
      </c>
      <c r="D89" t="s">
        <v>155</v>
      </c>
      <c r="E89" t="s">
        <v>156</v>
      </c>
      <c r="F89" t="s">
        <v>161</v>
      </c>
      <c r="G89" t="s">
        <v>225</v>
      </c>
      <c r="H89">
        <v>342.12913361729204</v>
      </c>
      <c r="I89">
        <v>49</v>
      </c>
      <c r="J89">
        <v>1477090.9438294079</v>
      </c>
      <c r="K89">
        <v>91336000</v>
      </c>
      <c r="L89">
        <v>87</v>
      </c>
      <c r="M89">
        <v>-23.914490671978193</v>
      </c>
      <c r="N89">
        <v>-6.5217391304347823</v>
      </c>
    </row>
    <row r="90" spans="1:14" x14ac:dyDescent="0.3">
      <c r="A90">
        <v>89</v>
      </c>
      <c r="B90" t="s">
        <v>139</v>
      </c>
      <c r="C90" t="s">
        <v>149</v>
      </c>
      <c r="D90" t="s">
        <v>155</v>
      </c>
      <c r="E90" t="s">
        <v>156</v>
      </c>
      <c r="F90" t="s">
        <v>161</v>
      </c>
      <c r="G90" t="s">
        <v>225</v>
      </c>
      <c r="H90">
        <v>342.12913361729204</v>
      </c>
      <c r="I90">
        <v>49</v>
      </c>
      <c r="J90">
        <v>1477090.9438294079</v>
      </c>
      <c r="K90">
        <v>91336000</v>
      </c>
      <c r="L90">
        <v>88</v>
      </c>
      <c r="M90">
        <v>-23.914490671978193</v>
      </c>
      <c r="N90">
        <v>-6.5217391304347823</v>
      </c>
    </row>
    <row r="91" spans="1:14" x14ac:dyDescent="0.3">
      <c r="A91">
        <v>90</v>
      </c>
      <c r="B91" t="s">
        <v>139</v>
      </c>
      <c r="C91" t="s">
        <v>149</v>
      </c>
      <c r="D91" t="s">
        <v>155</v>
      </c>
      <c r="E91" t="s">
        <v>156</v>
      </c>
      <c r="F91" t="s">
        <v>161</v>
      </c>
      <c r="G91" t="s">
        <v>225</v>
      </c>
      <c r="H91">
        <v>342.12913361729204</v>
      </c>
      <c r="I91">
        <v>49</v>
      </c>
      <c r="J91">
        <v>1477090.9438294079</v>
      </c>
      <c r="K91">
        <v>91336000</v>
      </c>
      <c r="L91">
        <v>89</v>
      </c>
      <c r="M91">
        <v>-23.914490671978193</v>
      </c>
      <c r="N91">
        <v>-6.5217391304347823</v>
      </c>
    </row>
    <row r="92" spans="1:14" x14ac:dyDescent="0.3">
      <c r="A92">
        <v>91</v>
      </c>
      <c r="B92" t="s">
        <v>139</v>
      </c>
      <c r="C92" t="s">
        <v>149</v>
      </c>
      <c r="D92" t="s">
        <v>155</v>
      </c>
      <c r="E92" t="s">
        <v>156</v>
      </c>
      <c r="F92" t="s">
        <v>161</v>
      </c>
      <c r="G92" t="s">
        <v>225</v>
      </c>
      <c r="H92">
        <v>342.12913361729204</v>
      </c>
      <c r="I92">
        <v>49</v>
      </c>
      <c r="J92">
        <v>1477090.9438294079</v>
      </c>
      <c r="K92">
        <v>91336000</v>
      </c>
      <c r="L92">
        <v>90</v>
      </c>
      <c r="M92">
        <v>-23.914490671978193</v>
      </c>
      <c r="N92">
        <v>-6.5217391304347823</v>
      </c>
    </row>
    <row r="93" spans="1:14" x14ac:dyDescent="0.3">
      <c r="A93">
        <v>92</v>
      </c>
      <c r="B93" t="s">
        <v>139</v>
      </c>
      <c r="C93" t="s">
        <v>149</v>
      </c>
      <c r="D93" t="s">
        <v>155</v>
      </c>
      <c r="E93" t="s">
        <v>156</v>
      </c>
      <c r="F93" t="s">
        <v>161</v>
      </c>
      <c r="G93" t="s">
        <v>225</v>
      </c>
      <c r="H93">
        <v>342.12913361729204</v>
      </c>
      <c r="I93">
        <v>49</v>
      </c>
      <c r="J93">
        <v>1477090.9438294079</v>
      </c>
      <c r="K93">
        <v>91336000</v>
      </c>
      <c r="L93">
        <v>91</v>
      </c>
      <c r="M93">
        <v>-23.914490671978193</v>
      </c>
      <c r="N93">
        <v>-6.5217391304347823</v>
      </c>
    </row>
    <row r="94" spans="1:14" x14ac:dyDescent="0.3">
      <c r="A94">
        <v>93</v>
      </c>
      <c r="B94" t="s">
        <v>139</v>
      </c>
      <c r="C94" t="s">
        <v>149</v>
      </c>
      <c r="D94" t="s">
        <v>155</v>
      </c>
      <c r="E94" t="s">
        <v>156</v>
      </c>
      <c r="F94" t="s">
        <v>161</v>
      </c>
      <c r="G94" t="s">
        <v>225</v>
      </c>
      <c r="H94">
        <v>342.12913361729204</v>
      </c>
      <c r="I94">
        <v>49</v>
      </c>
      <c r="J94">
        <v>1477090.9438294079</v>
      </c>
      <c r="K94">
        <v>91336000</v>
      </c>
      <c r="L94">
        <v>92</v>
      </c>
      <c r="M94">
        <v>-23.914490671978193</v>
      </c>
      <c r="N94">
        <v>-6.5217391304347823</v>
      </c>
    </row>
    <row r="95" spans="1:14" x14ac:dyDescent="0.3">
      <c r="A95">
        <v>94</v>
      </c>
      <c r="B95" t="s">
        <v>139</v>
      </c>
      <c r="C95" t="s">
        <v>149</v>
      </c>
      <c r="D95" t="s">
        <v>155</v>
      </c>
      <c r="E95" t="s">
        <v>156</v>
      </c>
      <c r="F95" t="s">
        <v>161</v>
      </c>
      <c r="G95" t="s">
        <v>225</v>
      </c>
      <c r="H95">
        <v>342.12913361729204</v>
      </c>
      <c r="I95">
        <v>49</v>
      </c>
      <c r="J95">
        <v>1477090.9438294079</v>
      </c>
      <c r="K95">
        <v>91336000</v>
      </c>
      <c r="L95">
        <v>93</v>
      </c>
      <c r="M95">
        <v>-23.914490671978193</v>
      </c>
      <c r="N95">
        <v>-6.5217391304347823</v>
      </c>
    </row>
    <row r="96" spans="1:14" x14ac:dyDescent="0.3">
      <c r="A96">
        <v>95</v>
      </c>
      <c r="B96" t="s">
        <v>139</v>
      </c>
      <c r="C96" t="s">
        <v>149</v>
      </c>
      <c r="D96" t="s">
        <v>155</v>
      </c>
      <c r="E96" t="s">
        <v>156</v>
      </c>
      <c r="F96" t="s">
        <v>161</v>
      </c>
      <c r="G96" t="s">
        <v>225</v>
      </c>
      <c r="H96">
        <v>342.12913361729204</v>
      </c>
      <c r="I96">
        <v>49</v>
      </c>
      <c r="J96">
        <v>1477090.9438294079</v>
      </c>
      <c r="K96">
        <v>91336000</v>
      </c>
      <c r="L96">
        <v>94</v>
      </c>
      <c r="M96">
        <v>-23.914490671978193</v>
      </c>
      <c r="N96">
        <v>-6.5217391304347823</v>
      </c>
    </row>
    <row r="97" spans="1:14" x14ac:dyDescent="0.3">
      <c r="A97">
        <v>96</v>
      </c>
      <c r="B97" t="s">
        <v>139</v>
      </c>
      <c r="C97" t="s">
        <v>149</v>
      </c>
      <c r="D97" t="s">
        <v>155</v>
      </c>
      <c r="E97" t="s">
        <v>156</v>
      </c>
      <c r="F97" t="s">
        <v>161</v>
      </c>
      <c r="G97" t="s">
        <v>225</v>
      </c>
      <c r="H97">
        <v>342.12913361729204</v>
      </c>
      <c r="I97">
        <v>49</v>
      </c>
      <c r="J97">
        <v>1477090.9438294079</v>
      </c>
      <c r="K97">
        <v>91336000</v>
      </c>
      <c r="L97">
        <v>95</v>
      </c>
      <c r="M97">
        <v>-23.914490671978193</v>
      </c>
      <c r="N97">
        <v>-6.5217391304347823</v>
      </c>
    </row>
    <row r="98" spans="1:14" x14ac:dyDescent="0.3">
      <c r="A98">
        <v>97</v>
      </c>
      <c r="B98" t="s">
        <v>139</v>
      </c>
      <c r="C98" t="s">
        <v>149</v>
      </c>
      <c r="D98" t="s">
        <v>155</v>
      </c>
      <c r="E98" t="s">
        <v>156</v>
      </c>
      <c r="F98" t="s">
        <v>161</v>
      </c>
      <c r="G98" t="s">
        <v>225</v>
      </c>
      <c r="H98">
        <v>342.12913361729204</v>
      </c>
      <c r="I98">
        <v>49</v>
      </c>
      <c r="J98">
        <v>1477090.9438294079</v>
      </c>
      <c r="K98">
        <v>91336000</v>
      </c>
      <c r="L98">
        <v>96</v>
      </c>
      <c r="M98">
        <v>-23.914490671978193</v>
      </c>
      <c r="N98">
        <v>-6.5217391304347823</v>
      </c>
    </row>
    <row r="99" spans="1:14" x14ac:dyDescent="0.3">
      <c r="A99">
        <v>98</v>
      </c>
      <c r="B99" t="s">
        <v>139</v>
      </c>
      <c r="C99" t="s">
        <v>149</v>
      </c>
      <c r="D99" t="s">
        <v>155</v>
      </c>
      <c r="E99" t="s">
        <v>156</v>
      </c>
      <c r="F99" t="s">
        <v>161</v>
      </c>
      <c r="G99" t="s">
        <v>225</v>
      </c>
      <c r="H99">
        <v>342.12913361729204</v>
      </c>
      <c r="I99">
        <v>49</v>
      </c>
      <c r="J99">
        <v>1477090.9438294079</v>
      </c>
      <c r="K99">
        <v>91336000</v>
      </c>
      <c r="L99">
        <v>97</v>
      </c>
      <c r="M99">
        <v>-23.914490671978193</v>
      </c>
      <c r="N99">
        <v>-6.5217391304347823</v>
      </c>
    </row>
    <row r="100" spans="1:14" x14ac:dyDescent="0.3">
      <c r="A100">
        <v>99</v>
      </c>
      <c r="B100" t="s">
        <v>139</v>
      </c>
      <c r="C100" t="s">
        <v>149</v>
      </c>
      <c r="D100" t="s">
        <v>155</v>
      </c>
      <c r="E100" t="s">
        <v>156</v>
      </c>
      <c r="F100" t="s">
        <v>161</v>
      </c>
      <c r="G100" t="s">
        <v>225</v>
      </c>
      <c r="H100">
        <v>342.12913361729204</v>
      </c>
      <c r="I100">
        <v>49</v>
      </c>
      <c r="J100">
        <v>1477090.9438294079</v>
      </c>
      <c r="K100">
        <v>91336000</v>
      </c>
      <c r="L100">
        <v>98</v>
      </c>
      <c r="M100">
        <v>-23.914490671978193</v>
      </c>
      <c r="N100">
        <v>-6.5217391304347823</v>
      </c>
    </row>
    <row r="101" spans="1:14" x14ac:dyDescent="0.3">
      <c r="A101">
        <v>100</v>
      </c>
      <c r="B101" t="s">
        <v>139</v>
      </c>
      <c r="C101" t="s">
        <v>149</v>
      </c>
      <c r="D101" t="s">
        <v>155</v>
      </c>
      <c r="E101" t="s">
        <v>156</v>
      </c>
      <c r="F101" t="s">
        <v>161</v>
      </c>
      <c r="G101" t="s">
        <v>225</v>
      </c>
      <c r="H101">
        <v>342.12913361729204</v>
      </c>
      <c r="I101">
        <v>49</v>
      </c>
      <c r="J101">
        <v>1477090.9438294079</v>
      </c>
      <c r="K101">
        <v>91336000</v>
      </c>
      <c r="L101">
        <v>99</v>
      </c>
      <c r="M101">
        <v>-23.914490671978193</v>
      </c>
      <c r="N101">
        <v>-6.5217391304347823</v>
      </c>
    </row>
    <row r="102" spans="1:14" x14ac:dyDescent="0.3">
      <c r="A102">
        <v>101</v>
      </c>
      <c r="B102" t="s">
        <v>139</v>
      </c>
      <c r="C102" t="s">
        <v>149</v>
      </c>
      <c r="D102" t="s">
        <v>155</v>
      </c>
      <c r="E102" t="s">
        <v>156</v>
      </c>
      <c r="F102" t="s">
        <v>161</v>
      </c>
      <c r="G102" t="s">
        <v>225</v>
      </c>
      <c r="H102">
        <v>342.12913361729204</v>
      </c>
      <c r="I102">
        <v>49</v>
      </c>
      <c r="J102">
        <v>1477090.9438294079</v>
      </c>
      <c r="K102">
        <v>91336000</v>
      </c>
      <c r="L102">
        <v>100</v>
      </c>
      <c r="M102">
        <v>-23.914490671978193</v>
      </c>
      <c r="N102">
        <v>-6.5217391304347823</v>
      </c>
    </row>
    <row r="103" spans="1:14" x14ac:dyDescent="0.3">
      <c r="A103">
        <v>102</v>
      </c>
      <c r="B103" t="s">
        <v>139</v>
      </c>
      <c r="C103" t="s">
        <v>149</v>
      </c>
      <c r="D103" t="s">
        <v>155</v>
      </c>
      <c r="E103" t="s">
        <v>156</v>
      </c>
      <c r="F103" t="s">
        <v>161</v>
      </c>
      <c r="G103" t="s">
        <v>225</v>
      </c>
      <c r="H103">
        <v>342.12913361729204</v>
      </c>
      <c r="I103">
        <v>49</v>
      </c>
      <c r="J103">
        <v>1477090.9438294079</v>
      </c>
      <c r="K103">
        <v>91336000</v>
      </c>
      <c r="L103">
        <v>101</v>
      </c>
      <c r="M103">
        <v>-23.914490671978193</v>
      </c>
      <c r="N103">
        <v>-6.5217391304347823</v>
      </c>
    </row>
    <row r="104" spans="1:14" x14ac:dyDescent="0.3">
      <c r="A104">
        <v>103</v>
      </c>
      <c r="B104" t="s">
        <v>139</v>
      </c>
      <c r="C104" t="s">
        <v>149</v>
      </c>
      <c r="D104" t="s">
        <v>155</v>
      </c>
      <c r="E104" t="s">
        <v>156</v>
      </c>
      <c r="F104" t="s">
        <v>161</v>
      </c>
      <c r="G104" t="s">
        <v>225</v>
      </c>
      <c r="H104">
        <v>342.12913361729204</v>
      </c>
      <c r="I104">
        <v>49</v>
      </c>
      <c r="J104">
        <v>1477090.9438294079</v>
      </c>
      <c r="K104">
        <v>91336000</v>
      </c>
      <c r="L104">
        <v>102</v>
      </c>
      <c r="M104">
        <v>-23.914490671978193</v>
      </c>
      <c r="N104">
        <v>-6.5217391304347823</v>
      </c>
    </row>
    <row r="105" spans="1:14" x14ac:dyDescent="0.3">
      <c r="A105">
        <v>104</v>
      </c>
      <c r="B105" t="s">
        <v>139</v>
      </c>
      <c r="C105" t="s">
        <v>149</v>
      </c>
      <c r="D105" t="s">
        <v>155</v>
      </c>
      <c r="E105" t="s">
        <v>156</v>
      </c>
      <c r="F105" t="s">
        <v>161</v>
      </c>
      <c r="G105" t="s">
        <v>225</v>
      </c>
      <c r="H105">
        <v>342.12913361729204</v>
      </c>
      <c r="I105">
        <v>49</v>
      </c>
      <c r="J105">
        <v>1477090.9438294079</v>
      </c>
      <c r="K105">
        <v>91336000</v>
      </c>
      <c r="L105">
        <v>103</v>
      </c>
      <c r="M105">
        <v>-23.914490671978193</v>
      </c>
      <c r="N105">
        <v>-6.5217391304347823</v>
      </c>
    </row>
    <row r="106" spans="1:14" x14ac:dyDescent="0.3">
      <c r="A106">
        <v>105</v>
      </c>
      <c r="B106" t="s">
        <v>139</v>
      </c>
      <c r="C106" t="s">
        <v>149</v>
      </c>
      <c r="D106" t="s">
        <v>155</v>
      </c>
      <c r="E106" t="s">
        <v>156</v>
      </c>
      <c r="F106" t="s">
        <v>161</v>
      </c>
      <c r="G106" t="s">
        <v>225</v>
      </c>
      <c r="H106">
        <v>342.12913361729204</v>
      </c>
      <c r="I106">
        <v>49</v>
      </c>
      <c r="J106">
        <v>1477090.9438294079</v>
      </c>
      <c r="K106">
        <v>91336000</v>
      </c>
      <c r="L106">
        <v>104</v>
      </c>
      <c r="M106">
        <v>-23.914490671978193</v>
      </c>
      <c r="N106">
        <v>-6.5217391304347823</v>
      </c>
    </row>
    <row r="107" spans="1:14" x14ac:dyDescent="0.3">
      <c r="A107">
        <v>106</v>
      </c>
      <c r="B107" t="s">
        <v>139</v>
      </c>
      <c r="C107" t="s">
        <v>149</v>
      </c>
      <c r="D107" t="s">
        <v>155</v>
      </c>
      <c r="E107" t="s">
        <v>156</v>
      </c>
      <c r="F107" t="s">
        <v>161</v>
      </c>
      <c r="G107" t="s">
        <v>225</v>
      </c>
      <c r="H107">
        <v>342.12913361729204</v>
      </c>
      <c r="I107">
        <v>49</v>
      </c>
      <c r="J107">
        <v>1477090.9438294079</v>
      </c>
      <c r="K107">
        <v>91336000</v>
      </c>
      <c r="L107">
        <v>105</v>
      </c>
      <c r="M107">
        <v>-23.914490671978193</v>
      </c>
      <c r="N107">
        <v>-6.5217391304347823</v>
      </c>
    </row>
    <row r="108" spans="1:14" x14ac:dyDescent="0.3">
      <c r="A108">
        <v>107</v>
      </c>
      <c r="B108" t="s">
        <v>139</v>
      </c>
      <c r="C108" t="s">
        <v>149</v>
      </c>
      <c r="D108" t="s">
        <v>155</v>
      </c>
      <c r="E108" t="s">
        <v>156</v>
      </c>
      <c r="F108" t="s">
        <v>161</v>
      </c>
      <c r="G108" t="s">
        <v>225</v>
      </c>
      <c r="H108">
        <v>342.12913361729204</v>
      </c>
      <c r="I108">
        <v>49</v>
      </c>
      <c r="J108">
        <v>1477090.9438294079</v>
      </c>
      <c r="K108">
        <v>91336000</v>
      </c>
      <c r="L108">
        <v>106</v>
      </c>
      <c r="M108">
        <v>-23.914490671978193</v>
      </c>
      <c r="N108">
        <v>-6.5217391304347823</v>
      </c>
    </row>
    <row r="109" spans="1:14" x14ac:dyDescent="0.3">
      <c r="A109">
        <v>108</v>
      </c>
      <c r="B109" t="s">
        <v>139</v>
      </c>
      <c r="C109" t="s">
        <v>149</v>
      </c>
      <c r="D109" t="s">
        <v>155</v>
      </c>
      <c r="E109" t="s">
        <v>156</v>
      </c>
      <c r="F109" t="s">
        <v>161</v>
      </c>
      <c r="G109" t="s">
        <v>225</v>
      </c>
      <c r="H109">
        <v>342.12913361729204</v>
      </c>
      <c r="I109">
        <v>49</v>
      </c>
      <c r="J109">
        <v>1477090.9438294079</v>
      </c>
      <c r="K109">
        <v>91336000</v>
      </c>
      <c r="L109">
        <v>107</v>
      </c>
      <c r="M109">
        <v>-23.914490671978193</v>
      </c>
      <c r="N109">
        <v>-6.5217391304347823</v>
      </c>
    </row>
    <row r="110" spans="1:14" x14ac:dyDescent="0.3">
      <c r="A110">
        <v>109</v>
      </c>
      <c r="B110" t="s">
        <v>139</v>
      </c>
      <c r="C110" t="s">
        <v>149</v>
      </c>
      <c r="D110" t="s">
        <v>155</v>
      </c>
      <c r="E110" t="s">
        <v>156</v>
      </c>
      <c r="F110" t="s">
        <v>161</v>
      </c>
      <c r="G110" t="s">
        <v>225</v>
      </c>
      <c r="H110">
        <v>342.12913361729204</v>
      </c>
      <c r="I110">
        <v>49</v>
      </c>
      <c r="J110">
        <v>1477090.9438294079</v>
      </c>
      <c r="K110">
        <v>91336000</v>
      </c>
      <c r="L110">
        <v>108</v>
      </c>
      <c r="M110">
        <v>-23.914490671978193</v>
      </c>
      <c r="N110">
        <v>-6.5217391304347823</v>
      </c>
    </row>
    <row r="111" spans="1:14" x14ac:dyDescent="0.3">
      <c r="A111">
        <v>110</v>
      </c>
      <c r="B111" t="s">
        <v>139</v>
      </c>
      <c r="C111" t="s">
        <v>149</v>
      </c>
      <c r="D111" t="s">
        <v>155</v>
      </c>
      <c r="E111" t="s">
        <v>156</v>
      </c>
      <c r="F111" t="s">
        <v>161</v>
      </c>
      <c r="G111" t="s">
        <v>225</v>
      </c>
      <c r="H111">
        <v>342.12913361729204</v>
      </c>
      <c r="I111">
        <v>49</v>
      </c>
      <c r="J111">
        <v>1477090.9438294079</v>
      </c>
      <c r="K111">
        <v>91336000</v>
      </c>
      <c r="L111">
        <v>109</v>
      </c>
      <c r="M111">
        <v>-23.914490671978193</v>
      </c>
      <c r="N111">
        <v>-6.5217391304347823</v>
      </c>
    </row>
    <row r="112" spans="1:14" x14ac:dyDescent="0.3">
      <c r="A112">
        <v>111</v>
      </c>
      <c r="B112" t="s">
        <v>139</v>
      </c>
      <c r="C112" t="s">
        <v>149</v>
      </c>
      <c r="D112" t="s">
        <v>155</v>
      </c>
      <c r="E112" t="s">
        <v>156</v>
      </c>
      <c r="F112" t="s">
        <v>161</v>
      </c>
      <c r="G112" t="s">
        <v>225</v>
      </c>
      <c r="H112">
        <v>342.12913361729204</v>
      </c>
      <c r="I112">
        <v>49</v>
      </c>
      <c r="J112">
        <v>1477090.9438294079</v>
      </c>
      <c r="K112">
        <v>91336000</v>
      </c>
      <c r="L112">
        <v>110</v>
      </c>
      <c r="M112">
        <v>-23.914490671978193</v>
      </c>
      <c r="N112">
        <v>-6.5217391304347823</v>
      </c>
    </row>
    <row r="113" spans="1:14" x14ac:dyDescent="0.3">
      <c r="A113">
        <v>112</v>
      </c>
      <c r="B113" t="s">
        <v>139</v>
      </c>
      <c r="C113" t="s">
        <v>149</v>
      </c>
      <c r="D113" t="s">
        <v>155</v>
      </c>
      <c r="E113" t="s">
        <v>156</v>
      </c>
      <c r="F113" t="s">
        <v>161</v>
      </c>
      <c r="G113" t="s">
        <v>225</v>
      </c>
      <c r="H113">
        <v>342.12913361729204</v>
      </c>
      <c r="I113">
        <v>49</v>
      </c>
      <c r="J113">
        <v>1477090.9438294079</v>
      </c>
      <c r="K113">
        <v>91336000</v>
      </c>
      <c r="L113">
        <v>111</v>
      </c>
      <c r="M113">
        <v>-23.914490671978193</v>
      </c>
      <c r="N113">
        <v>-6.5217391304347823</v>
      </c>
    </row>
    <row r="114" spans="1:14" x14ac:dyDescent="0.3">
      <c r="A114">
        <v>113</v>
      </c>
      <c r="B114" t="s">
        <v>139</v>
      </c>
      <c r="C114" t="s">
        <v>149</v>
      </c>
      <c r="D114" t="s">
        <v>155</v>
      </c>
      <c r="E114" t="s">
        <v>156</v>
      </c>
      <c r="F114" t="s">
        <v>161</v>
      </c>
      <c r="G114" t="s">
        <v>225</v>
      </c>
      <c r="H114">
        <v>342.12913361729204</v>
      </c>
      <c r="I114">
        <v>49</v>
      </c>
      <c r="J114">
        <v>1477090.9438294079</v>
      </c>
      <c r="K114">
        <v>91336000</v>
      </c>
      <c r="L114">
        <v>112</v>
      </c>
      <c r="M114">
        <v>-23.914490671978193</v>
      </c>
      <c r="N114">
        <v>-6.5217391304347823</v>
      </c>
    </row>
    <row r="115" spans="1:14" x14ac:dyDescent="0.3">
      <c r="A115">
        <v>114</v>
      </c>
      <c r="B115" t="s">
        <v>139</v>
      </c>
      <c r="C115" t="s">
        <v>149</v>
      </c>
      <c r="D115" t="s">
        <v>155</v>
      </c>
      <c r="E115" t="s">
        <v>156</v>
      </c>
      <c r="F115" t="s">
        <v>161</v>
      </c>
      <c r="G115" t="s">
        <v>225</v>
      </c>
      <c r="H115">
        <v>328.43735457740473</v>
      </c>
      <c r="I115">
        <v>47</v>
      </c>
      <c r="J115">
        <v>1355652.9510555656</v>
      </c>
      <c r="K115">
        <v>87608000</v>
      </c>
      <c r="L115">
        <v>113</v>
      </c>
      <c r="M115">
        <v>-13.726947998548903</v>
      </c>
      <c r="N115">
        <v>-2.1739130434782608</v>
      </c>
    </row>
    <row r="116" spans="1:14" x14ac:dyDescent="0.3">
      <c r="A116">
        <v>115</v>
      </c>
      <c r="B116" t="s">
        <v>139</v>
      </c>
      <c r="C116" t="s">
        <v>149</v>
      </c>
      <c r="D116" t="s">
        <v>155</v>
      </c>
      <c r="E116" t="s">
        <v>156</v>
      </c>
      <c r="F116" t="s">
        <v>161</v>
      </c>
      <c r="G116" t="s">
        <v>225</v>
      </c>
      <c r="H116">
        <v>328.43735457740473</v>
      </c>
      <c r="I116">
        <v>47</v>
      </c>
      <c r="J116">
        <v>1355652.9510555656</v>
      </c>
      <c r="K116">
        <v>87608000</v>
      </c>
      <c r="L116">
        <v>114</v>
      </c>
      <c r="M116">
        <v>-13.726947998548903</v>
      </c>
      <c r="N116">
        <v>-2.1739130434782608</v>
      </c>
    </row>
    <row r="117" spans="1:14" x14ac:dyDescent="0.3">
      <c r="A117">
        <v>116</v>
      </c>
      <c r="B117" t="s">
        <v>139</v>
      </c>
      <c r="C117" t="s">
        <v>149</v>
      </c>
      <c r="D117" t="s">
        <v>155</v>
      </c>
      <c r="E117" t="s">
        <v>156</v>
      </c>
      <c r="F117" t="s">
        <v>161</v>
      </c>
      <c r="G117" t="s">
        <v>225</v>
      </c>
      <c r="H117">
        <v>328.43735457740473</v>
      </c>
      <c r="I117">
        <v>47</v>
      </c>
      <c r="J117">
        <v>1355652.9510555656</v>
      </c>
      <c r="K117">
        <v>87608000</v>
      </c>
      <c r="L117">
        <v>115</v>
      </c>
      <c r="M117">
        <v>-13.726947998548903</v>
      </c>
      <c r="N117">
        <v>-2.1739130434782608</v>
      </c>
    </row>
    <row r="118" spans="1:14" x14ac:dyDescent="0.3">
      <c r="A118">
        <v>117</v>
      </c>
      <c r="B118" t="s">
        <v>139</v>
      </c>
      <c r="C118" t="s">
        <v>149</v>
      </c>
      <c r="D118" t="s">
        <v>155</v>
      </c>
      <c r="E118" t="s">
        <v>156</v>
      </c>
      <c r="F118" t="s">
        <v>161</v>
      </c>
      <c r="G118" t="s">
        <v>225</v>
      </c>
      <c r="H118">
        <v>328.43735457740473</v>
      </c>
      <c r="I118">
        <v>47</v>
      </c>
      <c r="J118">
        <v>1355652.9510555656</v>
      </c>
      <c r="K118">
        <v>87608000</v>
      </c>
      <c r="L118">
        <v>116</v>
      </c>
      <c r="M118">
        <v>-13.726947998548903</v>
      </c>
      <c r="N118">
        <v>-2.1739130434782608</v>
      </c>
    </row>
    <row r="119" spans="1:14" x14ac:dyDescent="0.3">
      <c r="A119">
        <v>118</v>
      </c>
      <c r="B119" t="s">
        <v>139</v>
      </c>
      <c r="C119" t="s">
        <v>149</v>
      </c>
      <c r="D119" t="s">
        <v>155</v>
      </c>
      <c r="E119" t="s">
        <v>156</v>
      </c>
      <c r="F119" t="s">
        <v>161</v>
      </c>
      <c r="G119" t="s">
        <v>225</v>
      </c>
      <c r="H119">
        <v>328.43735457740473</v>
      </c>
      <c r="I119">
        <v>47</v>
      </c>
      <c r="J119">
        <v>1355652.9510555656</v>
      </c>
      <c r="K119">
        <v>87608000</v>
      </c>
      <c r="L119">
        <v>117</v>
      </c>
      <c r="M119">
        <v>-13.726947998548903</v>
      </c>
      <c r="N119">
        <v>-2.1739130434782608</v>
      </c>
    </row>
    <row r="120" spans="1:14" x14ac:dyDescent="0.3">
      <c r="A120">
        <v>119</v>
      </c>
      <c r="B120" t="s">
        <v>139</v>
      </c>
      <c r="C120" t="s">
        <v>149</v>
      </c>
      <c r="D120" t="s">
        <v>155</v>
      </c>
      <c r="E120" t="s">
        <v>156</v>
      </c>
      <c r="F120" t="s">
        <v>161</v>
      </c>
      <c r="G120" t="s">
        <v>225</v>
      </c>
      <c r="H120">
        <v>328.43735457740473</v>
      </c>
      <c r="I120">
        <v>47</v>
      </c>
      <c r="J120">
        <v>1355652.9510555656</v>
      </c>
      <c r="K120">
        <v>87608000</v>
      </c>
      <c r="L120">
        <v>118</v>
      </c>
      <c r="M120">
        <v>-13.726947998548903</v>
      </c>
      <c r="N120">
        <v>-2.1739130434782608</v>
      </c>
    </row>
    <row r="121" spans="1:14" x14ac:dyDescent="0.3">
      <c r="A121">
        <v>120</v>
      </c>
      <c r="B121" t="s">
        <v>139</v>
      </c>
      <c r="C121" t="s">
        <v>149</v>
      </c>
      <c r="D121" t="s">
        <v>155</v>
      </c>
      <c r="E121" t="s">
        <v>156</v>
      </c>
      <c r="F121" t="s">
        <v>161</v>
      </c>
      <c r="G121" t="s">
        <v>225</v>
      </c>
      <c r="H121">
        <v>328.43735457740473</v>
      </c>
      <c r="I121">
        <v>47</v>
      </c>
      <c r="J121">
        <v>1355652.9510555656</v>
      </c>
      <c r="K121">
        <v>87608000</v>
      </c>
      <c r="L121">
        <v>119</v>
      </c>
      <c r="M121">
        <v>-13.726947998548903</v>
      </c>
      <c r="N121">
        <v>-2.1739130434782608</v>
      </c>
    </row>
    <row r="122" spans="1:14" x14ac:dyDescent="0.3">
      <c r="A122">
        <v>121</v>
      </c>
      <c r="B122" t="s">
        <v>139</v>
      </c>
      <c r="C122" t="s">
        <v>149</v>
      </c>
      <c r="D122" t="s">
        <v>155</v>
      </c>
      <c r="E122" t="s">
        <v>156</v>
      </c>
      <c r="F122" t="s">
        <v>161</v>
      </c>
      <c r="G122" t="s">
        <v>225</v>
      </c>
      <c r="H122">
        <v>328.43735457740473</v>
      </c>
      <c r="I122">
        <v>47</v>
      </c>
      <c r="J122">
        <v>1355652.9510555656</v>
      </c>
      <c r="K122">
        <v>87608000</v>
      </c>
      <c r="L122">
        <v>120</v>
      </c>
      <c r="M122">
        <v>-13.726947998548903</v>
      </c>
      <c r="N122">
        <v>-2.1739130434782608</v>
      </c>
    </row>
    <row r="123" spans="1:14" x14ac:dyDescent="0.3">
      <c r="A123">
        <v>122</v>
      </c>
      <c r="B123" t="s">
        <v>139</v>
      </c>
      <c r="C123" t="s">
        <v>149</v>
      </c>
      <c r="D123" t="s">
        <v>155</v>
      </c>
      <c r="E123" t="s">
        <v>156</v>
      </c>
      <c r="F123" t="s">
        <v>161</v>
      </c>
      <c r="G123" t="s">
        <v>225</v>
      </c>
      <c r="H123">
        <v>328.43735457740473</v>
      </c>
      <c r="I123">
        <v>47</v>
      </c>
      <c r="J123">
        <v>1355652.9510555656</v>
      </c>
      <c r="K123">
        <v>87608000</v>
      </c>
      <c r="L123">
        <v>121</v>
      </c>
      <c r="M123">
        <v>-13.726947998548903</v>
      </c>
      <c r="N123">
        <v>-2.1739130434782608</v>
      </c>
    </row>
    <row r="124" spans="1:14" x14ac:dyDescent="0.3">
      <c r="A124">
        <v>123</v>
      </c>
      <c r="B124" t="s">
        <v>139</v>
      </c>
      <c r="C124" t="s">
        <v>149</v>
      </c>
      <c r="D124" t="s">
        <v>155</v>
      </c>
      <c r="E124" t="s">
        <v>156</v>
      </c>
      <c r="F124" t="s">
        <v>161</v>
      </c>
      <c r="G124" t="s">
        <v>225</v>
      </c>
      <c r="H124">
        <v>328.43735457740473</v>
      </c>
      <c r="I124">
        <v>47</v>
      </c>
      <c r="J124">
        <v>1355652.9510555656</v>
      </c>
      <c r="K124">
        <v>87608000</v>
      </c>
      <c r="L124">
        <v>122</v>
      </c>
      <c r="M124">
        <v>-13.726947998548903</v>
      </c>
      <c r="N124">
        <v>-2.1739130434782608</v>
      </c>
    </row>
    <row r="125" spans="1:14" x14ac:dyDescent="0.3">
      <c r="A125">
        <v>124</v>
      </c>
      <c r="B125" t="s">
        <v>139</v>
      </c>
      <c r="C125" t="s">
        <v>149</v>
      </c>
      <c r="D125" t="s">
        <v>155</v>
      </c>
      <c r="E125" t="s">
        <v>156</v>
      </c>
      <c r="F125" t="s">
        <v>161</v>
      </c>
      <c r="G125" t="s">
        <v>225</v>
      </c>
      <c r="H125">
        <v>328.43735457740473</v>
      </c>
      <c r="I125">
        <v>47</v>
      </c>
      <c r="J125">
        <v>1355652.9510555656</v>
      </c>
      <c r="K125">
        <v>87608000</v>
      </c>
      <c r="L125">
        <v>123</v>
      </c>
      <c r="M125">
        <v>-13.726947998548903</v>
      </c>
      <c r="N125">
        <v>-2.1739130434782608</v>
      </c>
    </row>
    <row r="126" spans="1:14" x14ac:dyDescent="0.3">
      <c r="A126">
        <v>125</v>
      </c>
      <c r="B126" t="s">
        <v>139</v>
      </c>
      <c r="C126" t="s">
        <v>149</v>
      </c>
      <c r="D126" t="s">
        <v>155</v>
      </c>
      <c r="E126" t="s">
        <v>156</v>
      </c>
      <c r="F126" t="s">
        <v>161</v>
      </c>
      <c r="G126" t="s">
        <v>225</v>
      </c>
      <c r="H126">
        <v>328.43735457740473</v>
      </c>
      <c r="I126">
        <v>47</v>
      </c>
      <c r="J126">
        <v>1355652.9510555656</v>
      </c>
      <c r="K126">
        <v>87608000</v>
      </c>
      <c r="L126">
        <v>124</v>
      </c>
      <c r="M126">
        <v>-13.726947998548903</v>
      </c>
      <c r="N126">
        <v>-2.1739130434782608</v>
      </c>
    </row>
    <row r="127" spans="1:14" x14ac:dyDescent="0.3">
      <c r="A127">
        <v>126</v>
      </c>
      <c r="B127" t="s">
        <v>139</v>
      </c>
      <c r="C127" t="s">
        <v>149</v>
      </c>
      <c r="D127" t="s">
        <v>155</v>
      </c>
      <c r="E127" t="s">
        <v>156</v>
      </c>
      <c r="F127" t="s">
        <v>161</v>
      </c>
      <c r="G127" t="s">
        <v>225</v>
      </c>
      <c r="H127">
        <v>328.43735457740473</v>
      </c>
      <c r="I127">
        <v>47</v>
      </c>
      <c r="J127">
        <v>1355652.9510555656</v>
      </c>
      <c r="K127">
        <v>87608000</v>
      </c>
      <c r="L127">
        <v>125</v>
      </c>
      <c r="M127">
        <v>-13.726947998548903</v>
      </c>
      <c r="N127">
        <v>-2.1739130434782608</v>
      </c>
    </row>
    <row r="128" spans="1:14" x14ac:dyDescent="0.3">
      <c r="A128">
        <v>127</v>
      </c>
      <c r="B128" t="s">
        <v>139</v>
      </c>
      <c r="C128" t="s">
        <v>149</v>
      </c>
      <c r="D128" t="s">
        <v>155</v>
      </c>
      <c r="E128" t="s">
        <v>156</v>
      </c>
      <c r="F128" t="s">
        <v>161</v>
      </c>
      <c r="G128" t="s">
        <v>225</v>
      </c>
      <c r="H128">
        <v>328.43735457740473</v>
      </c>
      <c r="I128">
        <v>47</v>
      </c>
      <c r="J128">
        <v>1355652.9510555656</v>
      </c>
      <c r="K128">
        <v>87608000</v>
      </c>
      <c r="L128">
        <v>126</v>
      </c>
      <c r="M128">
        <v>-13.726947998548903</v>
      </c>
      <c r="N128">
        <v>-2.1739130434782608</v>
      </c>
    </row>
    <row r="129" spans="1:14" x14ac:dyDescent="0.3">
      <c r="A129">
        <v>128</v>
      </c>
      <c r="B129" t="s">
        <v>139</v>
      </c>
      <c r="C129" t="s">
        <v>149</v>
      </c>
      <c r="D129" t="s">
        <v>155</v>
      </c>
      <c r="E129" t="s">
        <v>156</v>
      </c>
      <c r="F129" t="s">
        <v>161</v>
      </c>
      <c r="G129" t="s">
        <v>225</v>
      </c>
      <c r="H129">
        <v>328.43735457740473</v>
      </c>
      <c r="I129">
        <v>47</v>
      </c>
      <c r="J129">
        <v>1355652.9510555656</v>
      </c>
      <c r="K129">
        <v>87608000</v>
      </c>
      <c r="L129">
        <v>127</v>
      </c>
      <c r="M129">
        <v>-13.726947998548903</v>
      </c>
      <c r="N129">
        <v>-2.1739130434782608</v>
      </c>
    </row>
    <row r="130" spans="1:14" x14ac:dyDescent="0.3">
      <c r="A130">
        <v>129</v>
      </c>
      <c r="B130" t="s">
        <v>139</v>
      </c>
      <c r="C130" t="s">
        <v>149</v>
      </c>
      <c r="D130" t="s">
        <v>155</v>
      </c>
      <c r="E130" t="s">
        <v>156</v>
      </c>
      <c r="F130" t="s">
        <v>161</v>
      </c>
      <c r="G130" t="s">
        <v>225</v>
      </c>
      <c r="H130">
        <v>328.43735457740473</v>
      </c>
      <c r="I130">
        <v>47</v>
      </c>
      <c r="J130">
        <v>1355652.9510555656</v>
      </c>
      <c r="K130">
        <v>87608000</v>
      </c>
      <c r="L130">
        <v>128</v>
      </c>
      <c r="M130">
        <v>-13.726947998548903</v>
      </c>
      <c r="N130">
        <v>-2.1739130434782608</v>
      </c>
    </row>
    <row r="131" spans="1:14" x14ac:dyDescent="0.3">
      <c r="A131">
        <v>130</v>
      </c>
      <c r="B131" t="s">
        <v>139</v>
      </c>
      <c r="C131" t="s">
        <v>149</v>
      </c>
      <c r="D131" t="s">
        <v>155</v>
      </c>
      <c r="E131" t="s">
        <v>156</v>
      </c>
      <c r="F131" t="s">
        <v>161</v>
      </c>
      <c r="G131" t="s">
        <v>225</v>
      </c>
      <c r="H131">
        <v>328.43735457740473</v>
      </c>
      <c r="I131">
        <v>47</v>
      </c>
      <c r="J131">
        <v>1355652.9510555656</v>
      </c>
      <c r="K131">
        <v>87608000</v>
      </c>
      <c r="L131">
        <v>129</v>
      </c>
      <c r="M131">
        <v>-13.726947998548903</v>
      </c>
      <c r="N131">
        <v>-2.1739130434782608</v>
      </c>
    </row>
    <row r="132" spans="1:14" x14ac:dyDescent="0.3">
      <c r="A132">
        <v>131</v>
      </c>
      <c r="B132" t="s">
        <v>139</v>
      </c>
      <c r="C132" t="s">
        <v>149</v>
      </c>
      <c r="D132" t="s">
        <v>155</v>
      </c>
      <c r="E132" t="s">
        <v>156</v>
      </c>
      <c r="F132" t="s">
        <v>161</v>
      </c>
      <c r="G132" t="s">
        <v>225</v>
      </c>
      <c r="H132">
        <v>328.43735457740473</v>
      </c>
      <c r="I132">
        <v>47</v>
      </c>
      <c r="J132">
        <v>1355652.9510555656</v>
      </c>
      <c r="K132">
        <v>87608000</v>
      </c>
      <c r="L132">
        <v>130</v>
      </c>
      <c r="M132">
        <v>-13.726947998548903</v>
      </c>
      <c r="N132">
        <v>-2.1739130434782608</v>
      </c>
    </row>
    <row r="133" spans="1:14" x14ac:dyDescent="0.3">
      <c r="A133">
        <v>132</v>
      </c>
      <c r="B133" t="s">
        <v>139</v>
      </c>
      <c r="C133" t="s">
        <v>149</v>
      </c>
      <c r="D133" t="s">
        <v>155</v>
      </c>
      <c r="E133" t="s">
        <v>156</v>
      </c>
      <c r="F133" t="s">
        <v>161</v>
      </c>
      <c r="G133" t="s">
        <v>225</v>
      </c>
      <c r="H133">
        <v>328.43735457740473</v>
      </c>
      <c r="I133">
        <v>47</v>
      </c>
      <c r="J133">
        <v>1355652.9510555656</v>
      </c>
      <c r="K133">
        <v>87608000</v>
      </c>
      <c r="L133">
        <v>131</v>
      </c>
      <c r="M133">
        <v>-13.726947998548903</v>
      </c>
      <c r="N133">
        <v>-2.1739130434782608</v>
      </c>
    </row>
    <row r="134" spans="1:14" x14ac:dyDescent="0.3">
      <c r="A134">
        <v>133</v>
      </c>
      <c r="B134" t="s">
        <v>139</v>
      </c>
      <c r="C134" t="s">
        <v>149</v>
      </c>
      <c r="D134" t="s">
        <v>155</v>
      </c>
      <c r="E134" t="s">
        <v>156</v>
      </c>
      <c r="F134" t="s">
        <v>161</v>
      </c>
      <c r="G134" t="s">
        <v>225</v>
      </c>
      <c r="H134">
        <v>328.43735457740473</v>
      </c>
      <c r="I134">
        <v>47</v>
      </c>
      <c r="J134">
        <v>1355652.9510555656</v>
      </c>
      <c r="K134">
        <v>87608000</v>
      </c>
      <c r="L134">
        <v>132</v>
      </c>
      <c r="M134">
        <v>-13.726947998548903</v>
      </c>
      <c r="N134">
        <v>-2.1739130434782608</v>
      </c>
    </row>
    <row r="135" spans="1:14" x14ac:dyDescent="0.3">
      <c r="A135">
        <v>134</v>
      </c>
      <c r="B135" t="s">
        <v>139</v>
      </c>
      <c r="C135" t="s">
        <v>149</v>
      </c>
      <c r="D135" t="s">
        <v>155</v>
      </c>
      <c r="E135" t="s">
        <v>156</v>
      </c>
      <c r="F135" t="s">
        <v>161</v>
      </c>
      <c r="G135" t="s">
        <v>225</v>
      </c>
      <c r="H135">
        <v>328.43735457740473</v>
      </c>
      <c r="I135">
        <v>47</v>
      </c>
      <c r="J135">
        <v>1355652.9510555656</v>
      </c>
      <c r="K135">
        <v>87608000</v>
      </c>
      <c r="L135">
        <v>133</v>
      </c>
      <c r="M135">
        <v>-13.726947998548903</v>
      </c>
      <c r="N135">
        <v>-2.1739130434782608</v>
      </c>
    </row>
    <row r="136" spans="1:14" x14ac:dyDescent="0.3">
      <c r="A136">
        <v>135</v>
      </c>
      <c r="B136" t="s">
        <v>139</v>
      </c>
      <c r="C136" t="s">
        <v>149</v>
      </c>
      <c r="D136" t="s">
        <v>155</v>
      </c>
      <c r="E136" t="s">
        <v>156</v>
      </c>
      <c r="F136" t="s">
        <v>161</v>
      </c>
      <c r="G136" t="s">
        <v>225</v>
      </c>
      <c r="H136">
        <v>328.43735457740473</v>
      </c>
      <c r="I136">
        <v>47</v>
      </c>
      <c r="J136">
        <v>1355652.9510555656</v>
      </c>
      <c r="K136">
        <v>87608000</v>
      </c>
      <c r="L136">
        <v>134</v>
      </c>
      <c r="M136">
        <v>-13.726947998548903</v>
      </c>
      <c r="N136">
        <v>-2.1739130434782608</v>
      </c>
    </row>
    <row r="137" spans="1:14" x14ac:dyDescent="0.3">
      <c r="A137">
        <v>136</v>
      </c>
      <c r="B137" t="s">
        <v>139</v>
      </c>
      <c r="C137" t="s">
        <v>149</v>
      </c>
      <c r="D137" t="s">
        <v>155</v>
      </c>
      <c r="E137" t="s">
        <v>156</v>
      </c>
      <c r="F137" t="s">
        <v>161</v>
      </c>
      <c r="G137" t="s">
        <v>225</v>
      </c>
      <c r="H137">
        <v>328.43735457740473</v>
      </c>
      <c r="I137">
        <v>47</v>
      </c>
      <c r="J137">
        <v>1355652.9510555656</v>
      </c>
      <c r="K137">
        <v>87608000</v>
      </c>
      <c r="L137">
        <v>135</v>
      </c>
      <c r="M137">
        <v>-13.726947998548903</v>
      </c>
      <c r="N137">
        <v>-2.1739130434782608</v>
      </c>
    </row>
    <row r="138" spans="1:14" x14ac:dyDescent="0.3">
      <c r="A138">
        <v>137</v>
      </c>
      <c r="B138" t="s">
        <v>139</v>
      </c>
      <c r="C138" t="s">
        <v>149</v>
      </c>
      <c r="D138" t="s">
        <v>155</v>
      </c>
      <c r="E138" t="s">
        <v>156</v>
      </c>
      <c r="F138" t="s">
        <v>161</v>
      </c>
      <c r="G138" t="s">
        <v>225</v>
      </c>
      <c r="H138">
        <v>328.43735457740473</v>
      </c>
      <c r="I138">
        <v>47</v>
      </c>
      <c r="J138">
        <v>1355652.9510555656</v>
      </c>
      <c r="K138">
        <v>87608000</v>
      </c>
      <c r="L138">
        <v>136</v>
      </c>
      <c r="M138">
        <v>-13.726947998548903</v>
      </c>
      <c r="N138">
        <v>-2.1739130434782608</v>
      </c>
    </row>
    <row r="139" spans="1:14" x14ac:dyDescent="0.3">
      <c r="A139">
        <v>138</v>
      </c>
      <c r="B139" t="s">
        <v>139</v>
      </c>
      <c r="C139" t="s">
        <v>149</v>
      </c>
      <c r="D139" t="s">
        <v>155</v>
      </c>
      <c r="E139" t="s">
        <v>156</v>
      </c>
      <c r="F139" t="s">
        <v>161</v>
      </c>
      <c r="G139" t="s">
        <v>225</v>
      </c>
      <c r="H139">
        <v>328.43735457740473</v>
      </c>
      <c r="I139">
        <v>47</v>
      </c>
      <c r="J139">
        <v>1355652.9510555656</v>
      </c>
      <c r="K139">
        <v>87608000</v>
      </c>
      <c r="L139">
        <v>137</v>
      </c>
      <c r="M139">
        <v>-13.726947998548903</v>
      </c>
      <c r="N139">
        <v>-2.1739130434782608</v>
      </c>
    </row>
    <row r="140" spans="1:14" x14ac:dyDescent="0.3">
      <c r="A140">
        <v>139</v>
      </c>
      <c r="B140" t="s">
        <v>139</v>
      </c>
      <c r="C140" t="s">
        <v>149</v>
      </c>
      <c r="D140" t="s">
        <v>155</v>
      </c>
      <c r="E140" t="s">
        <v>156</v>
      </c>
      <c r="F140" t="s">
        <v>161</v>
      </c>
      <c r="G140" t="s">
        <v>225</v>
      </c>
      <c r="H140">
        <v>328.43735457740473</v>
      </c>
      <c r="I140">
        <v>47</v>
      </c>
      <c r="J140">
        <v>1355652.9510555656</v>
      </c>
      <c r="K140">
        <v>87608000</v>
      </c>
      <c r="L140">
        <v>138</v>
      </c>
      <c r="M140">
        <v>-13.726947998548903</v>
      </c>
      <c r="N140">
        <v>-2.1739130434782608</v>
      </c>
    </row>
    <row r="141" spans="1:14" x14ac:dyDescent="0.3">
      <c r="A141">
        <v>140</v>
      </c>
      <c r="B141" t="s">
        <v>139</v>
      </c>
      <c r="C141" t="s">
        <v>149</v>
      </c>
      <c r="D141" t="s">
        <v>155</v>
      </c>
      <c r="E141" t="s">
        <v>156</v>
      </c>
      <c r="F141" t="s">
        <v>161</v>
      </c>
      <c r="G141" t="s">
        <v>225</v>
      </c>
      <c r="H141">
        <v>328.43735457740473</v>
      </c>
      <c r="I141">
        <v>47</v>
      </c>
      <c r="J141">
        <v>1355652.9510555656</v>
      </c>
      <c r="K141">
        <v>87608000</v>
      </c>
      <c r="L141">
        <v>139</v>
      </c>
      <c r="M141">
        <v>-13.726947998548903</v>
      </c>
      <c r="N141">
        <v>-2.1739130434782608</v>
      </c>
    </row>
    <row r="142" spans="1:14" x14ac:dyDescent="0.3">
      <c r="A142">
        <v>141</v>
      </c>
      <c r="B142" t="s">
        <v>139</v>
      </c>
      <c r="C142" t="s">
        <v>149</v>
      </c>
      <c r="D142" t="s">
        <v>155</v>
      </c>
      <c r="E142" t="s">
        <v>156</v>
      </c>
      <c r="F142" t="s">
        <v>161</v>
      </c>
      <c r="G142" t="s">
        <v>225</v>
      </c>
      <c r="H142">
        <v>328.43735457740473</v>
      </c>
      <c r="I142">
        <v>47</v>
      </c>
      <c r="J142">
        <v>1355652.9510555656</v>
      </c>
      <c r="K142">
        <v>87608000</v>
      </c>
      <c r="L142">
        <v>140</v>
      </c>
      <c r="M142">
        <v>-13.726947998548903</v>
      </c>
      <c r="N142">
        <v>-2.1739130434782608</v>
      </c>
    </row>
    <row r="143" spans="1:14" x14ac:dyDescent="0.3">
      <c r="A143">
        <v>142</v>
      </c>
      <c r="B143" t="s">
        <v>139</v>
      </c>
      <c r="C143" t="s">
        <v>149</v>
      </c>
      <c r="D143" t="s">
        <v>155</v>
      </c>
      <c r="E143" t="s">
        <v>156</v>
      </c>
      <c r="F143" t="s">
        <v>161</v>
      </c>
      <c r="G143" t="s">
        <v>225</v>
      </c>
      <c r="H143">
        <v>328.43735457740473</v>
      </c>
      <c r="I143">
        <v>47</v>
      </c>
      <c r="J143">
        <v>1355652.9510555656</v>
      </c>
      <c r="K143">
        <v>87608000</v>
      </c>
      <c r="L143">
        <v>141</v>
      </c>
      <c r="M143">
        <v>-13.726947998548903</v>
      </c>
      <c r="N143">
        <v>-2.1739130434782608</v>
      </c>
    </row>
    <row r="144" spans="1:14" x14ac:dyDescent="0.3">
      <c r="A144">
        <v>143</v>
      </c>
      <c r="B144" t="s">
        <v>139</v>
      </c>
      <c r="C144" t="s">
        <v>149</v>
      </c>
      <c r="D144" t="s">
        <v>155</v>
      </c>
      <c r="E144" t="s">
        <v>156</v>
      </c>
      <c r="F144" t="s">
        <v>161</v>
      </c>
      <c r="G144" t="s">
        <v>225</v>
      </c>
      <c r="H144">
        <v>328.43735457740473</v>
      </c>
      <c r="I144">
        <v>47</v>
      </c>
      <c r="J144">
        <v>1355652.9510555656</v>
      </c>
      <c r="K144">
        <v>87608000</v>
      </c>
      <c r="L144">
        <v>142</v>
      </c>
      <c r="M144">
        <v>-13.726947998548903</v>
      </c>
      <c r="N144">
        <v>-2.1739130434782608</v>
      </c>
    </row>
    <row r="145" spans="1:14" x14ac:dyDescent="0.3">
      <c r="A145">
        <v>144</v>
      </c>
      <c r="B145" t="s">
        <v>139</v>
      </c>
      <c r="C145" t="s">
        <v>149</v>
      </c>
      <c r="D145" t="s">
        <v>155</v>
      </c>
      <c r="E145" t="s">
        <v>156</v>
      </c>
      <c r="F145" t="s">
        <v>161</v>
      </c>
      <c r="G145" t="s">
        <v>225</v>
      </c>
      <c r="H145">
        <v>328.43735457740473</v>
      </c>
      <c r="I145">
        <v>47</v>
      </c>
      <c r="J145">
        <v>1355652.9510555656</v>
      </c>
      <c r="K145">
        <v>87608000</v>
      </c>
      <c r="L145">
        <v>143</v>
      </c>
      <c r="M145">
        <v>-13.726947998548903</v>
      </c>
      <c r="N145">
        <v>-2.1739130434782608</v>
      </c>
    </row>
    <row r="146" spans="1:14" x14ac:dyDescent="0.3">
      <c r="A146">
        <v>145</v>
      </c>
      <c r="B146" t="s">
        <v>139</v>
      </c>
      <c r="C146" t="s">
        <v>149</v>
      </c>
      <c r="D146" t="s">
        <v>155</v>
      </c>
      <c r="E146" t="s">
        <v>156</v>
      </c>
      <c r="F146" t="s">
        <v>161</v>
      </c>
      <c r="G146" t="s">
        <v>225</v>
      </c>
      <c r="H146">
        <v>328.43735457740473</v>
      </c>
      <c r="I146">
        <v>47</v>
      </c>
      <c r="J146">
        <v>1355652.9510555656</v>
      </c>
      <c r="K146">
        <v>87608000</v>
      </c>
      <c r="L146">
        <v>144</v>
      </c>
      <c r="M146">
        <v>-13.726947998548903</v>
      </c>
      <c r="N146">
        <v>-2.1739130434782608</v>
      </c>
    </row>
    <row r="147" spans="1:14" x14ac:dyDescent="0.3">
      <c r="A147">
        <v>146</v>
      </c>
      <c r="B147" t="s">
        <v>139</v>
      </c>
      <c r="C147" t="s">
        <v>149</v>
      </c>
      <c r="D147" t="s">
        <v>155</v>
      </c>
      <c r="E147" t="s">
        <v>156</v>
      </c>
      <c r="F147" t="s">
        <v>161</v>
      </c>
      <c r="G147" t="s">
        <v>225</v>
      </c>
      <c r="H147">
        <v>328.43735457740473</v>
      </c>
      <c r="I147">
        <v>47</v>
      </c>
      <c r="J147">
        <v>1355652.9510555656</v>
      </c>
      <c r="K147">
        <v>87608000</v>
      </c>
      <c r="L147">
        <v>145</v>
      </c>
      <c r="M147">
        <v>-13.726947998548903</v>
      </c>
      <c r="N147">
        <v>-2.1739130434782608</v>
      </c>
    </row>
    <row r="148" spans="1:14" x14ac:dyDescent="0.3">
      <c r="A148">
        <v>147</v>
      </c>
      <c r="B148" t="s">
        <v>139</v>
      </c>
      <c r="C148" t="s">
        <v>149</v>
      </c>
      <c r="D148" t="s">
        <v>155</v>
      </c>
      <c r="E148" t="s">
        <v>156</v>
      </c>
      <c r="F148" t="s">
        <v>161</v>
      </c>
      <c r="G148" t="s">
        <v>225</v>
      </c>
      <c r="H148">
        <v>328.43735457740473</v>
      </c>
      <c r="I148">
        <v>47</v>
      </c>
      <c r="J148">
        <v>1355652.9510555656</v>
      </c>
      <c r="K148">
        <v>87608000</v>
      </c>
      <c r="L148">
        <v>146</v>
      </c>
      <c r="M148">
        <v>-13.726947998548903</v>
      </c>
      <c r="N148">
        <v>-2.1739130434782608</v>
      </c>
    </row>
    <row r="149" spans="1:14" x14ac:dyDescent="0.3">
      <c r="A149">
        <v>148</v>
      </c>
      <c r="B149" t="s">
        <v>139</v>
      </c>
      <c r="C149" t="s">
        <v>149</v>
      </c>
      <c r="D149" t="s">
        <v>155</v>
      </c>
      <c r="E149" t="s">
        <v>156</v>
      </c>
      <c r="F149" t="s">
        <v>161</v>
      </c>
      <c r="G149" t="s">
        <v>225</v>
      </c>
      <c r="H149">
        <v>328.43735457740473</v>
      </c>
      <c r="I149">
        <v>47</v>
      </c>
      <c r="J149">
        <v>1355652.9510555656</v>
      </c>
      <c r="K149">
        <v>87608000</v>
      </c>
      <c r="L149">
        <v>147</v>
      </c>
      <c r="M149">
        <v>-13.726947998548903</v>
      </c>
      <c r="N149">
        <v>-2.1739130434782608</v>
      </c>
    </row>
    <row r="150" spans="1:14" x14ac:dyDescent="0.3">
      <c r="A150">
        <v>149</v>
      </c>
      <c r="B150" t="s">
        <v>139</v>
      </c>
      <c r="C150" t="s">
        <v>149</v>
      </c>
      <c r="D150" t="s">
        <v>155</v>
      </c>
      <c r="E150" t="s">
        <v>156</v>
      </c>
      <c r="F150" t="s">
        <v>161</v>
      </c>
      <c r="G150" t="s">
        <v>225</v>
      </c>
      <c r="H150">
        <v>328.43735457740473</v>
      </c>
      <c r="I150">
        <v>47</v>
      </c>
      <c r="J150">
        <v>1355652.9510555656</v>
      </c>
      <c r="K150">
        <v>87608000</v>
      </c>
      <c r="L150">
        <v>148</v>
      </c>
      <c r="M150">
        <v>-13.726947998548903</v>
      </c>
      <c r="N150">
        <v>-2.1739130434782608</v>
      </c>
    </row>
    <row r="151" spans="1:14" x14ac:dyDescent="0.3">
      <c r="A151">
        <v>150</v>
      </c>
      <c r="B151" t="s">
        <v>139</v>
      </c>
      <c r="C151" t="s">
        <v>149</v>
      </c>
      <c r="D151" t="s">
        <v>155</v>
      </c>
      <c r="E151" t="s">
        <v>156</v>
      </c>
      <c r="F151" t="s">
        <v>161</v>
      </c>
      <c r="G151" t="s">
        <v>225</v>
      </c>
      <c r="H151">
        <v>328.43735457740473</v>
      </c>
      <c r="I151">
        <v>47</v>
      </c>
      <c r="J151">
        <v>1355652.9510555656</v>
      </c>
      <c r="K151">
        <v>87608000</v>
      </c>
      <c r="L151">
        <v>149</v>
      </c>
      <c r="M151">
        <v>-13.726947998548903</v>
      </c>
      <c r="N151">
        <v>-2.1739130434782608</v>
      </c>
    </row>
    <row r="152" spans="1:14" x14ac:dyDescent="0.3">
      <c r="A152">
        <v>151</v>
      </c>
      <c r="B152" t="s">
        <v>139</v>
      </c>
      <c r="C152" t="s">
        <v>149</v>
      </c>
      <c r="D152" t="s">
        <v>155</v>
      </c>
      <c r="E152" t="s">
        <v>156</v>
      </c>
      <c r="F152" t="s">
        <v>161</v>
      </c>
      <c r="G152" t="s">
        <v>225</v>
      </c>
      <c r="H152">
        <v>328.43735457740473</v>
      </c>
      <c r="I152">
        <v>47</v>
      </c>
      <c r="J152">
        <v>1355652.9510555656</v>
      </c>
      <c r="K152">
        <v>87608000</v>
      </c>
      <c r="L152">
        <v>150</v>
      </c>
      <c r="M152">
        <v>-13.726947998548903</v>
      </c>
      <c r="N152">
        <v>-2.1739130434782608</v>
      </c>
    </row>
    <row r="153" spans="1:14" x14ac:dyDescent="0.3">
      <c r="A153">
        <v>152</v>
      </c>
      <c r="B153" t="s">
        <v>139</v>
      </c>
      <c r="C153" t="s">
        <v>149</v>
      </c>
      <c r="D153" t="s">
        <v>155</v>
      </c>
      <c r="E153" t="s">
        <v>156</v>
      </c>
      <c r="F153" t="s">
        <v>161</v>
      </c>
      <c r="G153" t="s">
        <v>225</v>
      </c>
      <c r="H153">
        <v>328.43735457740473</v>
      </c>
      <c r="I153">
        <v>47</v>
      </c>
      <c r="J153">
        <v>1355652.9510555656</v>
      </c>
      <c r="K153">
        <v>87608000</v>
      </c>
      <c r="L153">
        <v>151</v>
      </c>
      <c r="M153">
        <v>-13.726947998548903</v>
      </c>
      <c r="N153">
        <v>-2.1739130434782608</v>
      </c>
    </row>
    <row r="154" spans="1:14" x14ac:dyDescent="0.3">
      <c r="A154">
        <v>153</v>
      </c>
      <c r="B154" t="s">
        <v>139</v>
      </c>
      <c r="C154" t="s">
        <v>149</v>
      </c>
      <c r="D154" t="s">
        <v>155</v>
      </c>
      <c r="E154" t="s">
        <v>156</v>
      </c>
      <c r="F154" t="s">
        <v>161</v>
      </c>
      <c r="G154" t="s">
        <v>225</v>
      </c>
      <c r="H154">
        <v>328.43735457740473</v>
      </c>
      <c r="I154">
        <v>47</v>
      </c>
      <c r="J154">
        <v>1355652.9510555656</v>
      </c>
      <c r="K154">
        <v>87608000</v>
      </c>
      <c r="L154">
        <v>152</v>
      </c>
      <c r="M154">
        <v>-13.726947998548903</v>
      </c>
      <c r="N154">
        <v>-2.1739130434782608</v>
      </c>
    </row>
    <row r="155" spans="1:14" x14ac:dyDescent="0.3">
      <c r="A155">
        <v>154</v>
      </c>
      <c r="B155" t="s">
        <v>139</v>
      </c>
      <c r="C155" t="s">
        <v>149</v>
      </c>
      <c r="D155" t="s">
        <v>155</v>
      </c>
      <c r="E155" t="s">
        <v>156</v>
      </c>
      <c r="F155" t="s">
        <v>161</v>
      </c>
      <c r="G155" t="s">
        <v>225</v>
      </c>
      <c r="H155">
        <v>328.43735457740473</v>
      </c>
      <c r="I155">
        <v>47</v>
      </c>
      <c r="J155">
        <v>1355652.9510555656</v>
      </c>
      <c r="K155">
        <v>87608000</v>
      </c>
      <c r="L155">
        <v>153</v>
      </c>
      <c r="M155">
        <v>-13.726947998548903</v>
      </c>
      <c r="N155">
        <v>-2.1739130434782608</v>
      </c>
    </row>
    <row r="156" spans="1:14" x14ac:dyDescent="0.3">
      <c r="A156">
        <v>155</v>
      </c>
      <c r="B156" t="s">
        <v>139</v>
      </c>
      <c r="C156" t="s">
        <v>149</v>
      </c>
      <c r="D156" t="s">
        <v>155</v>
      </c>
      <c r="E156" t="s">
        <v>156</v>
      </c>
      <c r="F156" t="s">
        <v>161</v>
      </c>
      <c r="G156" t="s">
        <v>225</v>
      </c>
      <c r="H156">
        <v>328.43735457740473</v>
      </c>
      <c r="I156">
        <v>47</v>
      </c>
      <c r="J156">
        <v>1355652.9510555656</v>
      </c>
      <c r="K156">
        <v>87608000</v>
      </c>
      <c r="L156">
        <v>154</v>
      </c>
      <c r="M156">
        <v>-13.726947998548903</v>
      </c>
      <c r="N156">
        <v>-2.1739130434782608</v>
      </c>
    </row>
    <row r="157" spans="1:14" x14ac:dyDescent="0.3">
      <c r="A157">
        <v>156</v>
      </c>
      <c r="B157" t="s">
        <v>139</v>
      </c>
      <c r="C157" t="s">
        <v>149</v>
      </c>
      <c r="D157" t="s">
        <v>155</v>
      </c>
      <c r="E157" t="s">
        <v>156</v>
      </c>
      <c r="F157" t="s">
        <v>161</v>
      </c>
      <c r="G157" t="s">
        <v>225</v>
      </c>
      <c r="H157">
        <v>328.43735457740473</v>
      </c>
      <c r="I157">
        <v>47</v>
      </c>
      <c r="J157">
        <v>1355652.9510555656</v>
      </c>
      <c r="K157">
        <v>87608000</v>
      </c>
      <c r="L157">
        <v>155</v>
      </c>
      <c r="M157">
        <v>-13.726947998548903</v>
      </c>
      <c r="N157">
        <v>-2.1739130434782608</v>
      </c>
    </row>
    <row r="158" spans="1:14" x14ac:dyDescent="0.3">
      <c r="A158">
        <v>157</v>
      </c>
      <c r="B158" t="s">
        <v>139</v>
      </c>
      <c r="C158" t="s">
        <v>149</v>
      </c>
      <c r="D158" t="s">
        <v>155</v>
      </c>
      <c r="E158" t="s">
        <v>156</v>
      </c>
      <c r="F158" t="s">
        <v>161</v>
      </c>
      <c r="G158" t="s">
        <v>225</v>
      </c>
      <c r="H158">
        <v>328.43735457740473</v>
      </c>
      <c r="I158">
        <v>47</v>
      </c>
      <c r="J158">
        <v>1355652.9510555656</v>
      </c>
      <c r="K158">
        <v>87608000</v>
      </c>
      <c r="L158">
        <v>156</v>
      </c>
      <c r="M158">
        <v>-13.726947998548903</v>
      </c>
      <c r="N158">
        <v>-2.1739130434782608</v>
      </c>
    </row>
    <row r="159" spans="1:14" x14ac:dyDescent="0.3">
      <c r="A159">
        <v>158</v>
      </c>
      <c r="B159" t="s">
        <v>139</v>
      </c>
      <c r="C159" t="s">
        <v>149</v>
      </c>
      <c r="D159" t="s">
        <v>155</v>
      </c>
      <c r="E159" t="s">
        <v>156</v>
      </c>
      <c r="F159" t="s">
        <v>161</v>
      </c>
      <c r="G159" t="s">
        <v>225</v>
      </c>
      <c r="H159">
        <v>328.43735457740473</v>
      </c>
      <c r="I159">
        <v>47</v>
      </c>
      <c r="J159">
        <v>1355652.9510555656</v>
      </c>
      <c r="K159">
        <v>87608000</v>
      </c>
      <c r="L159">
        <v>157</v>
      </c>
      <c r="M159">
        <v>-13.726947998548903</v>
      </c>
      <c r="N159">
        <v>-2.1739130434782608</v>
      </c>
    </row>
    <row r="160" spans="1:14" x14ac:dyDescent="0.3">
      <c r="A160">
        <v>159</v>
      </c>
      <c r="B160" t="s">
        <v>139</v>
      </c>
      <c r="C160" t="s">
        <v>149</v>
      </c>
      <c r="D160" t="s">
        <v>155</v>
      </c>
      <c r="E160" t="s">
        <v>156</v>
      </c>
      <c r="F160" t="s">
        <v>161</v>
      </c>
      <c r="G160" t="s">
        <v>225</v>
      </c>
      <c r="H160">
        <v>325.94875735645587</v>
      </c>
      <c r="I160">
        <v>47</v>
      </c>
      <c r="J160">
        <v>1184868.3778052619</v>
      </c>
      <c r="K160">
        <v>87608000</v>
      </c>
      <c r="L160">
        <v>158</v>
      </c>
      <c r="M160">
        <v>0.60032379019930304</v>
      </c>
      <c r="N160">
        <v>-2.1739130434782608</v>
      </c>
    </row>
    <row r="161" spans="1:14" x14ac:dyDescent="0.3">
      <c r="A161">
        <v>160</v>
      </c>
      <c r="B161" t="s">
        <v>139</v>
      </c>
      <c r="C161" t="s">
        <v>149</v>
      </c>
      <c r="D161" t="s">
        <v>155</v>
      </c>
      <c r="E161" t="s">
        <v>156</v>
      </c>
      <c r="F161" t="s">
        <v>161</v>
      </c>
      <c r="G161" t="s">
        <v>225</v>
      </c>
      <c r="H161">
        <v>325.94875735645587</v>
      </c>
      <c r="I161">
        <v>47</v>
      </c>
      <c r="J161">
        <v>1184868.3778052619</v>
      </c>
      <c r="K161">
        <v>87608000</v>
      </c>
      <c r="L161">
        <v>159</v>
      </c>
      <c r="M161">
        <v>0.60032379019930304</v>
      </c>
      <c r="N161">
        <v>-2.1739130434782608</v>
      </c>
    </row>
    <row r="162" spans="1:14" x14ac:dyDescent="0.3">
      <c r="A162">
        <v>161</v>
      </c>
      <c r="B162" t="s">
        <v>139</v>
      </c>
      <c r="C162" t="s">
        <v>149</v>
      </c>
      <c r="D162" t="s">
        <v>155</v>
      </c>
      <c r="E162" t="s">
        <v>156</v>
      </c>
      <c r="F162" t="s">
        <v>161</v>
      </c>
      <c r="G162" t="s">
        <v>225</v>
      </c>
      <c r="H162">
        <v>325.94875735645587</v>
      </c>
      <c r="I162">
        <v>47</v>
      </c>
      <c r="J162">
        <v>1184868.3778052619</v>
      </c>
      <c r="K162">
        <v>87608000</v>
      </c>
      <c r="L162">
        <v>160</v>
      </c>
      <c r="M162">
        <v>0.60032379019930304</v>
      </c>
      <c r="N162">
        <v>-2.1739130434782608</v>
      </c>
    </row>
    <row r="163" spans="1:14" x14ac:dyDescent="0.3">
      <c r="A163">
        <v>162</v>
      </c>
      <c r="B163" t="s">
        <v>139</v>
      </c>
      <c r="C163" t="s">
        <v>149</v>
      </c>
      <c r="D163" t="s">
        <v>155</v>
      </c>
      <c r="E163" t="s">
        <v>156</v>
      </c>
      <c r="F163" t="s">
        <v>161</v>
      </c>
      <c r="G163" t="s">
        <v>225</v>
      </c>
      <c r="H163">
        <v>325.94875735645587</v>
      </c>
      <c r="I163">
        <v>47</v>
      </c>
      <c r="J163">
        <v>1184868.3778052619</v>
      </c>
      <c r="K163">
        <v>87608000</v>
      </c>
      <c r="L163">
        <v>161</v>
      </c>
      <c r="M163">
        <v>0.60032379019930304</v>
      </c>
      <c r="N163">
        <v>-2.1739130434782608</v>
      </c>
    </row>
    <row r="164" spans="1:14" x14ac:dyDescent="0.3">
      <c r="A164">
        <v>163</v>
      </c>
      <c r="B164" t="s">
        <v>139</v>
      </c>
      <c r="C164" t="s">
        <v>149</v>
      </c>
      <c r="D164" t="s">
        <v>155</v>
      </c>
      <c r="E164" t="s">
        <v>156</v>
      </c>
      <c r="F164" t="s">
        <v>161</v>
      </c>
      <c r="G164" t="s">
        <v>225</v>
      </c>
      <c r="H164">
        <v>325.94875735645587</v>
      </c>
      <c r="I164">
        <v>47</v>
      </c>
      <c r="J164">
        <v>1184868.3778052619</v>
      </c>
      <c r="K164">
        <v>87608000</v>
      </c>
      <c r="L164">
        <v>162</v>
      </c>
      <c r="M164">
        <v>0.60032379019930304</v>
      </c>
      <c r="N164">
        <v>-2.1739130434782608</v>
      </c>
    </row>
    <row r="165" spans="1:14" x14ac:dyDescent="0.3">
      <c r="A165">
        <v>164</v>
      </c>
      <c r="B165" t="s">
        <v>139</v>
      </c>
      <c r="C165" t="s">
        <v>149</v>
      </c>
      <c r="D165" t="s">
        <v>155</v>
      </c>
      <c r="E165" t="s">
        <v>156</v>
      </c>
      <c r="F165" t="s">
        <v>161</v>
      </c>
      <c r="G165" t="s">
        <v>225</v>
      </c>
      <c r="H165">
        <v>325.94875735645587</v>
      </c>
      <c r="I165">
        <v>47</v>
      </c>
      <c r="J165">
        <v>1184868.3778052619</v>
      </c>
      <c r="K165">
        <v>87608000</v>
      </c>
      <c r="L165">
        <v>163</v>
      </c>
      <c r="M165">
        <v>0.60032379019930304</v>
      </c>
      <c r="N165">
        <v>-2.1739130434782608</v>
      </c>
    </row>
    <row r="166" spans="1:14" x14ac:dyDescent="0.3">
      <c r="A166">
        <v>165</v>
      </c>
      <c r="B166" t="s">
        <v>139</v>
      </c>
      <c r="C166" t="s">
        <v>149</v>
      </c>
      <c r="D166" t="s">
        <v>155</v>
      </c>
      <c r="E166" t="s">
        <v>156</v>
      </c>
      <c r="F166" t="s">
        <v>161</v>
      </c>
      <c r="G166" t="s">
        <v>225</v>
      </c>
      <c r="H166">
        <v>325.94875735645587</v>
      </c>
      <c r="I166">
        <v>47</v>
      </c>
      <c r="J166">
        <v>1184868.3778052619</v>
      </c>
      <c r="K166">
        <v>87608000</v>
      </c>
      <c r="L166">
        <v>164</v>
      </c>
      <c r="M166">
        <v>0.60032379019930304</v>
      </c>
      <c r="N166">
        <v>-2.1739130434782608</v>
      </c>
    </row>
    <row r="167" spans="1:14" x14ac:dyDescent="0.3">
      <c r="A167">
        <v>166</v>
      </c>
      <c r="B167" t="s">
        <v>139</v>
      </c>
      <c r="C167" t="s">
        <v>149</v>
      </c>
      <c r="D167" t="s">
        <v>155</v>
      </c>
      <c r="E167" t="s">
        <v>156</v>
      </c>
      <c r="F167" t="s">
        <v>161</v>
      </c>
      <c r="G167" t="s">
        <v>225</v>
      </c>
      <c r="H167">
        <v>325.94875735645587</v>
      </c>
      <c r="I167">
        <v>47</v>
      </c>
      <c r="J167">
        <v>1184868.3778052619</v>
      </c>
      <c r="K167">
        <v>87608000</v>
      </c>
      <c r="L167">
        <v>165</v>
      </c>
      <c r="M167">
        <v>0.60032379019930304</v>
      </c>
      <c r="N167">
        <v>-2.1739130434782608</v>
      </c>
    </row>
    <row r="168" spans="1:14" x14ac:dyDescent="0.3">
      <c r="A168">
        <v>167</v>
      </c>
      <c r="B168" t="s">
        <v>139</v>
      </c>
      <c r="C168" t="s">
        <v>149</v>
      </c>
      <c r="D168" t="s">
        <v>155</v>
      </c>
      <c r="E168" t="s">
        <v>156</v>
      </c>
      <c r="F168" t="s">
        <v>161</v>
      </c>
      <c r="G168" t="s">
        <v>225</v>
      </c>
      <c r="H168">
        <v>325.94875735645587</v>
      </c>
      <c r="I168">
        <v>47</v>
      </c>
      <c r="J168">
        <v>1184868.3778052619</v>
      </c>
      <c r="K168">
        <v>87608000</v>
      </c>
      <c r="L168">
        <v>166</v>
      </c>
      <c r="M168">
        <v>0.60032379019930304</v>
      </c>
      <c r="N168">
        <v>-2.1739130434782608</v>
      </c>
    </row>
    <row r="169" spans="1:14" x14ac:dyDescent="0.3">
      <c r="A169">
        <v>168</v>
      </c>
      <c r="B169" t="s">
        <v>139</v>
      </c>
      <c r="C169" t="s">
        <v>149</v>
      </c>
      <c r="D169" t="s">
        <v>155</v>
      </c>
      <c r="E169" t="s">
        <v>156</v>
      </c>
      <c r="F169" t="s">
        <v>161</v>
      </c>
      <c r="G169" t="s">
        <v>225</v>
      </c>
      <c r="H169">
        <v>325.94875735645587</v>
      </c>
      <c r="I169">
        <v>47</v>
      </c>
      <c r="J169">
        <v>1184868.3778052619</v>
      </c>
      <c r="K169">
        <v>87608000</v>
      </c>
      <c r="L169">
        <v>167</v>
      </c>
      <c r="M169">
        <v>0.60032379019930304</v>
      </c>
      <c r="N169">
        <v>-2.1739130434782608</v>
      </c>
    </row>
    <row r="170" spans="1:14" x14ac:dyDescent="0.3">
      <c r="A170">
        <v>169</v>
      </c>
      <c r="B170" t="s">
        <v>139</v>
      </c>
      <c r="C170" t="s">
        <v>149</v>
      </c>
      <c r="D170" t="s">
        <v>155</v>
      </c>
      <c r="E170" t="s">
        <v>156</v>
      </c>
      <c r="F170" t="s">
        <v>161</v>
      </c>
      <c r="G170" t="s">
        <v>225</v>
      </c>
      <c r="H170">
        <v>325.94875735645587</v>
      </c>
      <c r="I170">
        <v>47</v>
      </c>
      <c r="J170">
        <v>1184868.3778052619</v>
      </c>
      <c r="K170">
        <v>87608000</v>
      </c>
      <c r="L170">
        <v>168</v>
      </c>
      <c r="M170">
        <v>0.60032379019930304</v>
      </c>
      <c r="N170">
        <v>-2.1739130434782608</v>
      </c>
    </row>
    <row r="171" spans="1:14" x14ac:dyDescent="0.3">
      <c r="A171">
        <v>170</v>
      </c>
      <c r="B171" t="s">
        <v>139</v>
      </c>
      <c r="C171" t="s">
        <v>149</v>
      </c>
      <c r="D171" t="s">
        <v>155</v>
      </c>
      <c r="E171" t="s">
        <v>156</v>
      </c>
      <c r="F171" t="s">
        <v>161</v>
      </c>
      <c r="G171" t="s">
        <v>225</v>
      </c>
      <c r="H171">
        <v>325.94875735645587</v>
      </c>
      <c r="I171">
        <v>47</v>
      </c>
      <c r="J171">
        <v>1184868.3778052619</v>
      </c>
      <c r="K171">
        <v>87608000</v>
      </c>
      <c r="L171">
        <v>169</v>
      </c>
      <c r="M171">
        <v>0.60032379019930304</v>
      </c>
      <c r="N171">
        <v>-2.1739130434782608</v>
      </c>
    </row>
    <row r="172" spans="1:14" x14ac:dyDescent="0.3">
      <c r="A172">
        <v>171</v>
      </c>
      <c r="B172" t="s">
        <v>139</v>
      </c>
      <c r="C172" t="s">
        <v>149</v>
      </c>
      <c r="D172" t="s">
        <v>155</v>
      </c>
      <c r="E172" t="s">
        <v>156</v>
      </c>
      <c r="F172" t="s">
        <v>161</v>
      </c>
      <c r="G172" t="s">
        <v>225</v>
      </c>
      <c r="H172">
        <v>325.94875735645587</v>
      </c>
      <c r="I172">
        <v>47</v>
      </c>
      <c r="J172">
        <v>1184868.3778052619</v>
      </c>
      <c r="K172">
        <v>87608000</v>
      </c>
      <c r="L172">
        <v>170</v>
      </c>
      <c r="M172">
        <v>0.60032379019930304</v>
      </c>
      <c r="N172">
        <v>-2.1739130434782608</v>
      </c>
    </row>
    <row r="173" spans="1:14" x14ac:dyDescent="0.3">
      <c r="A173">
        <v>172</v>
      </c>
      <c r="B173" t="s">
        <v>139</v>
      </c>
      <c r="C173" t="s">
        <v>149</v>
      </c>
      <c r="D173" t="s">
        <v>155</v>
      </c>
      <c r="E173" t="s">
        <v>156</v>
      </c>
      <c r="F173" t="s">
        <v>161</v>
      </c>
      <c r="G173" t="s">
        <v>225</v>
      </c>
      <c r="H173">
        <v>325.94875735645587</v>
      </c>
      <c r="I173">
        <v>47</v>
      </c>
      <c r="J173">
        <v>1184868.3778052619</v>
      </c>
      <c r="K173">
        <v>87608000</v>
      </c>
      <c r="L173">
        <v>171</v>
      </c>
      <c r="M173">
        <v>0.60032379019930304</v>
      </c>
      <c r="N173">
        <v>-2.1739130434782608</v>
      </c>
    </row>
    <row r="174" spans="1:14" x14ac:dyDescent="0.3">
      <c r="A174">
        <v>173</v>
      </c>
      <c r="B174" t="s">
        <v>139</v>
      </c>
      <c r="C174" t="s">
        <v>149</v>
      </c>
      <c r="D174" t="s">
        <v>155</v>
      </c>
      <c r="E174" t="s">
        <v>156</v>
      </c>
      <c r="F174" t="s">
        <v>161</v>
      </c>
      <c r="G174" t="s">
        <v>225</v>
      </c>
      <c r="H174">
        <v>325.94875735645587</v>
      </c>
      <c r="I174">
        <v>47</v>
      </c>
      <c r="J174">
        <v>1184868.3778052619</v>
      </c>
      <c r="K174">
        <v>87608000</v>
      </c>
      <c r="L174">
        <v>172</v>
      </c>
      <c r="M174">
        <v>0.60032379019930304</v>
      </c>
      <c r="N174">
        <v>-2.1739130434782608</v>
      </c>
    </row>
    <row r="175" spans="1:14" x14ac:dyDescent="0.3">
      <c r="A175">
        <v>174</v>
      </c>
      <c r="B175" t="s">
        <v>139</v>
      </c>
      <c r="C175" t="s">
        <v>149</v>
      </c>
      <c r="D175" t="s">
        <v>155</v>
      </c>
      <c r="E175" t="s">
        <v>156</v>
      </c>
      <c r="F175" t="s">
        <v>161</v>
      </c>
      <c r="G175" t="s">
        <v>225</v>
      </c>
      <c r="H175">
        <v>325.94875735645587</v>
      </c>
      <c r="I175">
        <v>47</v>
      </c>
      <c r="J175">
        <v>1184868.3778052619</v>
      </c>
      <c r="K175">
        <v>87608000</v>
      </c>
      <c r="L175">
        <v>173</v>
      </c>
      <c r="M175">
        <v>0.60032379019930304</v>
      </c>
      <c r="N175">
        <v>-2.1739130434782608</v>
      </c>
    </row>
    <row r="176" spans="1:14" x14ac:dyDescent="0.3">
      <c r="A176">
        <v>175</v>
      </c>
      <c r="B176" t="s">
        <v>139</v>
      </c>
      <c r="C176" t="s">
        <v>149</v>
      </c>
      <c r="D176" t="s">
        <v>155</v>
      </c>
      <c r="E176" t="s">
        <v>156</v>
      </c>
      <c r="F176" t="s">
        <v>161</v>
      </c>
      <c r="G176" t="s">
        <v>225</v>
      </c>
      <c r="H176">
        <v>325.94875735645587</v>
      </c>
      <c r="I176">
        <v>47</v>
      </c>
      <c r="J176">
        <v>1184868.3778052619</v>
      </c>
      <c r="K176">
        <v>87608000</v>
      </c>
      <c r="L176">
        <v>174</v>
      </c>
      <c r="M176">
        <v>0.60032379019930304</v>
      </c>
      <c r="N176">
        <v>-2.1739130434782608</v>
      </c>
    </row>
    <row r="177" spans="1:14" x14ac:dyDescent="0.3">
      <c r="A177">
        <v>176</v>
      </c>
      <c r="B177" t="s">
        <v>139</v>
      </c>
      <c r="C177" t="s">
        <v>149</v>
      </c>
      <c r="D177" t="s">
        <v>155</v>
      </c>
      <c r="E177" t="s">
        <v>156</v>
      </c>
      <c r="F177" t="s">
        <v>161</v>
      </c>
      <c r="G177" t="s">
        <v>225</v>
      </c>
      <c r="H177">
        <v>325.94875735645587</v>
      </c>
      <c r="I177">
        <v>47</v>
      </c>
      <c r="J177">
        <v>1184868.3778052619</v>
      </c>
      <c r="K177">
        <v>87608000</v>
      </c>
      <c r="L177">
        <v>175</v>
      </c>
      <c r="M177">
        <v>0.60032379019930304</v>
      </c>
      <c r="N177">
        <v>-2.1739130434782608</v>
      </c>
    </row>
    <row r="178" spans="1:14" x14ac:dyDescent="0.3">
      <c r="A178">
        <v>177</v>
      </c>
      <c r="B178" t="s">
        <v>139</v>
      </c>
      <c r="C178" t="s">
        <v>149</v>
      </c>
      <c r="D178" t="s">
        <v>155</v>
      </c>
      <c r="E178" t="s">
        <v>156</v>
      </c>
      <c r="F178" t="s">
        <v>161</v>
      </c>
      <c r="G178" t="s">
        <v>225</v>
      </c>
      <c r="H178">
        <v>325.94875735645587</v>
      </c>
      <c r="I178">
        <v>47</v>
      </c>
      <c r="J178">
        <v>1184868.3778052619</v>
      </c>
      <c r="K178">
        <v>87608000</v>
      </c>
      <c r="L178">
        <v>176</v>
      </c>
      <c r="M178">
        <v>0.60032379019930304</v>
      </c>
      <c r="N178">
        <v>-2.1739130434782608</v>
      </c>
    </row>
    <row r="179" spans="1:14" x14ac:dyDescent="0.3">
      <c r="A179">
        <v>178</v>
      </c>
      <c r="B179" t="s">
        <v>139</v>
      </c>
      <c r="C179" t="s">
        <v>149</v>
      </c>
      <c r="D179" t="s">
        <v>155</v>
      </c>
      <c r="E179" t="s">
        <v>156</v>
      </c>
      <c r="F179" t="s">
        <v>161</v>
      </c>
      <c r="G179" t="s">
        <v>225</v>
      </c>
      <c r="H179">
        <v>325.94875735645587</v>
      </c>
      <c r="I179">
        <v>47</v>
      </c>
      <c r="J179">
        <v>1184868.3778052619</v>
      </c>
      <c r="K179">
        <v>87608000</v>
      </c>
      <c r="L179">
        <v>177</v>
      </c>
      <c r="M179">
        <v>0.60032379019930304</v>
      </c>
      <c r="N179">
        <v>-2.1739130434782608</v>
      </c>
    </row>
    <row r="180" spans="1:14" x14ac:dyDescent="0.3">
      <c r="A180">
        <v>179</v>
      </c>
      <c r="B180" t="s">
        <v>139</v>
      </c>
      <c r="C180" t="s">
        <v>149</v>
      </c>
      <c r="D180" t="s">
        <v>155</v>
      </c>
      <c r="E180" t="s">
        <v>156</v>
      </c>
      <c r="F180" t="s">
        <v>161</v>
      </c>
      <c r="G180" t="s">
        <v>225</v>
      </c>
      <c r="H180">
        <v>325.94875735645587</v>
      </c>
      <c r="I180">
        <v>47</v>
      </c>
      <c r="J180">
        <v>1184868.3778052619</v>
      </c>
      <c r="K180">
        <v>87608000</v>
      </c>
      <c r="L180">
        <v>178</v>
      </c>
      <c r="M180">
        <v>0.60032379019930304</v>
      </c>
      <c r="N180">
        <v>-2.1739130434782608</v>
      </c>
    </row>
    <row r="181" spans="1:14" x14ac:dyDescent="0.3">
      <c r="A181">
        <v>180</v>
      </c>
      <c r="B181" t="s">
        <v>139</v>
      </c>
      <c r="C181" t="s">
        <v>149</v>
      </c>
      <c r="D181" t="s">
        <v>155</v>
      </c>
      <c r="E181" t="s">
        <v>156</v>
      </c>
      <c r="F181" t="s">
        <v>161</v>
      </c>
      <c r="G181" t="s">
        <v>225</v>
      </c>
      <c r="H181">
        <v>325.94875735645587</v>
      </c>
      <c r="I181">
        <v>47</v>
      </c>
      <c r="J181">
        <v>1184868.3778052619</v>
      </c>
      <c r="K181">
        <v>87608000</v>
      </c>
      <c r="L181">
        <v>179</v>
      </c>
      <c r="M181">
        <v>0.60032379019930304</v>
      </c>
      <c r="N181">
        <v>-2.1739130434782608</v>
      </c>
    </row>
    <row r="182" spans="1:14" x14ac:dyDescent="0.3">
      <c r="A182">
        <v>181</v>
      </c>
      <c r="B182" t="s">
        <v>139</v>
      </c>
      <c r="C182" t="s">
        <v>149</v>
      </c>
      <c r="D182" t="s">
        <v>155</v>
      </c>
      <c r="E182" t="s">
        <v>156</v>
      </c>
      <c r="F182" t="s">
        <v>161</v>
      </c>
      <c r="G182" t="s">
        <v>225</v>
      </c>
      <c r="H182">
        <v>325.94875735645587</v>
      </c>
      <c r="I182">
        <v>47</v>
      </c>
      <c r="J182">
        <v>1184868.3778052619</v>
      </c>
      <c r="K182">
        <v>87608000</v>
      </c>
      <c r="L182">
        <v>180</v>
      </c>
      <c r="M182">
        <v>0.60032379019930304</v>
      </c>
      <c r="N182">
        <v>-2.1739130434782608</v>
      </c>
    </row>
    <row r="183" spans="1:14" x14ac:dyDescent="0.3">
      <c r="A183">
        <v>182</v>
      </c>
      <c r="B183" t="s">
        <v>139</v>
      </c>
      <c r="C183" t="s">
        <v>149</v>
      </c>
      <c r="D183" t="s">
        <v>155</v>
      </c>
      <c r="E183" t="s">
        <v>156</v>
      </c>
      <c r="F183" t="s">
        <v>161</v>
      </c>
      <c r="G183" t="s">
        <v>225</v>
      </c>
      <c r="H183">
        <v>325.94875735645587</v>
      </c>
      <c r="I183">
        <v>47</v>
      </c>
      <c r="J183">
        <v>1184868.3778052619</v>
      </c>
      <c r="K183">
        <v>87608000</v>
      </c>
      <c r="L183">
        <v>181</v>
      </c>
      <c r="M183">
        <v>0.60032379019930304</v>
      </c>
      <c r="N183">
        <v>-2.1739130434782608</v>
      </c>
    </row>
    <row r="184" spans="1:14" x14ac:dyDescent="0.3">
      <c r="A184">
        <v>183</v>
      </c>
      <c r="B184" t="s">
        <v>139</v>
      </c>
      <c r="C184" t="s">
        <v>149</v>
      </c>
      <c r="D184" t="s">
        <v>155</v>
      </c>
      <c r="E184" t="s">
        <v>156</v>
      </c>
      <c r="F184" t="s">
        <v>161</v>
      </c>
      <c r="G184" t="s">
        <v>225</v>
      </c>
      <c r="H184">
        <v>325.94875735645587</v>
      </c>
      <c r="I184">
        <v>47</v>
      </c>
      <c r="J184">
        <v>1184868.3778052619</v>
      </c>
      <c r="K184">
        <v>87608000</v>
      </c>
      <c r="L184">
        <v>182</v>
      </c>
      <c r="M184">
        <v>0.60032379019930304</v>
      </c>
      <c r="N184">
        <v>-2.1739130434782608</v>
      </c>
    </row>
    <row r="185" spans="1:14" x14ac:dyDescent="0.3">
      <c r="A185">
        <v>184</v>
      </c>
      <c r="B185" t="s">
        <v>139</v>
      </c>
      <c r="C185" t="s">
        <v>149</v>
      </c>
      <c r="D185" t="s">
        <v>155</v>
      </c>
      <c r="E185" t="s">
        <v>156</v>
      </c>
      <c r="F185" t="s">
        <v>161</v>
      </c>
      <c r="G185" t="s">
        <v>225</v>
      </c>
      <c r="H185">
        <v>325.94875735645587</v>
      </c>
      <c r="I185">
        <v>47</v>
      </c>
      <c r="J185">
        <v>1184868.3778052619</v>
      </c>
      <c r="K185">
        <v>87608000</v>
      </c>
      <c r="L185">
        <v>183</v>
      </c>
      <c r="M185">
        <v>0.60032379019930304</v>
      </c>
      <c r="N185">
        <v>-2.1739130434782608</v>
      </c>
    </row>
    <row r="186" spans="1:14" x14ac:dyDescent="0.3">
      <c r="A186">
        <v>185</v>
      </c>
      <c r="B186" t="s">
        <v>139</v>
      </c>
      <c r="C186" t="s">
        <v>149</v>
      </c>
      <c r="D186" t="s">
        <v>155</v>
      </c>
      <c r="E186" t="s">
        <v>156</v>
      </c>
      <c r="F186" t="s">
        <v>161</v>
      </c>
      <c r="G186" t="s">
        <v>225</v>
      </c>
      <c r="H186">
        <v>325.94875735645587</v>
      </c>
      <c r="I186">
        <v>47</v>
      </c>
      <c r="J186">
        <v>1184868.3778052619</v>
      </c>
      <c r="K186">
        <v>87608000</v>
      </c>
      <c r="L186">
        <v>184</v>
      </c>
      <c r="M186">
        <v>0.60032379019930304</v>
      </c>
      <c r="N186">
        <v>-2.1739130434782608</v>
      </c>
    </row>
    <row r="187" spans="1:14" x14ac:dyDescent="0.3">
      <c r="A187">
        <v>186</v>
      </c>
      <c r="B187" t="s">
        <v>139</v>
      </c>
      <c r="C187" t="s">
        <v>149</v>
      </c>
      <c r="D187" t="s">
        <v>155</v>
      </c>
      <c r="E187" t="s">
        <v>156</v>
      </c>
      <c r="F187" t="s">
        <v>161</v>
      </c>
      <c r="G187" t="s">
        <v>225</v>
      </c>
      <c r="H187">
        <v>325.94875735645587</v>
      </c>
      <c r="I187">
        <v>47</v>
      </c>
      <c r="J187">
        <v>1184868.3778052619</v>
      </c>
      <c r="K187">
        <v>87608000</v>
      </c>
      <c r="L187">
        <v>185</v>
      </c>
      <c r="M187">
        <v>0.60032379019930304</v>
      </c>
      <c r="N187">
        <v>-2.1739130434782608</v>
      </c>
    </row>
    <row r="188" spans="1:14" x14ac:dyDescent="0.3">
      <c r="A188">
        <v>187</v>
      </c>
      <c r="B188" t="s">
        <v>139</v>
      </c>
      <c r="C188" t="s">
        <v>149</v>
      </c>
      <c r="D188" t="s">
        <v>155</v>
      </c>
      <c r="E188" t="s">
        <v>156</v>
      </c>
      <c r="F188" t="s">
        <v>161</v>
      </c>
      <c r="G188" t="s">
        <v>225</v>
      </c>
      <c r="H188">
        <v>325.94875735645587</v>
      </c>
      <c r="I188">
        <v>47</v>
      </c>
      <c r="J188">
        <v>1184868.3778052619</v>
      </c>
      <c r="K188">
        <v>87608000</v>
      </c>
      <c r="L188">
        <v>186</v>
      </c>
      <c r="M188">
        <v>0.60032379019930304</v>
      </c>
      <c r="N188">
        <v>-2.1739130434782608</v>
      </c>
    </row>
    <row r="189" spans="1:14" x14ac:dyDescent="0.3">
      <c r="A189">
        <v>188</v>
      </c>
      <c r="B189" t="s">
        <v>139</v>
      </c>
      <c r="C189" t="s">
        <v>149</v>
      </c>
      <c r="D189" t="s">
        <v>155</v>
      </c>
      <c r="E189" t="s">
        <v>156</v>
      </c>
      <c r="F189" t="s">
        <v>161</v>
      </c>
      <c r="G189" t="s">
        <v>225</v>
      </c>
      <c r="H189">
        <v>325.94875735645587</v>
      </c>
      <c r="I189">
        <v>47</v>
      </c>
      <c r="J189">
        <v>1184868.3778052619</v>
      </c>
      <c r="K189">
        <v>87608000</v>
      </c>
      <c r="L189">
        <v>187</v>
      </c>
      <c r="M189">
        <v>0.60032379019930304</v>
      </c>
      <c r="N189">
        <v>-2.1739130434782608</v>
      </c>
    </row>
    <row r="190" spans="1:14" x14ac:dyDescent="0.3">
      <c r="A190">
        <v>189</v>
      </c>
      <c r="B190" t="s">
        <v>139</v>
      </c>
      <c r="C190" t="s">
        <v>149</v>
      </c>
      <c r="D190" t="s">
        <v>155</v>
      </c>
      <c r="E190" t="s">
        <v>156</v>
      </c>
      <c r="F190" t="s">
        <v>161</v>
      </c>
      <c r="G190" t="s">
        <v>225</v>
      </c>
      <c r="H190">
        <v>325.94875735645587</v>
      </c>
      <c r="I190">
        <v>47</v>
      </c>
      <c r="J190">
        <v>1184868.3778052619</v>
      </c>
      <c r="K190">
        <v>87608000</v>
      </c>
      <c r="L190">
        <v>188</v>
      </c>
      <c r="M190">
        <v>0.60032379019930304</v>
      </c>
      <c r="N190">
        <v>-2.1739130434782608</v>
      </c>
    </row>
    <row r="191" spans="1:14" x14ac:dyDescent="0.3">
      <c r="A191">
        <v>190</v>
      </c>
      <c r="B191" t="s">
        <v>139</v>
      </c>
      <c r="C191" t="s">
        <v>149</v>
      </c>
      <c r="D191" t="s">
        <v>155</v>
      </c>
      <c r="E191" t="s">
        <v>156</v>
      </c>
      <c r="F191" t="s">
        <v>161</v>
      </c>
      <c r="G191" t="s">
        <v>225</v>
      </c>
      <c r="H191">
        <v>325.94875735645587</v>
      </c>
      <c r="I191">
        <v>47</v>
      </c>
      <c r="J191">
        <v>1184868.3778052619</v>
      </c>
      <c r="K191">
        <v>87608000</v>
      </c>
      <c r="L191">
        <v>189</v>
      </c>
      <c r="M191">
        <v>0.60032379019930304</v>
      </c>
      <c r="N191">
        <v>-2.1739130434782608</v>
      </c>
    </row>
    <row r="192" spans="1:14" x14ac:dyDescent="0.3">
      <c r="A192">
        <v>191</v>
      </c>
      <c r="B192" t="s">
        <v>139</v>
      </c>
      <c r="C192" t="s">
        <v>149</v>
      </c>
      <c r="D192" t="s">
        <v>155</v>
      </c>
      <c r="E192" t="s">
        <v>156</v>
      </c>
      <c r="F192" t="s">
        <v>161</v>
      </c>
      <c r="G192" t="s">
        <v>225</v>
      </c>
      <c r="H192">
        <v>325.94875735645587</v>
      </c>
      <c r="I192">
        <v>47</v>
      </c>
      <c r="J192">
        <v>1184868.3778052619</v>
      </c>
      <c r="K192">
        <v>87608000</v>
      </c>
      <c r="L192">
        <v>190</v>
      </c>
      <c r="M192">
        <v>0.60032379019930304</v>
      </c>
      <c r="N192">
        <v>-2.1739130434782608</v>
      </c>
    </row>
    <row r="193" spans="1:14" x14ac:dyDescent="0.3">
      <c r="A193">
        <v>192</v>
      </c>
      <c r="B193" t="s">
        <v>139</v>
      </c>
      <c r="C193" t="s">
        <v>149</v>
      </c>
      <c r="D193" t="s">
        <v>155</v>
      </c>
      <c r="E193" t="s">
        <v>156</v>
      </c>
      <c r="F193" t="s">
        <v>161</v>
      </c>
      <c r="G193" t="s">
        <v>225</v>
      </c>
      <c r="H193">
        <v>325.94875735645587</v>
      </c>
      <c r="I193">
        <v>47</v>
      </c>
      <c r="J193">
        <v>1184868.3778052619</v>
      </c>
      <c r="K193">
        <v>87608000</v>
      </c>
      <c r="L193">
        <v>191</v>
      </c>
      <c r="M193">
        <v>0.60032379019930304</v>
      </c>
      <c r="N193">
        <v>-2.1739130434782608</v>
      </c>
    </row>
    <row r="194" spans="1:14" x14ac:dyDescent="0.3">
      <c r="A194">
        <v>193</v>
      </c>
      <c r="B194" t="s">
        <v>139</v>
      </c>
      <c r="C194" t="s">
        <v>149</v>
      </c>
      <c r="D194" t="s">
        <v>155</v>
      </c>
      <c r="E194" t="s">
        <v>156</v>
      </c>
      <c r="F194" t="s">
        <v>161</v>
      </c>
      <c r="G194" t="s">
        <v>225</v>
      </c>
      <c r="H194">
        <v>325.94875735645587</v>
      </c>
      <c r="I194">
        <v>47</v>
      </c>
      <c r="J194">
        <v>1184868.3778052619</v>
      </c>
      <c r="K194">
        <v>87608000</v>
      </c>
      <c r="L194">
        <v>192</v>
      </c>
      <c r="M194">
        <v>0.60032379019930304</v>
      </c>
      <c r="N194">
        <v>-2.1739130434782608</v>
      </c>
    </row>
    <row r="195" spans="1:14" x14ac:dyDescent="0.3">
      <c r="A195">
        <v>194</v>
      </c>
      <c r="B195" t="s">
        <v>139</v>
      </c>
      <c r="C195" t="s">
        <v>149</v>
      </c>
      <c r="D195" t="s">
        <v>155</v>
      </c>
      <c r="E195" t="s">
        <v>156</v>
      </c>
      <c r="F195" t="s">
        <v>161</v>
      </c>
      <c r="G195" t="s">
        <v>225</v>
      </c>
      <c r="H195">
        <v>325.94875735645587</v>
      </c>
      <c r="I195">
        <v>47</v>
      </c>
      <c r="J195">
        <v>1184868.3778052619</v>
      </c>
      <c r="K195">
        <v>87608000</v>
      </c>
      <c r="L195">
        <v>193</v>
      </c>
      <c r="M195">
        <v>0.60032379019930304</v>
      </c>
      <c r="N195">
        <v>-2.1739130434782608</v>
      </c>
    </row>
    <row r="196" spans="1:14" x14ac:dyDescent="0.3">
      <c r="A196">
        <v>195</v>
      </c>
      <c r="B196" t="s">
        <v>139</v>
      </c>
      <c r="C196" t="s">
        <v>149</v>
      </c>
      <c r="D196" t="s">
        <v>155</v>
      </c>
      <c r="E196" t="s">
        <v>156</v>
      </c>
      <c r="F196" t="s">
        <v>161</v>
      </c>
      <c r="G196" t="s">
        <v>225</v>
      </c>
      <c r="H196">
        <v>325.94875735645587</v>
      </c>
      <c r="I196">
        <v>47</v>
      </c>
      <c r="J196">
        <v>1184868.3778052619</v>
      </c>
      <c r="K196">
        <v>87608000</v>
      </c>
      <c r="L196">
        <v>194</v>
      </c>
      <c r="M196">
        <v>0.60032379019930304</v>
      </c>
      <c r="N196">
        <v>-2.1739130434782608</v>
      </c>
    </row>
    <row r="197" spans="1:14" x14ac:dyDescent="0.3">
      <c r="A197">
        <v>196</v>
      </c>
      <c r="B197" t="s">
        <v>139</v>
      </c>
      <c r="C197" t="s">
        <v>149</v>
      </c>
      <c r="D197" t="s">
        <v>155</v>
      </c>
      <c r="E197" t="s">
        <v>156</v>
      </c>
      <c r="F197" t="s">
        <v>161</v>
      </c>
      <c r="G197" t="s">
        <v>225</v>
      </c>
      <c r="H197">
        <v>325.94875735645587</v>
      </c>
      <c r="I197">
        <v>47</v>
      </c>
      <c r="J197">
        <v>1184868.3778052619</v>
      </c>
      <c r="K197">
        <v>87608000</v>
      </c>
      <c r="L197">
        <v>195</v>
      </c>
      <c r="M197">
        <v>0.60032379019930304</v>
      </c>
      <c r="N197">
        <v>-2.1739130434782608</v>
      </c>
    </row>
    <row r="198" spans="1:14" x14ac:dyDescent="0.3">
      <c r="A198">
        <v>197</v>
      </c>
      <c r="B198" t="s">
        <v>139</v>
      </c>
      <c r="C198" t="s">
        <v>149</v>
      </c>
      <c r="D198" t="s">
        <v>155</v>
      </c>
      <c r="E198" t="s">
        <v>156</v>
      </c>
      <c r="F198" t="s">
        <v>161</v>
      </c>
      <c r="G198" t="s">
        <v>225</v>
      </c>
      <c r="H198">
        <v>325.94875735645587</v>
      </c>
      <c r="I198">
        <v>47</v>
      </c>
      <c r="J198">
        <v>1184868.3778052619</v>
      </c>
      <c r="K198">
        <v>87608000</v>
      </c>
      <c r="L198">
        <v>196</v>
      </c>
      <c r="M198">
        <v>0.60032379019930304</v>
      </c>
      <c r="N198">
        <v>-2.1739130434782608</v>
      </c>
    </row>
    <row r="199" spans="1:14" x14ac:dyDescent="0.3">
      <c r="A199">
        <v>198</v>
      </c>
      <c r="B199" t="s">
        <v>139</v>
      </c>
      <c r="C199" t="s">
        <v>149</v>
      </c>
      <c r="D199" t="s">
        <v>155</v>
      </c>
      <c r="E199" t="s">
        <v>156</v>
      </c>
      <c r="F199" t="s">
        <v>161</v>
      </c>
      <c r="G199" t="s">
        <v>225</v>
      </c>
      <c r="H199">
        <v>325.94875735645587</v>
      </c>
      <c r="I199">
        <v>47</v>
      </c>
      <c r="J199">
        <v>1184868.3778052619</v>
      </c>
      <c r="K199">
        <v>87608000</v>
      </c>
      <c r="L199">
        <v>197</v>
      </c>
      <c r="M199">
        <v>0.60032379019930304</v>
      </c>
      <c r="N199">
        <v>-2.1739130434782608</v>
      </c>
    </row>
    <row r="200" spans="1:14" x14ac:dyDescent="0.3">
      <c r="A200">
        <v>199</v>
      </c>
      <c r="B200" t="s">
        <v>139</v>
      </c>
      <c r="C200" t="s">
        <v>149</v>
      </c>
      <c r="D200" t="s">
        <v>155</v>
      </c>
      <c r="E200" t="s">
        <v>156</v>
      </c>
      <c r="F200" t="s">
        <v>161</v>
      </c>
      <c r="G200" t="s">
        <v>225</v>
      </c>
      <c r="H200">
        <v>325.94875735645587</v>
      </c>
      <c r="I200">
        <v>47</v>
      </c>
      <c r="J200">
        <v>1184868.3778052619</v>
      </c>
      <c r="K200">
        <v>87608000</v>
      </c>
      <c r="L200">
        <v>198</v>
      </c>
      <c r="M200">
        <v>0.60032379019930304</v>
      </c>
      <c r="N200">
        <v>-2.1739130434782608</v>
      </c>
    </row>
    <row r="201" spans="1:14" x14ac:dyDescent="0.3">
      <c r="A201">
        <v>200</v>
      </c>
      <c r="B201" t="s">
        <v>139</v>
      </c>
      <c r="C201" t="s">
        <v>149</v>
      </c>
      <c r="D201" t="s">
        <v>155</v>
      </c>
      <c r="E201" t="s">
        <v>156</v>
      </c>
      <c r="F201" t="s">
        <v>161</v>
      </c>
      <c r="G201" t="s">
        <v>225</v>
      </c>
      <c r="H201">
        <v>325.94875735645587</v>
      </c>
      <c r="I201">
        <v>47</v>
      </c>
      <c r="J201">
        <v>1184868.3778052619</v>
      </c>
      <c r="K201">
        <v>87608000</v>
      </c>
      <c r="L201">
        <v>199</v>
      </c>
      <c r="M201">
        <v>0.60032379019930304</v>
      </c>
      <c r="N201">
        <v>-2.1739130434782608</v>
      </c>
    </row>
    <row r="202" spans="1:14" x14ac:dyDescent="0.3">
      <c r="A202">
        <v>201</v>
      </c>
      <c r="B202" t="s">
        <v>139</v>
      </c>
      <c r="C202" t="s">
        <v>149</v>
      </c>
      <c r="D202" t="s">
        <v>155</v>
      </c>
      <c r="E202" t="s">
        <v>156</v>
      </c>
      <c r="F202" t="s">
        <v>161</v>
      </c>
      <c r="G202" t="s">
        <v>225</v>
      </c>
      <c r="H202">
        <v>325.94875735645587</v>
      </c>
      <c r="I202">
        <v>47</v>
      </c>
      <c r="J202">
        <v>1184868.3778052619</v>
      </c>
      <c r="K202">
        <v>87608000</v>
      </c>
      <c r="L202">
        <v>200</v>
      </c>
      <c r="M202">
        <v>0.60032379019930304</v>
      </c>
      <c r="N202">
        <v>-2.1739130434782608</v>
      </c>
    </row>
    <row r="203" spans="1:14" x14ac:dyDescent="0.3">
      <c r="A203">
        <v>202</v>
      </c>
      <c r="B203" t="s">
        <v>139</v>
      </c>
      <c r="C203" t="s">
        <v>149</v>
      </c>
      <c r="D203" t="s">
        <v>155</v>
      </c>
      <c r="E203" t="s">
        <v>156</v>
      </c>
      <c r="F203" t="s">
        <v>161</v>
      </c>
      <c r="G203" t="s">
        <v>225</v>
      </c>
      <c r="H203">
        <v>325.94875735645587</v>
      </c>
      <c r="I203">
        <v>47</v>
      </c>
      <c r="J203">
        <v>1184868.3778052619</v>
      </c>
      <c r="K203">
        <v>87608000</v>
      </c>
      <c r="L203">
        <v>201</v>
      </c>
      <c r="M203">
        <v>0.60032379019930304</v>
      </c>
      <c r="N203">
        <v>-2.1739130434782608</v>
      </c>
    </row>
    <row r="204" spans="1:14" x14ac:dyDescent="0.3">
      <c r="A204">
        <v>203</v>
      </c>
      <c r="B204" t="s">
        <v>139</v>
      </c>
      <c r="C204" t="s">
        <v>149</v>
      </c>
      <c r="D204" t="s">
        <v>155</v>
      </c>
      <c r="E204" t="s">
        <v>156</v>
      </c>
      <c r="F204" t="s">
        <v>161</v>
      </c>
      <c r="G204" t="s">
        <v>225</v>
      </c>
      <c r="H204">
        <v>325.94875735645587</v>
      </c>
      <c r="I204">
        <v>47</v>
      </c>
      <c r="J204">
        <v>1184868.3778052619</v>
      </c>
      <c r="K204">
        <v>87608000</v>
      </c>
      <c r="L204">
        <v>202</v>
      </c>
      <c r="M204">
        <v>0.60032379019930304</v>
      </c>
      <c r="N204">
        <v>-2.1739130434782608</v>
      </c>
    </row>
    <row r="205" spans="1:14" x14ac:dyDescent="0.3">
      <c r="A205">
        <v>204</v>
      </c>
      <c r="B205" t="s">
        <v>139</v>
      </c>
      <c r="C205" t="s">
        <v>149</v>
      </c>
      <c r="D205" t="s">
        <v>155</v>
      </c>
      <c r="E205" t="s">
        <v>156</v>
      </c>
      <c r="F205" t="s">
        <v>161</v>
      </c>
      <c r="G205" t="s">
        <v>225</v>
      </c>
      <c r="H205">
        <v>326.86396330859662</v>
      </c>
      <c r="I205">
        <v>47</v>
      </c>
      <c r="J205">
        <v>1334814.2920142799</v>
      </c>
      <c r="K205">
        <v>87608000</v>
      </c>
      <c r="L205">
        <v>203</v>
      </c>
      <c r="M205">
        <v>-11.978774108393255</v>
      </c>
      <c r="N205">
        <v>-2.1739130434782608</v>
      </c>
    </row>
    <row r="206" spans="1:14" x14ac:dyDescent="0.3">
      <c r="A206">
        <v>205</v>
      </c>
      <c r="B206" t="s">
        <v>139</v>
      </c>
      <c r="C206" t="s">
        <v>149</v>
      </c>
      <c r="D206" t="s">
        <v>155</v>
      </c>
      <c r="E206" t="s">
        <v>156</v>
      </c>
      <c r="F206" t="s">
        <v>161</v>
      </c>
      <c r="G206" t="s">
        <v>225</v>
      </c>
      <c r="H206">
        <v>326.86396330859662</v>
      </c>
      <c r="I206">
        <v>47</v>
      </c>
      <c r="J206">
        <v>1334814.2920142799</v>
      </c>
      <c r="K206">
        <v>87608000</v>
      </c>
      <c r="L206">
        <v>204</v>
      </c>
      <c r="M206">
        <v>-11.978774108393255</v>
      </c>
      <c r="N206">
        <v>-2.1739130434782608</v>
      </c>
    </row>
    <row r="207" spans="1:14" x14ac:dyDescent="0.3">
      <c r="A207">
        <v>206</v>
      </c>
      <c r="B207" t="s">
        <v>139</v>
      </c>
      <c r="C207" t="s">
        <v>149</v>
      </c>
      <c r="D207" t="s">
        <v>155</v>
      </c>
      <c r="E207" t="s">
        <v>156</v>
      </c>
      <c r="F207" t="s">
        <v>161</v>
      </c>
      <c r="G207" t="s">
        <v>225</v>
      </c>
      <c r="H207">
        <v>326.86396330859662</v>
      </c>
      <c r="I207">
        <v>47</v>
      </c>
      <c r="J207">
        <v>1334814.2920142799</v>
      </c>
      <c r="K207">
        <v>87608000</v>
      </c>
      <c r="L207">
        <v>205</v>
      </c>
      <c r="M207">
        <v>-11.978774108393255</v>
      </c>
      <c r="N207">
        <v>-2.1739130434782608</v>
      </c>
    </row>
    <row r="208" spans="1:14" x14ac:dyDescent="0.3">
      <c r="A208">
        <v>207</v>
      </c>
      <c r="B208" t="s">
        <v>139</v>
      </c>
      <c r="C208" t="s">
        <v>149</v>
      </c>
      <c r="D208" t="s">
        <v>155</v>
      </c>
      <c r="E208" t="s">
        <v>156</v>
      </c>
      <c r="F208" t="s">
        <v>161</v>
      </c>
      <c r="G208" t="s">
        <v>225</v>
      </c>
      <c r="H208">
        <v>326.86396330859662</v>
      </c>
      <c r="I208">
        <v>47</v>
      </c>
      <c r="J208">
        <v>1334814.2920142799</v>
      </c>
      <c r="K208">
        <v>87608000</v>
      </c>
      <c r="L208">
        <v>206</v>
      </c>
      <c r="M208">
        <v>-11.978774108393255</v>
      </c>
      <c r="N208">
        <v>-2.1739130434782608</v>
      </c>
    </row>
    <row r="209" spans="1:14" x14ac:dyDescent="0.3">
      <c r="A209">
        <v>208</v>
      </c>
      <c r="B209" t="s">
        <v>139</v>
      </c>
      <c r="C209" t="s">
        <v>149</v>
      </c>
      <c r="D209" t="s">
        <v>155</v>
      </c>
      <c r="E209" t="s">
        <v>156</v>
      </c>
      <c r="F209" t="s">
        <v>161</v>
      </c>
      <c r="G209" t="s">
        <v>225</v>
      </c>
      <c r="H209">
        <v>326.86396330859662</v>
      </c>
      <c r="I209">
        <v>47</v>
      </c>
      <c r="J209">
        <v>1334814.2920142799</v>
      </c>
      <c r="K209">
        <v>87608000</v>
      </c>
      <c r="L209">
        <v>207</v>
      </c>
      <c r="M209">
        <v>-11.978774108393255</v>
      </c>
      <c r="N209">
        <v>-2.1739130434782608</v>
      </c>
    </row>
    <row r="210" spans="1:14" x14ac:dyDescent="0.3">
      <c r="A210">
        <v>209</v>
      </c>
      <c r="B210" t="s">
        <v>139</v>
      </c>
      <c r="C210" t="s">
        <v>149</v>
      </c>
      <c r="D210" t="s">
        <v>155</v>
      </c>
      <c r="E210" t="s">
        <v>156</v>
      </c>
      <c r="F210" t="s">
        <v>161</v>
      </c>
      <c r="G210" t="s">
        <v>225</v>
      </c>
      <c r="H210">
        <v>326.86396330859662</v>
      </c>
      <c r="I210">
        <v>47</v>
      </c>
      <c r="J210">
        <v>1334814.2920142799</v>
      </c>
      <c r="K210">
        <v>87608000</v>
      </c>
      <c r="L210">
        <v>208</v>
      </c>
      <c r="M210">
        <v>-11.978774108393255</v>
      </c>
      <c r="N210">
        <v>-2.1739130434782608</v>
      </c>
    </row>
    <row r="211" spans="1:14" x14ac:dyDescent="0.3">
      <c r="A211">
        <v>210</v>
      </c>
      <c r="B211" t="s">
        <v>139</v>
      </c>
      <c r="C211" t="s">
        <v>149</v>
      </c>
      <c r="D211" t="s">
        <v>155</v>
      </c>
      <c r="E211" t="s">
        <v>156</v>
      </c>
      <c r="F211" t="s">
        <v>161</v>
      </c>
      <c r="G211" t="s">
        <v>225</v>
      </c>
      <c r="H211">
        <v>326.86396330859662</v>
      </c>
      <c r="I211">
        <v>47</v>
      </c>
      <c r="J211">
        <v>1334814.2920142799</v>
      </c>
      <c r="K211">
        <v>87608000</v>
      </c>
      <c r="L211">
        <v>209</v>
      </c>
      <c r="M211">
        <v>-11.978774108393255</v>
      </c>
      <c r="N211">
        <v>-2.1739130434782608</v>
      </c>
    </row>
    <row r="212" spans="1:14" x14ac:dyDescent="0.3">
      <c r="A212">
        <v>211</v>
      </c>
      <c r="B212" t="s">
        <v>139</v>
      </c>
      <c r="C212" t="s">
        <v>149</v>
      </c>
      <c r="D212" t="s">
        <v>155</v>
      </c>
      <c r="E212" t="s">
        <v>156</v>
      </c>
      <c r="F212" t="s">
        <v>161</v>
      </c>
      <c r="G212" t="s">
        <v>225</v>
      </c>
      <c r="H212">
        <v>326.86396330859662</v>
      </c>
      <c r="I212">
        <v>47</v>
      </c>
      <c r="J212">
        <v>1334814.2920142799</v>
      </c>
      <c r="K212">
        <v>87608000</v>
      </c>
      <c r="L212">
        <v>210</v>
      </c>
      <c r="M212">
        <v>-11.978774108393255</v>
      </c>
      <c r="N212">
        <v>-2.1739130434782608</v>
      </c>
    </row>
    <row r="213" spans="1:14" x14ac:dyDescent="0.3">
      <c r="A213">
        <v>212</v>
      </c>
      <c r="B213" t="s">
        <v>139</v>
      </c>
      <c r="C213" t="s">
        <v>149</v>
      </c>
      <c r="D213" t="s">
        <v>155</v>
      </c>
      <c r="E213" t="s">
        <v>156</v>
      </c>
      <c r="F213" t="s">
        <v>161</v>
      </c>
      <c r="G213" t="s">
        <v>225</v>
      </c>
      <c r="H213">
        <v>326.86396330859662</v>
      </c>
      <c r="I213">
        <v>47</v>
      </c>
      <c r="J213">
        <v>1334814.2920142799</v>
      </c>
      <c r="K213">
        <v>87608000</v>
      </c>
      <c r="L213">
        <v>211</v>
      </c>
      <c r="M213">
        <v>-11.978774108393255</v>
      </c>
      <c r="N213">
        <v>-2.1739130434782608</v>
      </c>
    </row>
    <row r="214" spans="1:14" x14ac:dyDescent="0.3">
      <c r="A214">
        <v>213</v>
      </c>
      <c r="B214" t="s">
        <v>139</v>
      </c>
      <c r="C214" t="s">
        <v>149</v>
      </c>
      <c r="D214" t="s">
        <v>155</v>
      </c>
      <c r="E214" t="s">
        <v>156</v>
      </c>
      <c r="F214" t="s">
        <v>161</v>
      </c>
      <c r="G214" t="s">
        <v>225</v>
      </c>
      <c r="H214">
        <v>326.86396330859662</v>
      </c>
      <c r="I214">
        <v>47</v>
      </c>
      <c r="J214">
        <v>1334814.2920142799</v>
      </c>
      <c r="K214">
        <v>87608000</v>
      </c>
      <c r="L214">
        <v>212</v>
      </c>
      <c r="M214">
        <v>-11.978774108393255</v>
      </c>
      <c r="N214">
        <v>-2.1739130434782608</v>
      </c>
    </row>
    <row r="215" spans="1:14" x14ac:dyDescent="0.3">
      <c r="A215">
        <v>214</v>
      </c>
      <c r="B215" t="s">
        <v>139</v>
      </c>
      <c r="C215" t="s">
        <v>149</v>
      </c>
      <c r="D215" t="s">
        <v>155</v>
      </c>
      <c r="E215" t="s">
        <v>156</v>
      </c>
      <c r="F215" t="s">
        <v>161</v>
      </c>
      <c r="G215" t="s">
        <v>225</v>
      </c>
      <c r="H215">
        <v>326.86396330859662</v>
      </c>
      <c r="I215">
        <v>47</v>
      </c>
      <c r="J215">
        <v>1334814.2920142799</v>
      </c>
      <c r="K215">
        <v>87608000</v>
      </c>
      <c r="L215">
        <v>213</v>
      </c>
      <c r="M215">
        <v>-11.978774108393255</v>
      </c>
      <c r="N215">
        <v>-2.1739130434782608</v>
      </c>
    </row>
    <row r="216" spans="1:14" x14ac:dyDescent="0.3">
      <c r="A216">
        <v>215</v>
      </c>
      <c r="B216" t="s">
        <v>139</v>
      </c>
      <c r="C216" t="s">
        <v>149</v>
      </c>
      <c r="D216" t="s">
        <v>155</v>
      </c>
      <c r="E216" t="s">
        <v>156</v>
      </c>
      <c r="F216" t="s">
        <v>161</v>
      </c>
      <c r="G216" t="s">
        <v>225</v>
      </c>
      <c r="H216">
        <v>326.86396330859662</v>
      </c>
      <c r="I216">
        <v>47</v>
      </c>
      <c r="J216">
        <v>1334814.2920142799</v>
      </c>
      <c r="K216">
        <v>87608000</v>
      </c>
      <c r="L216">
        <v>214</v>
      </c>
      <c r="M216">
        <v>-11.978774108393255</v>
      </c>
      <c r="N216">
        <v>-2.1739130434782608</v>
      </c>
    </row>
    <row r="217" spans="1:14" x14ac:dyDescent="0.3">
      <c r="A217">
        <v>216</v>
      </c>
      <c r="B217" t="s">
        <v>139</v>
      </c>
      <c r="C217" t="s">
        <v>149</v>
      </c>
      <c r="D217" t="s">
        <v>155</v>
      </c>
      <c r="E217" t="s">
        <v>156</v>
      </c>
      <c r="F217" t="s">
        <v>161</v>
      </c>
      <c r="G217" t="s">
        <v>225</v>
      </c>
      <c r="H217">
        <v>326.86396330859662</v>
      </c>
      <c r="I217">
        <v>47</v>
      </c>
      <c r="J217">
        <v>1334814.2920142799</v>
      </c>
      <c r="K217">
        <v>87608000</v>
      </c>
      <c r="L217">
        <v>215</v>
      </c>
      <c r="M217">
        <v>-11.978774108393255</v>
      </c>
      <c r="N217">
        <v>-2.1739130434782608</v>
      </c>
    </row>
    <row r="218" spans="1:14" x14ac:dyDescent="0.3">
      <c r="A218">
        <v>217</v>
      </c>
      <c r="B218" t="s">
        <v>139</v>
      </c>
      <c r="C218" t="s">
        <v>149</v>
      </c>
      <c r="D218" t="s">
        <v>155</v>
      </c>
      <c r="E218" t="s">
        <v>156</v>
      </c>
      <c r="F218" t="s">
        <v>161</v>
      </c>
      <c r="G218" t="s">
        <v>225</v>
      </c>
      <c r="H218">
        <v>326.86396330859662</v>
      </c>
      <c r="I218">
        <v>47</v>
      </c>
      <c r="J218">
        <v>1334814.2920142799</v>
      </c>
      <c r="K218">
        <v>87608000</v>
      </c>
      <c r="L218">
        <v>216</v>
      </c>
      <c r="M218">
        <v>-11.978774108393255</v>
      </c>
      <c r="N218">
        <v>-2.1739130434782608</v>
      </c>
    </row>
    <row r="219" spans="1:14" x14ac:dyDescent="0.3">
      <c r="A219">
        <v>218</v>
      </c>
      <c r="B219" t="s">
        <v>139</v>
      </c>
      <c r="C219" t="s">
        <v>149</v>
      </c>
      <c r="D219" t="s">
        <v>155</v>
      </c>
      <c r="E219" t="s">
        <v>156</v>
      </c>
      <c r="F219" t="s">
        <v>161</v>
      </c>
      <c r="G219" t="s">
        <v>225</v>
      </c>
      <c r="H219">
        <v>326.86396330859662</v>
      </c>
      <c r="I219">
        <v>47</v>
      </c>
      <c r="J219">
        <v>1334814.2920142799</v>
      </c>
      <c r="K219">
        <v>87608000</v>
      </c>
      <c r="L219">
        <v>217</v>
      </c>
      <c r="M219">
        <v>-11.978774108393255</v>
      </c>
      <c r="N219">
        <v>-2.1739130434782608</v>
      </c>
    </row>
    <row r="220" spans="1:14" x14ac:dyDescent="0.3">
      <c r="A220">
        <v>219</v>
      </c>
      <c r="B220" t="s">
        <v>139</v>
      </c>
      <c r="C220" t="s">
        <v>149</v>
      </c>
      <c r="D220" t="s">
        <v>155</v>
      </c>
      <c r="E220" t="s">
        <v>156</v>
      </c>
      <c r="F220" t="s">
        <v>161</v>
      </c>
      <c r="G220" t="s">
        <v>225</v>
      </c>
      <c r="H220">
        <v>326.86396330859662</v>
      </c>
      <c r="I220">
        <v>47</v>
      </c>
      <c r="J220">
        <v>1334814.2920142799</v>
      </c>
      <c r="K220">
        <v>87608000</v>
      </c>
      <c r="L220">
        <v>218</v>
      </c>
      <c r="M220">
        <v>-11.978774108393255</v>
      </c>
      <c r="N220">
        <v>-2.1739130434782608</v>
      </c>
    </row>
    <row r="221" spans="1:14" x14ac:dyDescent="0.3">
      <c r="A221">
        <v>220</v>
      </c>
      <c r="B221" t="s">
        <v>139</v>
      </c>
      <c r="C221" t="s">
        <v>149</v>
      </c>
      <c r="D221" t="s">
        <v>155</v>
      </c>
      <c r="E221" t="s">
        <v>156</v>
      </c>
      <c r="F221" t="s">
        <v>161</v>
      </c>
      <c r="G221" t="s">
        <v>225</v>
      </c>
      <c r="H221">
        <v>326.86396330859662</v>
      </c>
      <c r="I221">
        <v>47</v>
      </c>
      <c r="J221">
        <v>1334814.2920142799</v>
      </c>
      <c r="K221">
        <v>87608000</v>
      </c>
      <c r="L221">
        <v>219</v>
      </c>
      <c r="M221">
        <v>-11.978774108393255</v>
      </c>
      <c r="N221">
        <v>-2.1739130434782608</v>
      </c>
    </row>
    <row r="222" spans="1:14" x14ac:dyDescent="0.3">
      <c r="A222">
        <v>221</v>
      </c>
      <c r="B222" t="s">
        <v>139</v>
      </c>
      <c r="C222" t="s">
        <v>149</v>
      </c>
      <c r="D222" t="s">
        <v>155</v>
      </c>
      <c r="E222" t="s">
        <v>156</v>
      </c>
      <c r="F222" t="s">
        <v>161</v>
      </c>
      <c r="G222" t="s">
        <v>225</v>
      </c>
      <c r="H222">
        <v>326.86396330859662</v>
      </c>
      <c r="I222">
        <v>47</v>
      </c>
      <c r="J222">
        <v>1334814.2920142799</v>
      </c>
      <c r="K222">
        <v>87608000</v>
      </c>
      <c r="L222">
        <v>220</v>
      </c>
      <c r="M222">
        <v>-11.978774108393255</v>
      </c>
      <c r="N222">
        <v>-2.1739130434782608</v>
      </c>
    </row>
    <row r="223" spans="1:14" x14ac:dyDescent="0.3">
      <c r="A223">
        <v>222</v>
      </c>
      <c r="B223" t="s">
        <v>139</v>
      </c>
      <c r="C223" t="s">
        <v>149</v>
      </c>
      <c r="D223" t="s">
        <v>155</v>
      </c>
      <c r="E223" t="s">
        <v>156</v>
      </c>
      <c r="F223" t="s">
        <v>161</v>
      </c>
      <c r="G223" t="s">
        <v>225</v>
      </c>
      <c r="H223">
        <v>326.86396330859662</v>
      </c>
      <c r="I223">
        <v>47</v>
      </c>
      <c r="J223">
        <v>1334814.2920142799</v>
      </c>
      <c r="K223">
        <v>87608000</v>
      </c>
      <c r="L223">
        <v>221</v>
      </c>
      <c r="M223">
        <v>-11.978774108393255</v>
      </c>
      <c r="N223">
        <v>-2.1739130434782608</v>
      </c>
    </row>
    <row r="224" spans="1:14" x14ac:dyDescent="0.3">
      <c r="A224">
        <v>223</v>
      </c>
      <c r="B224" t="s">
        <v>139</v>
      </c>
      <c r="C224" t="s">
        <v>149</v>
      </c>
      <c r="D224" t="s">
        <v>155</v>
      </c>
      <c r="E224" t="s">
        <v>156</v>
      </c>
      <c r="F224" t="s">
        <v>161</v>
      </c>
      <c r="G224" t="s">
        <v>225</v>
      </c>
      <c r="H224">
        <v>326.86396330859662</v>
      </c>
      <c r="I224">
        <v>47</v>
      </c>
      <c r="J224">
        <v>1334814.2920142799</v>
      </c>
      <c r="K224">
        <v>87608000</v>
      </c>
      <c r="L224">
        <v>222</v>
      </c>
      <c r="M224">
        <v>-11.978774108393255</v>
      </c>
      <c r="N224">
        <v>-2.1739130434782608</v>
      </c>
    </row>
    <row r="225" spans="1:14" x14ac:dyDescent="0.3">
      <c r="A225">
        <v>224</v>
      </c>
      <c r="B225" t="s">
        <v>139</v>
      </c>
      <c r="C225" t="s">
        <v>149</v>
      </c>
      <c r="D225" t="s">
        <v>155</v>
      </c>
      <c r="E225" t="s">
        <v>156</v>
      </c>
      <c r="F225" t="s">
        <v>161</v>
      </c>
      <c r="G225" t="s">
        <v>225</v>
      </c>
      <c r="H225">
        <v>326.86396330859662</v>
      </c>
      <c r="I225">
        <v>47</v>
      </c>
      <c r="J225">
        <v>1334814.2920142799</v>
      </c>
      <c r="K225">
        <v>87608000</v>
      </c>
      <c r="L225">
        <v>223</v>
      </c>
      <c r="M225">
        <v>-11.978774108393255</v>
      </c>
      <c r="N225">
        <v>-2.1739130434782608</v>
      </c>
    </row>
    <row r="226" spans="1:14" x14ac:dyDescent="0.3">
      <c r="A226">
        <v>225</v>
      </c>
      <c r="B226" t="s">
        <v>139</v>
      </c>
      <c r="C226" t="s">
        <v>149</v>
      </c>
      <c r="D226" t="s">
        <v>155</v>
      </c>
      <c r="E226" t="s">
        <v>156</v>
      </c>
      <c r="F226" t="s">
        <v>161</v>
      </c>
      <c r="G226" t="s">
        <v>225</v>
      </c>
      <c r="H226">
        <v>326.86396330859662</v>
      </c>
      <c r="I226">
        <v>47</v>
      </c>
      <c r="J226">
        <v>1334814.2920142799</v>
      </c>
      <c r="K226">
        <v>87608000</v>
      </c>
      <c r="L226">
        <v>224</v>
      </c>
      <c r="M226">
        <v>-11.978774108393255</v>
      </c>
      <c r="N226">
        <v>-2.1739130434782608</v>
      </c>
    </row>
    <row r="227" spans="1:14" x14ac:dyDescent="0.3">
      <c r="A227">
        <v>226</v>
      </c>
      <c r="B227" t="s">
        <v>139</v>
      </c>
      <c r="C227" t="s">
        <v>149</v>
      </c>
      <c r="D227" t="s">
        <v>155</v>
      </c>
      <c r="E227" t="s">
        <v>156</v>
      </c>
      <c r="F227" t="s">
        <v>161</v>
      </c>
      <c r="G227" t="s">
        <v>225</v>
      </c>
      <c r="H227">
        <v>326.86396330859662</v>
      </c>
      <c r="I227">
        <v>47</v>
      </c>
      <c r="J227">
        <v>1334814.2920142799</v>
      </c>
      <c r="K227">
        <v>87608000</v>
      </c>
      <c r="L227">
        <v>225</v>
      </c>
      <c r="M227">
        <v>-11.978774108393255</v>
      </c>
      <c r="N227">
        <v>-2.1739130434782608</v>
      </c>
    </row>
    <row r="228" spans="1:14" x14ac:dyDescent="0.3">
      <c r="A228">
        <v>227</v>
      </c>
      <c r="B228" t="s">
        <v>139</v>
      </c>
      <c r="C228" t="s">
        <v>149</v>
      </c>
      <c r="D228" t="s">
        <v>155</v>
      </c>
      <c r="E228" t="s">
        <v>156</v>
      </c>
      <c r="F228" t="s">
        <v>161</v>
      </c>
      <c r="G228" t="s">
        <v>225</v>
      </c>
      <c r="H228">
        <v>326.86396330859662</v>
      </c>
      <c r="I228">
        <v>47</v>
      </c>
      <c r="J228">
        <v>1334814.2920142799</v>
      </c>
      <c r="K228">
        <v>87608000</v>
      </c>
      <c r="L228">
        <v>226</v>
      </c>
      <c r="M228">
        <v>-11.978774108393255</v>
      </c>
      <c r="N228">
        <v>-2.1739130434782608</v>
      </c>
    </row>
    <row r="229" spans="1:14" x14ac:dyDescent="0.3">
      <c r="A229">
        <v>228</v>
      </c>
      <c r="B229" t="s">
        <v>139</v>
      </c>
      <c r="C229" t="s">
        <v>149</v>
      </c>
      <c r="D229" t="s">
        <v>155</v>
      </c>
      <c r="E229" t="s">
        <v>156</v>
      </c>
      <c r="F229" t="s">
        <v>161</v>
      </c>
      <c r="G229" t="s">
        <v>225</v>
      </c>
      <c r="H229">
        <v>326.86396330859662</v>
      </c>
      <c r="I229">
        <v>47</v>
      </c>
      <c r="J229">
        <v>1334814.2920142799</v>
      </c>
      <c r="K229">
        <v>87608000</v>
      </c>
      <c r="L229">
        <v>227</v>
      </c>
      <c r="M229">
        <v>-11.978774108393255</v>
      </c>
      <c r="N229">
        <v>-2.1739130434782608</v>
      </c>
    </row>
    <row r="230" spans="1:14" x14ac:dyDescent="0.3">
      <c r="A230">
        <v>229</v>
      </c>
      <c r="B230" t="s">
        <v>139</v>
      </c>
      <c r="C230" t="s">
        <v>149</v>
      </c>
      <c r="D230" t="s">
        <v>155</v>
      </c>
      <c r="E230" t="s">
        <v>156</v>
      </c>
      <c r="F230" t="s">
        <v>161</v>
      </c>
      <c r="G230" t="s">
        <v>225</v>
      </c>
      <c r="H230">
        <v>326.86396330859662</v>
      </c>
      <c r="I230">
        <v>47</v>
      </c>
      <c r="J230">
        <v>1334814.2920142799</v>
      </c>
      <c r="K230">
        <v>87608000</v>
      </c>
      <c r="L230">
        <v>228</v>
      </c>
      <c r="M230">
        <v>-11.978774108393255</v>
      </c>
      <c r="N230">
        <v>-2.1739130434782608</v>
      </c>
    </row>
    <row r="231" spans="1:14" x14ac:dyDescent="0.3">
      <c r="A231">
        <v>230</v>
      </c>
      <c r="B231" t="s">
        <v>139</v>
      </c>
      <c r="C231" t="s">
        <v>149</v>
      </c>
      <c r="D231" t="s">
        <v>155</v>
      </c>
      <c r="E231" t="s">
        <v>156</v>
      </c>
      <c r="F231" t="s">
        <v>161</v>
      </c>
      <c r="G231" t="s">
        <v>225</v>
      </c>
      <c r="H231">
        <v>326.86396330859662</v>
      </c>
      <c r="I231">
        <v>47</v>
      </c>
      <c r="J231">
        <v>1334814.2920142799</v>
      </c>
      <c r="K231">
        <v>87608000</v>
      </c>
      <c r="L231">
        <v>229</v>
      </c>
      <c r="M231">
        <v>-11.978774108393255</v>
      </c>
      <c r="N231">
        <v>-2.1739130434782608</v>
      </c>
    </row>
    <row r="232" spans="1:14" x14ac:dyDescent="0.3">
      <c r="A232">
        <v>231</v>
      </c>
      <c r="B232" t="s">
        <v>139</v>
      </c>
      <c r="C232" t="s">
        <v>149</v>
      </c>
      <c r="D232" t="s">
        <v>155</v>
      </c>
      <c r="E232" t="s">
        <v>156</v>
      </c>
      <c r="F232" t="s">
        <v>161</v>
      </c>
      <c r="G232" t="s">
        <v>225</v>
      </c>
      <c r="H232">
        <v>326.86396330859662</v>
      </c>
      <c r="I232">
        <v>47</v>
      </c>
      <c r="J232">
        <v>1334814.2920142799</v>
      </c>
      <c r="K232">
        <v>87608000</v>
      </c>
      <c r="L232">
        <v>230</v>
      </c>
      <c r="M232">
        <v>-11.978774108393255</v>
      </c>
      <c r="N232">
        <v>-2.1739130434782608</v>
      </c>
    </row>
    <row r="233" spans="1:14" x14ac:dyDescent="0.3">
      <c r="A233">
        <v>232</v>
      </c>
      <c r="B233" t="s">
        <v>139</v>
      </c>
      <c r="C233" t="s">
        <v>149</v>
      </c>
      <c r="D233" t="s">
        <v>155</v>
      </c>
      <c r="E233" t="s">
        <v>156</v>
      </c>
      <c r="F233" t="s">
        <v>161</v>
      </c>
      <c r="G233" t="s">
        <v>225</v>
      </c>
      <c r="H233">
        <v>326.86396330859662</v>
      </c>
      <c r="I233">
        <v>47</v>
      </c>
      <c r="J233">
        <v>1334814.2920142799</v>
      </c>
      <c r="K233">
        <v>87608000</v>
      </c>
      <c r="L233">
        <v>231</v>
      </c>
      <c r="M233">
        <v>-11.978774108393255</v>
      </c>
      <c r="N233">
        <v>-2.1739130434782608</v>
      </c>
    </row>
    <row r="234" spans="1:14" x14ac:dyDescent="0.3">
      <c r="A234">
        <v>233</v>
      </c>
      <c r="B234" t="s">
        <v>139</v>
      </c>
      <c r="C234" t="s">
        <v>149</v>
      </c>
      <c r="D234" t="s">
        <v>155</v>
      </c>
      <c r="E234" t="s">
        <v>156</v>
      </c>
      <c r="F234" t="s">
        <v>161</v>
      </c>
      <c r="G234" t="s">
        <v>225</v>
      </c>
      <c r="H234">
        <v>326.86396330859662</v>
      </c>
      <c r="I234">
        <v>47</v>
      </c>
      <c r="J234">
        <v>1334814.2920142799</v>
      </c>
      <c r="K234">
        <v>87608000</v>
      </c>
      <c r="L234">
        <v>232</v>
      </c>
      <c r="M234">
        <v>-11.978774108393255</v>
      </c>
      <c r="N234">
        <v>-2.1739130434782608</v>
      </c>
    </row>
    <row r="235" spans="1:14" x14ac:dyDescent="0.3">
      <c r="A235">
        <v>234</v>
      </c>
      <c r="B235" t="s">
        <v>139</v>
      </c>
      <c r="C235" t="s">
        <v>149</v>
      </c>
      <c r="D235" t="s">
        <v>155</v>
      </c>
      <c r="E235" t="s">
        <v>156</v>
      </c>
      <c r="F235" t="s">
        <v>161</v>
      </c>
      <c r="G235" t="s">
        <v>225</v>
      </c>
      <c r="H235">
        <v>326.86396330859662</v>
      </c>
      <c r="I235">
        <v>47</v>
      </c>
      <c r="J235">
        <v>1334814.2920142799</v>
      </c>
      <c r="K235">
        <v>87608000</v>
      </c>
      <c r="L235">
        <v>233</v>
      </c>
      <c r="M235">
        <v>-11.978774108393255</v>
      </c>
      <c r="N235">
        <v>-2.1739130434782608</v>
      </c>
    </row>
    <row r="236" spans="1:14" x14ac:dyDescent="0.3">
      <c r="A236">
        <v>235</v>
      </c>
      <c r="B236" t="s">
        <v>139</v>
      </c>
      <c r="C236" t="s">
        <v>149</v>
      </c>
      <c r="D236" t="s">
        <v>155</v>
      </c>
      <c r="E236" t="s">
        <v>156</v>
      </c>
      <c r="F236" t="s">
        <v>161</v>
      </c>
      <c r="G236" t="s">
        <v>225</v>
      </c>
      <c r="H236">
        <v>326.86396330859662</v>
      </c>
      <c r="I236">
        <v>47</v>
      </c>
      <c r="J236">
        <v>1334814.2920142799</v>
      </c>
      <c r="K236">
        <v>87608000</v>
      </c>
      <c r="L236">
        <v>234</v>
      </c>
      <c r="M236">
        <v>-11.978774108393255</v>
      </c>
      <c r="N236">
        <v>-2.1739130434782608</v>
      </c>
    </row>
    <row r="237" spans="1:14" x14ac:dyDescent="0.3">
      <c r="A237">
        <v>236</v>
      </c>
      <c r="B237" t="s">
        <v>139</v>
      </c>
      <c r="C237" t="s">
        <v>149</v>
      </c>
      <c r="D237" t="s">
        <v>155</v>
      </c>
      <c r="E237" t="s">
        <v>156</v>
      </c>
      <c r="F237" t="s">
        <v>161</v>
      </c>
      <c r="G237" t="s">
        <v>225</v>
      </c>
      <c r="H237">
        <v>326.86396330859662</v>
      </c>
      <c r="I237">
        <v>47</v>
      </c>
      <c r="J237">
        <v>1334814.2920142799</v>
      </c>
      <c r="K237">
        <v>87608000</v>
      </c>
      <c r="L237">
        <v>235</v>
      </c>
      <c r="M237">
        <v>-11.978774108393255</v>
      </c>
      <c r="N237">
        <v>-2.1739130434782608</v>
      </c>
    </row>
    <row r="238" spans="1:14" x14ac:dyDescent="0.3">
      <c r="A238">
        <v>237</v>
      </c>
      <c r="B238" t="s">
        <v>139</v>
      </c>
      <c r="C238" t="s">
        <v>149</v>
      </c>
      <c r="D238" t="s">
        <v>155</v>
      </c>
      <c r="E238" t="s">
        <v>156</v>
      </c>
      <c r="F238" t="s">
        <v>161</v>
      </c>
      <c r="G238" t="s">
        <v>225</v>
      </c>
      <c r="H238">
        <v>326.86396330859662</v>
      </c>
      <c r="I238">
        <v>47</v>
      </c>
      <c r="J238">
        <v>1334814.2920142799</v>
      </c>
      <c r="K238">
        <v>87608000</v>
      </c>
      <c r="L238">
        <v>236</v>
      </c>
      <c r="M238">
        <v>-11.978774108393255</v>
      </c>
      <c r="N238">
        <v>-2.1739130434782608</v>
      </c>
    </row>
    <row r="239" spans="1:14" x14ac:dyDescent="0.3">
      <c r="A239">
        <v>238</v>
      </c>
      <c r="B239" t="s">
        <v>139</v>
      </c>
      <c r="C239" t="s">
        <v>149</v>
      </c>
      <c r="D239" t="s">
        <v>155</v>
      </c>
      <c r="E239" t="s">
        <v>156</v>
      </c>
      <c r="F239" t="s">
        <v>161</v>
      </c>
      <c r="G239" t="s">
        <v>225</v>
      </c>
      <c r="H239">
        <v>326.86396330859662</v>
      </c>
      <c r="I239">
        <v>47</v>
      </c>
      <c r="J239">
        <v>1334814.2920142799</v>
      </c>
      <c r="K239">
        <v>87608000</v>
      </c>
      <c r="L239">
        <v>237</v>
      </c>
      <c r="M239">
        <v>-11.978774108393255</v>
      </c>
      <c r="N239">
        <v>-2.1739130434782608</v>
      </c>
    </row>
    <row r="240" spans="1:14" x14ac:dyDescent="0.3">
      <c r="A240">
        <v>239</v>
      </c>
      <c r="B240" t="s">
        <v>139</v>
      </c>
      <c r="C240" t="s">
        <v>149</v>
      </c>
      <c r="D240" t="s">
        <v>155</v>
      </c>
      <c r="E240" t="s">
        <v>156</v>
      </c>
      <c r="F240" t="s">
        <v>161</v>
      </c>
      <c r="G240" t="s">
        <v>225</v>
      </c>
      <c r="H240">
        <v>326.86396330859662</v>
      </c>
      <c r="I240">
        <v>47</v>
      </c>
      <c r="J240">
        <v>1334814.2920142799</v>
      </c>
      <c r="K240">
        <v>87608000</v>
      </c>
      <c r="L240">
        <v>238</v>
      </c>
      <c r="M240">
        <v>-11.978774108393255</v>
      </c>
      <c r="N240">
        <v>-2.1739130434782608</v>
      </c>
    </row>
    <row r="241" spans="1:14" x14ac:dyDescent="0.3">
      <c r="A241">
        <v>240</v>
      </c>
      <c r="B241" t="s">
        <v>139</v>
      </c>
      <c r="C241" t="s">
        <v>149</v>
      </c>
      <c r="D241" t="s">
        <v>155</v>
      </c>
      <c r="E241" t="s">
        <v>156</v>
      </c>
      <c r="F241" t="s">
        <v>161</v>
      </c>
      <c r="G241" t="s">
        <v>225</v>
      </c>
      <c r="H241">
        <v>326.86396330859662</v>
      </c>
      <c r="I241">
        <v>47</v>
      </c>
      <c r="J241">
        <v>1334814.2920142799</v>
      </c>
      <c r="K241">
        <v>87608000</v>
      </c>
      <c r="L241">
        <v>239</v>
      </c>
      <c r="M241">
        <v>-11.978774108393255</v>
      </c>
      <c r="N241">
        <v>-2.1739130434782608</v>
      </c>
    </row>
    <row r="242" spans="1:14" x14ac:dyDescent="0.3">
      <c r="A242">
        <v>241</v>
      </c>
      <c r="B242" t="s">
        <v>139</v>
      </c>
      <c r="C242" t="s">
        <v>149</v>
      </c>
      <c r="D242" t="s">
        <v>155</v>
      </c>
      <c r="E242" t="s">
        <v>156</v>
      </c>
      <c r="F242" t="s">
        <v>161</v>
      </c>
      <c r="G242" t="s">
        <v>225</v>
      </c>
      <c r="H242">
        <v>326.86396330859662</v>
      </c>
      <c r="I242">
        <v>47</v>
      </c>
      <c r="J242">
        <v>1334814.2920142799</v>
      </c>
      <c r="K242">
        <v>87608000</v>
      </c>
      <c r="L242">
        <v>240</v>
      </c>
      <c r="M242">
        <v>-11.978774108393255</v>
      </c>
      <c r="N242">
        <v>-2.1739130434782608</v>
      </c>
    </row>
    <row r="243" spans="1:14" x14ac:dyDescent="0.3">
      <c r="A243">
        <v>242</v>
      </c>
      <c r="B243" t="s">
        <v>139</v>
      </c>
      <c r="C243" t="s">
        <v>149</v>
      </c>
      <c r="D243" t="s">
        <v>155</v>
      </c>
      <c r="E243" t="s">
        <v>156</v>
      </c>
      <c r="F243" t="s">
        <v>161</v>
      </c>
      <c r="G243" t="s">
        <v>225</v>
      </c>
      <c r="H243">
        <v>326.86396330859662</v>
      </c>
      <c r="I243">
        <v>47</v>
      </c>
      <c r="J243">
        <v>1334814.2920142799</v>
      </c>
      <c r="K243">
        <v>87608000</v>
      </c>
      <c r="L243">
        <v>241</v>
      </c>
      <c r="M243">
        <v>-11.978774108393255</v>
      </c>
      <c r="N243">
        <v>-2.1739130434782608</v>
      </c>
    </row>
    <row r="244" spans="1:14" x14ac:dyDescent="0.3">
      <c r="A244">
        <v>243</v>
      </c>
      <c r="B244" t="s">
        <v>139</v>
      </c>
      <c r="C244" t="s">
        <v>149</v>
      </c>
      <c r="D244" t="s">
        <v>155</v>
      </c>
      <c r="E244" t="s">
        <v>156</v>
      </c>
      <c r="F244" t="s">
        <v>161</v>
      </c>
      <c r="G244" t="s">
        <v>225</v>
      </c>
      <c r="H244">
        <v>326.86396330859662</v>
      </c>
      <c r="I244">
        <v>47</v>
      </c>
      <c r="J244">
        <v>1334814.2920142799</v>
      </c>
      <c r="K244">
        <v>87608000</v>
      </c>
      <c r="L244">
        <v>242</v>
      </c>
      <c r="M244">
        <v>-11.978774108393255</v>
      </c>
      <c r="N244">
        <v>-2.1739130434782608</v>
      </c>
    </row>
    <row r="245" spans="1:14" x14ac:dyDescent="0.3">
      <c r="A245">
        <v>244</v>
      </c>
      <c r="B245" t="s">
        <v>139</v>
      </c>
      <c r="C245" t="s">
        <v>149</v>
      </c>
      <c r="D245" t="s">
        <v>155</v>
      </c>
      <c r="E245" t="s">
        <v>156</v>
      </c>
      <c r="F245" t="s">
        <v>161</v>
      </c>
      <c r="G245" t="s">
        <v>225</v>
      </c>
      <c r="H245">
        <v>326.86396330859662</v>
      </c>
      <c r="I245">
        <v>47</v>
      </c>
      <c r="J245">
        <v>1334814.2920142799</v>
      </c>
      <c r="K245">
        <v>87608000</v>
      </c>
      <c r="L245">
        <v>243</v>
      </c>
      <c r="M245">
        <v>-11.978774108393255</v>
      </c>
      <c r="N245">
        <v>-2.1739130434782608</v>
      </c>
    </row>
    <row r="246" spans="1:14" x14ac:dyDescent="0.3">
      <c r="A246">
        <v>245</v>
      </c>
      <c r="B246" t="s">
        <v>139</v>
      </c>
      <c r="C246" t="s">
        <v>149</v>
      </c>
      <c r="D246" t="s">
        <v>155</v>
      </c>
      <c r="E246" t="s">
        <v>156</v>
      </c>
      <c r="F246" t="s">
        <v>161</v>
      </c>
      <c r="G246" t="s">
        <v>225</v>
      </c>
      <c r="H246">
        <v>326.86396330859662</v>
      </c>
      <c r="I246">
        <v>47</v>
      </c>
      <c r="J246">
        <v>1334814.2920142799</v>
      </c>
      <c r="K246">
        <v>87608000</v>
      </c>
      <c r="L246">
        <v>244</v>
      </c>
      <c r="M246">
        <v>-11.978774108393255</v>
      </c>
      <c r="N246">
        <v>-2.1739130434782608</v>
      </c>
    </row>
    <row r="247" spans="1:14" x14ac:dyDescent="0.3">
      <c r="A247">
        <v>246</v>
      </c>
      <c r="B247" t="s">
        <v>139</v>
      </c>
      <c r="C247" t="s">
        <v>149</v>
      </c>
      <c r="D247" t="s">
        <v>155</v>
      </c>
      <c r="E247" t="s">
        <v>156</v>
      </c>
      <c r="F247" t="s">
        <v>161</v>
      </c>
      <c r="G247" t="s">
        <v>225</v>
      </c>
      <c r="H247">
        <v>326.86396330859662</v>
      </c>
      <c r="I247">
        <v>47</v>
      </c>
      <c r="J247">
        <v>1334814.2920142799</v>
      </c>
      <c r="K247">
        <v>87608000</v>
      </c>
      <c r="L247">
        <v>245</v>
      </c>
      <c r="M247">
        <v>-11.978774108393255</v>
      </c>
      <c r="N247">
        <v>-2.1739130434782608</v>
      </c>
    </row>
    <row r="248" spans="1:14" x14ac:dyDescent="0.3">
      <c r="A248">
        <v>247</v>
      </c>
      <c r="B248" t="s">
        <v>139</v>
      </c>
      <c r="C248" t="s">
        <v>149</v>
      </c>
      <c r="D248" t="s">
        <v>155</v>
      </c>
      <c r="E248" t="s">
        <v>156</v>
      </c>
      <c r="F248" t="s">
        <v>161</v>
      </c>
      <c r="G248" t="s">
        <v>225</v>
      </c>
      <c r="H248">
        <v>326.86396330859662</v>
      </c>
      <c r="I248">
        <v>47</v>
      </c>
      <c r="J248">
        <v>1334814.2920142799</v>
      </c>
      <c r="K248">
        <v>87608000</v>
      </c>
      <c r="L248">
        <v>246</v>
      </c>
      <c r="M248">
        <v>-11.978774108393255</v>
      </c>
      <c r="N248">
        <v>-2.1739130434782608</v>
      </c>
    </row>
    <row r="249" spans="1:14" x14ac:dyDescent="0.3">
      <c r="A249">
        <v>248</v>
      </c>
      <c r="B249" t="s">
        <v>139</v>
      </c>
      <c r="C249" t="s">
        <v>149</v>
      </c>
      <c r="D249" t="s">
        <v>155</v>
      </c>
      <c r="E249" t="s">
        <v>156</v>
      </c>
      <c r="F249" t="s">
        <v>161</v>
      </c>
      <c r="G249" t="s">
        <v>225</v>
      </c>
      <c r="H249">
        <v>326.86396330859662</v>
      </c>
      <c r="I249">
        <v>47</v>
      </c>
      <c r="J249">
        <v>1334814.2920142799</v>
      </c>
      <c r="K249">
        <v>87608000</v>
      </c>
      <c r="L249">
        <v>247</v>
      </c>
      <c r="M249">
        <v>-11.978774108393255</v>
      </c>
      <c r="N249">
        <v>-2.1739130434782608</v>
      </c>
    </row>
    <row r="250" spans="1:14" x14ac:dyDescent="0.3">
      <c r="A250">
        <v>249</v>
      </c>
      <c r="B250" t="s">
        <v>139</v>
      </c>
      <c r="C250" t="s">
        <v>149</v>
      </c>
      <c r="D250" t="s">
        <v>155</v>
      </c>
      <c r="E250" t="s">
        <v>156</v>
      </c>
      <c r="F250" t="s">
        <v>161</v>
      </c>
      <c r="G250" t="s">
        <v>225</v>
      </c>
      <c r="H250">
        <v>333.47515404799333</v>
      </c>
      <c r="I250">
        <v>48</v>
      </c>
      <c r="J250">
        <v>1475327.0457736587</v>
      </c>
      <c r="K250">
        <v>89472000</v>
      </c>
      <c r="L250">
        <v>248</v>
      </c>
      <c r="M250">
        <v>-23.766515674170133</v>
      </c>
      <c r="N250">
        <v>-4.3478260869565215</v>
      </c>
    </row>
    <row r="251" spans="1:14" x14ac:dyDescent="0.3">
      <c r="A251">
        <v>250</v>
      </c>
      <c r="B251" t="s">
        <v>139</v>
      </c>
      <c r="C251" t="s">
        <v>149</v>
      </c>
      <c r="D251" t="s">
        <v>155</v>
      </c>
      <c r="E251" t="s">
        <v>156</v>
      </c>
      <c r="F251" t="s">
        <v>161</v>
      </c>
      <c r="G251" t="s">
        <v>225</v>
      </c>
      <c r="H251">
        <v>333.47515404799333</v>
      </c>
      <c r="I251">
        <v>48</v>
      </c>
      <c r="J251">
        <v>1475327.0457736587</v>
      </c>
      <c r="K251">
        <v>89472000</v>
      </c>
      <c r="L251">
        <v>249</v>
      </c>
      <c r="M251">
        <v>-23.766515674170133</v>
      </c>
      <c r="N251">
        <v>-4.3478260869565215</v>
      </c>
    </row>
    <row r="252" spans="1:14" x14ac:dyDescent="0.3">
      <c r="A252">
        <v>251</v>
      </c>
      <c r="B252" t="s">
        <v>139</v>
      </c>
      <c r="C252" t="s">
        <v>149</v>
      </c>
      <c r="D252" t="s">
        <v>155</v>
      </c>
      <c r="E252" t="s">
        <v>156</v>
      </c>
      <c r="F252" t="s">
        <v>161</v>
      </c>
      <c r="G252" t="s">
        <v>225</v>
      </c>
      <c r="H252">
        <v>333.47515404799333</v>
      </c>
      <c r="I252">
        <v>48</v>
      </c>
      <c r="J252">
        <v>1475327.0457736587</v>
      </c>
      <c r="K252">
        <v>89472000</v>
      </c>
      <c r="L252">
        <v>250</v>
      </c>
      <c r="M252">
        <v>-23.766515674170133</v>
      </c>
      <c r="N252">
        <v>-4.3478260869565215</v>
      </c>
    </row>
    <row r="253" spans="1:14" x14ac:dyDescent="0.3">
      <c r="A253">
        <v>252</v>
      </c>
      <c r="B253" t="s">
        <v>139</v>
      </c>
      <c r="C253" t="s">
        <v>149</v>
      </c>
      <c r="D253" t="s">
        <v>155</v>
      </c>
      <c r="E253" t="s">
        <v>156</v>
      </c>
      <c r="F253" t="s">
        <v>161</v>
      </c>
      <c r="G253" t="s">
        <v>225</v>
      </c>
      <c r="H253">
        <v>333.47515404799333</v>
      </c>
      <c r="I253">
        <v>48</v>
      </c>
      <c r="J253">
        <v>1475327.0457736587</v>
      </c>
      <c r="K253">
        <v>89472000</v>
      </c>
      <c r="L253">
        <v>251</v>
      </c>
      <c r="M253">
        <v>-23.766515674170133</v>
      </c>
      <c r="N253">
        <v>-4.3478260869565215</v>
      </c>
    </row>
    <row r="254" spans="1:14" x14ac:dyDescent="0.3">
      <c r="A254">
        <v>253</v>
      </c>
      <c r="B254" t="s">
        <v>139</v>
      </c>
      <c r="C254" t="s">
        <v>149</v>
      </c>
      <c r="D254" t="s">
        <v>155</v>
      </c>
      <c r="E254" t="s">
        <v>156</v>
      </c>
      <c r="F254" t="s">
        <v>161</v>
      </c>
      <c r="G254" t="s">
        <v>225</v>
      </c>
      <c r="H254">
        <v>333.47515404799333</v>
      </c>
      <c r="I254">
        <v>48</v>
      </c>
      <c r="J254">
        <v>1475327.0457736587</v>
      </c>
      <c r="K254">
        <v>89472000</v>
      </c>
      <c r="L254">
        <v>252</v>
      </c>
      <c r="M254">
        <v>-23.766515674170133</v>
      </c>
      <c r="N254">
        <v>-4.3478260869565215</v>
      </c>
    </row>
    <row r="255" spans="1:14" x14ac:dyDescent="0.3">
      <c r="A255">
        <v>254</v>
      </c>
      <c r="B255" t="s">
        <v>139</v>
      </c>
      <c r="C255" t="s">
        <v>149</v>
      </c>
      <c r="D255" t="s">
        <v>155</v>
      </c>
      <c r="E255" t="s">
        <v>156</v>
      </c>
      <c r="F255" t="s">
        <v>161</v>
      </c>
      <c r="G255" t="s">
        <v>225</v>
      </c>
      <c r="H255">
        <v>333.47515404799333</v>
      </c>
      <c r="I255">
        <v>48</v>
      </c>
      <c r="J255">
        <v>1475327.0457736587</v>
      </c>
      <c r="K255">
        <v>89472000</v>
      </c>
      <c r="L255">
        <v>253</v>
      </c>
      <c r="M255">
        <v>-23.766515674170133</v>
      </c>
      <c r="N255">
        <v>-4.3478260869565215</v>
      </c>
    </row>
    <row r="256" spans="1:14" x14ac:dyDescent="0.3">
      <c r="A256">
        <v>255</v>
      </c>
      <c r="B256" t="s">
        <v>139</v>
      </c>
      <c r="C256" t="s">
        <v>149</v>
      </c>
      <c r="D256" t="s">
        <v>155</v>
      </c>
      <c r="E256" t="s">
        <v>156</v>
      </c>
      <c r="F256" t="s">
        <v>161</v>
      </c>
      <c r="G256" t="s">
        <v>225</v>
      </c>
      <c r="H256">
        <v>333.47515404799333</v>
      </c>
      <c r="I256">
        <v>48</v>
      </c>
      <c r="J256">
        <v>1475327.0457736587</v>
      </c>
      <c r="K256">
        <v>89472000</v>
      </c>
      <c r="L256">
        <v>254</v>
      </c>
      <c r="M256">
        <v>-23.766515674170133</v>
      </c>
      <c r="N256">
        <v>-4.3478260869565215</v>
      </c>
    </row>
    <row r="257" spans="1:14" x14ac:dyDescent="0.3">
      <c r="A257">
        <v>256</v>
      </c>
      <c r="B257" t="s">
        <v>139</v>
      </c>
      <c r="C257" t="s">
        <v>149</v>
      </c>
      <c r="D257" t="s">
        <v>155</v>
      </c>
      <c r="E257" t="s">
        <v>156</v>
      </c>
      <c r="F257" t="s">
        <v>161</v>
      </c>
      <c r="G257" t="s">
        <v>225</v>
      </c>
      <c r="H257">
        <v>333.47515404799333</v>
      </c>
      <c r="I257">
        <v>48</v>
      </c>
      <c r="J257">
        <v>1475327.0457736587</v>
      </c>
      <c r="K257">
        <v>89472000</v>
      </c>
      <c r="L257">
        <v>255</v>
      </c>
      <c r="M257">
        <v>-23.766515674170133</v>
      </c>
      <c r="N257">
        <v>-4.3478260869565215</v>
      </c>
    </row>
    <row r="258" spans="1:14" x14ac:dyDescent="0.3">
      <c r="A258">
        <v>257</v>
      </c>
      <c r="B258" t="s">
        <v>139</v>
      </c>
      <c r="C258" t="s">
        <v>149</v>
      </c>
      <c r="D258" t="s">
        <v>155</v>
      </c>
      <c r="E258" t="s">
        <v>156</v>
      </c>
      <c r="F258" t="s">
        <v>161</v>
      </c>
      <c r="G258" t="s">
        <v>225</v>
      </c>
      <c r="H258">
        <v>333.47515404799333</v>
      </c>
      <c r="I258">
        <v>48</v>
      </c>
      <c r="J258">
        <v>1475327.0457736587</v>
      </c>
      <c r="K258">
        <v>89472000</v>
      </c>
      <c r="L258">
        <v>256</v>
      </c>
      <c r="M258">
        <v>-23.766515674170133</v>
      </c>
      <c r="N258">
        <v>-4.3478260869565215</v>
      </c>
    </row>
    <row r="259" spans="1:14" x14ac:dyDescent="0.3">
      <c r="A259">
        <v>258</v>
      </c>
      <c r="B259" t="s">
        <v>139</v>
      </c>
      <c r="C259" t="s">
        <v>149</v>
      </c>
      <c r="D259" t="s">
        <v>155</v>
      </c>
      <c r="E259" t="s">
        <v>156</v>
      </c>
      <c r="F259" t="s">
        <v>161</v>
      </c>
      <c r="G259" t="s">
        <v>225</v>
      </c>
      <c r="H259">
        <v>333.47515404799333</v>
      </c>
      <c r="I259">
        <v>48</v>
      </c>
      <c r="J259">
        <v>1475327.0457736587</v>
      </c>
      <c r="K259">
        <v>89472000</v>
      </c>
      <c r="L259">
        <v>257</v>
      </c>
      <c r="M259">
        <v>-23.766515674170133</v>
      </c>
      <c r="N259">
        <v>-4.3478260869565215</v>
      </c>
    </row>
    <row r="260" spans="1:14" x14ac:dyDescent="0.3">
      <c r="A260">
        <v>259</v>
      </c>
      <c r="B260" t="s">
        <v>139</v>
      </c>
      <c r="C260" t="s">
        <v>149</v>
      </c>
      <c r="D260" t="s">
        <v>155</v>
      </c>
      <c r="E260" t="s">
        <v>156</v>
      </c>
      <c r="F260" t="s">
        <v>161</v>
      </c>
      <c r="G260" t="s">
        <v>225</v>
      </c>
      <c r="H260">
        <v>333.47515404799333</v>
      </c>
      <c r="I260">
        <v>48</v>
      </c>
      <c r="J260">
        <v>1475327.0457736587</v>
      </c>
      <c r="K260">
        <v>89472000</v>
      </c>
      <c r="L260">
        <v>258</v>
      </c>
      <c r="M260">
        <v>-23.766515674170133</v>
      </c>
      <c r="N260">
        <v>-4.3478260869565215</v>
      </c>
    </row>
    <row r="261" spans="1:14" x14ac:dyDescent="0.3">
      <c r="A261">
        <v>260</v>
      </c>
      <c r="B261" t="s">
        <v>139</v>
      </c>
      <c r="C261" t="s">
        <v>149</v>
      </c>
      <c r="D261" t="s">
        <v>155</v>
      </c>
      <c r="E261" t="s">
        <v>156</v>
      </c>
      <c r="F261" t="s">
        <v>161</v>
      </c>
      <c r="G261" t="s">
        <v>225</v>
      </c>
      <c r="H261">
        <v>333.47515404799333</v>
      </c>
      <c r="I261">
        <v>48</v>
      </c>
      <c r="J261">
        <v>1475327.0457736587</v>
      </c>
      <c r="K261">
        <v>89472000</v>
      </c>
      <c r="L261">
        <v>259</v>
      </c>
      <c r="M261">
        <v>-23.766515674170133</v>
      </c>
      <c r="N261">
        <v>-4.3478260869565215</v>
      </c>
    </row>
    <row r="262" spans="1:14" x14ac:dyDescent="0.3">
      <c r="A262">
        <v>261</v>
      </c>
      <c r="B262" t="s">
        <v>139</v>
      </c>
      <c r="C262" t="s">
        <v>149</v>
      </c>
      <c r="D262" t="s">
        <v>155</v>
      </c>
      <c r="E262" t="s">
        <v>156</v>
      </c>
      <c r="F262" t="s">
        <v>161</v>
      </c>
      <c r="G262" t="s">
        <v>225</v>
      </c>
      <c r="H262">
        <v>333.47515404799333</v>
      </c>
      <c r="I262">
        <v>48</v>
      </c>
      <c r="J262">
        <v>1475327.0457736587</v>
      </c>
      <c r="K262">
        <v>89472000</v>
      </c>
      <c r="L262">
        <v>260</v>
      </c>
      <c r="M262">
        <v>-23.766515674170133</v>
      </c>
      <c r="N262">
        <v>-4.3478260869565215</v>
      </c>
    </row>
    <row r="263" spans="1:14" x14ac:dyDescent="0.3">
      <c r="A263">
        <v>262</v>
      </c>
      <c r="B263" t="s">
        <v>139</v>
      </c>
      <c r="C263" t="s">
        <v>149</v>
      </c>
      <c r="D263" t="s">
        <v>155</v>
      </c>
      <c r="E263" t="s">
        <v>156</v>
      </c>
      <c r="F263" t="s">
        <v>161</v>
      </c>
      <c r="G263" t="s">
        <v>225</v>
      </c>
      <c r="H263">
        <v>333.47515404799333</v>
      </c>
      <c r="I263">
        <v>48</v>
      </c>
      <c r="J263">
        <v>1475327.0457736587</v>
      </c>
      <c r="K263">
        <v>89472000</v>
      </c>
      <c r="L263">
        <v>261</v>
      </c>
      <c r="M263">
        <v>-23.766515674170133</v>
      </c>
      <c r="N263">
        <v>-4.3478260869565215</v>
      </c>
    </row>
    <row r="264" spans="1:14" x14ac:dyDescent="0.3">
      <c r="A264">
        <v>263</v>
      </c>
      <c r="B264" t="s">
        <v>139</v>
      </c>
      <c r="C264" t="s">
        <v>149</v>
      </c>
      <c r="D264" t="s">
        <v>155</v>
      </c>
      <c r="E264" t="s">
        <v>156</v>
      </c>
      <c r="F264" t="s">
        <v>161</v>
      </c>
      <c r="G264" t="s">
        <v>225</v>
      </c>
      <c r="H264">
        <v>333.47515404799333</v>
      </c>
      <c r="I264">
        <v>48</v>
      </c>
      <c r="J264">
        <v>1475327.0457736587</v>
      </c>
      <c r="K264">
        <v>89472000</v>
      </c>
      <c r="L264">
        <v>262</v>
      </c>
      <c r="M264">
        <v>-23.766515674170133</v>
      </c>
      <c r="N264">
        <v>-4.3478260869565215</v>
      </c>
    </row>
    <row r="265" spans="1:14" x14ac:dyDescent="0.3">
      <c r="A265">
        <v>264</v>
      </c>
      <c r="B265" t="s">
        <v>139</v>
      </c>
      <c r="C265" t="s">
        <v>149</v>
      </c>
      <c r="D265" t="s">
        <v>155</v>
      </c>
      <c r="E265" t="s">
        <v>156</v>
      </c>
      <c r="F265" t="s">
        <v>161</v>
      </c>
      <c r="G265" t="s">
        <v>225</v>
      </c>
      <c r="H265">
        <v>333.47515404799333</v>
      </c>
      <c r="I265">
        <v>48</v>
      </c>
      <c r="J265">
        <v>1475327.0457736587</v>
      </c>
      <c r="K265">
        <v>89472000</v>
      </c>
      <c r="L265">
        <v>263</v>
      </c>
      <c r="M265">
        <v>-23.766515674170133</v>
      </c>
      <c r="N265">
        <v>-4.3478260869565215</v>
      </c>
    </row>
    <row r="266" spans="1:14" x14ac:dyDescent="0.3">
      <c r="A266">
        <v>265</v>
      </c>
      <c r="B266" t="s">
        <v>139</v>
      </c>
      <c r="C266" t="s">
        <v>149</v>
      </c>
      <c r="D266" t="s">
        <v>155</v>
      </c>
      <c r="E266" t="s">
        <v>156</v>
      </c>
      <c r="F266" t="s">
        <v>161</v>
      </c>
      <c r="G266" t="s">
        <v>225</v>
      </c>
      <c r="H266">
        <v>333.47515404799333</v>
      </c>
      <c r="I266">
        <v>48</v>
      </c>
      <c r="J266">
        <v>1475327.0457736587</v>
      </c>
      <c r="K266">
        <v>89472000</v>
      </c>
      <c r="L266">
        <v>264</v>
      </c>
      <c r="M266">
        <v>-23.766515674170133</v>
      </c>
      <c r="N266">
        <v>-4.3478260869565215</v>
      </c>
    </row>
    <row r="267" spans="1:14" x14ac:dyDescent="0.3">
      <c r="A267">
        <v>266</v>
      </c>
      <c r="B267" t="s">
        <v>139</v>
      </c>
      <c r="C267" t="s">
        <v>149</v>
      </c>
      <c r="D267" t="s">
        <v>155</v>
      </c>
      <c r="E267" t="s">
        <v>156</v>
      </c>
      <c r="F267" t="s">
        <v>161</v>
      </c>
      <c r="G267" t="s">
        <v>225</v>
      </c>
      <c r="H267">
        <v>333.47515404799333</v>
      </c>
      <c r="I267">
        <v>48</v>
      </c>
      <c r="J267">
        <v>1475327.0457736587</v>
      </c>
      <c r="K267">
        <v>89472000</v>
      </c>
      <c r="L267">
        <v>265</v>
      </c>
      <c r="M267">
        <v>-23.766515674170133</v>
      </c>
      <c r="N267">
        <v>-4.3478260869565215</v>
      </c>
    </row>
    <row r="268" spans="1:14" x14ac:dyDescent="0.3">
      <c r="A268">
        <v>267</v>
      </c>
      <c r="B268" t="s">
        <v>139</v>
      </c>
      <c r="C268" t="s">
        <v>149</v>
      </c>
      <c r="D268" t="s">
        <v>155</v>
      </c>
      <c r="E268" t="s">
        <v>156</v>
      </c>
      <c r="F268" t="s">
        <v>161</v>
      </c>
      <c r="G268" t="s">
        <v>225</v>
      </c>
      <c r="H268">
        <v>333.47515404799333</v>
      </c>
      <c r="I268">
        <v>48</v>
      </c>
      <c r="J268">
        <v>1475327.0457736587</v>
      </c>
      <c r="K268">
        <v>89472000</v>
      </c>
      <c r="L268">
        <v>266</v>
      </c>
      <c r="M268">
        <v>-23.766515674170133</v>
      </c>
      <c r="N268">
        <v>-4.3478260869565215</v>
      </c>
    </row>
    <row r="269" spans="1:14" x14ac:dyDescent="0.3">
      <c r="A269">
        <v>268</v>
      </c>
      <c r="B269" t="s">
        <v>139</v>
      </c>
      <c r="C269" t="s">
        <v>149</v>
      </c>
      <c r="D269" t="s">
        <v>155</v>
      </c>
      <c r="E269" t="s">
        <v>156</v>
      </c>
      <c r="F269" t="s">
        <v>161</v>
      </c>
      <c r="G269" t="s">
        <v>225</v>
      </c>
      <c r="H269">
        <v>333.47515404799333</v>
      </c>
      <c r="I269">
        <v>48</v>
      </c>
      <c r="J269">
        <v>1475327.0457736587</v>
      </c>
      <c r="K269">
        <v>89472000</v>
      </c>
      <c r="L269">
        <v>267</v>
      </c>
      <c r="M269">
        <v>-23.766515674170133</v>
      </c>
      <c r="N269">
        <v>-4.3478260869565215</v>
      </c>
    </row>
    <row r="270" spans="1:14" x14ac:dyDescent="0.3">
      <c r="A270">
        <v>269</v>
      </c>
      <c r="B270" t="s">
        <v>139</v>
      </c>
      <c r="C270" t="s">
        <v>149</v>
      </c>
      <c r="D270" t="s">
        <v>155</v>
      </c>
      <c r="E270" t="s">
        <v>156</v>
      </c>
      <c r="F270" t="s">
        <v>161</v>
      </c>
      <c r="G270" t="s">
        <v>225</v>
      </c>
      <c r="H270">
        <v>333.47515404799333</v>
      </c>
      <c r="I270">
        <v>48</v>
      </c>
      <c r="J270">
        <v>1475327.0457736587</v>
      </c>
      <c r="K270">
        <v>89472000</v>
      </c>
      <c r="L270">
        <v>268</v>
      </c>
      <c r="M270">
        <v>-23.766515674170133</v>
      </c>
      <c r="N270">
        <v>-4.3478260869565215</v>
      </c>
    </row>
    <row r="271" spans="1:14" x14ac:dyDescent="0.3">
      <c r="A271">
        <v>270</v>
      </c>
      <c r="B271" t="s">
        <v>139</v>
      </c>
      <c r="C271" t="s">
        <v>149</v>
      </c>
      <c r="D271" t="s">
        <v>155</v>
      </c>
      <c r="E271" t="s">
        <v>156</v>
      </c>
      <c r="F271" t="s">
        <v>161</v>
      </c>
      <c r="G271" t="s">
        <v>225</v>
      </c>
      <c r="H271">
        <v>333.47515404799333</v>
      </c>
      <c r="I271">
        <v>48</v>
      </c>
      <c r="J271">
        <v>1475327.0457736587</v>
      </c>
      <c r="K271">
        <v>89472000</v>
      </c>
      <c r="L271">
        <v>269</v>
      </c>
      <c r="M271">
        <v>-23.766515674170133</v>
      </c>
      <c r="N271">
        <v>-4.3478260869565215</v>
      </c>
    </row>
    <row r="272" spans="1:14" x14ac:dyDescent="0.3">
      <c r="A272">
        <v>271</v>
      </c>
      <c r="B272" t="s">
        <v>139</v>
      </c>
      <c r="C272" t="s">
        <v>149</v>
      </c>
      <c r="D272" t="s">
        <v>155</v>
      </c>
      <c r="E272" t="s">
        <v>156</v>
      </c>
      <c r="F272" t="s">
        <v>161</v>
      </c>
      <c r="G272" t="s">
        <v>225</v>
      </c>
      <c r="H272">
        <v>333.47515404799333</v>
      </c>
      <c r="I272">
        <v>48</v>
      </c>
      <c r="J272">
        <v>1475327.0457736587</v>
      </c>
      <c r="K272">
        <v>89472000</v>
      </c>
      <c r="L272">
        <v>270</v>
      </c>
      <c r="M272">
        <v>-23.766515674170133</v>
      </c>
      <c r="N272">
        <v>-4.3478260869565215</v>
      </c>
    </row>
    <row r="273" spans="1:14" x14ac:dyDescent="0.3">
      <c r="A273">
        <v>272</v>
      </c>
      <c r="B273" t="s">
        <v>139</v>
      </c>
      <c r="C273" t="s">
        <v>149</v>
      </c>
      <c r="D273" t="s">
        <v>155</v>
      </c>
      <c r="E273" t="s">
        <v>156</v>
      </c>
      <c r="F273" t="s">
        <v>161</v>
      </c>
      <c r="G273" t="s">
        <v>225</v>
      </c>
      <c r="H273">
        <v>333.47515404799333</v>
      </c>
      <c r="I273">
        <v>48</v>
      </c>
      <c r="J273">
        <v>1475327.0457736587</v>
      </c>
      <c r="K273">
        <v>89472000</v>
      </c>
      <c r="L273">
        <v>271</v>
      </c>
      <c r="M273">
        <v>-23.766515674170133</v>
      </c>
      <c r="N273">
        <v>-4.3478260869565215</v>
      </c>
    </row>
    <row r="274" spans="1:14" x14ac:dyDescent="0.3">
      <c r="A274">
        <v>273</v>
      </c>
      <c r="B274" t="s">
        <v>139</v>
      </c>
      <c r="C274" t="s">
        <v>149</v>
      </c>
      <c r="D274" t="s">
        <v>155</v>
      </c>
      <c r="E274" t="s">
        <v>156</v>
      </c>
      <c r="F274" t="s">
        <v>161</v>
      </c>
      <c r="G274" t="s">
        <v>225</v>
      </c>
      <c r="H274">
        <v>333.47515404799333</v>
      </c>
      <c r="I274">
        <v>48</v>
      </c>
      <c r="J274">
        <v>1475327.0457736587</v>
      </c>
      <c r="K274">
        <v>89472000</v>
      </c>
      <c r="L274">
        <v>272</v>
      </c>
      <c r="M274">
        <v>-23.766515674170133</v>
      </c>
      <c r="N274">
        <v>-4.3478260869565215</v>
      </c>
    </row>
    <row r="275" spans="1:14" x14ac:dyDescent="0.3">
      <c r="A275">
        <v>274</v>
      </c>
      <c r="B275" t="s">
        <v>139</v>
      </c>
      <c r="C275" t="s">
        <v>149</v>
      </c>
      <c r="D275" t="s">
        <v>155</v>
      </c>
      <c r="E275" t="s">
        <v>156</v>
      </c>
      <c r="F275" t="s">
        <v>161</v>
      </c>
      <c r="G275" t="s">
        <v>225</v>
      </c>
      <c r="H275">
        <v>333.47515404799333</v>
      </c>
      <c r="I275">
        <v>48</v>
      </c>
      <c r="J275">
        <v>1475327.0457736587</v>
      </c>
      <c r="K275">
        <v>89472000</v>
      </c>
      <c r="L275">
        <v>273</v>
      </c>
      <c r="M275">
        <v>-23.766515674170133</v>
      </c>
      <c r="N275">
        <v>-4.3478260869565215</v>
      </c>
    </row>
    <row r="276" spans="1:14" x14ac:dyDescent="0.3">
      <c r="A276">
        <v>275</v>
      </c>
      <c r="B276" t="s">
        <v>139</v>
      </c>
      <c r="C276" t="s">
        <v>149</v>
      </c>
      <c r="D276" t="s">
        <v>155</v>
      </c>
      <c r="E276" t="s">
        <v>156</v>
      </c>
      <c r="F276" t="s">
        <v>161</v>
      </c>
      <c r="G276" t="s">
        <v>225</v>
      </c>
      <c r="H276">
        <v>333.47515404799333</v>
      </c>
      <c r="I276">
        <v>48</v>
      </c>
      <c r="J276">
        <v>1475327.0457736587</v>
      </c>
      <c r="K276">
        <v>89472000</v>
      </c>
      <c r="L276">
        <v>274</v>
      </c>
      <c r="M276">
        <v>-23.766515674170133</v>
      </c>
      <c r="N276">
        <v>-4.3478260869565215</v>
      </c>
    </row>
    <row r="277" spans="1:14" x14ac:dyDescent="0.3">
      <c r="A277">
        <v>276</v>
      </c>
      <c r="B277" t="s">
        <v>139</v>
      </c>
      <c r="C277" t="s">
        <v>149</v>
      </c>
      <c r="D277" t="s">
        <v>155</v>
      </c>
      <c r="E277" t="s">
        <v>156</v>
      </c>
      <c r="F277" t="s">
        <v>161</v>
      </c>
      <c r="G277" t="s">
        <v>225</v>
      </c>
      <c r="H277">
        <v>333.47515404799333</v>
      </c>
      <c r="I277">
        <v>48</v>
      </c>
      <c r="J277">
        <v>1475327.0457736587</v>
      </c>
      <c r="K277">
        <v>89472000</v>
      </c>
      <c r="L277">
        <v>275</v>
      </c>
      <c r="M277">
        <v>-23.766515674170133</v>
      </c>
      <c r="N277">
        <v>-4.3478260869565215</v>
      </c>
    </row>
    <row r="278" spans="1:14" x14ac:dyDescent="0.3">
      <c r="A278">
        <v>277</v>
      </c>
      <c r="B278" t="s">
        <v>139</v>
      </c>
      <c r="C278" t="s">
        <v>149</v>
      </c>
      <c r="D278" t="s">
        <v>155</v>
      </c>
      <c r="E278" t="s">
        <v>156</v>
      </c>
      <c r="F278" t="s">
        <v>161</v>
      </c>
      <c r="G278" t="s">
        <v>225</v>
      </c>
      <c r="H278">
        <v>333.47515404799333</v>
      </c>
      <c r="I278">
        <v>48</v>
      </c>
      <c r="J278">
        <v>1475327.0457736587</v>
      </c>
      <c r="K278">
        <v>89472000</v>
      </c>
      <c r="L278">
        <v>276</v>
      </c>
      <c r="M278">
        <v>-23.766515674170133</v>
      </c>
      <c r="N278">
        <v>-4.3478260869565215</v>
      </c>
    </row>
    <row r="279" spans="1:14" x14ac:dyDescent="0.3">
      <c r="A279">
        <v>278</v>
      </c>
      <c r="B279" t="s">
        <v>139</v>
      </c>
      <c r="C279" t="s">
        <v>149</v>
      </c>
      <c r="D279" t="s">
        <v>155</v>
      </c>
      <c r="E279" t="s">
        <v>156</v>
      </c>
      <c r="F279" t="s">
        <v>161</v>
      </c>
      <c r="G279" t="s">
        <v>225</v>
      </c>
      <c r="H279">
        <v>333.47515404799333</v>
      </c>
      <c r="I279">
        <v>48</v>
      </c>
      <c r="J279">
        <v>1475327.0457736587</v>
      </c>
      <c r="K279">
        <v>89472000</v>
      </c>
      <c r="L279">
        <v>277</v>
      </c>
      <c r="M279">
        <v>-23.766515674170133</v>
      </c>
      <c r="N279">
        <v>-4.3478260869565215</v>
      </c>
    </row>
    <row r="280" spans="1:14" x14ac:dyDescent="0.3">
      <c r="A280">
        <v>279</v>
      </c>
      <c r="B280" t="s">
        <v>139</v>
      </c>
      <c r="C280" t="s">
        <v>149</v>
      </c>
      <c r="D280" t="s">
        <v>155</v>
      </c>
      <c r="E280" t="s">
        <v>156</v>
      </c>
      <c r="F280" t="s">
        <v>161</v>
      </c>
      <c r="G280" t="s">
        <v>225</v>
      </c>
      <c r="H280">
        <v>333.47515404799333</v>
      </c>
      <c r="I280">
        <v>48</v>
      </c>
      <c r="J280">
        <v>1475327.0457736587</v>
      </c>
      <c r="K280">
        <v>89472000</v>
      </c>
      <c r="L280">
        <v>278</v>
      </c>
      <c r="M280">
        <v>-23.766515674170133</v>
      </c>
      <c r="N280">
        <v>-4.3478260869565215</v>
      </c>
    </row>
    <row r="281" spans="1:14" x14ac:dyDescent="0.3">
      <c r="A281">
        <v>280</v>
      </c>
      <c r="B281" t="s">
        <v>139</v>
      </c>
      <c r="C281" t="s">
        <v>149</v>
      </c>
      <c r="D281" t="s">
        <v>155</v>
      </c>
      <c r="E281" t="s">
        <v>156</v>
      </c>
      <c r="F281" t="s">
        <v>161</v>
      </c>
      <c r="G281" t="s">
        <v>225</v>
      </c>
      <c r="H281">
        <v>333.47515404799333</v>
      </c>
      <c r="I281">
        <v>48</v>
      </c>
      <c r="J281">
        <v>1475327.0457736587</v>
      </c>
      <c r="K281">
        <v>89472000</v>
      </c>
      <c r="L281">
        <v>279</v>
      </c>
      <c r="M281">
        <v>-23.766515674170133</v>
      </c>
      <c r="N281">
        <v>-4.3478260869565215</v>
      </c>
    </row>
    <row r="282" spans="1:14" x14ac:dyDescent="0.3">
      <c r="A282">
        <v>281</v>
      </c>
      <c r="B282" t="s">
        <v>139</v>
      </c>
      <c r="C282" t="s">
        <v>149</v>
      </c>
      <c r="D282" t="s">
        <v>155</v>
      </c>
      <c r="E282" t="s">
        <v>156</v>
      </c>
      <c r="F282" t="s">
        <v>161</v>
      </c>
      <c r="G282" t="s">
        <v>225</v>
      </c>
      <c r="H282">
        <v>333.47515404799333</v>
      </c>
      <c r="I282">
        <v>48</v>
      </c>
      <c r="J282">
        <v>1475327.0457736587</v>
      </c>
      <c r="K282">
        <v>89472000</v>
      </c>
      <c r="L282">
        <v>280</v>
      </c>
      <c r="M282">
        <v>-23.766515674170133</v>
      </c>
      <c r="N282">
        <v>-4.3478260869565215</v>
      </c>
    </row>
    <row r="283" spans="1:14" x14ac:dyDescent="0.3">
      <c r="A283">
        <v>282</v>
      </c>
      <c r="B283" t="s">
        <v>139</v>
      </c>
      <c r="C283" t="s">
        <v>149</v>
      </c>
      <c r="D283" t="s">
        <v>155</v>
      </c>
      <c r="E283" t="s">
        <v>156</v>
      </c>
      <c r="F283" t="s">
        <v>161</v>
      </c>
      <c r="G283" t="s">
        <v>225</v>
      </c>
      <c r="H283">
        <v>333.47515404799333</v>
      </c>
      <c r="I283">
        <v>48</v>
      </c>
      <c r="J283">
        <v>1475327.0457736587</v>
      </c>
      <c r="K283">
        <v>89472000</v>
      </c>
      <c r="L283">
        <v>281</v>
      </c>
      <c r="M283">
        <v>-23.766515674170133</v>
      </c>
      <c r="N283">
        <v>-4.3478260869565215</v>
      </c>
    </row>
    <row r="284" spans="1:14" x14ac:dyDescent="0.3">
      <c r="A284">
        <v>283</v>
      </c>
      <c r="B284" t="s">
        <v>139</v>
      </c>
      <c r="C284" t="s">
        <v>149</v>
      </c>
      <c r="D284" t="s">
        <v>155</v>
      </c>
      <c r="E284" t="s">
        <v>156</v>
      </c>
      <c r="F284" t="s">
        <v>161</v>
      </c>
      <c r="G284" t="s">
        <v>225</v>
      </c>
      <c r="H284">
        <v>333.47515404799333</v>
      </c>
      <c r="I284">
        <v>48</v>
      </c>
      <c r="J284">
        <v>1475327.0457736587</v>
      </c>
      <c r="K284">
        <v>89472000</v>
      </c>
      <c r="L284">
        <v>282</v>
      </c>
      <c r="M284">
        <v>-23.766515674170133</v>
      </c>
      <c r="N284">
        <v>-4.3478260869565215</v>
      </c>
    </row>
    <row r="285" spans="1:14" x14ac:dyDescent="0.3">
      <c r="A285">
        <v>284</v>
      </c>
      <c r="B285" t="s">
        <v>139</v>
      </c>
      <c r="C285" t="s">
        <v>149</v>
      </c>
      <c r="D285" t="s">
        <v>155</v>
      </c>
      <c r="E285" t="s">
        <v>156</v>
      </c>
      <c r="F285" t="s">
        <v>161</v>
      </c>
      <c r="G285" t="s">
        <v>225</v>
      </c>
      <c r="H285">
        <v>333.47515404799333</v>
      </c>
      <c r="I285">
        <v>48</v>
      </c>
      <c r="J285">
        <v>1475327.0457736587</v>
      </c>
      <c r="K285">
        <v>89472000</v>
      </c>
      <c r="L285">
        <v>283</v>
      </c>
      <c r="M285">
        <v>-23.766515674170133</v>
      </c>
      <c r="N285">
        <v>-4.3478260869565215</v>
      </c>
    </row>
    <row r="286" spans="1:14" x14ac:dyDescent="0.3">
      <c r="A286">
        <v>285</v>
      </c>
      <c r="B286" t="s">
        <v>139</v>
      </c>
      <c r="C286" t="s">
        <v>149</v>
      </c>
      <c r="D286" t="s">
        <v>155</v>
      </c>
      <c r="E286" t="s">
        <v>156</v>
      </c>
      <c r="F286" t="s">
        <v>161</v>
      </c>
      <c r="G286" t="s">
        <v>225</v>
      </c>
      <c r="H286">
        <v>333.47515404799333</v>
      </c>
      <c r="I286">
        <v>48</v>
      </c>
      <c r="J286">
        <v>1475327.0457736587</v>
      </c>
      <c r="K286">
        <v>89472000</v>
      </c>
      <c r="L286">
        <v>284</v>
      </c>
      <c r="M286">
        <v>-23.766515674170133</v>
      </c>
      <c r="N286">
        <v>-4.3478260869565215</v>
      </c>
    </row>
    <row r="287" spans="1:14" x14ac:dyDescent="0.3">
      <c r="A287">
        <v>286</v>
      </c>
      <c r="B287" t="s">
        <v>139</v>
      </c>
      <c r="C287" t="s">
        <v>149</v>
      </c>
      <c r="D287" t="s">
        <v>155</v>
      </c>
      <c r="E287" t="s">
        <v>156</v>
      </c>
      <c r="F287" t="s">
        <v>161</v>
      </c>
      <c r="G287" t="s">
        <v>225</v>
      </c>
      <c r="H287">
        <v>333.47515404799333</v>
      </c>
      <c r="I287">
        <v>48</v>
      </c>
      <c r="J287">
        <v>1475327.0457736587</v>
      </c>
      <c r="K287">
        <v>89472000</v>
      </c>
      <c r="L287">
        <v>285</v>
      </c>
      <c r="M287">
        <v>-23.766515674170133</v>
      </c>
      <c r="N287">
        <v>-4.3478260869565215</v>
      </c>
    </row>
    <row r="288" spans="1:14" x14ac:dyDescent="0.3">
      <c r="A288">
        <v>287</v>
      </c>
      <c r="B288" t="s">
        <v>139</v>
      </c>
      <c r="C288" t="s">
        <v>149</v>
      </c>
      <c r="D288" t="s">
        <v>155</v>
      </c>
      <c r="E288" t="s">
        <v>156</v>
      </c>
      <c r="F288" t="s">
        <v>161</v>
      </c>
      <c r="G288" t="s">
        <v>225</v>
      </c>
      <c r="H288">
        <v>333.47515404799333</v>
      </c>
      <c r="I288">
        <v>48</v>
      </c>
      <c r="J288">
        <v>1475327.0457736587</v>
      </c>
      <c r="K288">
        <v>89472000</v>
      </c>
      <c r="L288">
        <v>286</v>
      </c>
      <c r="M288">
        <v>-23.766515674170133</v>
      </c>
      <c r="N288">
        <v>-4.3478260869565215</v>
      </c>
    </row>
    <row r="289" spans="1:14" x14ac:dyDescent="0.3">
      <c r="A289">
        <v>288</v>
      </c>
      <c r="B289" t="s">
        <v>139</v>
      </c>
      <c r="C289" t="s">
        <v>149</v>
      </c>
      <c r="D289" t="s">
        <v>155</v>
      </c>
      <c r="E289" t="s">
        <v>156</v>
      </c>
      <c r="F289" t="s">
        <v>161</v>
      </c>
      <c r="G289" t="s">
        <v>225</v>
      </c>
      <c r="H289">
        <v>333.47515404799333</v>
      </c>
      <c r="I289">
        <v>48</v>
      </c>
      <c r="J289">
        <v>1475327.0457736587</v>
      </c>
      <c r="K289">
        <v>89472000</v>
      </c>
      <c r="L289">
        <v>287</v>
      </c>
      <c r="M289">
        <v>-23.766515674170133</v>
      </c>
      <c r="N289">
        <v>-4.3478260869565215</v>
      </c>
    </row>
    <row r="290" spans="1:14" x14ac:dyDescent="0.3">
      <c r="A290">
        <v>289</v>
      </c>
      <c r="B290" t="s">
        <v>139</v>
      </c>
      <c r="C290" t="s">
        <v>149</v>
      </c>
      <c r="D290" t="s">
        <v>155</v>
      </c>
      <c r="E290" t="s">
        <v>156</v>
      </c>
      <c r="F290" t="s">
        <v>161</v>
      </c>
      <c r="G290" t="s">
        <v>225</v>
      </c>
      <c r="H290">
        <v>333.47515404799333</v>
      </c>
      <c r="I290">
        <v>48</v>
      </c>
      <c r="J290">
        <v>1475327.0457736587</v>
      </c>
      <c r="K290">
        <v>89472000</v>
      </c>
      <c r="L290">
        <v>288</v>
      </c>
      <c r="M290">
        <v>-23.766515674170133</v>
      </c>
      <c r="N290">
        <v>-4.3478260869565215</v>
      </c>
    </row>
    <row r="291" spans="1:14" x14ac:dyDescent="0.3">
      <c r="A291">
        <v>290</v>
      </c>
      <c r="B291" t="s">
        <v>139</v>
      </c>
      <c r="C291" t="s">
        <v>149</v>
      </c>
      <c r="D291" t="s">
        <v>155</v>
      </c>
      <c r="E291" t="s">
        <v>156</v>
      </c>
      <c r="F291" t="s">
        <v>161</v>
      </c>
      <c r="G291" t="s">
        <v>225</v>
      </c>
      <c r="H291">
        <v>333.47515404799333</v>
      </c>
      <c r="I291">
        <v>48</v>
      </c>
      <c r="J291">
        <v>1475327.0457736587</v>
      </c>
      <c r="K291">
        <v>89472000</v>
      </c>
      <c r="L291">
        <v>289</v>
      </c>
      <c r="M291">
        <v>-23.766515674170133</v>
      </c>
      <c r="N291">
        <v>-4.3478260869565215</v>
      </c>
    </row>
    <row r="292" spans="1:14" x14ac:dyDescent="0.3">
      <c r="A292">
        <v>291</v>
      </c>
      <c r="B292" t="s">
        <v>139</v>
      </c>
      <c r="C292" t="s">
        <v>149</v>
      </c>
      <c r="D292" t="s">
        <v>155</v>
      </c>
      <c r="E292" t="s">
        <v>156</v>
      </c>
      <c r="F292" t="s">
        <v>161</v>
      </c>
      <c r="G292" t="s">
        <v>225</v>
      </c>
      <c r="H292">
        <v>333.47515404799333</v>
      </c>
      <c r="I292">
        <v>48</v>
      </c>
      <c r="J292">
        <v>1475327.0457736587</v>
      </c>
      <c r="K292">
        <v>89472000</v>
      </c>
      <c r="L292">
        <v>290</v>
      </c>
      <c r="M292">
        <v>-23.766515674170133</v>
      </c>
      <c r="N292">
        <v>-4.3478260869565215</v>
      </c>
    </row>
    <row r="293" spans="1:14" x14ac:dyDescent="0.3">
      <c r="A293">
        <v>292</v>
      </c>
      <c r="B293" t="s">
        <v>139</v>
      </c>
      <c r="C293" t="s">
        <v>149</v>
      </c>
      <c r="D293" t="s">
        <v>155</v>
      </c>
      <c r="E293" t="s">
        <v>156</v>
      </c>
      <c r="F293" t="s">
        <v>161</v>
      </c>
      <c r="G293" t="s">
        <v>225</v>
      </c>
      <c r="H293">
        <v>333.47515404799333</v>
      </c>
      <c r="I293">
        <v>48</v>
      </c>
      <c r="J293">
        <v>1475327.0457736587</v>
      </c>
      <c r="K293">
        <v>89472000</v>
      </c>
      <c r="L293">
        <v>291</v>
      </c>
      <c r="M293">
        <v>-23.766515674170133</v>
      </c>
      <c r="N293">
        <v>-4.3478260869565215</v>
      </c>
    </row>
    <row r="294" spans="1:14" x14ac:dyDescent="0.3">
      <c r="A294">
        <v>293</v>
      </c>
      <c r="B294" t="s">
        <v>139</v>
      </c>
      <c r="C294" t="s">
        <v>149</v>
      </c>
      <c r="D294" t="s">
        <v>155</v>
      </c>
      <c r="E294" t="s">
        <v>156</v>
      </c>
      <c r="F294" t="s">
        <v>161</v>
      </c>
      <c r="G294" t="s">
        <v>225</v>
      </c>
      <c r="H294">
        <v>333.47515404799333</v>
      </c>
      <c r="I294">
        <v>48</v>
      </c>
      <c r="J294">
        <v>1475327.0457736587</v>
      </c>
      <c r="K294">
        <v>89472000</v>
      </c>
      <c r="L294">
        <v>292</v>
      </c>
      <c r="M294">
        <v>-23.766515674170133</v>
      </c>
      <c r="N294">
        <v>-4.3478260869565215</v>
      </c>
    </row>
    <row r="295" spans="1:14" x14ac:dyDescent="0.3">
      <c r="A295">
        <v>294</v>
      </c>
      <c r="B295" t="s">
        <v>139</v>
      </c>
      <c r="C295" t="s">
        <v>149</v>
      </c>
      <c r="D295" t="s">
        <v>155</v>
      </c>
      <c r="E295" t="s">
        <v>156</v>
      </c>
      <c r="F295" t="s">
        <v>161</v>
      </c>
      <c r="G295" t="s">
        <v>225</v>
      </c>
      <c r="H295">
        <v>319.80778714439799</v>
      </c>
      <c r="I295">
        <v>46</v>
      </c>
      <c r="J295">
        <v>1334087.6327232763</v>
      </c>
      <c r="K295">
        <v>85744000</v>
      </c>
      <c r="L295">
        <v>293</v>
      </c>
      <c r="M295">
        <v>-11.917814005487653</v>
      </c>
      <c r="N295">
        <v>0</v>
      </c>
    </row>
    <row r="296" spans="1:14" x14ac:dyDescent="0.3">
      <c r="A296">
        <v>295</v>
      </c>
      <c r="B296" t="s">
        <v>139</v>
      </c>
      <c r="C296" t="s">
        <v>149</v>
      </c>
      <c r="D296" t="s">
        <v>155</v>
      </c>
      <c r="E296" t="s">
        <v>156</v>
      </c>
      <c r="F296" t="s">
        <v>161</v>
      </c>
      <c r="G296" t="s">
        <v>225</v>
      </c>
      <c r="H296">
        <v>319.80778714439799</v>
      </c>
      <c r="I296">
        <v>46</v>
      </c>
      <c r="J296">
        <v>1334087.6327232763</v>
      </c>
      <c r="K296">
        <v>85744000</v>
      </c>
      <c r="L296">
        <v>294</v>
      </c>
      <c r="M296">
        <v>-11.917814005487653</v>
      </c>
      <c r="N296">
        <v>0</v>
      </c>
    </row>
    <row r="297" spans="1:14" x14ac:dyDescent="0.3">
      <c r="A297">
        <v>296</v>
      </c>
      <c r="B297" t="s">
        <v>139</v>
      </c>
      <c r="C297" t="s">
        <v>149</v>
      </c>
      <c r="D297" t="s">
        <v>155</v>
      </c>
      <c r="E297" t="s">
        <v>156</v>
      </c>
      <c r="F297" t="s">
        <v>161</v>
      </c>
      <c r="G297" t="s">
        <v>225</v>
      </c>
      <c r="H297">
        <v>319.80778714439799</v>
      </c>
      <c r="I297">
        <v>46</v>
      </c>
      <c r="J297">
        <v>1334087.6327232763</v>
      </c>
      <c r="K297">
        <v>85744000</v>
      </c>
      <c r="L297">
        <v>295</v>
      </c>
      <c r="M297">
        <v>-11.917814005487653</v>
      </c>
      <c r="N297">
        <v>0</v>
      </c>
    </row>
    <row r="298" spans="1:14" x14ac:dyDescent="0.3">
      <c r="A298">
        <v>297</v>
      </c>
      <c r="B298" t="s">
        <v>139</v>
      </c>
      <c r="C298" t="s">
        <v>149</v>
      </c>
      <c r="D298" t="s">
        <v>155</v>
      </c>
      <c r="E298" t="s">
        <v>156</v>
      </c>
      <c r="F298" t="s">
        <v>161</v>
      </c>
      <c r="G298" t="s">
        <v>225</v>
      </c>
      <c r="H298">
        <v>319.80778714439799</v>
      </c>
      <c r="I298">
        <v>46</v>
      </c>
      <c r="J298">
        <v>1334087.6327232763</v>
      </c>
      <c r="K298">
        <v>85744000</v>
      </c>
      <c r="L298">
        <v>296</v>
      </c>
      <c r="M298">
        <v>-11.917814005487653</v>
      </c>
      <c r="N298">
        <v>0</v>
      </c>
    </row>
    <row r="299" spans="1:14" x14ac:dyDescent="0.3">
      <c r="A299">
        <v>298</v>
      </c>
      <c r="B299" t="s">
        <v>139</v>
      </c>
      <c r="C299" t="s">
        <v>149</v>
      </c>
      <c r="D299" t="s">
        <v>155</v>
      </c>
      <c r="E299" t="s">
        <v>156</v>
      </c>
      <c r="F299" t="s">
        <v>161</v>
      </c>
      <c r="G299" t="s">
        <v>225</v>
      </c>
      <c r="H299">
        <v>319.80778714439799</v>
      </c>
      <c r="I299">
        <v>46</v>
      </c>
      <c r="J299">
        <v>1334087.6327232763</v>
      </c>
      <c r="K299">
        <v>85744000</v>
      </c>
      <c r="L299">
        <v>297</v>
      </c>
      <c r="M299">
        <v>-11.917814005487653</v>
      </c>
      <c r="N299">
        <v>0</v>
      </c>
    </row>
    <row r="300" spans="1:14" x14ac:dyDescent="0.3">
      <c r="A300">
        <v>299</v>
      </c>
      <c r="B300" t="s">
        <v>139</v>
      </c>
      <c r="C300" t="s">
        <v>149</v>
      </c>
      <c r="D300" t="s">
        <v>155</v>
      </c>
      <c r="E300" t="s">
        <v>156</v>
      </c>
      <c r="F300" t="s">
        <v>161</v>
      </c>
      <c r="G300" t="s">
        <v>225</v>
      </c>
      <c r="H300">
        <v>319.80778714439799</v>
      </c>
      <c r="I300">
        <v>46</v>
      </c>
      <c r="J300">
        <v>1334087.6327232763</v>
      </c>
      <c r="K300">
        <v>85744000</v>
      </c>
      <c r="L300">
        <v>298</v>
      </c>
      <c r="M300">
        <v>-11.917814005487653</v>
      </c>
      <c r="N300">
        <v>0</v>
      </c>
    </row>
    <row r="301" spans="1:14" x14ac:dyDescent="0.3">
      <c r="A301">
        <v>300</v>
      </c>
      <c r="B301" t="s">
        <v>139</v>
      </c>
      <c r="C301" t="s">
        <v>149</v>
      </c>
      <c r="D301" t="s">
        <v>155</v>
      </c>
      <c r="E301" t="s">
        <v>156</v>
      </c>
      <c r="F301" t="s">
        <v>161</v>
      </c>
      <c r="G301" t="s">
        <v>225</v>
      </c>
      <c r="H301">
        <v>319.80778714439799</v>
      </c>
      <c r="I301">
        <v>46</v>
      </c>
      <c r="J301">
        <v>1334087.6327232763</v>
      </c>
      <c r="K301">
        <v>85744000</v>
      </c>
      <c r="L301">
        <v>299</v>
      </c>
      <c r="M301">
        <v>-11.917814005487653</v>
      </c>
      <c r="N301">
        <v>0</v>
      </c>
    </row>
    <row r="302" spans="1:14" x14ac:dyDescent="0.3">
      <c r="A302">
        <v>301</v>
      </c>
      <c r="B302" t="s">
        <v>139</v>
      </c>
      <c r="C302" t="s">
        <v>149</v>
      </c>
      <c r="D302" t="s">
        <v>155</v>
      </c>
      <c r="E302" t="s">
        <v>156</v>
      </c>
      <c r="F302" t="s">
        <v>161</v>
      </c>
      <c r="G302" t="s">
        <v>225</v>
      </c>
      <c r="H302">
        <v>319.80778714439799</v>
      </c>
      <c r="I302">
        <v>46</v>
      </c>
      <c r="J302">
        <v>1334087.6327232763</v>
      </c>
      <c r="K302">
        <v>85744000</v>
      </c>
      <c r="L302">
        <v>300</v>
      </c>
      <c r="M302">
        <v>-11.917814005487653</v>
      </c>
      <c r="N302">
        <v>0</v>
      </c>
    </row>
    <row r="303" spans="1:14" x14ac:dyDescent="0.3">
      <c r="A303">
        <v>302</v>
      </c>
      <c r="B303" t="s">
        <v>139</v>
      </c>
      <c r="C303" t="s">
        <v>149</v>
      </c>
      <c r="D303" t="s">
        <v>155</v>
      </c>
      <c r="E303" t="s">
        <v>156</v>
      </c>
      <c r="F303" t="s">
        <v>161</v>
      </c>
      <c r="G303" t="s">
        <v>225</v>
      </c>
      <c r="H303">
        <v>319.80778714439799</v>
      </c>
      <c r="I303">
        <v>46</v>
      </c>
      <c r="J303">
        <v>1334087.6327232763</v>
      </c>
      <c r="K303">
        <v>85744000</v>
      </c>
      <c r="L303">
        <v>301</v>
      </c>
      <c r="M303">
        <v>-11.917814005487653</v>
      </c>
      <c r="N303">
        <v>0</v>
      </c>
    </row>
    <row r="304" spans="1:14" x14ac:dyDescent="0.3">
      <c r="A304">
        <v>303</v>
      </c>
      <c r="B304" t="s">
        <v>139</v>
      </c>
      <c r="C304" t="s">
        <v>149</v>
      </c>
      <c r="D304" t="s">
        <v>155</v>
      </c>
      <c r="E304" t="s">
        <v>156</v>
      </c>
      <c r="F304" t="s">
        <v>161</v>
      </c>
      <c r="G304" t="s">
        <v>225</v>
      </c>
      <c r="H304">
        <v>319.80778714439799</v>
      </c>
      <c r="I304">
        <v>46</v>
      </c>
      <c r="J304">
        <v>1334087.6327232763</v>
      </c>
      <c r="K304">
        <v>85744000</v>
      </c>
      <c r="L304">
        <v>302</v>
      </c>
      <c r="M304">
        <v>-11.917814005487653</v>
      </c>
      <c r="N304">
        <v>0</v>
      </c>
    </row>
    <row r="305" spans="1:14" x14ac:dyDescent="0.3">
      <c r="A305">
        <v>304</v>
      </c>
      <c r="B305" t="s">
        <v>139</v>
      </c>
      <c r="C305" t="s">
        <v>149</v>
      </c>
      <c r="D305" t="s">
        <v>155</v>
      </c>
      <c r="E305" t="s">
        <v>156</v>
      </c>
      <c r="F305" t="s">
        <v>161</v>
      </c>
      <c r="G305" t="s">
        <v>225</v>
      </c>
      <c r="H305">
        <v>319.80778714439799</v>
      </c>
      <c r="I305">
        <v>46</v>
      </c>
      <c r="J305">
        <v>1334087.6327232763</v>
      </c>
      <c r="K305">
        <v>85744000</v>
      </c>
      <c r="L305">
        <v>303</v>
      </c>
      <c r="M305">
        <v>-11.917814005487653</v>
      </c>
      <c r="N305">
        <v>0</v>
      </c>
    </row>
    <row r="306" spans="1:14" x14ac:dyDescent="0.3">
      <c r="A306">
        <v>305</v>
      </c>
      <c r="B306" t="s">
        <v>139</v>
      </c>
      <c r="C306" t="s">
        <v>149</v>
      </c>
      <c r="D306" t="s">
        <v>155</v>
      </c>
      <c r="E306" t="s">
        <v>156</v>
      </c>
      <c r="F306" t="s">
        <v>161</v>
      </c>
      <c r="G306" t="s">
        <v>225</v>
      </c>
      <c r="H306">
        <v>319.80778714439799</v>
      </c>
      <c r="I306">
        <v>46</v>
      </c>
      <c r="J306">
        <v>1334087.6327232763</v>
      </c>
      <c r="K306">
        <v>85744000</v>
      </c>
      <c r="L306">
        <v>304</v>
      </c>
      <c r="M306">
        <v>-11.917814005487653</v>
      </c>
      <c r="N306">
        <v>0</v>
      </c>
    </row>
    <row r="307" spans="1:14" x14ac:dyDescent="0.3">
      <c r="A307">
        <v>306</v>
      </c>
      <c r="B307" t="s">
        <v>139</v>
      </c>
      <c r="C307" t="s">
        <v>149</v>
      </c>
      <c r="D307" t="s">
        <v>155</v>
      </c>
      <c r="E307" t="s">
        <v>156</v>
      </c>
      <c r="F307" t="s">
        <v>161</v>
      </c>
      <c r="G307" t="s">
        <v>225</v>
      </c>
      <c r="H307">
        <v>319.80778714439799</v>
      </c>
      <c r="I307">
        <v>46</v>
      </c>
      <c r="J307">
        <v>1334087.6327232763</v>
      </c>
      <c r="K307">
        <v>85744000</v>
      </c>
      <c r="L307">
        <v>305</v>
      </c>
      <c r="M307">
        <v>-11.917814005487653</v>
      </c>
      <c r="N307">
        <v>0</v>
      </c>
    </row>
    <row r="308" spans="1:14" x14ac:dyDescent="0.3">
      <c r="A308">
        <v>307</v>
      </c>
      <c r="B308" t="s">
        <v>139</v>
      </c>
      <c r="C308" t="s">
        <v>149</v>
      </c>
      <c r="D308" t="s">
        <v>155</v>
      </c>
      <c r="E308" t="s">
        <v>156</v>
      </c>
      <c r="F308" t="s">
        <v>161</v>
      </c>
      <c r="G308" t="s">
        <v>225</v>
      </c>
      <c r="H308">
        <v>319.80778714439799</v>
      </c>
      <c r="I308">
        <v>46</v>
      </c>
      <c r="J308">
        <v>1334087.6327232763</v>
      </c>
      <c r="K308">
        <v>85744000</v>
      </c>
      <c r="L308">
        <v>306</v>
      </c>
      <c r="M308">
        <v>-11.917814005487653</v>
      </c>
      <c r="N308">
        <v>0</v>
      </c>
    </row>
    <row r="309" spans="1:14" x14ac:dyDescent="0.3">
      <c r="A309">
        <v>308</v>
      </c>
      <c r="B309" t="s">
        <v>139</v>
      </c>
      <c r="C309" t="s">
        <v>149</v>
      </c>
      <c r="D309" t="s">
        <v>155</v>
      </c>
      <c r="E309" t="s">
        <v>156</v>
      </c>
      <c r="F309" t="s">
        <v>161</v>
      </c>
      <c r="G309" t="s">
        <v>225</v>
      </c>
      <c r="H309">
        <v>319.80778714439799</v>
      </c>
      <c r="I309">
        <v>46</v>
      </c>
      <c r="J309">
        <v>1334087.6327232763</v>
      </c>
      <c r="K309">
        <v>85744000</v>
      </c>
      <c r="L309">
        <v>307</v>
      </c>
      <c r="M309">
        <v>-11.917814005487653</v>
      </c>
      <c r="N309">
        <v>0</v>
      </c>
    </row>
    <row r="310" spans="1:14" x14ac:dyDescent="0.3">
      <c r="A310">
        <v>309</v>
      </c>
      <c r="B310" t="s">
        <v>139</v>
      </c>
      <c r="C310" t="s">
        <v>149</v>
      </c>
      <c r="D310" t="s">
        <v>155</v>
      </c>
      <c r="E310" t="s">
        <v>156</v>
      </c>
      <c r="F310" t="s">
        <v>161</v>
      </c>
      <c r="G310" t="s">
        <v>225</v>
      </c>
      <c r="H310">
        <v>319.80778714439799</v>
      </c>
      <c r="I310">
        <v>46</v>
      </c>
      <c r="J310">
        <v>1334087.6327232763</v>
      </c>
      <c r="K310">
        <v>85744000</v>
      </c>
      <c r="L310">
        <v>308</v>
      </c>
      <c r="M310">
        <v>-11.917814005487653</v>
      </c>
      <c r="N310">
        <v>0</v>
      </c>
    </row>
    <row r="311" spans="1:14" x14ac:dyDescent="0.3">
      <c r="A311">
        <v>310</v>
      </c>
      <c r="B311" t="s">
        <v>139</v>
      </c>
      <c r="C311" t="s">
        <v>149</v>
      </c>
      <c r="D311" t="s">
        <v>155</v>
      </c>
      <c r="E311" t="s">
        <v>156</v>
      </c>
      <c r="F311" t="s">
        <v>161</v>
      </c>
      <c r="G311" t="s">
        <v>225</v>
      </c>
      <c r="H311">
        <v>319.80778714439799</v>
      </c>
      <c r="I311">
        <v>46</v>
      </c>
      <c r="J311">
        <v>1334087.6327232763</v>
      </c>
      <c r="K311">
        <v>85744000</v>
      </c>
      <c r="L311">
        <v>309</v>
      </c>
      <c r="M311">
        <v>-11.917814005487653</v>
      </c>
      <c r="N311">
        <v>0</v>
      </c>
    </row>
    <row r="312" spans="1:14" x14ac:dyDescent="0.3">
      <c r="A312">
        <v>311</v>
      </c>
      <c r="B312" t="s">
        <v>139</v>
      </c>
      <c r="C312" t="s">
        <v>149</v>
      </c>
      <c r="D312" t="s">
        <v>155</v>
      </c>
      <c r="E312" t="s">
        <v>156</v>
      </c>
      <c r="F312" t="s">
        <v>161</v>
      </c>
      <c r="G312" t="s">
        <v>225</v>
      </c>
      <c r="H312">
        <v>319.80778714439799</v>
      </c>
      <c r="I312">
        <v>46</v>
      </c>
      <c r="J312">
        <v>1334087.6327232763</v>
      </c>
      <c r="K312">
        <v>85744000</v>
      </c>
      <c r="L312">
        <v>310</v>
      </c>
      <c r="M312">
        <v>-11.917814005487653</v>
      </c>
      <c r="N312">
        <v>0</v>
      </c>
    </row>
    <row r="313" spans="1:14" x14ac:dyDescent="0.3">
      <c r="A313">
        <v>312</v>
      </c>
      <c r="B313" t="s">
        <v>139</v>
      </c>
      <c r="C313" t="s">
        <v>149</v>
      </c>
      <c r="D313" t="s">
        <v>155</v>
      </c>
      <c r="E313" t="s">
        <v>156</v>
      </c>
      <c r="F313" t="s">
        <v>161</v>
      </c>
      <c r="G313" t="s">
        <v>225</v>
      </c>
      <c r="H313">
        <v>319.80778714439799</v>
      </c>
      <c r="I313">
        <v>46</v>
      </c>
      <c r="J313">
        <v>1334087.6327232763</v>
      </c>
      <c r="K313">
        <v>85744000</v>
      </c>
      <c r="L313">
        <v>311</v>
      </c>
      <c r="M313">
        <v>-11.917814005487653</v>
      </c>
      <c r="N313">
        <v>0</v>
      </c>
    </row>
    <row r="314" spans="1:14" x14ac:dyDescent="0.3">
      <c r="A314">
        <v>313</v>
      </c>
      <c r="B314" t="s">
        <v>139</v>
      </c>
      <c r="C314" t="s">
        <v>149</v>
      </c>
      <c r="D314" t="s">
        <v>155</v>
      </c>
      <c r="E314" t="s">
        <v>156</v>
      </c>
      <c r="F314" t="s">
        <v>161</v>
      </c>
      <c r="G314" t="s">
        <v>225</v>
      </c>
      <c r="H314">
        <v>319.80778714439799</v>
      </c>
      <c r="I314">
        <v>46</v>
      </c>
      <c r="J314">
        <v>1334087.6327232763</v>
      </c>
      <c r="K314">
        <v>85744000</v>
      </c>
      <c r="L314">
        <v>312</v>
      </c>
      <c r="M314">
        <v>-11.917814005487653</v>
      </c>
      <c r="N314">
        <v>0</v>
      </c>
    </row>
    <row r="315" spans="1:14" x14ac:dyDescent="0.3">
      <c r="A315">
        <v>314</v>
      </c>
      <c r="B315" t="s">
        <v>139</v>
      </c>
      <c r="C315" t="s">
        <v>149</v>
      </c>
      <c r="D315" t="s">
        <v>155</v>
      </c>
      <c r="E315" t="s">
        <v>156</v>
      </c>
      <c r="F315" t="s">
        <v>161</v>
      </c>
      <c r="G315" t="s">
        <v>225</v>
      </c>
      <c r="H315">
        <v>319.80778714439799</v>
      </c>
      <c r="I315">
        <v>46</v>
      </c>
      <c r="J315">
        <v>1334087.6327232763</v>
      </c>
      <c r="K315">
        <v>85744000</v>
      </c>
      <c r="L315">
        <v>313</v>
      </c>
      <c r="M315">
        <v>-11.917814005487653</v>
      </c>
      <c r="N315">
        <v>0</v>
      </c>
    </row>
    <row r="316" spans="1:14" x14ac:dyDescent="0.3">
      <c r="A316">
        <v>315</v>
      </c>
      <c r="B316" t="s">
        <v>139</v>
      </c>
      <c r="C316" t="s">
        <v>149</v>
      </c>
      <c r="D316" t="s">
        <v>155</v>
      </c>
      <c r="E316" t="s">
        <v>156</v>
      </c>
      <c r="F316" t="s">
        <v>161</v>
      </c>
      <c r="G316" t="s">
        <v>225</v>
      </c>
      <c r="H316">
        <v>319.80778714439799</v>
      </c>
      <c r="I316">
        <v>46</v>
      </c>
      <c r="J316">
        <v>1334087.6327232763</v>
      </c>
      <c r="K316">
        <v>85744000</v>
      </c>
      <c r="L316">
        <v>314</v>
      </c>
      <c r="M316">
        <v>-11.917814005487653</v>
      </c>
      <c r="N316">
        <v>0</v>
      </c>
    </row>
    <row r="317" spans="1:14" x14ac:dyDescent="0.3">
      <c r="A317">
        <v>316</v>
      </c>
      <c r="B317" t="s">
        <v>139</v>
      </c>
      <c r="C317" t="s">
        <v>149</v>
      </c>
      <c r="D317" t="s">
        <v>155</v>
      </c>
      <c r="E317" t="s">
        <v>156</v>
      </c>
      <c r="F317" t="s">
        <v>161</v>
      </c>
      <c r="G317" t="s">
        <v>225</v>
      </c>
      <c r="H317">
        <v>319.80778714439799</v>
      </c>
      <c r="I317">
        <v>46</v>
      </c>
      <c r="J317">
        <v>1334087.6327232763</v>
      </c>
      <c r="K317">
        <v>85744000</v>
      </c>
      <c r="L317">
        <v>315</v>
      </c>
      <c r="M317">
        <v>-11.917814005487653</v>
      </c>
      <c r="N317">
        <v>0</v>
      </c>
    </row>
    <row r="318" spans="1:14" x14ac:dyDescent="0.3">
      <c r="A318">
        <v>317</v>
      </c>
      <c r="B318" t="s">
        <v>139</v>
      </c>
      <c r="C318" t="s">
        <v>149</v>
      </c>
      <c r="D318" t="s">
        <v>155</v>
      </c>
      <c r="E318" t="s">
        <v>156</v>
      </c>
      <c r="F318" t="s">
        <v>161</v>
      </c>
      <c r="G318" t="s">
        <v>225</v>
      </c>
      <c r="H318">
        <v>319.80778714439799</v>
      </c>
      <c r="I318">
        <v>46</v>
      </c>
      <c r="J318">
        <v>1334087.6327232763</v>
      </c>
      <c r="K318">
        <v>85744000</v>
      </c>
      <c r="L318">
        <v>316</v>
      </c>
      <c r="M318">
        <v>-11.917814005487653</v>
      </c>
      <c r="N318">
        <v>0</v>
      </c>
    </row>
    <row r="319" spans="1:14" x14ac:dyDescent="0.3">
      <c r="A319">
        <v>318</v>
      </c>
      <c r="B319" t="s">
        <v>139</v>
      </c>
      <c r="C319" t="s">
        <v>149</v>
      </c>
      <c r="D319" t="s">
        <v>155</v>
      </c>
      <c r="E319" t="s">
        <v>156</v>
      </c>
      <c r="F319" t="s">
        <v>161</v>
      </c>
      <c r="G319" t="s">
        <v>225</v>
      </c>
      <c r="H319">
        <v>319.80778714439799</v>
      </c>
      <c r="I319">
        <v>46</v>
      </c>
      <c r="J319">
        <v>1334087.6327232763</v>
      </c>
      <c r="K319">
        <v>85744000</v>
      </c>
      <c r="L319">
        <v>317</v>
      </c>
      <c r="M319">
        <v>-11.917814005487653</v>
      </c>
      <c r="N319">
        <v>0</v>
      </c>
    </row>
    <row r="320" spans="1:14" x14ac:dyDescent="0.3">
      <c r="A320">
        <v>319</v>
      </c>
      <c r="B320" t="s">
        <v>139</v>
      </c>
      <c r="C320" t="s">
        <v>149</v>
      </c>
      <c r="D320" t="s">
        <v>155</v>
      </c>
      <c r="E320" t="s">
        <v>156</v>
      </c>
      <c r="F320" t="s">
        <v>161</v>
      </c>
      <c r="G320" t="s">
        <v>225</v>
      </c>
      <c r="H320">
        <v>319.80778714439799</v>
      </c>
      <c r="I320">
        <v>46</v>
      </c>
      <c r="J320">
        <v>1334087.6327232763</v>
      </c>
      <c r="K320">
        <v>85744000</v>
      </c>
      <c r="L320">
        <v>318</v>
      </c>
      <c r="M320">
        <v>-11.917814005487653</v>
      </c>
      <c r="N320">
        <v>0</v>
      </c>
    </row>
    <row r="321" spans="1:14" x14ac:dyDescent="0.3">
      <c r="A321">
        <v>320</v>
      </c>
      <c r="B321" t="s">
        <v>139</v>
      </c>
      <c r="C321" t="s">
        <v>149</v>
      </c>
      <c r="D321" t="s">
        <v>155</v>
      </c>
      <c r="E321" t="s">
        <v>156</v>
      </c>
      <c r="F321" t="s">
        <v>161</v>
      </c>
      <c r="G321" t="s">
        <v>225</v>
      </c>
      <c r="H321">
        <v>319.80778714439799</v>
      </c>
      <c r="I321">
        <v>46</v>
      </c>
      <c r="J321">
        <v>1334087.6327232763</v>
      </c>
      <c r="K321">
        <v>85744000</v>
      </c>
      <c r="L321">
        <v>319</v>
      </c>
      <c r="M321">
        <v>-11.917814005487653</v>
      </c>
      <c r="N321">
        <v>0</v>
      </c>
    </row>
    <row r="322" spans="1:14" x14ac:dyDescent="0.3">
      <c r="A322">
        <v>321</v>
      </c>
      <c r="B322" t="s">
        <v>139</v>
      </c>
      <c r="C322" t="s">
        <v>149</v>
      </c>
      <c r="D322" t="s">
        <v>155</v>
      </c>
      <c r="E322" t="s">
        <v>156</v>
      </c>
      <c r="F322" t="s">
        <v>161</v>
      </c>
      <c r="G322" t="s">
        <v>225</v>
      </c>
      <c r="H322">
        <v>319.80778714439799</v>
      </c>
      <c r="I322">
        <v>46</v>
      </c>
      <c r="J322">
        <v>1334087.6327232763</v>
      </c>
      <c r="K322">
        <v>85744000</v>
      </c>
      <c r="L322">
        <v>320</v>
      </c>
      <c r="M322">
        <v>-11.917814005487653</v>
      </c>
      <c r="N322">
        <v>0</v>
      </c>
    </row>
    <row r="323" spans="1:14" x14ac:dyDescent="0.3">
      <c r="A323">
        <v>322</v>
      </c>
      <c r="B323" t="s">
        <v>139</v>
      </c>
      <c r="C323" t="s">
        <v>149</v>
      </c>
      <c r="D323" t="s">
        <v>155</v>
      </c>
      <c r="E323" t="s">
        <v>156</v>
      </c>
      <c r="F323" t="s">
        <v>161</v>
      </c>
      <c r="G323" t="s">
        <v>225</v>
      </c>
      <c r="H323">
        <v>319.80778714439799</v>
      </c>
      <c r="I323">
        <v>46</v>
      </c>
      <c r="J323">
        <v>1334087.6327232763</v>
      </c>
      <c r="K323">
        <v>85744000</v>
      </c>
      <c r="L323">
        <v>321</v>
      </c>
      <c r="M323">
        <v>-11.917814005487653</v>
      </c>
      <c r="N323">
        <v>0</v>
      </c>
    </row>
    <row r="324" spans="1:14" x14ac:dyDescent="0.3">
      <c r="A324">
        <v>323</v>
      </c>
      <c r="B324" t="s">
        <v>139</v>
      </c>
      <c r="C324" t="s">
        <v>149</v>
      </c>
      <c r="D324" t="s">
        <v>155</v>
      </c>
      <c r="E324" t="s">
        <v>156</v>
      </c>
      <c r="F324" t="s">
        <v>161</v>
      </c>
      <c r="G324" t="s">
        <v>225</v>
      </c>
      <c r="H324">
        <v>319.80778714439799</v>
      </c>
      <c r="I324">
        <v>46</v>
      </c>
      <c r="J324">
        <v>1334087.6327232763</v>
      </c>
      <c r="K324">
        <v>85744000</v>
      </c>
      <c r="L324">
        <v>322</v>
      </c>
      <c r="M324">
        <v>-11.917814005487653</v>
      </c>
      <c r="N324">
        <v>0</v>
      </c>
    </row>
    <row r="325" spans="1:14" x14ac:dyDescent="0.3">
      <c r="A325">
        <v>324</v>
      </c>
      <c r="B325" t="s">
        <v>139</v>
      </c>
      <c r="C325" t="s">
        <v>149</v>
      </c>
      <c r="D325" t="s">
        <v>155</v>
      </c>
      <c r="E325" t="s">
        <v>156</v>
      </c>
      <c r="F325" t="s">
        <v>161</v>
      </c>
      <c r="G325" t="s">
        <v>225</v>
      </c>
      <c r="H325">
        <v>319.80778714439799</v>
      </c>
      <c r="I325">
        <v>46</v>
      </c>
      <c r="J325">
        <v>1334087.6327232763</v>
      </c>
      <c r="K325">
        <v>85744000</v>
      </c>
      <c r="L325">
        <v>323</v>
      </c>
      <c r="M325">
        <v>-11.917814005487653</v>
      </c>
      <c r="N325">
        <v>0</v>
      </c>
    </row>
    <row r="326" spans="1:14" x14ac:dyDescent="0.3">
      <c r="A326">
        <v>325</v>
      </c>
      <c r="B326" t="s">
        <v>139</v>
      </c>
      <c r="C326" t="s">
        <v>149</v>
      </c>
      <c r="D326" t="s">
        <v>155</v>
      </c>
      <c r="E326" t="s">
        <v>156</v>
      </c>
      <c r="F326" t="s">
        <v>161</v>
      </c>
      <c r="G326" t="s">
        <v>225</v>
      </c>
      <c r="H326">
        <v>319.80778714439799</v>
      </c>
      <c r="I326">
        <v>46</v>
      </c>
      <c r="J326">
        <v>1334087.6327232763</v>
      </c>
      <c r="K326">
        <v>85744000</v>
      </c>
      <c r="L326">
        <v>324</v>
      </c>
      <c r="M326">
        <v>-11.917814005487653</v>
      </c>
      <c r="N326">
        <v>0</v>
      </c>
    </row>
    <row r="327" spans="1:14" x14ac:dyDescent="0.3">
      <c r="A327">
        <v>326</v>
      </c>
      <c r="B327" t="s">
        <v>139</v>
      </c>
      <c r="C327" t="s">
        <v>149</v>
      </c>
      <c r="D327" t="s">
        <v>155</v>
      </c>
      <c r="E327" t="s">
        <v>156</v>
      </c>
      <c r="F327" t="s">
        <v>161</v>
      </c>
      <c r="G327" t="s">
        <v>225</v>
      </c>
      <c r="H327">
        <v>319.80778714439799</v>
      </c>
      <c r="I327">
        <v>46</v>
      </c>
      <c r="J327">
        <v>1334087.6327232763</v>
      </c>
      <c r="K327">
        <v>85744000</v>
      </c>
      <c r="L327">
        <v>325</v>
      </c>
      <c r="M327">
        <v>-11.917814005487653</v>
      </c>
      <c r="N327">
        <v>0</v>
      </c>
    </row>
    <row r="328" spans="1:14" x14ac:dyDescent="0.3">
      <c r="A328">
        <v>327</v>
      </c>
      <c r="B328" t="s">
        <v>139</v>
      </c>
      <c r="C328" t="s">
        <v>149</v>
      </c>
      <c r="D328" t="s">
        <v>155</v>
      </c>
      <c r="E328" t="s">
        <v>156</v>
      </c>
      <c r="F328" t="s">
        <v>161</v>
      </c>
      <c r="G328" t="s">
        <v>225</v>
      </c>
      <c r="H328">
        <v>319.80778714439799</v>
      </c>
      <c r="I328">
        <v>46</v>
      </c>
      <c r="J328">
        <v>1334087.6327232763</v>
      </c>
      <c r="K328">
        <v>85744000</v>
      </c>
      <c r="L328">
        <v>326</v>
      </c>
      <c r="M328">
        <v>-11.917814005487653</v>
      </c>
      <c r="N328">
        <v>0</v>
      </c>
    </row>
    <row r="329" spans="1:14" x14ac:dyDescent="0.3">
      <c r="A329">
        <v>328</v>
      </c>
      <c r="B329" t="s">
        <v>139</v>
      </c>
      <c r="C329" t="s">
        <v>149</v>
      </c>
      <c r="D329" t="s">
        <v>155</v>
      </c>
      <c r="E329" t="s">
        <v>156</v>
      </c>
      <c r="F329" t="s">
        <v>161</v>
      </c>
      <c r="G329" t="s">
        <v>225</v>
      </c>
      <c r="H329">
        <v>319.80778714439799</v>
      </c>
      <c r="I329">
        <v>46</v>
      </c>
      <c r="J329">
        <v>1334087.6327232763</v>
      </c>
      <c r="K329">
        <v>85744000</v>
      </c>
      <c r="L329">
        <v>327</v>
      </c>
      <c r="M329">
        <v>-11.917814005487653</v>
      </c>
      <c r="N329">
        <v>0</v>
      </c>
    </row>
    <row r="330" spans="1:14" x14ac:dyDescent="0.3">
      <c r="A330">
        <v>329</v>
      </c>
      <c r="B330" t="s">
        <v>139</v>
      </c>
      <c r="C330" t="s">
        <v>149</v>
      </c>
      <c r="D330" t="s">
        <v>155</v>
      </c>
      <c r="E330" t="s">
        <v>156</v>
      </c>
      <c r="F330" t="s">
        <v>161</v>
      </c>
      <c r="G330" t="s">
        <v>225</v>
      </c>
      <c r="H330">
        <v>319.80778714439799</v>
      </c>
      <c r="I330">
        <v>46</v>
      </c>
      <c r="J330">
        <v>1334087.6327232763</v>
      </c>
      <c r="K330">
        <v>85744000</v>
      </c>
      <c r="L330">
        <v>328</v>
      </c>
      <c r="M330">
        <v>-11.917814005487653</v>
      </c>
      <c r="N330">
        <v>0</v>
      </c>
    </row>
    <row r="331" spans="1:14" x14ac:dyDescent="0.3">
      <c r="A331">
        <v>330</v>
      </c>
      <c r="B331" t="s">
        <v>139</v>
      </c>
      <c r="C331" t="s">
        <v>149</v>
      </c>
      <c r="D331" t="s">
        <v>155</v>
      </c>
      <c r="E331" t="s">
        <v>156</v>
      </c>
      <c r="F331" t="s">
        <v>161</v>
      </c>
      <c r="G331" t="s">
        <v>225</v>
      </c>
      <c r="H331">
        <v>319.80778714439799</v>
      </c>
      <c r="I331">
        <v>46</v>
      </c>
      <c r="J331">
        <v>1334087.6327232763</v>
      </c>
      <c r="K331">
        <v>85744000</v>
      </c>
      <c r="L331">
        <v>329</v>
      </c>
      <c r="M331">
        <v>-11.917814005487653</v>
      </c>
      <c r="N331">
        <v>0</v>
      </c>
    </row>
    <row r="332" spans="1:14" x14ac:dyDescent="0.3">
      <c r="A332">
        <v>331</v>
      </c>
      <c r="B332" t="s">
        <v>139</v>
      </c>
      <c r="C332" t="s">
        <v>149</v>
      </c>
      <c r="D332" t="s">
        <v>155</v>
      </c>
      <c r="E332" t="s">
        <v>156</v>
      </c>
      <c r="F332" t="s">
        <v>161</v>
      </c>
      <c r="G332" t="s">
        <v>225</v>
      </c>
      <c r="H332">
        <v>319.80778714439799</v>
      </c>
      <c r="I332">
        <v>46</v>
      </c>
      <c r="J332">
        <v>1334087.6327232763</v>
      </c>
      <c r="K332">
        <v>85744000</v>
      </c>
      <c r="L332">
        <v>330</v>
      </c>
      <c r="M332">
        <v>-11.917814005487653</v>
      </c>
      <c r="N332">
        <v>0</v>
      </c>
    </row>
    <row r="333" spans="1:14" x14ac:dyDescent="0.3">
      <c r="A333">
        <v>332</v>
      </c>
      <c r="B333" t="s">
        <v>139</v>
      </c>
      <c r="C333" t="s">
        <v>149</v>
      </c>
      <c r="D333" t="s">
        <v>155</v>
      </c>
      <c r="E333" t="s">
        <v>156</v>
      </c>
      <c r="F333" t="s">
        <v>161</v>
      </c>
      <c r="G333" t="s">
        <v>225</v>
      </c>
      <c r="H333">
        <v>319.80778714439799</v>
      </c>
      <c r="I333">
        <v>46</v>
      </c>
      <c r="J333">
        <v>1334087.6327232763</v>
      </c>
      <c r="K333">
        <v>85744000</v>
      </c>
      <c r="L333">
        <v>331</v>
      </c>
      <c r="M333">
        <v>-11.917814005487653</v>
      </c>
      <c r="N333">
        <v>0</v>
      </c>
    </row>
    <row r="334" spans="1:14" x14ac:dyDescent="0.3">
      <c r="A334">
        <v>333</v>
      </c>
      <c r="B334" t="s">
        <v>139</v>
      </c>
      <c r="C334" t="s">
        <v>149</v>
      </c>
      <c r="D334" t="s">
        <v>155</v>
      </c>
      <c r="E334" t="s">
        <v>156</v>
      </c>
      <c r="F334" t="s">
        <v>161</v>
      </c>
      <c r="G334" t="s">
        <v>225</v>
      </c>
      <c r="H334">
        <v>319.80778714439799</v>
      </c>
      <c r="I334">
        <v>46</v>
      </c>
      <c r="J334">
        <v>1334087.6327232763</v>
      </c>
      <c r="K334">
        <v>85744000</v>
      </c>
      <c r="L334">
        <v>332</v>
      </c>
      <c r="M334">
        <v>-11.917814005487653</v>
      </c>
      <c r="N334">
        <v>0</v>
      </c>
    </row>
    <row r="335" spans="1:14" x14ac:dyDescent="0.3">
      <c r="A335">
        <v>334</v>
      </c>
      <c r="B335" t="s">
        <v>139</v>
      </c>
      <c r="C335" t="s">
        <v>149</v>
      </c>
      <c r="D335" t="s">
        <v>155</v>
      </c>
      <c r="E335" t="s">
        <v>156</v>
      </c>
      <c r="F335" t="s">
        <v>161</v>
      </c>
      <c r="G335" t="s">
        <v>225</v>
      </c>
      <c r="H335">
        <v>319.80778714439799</v>
      </c>
      <c r="I335">
        <v>46</v>
      </c>
      <c r="J335">
        <v>1334087.6327232763</v>
      </c>
      <c r="K335">
        <v>85744000</v>
      </c>
      <c r="L335">
        <v>333</v>
      </c>
      <c r="M335">
        <v>-11.917814005487653</v>
      </c>
      <c r="N335">
        <v>0</v>
      </c>
    </row>
    <row r="336" spans="1:14" x14ac:dyDescent="0.3">
      <c r="A336">
        <v>335</v>
      </c>
      <c r="B336" t="s">
        <v>139</v>
      </c>
      <c r="C336" t="s">
        <v>149</v>
      </c>
      <c r="D336" t="s">
        <v>155</v>
      </c>
      <c r="E336" t="s">
        <v>156</v>
      </c>
      <c r="F336" t="s">
        <v>161</v>
      </c>
      <c r="G336" t="s">
        <v>225</v>
      </c>
      <c r="H336">
        <v>319.80778714439799</v>
      </c>
      <c r="I336">
        <v>46</v>
      </c>
      <c r="J336">
        <v>1334087.6327232763</v>
      </c>
      <c r="K336">
        <v>85744000</v>
      </c>
      <c r="L336">
        <v>334</v>
      </c>
      <c r="M336">
        <v>-11.917814005487653</v>
      </c>
      <c r="N336">
        <v>0</v>
      </c>
    </row>
    <row r="337" spans="1:14" x14ac:dyDescent="0.3">
      <c r="A337">
        <v>336</v>
      </c>
      <c r="B337" t="s">
        <v>139</v>
      </c>
      <c r="C337" t="s">
        <v>149</v>
      </c>
      <c r="D337" t="s">
        <v>155</v>
      </c>
      <c r="E337" t="s">
        <v>156</v>
      </c>
      <c r="F337" t="s">
        <v>161</v>
      </c>
      <c r="G337" t="s">
        <v>225</v>
      </c>
      <c r="H337">
        <v>319.80778714439799</v>
      </c>
      <c r="I337">
        <v>46</v>
      </c>
      <c r="J337">
        <v>1334087.6327232763</v>
      </c>
      <c r="K337">
        <v>85744000</v>
      </c>
      <c r="L337">
        <v>335</v>
      </c>
      <c r="M337">
        <v>-11.917814005487653</v>
      </c>
      <c r="N337">
        <v>0</v>
      </c>
    </row>
    <row r="338" spans="1:14" x14ac:dyDescent="0.3">
      <c r="A338">
        <v>337</v>
      </c>
      <c r="B338" t="s">
        <v>139</v>
      </c>
      <c r="C338" t="s">
        <v>149</v>
      </c>
      <c r="D338" t="s">
        <v>155</v>
      </c>
      <c r="E338" t="s">
        <v>156</v>
      </c>
      <c r="F338" t="s">
        <v>161</v>
      </c>
      <c r="G338" t="s">
        <v>225</v>
      </c>
      <c r="H338">
        <v>319.80778714439799</v>
      </c>
      <c r="I338">
        <v>46</v>
      </c>
      <c r="J338">
        <v>1334087.6327232763</v>
      </c>
      <c r="K338">
        <v>85744000</v>
      </c>
      <c r="L338">
        <v>336</v>
      </c>
      <c r="M338">
        <v>-11.917814005487653</v>
      </c>
      <c r="N338">
        <v>0</v>
      </c>
    </row>
    <row r="339" spans="1:14" x14ac:dyDescent="0.3">
      <c r="A339">
        <v>338</v>
      </c>
      <c r="B339" t="s">
        <v>139</v>
      </c>
      <c r="C339" t="s">
        <v>149</v>
      </c>
      <c r="D339" t="s">
        <v>155</v>
      </c>
      <c r="E339" t="s">
        <v>156</v>
      </c>
      <c r="F339" t="s">
        <v>161</v>
      </c>
      <c r="G339" t="s">
        <v>225</v>
      </c>
      <c r="H339">
        <v>319.80778714439799</v>
      </c>
      <c r="I339">
        <v>46</v>
      </c>
      <c r="J339">
        <v>1334087.6327232763</v>
      </c>
      <c r="K339">
        <v>85744000</v>
      </c>
      <c r="L339">
        <v>337</v>
      </c>
      <c r="M339">
        <v>-11.917814005487653</v>
      </c>
      <c r="N339">
        <v>0</v>
      </c>
    </row>
    <row r="340" spans="1:14" x14ac:dyDescent="0.3">
      <c r="A340">
        <v>339</v>
      </c>
      <c r="B340" t="s">
        <v>139</v>
      </c>
      <c r="C340" t="s">
        <v>149</v>
      </c>
      <c r="D340" t="s">
        <v>155</v>
      </c>
      <c r="E340" t="s">
        <v>156</v>
      </c>
      <c r="F340" t="s">
        <v>161</v>
      </c>
      <c r="G340" t="s">
        <v>225</v>
      </c>
      <c r="H340">
        <v>323.07019371992658</v>
      </c>
      <c r="I340">
        <v>46</v>
      </c>
      <c r="J340">
        <v>1192024.3837659857</v>
      </c>
      <c r="K340">
        <v>85744000</v>
      </c>
      <c r="L340">
        <v>338</v>
      </c>
      <c r="M340">
        <v>0</v>
      </c>
      <c r="N340">
        <v>0</v>
      </c>
    </row>
    <row r="341" spans="1:14" x14ac:dyDescent="0.3">
      <c r="A341">
        <v>340</v>
      </c>
      <c r="B341" t="s">
        <v>139</v>
      </c>
      <c r="C341" t="s">
        <v>149</v>
      </c>
      <c r="D341" t="s">
        <v>155</v>
      </c>
      <c r="E341" t="s">
        <v>156</v>
      </c>
      <c r="F341" t="s">
        <v>161</v>
      </c>
      <c r="G341" t="s">
        <v>225</v>
      </c>
      <c r="H341">
        <v>323.07019371992658</v>
      </c>
      <c r="I341">
        <v>46</v>
      </c>
      <c r="J341">
        <v>1192024.3837659857</v>
      </c>
      <c r="K341">
        <v>85744000</v>
      </c>
      <c r="L341">
        <v>339</v>
      </c>
      <c r="M341">
        <v>0</v>
      </c>
      <c r="N341">
        <v>0</v>
      </c>
    </row>
    <row r="342" spans="1:14" x14ac:dyDescent="0.3">
      <c r="A342">
        <v>341</v>
      </c>
      <c r="B342" t="s">
        <v>139</v>
      </c>
      <c r="C342" t="s">
        <v>149</v>
      </c>
      <c r="D342" t="s">
        <v>155</v>
      </c>
      <c r="E342" t="s">
        <v>156</v>
      </c>
      <c r="F342" t="s">
        <v>161</v>
      </c>
      <c r="G342" t="s">
        <v>225</v>
      </c>
      <c r="H342">
        <v>323.07019371992658</v>
      </c>
      <c r="I342">
        <v>46</v>
      </c>
      <c r="J342">
        <v>1192024.3837659857</v>
      </c>
      <c r="K342">
        <v>85744000</v>
      </c>
      <c r="L342">
        <v>340</v>
      </c>
      <c r="M342">
        <v>0</v>
      </c>
      <c r="N342">
        <v>0</v>
      </c>
    </row>
    <row r="343" spans="1:14" x14ac:dyDescent="0.3">
      <c r="A343">
        <v>342</v>
      </c>
      <c r="B343" t="s">
        <v>139</v>
      </c>
      <c r="C343" t="s">
        <v>149</v>
      </c>
      <c r="D343" t="s">
        <v>155</v>
      </c>
      <c r="E343" t="s">
        <v>156</v>
      </c>
      <c r="F343" t="s">
        <v>161</v>
      </c>
      <c r="G343" t="s">
        <v>225</v>
      </c>
      <c r="H343">
        <v>323.07019371992658</v>
      </c>
      <c r="I343">
        <v>46</v>
      </c>
      <c r="J343">
        <v>1192024.3837659857</v>
      </c>
      <c r="K343">
        <v>85744000</v>
      </c>
      <c r="L343">
        <v>341</v>
      </c>
      <c r="M343">
        <v>0</v>
      </c>
      <c r="N343">
        <v>0</v>
      </c>
    </row>
    <row r="344" spans="1:14" x14ac:dyDescent="0.3">
      <c r="A344">
        <v>343</v>
      </c>
      <c r="B344" t="s">
        <v>139</v>
      </c>
      <c r="C344" t="s">
        <v>149</v>
      </c>
      <c r="D344" t="s">
        <v>155</v>
      </c>
      <c r="E344" t="s">
        <v>156</v>
      </c>
      <c r="F344" t="s">
        <v>161</v>
      </c>
      <c r="G344" t="s">
        <v>225</v>
      </c>
      <c r="H344">
        <v>323.07019371992658</v>
      </c>
      <c r="I344">
        <v>46</v>
      </c>
      <c r="J344">
        <v>1192024.3837659857</v>
      </c>
      <c r="K344">
        <v>85744000</v>
      </c>
      <c r="L344">
        <v>342</v>
      </c>
      <c r="M344">
        <v>0</v>
      </c>
      <c r="N344">
        <v>0</v>
      </c>
    </row>
    <row r="345" spans="1:14" x14ac:dyDescent="0.3">
      <c r="A345">
        <v>344</v>
      </c>
      <c r="B345" t="s">
        <v>139</v>
      </c>
      <c r="C345" t="s">
        <v>149</v>
      </c>
      <c r="D345" t="s">
        <v>155</v>
      </c>
      <c r="E345" t="s">
        <v>156</v>
      </c>
      <c r="F345" t="s">
        <v>161</v>
      </c>
      <c r="G345" t="s">
        <v>225</v>
      </c>
      <c r="H345">
        <v>323.07019371992658</v>
      </c>
      <c r="I345">
        <v>46</v>
      </c>
      <c r="J345">
        <v>1192024.3837659857</v>
      </c>
      <c r="K345">
        <v>85744000</v>
      </c>
      <c r="L345">
        <v>343</v>
      </c>
      <c r="M345">
        <v>0</v>
      </c>
      <c r="N345">
        <v>0</v>
      </c>
    </row>
    <row r="346" spans="1:14" x14ac:dyDescent="0.3">
      <c r="A346">
        <v>345</v>
      </c>
      <c r="B346" t="s">
        <v>139</v>
      </c>
      <c r="C346" t="s">
        <v>149</v>
      </c>
      <c r="D346" t="s">
        <v>155</v>
      </c>
      <c r="E346" t="s">
        <v>156</v>
      </c>
      <c r="F346" t="s">
        <v>161</v>
      </c>
      <c r="G346" t="s">
        <v>225</v>
      </c>
      <c r="H346">
        <v>323.07019371992658</v>
      </c>
      <c r="I346">
        <v>46</v>
      </c>
      <c r="J346">
        <v>1192024.3837659857</v>
      </c>
      <c r="K346">
        <v>85744000</v>
      </c>
      <c r="L346">
        <v>344</v>
      </c>
      <c r="M346">
        <v>0</v>
      </c>
      <c r="N346">
        <v>0</v>
      </c>
    </row>
    <row r="347" spans="1:14" x14ac:dyDescent="0.3">
      <c r="A347">
        <v>346</v>
      </c>
      <c r="B347" t="s">
        <v>139</v>
      </c>
      <c r="C347" t="s">
        <v>149</v>
      </c>
      <c r="D347" t="s">
        <v>155</v>
      </c>
      <c r="E347" t="s">
        <v>156</v>
      </c>
      <c r="F347" t="s">
        <v>161</v>
      </c>
      <c r="G347" t="s">
        <v>225</v>
      </c>
      <c r="H347">
        <v>323.07019371992658</v>
      </c>
      <c r="I347">
        <v>46</v>
      </c>
      <c r="J347">
        <v>1192024.3837659857</v>
      </c>
      <c r="K347">
        <v>85744000</v>
      </c>
      <c r="L347">
        <v>345</v>
      </c>
      <c r="M347">
        <v>0</v>
      </c>
      <c r="N347">
        <v>0</v>
      </c>
    </row>
    <row r="348" spans="1:14" x14ac:dyDescent="0.3">
      <c r="A348">
        <v>347</v>
      </c>
      <c r="B348" t="s">
        <v>139</v>
      </c>
      <c r="C348" t="s">
        <v>149</v>
      </c>
      <c r="D348" t="s">
        <v>155</v>
      </c>
      <c r="E348" t="s">
        <v>156</v>
      </c>
      <c r="F348" t="s">
        <v>161</v>
      </c>
      <c r="G348" t="s">
        <v>225</v>
      </c>
      <c r="H348">
        <v>323.07019371992658</v>
      </c>
      <c r="I348">
        <v>46</v>
      </c>
      <c r="J348">
        <v>1192024.3837659857</v>
      </c>
      <c r="K348">
        <v>85744000</v>
      </c>
      <c r="L348">
        <v>346</v>
      </c>
      <c r="M348">
        <v>0</v>
      </c>
      <c r="N348">
        <v>0</v>
      </c>
    </row>
    <row r="349" spans="1:14" x14ac:dyDescent="0.3">
      <c r="A349">
        <v>348</v>
      </c>
      <c r="B349" t="s">
        <v>139</v>
      </c>
      <c r="C349" t="s">
        <v>149</v>
      </c>
      <c r="D349" t="s">
        <v>155</v>
      </c>
      <c r="E349" t="s">
        <v>156</v>
      </c>
      <c r="F349" t="s">
        <v>161</v>
      </c>
      <c r="G349" t="s">
        <v>225</v>
      </c>
      <c r="H349">
        <v>323.07019371992658</v>
      </c>
      <c r="I349">
        <v>46</v>
      </c>
      <c r="J349">
        <v>1192024.3837659857</v>
      </c>
      <c r="K349">
        <v>85744000</v>
      </c>
      <c r="L349">
        <v>347</v>
      </c>
      <c r="M349">
        <v>0</v>
      </c>
      <c r="N349">
        <v>0</v>
      </c>
    </row>
    <row r="350" spans="1:14" x14ac:dyDescent="0.3">
      <c r="A350">
        <v>349</v>
      </c>
      <c r="B350" t="s">
        <v>139</v>
      </c>
      <c r="C350" t="s">
        <v>149</v>
      </c>
      <c r="D350" t="s">
        <v>155</v>
      </c>
      <c r="E350" t="s">
        <v>156</v>
      </c>
      <c r="F350" t="s">
        <v>161</v>
      </c>
      <c r="G350" t="s">
        <v>225</v>
      </c>
      <c r="H350">
        <v>323.07019371992658</v>
      </c>
      <c r="I350">
        <v>46</v>
      </c>
      <c r="J350">
        <v>1192024.3837659857</v>
      </c>
      <c r="K350">
        <v>85744000</v>
      </c>
      <c r="L350">
        <v>348</v>
      </c>
      <c r="M350">
        <v>0</v>
      </c>
      <c r="N350">
        <v>0</v>
      </c>
    </row>
    <row r="351" spans="1:14" x14ac:dyDescent="0.3">
      <c r="A351">
        <v>350</v>
      </c>
      <c r="B351" t="s">
        <v>139</v>
      </c>
      <c r="C351" t="s">
        <v>149</v>
      </c>
      <c r="D351" t="s">
        <v>155</v>
      </c>
      <c r="E351" t="s">
        <v>156</v>
      </c>
      <c r="F351" t="s">
        <v>161</v>
      </c>
      <c r="G351" t="s">
        <v>225</v>
      </c>
      <c r="H351">
        <v>323.07019371992658</v>
      </c>
      <c r="I351">
        <v>46</v>
      </c>
      <c r="J351">
        <v>1192024.3837659857</v>
      </c>
      <c r="K351">
        <v>85744000</v>
      </c>
      <c r="L351">
        <v>349</v>
      </c>
      <c r="M351">
        <v>0</v>
      </c>
      <c r="N351">
        <v>0</v>
      </c>
    </row>
    <row r="352" spans="1:14" x14ac:dyDescent="0.3">
      <c r="A352">
        <v>351</v>
      </c>
      <c r="B352" t="s">
        <v>139</v>
      </c>
      <c r="C352" t="s">
        <v>149</v>
      </c>
      <c r="D352" t="s">
        <v>155</v>
      </c>
      <c r="E352" t="s">
        <v>156</v>
      </c>
      <c r="F352" t="s">
        <v>161</v>
      </c>
      <c r="G352" t="s">
        <v>225</v>
      </c>
      <c r="H352">
        <v>323.07019371992658</v>
      </c>
      <c r="I352">
        <v>46</v>
      </c>
      <c r="J352">
        <v>1192024.3837659857</v>
      </c>
      <c r="K352">
        <v>85744000</v>
      </c>
      <c r="L352">
        <v>350</v>
      </c>
      <c r="M352">
        <v>0</v>
      </c>
      <c r="N352">
        <v>0</v>
      </c>
    </row>
    <row r="353" spans="1:14" x14ac:dyDescent="0.3">
      <c r="A353">
        <v>352</v>
      </c>
      <c r="B353" t="s">
        <v>139</v>
      </c>
      <c r="C353" t="s">
        <v>149</v>
      </c>
      <c r="D353" t="s">
        <v>155</v>
      </c>
      <c r="E353" t="s">
        <v>156</v>
      </c>
      <c r="F353" t="s">
        <v>161</v>
      </c>
      <c r="G353" t="s">
        <v>225</v>
      </c>
      <c r="H353">
        <v>323.07019371992658</v>
      </c>
      <c r="I353">
        <v>46</v>
      </c>
      <c r="J353">
        <v>1192024.3837659857</v>
      </c>
      <c r="K353">
        <v>85744000</v>
      </c>
      <c r="L353">
        <v>351</v>
      </c>
      <c r="M353">
        <v>0</v>
      </c>
      <c r="N353">
        <v>0</v>
      </c>
    </row>
    <row r="354" spans="1:14" x14ac:dyDescent="0.3">
      <c r="A354">
        <v>353</v>
      </c>
      <c r="B354" t="s">
        <v>139</v>
      </c>
      <c r="C354" t="s">
        <v>149</v>
      </c>
      <c r="D354" t="s">
        <v>155</v>
      </c>
      <c r="E354" t="s">
        <v>156</v>
      </c>
      <c r="F354" t="s">
        <v>161</v>
      </c>
      <c r="G354" t="s">
        <v>225</v>
      </c>
      <c r="H354">
        <v>323.07019371992658</v>
      </c>
      <c r="I354">
        <v>46</v>
      </c>
      <c r="J354">
        <v>1192024.3837659857</v>
      </c>
      <c r="K354">
        <v>85744000</v>
      </c>
      <c r="L354">
        <v>352</v>
      </c>
      <c r="M354">
        <v>0</v>
      </c>
      <c r="N354">
        <v>0</v>
      </c>
    </row>
    <row r="355" spans="1:14" x14ac:dyDescent="0.3">
      <c r="A355">
        <v>354</v>
      </c>
      <c r="B355" t="s">
        <v>139</v>
      </c>
      <c r="C355" t="s">
        <v>149</v>
      </c>
      <c r="D355" t="s">
        <v>155</v>
      </c>
      <c r="E355" t="s">
        <v>156</v>
      </c>
      <c r="F355" t="s">
        <v>161</v>
      </c>
      <c r="G355" t="s">
        <v>225</v>
      </c>
      <c r="H355">
        <v>323.07019371992658</v>
      </c>
      <c r="I355">
        <v>46</v>
      </c>
      <c r="J355">
        <v>1192024.3837659857</v>
      </c>
      <c r="K355">
        <v>85744000</v>
      </c>
      <c r="L355">
        <v>353</v>
      </c>
      <c r="M355">
        <v>0</v>
      </c>
      <c r="N355">
        <v>0</v>
      </c>
    </row>
    <row r="356" spans="1:14" x14ac:dyDescent="0.3">
      <c r="A356">
        <v>355</v>
      </c>
      <c r="B356" t="s">
        <v>139</v>
      </c>
      <c r="C356" t="s">
        <v>149</v>
      </c>
      <c r="D356" t="s">
        <v>155</v>
      </c>
      <c r="E356" t="s">
        <v>156</v>
      </c>
      <c r="F356" t="s">
        <v>161</v>
      </c>
      <c r="G356" t="s">
        <v>225</v>
      </c>
      <c r="H356">
        <v>323.07019371992658</v>
      </c>
      <c r="I356">
        <v>46</v>
      </c>
      <c r="J356">
        <v>1192024.3837659857</v>
      </c>
      <c r="K356">
        <v>85744000</v>
      </c>
      <c r="L356">
        <v>354</v>
      </c>
      <c r="M356">
        <v>0</v>
      </c>
      <c r="N356">
        <v>0</v>
      </c>
    </row>
    <row r="357" spans="1:14" x14ac:dyDescent="0.3">
      <c r="A357">
        <v>356</v>
      </c>
      <c r="B357" t="s">
        <v>139</v>
      </c>
      <c r="C357" t="s">
        <v>149</v>
      </c>
      <c r="D357" t="s">
        <v>155</v>
      </c>
      <c r="E357" t="s">
        <v>156</v>
      </c>
      <c r="F357" t="s">
        <v>161</v>
      </c>
      <c r="G357" t="s">
        <v>225</v>
      </c>
      <c r="H357">
        <v>323.07019371992658</v>
      </c>
      <c r="I357">
        <v>46</v>
      </c>
      <c r="J357">
        <v>1192024.3837659857</v>
      </c>
      <c r="K357">
        <v>85744000</v>
      </c>
      <c r="L357">
        <v>355</v>
      </c>
      <c r="M357">
        <v>0</v>
      </c>
      <c r="N357">
        <v>0</v>
      </c>
    </row>
    <row r="358" spans="1:14" x14ac:dyDescent="0.3">
      <c r="A358">
        <v>357</v>
      </c>
      <c r="B358" t="s">
        <v>139</v>
      </c>
      <c r="C358" t="s">
        <v>149</v>
      </c>
      <c r="D358" t="s">
        <v>155</v>
      </c>
      <c r="E358" t="s">
        <v>156</v>
      </c>
      <c r="F358" t="s">
        <v>161</v>
      </c>
      <c r="G358" t="s">
        <v>225</v>
      </c>
      <c r="H358">
        <v>323.07019371992658</v>
      </c>
      <c r="I358">
        <v>46</v>
      </c>
      <c r="J358">
        <v>1192024.3837659857</v>
      </c>
      <c r="K358">
        <v>85744000</v>
      </c>
      <c r="L358">
        <v>356</v>
      </c>
      <c r="M358">
        <v>0</v>
      </c>
      <c r="N358">
        <v>0</v>
      </c>
    </row>
    <row r="359" spans="1:14" x14ac:dyDescent="0.3">
      <c r="A359">
        <v>358</v>
      </c>
      <c r="B359" t="s">
        <v>139</v>
      </c>
      <c r="C359" t="s">
        <v>149</v>
      </c>
      <c r="D359" t="s">
        <v>155</v>
      </c>
      <c r="E359" t="s">
        <v>156</v>
      </c>
      <c r="F359" t="s">
        <v>161</v>
      </c>
      <c r="G359" t="s">
        <v>225</v>
      </c>
      <c r="H359">
        <v>323.07019371992658</v>
      </c>
      <c r="I359">
        <v>46</v>
      </c>
      <c r="J359">
        <v>1192024.3837659857</v>
      </c>
      <c r="K359">
        <v>85744000</v>
      </c>
      <c r="L359">
        <v>357</v>
      </c>
      <c r="M359">
        <v>0</v>
      </c>
      <c r="N359">
        <v>0</v>
      </c>
    </row>
    <row r="360" spans="1:14" x14ac:dyDescent="0.3">
      <c r="A360">
        <v>359</v>
      </c>
      <c r="B360" t="s">
        <v>139</v>
      </c>
      <c r="C360" t="s">
        <v>149</v>
      </c>
      <c r="D360" t="s">
        <v>155</v>
      </c>
      <c r="E360" t="s">
        <v>156</v>
      </c>
      <c r="F360" t="s">
        <v>161</v>
      </c>
      <c r="G360" t="s">
        <v>225</v>
      </c>
      <c r="H360">
        <v>323.07019371992658</v>
      </c>
      <c r="I360">
        <v>46</v>
      </c>
      <c r="J360">
        <v>1192024.3837659857</v>
      </c>
      <c r="K360">
        <v>85744000</v>
      </c>
      <c r="L360">
        <v>358</v>
      </c>
      <c r="M360">
        <v>0</v>
      </c>
      <c r="N360">
        <v>0</v>
      </c>
    </row>
    <row r="361" spans="1:14" x14ac:dyDescent="0.3">
      <c r="A361">
        <v>360</v>
      </c>
      <c r="B361" t="s">
        <v>139</v>
      </c>
      <c r="C361" t="s">
        <v>149</v>
      </c>
      <c r="D361" t="s">
        <v>155</v>
      </c>
      <c r="E361" t="s">
        <v>156</v>
      </c>
      <c r="F361" t="s">
        <v>161</v>
      </c>
      <c r="G361" t="s">
        <v>225</v>
      </c>
      <c r="H361">
        <v>323.07019371992658</v>
      </c>
      <c r="I361">
        <v>46</v>
      </c>
      <c r="J361">
        <v>1192024.3837659857</v>
      </c>
      <c r="K361">
        <v>85744000</v>
      </c>
      <c r="L361">
        <v>359</v>
      </c>
      <c r="M361">
        <v>0</v>
      </c>
      <c r="N361">
        <v>0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B3252-714F-45C5-BF9E-8D35E1DD37AF}">
  <sheetPr codeName="Sheet22"/>
  <dimension ref="A1:BM543"/>
  <sheetViews>
    <sheetView workbookViewId="0">
      <selection sqref="A1:F1"/>
    </sheetView>
  </sheetViews>
  <sheetFormatPr defaultRowHeight="14.4" x14ac:dyDescent="0.3"/>
  <cols>
    <col min="1" max="1" width="13.77734375" customWidth="1"/>
    <col min="2" max="2" width="25.6640625" customWidth="1"/>
    <col min="3" max="3" width="31.21875" customWidth="1"/>
    <col min="4" max="4" width="40.88671875" customWidth="1"/>
    <col min="5" max="5" width="40.109375" customWidth="1"/>
    <col min="6" max="6" width="45.33203125" customWidth="1"/>
    <col min="19" max="19" width="13.77734375" customWidth="1"/>
    <col min="20" max="20" width="35.77734375" customWidth="1"/>
    <col min="33" max="33" width="33.5546875" customWidth="1"/>
    <col min="34" max="34" width="50.44140625" customWidth="1"/>
    <col min="35" max="35" width="39.21875" customWidth="1"/>
    <col min="36" max="36" width="55.6640625" customWidth="1"/>
    <col min="37" max="37" width="40.21875" customWidth="1"/>
    <col min="38" max="38" width="46.33203125" customWidth="1"/>
    <col min="39" max="39" width="40.21875" customWidth="1"/>
  </cols>
  <sheetData>
    <row r="1" spans="1:65" ht="15.6" x14ac:dyDescent="0.3">
      <c r="A1" s="272" t="s">
        <v>339</v>
      </c>
      <c r="B1" s="272"/>
      <c r="C1" s="272"/>
      <c r="D1" s="272"/>
      <c r="E1" s="272"/>
      <c r="F1" s="272"/>
      <c r="S1" s="272" t="s">
        <v>346</v>
      </c>
      <c r="T1" s="272"/>
      <c r="AH1" s="272" t="s">
        <v>352</v>
      </c>
      <c r="AI1" s="272"/>
      <c r="AJ1" s="273" t="s">
        <v>353</v>
      </c>
      <c r="AK1" s="273"/>
      <c r="AL1" s="273" t="s">
        <v>346</v>
      </c>
      <c r="AM1" s="273"/>
      <c r="AZ1" s="274" t="s">
        <v>352</v>
      </c>
      <c r="BA1" s="275"/>
      <c r="BB1" s="275"/>
      <c r="BC1" s="276"/>
      <c r="BE1" s="274" t="s">
        <v>353</v>
      </c>
      <c r="BF1" s="275"/>
      <c r="BG1" s="275"/>
      <c r="BH1" s="276"/>
      <c r="BJ1" s="274" t="s">
        <v>346</v>
      </c>
      <c r="BK1" s="275"/>
      <c r="BL1" s="275"/>
      <c r="BM1" s="276"/>
    </row>
    <row r="2" spans="1:65" x14ac:dyDescent="0.3">
      <c r="AZ2" s="51" t="s">
        <v>356</v>
      </c>
      <c r="BA2" s="2"/>
      <c r="BB2" s="2"/>
      <c r="BC2" s="3"/>
      <c r="BE2" s="51" t="s">
        <v>356</v>
      </c>
      <c r="BF2" s="2"/>
      <c r="BG2" s="2"/>
      <c r="BH2" s="3"/>
      <c r="BJ2" s="51" t="s">
        <v>356</v>
      </c>
      <c r="BK2" s="2"/>
      <c r="BL2" s="2"/>
      <c r="BM2" s="3"/>
    </row>
    <row r="3" spans="1:65" x14ac:dyDescent="0.3">
      <c r="A3" t="s">
        <v>340</v>
      </c>
      <c r="B3" t="s">
        <v>341</v>
      </c>
      <c r="C3" t="s">
        <v>342</v>
      </c>
      <c r="D3" t="s">
        <v>343</v>
      </c>
      <c r="E3" t="s">
        <v>344</v>
      </c>
      <c r="F3" t="s">
        <v>345</v>
      </c>
      <c r="S3" t="s">
        <v>340</v>
      </c>
      <c r="T3" t="s">
        <v>347</v>
      </c>
      <c r="AG3" t="s">
        <v>348</v>
      </c>
      <c r="AH3" t="s">
        <v>349</v>
      </c>
      <c r="AI3" t="s">
        <v>337</v>
      </c>
      <c r="AJ3" t="s">
        <v>350</v>
      </c>
      <c r="AK3" t="s">
        <v>354</v>
      </c>
      <c r="AL3" t="s">
        <v>351</v>
      </c>
      <c r="AM3" t="s">
        <v>355</v>
      </c>
      <c r="AZ3" s="51">
        <f>IF(AZ7=AI4,"Already oriented at the optimum rotation angle",BB7)</f>
        <v>158</v>
      </c>
      <c r="BA3" s="2"/>
      <c r="BB3" s="2"/>
      <c r="BC3" s="3"/>
      <c r="BE3" s="51">
        <f>IF(BE7=AK4,"Already oriented at the optimum rotation angle",BG7)</f>
        <v>158</v>
      </c>
      <c r="BF3" s="2"/>
      <c r="BG3" s="2"/>
      <c r="BH3" s="3"/>
      <c r="BJ3" s="51">
        <f>IF(BJ7=AM4,"Already oriented at the optimum rotation angle",BL7)</f>
        <v>158</v>
      </c>
      <c r="BK3" s="2"/>
      <c r="BL3" s="2"/>
      <c r="BM3" s="3"/>
    </row>
    <row r="4" spans="1:65" x14ac:dyDescent="0.3">
      <c r="A4">
        <v>1</v>
      </c>
      <c r="B4">
        <v>213139539.8999415</v>
      </c>
      <c r="C4">
        <v>1867.0750273470883</v>
      </c>
      <c r="D4">
        <v>17722.206863541513</v>
      </c>
      <c r="E4">
        <v>1</v>
      </c>
      <c r="F4">
        <v>1</v>
      </c>
      <c r="S4">
        <v>1</v>
      </c>
      <c r="T4">
        <v>0.73508372594969396</v>
      </c>
      <c r="AG4">
        <v>0</v>
      </c>
      <c r="AH4">
        <v>1183837.4474965436</v>
      </c>
      <c r="AI4">
        <v>0</v>
      </c>
      <c r="AJ4">
        <v>1183837.4474965436</v>
      </c>
      <c r="AK4">
        <v>0</v>
      </c>
      <c r="AL4">
        <v>1192024.3837659857</v>
      </c>
      <c r="AM4">
        <v>0</v>
      </c>
      <c r="AZ4" s="51" t="s">
        <v>337</v>
      </c>
      <c r="BA4" s="2"/>
      <c r="BB4" s="2"/>
      <c r="BC4" s="3"/>
      <c r="BE4" s="51" t="s">
        <v>337</v>
      </c>
      <c r="BF4" s="2"/>
      <c r="BG4" s="2"/>
      <c r="BH4" s="3"/>
      <c r="BJ4" s="51" t="s">
        <v>337</v>
      </c>
      <c r="BK4" s="2"/>
      <c r="BL4" s="2"/>
      <c r="BM4" s="3"/>
    </row>
    <row r="5" spans="1:65" x14ac:dyDescent="0.3">
      <c r="A5">
        <v>2</v>
      </c>
      <c r="B5">
        <v>213140644.82321668</v>
      </c>
      <c r="C5">
        <v>1867.0834675285478</v>
      </c>
      <c r="D5">
        <v>17722.286348241225</v>
      </c>
      <c r="E5">
        <v>0.99998098631578969</v>
      </c>
      <c r="F5">
        <v>0.99997879433590531</v>
      </c>
      <c r="S5">
        <v>2</v>
      </c>
      <c r="T5">
        <v>0.73502107617555701</v>
      </c>
      <c r="AG5">
        <v>1</v>
      </c>
      <c r="AH5">
        <v>1183837.4474965436</v>
      </c>
      <c r="AI5">
        <v>0</v>
      </c>
      <c r="AJ5">
        <v>1183837.4474965436</v>
      </c>
      <c r="AK5">
        <v>0</v>
      </c>
      <c r="AL5">
        <v>1192024.3837659857</v>
      </c>
      <c r="AM5">
        <v>0</v>
      </c>
      <c r="AZ5" s="51">
        <f>AZ7</f>
        <v>0.60447538434065951</v>
      </c>
      <c r="BA5" s="2"/>
      <c r="BB5" s="2"/>
      <c r="BC5" s="3"/>
      <c r="BE5" s="51">
        <f>BE7</f>
        <v>0.60447538434065951</v>
      </c>
      <c r="BF5" s="2"/>
      <c r="BG5" s="2"/>
      <c r="BH5" s="3"/>
      <c r="BJ5" s="51">
        <f>BJ7</f>
        <v>0.60032379019930304</v>
      </c>
      <c r="BK5" s="2"/>
      <c r="BL5" s="2"/>
      <c r="BM5" s="3"/>
    </row>
    <row r="6" spans="1:65" x14ac:dyDescent="0.3">
      <c r="A6">
        <v>3</v>
      </c>
      <c r="B6">
        <v>213139539.8999415</v>
      </c>
      <c r="C6">
        <v>1867.4936273470882</v>
      </c>
      <c r="D6">
        <v>17722.206863541513</v>
      </c>
      <c r="E6">
        <v>0.9991008507146123</v>
      </c>
      <c r="F6">
        <v>0.99975656333420271</v>
      </c>
      <c r="S6">
        <v>3</v>
      </c>
      <c r="T6">
        <v>0.73437603171912147</v>
      </c>
      <c r="AG6">
        <v>2</v>
      </c>
      <c r="AH6">
        <v>1183837.4474965436</v>
      </c>
      <c r="AI6">
        <v>0</v>
      </c>
      <c r="AJ6">
        <v>1183837.4474965436</v>
      </c>
      <c r="AK6">
        <v>0</v>
      </c>
      <c r="AL6">
        <v>1192024.3837659857</v>
      </c>
      <c r="AM6">
        <v>0</v>
      </c>
      <c r="AZ6" s="51" t="s">
        <v>357</v>
      </c>
      <c r="BA6" s="2" t="s">
        <v>358</v>
      </c>
      <c r="BB6" s="2" t="s">
        <v>359</v>
      </c>
      <c r="BC6" s="3"/>
      <c r="BE6" s="51" t="s">
        <v>357</v>
      </c>
      <c r="BF6" s="2" t="s">
        <v>358</v>
      </c>
      <c r="BG6" s="2" t="s">
        <v>359</v>
      </c>
      <c r="BH6" s="3"/>
      <c r="BJ6" s="51" t="s">
        <v>357</v>
      </c>
      <c r="BK6" s="2" t="s">
        <v>358</v>
      </c>
      <c r="BL6" s="2" t="s">
        <v>359</v>
      </c>
      <c r="BM6" s="3"/>
    </row>
    <row r="7" spans="1:65" ht="15" thickBot="1" x14ac:dyDescent="0.35">
      <c r="A7">
        <v>4</v>
      </c>
      <c r="B7">
        <v>213140644.82321668</v>
      </c>
      <c r="C7">
        <v>1867.5020675285477</v>
      </c>
      <c r="D7">
        <v>17722.286348241225</v>
      </c>
      <c r="E7">
        <v>0.99908270260548848</v>
      </c>
      <c r="F7">
        <v>0.99975079606309547</v>
      </c>
      <c r="S7">
        <v>4</v>
      </c>
      <c r="T7">
        <v>0.73431324470315518</v>
      </c>
      <c r="AG7">
        <v>3</v>
      </c>
      <c r="AH7">
        <v>1183837.4474965436</v>
      </c>
      <c r="AI7">
        <v>0</v>
      </c>
      <c r="AJ7">
        <v>1183837.4474965436</v>
      </c>
      <c r="AK7">
        <v>0</v>
      </c>
      <c r="AL7">
        <v>1192024.3837659857</v>
      </c>
      <c r="AM7">
        <v>0</v>
      </c>
      <c r="AZ7" s="54">
        <f>MAX(Table22[Operational Energy Reduction (Percentage)])</f>
        <v>0.60447538434065951</v>
      </c>
      <c r="BA7" s="192">
        <f>MATCH(AZ7,Table22[Operational Energy Reduction (Percentage)],0)</f>
        <v>159</v>
      </c>
      <c r="BB7" s="192">
        <f>INDEX(Table22[Rotation Angle (Degrees - Clockwise)],BA7,0)</f>
        <v>158</v>
      </c>
      <c r="BC7" s="5"/>
      <c r="BE7" s="54">
        <f>MAX(Table22[Operational Energy Reduction (Percentage)2])</f>
        <v>0.60447538434065951</v>
      </c>
      <c r="BF7" s="192">
        <f>MATCH(BE7,Table22[Operational Energy Reduction (Percentage)2],0)</f>
        <v>159</v>
      </c>
      <c r="BG7" s="192">
        <f>INDEX(Table22[Rotation Angle (Degrees - Clockwise)],BF7,0)</f>
        <v>158</v>
      </c>
      <c r="BH7" s="5"/>
      <c r="BJ7" s="54">
        <f>MAX(Table22[Operational Energy Reduction (Percentage)3])</f>
        <v>0.60032379019930304</v>
      </c>
      <c r="BK7" s="192">
        <f>MATCH(BJ7,Table22[Operational Energy Reduction (Percentage)3],0)</f>
        <v>159</v>
      </c>
      <c r="BL7" s="192">
        <f>INDEX(Table22[Rotation Angle (Degrees - Clockwise)],BK7,0)</f>
        <v>158</v>
      </c>
      <c r="BM7" s="5"/>
    </row>
    <row r="8" spans="1:65" x14ac:dyDescent="0.3">
      <c r="A8">
        <v>5</v>
      </c>
      <c r="B8">
        <v>213327770.9759773</v>
      </c>
      <c r="C8">
        <v>1868.6640891417048</v>
      </c>
      <c r="D8">
        <v>17737.499569334668</v>
      </c>
      <c r="E8">
        <v>0.99644532874571745</v>
      </c>
      <c r="F8">
        <v>0.99770288720957501</v>
      </c>
      <c r="S8">
        <v>5</v>
      </c>
      <c r="T8">
        <v>0.73427527876489762</v>
      </c>
      <c r="AG8">
        <v>4</v>
      </c>
      <c r="AH8">
        <v>1183837.4474965436</v>
      </c>
      <c r="AI8">
        <v>0</v>
      </c>
      <c r="AJ8">
        <v>1183837.4474965436</v>
      </c>
      <c r="AK8">
        <v>0</v>
      </c>
      <c r="AL8">
        <v>1192024.3837659857</v>
      </c>
      <c r="AM8">
        <v>0</v>
      </c>
    </row>
    <row r="9" spans="1:65" x14ac:dyDescent="0.3">
      <c r="A9">
        <v>6</v>
      </c>
      <c r="B9">
        <v>213328875.89925253</v>
      </c>
      <c r="C9">
        <v>1868.672529323165</v>
      </c>
      <c r="D9">
        <v>17737.579054034388</v>
      </c>
      <c r="E9">
        <v>0.99642632156193855</v>
      </c>
      <c r="F9">
        <v>0.99769785702345604</v>
      </c>
      <c r="S9">
        <v>6</v>
      </c>
      <c r="T9">
        <v>0.73356752549302073</v>
      </c>
      <c r="AG9">
        <v>5</v>
      </c>
      <c r="AH9">
        <v>1183837.4474965436</v>
      </c>
      <c r="AI9">
        <v>0</v>
      </c>
      <c r="AJ9">
        <v>1183837.4474965436</v>
      </c>
      <c r="AK9">
        <v>0</v>
      </c>
      <c r="AL9">
        <v>1192024.3837659857</v>
      </c>
      <c r="AM9">
        <v>0</v>
      </c>
    </row>
    <row r="10" spans="1:65" x14ac:dyDescent="0.3">
      <c r="A10">
        <v>7</v>
      </c>
      <c r="B10">
        <v>213327770.9759773</v>
      </c>
      <c r="C10">
        <v>1869.0826891417048</v>
      </c>
      <c r="D10">
        <v>17737.499569334668</v>
      </c>
      <c r="E10">
        <v>0.99557477971542563</v>
      </c>
      <c r="F10">
        <v>0.99628055157779927</v>
      </c>
      <c r="S10">
        <v>7</v>
      </c>
      <c r="T10">
        <v>0.73234404190508573</v>
      </c>
      <c r="AG10">
        <v>6</v>
      </c>
      <c r="AH10">
        <v>1183837.4474965436</v>
      </c>
      <c r="AI10">
        <v>0</v>
      </c>
      <c r="AJ10">
        <v>1183837.4474965436</v>
      </c>
      <c r="AK10">
        <v>0</v>
      </c>
      <c r="AL10">
        <v>1192024.3837659857</v>
      </c>
      <c r="AM10">
        <v>0</v>
      </c>
    </row>
    <row r="11" spans="1:65" x14ac:dyDescent="0.3">
      <c r="A11">
        <v>8</v>
      </c>
      <c r="B11">
        <v>213328875.89925253</v>
      </c>
      <c r="C11">
        <v>1869.091129323165</v>
      </c>
      <c r="D11">
        <v>17737.579054034388</v>
      </c>
      <c r="E11">
        <v>0.99555582746975679</v>
      </c>
      <c r="F11">
        <v>0.99625937307772827</v>
      </c>
      <c r="S11">
        <v>8</v>
      </c>
      <c r="T11">
        <v>0.73220604233368547</v>
      </c>
      <c r="AG11">
        <v>7</v>
      </c>
      <c r="AH11">
        <v>1183837.4474965436</v>
      </c>
      <c r="AI11">
        <v>0</v>
      </c>
      <c r="AJ11">
        <v>1183837.4474965436</v>
      </c>
      <c r="AK11">
        <v>0</v>
      </c>
      <c r="AL11">
        <v>1192024.3837659857</v>
      </c>
      <c r="AM11">
        <v>0</v>
      </c>
    </row>
    <row r="12" spans="1:65" x14ac:dyDescent="0.3">
      <c r="A12">
        <v>9</v>
      </c>
      <c r="B12">
        <v>213139539.8999415</v>
      </c>
      <c r="C12">
        <v>1871.0310273470884</v>
      </c>
      <c r="D12">
        <v>17722.206863541513</v>
      </c>
      <c r="E12">
        <v>0.99150488137648363</v>
      </c>
      <c r="F12">
        <v>0.99621271260944066</v>
      </c>
      <c r="S12">
        <v>9</v>
      </c>
      <c r="T12">
        <v>0.73169239092330529</v>
      </c>
      <c r="AG12">
        <v>8</v>
      </c>
      <c r="AH12">
        <v>1183837.4474965436</v>
      </c>
      <c r="AI12">
        <v>0</v>
      </c>
      <c r="AJ12">
        <v>1183837.4474965436</v>
      </c>
      <c r="AK12">
        <v>0</v>
      </c>
      <c r="AL12">
        <v>1192024.3837659857</v>
      </c>
      <c r="AM12">
        <v>0</v>
      </c>
    </row>
    <row r="13" spans="1:65" x14ac:dyDescent="0.3">
      <c r="A13">
        <v>10</v>
      </c>
      <c r="B13">
        <v>213140644.82321668</v>
      </c>
      <c r="C13">
        <v>1871.0394675285477</v>
      </c>
      <c r="D13">
        <v>17722.286348241225</v>
      </c>
      <c r="E13">
        <v>0.99148674760736211</v>
      </c>
      <c r="F13">
        <v>0.99619159744096863</v>
      </c>
      <c r="S13">
        <v>10</v>
      </c>
      <c r="T13">
        <v>0.73155447376402705</v>
      </c>
      <c r="AG13">
        <v>9</v>
      </c>
      <c r="AH13">
        <v>1183837.4474965436</v>
      </c>
      <c r="AI13">
        <v>0</v>
      </c>
      <c r="AJ13">
        <v>1183837.4474965436</v>
      </c>
      <c r="AK13">
        <v>0</v>
      </c>
      <c r="AL13">
        <v>1192024.3837659857</v>
      </c>
      <c r="AM13">
        <v>0</v>
      </c>
    </row>
    <row r="14" spans="1:65" x14ac:dyDescent="0.3">
      <c r="A14">
        <v>11</v>
      </c>
      <c r="B14">
        <v>213327770.9759773</v>
      </c>
      <c r="C14">
        <v>1872.6200891417047</v>
      </c>
      <c r="D14">
        <v>17737.499569334668</v>
      </c>
      <c r="E14">
        <v>0.98805009863627813</v>
      </c>
      <c r="F14">
        <v>0.99516694623830704</v>
      </c>
      <c r="S14">
        <v>11</v>
      </c>
      <c r="T14">
        <v>0.73076580044026185</v>
      </c>
      <c r="AG14">
        <v>10</v>
      </c>
      <c r="AH14">
        <v>1183837.4474965436</v>
      </c>
      <c r="AI14">
        <v>0</v>
      </c>
      <c r="AJ14">
        <v>1183837.4474965436</v>
      </c>
      <c r="AK14">
        <v>0</v>
      </c>
      <c r="AL14">
        <v>1192024.3837659857</v>
      </c>
      <c r="AM14">
        <v>0</v>
      </c>
    </row>
    <row r="15" spans="1:65" x14ac:dyDescent="0.3">
      <c r="A15">
        <v>12</v>
      </c>
      <c r="B15">
        <v>213328875.89925253</v>
      </c>
      <c r="C15">
        <v>1872.6285293231649</v>
      </c>
      <c r="D15">
        <v>17737.579054034388</v>
      </c>
      <c r="E15">
        <v>0.98803155366926498</v>
      </c>
      <c r="F15">
        <v>0.99514830678775013</v>
      </c>
      <c r="S15">
        <v>12</v>
      </c>
      <c r="T15">
        <v>0.73011621932296189</v>
      </c>
      <c r="AG15">
        <v>11</v>
      </c>
      <c r="AH15">
        <v>1183837.4474965436</v>
      </c>
      <c r="AI15">
        <v>0</v>
      </c>
      <c r="AJ15">
        <v>1183837.4474965436</v>
      </c>
      <c r="AK15">
        <v>0</v>
      </c>
      <c r="AL15">
        <v>1192024.3837659857</v>
      </c>
      <c r="AM15">
        <v>0</v>
      </c>
    </row>
    <row r="16" spans="1:65" x14ac:dyDescent="0.3">
      <c r="A16">
        <v>13</v>
      </c>
      <c r="B16">
        <v>213674882.13289061</v>
      </c>
      <c r="C16">
        <v>1872.83161555727</v>
      </c>
      <c r="D16">
        <v>17769.172595324198</v>
      </c>
      <c r="E16">
        <v>0.98730896391848766</v>
      </c>
      <c r="F16">
        <v>0.98904046976121862</v>
      </c>
      <c r="S16">
        <v>13</v>
      </c>
      <c r="T16">
        <v>0.71849587777685653</v>
      </c>
      <c r="AG16">
        <v>12</v>
      </c>
      <c r="AH16">
        <v>1183837.4474965436</v>
      </c>
      <c r="AI16">
        <v>0</v>
      </c>
      <c r="AJ16">
        <v>1183837.4474965436</v>
      </c>
      <c r="AK16">
        <v>0</v>
      </c>
      <c r="AL16">
        <v>1192024.3837659857</v>
      </c>
      <c r="AM16">
        <v>0</v>
      </c>
    </row>
    <row r="17" spans="1:39" x14ac:dyDescent="0.3">
      <c r="A17">
        <v>14</v>
      </c>
      <c r="B17">
        <v>213675987.05616575</v>
      </c>
      <c r="C17">
        <v>1872.8400557387299</v>
      </c>
      <c r="D17">
        <v>17769.252080023914</v>
      </c>
      <c r="E17">
        <v>0.98729001223691726</v>
      </c>
      <c r="F17">
        <v>0.98901939137484063</v>
      </c>
      <c r="S17">
        <v>14</v>
      </c>
      <c r="T17">
        <v>0.71836319332272769</v>
      </c>
      <c r="AG17">
        <v>13</v>
      </c>
      <c r="AH17">
        <v>1183837.4474965436</v>
      </c>
      <c r="AI17">
        <v>0</v>
      </c>
      <c r="AJ17">
        <v>1183837.4474965436</v>
      </c>
      <c r="AK17">
        <v>0</v>
      </c>
      <c r="AL17">
        <v>1192024.3837659857</v>
      </c>
      <c r="AM17">
        <v>0</v>
      </c>
    </row>
    <row r="18" spans="1:39" x14ac:dyDescent="0.3">
      <c r="A18">
        <v>15</v>
      </c>
      <c r="B18">
        <v>213863113.20892644</v>
      </c>
      <c r="C18">
        <v>1874.4206773518872</v>
      </c>
      <c r="D18">
        <v>17784.465301117369</v>
      </c>
      <c r="E18">
        <v>0.98375866314818405</v>
      </c>
      <c r="F18">
        <v>0.9885619344201797</v>
      </c>
      <c r="S18">
        <v>15</v>
      </c>
      <c r="T18">
        <v>0.71781875793913275</v>
      </c>
      <c r="AG18">
        <v>14</v>
      </c>
      <c r="AH18">
        <v>1183837.4474965436</v>
      </c>
      <c r="AI18">
        <v>0</v>
      </c>
      <c r="AJ18">
        <v>1183837.4474965436</v>
      </c>
      <c r="AK18">
        <v>0</v>
      </c>
      <c r="AL18">
        <v>1192024.3837659857</v>
      </c>
      <c r="AM18">
        <v>0</v>
      </c>
    </row>
    <row r="19" spans="1:39" x14ac:dyDescent="0.3">
      <c r="A19">
        <v>16</v>
      </c>
      <c r="B19">
        <v>213864218.13220164</v>
      </c>
      <c r="C19">
        <v>1874.4291175333469</v>
      </c>
      <c r="D19">
        <v>17784.544785817085</v>
      </c>
      <c r="E19">
        <v>0.98373969415858098</v>
      </c>
      <c r="F19">
        <v>0.98854116480496601</v>
      </c>
      <c r="S19">
        <v>16</v>
      </c>
      <c r="T19">
        <v>0.71768615412629821</v>
      </c>
      <c r="AG19">
        <v>15</v>
      </c>
      <c r="AH19">
        <v>1183837.4474965436</v>
      </c>
      <c r="AI19">
        <v>0</v>
      </c>
      <c r="AJ19">
        <v>1183837.4474965436</v>
      </c>
      <c r="AK19">
        <v>0</v>
      </c>
      <c r="AL19">
        <v>1192024.3837659857</v>
      </c>
      <c r="AM19">
        <v>0</v>
      </c>
    </row>
    <row r="20" spans="1:39" x14ac:dyDescent="0.3">
      <c r="A20">
        <v>17</v>
      </c>
      <c r="B20">
        <v>213674882.13289061</v>
      </c>
      <c r="C20">
        <v>1875.13241555727</v>
      </c>
      <c r="D20">
        <v>17769.172595324198</v>
      </c>
      <c r="E20">
        <v>0.98245980840323843</v>
      </c>
      <c r="F20">
        <v>0.98753376875704457</v>
      </c>
      <c r="S20">
        <v>17</v>
      </c>
      <c r="T20">
        <v>0.71700118207066821</v>
      </c>
      <c r="AG20">
        <v>16</v>
      </c>
      <c r="AH20">
        <v>1183837.4474965436</v>
      </c>
      <c r="AI20">
        <v>0</v>
      </c>
      <c r="AJ20">
        <v>1183837.4474965436</v>
      </c>
      <c r="AK20">
        <v>0</v>
      </c>
      <c r="AL20">
        <v>1192024.3837659857</v>
      </c>
      <c r="AM20">
        <v>0</v>
      </c>
    </row>
    <row r="21" spans="1:39" x14ac:dyDescent="0.3">
      <c r="A21">
        <v>18</v>
      </c>
      <c r="B21">
        <v>213675987.05616575</v>
      </c>
      <c r="C21">
        <v>1875.1408557387299</v>
      </c>
      <c r="D21">
        <v>17769.252080023914</v>
      </c>
      <c r="E21">
        <v>0.98244098816268433</v>
      </c>
      <c r="F21">
        <v>0.98751387281547187</v>
      </c>
      <c r="S21">
        <v>18</v>
      </c>
      <c r="T21">
        <v>0.71632606649769248</v>
      </c>
      <c r="AG21">
        <v>17</v>
      </c>
      <c r="AH21">
        <v>1183837.4474965436</v>
      </c>
      <c r="AI21">
        <v>0</v>
      </c>
      <c r="AJ21">
        <v>1183837.4474965436</v>
      </c>
      <c r="AK21">
        <v>0</v>
      </c>
      <c r="AL21">
        <v>1192024.3837659857</v>
      </c>
      <c r="AM21">
        <v>0</v>
      </c>
    </row>
    <row r="22" spans="1:39" x14ac:dyDescent="0.3">
      <c r="A22">
        <v>19</v>
      </c>
      <c r="B22">
        <v>213863113.20892644</v>
      </c>
      <c r="C22">
        <v>1876.7214773518872</v>
      </c>
      <c r="D22">
        <v>17784.465301117369</v>
      </c>
      <c r="E22">
        <v>0.97892611757252579</v>
      </c>
      <c r="F22">
        <v>0.98532724873103139</v>
      </c>
      <c r="S22">
        <v>19</v>
      </c>
      <c r="T22">
        <v>0.71477731604376105</v>
      </c>
      <c r="AG22">
        <v>18</v>
      </c>
      <c r="AH22">
        <v>1183837.4474965436</v>
      </c>
      <c r="AI22">
        <v>0</v>
      </c>
      <c r="AJ22">
        <v>1183837.4474965436</v>
      </c>
      <c r="AK22">
        <v>0</v>
      </c>
      <c r="AL22">
        <v>1192024.3837659857</v>
      </c>
      <c r="AM22">
        <v>0</v>
      </c>
    </row>
    <row r="23" spans="1:39" x14ac:dyDescent="0.3">
      <c r="A23">
        <v>20</v>
      </c>
      <c r="B23">
        <v>213864218.13220164</v>
      </c>
      <c r="C23">
        <v>1876.7299175333469</v>
      </c>
      <c r="D23">
        <v>17784.544785817085</v>
      </c>
      <c r="E23">
        <v>0.97890724684766672</v>
      </c>
      <c r="F23">
        <v>0.98530613595701455</v>
      </c>
      <c r="S23">
        <v>20</v>
      </c>
      <c r="T23">
        <v>0.71471334234289874</v>
      </c>
      <c r="AG23">
        <v>19</v>
      </c>
      <c r="AH23">
        <v>1183837.4474965436</v>
      </c>
      <c r="AI23">
        <v>0</v>
      </c>
      <c r="AJ23">
        <v>1183837.4474965436</v>
      </c>
      <c r="AK23">
        <v>0</v>
      </c>
      <c r="AL23">
        <v>1192024.3837659857</v>
      </c>
      <c r="AM23">
        <v>0</v>
      </c>
    </row>
    <row r="24" spans="1:39" x14ac:dyDescent="0.3">
      <c r="A24">
        <v>21</v>
      </c>
      <c r="B24">
        <v>213674882.13289061</v>
      </c>
      <c r="C24">
        <v>1878.8236155572702</v>
      </c>
      <c r="D24">
        <v>17769.172595324198</v>
      </c>
      <c r="E24">
        <v>0.97461018081083073</v>
      </c>
      <c r="F24">
        <v>0.98488469904127562</v>
      </c>
      <c r="S24">
        <v>21</v>
      </c>
      <c r="T24">
        <v>0.71410734787858865</v>
      </c>
      <c r="AG24">
        <v>20</v>
      </c>
      <c r="AH24">
        <v>1183837.4474965436</v>
      </c>
      <c r="AI24">
        <v>0</v>
      </c>
      <c r="AJ24">
        <v>1183837.4474965436</v>
      </c>
      <c r="AK24">
        <v>0</v>
      </c>
      <c r="AL24">
        <v>1192024.3837659857</v>
      </c>
      <c r="AM24">
        <v>0</v>
      </c>
    </row>
    <row r="25" spans="1:39" x14ac:dyDescent="0.3">
      <c r="A25">
        <v>22</v>
      </c>
      <c r="B25">
        <v>213675987.05616575</v>
      </c>
      <c r="C25">
        <v>1878.8320557387299</v>
      </c>
      <c r="D25">
        <v>17769.252080023914</v>
      </c>
      <c r="E25">
        <v>0.97459151993064097</v>
      </c>
      <c r="F25">
        <v>0.98486377067005693</v>
      </c>
      <c r="S25">
        <v>22</v>
      </c>
      <c r="T25">
        <v>0.71404325513745093</v>
      </c>
      <c r="AG25">
        <v>21</v>
      </c>
      <c r="AH25">
        <v>1183837.4474965436</v>
      </c>
      <c r="AI25">
        <v>0</v>
      </c>
      <c r="AJ25">
        <v>1183837.4474965436</v>
      </c>
      <c r="AK25">
        <v>0</v>
      </c>
      <c r="AL25">
        <v>1192024.3837659857</v>
      </c>
      <c r="AM25">
        <v>0</v>
      </c>
    </row>
    <row r="26" spans="1:39" x14ac:dyDescent="0.3">
      <c r="A26">
        <v>23</v>
      </c>
      <c r="B26">
        <v>214613375.13250223</v>
      </c>
      <c r="C26">
        <v>1879.3242364275186</v>
      </c>
      <c r="D26">
        <v>17843.744066390405</v>
      </c>
      <c r="E26">
        <v>0.97256025214585429</v>
      </c>
      <c r="F26">
        <v>0.98396938277212986</v>
      </c>
      <c r="S26">
        <v>23</v>
      </c>
      <c r="T26">
        <v>0.71399668038462683</v>
      </c>
      <c r="AG26">
        <v>22</v>
      </c>
      <c r="AH26">
        <v>1183837.4474965436</v>
      </c>
      <c r="AI26">
        <v>0</v>
      </c>
      <c r="AJ26">
        <v>1183837.4474965436</v>
      </c>
      <c r="AK26">
        <v>0</v>
      </c>
      <c r="AL26">
        <v>1192024.3837659857</v>
      </c>
      <c r="AM26">
        <v>0</v>
      </c>
    </row>
    <row r="27" spans="1:39" x14ac:dyDescent="0.3">
      <c r="A27">
        <v>24</v>
      </c>
      <c r="B27">
        <v>214614480.05577743</v>
      </c>
      <c r="C27">
        <v>1879.3326766089785</v>
      </c>
      <c r="D27">
        <v>17843.823551090121</v>
      </c>
      <c r="E27">
        <v>0.97254124384158891</v>
      </c>
      <c r="F27">
        <v>0.9839489970720503</v>
      </c>
      <c r="S27">
        <v>24</v>
      </c>
      <c r="T27">
        <v>0.71332657337485006</v>
      </c>
      <c r="AG27">
        <v>23</v>
      </c>
      <c r="AH27">
        <v>1345084.3971209433</v>
      </c>
      <c r="AI27">
        <v>-13.620700203848758</v>
      </c>
      <c r="AJ27">
        <v>1345084.3971209433</v>
      </c>
      <c r="AK27">
        <v>-13.620700203848758</v>
      </c>
      <c r="AL27">
        <v>1353271.3333903854</v>
      </c>
      <c r="AM27">
        <v>-13.527151945916495</v>
      </c>
    </row>
    <row r="28" spans="1:39" x14ac:dyDescent="0.3">
      <c r="A28">
        <v>25</v>
      </c>
      <c r="B28">
        <v>214613375.13250223</v>
      </c>
      <c r="C28">
        <v>1879.7428364275186</v>
      </c>
      <c r="D28">
        <v>17843.744066390405</v>
      </c>
      <c r="E28">
        <v>0.97169678282153027</v>
      </c>
      <c r="F28">
        <v>0.97081220261088719</v>
      </c>
      <c r="S28">
        <v>25</v>
      </c>
      <c r="T28">
        <v>0.70861512378741243</v>
      </c>
      <c r="AG28">
        <v>24</v>
      </c>
      <c r="AH28">
        <v>1345084.3971209433</v>
      </c>
      <c r="AI28">
        <v>-13.620700203848758</v>
      </c>
      <c r="AJ28">
        <v>1345084.3971209433</v>
      </c>
      <c r="AK28">
        <v>-13.620700203848758</v>
      </c>
      <c r="AL28">
        <v>1353271.3333903854</v>
      </c>
      <c r="AM28">
        <v>-13.527151945916495</v>
      </c>
    </row>
    <row r="29" spans="1:39" x14ac:dyDescent="0.3">
      <c r="A29">
        <v>26</v>
      </c>
      <c r="B29">
        <v>214614480.05577743</v>
      </c>
      <c r="C29">
        <v>1879.7512766089785</v>
      </c>
      <c r="D29">
        <v>17843.823551090121</v>
      </c>
      <c r="E29">
        <v>0.9716777782055408</v>
      </c>
      <c r="F29">
        <v>0.97079102968285147</v>
      </c>
      <c r="S29">
        <v>26</v>
      </c>
      <c r="T29">
        <v>0.70848369134951727</v>
      </c>
      <c r="AG29">
        <v>25</v>
      </c>
      <c r="AH29">
        <v>1345084.3971209433</v>
      </c>
      <c r="AI29">
        <v>-13.620700203848758</v>
      </c>
      <c r="AJ29">
        <v>1345084.3971209433</v>
      </c>
      <c r="AK29">
        <v>-13.620700203848758</v>
      </c>
      <c r="AL29">
        <v>1353271.3333903854</v>
      </c>
      <c r="AM29">
        <v>-13.527151945916495</v>
      </c>
    </row>
    <row r="30" spans="1:39" x14ac:dyDescent="0.3">
      <c r="A30">
        <v>27</v>
      </c>
      <c r="B30">
        <v>213863113.20892644</v>
      </c>
      <c r="C30">
        <v>1880.4126773518872</v>
      </c>
      <c r="D30">
        <v>17784.465301117369</v>
      </c>
      <c r="E30">
        <v>0.97110042748175041</v>
      </c>
      <c r="F30">
        <v>0.97075172023564738</v>
      </c>
      <c r="S30">
        <v>27</v>
      </c>
      <c r="T30">
        <v>0.70792966999801155</v>
      </c>
      <c r="AG30">
        <v>26</v>
      </c>
      <c r="AH30">
        <v>1345084.3971209433</v>
      </c>
      <c r="AI30">
        <v>-13.620700203848758</v>
      </c>
      <c r="AJ30">
        <v>1345084.3971209433</v>
      </c>
      <c r="AK30">
        <v>-13.620700203848758</v>
      </c>
      <c r="AL30">
        <v>1353271.3333903854</v>
      </c>
      <c r="AM30">
        <v>-13.527151945916495</v>
      </c>
    </row>
    <row r="31" spans="1:39" x14ac:dyDescent="0.3">
      <c r="A31">
        <v>28</v>
      </c>
      <c r="B31">
        <v>213864218.13220164</v>
      </c>
      <c r="C31">
        <v>1880.4211175333469</v>
      </c>
      <c r="D31">
        <v>17784.544785817085</v>
      </c>
      <c r="E31">
        <v>0.97108169466238536</v>
      </c>
      <c r="F31">
        <v>0.97073054999655362</v>
      </c>
      <c r="S31">
        <v>28</v>
      </c>
      <c r="T31">
        <v>0.70779831027636442</v>
      </c>
      <c r="AG31">
        <v>27</v>
      </c>
      <c r="AH31">
        <v>1345084.3971209433</v>
      </c>
      <c r="AI31">
        <v>-13.620700203848758</v>
      </c>
      <c r="AJ31">
        <v>1345084.3971209433</v>
      </c>
      <c r="AK31">
        <v>-13.620700203848758</v>
      </c>
      <c r="AL31">
        <v>1353271.3333903854</v>
      </c>
      <c r="AM31">
        <v>-13.527151945916495</v>
      </c>
    </row>
    <row r="32" spans="1:39" x14ac:dyDescent="0.3">
      <c r="A32">
        <v>29</v>
      </c>
      <c r="B32">
        <v>214613375.13250223</v>
      </c>
      <c r="C32">
        <v>1883.2802364275185</v>
      </c>
      <c r="D32">
        <v>17843.744066390405</v>
      </c>
      <c r="E32">
        <v>0.96433162073866086</v>
      </c>
      <c r="F32">
        <v>0.97016832417214072</v>
      </c>
      <c r="S32">
        <v>29</v>
      </c>
      <c r="T32">
        <v>0.7071502087601832</v>
      </c>
      <c r="AG32">
        <v>28</v>
      </c>
      <c r="AH32">
        <v>1345084.3971209433</v>
      </c>
      <c r="AI32">
        <v>-13.620700203848758</v>
      </c>
      <c r="AJ32">
        <v>1345084.3971209433</v>
      </c>
      <c r="AK32">
        <v>-13.620700203848758</v>
      </c>
      <c r="AL32">
        <v>1353271.3333903854</v>
      </c>
      <c r="AM32">
        <v>-13.527151945916495</v>
      </c>
    </row>
    <row r="33" spans="1:39" x14ac:dyDescent="0.3">
      <c r="A33">
        <v>30</v>
      </c>
      <c r="B33">
        <v>214614480.05577743</v>
      </c>
      <c r="C33">
        <v>1883.2886766089784</v>
      </c>
      <c r="D33">
        <v>17843.823551090121</v>
      </c>
      <c r="E33">
        <v>0.96431267745543925</v>
      </c>
      <c r="F33">
        <v>0.97014722905557971</v>
      </c>
      <c r="S33">
        <v>30</v>
      </c>
      <c r="T33">
        <v>0.70646663803561616</v>
      </c>
      <c r="AG33">
        <v>29</v>
      </c>
      <c r="AH33">
        <v>1345084.3971209433</v>
      </c>
      <c r="AI33">
        <v>-13.620700203848758</v>
      </c>
      <c r="AJ33">
        <v>1345084.3971209433</v>
      </c>
      <c r="AK33">
        <v>-13.620700203848758</v>
      </c>
      <c r="AL33">
        <v>1353271.3333903854</v>
      </c>
      <c r="AM33">
        <v>-13.527151945916495</v>
      </c>
    </row>
    <row r="34" spans="1:39" x14ac:dyDescent="0.3">
      <c r="A34">
        <v>31</v>
      </c>
      <c r="B34">
        <v>215148717.36545131</v>
      </c>
      <c r="C34">
        <v>1885.0808246377003</v>
      </c>
      <c r="D34">
        <v>17890.709798173095</v>
      </c>
      <c r="E34">
        <v>0.95988504586441259</v>
      </c>
      <c r="F34">
        <v>0.95987122133228464</v>
      </c>
      <c r="S34">
        <v>31</v>
      </c>
      <c r="T34">
        <v>0.70395012439914184</v>
      </c>
      <c r="AG34">
        <v>30</v>
      </c>
      <c r="AH34">
        <v>1345084.3971209433</v>
      </c>
      <c r="AI34">
        <v>-13.620700203848758</v>
      </c>
      <c r="AJ34">
        <v>1345084.3971209433</v>
      </c>
      <c r="AK34">
        <v>-13.620700203848758</v>
      </c>
      <c r="AL34">
        <v>1353271.3333903854</v>
      </c>
      <c r="AM34">
        <v>-13.527151945916495</v>
      </c>
    </row>
    <row r="35" spans="1:39" x14ac:dyDescent="0.3">
      <c r="A35">
        <v>32</v>
      </c>
      <c r="B35">
        <v>215149822.28872651</v>
      </c>
      <c r="C35">
        <v>1885.0892648191602</v>
      </c>
      <c r="D35">
        <v>17890.789282872811</v>
      </c>
      <c r="E35">
        <v>0.95986604770718686</v>
      </c>
      <c r="F35">
        <v>0.95985006399646</v>
      </c>
      <c r="S35">
        <v>32</v>
      </c>
      <c r="T35">
        <v>0.70388454680290302</v>
      </c>
      <c r="AG35">
        <v>31</v>
      </c>
      <c r="AH35">
        <v>1345084.3971209433</v>
      </c>
      <c r="AI35">
        <v>-13.620700203848758</v>
      </c>
      <c r="AJ35">
        <v>1345084.3971209433</v>
      </c>
      <c r="AK35">
        <v>-13.620700203848758</v>
      </c>
      <c r="AL35">
        <v>1353271.3333903854</v>
      </c>
      <c r="AM35">
        <v>-13.527151945916495</v>
      </c>
    </row>
    <row r="36" spans="1:39" x14ac:dyDescent="0.3">
      <c r="A36">
        <v>33</v>
      </c>
      <c r="B36">
        <v>215148717.36545131</v>
      </c>
      <c r="C36">
        <v>1887.3816246377003</v>
      </c>
      <c r="D36">
        <v>17890.709798173095</v>
      </c>
      <c r="E36">
        <v>0.95510163733335374</v>
      </c>
      <c r="F36">
        <v>0.95950220316500645</v>
      </c>
      <c r="S36">
        <v>33</v>
      </c>
      <c r="T36">
        <v>0.70329331354034719</v>
      </c>
      <c r="AG36">
        <v>32</v>
      </c>
      <c r="AH36">
        <v>1345084.3971209433</v>
      </c>
      <c r="AI36">
        <v>-13.620700203848758</v>
      </c>
      <c r="AJ36">
        <v>1345084.3971209433</v>
      </c>
      <c r="AK36">
        <v>-13.620700203848758</v>
      </c>
      <c r="AL36">
        <v>1353271.3333903854</v>
      </c>
      <c r="AM36">
        <v>-13.527151945916495</v>
      </c>
    </row>
    <row r="37" spans="1:39" x14ac:dyDescent="0.3">
      <c r="A37">
        <v>34</v>
      </c>
      <c r="B37">
        <v>215149822.28872651</v>
      </c>
      <c r="C37">
        <v>1887.3900648191602</v>
      </c>
      <c r="D37">
        <v>17890.789282872811</v>
      </c>
      <c r="E37">
        <v>0.95508266694006616</v>
      </c>
      <c r="F37">
        <v>0.95948107598007826</v>
      </c>
      <c r="S37">
        <v>34</v>
      </c>
      <c r="T37">
        <v>0.70322762341230927</v>
      </c>
      <c r="AG37">
        <v>33</v>
      </c>
      <c r="AH37">
        <v>1345084.3971209433</v>
      </c>
      <c r="AI37">
        <v>-13.620700203848758</v>
      </c>
      <c r="AJ37">
        <v>1345084.3971209433</v>
      </c>
      <c r="AK37">
        <v>-13.620700203848758</v>
      </c>
      <c r="AL37">
        <v>1353271.3333903854</v>
      </c>
      <c r="AM37">
        <v>-13.527151945916495</v>
      </c>
    </row>
    <row r="38" spans="1:39" x14ac:dyDescent="0.3">
      <c r="A38">
        <v>35</v>
      </c>
      <c r="B38">
        <v>215148717.36545131</v>
      </c>
      <c r="C38">
        <v>1891.0728246377003</v>
      </c>
      <c r="D38">
        <v>17890.709798173095</v>
      </c>
      <c r="E38">
        <v>0.9473703700384789</v>
      </c>
      <c r="F38">
        <v>0.95882981995851724</v>
      </c>
      <c r="S38">
        <v>35</v>
      </c>
      <c r="T38">
        <v>0.70317047818915912</v>
      </c>
      <c r="AG38">
        <v>34</v>
      </c>
      <c r="AH38">
        <v>1345084.3971209433</v>
      </c>
      <c r="AI38">
        <v>-13.620700203848758</v>
      </c>
      <c r="AJ38">
        <v>1345084.3971209433</v>
      </c>
      <c r="AK38">
        <v>-13.620700203848758</v>
      </c>
      <c r="AL38">
        <v>1353271.3333903854</v>
      </c>
      <c r="AM38">
        <v>-13.527151945916495</v>
      </c>
    </row>
    <row r="39" spans="1:39" x14ac:dyDescent="0.3">
      <c r="A39">
        <v>36</v>
      </c>
      <c r="B39">
        <v>215149822.28872651</v>
      </c>
      <c r="C39">
        <v>1891.0812648191602</v>
      </c>
      <c r="D39">
        <v>17890.789282872811</v>
      </c>
      <c r="E39">
        <v>0.9473514552596517</v>
      </c>
      <c r="F39">
        <v>0.95880878302484718</v>
      </c>
      <c r="S39">
        <v>36</v>
      </c>
      <c r="T39">
        <v>0.70251350184824646</v>
      </c>
      <c r="AG39">
        <v>35</v>
      </c>
      <c r="AH39">
        <v>1345084.3971209433</v>
      </c>
      <c r="AI39">
        <v>-13.620700203848758</v>
      </c>
      <c r="AJ39">
        <v>1345084.3971209433</v>
      </c>
      <c r="AK39">
        <v>-13.620700203848758</v>
      </c>
      <c r="AL39">
        <v>1353271.3333903854</v>
      </c>
      <c r="AM39">
        <v>-13.527151945916495</v>
      </c>
    </row>
    <row r="40" spans="1:39" x14ac:dyDescent="0.3">
      <c r="A40">
        <v>37</v>
      </c>
      <c r="B40">
        <v>216336592.53211403</v>
      </c>
      <c r="C40">
        <v>1895.9744281151927</v>
      </c>
      <c r="D40">
        <v>17988.404414596953</v>
      </c>
      <c r="E40">
        <v>0.93565909613654663</v>
      </c>
      <c r="F40">
        <v>0.93620877943785474</v>
      </c>
      <c r="S40">
        <v>37</v>
      </c>
      <c r="T40">
        <v>0.69891353213002827</v>
      </c>
      <c r="AG40">
        <v>36</v>
      </c>
      <c r="AH40">
        <v>1345084.3971209433</v>
      </c>
      <c r="AI40">
        <v>-13.620700203848758</v>
      </c>
      <c r="AJ40">
        <v>1345084.3971209433</v>
      </c>
      <c r="AK40">
        <v>-13.620700203848758</v>
      </c>
      <c r="AL40">
        <v>1353271.3333903854</v>
      </c>
      <c r="AM40">
        <v>-13.527151945916495</v>
      </c>
    </row>
    <row r="41" spans="1:39" x14ac:dyDescent="0.3">
      <c r="A41">
        <v>38</v>
      </c>
      <c r="B41">
        <v>216337697.45538923</v>
      </c>
      <c r="C41">
        <v>1895.9828682966529</v>
      </c>
      <c r="D41">
        <v>17988.483899296672</v>
      </c>
      <c r="E41">
        <v>0.93564009947557869</v>
      </c>
      <c r="F41">
        <v>0.93618762014768586</v>
      </c>
      <c r="S41">
        <v>38</v>
      </c>
      <c r="T41">
        <v>0.69870671824355524</v>
      </c>
      <c r="AG41">
        <v>37</v>
      </c>
      <c r="AH41">
        <v>1345084.3971209433</v>
      </c>
      <c r="AI41">
        <v>-13.620700203848758</v>
      </c>
      <c r="AJ41">
        <v>1345084.3971209433</v>
      </c>
      <c r="AK41">
        <v>-13.620700203848758</v>
      </c>
      <c r="AL41">
        <v>1353271.3333903854</v>
      </c>
      <c r="AM41">
        <v>-13.527151945916495</v>
      </c>
    </row>
    <row r="42" spans="1:39" x14ac:dyDescent="0.3">
      <c r="A42">
        <v>39</v>
      </c>
      <c r="B42">
        <v>216524823.60814989</v>
      </c>
      <c r="C42">
        <v>1897.5634899098097</v>
      </c>
      <c r="D42">
        <v>18003.697120390116</v>
      </c>
      <c r="E42">
        <v>0.93210490370357213</v>
      </c>
      <c r="F42">
        <v>0.93584425966119156</v>
      </c>
      <c r="S42">
        <v>39</v>
      </c>
      <c r="T42">
        <v>0.6986907124381001</v>
      </c>
      <c r="AG42">
        <v>38</v>
      </c>
      <c r="AH42">
        <v>1345084.3971209433</v>
      </c>
      <c r="AI42">
        <v>-13.620700203848758</v>
      </c>
      <c r="AJ42">
        <v>1345084.3971209433</v>
      </c>
      <c r="AK42">
        <v>-13.620700203848758</v>
      </c>
      <c r="AL42">
        <v>1353271.3333903854</v>
      </c>
      <c r="AM42">
        <v>-13.527151945916495</v>
      </c>
    </row>
    <row r="43" spans="1:39" x14ac:dyDescent="0.3">
      <c r="A43">
        <v>40</v>
      </c>
      <c r="B43">
        <v>216525928.53142509</v>
      </c>
      <c r="C43">
        <v>1897.5719300912697</v>
      </c>
      <c r="D43">
        <v>18003.776605089835</v>
      </c>
      <c r="E43">
        <v>0.93208590638854705</v>
      </c>
      <c r="F43">
        <v>0.93582311769257664</v>
      </c>
      <c r="S43">
        <v>40</v>
      </c>
      <c r="T43">
        <v>0.69848975983106931</v>
      </c>
      <c r="AG43">
        <v>39</v>
      </c>
      <c r="AH43">
        <v>1345084.3971209433</v>
      </c>
      <c r="AI43">
        <v>-13.620700203848758</v>
      </c>
      <c r="AJ43">
        <v>1345084.3971209433</v>
      </c>
      <c r="AK43">
        <v>-13.620700203848758</v>
      </c>
      <c r="AL43">
        <v>1353271.3333903854</v>
      </c>
      <c r="AM43">
        <v>-13.527151945916495</v>
      </c>
    </row>
    <row r="44" spans="1:39" x14ac:dyDescent="0.3">
      <c r="A44">
        <v>41</v>
      </c>
      <c r="B44">
        <v>216336592.53211403</v>
      </c>
      <c r="C44">
        <v>1898.2752281151927</v>
      </c>
      <c r="D44">
        <v>17988.404414596953</v>
      </c>
      <c r="E44">
        <v>0.93087963144212549</v>
      </c>
      <c r="F44">
        <v>0.93520973694291809</v>
      </c>
      <c r="S44">
        <v>41</v>
      </c>
      <c r="T44">
        <v>0.69842353406124402</v>
      </c>
      <c r="AG44">
        <v>40</v>
      </c>
      <c r="AH44">
        <v>1345084.3971209433</v>
      </c>
      <c r="AI44">
        <v>-13.620700203848758</v>
      </c>
      <c r="AJ44">
        <v>1345084.3971209433</v>
      </c>
      <c r="AK44">
        <v>-13.620700203848758</v>
      </c>
      <c r="AL44">
        <v>1353271.3333903854</v>
      </c>
      <c r="AM44">
        <v>-13.527151945916495</v>
      </c>
    </row>
    <row r="45" spans="1:39" x14ac:dyDescent="0.3">
      <c r="A45">
        <v>42</v>
      </c>
      <c r="B45">
        <v>216337697.45538923</v>
      </c>
      <c r="C45">
        <v>1898.2836682966529</v>
      </c>
      <c r="D45">
        <v>17988.483899296672</v>
      </c>
      <c r="E45">
        <v>0.93086065133945783</v>
      </c>
      <c r="F45">
        <v>0.93518863982269773</v>
      </c>
      <c r="S45">
        <v>42</v>
      </c>
      <c r="T45">
        <v>0.69828570439025306</v>
      </c>
      <c r="AG45">
        <v>41</v>
      </c>
      <c r="AH45">
        <v>1345084.3971209433</v>
      </c>
      <c r="AI45">
        <v>-13.620700203848758</v>
      </c>
      <c r="AJ45">
        <v>1345084.3971209433</v>
      </c>
      <c r="AK45">
        <v>-13.620700203848758</v>
      </c>
      <c r="AL45">
        <v>1353271.3333903854</v>
      </c>
      <c r="AM45">
        <v>-13.527151945916495</v>
      </c>
    </row>
    <row r="46" spans="1:39" x14ac:dyDescent="0.3">
      <c r="A46">
        <v>43</v>
      </c>
      <c r="B46">
        <v>216524823.60814989</v>
      </c>
      <c r="C46">
        <v>1899.8642899098099</v>
      </c>
      <c r="D46">
        <v>18003.697120390116</v>
      </c>
      <c r="E46">
        <v>0.92732704085995432</v>
      </c>
      <c r="F46">
        <v>0.93248991878539733</v>
      </c>
      <c r="S46">
        <v>43</v>
      </c>
      <c r="T46">
        <v>0.69821675879005674</v>
      </c>
      <c r="AG46">
        <v>42</v>
      </c>
      <c r="AH46">
        <v>1345084.3971209433</v>
      </c>
      <c r="AI46">
        <v>-13.620700203848758</v>
      </c>
      <c r="AJ46">
        <v>1345084.3971209433</v>
      </c>
      <c r="AK46">
        <v>-13.620700203848758</v>
      </c>
      <c r="AL46">
        <v>1353271.3333903854</v>
      </c>
      <c r="AM46">
        <v>-13.527151945916495</v>
      </c>
    </row>
    <row r="47" spans="1:39" x14ac:dyDescent="0.3">
      <c r="A47">
        <v>44</v>
      </c>
      <c r="B47">
        <v>216525928.53142509</v>
      </c>
      <c r="C47">
        <v>1899.8727300912697</v>
      </c>
      <c r="D47">
        <v>18003.776605089835</v>
      </c>
      <c r="E47">
        <v>0.92730805885117662</v>
      </c>
      <c r="F47">
        <v>0.93246875831983234</v>
      </c>
      <c r="S47">
        <v>44</v>
      </c>
      <c r="T47">
        <v>0.69808469708028009</v>
      </c>
      <c r="AG47">
        <v>43</v>
      </c>
      <c r="AH47">
        <v>1345084.3971209433</v>
      </c>
      <c r="AI47">
        <v>-13.620700203848758</v>
      </c>
      <c r="AJ47">
        <v>1345084.3971209433</v>
      </c>
      <c r="AK47">
        <v>-13.620700203848758</v>
      </c>
      <c r="AL47">
        <v>1353271.3333903854</v>
      </c>
      <c r="AM47">
        <v>-13.527151945916495</v>
      </c>
    </row>
    <row r="48" spans="1:39" x14ac:dyDescent="0.3">
      <c r="A48">
        <v>45</v>
      </c>
      <c r="B48">
        <v>216336592.53211403</v>
      </c>
      <c r="C48">
        <v>1901.9664281151927</v>
      </c>
      <c r="D48">
        <v>17988.404414596953</v>
      </c>
      <c r="E48">
        <v>0.92317306024932688</v>
      </c>
      <c r="F48">
        <v>0.93212714561869281</v>
      </c>
      <c r="S48">
        <v>45</v>
      </c>
      <c r="T48">
        <v>0.69670990155368695</v>
      </c>
      <c r="AG48">
        <v>44</v>
      </c>
      <c r="AH48">
        <v>1345084.3971209433</v>
      </c>
      <c r="AI48">
        <v>-13.620700203848758</v>
      </c>
      <c r="AJ48">
        <v>1345084.3971209433</v>
      </c>
      <c r="AK48">
        <v>-13.620700203848758</v>
      </c>
      <c r="AL48">
        <v>1353271.3333903854</v>
      </c>
      <c r="AM48">
        <v>-13.527151945916495</v>
      </c>
    </row>
    <row r="49" spans="1:39" x14ac:dyDescent="0.3">
      <c r="A49">
        <v>46</v>
      </c>
      <c r="B49">
        <v>216337697.45538923</v>
      </c>
      <c r="C49">
        <v>1901.9748682966529</v>
      </c>
      <c r="D49">
        <v>17988.483899296672</v>
      </c>
      <c r="E49">
        <v>0.92315411275097603</v>
      </c>
      <c r="F49">
        <v>0.93210600091772067</v>
      </c>
      <c r="S49">
        <v>46</v>
      </c>
      <c r="T49">
        <v>0.6965497006706427</v>
      </c>
      <c r="AG49">
        <v>45</v>
      </c>
      <c r="AH49">
        <v>1345084.3971209433</v>
      </c>
      <c r="AI49">
        <v>-13.620700203848758</v>
      </c>
      <c r="AJ49">
        <v>1345084.3971209433</v>
      </c>
      <c r="AK49">
        <v>-13.620700203848758</v>
      </c>
      <c r="AL49">
        <v>1353271.3333903854</v>
      </c>
      <c r="AM49">
        <v>-13.527151945916495</v>
      </c>
    </row>
    <row r="50" spans="1:39" x14ac:dyDescent="0.3">
      <c r="A50">
        <v>47</v>
      </c>
      <c r="B50">
        <v>216871934.7650632</v>
      </c>
      <c r="C50">
        <v>1901.7310163253751</v>
      </c>
      <c r="D50">
        <v>18035.370146379646</v>
      </c>
      <c r="E50">
        <v>0.92297633936034007</v>
      </c>
      <c r="F50">
        <v>0.93149829679511409</v>
      </c>
      <c r="S50">
        <v>47</v>
      </c>
      <c r="T50">
        <v>0.69622097520465109</v>
      </c>
      <c r="AG50">
        <v>46</v>
      </c>
      <c r="AH50">
        <v>1345084.3971209433</v>
      </c>
      <c r="AI50">
        <v>-13.620700203848758</v>
      </c>
      <c r="AJ50">
        <v>1345084.3971209433</v>
      </c>
      <c r="AK50">
        <v>-13.620700203848758</v>
      </c>
      <c r="AL50">
        <v>1353271.3333903854</v>
      </c>
      <c r="AM50">
        <v>-13.527151945916495</v>
      </c>
    </row>
    <row r="51" spans="1:39" x14ac:dyDescent="0.3">
      <c r="A51">
        <v>48</v>
      </c>
      <c r="B51">
        <v>216873039.68833837</v>
      </c>
      <c r="C51">
        <v>1901.7394565068348</v>
      </c>
      <c r="D51">
        <v>18035.449631079358</v>
      </c>
      <c r="E51">
        <v>0.92295734773419869</v>
      </c>
      <c r="F51">
        <v>0.93147719268660389</v>
      </c>
      <c r="S51">
        <v>48</v>
      </c>
      <c r="T51">
        <v>0.69614464310346813</v>
      </c>
      <c r="AG51">
        <v>47</v>
      </c>
      <c r="AH51">
        <v>1345084.3971209433</v>
      </c>
      <c r="AI51">
        <v>-13.620700203848758</v>
      </c>
      <c r="AJ51">
        <v>1345084.3971209433</v>
      </c>
      <c r="AK51">
        <v>-13.620700203848758</v>
      </c>
      <c r="AL51">
        <v>1353271.3333903854</v>
      </c>
      <c r="AM51">
        <v>-13.527151945916495</v>
      </c>
    </row>
    <row r="52" spans="1:39" x14ac:dyDescent="0.3">
      <c r="A52">
        <v>49</v>
      </c>
      <c r="B52">
        <v>216871934.7650632</v>
      </c>
      <c r="C52">
        <v>1902.167816325375</v>
      </c>
      <c r="D52">
        <v>18035.370146379646</v>
      </c>
      <c r="E52">
        <v>0.92206935318884908</v>
      </c>
      <c r="F52">
        <v>0.92526049884254424</v>
      </c>
      <c r="S52">
        <v>49</v>
      </c>
      <c r="T52">
        <v>0.69248772974641626</v>
      </c>
      <c r="AG52">
        <v>48</v>
      </c>
      <c r="AH52">
        <v>1345084.3971209433</v>
      </c>
      <c r="AI52">
        <v>-13.620700203848758</v>
      </c>
      <c r="AJ52">
        <v>1345084.3971209433</v>
      </c>
      <c r="AK52">
        <v>-13.620700203848758</v>
      </c>
      <c r="AL52">
        <v>1353271.3333903854</v>
      </c>
      <c r="AM52">
        <v>-13.527151945916495</v>
      </c>
    </row>
    <row r="53" spans="1:39" x14ac:dyDescent="0.3">
      <c r="A53">
        <v>50</v>
      </c>
      <c r="B53">
        <v>216873039.68833837</v>
      </c>
      <c r="C53">
        <v>1902.1762565068348</v>
      </c>
      <c r="D53">
        <v>18035.449631079358</v>
      </c>
      <c r="E53">
        <v>0.92205036417209085</v>
      </c>
      <c r="F53">
        <v>0.92523934769833061</v>
      </c>
      <c r="S53">
        <v>50</v>
      </c>
      <c r="T53">
        <v>0.69228068661871056</v>
      </c>
      <c r="AG53">
        <v>49</v>
      </c>
      <c r="AH53">
        <v>1345084.3971209433</v>
      </c>
      <c r="AI53">
        <v>-13.620700203848758</v>
      </c>
      <c r="AJ53">
        <v>1345084.3971209433</v>
      </c>
      <c r="AK53">
        <v>-13.620700203848758</v>
      </c>
      <c r="AL53">
        <v>1353271.3333903854</v>
      </c>
      <c r="AM53">
        <v>-13.527151945916495</v>
      </c>
    </row>
    <row r="54" spans="1:39" x14ac:dyDescent="0.3">
      <c r="A54">
        <v>51</v>
      </c>
      <c r="B54">
        <v>216524823.60814989</v>
      </c>
      <c r="C54">
        <v>1903.5554899098099</v>
      </c>
      <c r="D54">
        <v>18003.697120390116</v>
      </c>
      <c r="E54">
        <v>0.91962452565940678</v>
      </c>
      <c r="F54">
        <v>0.92519178542914304</v>
      </c>
      <c r="S54">
        <v>51</v>
      </c>
      <c r="T54">
        <v>0.69195883303938022</v>
      </c>
      <c r="AG54">
        <v>50</v>
      </c>
      <c r="AH54">
        <v>1345084.3971209433</v>
      </c>
      <c r="AI54">
        <v>-13.620700203848758</v>
      </c>
      <c r="AJ54">
        <v>1345084.3971209433</v>
      </c>
      <c r="AK54">
        <v>-13.620700203848758</v>
      </c>
      <c r="AL54">
        <v>1353271.3333903854</v>
      </c>
      <c r="AM54">
        <v>-13.527151945916495</v>
      </c>
    </row>
    <row r="55" spans="1:39" x14ac:dyDescent="0.3">
      <c r="A55">
        <v>52</v>
      </c>
      <c r="B55">
        <v>216525928.53142509</v>
      </c>
      <c r="C55">
        <v>1903.5639300912696</v>
      </c>
      <c r="D55">
        <v>18003.776605089835</v>
      </c>
      <c r="E55">
        <v>0.91960557394920406</v>
      </c>
      <c r="F55">
        <v>0.92517063693325707</v>
      </c>
      <c r="S55">
        <v>52</v>
      </c>
      <c r="T55">
        <v>0.69175185593744615</v>
      </c>
      <c r="AG55">
        <v>51</v>
      </c>
      <c r="AH55">
        <v>1345084.3971209433</v>
      </c>
      <c r="AI55">
        <v>-13.620700203848758</v>
      </c>
      <c r="AJ55">
        <v>1345084.3971209433</v>
      </c>
      <c r="AK55">
        <v>-13.620700203848758</v>
      </c>
      <c r="AL55">
        <v>1353271.3333903854</v>
      </c>
      <c r="AM55">
        <v>-13.527151945916495</v>
      </c>
    </row>
    <row r="56" spans="1:39" x14ac:dyDescent="0.3">
      <c r="A56">
        <v>53</v>
      </c>
      <c r="B56">
        <v>217060165.84109899</v>
      </c>
      <c r="C56">
        <v>1903.3200781199916</v>
      </c>
      <c r="D56">
        <v>18050.662852172813</v>
      </c>
      <c r="E56">
        <v>0.91942256735989236</v>
      </c>
      <c r="F56">
        <v>0.92458205352103351</v>
      </c>
      <c r="S56">
        <v>53</v>
      </c>
      <c r="T56">
        <v>0.69029036563943502</v>
      </c>
      <c r="AG56">
        <v>52</v>
      </c>
      <c r="AH56">
        <v>1345084.3971209433</v>
      </c>
      <c r="AI56">
        <v>-13.620700203848758</v>
      </c>
      <c r="AJ56">
        <v>1345084.3971209433</v>
      </c>
      <c r="AK56">
        <v>-13.620700203848758</v>
      </c>
      <c r="AL56">
        <v>1353271.3333903854</v>
      </c>
      <c r="AM56">
        <v>-13.527151945916495</v>
      </c>
    </row>
    <row r="57" spans="1:39" x14ac:dyDescent="0.3">
      <c r="A57">
        <v>54</v>
      </c>
      <c r="B57">
        <v>217061270.76437417</v>
      </c>
      <c r="C57">
        <v>1903.3285183014511</v>
      </c>
      <c r="D57">
        <v>18050.742336872525</v>
      </c>
      <c r="E57">
        <v>0.91940357484098334</v>
      </c>
      <c r="F57">
        <v>0.92456093612232704</v>
      </c>
      <c r="S57">
        <v>54</v>
      </c>
      <c r="T57">
        <v>0.68976288661278806</v>
      </c>
      <c r="AG57">
        <v>53</v>
      </c>
      <c r="AH57">
        <v>1345084.3971209433</v>
      </c>
      <c r="AI57">
        <v>-13.620700203848758</v>
      </c>
      <c r="AJ57">
        <v>1345084.3971209433</v>
      </c>
      <c r="AK57">
        <v>-13.620700203848758</v>
      </c>
      <c r="AL57">
        <v>1353271.3333903854</v>
      </c>
      <c r="AM57">
        <v>-13.527151945916495</v>
      </c>
    </row>
    <row r="58" spans="1:39" x14ac:dyDescent="0.3">
      <c r="A58">
        <v>55</v>
      </c>
      <c r="B58">
        <v>217060165.84109899</v>
      </c>
      <c r="C58">
        <v>1903.7568781199916</v>
      </c>
      <c r="D58">
        <v>18050.662852172813</v>
      </c>
      <c r="E58">
        <v>0.91851582933961906</v>
      </c>
      <c r="F58">
        <v>0.92154216330265304</v>
      </c>
      <c r="S58">
        <v>55</v>
      </c>
      <c r="T58">
        <v>0.68510226190476786</v>
      </c>
      <c r="AG58">
        <v>54</v>
      </c>
      <c r="AH58">
        <v>1345084.3971209433</v>
      </c>
      <c r="AI58">
        <v>-13.620700203848758</v>
      </c>
      <c r="AJ58">
        <v>1345084.3971209433</v>
      </c>
      <c r="AK58">
        <v>-13.620700203848758</v>
      </c>
      <c r="AL58">
        <v>1353271.3333903854</v>
      </c>
      <c r="AM58">
        <v>-13.527151945916495</v>
      </c>
    </row>
    <row r="59" spans="1:39" x14ac:dyDescent="0.3">
      <c r="A59">
        <v>56</v>
      </c>
      <c r="B59">
        <v>217061270.76437417</v>
      </c>
      <c r="C59">
        <v>1903.7653183014513</v>
      </c>
      <c r="D59">
        <v>18050.742336872525</v>
      </c>
      <c r="E59">
        <v>0.91849683925678183</v>
      </c>
      <c r="F59">
        <v>0.92152101058673463</v>
      </c>
      <c r="S59">
        <v>56</v>
      </c>
      <c r="T59">
        <v>0.68452636631403374</v>
      </c>
      <c r="AG59">
        <v>55</v>
      </c>
      <c r="AH59">
        <v>1345084.3971209433</v>
      </c>
      <c r="AI59">
        <v>-13.620700203848758</v>
      </c>
      <c r="AJ59">
        <v>1345084.3971209433</v>
      </c>
      <c r="AK59">
        <v>-13.620700203848758</v>
      </c>
      <c r="AL59">
        <v>1353271.3333903854</v>
      </c>
      <c r="AM59">
        <v>-13.527151945916495</v>
      </c>
    </row>
    <row r="60" spans="1:39" x14ac:dyDescent="0.3">
      <c r="A60">
        <v>57</v>
      </c>
      <c r="B60">
        <v>216871934.7650632</v>
      </c>
      <c r="C60">
        <v>1905.859016325375</v>
      </c>
      <c r="D60">
        <v>18035.370146379646</v>
      </c>
      <c r="E60">
        <v>0.9143808076162302</v>
      </c>
      <c r="F60">
        <v>0.92147371099812436</v>
      </c>
      <c r="S60">
        <v>57</v>
      </c>
      <c r="T60">
        <v>0.68445850299222788</v>
      </c>
      <c r="AG60">
        <v>56</v>
      </c>
      <c r="AH60">
        <v>1345084.3971209433</v>
      </c>
      <c r="AI60">
        <v>-13.620700203848758</v>
      </c>
      <c r="AJ60">
        <v>1345084.3971209433</v>
      </c>
      <c r="AK60">
        <v>-13.620700203848758</v>
      </c>
      <c r="AL60">
        <v>1353271.3333903854</v>
      </c>
      <c r="AM60">
        <v>-13.527151945916495</v>
      </c>
    </row>
    <row r="61" spans="1:39" x14ac:dyDescent="0.3">
      <c r="A61">
        <v>58</v>
      </c>
      <c r="B61">
        <v>216873039.68833837</v>
      </c>
      <c r="C61">
        <v>1905.8674565068347</v>
      </c>
      <c r="D61">
        <v>18035.449631079358</v>
      </c>
      <c r="E61">
        <v>0.91436184424655575</v>
      </c>
      <c r="F61">
        <v>0.92145256072436921</v>
      </c>
      <c r="S61">
        <v>58</v>
      </c>
      <c r="T61">
        <v>0.68388262442196746</v>
      </c>
      <c r="AG61">
        <v>57</v>
      </c>
      <c r="AH61">
        <v>1345084.3971209433</v>
      </c>
      <c r="AI61">
        <v>-13.620700203848758</v>
      </c>
      <c r="AJ61">
        <v>1345084.3971209433</v>
      </c>
      <c r="AK61">
        <v>-13.620700203848758</v>
      </c>
      <c r="AL61">
        <v>1353271.3333903854</v>
      </c>
      <c r="AM61">
        <v>-13.527151945916495</v>
      </c>
    </row>
    <row r="62" spans="1:39" x14ac:dyDescent="0.3">
      <c r="A62">
        <v>59</v>
      </c>
      <c r="B62">
        <v>217060165.84109899</v>
      </c>
      <c r="C62">
        <v>1907.4480781199916</v>
      </c>
      <c r="D62">
        <v>18050.662852172813</v>
      </c>
      <c r="E62">
        <v>0.91083024303740545</v>
      </c>
      <c r="F62">
        <v>0.92086766364063577</v>
      </c>
      <c r="S62">
        <v>59</v>
      </c>
      <c r="T62">
        <v>0.6833581406349255</v>
      </c>
      <c r="AG62">
        <v>58</v>
      </c>
      <c r="AH62">
        <v>1345084.3971209433</v>
      </c>
      <c r="AI62">
        <v>-13.620700203848758</v>
      </c>
      <c r="AJ62">
        <v>1345084.3971209433</v>
      </c>
      <c r="AK62">
        <v>-13.620700203848758</v>
      </c>
      <c r="AL62">
        <v>1353271.3333903854</v>
      </c>
      <c r="AM62">
        <v>-13.527151945916495</v>
      </c>
    </row>
    <row r="63" spans="1:39" x14ac:dyDescent="0.3">
      <c r="A63">
        <v>60</v>
      </c>
      <c r="B63">
        <v>217061270.76437417</v>
      </c>
      <c r="C63">
        <v>1907.4565183014513</v>
      </c>
      <c r="D63">
        <v>18050.742336872525</v>
      </c>
      <c r="E63">
        <v>0.91081127695606534</v>
      </c>
      <c r="F63">
        <v>0.92084654194093518</v>
      </c>
      <c r="S63">
        <v>60</v>
      </c>
      <c r="T63">
        <v>0.68271576545211632</v>
      </c>
      <c r="AG63">
        <v>59</v>
      </c>
      <c r="AH63">
        <v>1345084.3971209433</v>
      </c>
      <c r="AI63">
        <v>-13.620700203848758</v>
      </c>
      <c r="AJ63">
        <v>1345084.3971209433</v>
      </c>
      <c r="AK63">
        <v>-13.620700203848758</v>
      </c>
      <c r="AL63">
        <v>1353271.3333903854</v>
      </c>
      <c r="AM63">
        <v>-13.527151945916495</v>
      </c>
    </row>
    <row r="64" spans="1:39" x14ac:dyDescent="0.3">
      <c r="A64">
        <v>61</v>
      </c>
      <c r="B64">
        <v>217810427.76467481</v>
      </c>
      <c r="C64">
        <v>1908.2236371956235</v>
      </c>
      <c r="D64">
        <v>18109.941617445853</v>
      </c>
      <c r="E64">
        <v>0.90822379269206699</v>
      </c>
      <c r="F64">
        <v>0.90702508162189277</v>
      </c>
      <c r="S64">
        <v>61</v>
      </c>
      <c r="T64">
        <v>0.66915138306099642</v>
      </c>
      <c r="AG64">
        <v>60</v>
      </c>
      <c r="AH64">
        <v>1345084.3971209433</v>
      </c>
      <c r="AI64">
        <v>-13.620700203848758</v>
      </c>
      <c r="AJ64">
        <v>1345084.3971209433</v>
      </c>
      <c r="AK64">
        <v>-13.620700203848758</v>
      </c>
      <c r="AL64">
        <v>1353271.3333903854</v>
      </c>
      <c r="AM64">
        <v>-13.527151945916495</v>
      </c>
    </row>
    <row r="65" spans="1:39" x14ac:dyDescent="0.3">
      <c r="A65">
        <v>62</v>
      </c>
      <c r="B65">
        <v>217811532.68795002</v>
      </c>
      <c r="C65">
        <v>1908.2320773770834</v>
      </c>
      <c r="D65">
        <v>18110.021102145569</v>
      </c>
      <c r="E65">
        <v>0.90820479186997238</v>
      </c>
      <c r="F65">
        <v>0.90700391737988517</v>
      </c>
      <c r="S65">
        <v>62</v>
      </c>
      <c r="T65">
        <v>0.6685980784484562</v>
      </c>
      <c r="AG65">
        <v>61</v>
      </c>
      <c r="AH65">
        <v>1345084.3971209433</v>
      </c>
      <c r="AI65">
        <v>-13.620700203848758</v>
      </c>
      <c r="AJ65">
        <v>1345084.3971209433</v>
      </c>
      <c r="AK65">
        <v>-13.620700203848758</v>
      </c>
      <c r="AL65">
        <v>1353271.3333903854</v>
      </c>
      <c r="AM65">
        <v>-13.527151945916495</v>
      </c>
    </row>
    <row r="66" spans="1:39" x14ac:dyDescent="0.3">
      <c r="A66">
        <v>63</v>
      </c>
      <c r="B66">
        <v>217810427.76467481</v>
      </c>
      <c r="C66">
        <v>1910.5244371956235</v>
      </c>
      <c r="D66">
        <v>18109.941617445853</v>
      </c>
      <c r="E66">
        <v>0.9034551734923052</v>
      </c>
      <c r="F66">
        <v>0.90667203583898781</v>
      </c>
      <c r="S66">
        <v>63</v>
      </c>
      <c r="T66">
        <v>0.66853496588249528</v>
      </c>
      <c r="AG66">
        <v>62</v>
      </c>
      <c r="AH66">
        <v>1345084.3971209433</v>
      </c>
      <c r="AI66">
        <v>-13.620700203848758</v>
      </c>
      <c r="AJ66">
        <v>1345084.3971209433</v>
      </c>
      <c r="AK66">
        <v>-13.620700203848758</v>
      </c>
      <c r="AL66">
        <v>1353271.3333903854</v>
      </c>
      <c r="AM66">
        <v>-13.527151945916495</v>
      </c>
    </row>
    <row r="67" spans="1:39" x14ac:dyDescent="0.3">
      <c r="A67">
        <v>64</v>
      </c>
      <c r="B67">
        <v>217811532.68795002</v>
      </c>
      <c r="C67">
        <v>1910.5328773770837</v>
      </c>
      <c r="D67">
        <v>18110.021102145569</v>
      </c>
      <c r="E67">
        <v>0.90343618215746058</v>
      </c>
      <c r="F67">
        <v>0.90665088045762743</v>
      </c>
      <c r="S67">
        <v>64</v>
      </c>
      <c r="T67">
        <v>0.66798167653707263</v>
      </c>
      <c r="AG67">
        <v>63</v>
      </c>
      <c r="AH67">
        <v>1345084.3971209433</v>
      </c>
      <c r="AI67">
        <v>-13.620700203848758</v>
      </c>
      <c r="AJ67">
        <v>1345084.3971209433</v>
      </c>
      <c r="AK67">
        <v>-13.620700203848758</v>
      </c>
      <c r="AL67">
        <v>1353271.3333903854</v>
      </c>
      <c r="AM67">
        <v>-13.527151945916495</v>
      </c>
    </row>
    <row r="68" spans="1:39" x14ac:dyDescent="0.3">
      <c r="A68">
        <v>65</v>
      </c>
      <c r="B68">
        <v>217810427.76467481</v>
      </c>
      <c r="C68">
        <v>1914.2156371956235</v>
      </c>
      <c r="D68">
        <v>18109.941617445853</v>
      </c>
      <c r="E68">
        <v>0.89577512653018987</v>
      </c>
      <c r="F68">
        <v>0.90607243003999816</v>
      </c>
      <c r="S68">
        <v>65</v>
      </c>
      <c r="T68">
        <v>0.6675063210651454</v>
      </c>
      <c r="AG68">
        <v>64</v>
      </c>
      <c r="AH68">
        <v>1345084.3971209433</v>
      </c>
      <c r="AI68">
        <v>-13.620700203848758</v>
      </c>
      <c r="AJ68">
        <v>1345084.3971209433</v>
      </c>
      <c r="AK68">
        <v>-13.620700203848758</v>
      </c>
      <c r="AL68">
        <v>1353271.3333903854</v>
      </c>
      <c r="AM68">
        <v>-13.527151945916495</v>
      </c>
    </row>
    <row r="69" spans="1:39" x14ac:dyDescent="0.3">
      <c r="A69">
        <v>66</v>
      </c>
      <c r="B69">
        <v>217811532.68795002</v>
      </c>
      <c r="C69">
        <v>1914.2240773770836</v>
      </c>
      <c r="D69">
        <v>18110.021102145569</v>
      </c>
      <c r="E69">
        <v>0.89575615460731461</v>
      </c>
      <c r="F69">
        <v>0.90605129714579669</v>
      </c>
      <c r="S69">
        <v>66</v>
      </c>
      <c r="T69">
        <v>0.66689108432653232</v>
      </c>
      <c r="AG69">
        <v>65</v>
      </c>
      <c r="AH69">
        <v>1345084.3971209433</v>
      </c>
      <c r="AI69">
        <v>-13.620700203848758</v>
      </c>
      <c r="AJ69">
        <v>1345084.3971209433</v>
      </c>
      <c r="AK69">
        <v>-13.620700203848758</v>
      </c>
      <c r="AL69">
        <v>1353271.3333903854</v>
      </c>
      <c r="AM69">
        <v>-13.527151945916495</v>
      </c>
    </row>
    <row r="70" spans="1:39" x14ac:dyDescent="0.3">
      <c r="A70">
        <v>67</v>
      </c>
      <c r="B70">
        <v>218345769.99762392</v>
      </c>
      <c r="C70">
        <v>1913.9802254058056</v>
      </c>
      <c r="D70">
        <v>18156.907349228539</v>
      </c>
      <c r="E70">
        <v>0.89554422628630481</v>
      </c>
      <c r="F70">
        <v>0.89608020305050251</v>
      </c>
      <c r="S70">
        <v>67</v>
      </c>
      <c r="T70">
        <v>0.65971733548127109</v>
      </c>
      <c r="AG70">
        <v>66</v>
      </c>
      <c r="AH70">
        <v>1345084.3971209433</v>
      </c>
      <c r="AI70">
        <v>-13.620700203848758</v>
      </c>
      <c r="AJ70">
        <v>1345084.3971209433</v>
      </c>
      <c r="AK70">
        <v>-13.620700203848758</v>
      </c>
      <c r="AL70">
        <v>1353271.3333903854</v>
      </c>
      <c r="AM70">
        <v>-13.527151945916495</v>
      </c>
    </row>
    <row r="71" spans="1:39" x14ac:dyDescent="0.3">
      <c r="A71">
        <v>68</v>
      </c>
      <c r="B71">
        <v>218346874.92089909</v>
      </c>
      <c r="C71">
        <v>1913.9886655872649</v>
      </c>
      <c r="D71">
        <v>18156.986833928255</v>
      </c>
      <c r="E71">
        <v>0.89552522897382447</v>
      </c>
      <c r="F71">
        <v>0.89605904427495464</v>
      </c>
      <c r="S71">
        <v>68</v>
      </c>
      <c r="T71">
        <v>0.65916615888107122</v>
      </c>
      <c r="AG71">
        <v>67</v>
      </c>
      <c r="AH71">
        <v>1345084.3971209433</v>
      </c>
      <c r="AI71">
        <v>-13.620700203848758</v>
      </c>
      <c r="AJ71">
        <v>1345084.3971209433</v>
      </c>
      <c r="AK71">
        <v>-13.620700203848758</v>
      </c>
      <c r="AL71">
        <v>1353271.3333903854</v>
      </c>
      <c r="AM71">
        <v>-13.527151945916495</v>
      </c>
    </row>
    <row r="72" spans="1:39" x14ac:dyDescent="0.3">
      <c r="A72">
        <v>69</v>
      </c>
      <c r="B72">
        <v>218345769.99762392</v>
      </c>
      <c r="C72">
        <v>1914.4170254058056</v>
      </c>
      <c r="D72">
        <v>18156.907349228539</v>
      </c>
      <c r="E72">
        <v>0.89463898491661986</v>
      </c>
      <c r="F72">
        <v>0.89601328939525993</v>
      </c>
      <c r="S72">
        <v>69</v>
      </c>
      <c r="T72">
        <v>0.65911127044883933</v>
      </c>
      <c r="AG72">
        <v>68</v>
      </c>
      <c r="AH72">
        <v>1468904.0075599661</v>
      </c>
      <c r="AI72">
        <v>-24.079873522015337</v>
      </c>
      <c r="AJ72">
        <v>1468904.0075599661</v>
      </c>
      <c r="AK72">
        <v>-24.079873522015337</v>
      </c>
      <c r="AL72">
        <v>1477090.9438294079</v>
      </c>
      <c r="AM72">
        <v>-23.914490671978193</v>
      </c>
    </row>
    <row r="73" spans="1:39" x14ac:dyDescent="0.3">
      <c r="A73">
        <v>70</v>
      </c>
      <c r="B73">
        <v>218346874.92089909</v>
      </c>
      <c r="C73">
        <v>1914.4254655872651</v>
      </c>
      <c r="D73">
        <v>18156.986833928255</v>
      </c>
      <c r="E73">
        <v>0.89461998919024532</v>
      </c>
      <c r="F73">
        <v>0.89599213208267525</v>
      </c>
      <c r="S73">
        <v>70</v>
      </c>
      <c r="T73">
        <v>0.65856010721176517</v>
      </c>
      <c r="AG73">
        <v>69</v>
      </c>
      <c r="AH73">
        <v>1468904.0075599661</v>
      </c>
      <c r="AI73">
        <v>-24.079873522015337</v>
      </c>
      <c r="AJ73">
        <v>1468904.0075599661</v>
      </c>
      <c r="AK73">
        <v>-24.079873522015337</v>
      </c>
      <c r="AL73">
        <v>1477090.9438294079</v>
      </c>
      <c r="AM73">
        <v>-23.914490671978193</v>
      </c>
    </row>
    <row r="74" spans="1:39" x14ac:dyDescent="0.3">
      <c r="A74">
        <v>71</v>
      </c>
      <c r="B74">
        <v>218345769.99762392</v>
      </c>
      <c r="C74">
        <v>1918.1082254058056</v>
      </c>
      <c r="D74">
        <v>18156.907349228539</v>
      </c>
      <c r="E74">
        <v>0.88697053473982157</v>
      </c>
      <c r="F74">
        <v>0.89542757882247836</v>
      </c>
      <c r="S74">
        <v>71</v>
      </c>
      <c r="T74">
        <v>0.65809553157502643</v>
      </c>
      <c r="AG74">
        <v>70</v>
      </c>
      <c r="AH74">
        <v>1468904.0075599661</v>
      </c>
      <c r="AI74">
        <v>-24.079873522015337</v>
      </c>
      <c r="AJ74">
        <v>1468904.0075599661</v>
      </c>
      <c r="AK74">
        <v>-24.079873522015337</v>
      </c>
      <c r="AL74">
        <v>1477090.9438294079</v>
      </c>
      <c r="AM74">
        <v>-23.914490671978193</v>
      </c>
    </row>
    <row r="75" spans="1:39" x14ac:dyDescent="0.3">
      <c r="A75">
        <v>72</v>
      </c>
      <c r="B75">
        <v>218346874.92089909</v>
      </c>
      <c r="C75">
        <v>1918.1166655872651</v>
      </c>
      <c r="D75">
        <v>18156.986833928255</v>
      </c>
      <c r="E75">
        <v>0.88695155492472799</v>
      </c>
      <c r="F75">
        <v>0.89540643848714352</v>
      </c>
      <c r="S75">
        <v>72</v>
      </c>
      <c r="T75">
        <v>0.65749056555245367</v>
      </c>
      <c r="AG75">
        <v>71</v>
      </c>
      <c r="AH75">
        <v>1468904.0075599661</v>
      </c>
      <c r="AI75">
        <v>-24.079873522015337</v>
      </c>
      <c r="AJ75">
        <v>1468904.0075599661</v>
      </c>
      <c r="AK75">
        <v>-24.079873522015337</v>
      </c>
      <c r="AL75">
        <v>1477090.9438294079</v>
      </c>
      <c r="AM75">
        <v>-23.914490671978193</v>
      </c>
    </row>
    <row r="76" spans="1:39" x14ac:dyDescent="0.3">
      <c r="A76">
        <v>73</v>
      </c>
      <c r="B76">
        <v>220581200.13623542</v>
      </c>
      <c r="C76">
        <v>1932.9681301495375</v>
      </c>
      <c r="D76">
        <v>18339.79201582259</v>
      </c>
      <c r="E76">
        <v>0.85308906399033713</v>
      </c>
      <c r="F76">
        <v>0.85182999530035997</v>
      </c>
      <c r="S76">
        <v>73</v>
      </c>
      <c r="T76">
        <v>0.63352562575892402</v>
      </c>
      <c r="AG76">
        <v>72</v>
      </c>
      <c r="AH76">
        <v>1468904.0075599661</v>
      </c>
      <c r="AI76">
        <v>-24.079873522015337</v>
      </c>
      <c r="AJ76">
        <v>1468904.0075599661</v>
      </c>
      <c r="AK76">
        <v>-24.079873522015337</v>
      </c>
      <c r="AL76">
        <v>1477090.9438294079</v>
      </c>
      <c r="AM76">
        <v>-23.914490671978193</v>
      </c>
    </row>
    <row r="77" spans="1:39" x14ac:dyDescent="0.3">
      <c r="A77">
        <v>74</v>
      </c>
      <c r="B77">
        <v>220582305.05951068</v>
      </c>
      <c r="C77">
        <v>1932.9765703309979</v>
      </c>
      <c r="D77">
        <v>18339.871500522313</v>
      </c>
      <c r="E77">
        <v>0.85307006405534858</v>
      </c>
      <c r="F77">
        <v>0.85180883175352451</v>
      </c>
      <c r="S77">
        <v>74</v>
      </c>
      <c r="T77">
        <v>0.63306966165812872</v>
      </c>
      <c r="AG77">
        <v>73</v>
      </c>
      <c r="AH77">
        <v>1468904.0075599661</v>
      </c>
      <c r="AI77">
        <v>-24.079873522015337</v>
      </c>
      <c r="AJ77">
        <v>1468904.0075599661</v>
      </c>
      <c r="AK77">
        <v>-24.079873522015337</v>
      </c>
      <c r="AL77">
        <v>1477090.9438294079</v>
      </c>
      <c r="AM77">
        <v>-23.914490671978193</v>
      </c>
    </row>
    <row r="78" spans="1:39" x14ac:dyDescent="0.3">
      <c r="A78">
        <v>75</v>
      </c>
      <c r="B78">
        <v>220581200.13623542</v>
      </c>
      <c r="C78">
        <v>1933.4049301495377</v>
      </c>
      <c r="D78">
        <v>18339.79201582259</v>
      </c>
      <c r="E78">
        <v>0.85218479118080526</v>
      </c>
      <c r="F78">
        <v>0.85176400218247295</v>
      </c>
      <c r="S78">
        <v>75</v>
      </c>
      <c r="T78">
        <v>0.6324274031061482</v>
      </c>
      <c r="AG78">
        <v>74</v>
      </c>
      <c r="AH78">
        <v>1468904.0075599661</v>
      </c>
      <c r="AI78">
        <v>-24.079873522015337</v>
      </c>
      <c r="AJ78">
        <v>1468904.0075599661</v>
      </c>
      <c r="AK78">
        <v>-24.079873522015337</v>
      </c>
      <c r="AL78">
        <v>1477090.9438294079</v>
      </c>
      <c r="AM78">
        <v>-23.914490671978193</v>
      </c>
    </row>
    <row r="79" spans="1:39" x14ac:dyDescent="0.3">
      <c r="A79">
        <v>76</v>
      </c>
      <c r="B79">
        <v>220582305.05951068</v>
      </c>
      <c r="C79">
        <v>1933.4133703309979</v>
      </c>
      <c r="D79">
        <v>18339.871500522313</v>
      </c>
      <c r="E79">
        <v>0.85216579218224819</v>
      </c>
      <c r="F79">
        <v>0.85174283944785512</v>
      </c>
      <c r="S79">
        <v>76</v>
      </c>
      <c r="T79">
        <v>0.63197104330942933</v>
      </c>
      <c r="AG79">
        <v>75</v>
      </c>
      <c r="AH79">
        <v>1468904.0075599661</v>
      </c>
      <c r="AI79">
        <v>-24.079873522015337</v>
      </c>
      <c r="AJ79">
        <v>1468904.0075599661</v>
      </c>
      <c r="AK79">
        <v>-24.079873522015337</v>
      </c>
      <c r="AL79">
        <v>1477090.9438294079</v>
      </c>
      <c r="AM79">
        <v>-23.914490671978193</v>
      </c>
    </row>
    <row r="80" spans="1:39" x14ac:dyDescent="0.3">
      <c r="A80">
        <v>77</v>
      </c>
      <c r="B80">
        <v>220769431.21227127</v>
      </c>
      <c r="C80">
        <v>1934.5571919441545</v>
      </c>
      <c r="D80">
        <v>18355.084721615756</v>
      </c>
      <c r="E80">
        <v>0.84953466095436692</v>
      </c>
      <c r="F80">
        <v>0.85119298952985056</v>
      </c>
      <c r="S80">
        <v>77</v>
      </c>
      <c r="T80">
        <v>0.63160577985636013</v>
      </c>
      <c r="AG80">
        <v>76</v>
      </c>
      <c r="AH80">
        <v>1468904.0075599661</v>
      </c>
      <c r="AI80">
        <v>-24.079873522015337</v>
      </c>
      <c r="AJ80">
        <v>1468904.0075599661</v>
      </c>
      <c r="AK80">
        <v>-24.079873522015337</v>
      </c>
      <c r="AL80">
        <v>1477090.9438294079</v>
      </c>
      <c r="AM80">
        <v>-23.914490671978193</v>
      </c>
    </row>
    <row r="81" spans="1:39" x14ac:dyDescent="0.3">
      <c r="A81">
        <v>78</v>
      </c>
      <c r="B81">
        <v>220770536.13554648</v>
      </c>
      <c r="C81">
        <v>1934.5656321256147</v>
      </c>
      <c r="D81">
        <v>18355.164206315472</v>
      </c>
      <c r="E81">
        <v>0.8495156608712785</v>
      </c>
      <c r="F81">
        <v>0.85117183598888257</v>
      </c>
      <c r="S81">
        <v>78</v>
      </c>
      <c r="T81">
        <v>0.63109417936513246</v>
      </c>
      <c r="AG81">
        <v>77</v>
      </c>
      <c r="AH81">
        <v>1468904.0075599661</v>
      </c>
      <c r="AI81">
        <v>-24.079873522015337</v>
      </c>
      <c r="AJ81">
        <v>1468904.0075599661</v>
      </c>
      <c r="AK81">
        <v>-24.079873522015337</v>
      </c>
      <c r="AL81">
        <v>1477090.9438294079</v>
      </c>
      <c r="AM81">
        <v>-23.914490671978193</v>
      </c>
    </row>
    <row r="82" spans="1:39" x14ac:dyDescent="0.3">
      <c r="A82">
        <v>79</v>
      </c>
      <c r="B82">
        <v>220769431.21227127</v>
      </c>
      <c r="C82">
        <v>1934.9939919441545</v>
      </c>
      <c r="D82">
        <v>18355.084721615756</v>
      </c>
      <c r="E82">
        <v>0.84863044703341295</v>
      </c>
      <c r="F82">
        <v>0.84811090662222022</v>
      </c>
      <c r="S82">
        <v>79</v>
      </c>
      <c r="T82">
        <v>0.63048048648088595</v>
      </c>
      <c r="AG82">
        <v>78</v>
      </c>
      <c r="AH82">
        <v>1468904.0075599661</v>
      </c>
      <c r="AI82">
        <v>-24.079873522015337</v>
      </c>
      <c r="AJ82">
        <v>1468904.0075599661</v>
      </c>
      <c r="AK82">
        <v>-24.079873522015337</v>
      </c>
      <c r="AL82">
        <v>1477090.9438294079</v>
      </c>
      <c r="AM82">
        <v>-23.914490671978193</v>
      </c>
    </row>
    <row r="83" spans="1:39" x14ac:dyDescent="0.3">
      <c r="A83">
        <v>80</v>
      </c>
      <c r="B83">
        <v>220770536.13554648</v>
      </c>
      <c r="C83">
        <v>1935.0024321256146</v>
      </c>
      <c r="D83">
        <v>18355.164206315472</v>
      </c>
      <c r="E83">
        <v>0.84861144785061238</v>
      </c>
      <c r="F83">
        <v>0.8480897427599341</v>
      </c>
      <c r="S83">
        <v>80</v>
      </c>
      <c r="T83">
        <v>0.63032879902033423</v>
      </c>
      <c r="AG83">
        <v>79</v>
      </c>
      <c r="AH83">
        <v>1468904.0075599661</v>
      </c>
      <c r="AI83">
        <v>-24.079873522015337</v>
      </c>
      <c r="AJ83">
        <v>1468904.0075599661</v>
      </c>
      <c r="AK83">
        <v>-24.079873522015337</v>
      </c>
      <c r="AL83">
        <v>1477090.9438294079</v>
      </c>
      <c r="AM83">
        <v>-23.914490671978193</v>
      </c>
    </row>
    <row r="84" spans="1:39" x14ac:dyDescent="0.3">
      <c r="A84">
        <v>81</v>
      </c>
      <c r="B84">
        <v>220581200.13623542</v>
      </c>
      <c r="C84">
        <v>1937.0961301495377</v>
      </c>
      <c r="D84">
        <v>18339.79201582259</v>
      </c>
      <c r="E84">
        <v>0.84452998933463552</v>
      </c>
      <c r="F84">
        <v>0.84804496728891898</v>
      </c>
      <c r="S84">
        <v>81</v>
      </c>
      <c r="T84">
        <v>0.62996885234858202</v>
      </c>
      <c r="AG84">
        <v>80</v>
      </c>
      <c r="AH84">
        <v>1468904.0075599661</v>
      </c>
      <c r="AI84">
        <v>-24.079873522015337</v>
      </c>
      <c r="AJ84">
        <v>1468904.0075599661</v>
      </c>
      <c r="AK84">
        <v>-24.079873522015337</v>
      </c>
      <c r="AL84">
        <v>1477090.9438294079</v>
      </c>
      <c r="AM84">
        <v>-23.914490671978193</v>
      </c>
    </row>
    <row r="85" spans="1:39" x14ac:dyDescent="0.3">
      <c r="A85">
        <v>82</v>
      </c>
      <c r="B85">
        <v>220582305.05951068</v>
      </c>
      <c r="C85">
        <v>1937.1045703309978</v>
      </c>
      <c r="D85">
        <v>18339.871500522313</v>
      </c>
      <c r="E85">
        <v>0.84451099973547472</v>
      </c>
      <c r="F85">
        <v>0.84802380420397216</v>
      </c>
      <c r="S85">
        <v>82</v>
      </c>
      <c r="T85">
        <v>0.62987244708998424</v>
      </c>
      <c r="AG85">
        <v>81</v>
      </c>
      <c r="AH85">
        <v>1468904.0075599661</v>
      </c>
      <c r="AI85">
        <v>-24.079873522015337</v>
      </c>
      <c r="AJ85">
        <v>1468904.0075599661</v>
      </c>
      <c r="AK85">
        <v>-24.079873522015337</v>
      </c>
      <c r="AL85">
        <v>1477090.9438294079</v>
      </c>
      <c r="AM85">
        <v>-23.914490671978193</v>
      </c>
    </row>
    <row r="86" spans="1:39" x14ac:dyDescent="0.3">
      <c r="A86">
        <v>83</v>
      </c>
      <c r="B86">
        <v>220769431.21227127</v>
      </c>
      <c r="C86">
        <v>1938.6851919441544</v>
      </c>
      <c r="D86">
        <v>18355.084721615756</v>
      </c>
      <c r="E86">
        <v>0.84097648060828178</v>
      </c>
      <c r="F86">
        <v>0.84747481294394478</v>
      </c>
      <c r="S86">
        <v>83</v>
      </c>
      <c r="T86">
        <v>0.62888335478057089</v>
      </c>
      <c r="AG86">
        <v>82</v>
      </c>
      <c r="AH86">
        <v>1468904.0075599661</v>
      </c>
      <c r="AI86">
        <v>-24.079873522015337</v>
      </c>
      <c r="AJ86">
        <v>1468904.0075599661</v>
      </c>
      <c r="AK86">
        <v>-24.079873522015337</v>
      </c>
      <c r="AL86">
        <v>1477090.9438294079</v>
      </c>
      <c r="AM86">
        <v>-23.914490671978193</v>
      </c>
    </row>
    <row r="87" spans="1:39" x14ac:dyDescent="0.3">
      <c r="A87">
        <v>84</v>
      </c>
      <c r="B87">
        <v>220770536.13554648</v>
      </c>
      <c r="C87">
        <v>1938.6936321256146</v>
      </c>
      <c r="D87">
        <v>18355.164206315472</v>
      </c>
      <c r="E87">
        <v>0.84095749046465207</v>
      </c>
      <c r="F87">
        <v>0.84745365865040012</v>
      </c>
      <c r="S87">
        <v>84</v>
      </c>
      <c r="T87">
        <v>0.62867379710649185</v>
      </c>
      <c r="AG87">
        <v>83</v>
      </c>
      <c r="AH87">
        <v>1468904.0075599661</v>
      </c>
      <c r="AI87">
        <v>-24.079873522015337</v>
      </c>
      <c r="AJ87">
        <v>1468904.0075599661</v>
      </c>
      <c r="AK87">
        <v>-24.079873522015337</v>
      </c>
      <c r="AL87">
        <v>1477090.9438294079</v>
      </c>
      <c r="AM87">
        <v>-23.914490671978193</v>
      </c>
    </row>
    <row r="88" spans="1:39" x14ac:dyDescent="0.3">
      <c r="A88">
        <v>85</v>
      </c>
      <c r="B88">
        <v>221116542.36918449</v>
      </c>
      <c r="C88">
        <v>1938.7247183597192</v>
      </c>
      <c r="D88">
        <v>18386.757747605279</v>
      </c>
      <c r="E88">
        <v>0.84040934375710363</v>
      </c>
      <c r="F88">
        <v>0.84088507485803177</v>
      </c>
      <c r="S88">
        <v>85</v>
      </c>
      <c r="T88">
        <v>0.62854109011917025</v>
      </c>
      <c r="AG88">
        <v>84</v>
      </c>
      <c r="AH88">
        <v>1468904.0075599661</v>
      </c>
      <c r="AI88">
        <v>-24.079873522015337</v>
      </c>
      <c r="AJ88">
        <v>1468904.0075599661</v>
      </c>
      <c r="AK88">
        <v>-24.079873522015337</v>
      </c>
      <c r="AL88">
        <v>1477090.9438294079</v>
      </c>
      <c r="AM88">
        <v>-23.914490671978193</v>
      </c>
    </row>
    <row r="89" spans="1:39" x14ac:dyDescent="0.3">
      <c r="A89">
        <v>86</v>
      </c>
      <c r="B89">
        <v>221117647.29245976</v>
      </c>
      <c r="C89">
        <v>1938.7331585411796</v>
      </c>
      <c r="D89">
        <v>18386.837232304999</v>
      </c>
      <c r="E89">
        <v>0.84039034589120276</v>
      </c>
      <c r="F89">
        <v>0.84086391455932064</v>
      </c>
      <c r="S89">
        <v>86</v>
      </c>
      <c r="T89">
        <v>0.62833361955781686</v>
      </c>
      <c r="AG89">
        <v>85</v>
      </c>
      <c r="AH89">
        <v>1468904.0075599661</v>
      </c>
      <c r="AI89">
        <v>-24.079873522015337</v>
      </c>
      <c r="AJ89">
        <v>1468904.0075599661</v>
      </c>
      <c r="AK89">
        <v>-24.079873522015337</v>
      </c>
      <c r="AL89">
        <v>1477090.9438294079</v>
      </c>
      <c r="AM89">
        <v>-23.914490671978193</v>
      </c>
    </row>
    <row r="90" spans="1:39" x14ac:dyDescent="0.3">
      <c r="A90">
        <v>87</v>
      </c>
      <c r="B90">
        <v>221304773.44522035</v>
      </c>
      <c r="C90">
        <v>1940.3137801543364</v>
      </c>
      <c r="D90">
        <v>18402.050453398446</v>
      </c>
      <c r="E90">
        <v>0.83685507592334096</v>
      </c>
      <c r="F90">
        <v>0.84052769489607115</v>
      </c>
      <c r="S90">
        <v>87</v>
      </c>
      <c r="T90">
        <v>0.62833133683687892</v>
      </c>
      <c r="AG90">
        <v>86</v>
      </c>
      <c r="AH90">
        <v>1468904.0075599661</v>
      </c>
      <c r="AI90">
        <v>-24.079873522015337</v>
      </c>
      <c r="AJ90">
        <v>1468904.0075599661</v>
      </c>
      <c r="AK90">
        <v>-24.079873522015337</v>
      </c>
      <c r="AL90">
        <v>1477090.9438294079</v>
      </c>
      <c r="AM90">
        <v>-23.914490671978193</v>
      </c>
    </row>
    <row r="91" spans="1:39" x14ac:dyDescent="0.3">
      <c r="A91">
        <v>88</v>
      </c>
      <c r="B91">
        <v>221305878.36849561</v>
      </c>
      <c r="C91">
        <v>1940.3222203357964</v>
      </c>
      <c r="D91">
        <v>18402.129938098165</v>
      </c>
      <c r="E91">
        <v>0.83683607784789127</v>
      </c>
      <c r="F91">
        <v>0.84050653969794664</v>
      </c>
      <c r="S91">
        <v>88</v>
      </c>
      <c r="T91">
        <v>0.62782279656845985</v>
      </c>
      <c r="AG91">
        <v>87</v>
      </c>
      <c r="AH91">
        <v>1468904.0075599661</v>
      </c>
      <c r="AI91">
        <v>-24.079873522015337</v>
      </c>
      <c r="AJ91">
        <v>1468904.0075599661</v>
      </c>
      <c r="AK91">
        <v>-24.079873522015337</v>
      </c>
      <c r="AL91">
        <v>1477090.9438294079</v>
      </c>
      <c r="AM91">
        <v>-23.914490671978193</v>
      </c>
    </row>
    <row r="92" spans="1:39" x14ac:dyDescent="0.3">
      <c r="A92">
        <v>89</v>
      </c>
      <c r="B92">
        <v>221116542.36918449</v>
      </c>
      <c r="C92">
        <v>1941.0437183597194</v>
      </c>
      <c r="D92">
        <v>18386.757747605279</v>
      </c>
      <c r="E92">
        <v>0.83560137392393385</v>
      </c>
      <c r="F92">
        <v>0.83991631974770997</v>
      </c>
      <c r="S92">
        <v>89</v>
      </c>
      <c r="T92">
        <v>0.62676643027959467</v>
      </c>
      <c r="AG92">
        <v>88</v>
      </c>
      <c r="AH92">
        <v>1468904.0075599661</v>
      </c>
      <c r="AI92">
        <v>-24.079873522015337</v>
      </c>
      <c r="AJ92">
        <v>1468904.0075599661</v>
      </c>
      <c r="AK92">
        <v>-24.079873522015337</v>
      </c>
      <c r="AL92">
        <v>1477090.9438294079</v>
      </c>
      <c r="AM92">
        <v>-23.914490671978193</v>
      </c>
    </row>
    <row r="93" spans="1:39" x14ac:dyDescent="0.3">
      <c r="A93">
        <v>90</v>
      </c>
      <c r="B93">
        <v>221117647.29245976</v>
      </c>
      <c r="C93">
        <v>1941.0521585411796</v>
      </c>
      <c r="D93">
        <v>18386.837232304999</v>
      </c>
      <c r="E93">
        <v>0.83558238137382923</v>
      </c>
      <c r="F93">
        <v>0.83989517613004094</v>
      </c>
      <c r="S93">
        <v>90</v>
      </c>
      <c r="T93">
        <v>0.62642255129585001</v>
      </c>
      <c r="AG93">
        <v>89</v>
      </c>
      <c r="AH93">
        <v>1468904.0075599661</v>
      </c>
      <c r="AI93">
        <v>-24.079873522015337</v>
      </c>
      <c r="AJ93">
        <v>1468904.0075599661</v>
      </c>
      <c r="AK93">
        <v>-24.079873522015337</v>
      </c>
      <c r="AL93">
        <v>1477090.9438294079</v>
      </c>
      <c r="AM93">
        <v>-23.914490671978193</v>
      </c>
    </row>
    <row r="94" spans="1:39" x14ac:dyDescent="0.3">
      <c r="A94">
        <v>91</v>
      </c>
      <c r="B94">
        <v>221304773.44522035</v>
      </c>
      <c r="C94">
        <v>1942.6327801543364</v>
      </c>
      <c r="D94">
        <v>18402.050453398446</v>
      </c>
      <c r="E94">
        <v>0.83204756676009073</v>
      </c>
      <c r="F94">
        <v>0.83716615023937502</v>
      </c>
      <c r="S94">
        <v>91</v>
      </c>
      <c r="T94">
        <v>0.62552838222950302</v>
      </c>
      <c r="AG94">
        <v>90</v>
      </c>
      <c r="AH94">
        <v>1468904.0075599661</v>
      </c>
      <c r="AI94">
        <v>-24.079873522015337</v>
      </c>
      <c r="AJ94">
        <v>1468904.0075599661</v>
      </c>
      <c r="AK94">
        <v>-24.079873522015337</v>
      </c>
      <c r="AL94">
        <v>1477090.9438294079</v>
      </c>
      <c r="AM94">
        <v>-23.914490671978193</v>
      </c>
    </row>
    <row r="95" spans="1:39" x14ac:dyDescent="0.3">
      <c r="A95">
        <v>92</v>
      </c>
      <c r="B95">
        <v>221305878.36849561</v>
      </c>
      <c r="C95">
        <v>1942.6412203357963</v>
      </c>
      <c r="D95">
        <v>18402.129938098165</v>
      </c>
      <c r="E95">
        <v>0.83202857380555117</v>
      </c>
      <c r="F95">
        <v>0.83714498953186023</v>
      </c>
      <c r="S95">
        <v>92</v>
      </c>
      <c r="T95">
        <v>0.62533234095884094</v>
      </c>
      <c r="AG95">
        <v>91</v>
      </c>
      <c r="AH95">
        <v>1468904.0075599661</v>
      </c>
      <c r="AI95">
        <v>-24.079873522015337</v>
      </c>
      <c r="AJ95">
        <v>1468904.0075599661</v>
      </c>
      <c r="AK95">
        <v>-24.079873522015337</v>
      </c>
      <c r="AL95">
        <v>1477090.9438294079</v>
      </c>
      <c r="AM95">
        <v>-23.914490671978193</v>
      </c>
    </row>
    <row r="96" spans="1:39" x14ac:dyDescent="0.3">
      <c r="A96">
        <v>93</v>
      </c>
      <c r="B96">
        <v>221116542.36918449</v>
      </c>
      <c r="C96">
        <v>1944.8887183597192</v>
      </c>
      <c r="D96">
        <v>18386.757747605279</v>
      </c>
      <c r="E96">
        <v>0.82761270479273286</v>
      </c>
      <c r="F96">
        <v>0.83680923300836707</v>
      </c>
      <c r="S96">
        <v>93</v>
      </c>
      <c r="T96">
        <v>0.62523849673750076</v>
      </c>
      <c r="AG96">
        <v>92</v>
      </c>
      <c r="AH96">
        <v>1468904.0075599661</v>
      </c>
      <c r="AI96">
        <v>-24.079873522015337</v>
      </c>
      <c r="AJ96">
        <v>1468904.0075599661</v>
      </c>
      <c r="AK96">
        <v>-24.079873522015337</v>
      </c>
      <c r="AL96">
        <v>1477090.9438294079</v>
      </c>
      <c r="AM96">
        <v>-23.914490671978193</v>
      </c>
    </row>
    <row r="97" spans="1:39" x14ac:dyDescent="0.3">
      <c r="A97">
        <v>94</v>
      </c>
      <c r="B97">
        <v>221117647.29245976</v>
      </c>
      <c r="C97">
        <v>1944.8971585411796</v>
      </c>
      <c r="D97">
        <v>18386.837232304999</v>
      </c>
      <c r="E97">
        <v>0.82759372271956955</v>
      </c>
      <c r="F97">
        <v>0.83678807718950499</v>
      </c>
      <c r="S97">
        <v>94</v>
      </c>
      <c r="T97">
        <v>0.62506290744270077</v>
      </c>
      <c r="AG97">
        <v>93</v>
      </c>
      <c r="AH97">
        <v>1468904.0075599661</v>
      </c>
      <c r="AI97">
        <v>-24.079873522015337</v>
      </c>
      <c r="AJ97">
        <v>1468904.0075599661</v>
      </c>
      <c r="AK97">
        <v>-24.079873522015337</v>
      </c>
      <c r="AL97">
        <v>1477090.9438294079</v>
      </c>
      <c r="AM97">
        <v>-23.914490671978193</v>
      </c>
    </row>
    <row r="98" spans="1:39" x14ac:dyDescent="0.3">
      <c r="A98">
        <v>95</v>
      </c>
      <c r="B98">
        <v>222055035.3687962</v>
      </c>
      <c r="C98">
        <v>1945.2173392299683</v>
      </c>
      <c r="D98">
        <v>18461.329218671486</v>
      </c>
      <c r="E98">
        <v>0.82565274689828339</v>
      </c>
      <c r="F98">
        <v>0.83619916775144409</v>
      </c>
      <c r="S98">
        <v>95</v>
      </c>
      <c r="T98">
        <v>0.62504221822843653</v>
      </c>
      <c r="AG98">
        <v>94</v>
      </c>
      <c r="AH98">
        <v>1468904.0075599661</v>
      </c>
      <c r="AI98">
        <v>-24.079873522015337</v>
      </c>
      <c r="AJ98">
        <v>1468904.0075599661</v>
      </c>
      <c r="AK98">
        <v>-24.079873522015337</v>
      </c>
      <c r="AL98">
        <v>1477090.9438294079</v>
      </c>
      <c r="AM98">
        <v>-23.914490671978193</v>
      </c>
    </row>
    <row r="99" spans="1:39" x14ac:dyDescent="0.3">
      <c r="A99">
        <v>96</v>
      </c>
      <c r="B99">
        <v>222056140.2920714</v>
      </c>
      <c r="C99">
        <v>1945.2257794114284</v>
      </c>
      <c r="D99">
        <v>18461.408703371206</v>
      </c>
      <c r="E99">
        <v>0.825633745765876</v>
      </c>
      <c r="F99">
        <v>0.83617802302901267</v>
      </c>
      <c r="S99">
        <v>96</v>
      </c>
      <c r="T99">
        <v>0.62492466748251629</v>
      </c>
      <c r="AG99">
        <v>95</v>
      </c>
      <c r="AH99">
        <v>1468904.0075599661</v>
      </c>
      <c r="AI99">
        <v>-24.079873522015337</v>
      </c>
      <c r="AJ99">
        <v>1468904.0075599661</v>
      </c>
      <c r="AK99">
        <v>-24.079873522015337</v>
      </c>
      <c r="AL99">
        <v>1477090.9438294079</v>
      </c>
      <c r="AM99">
        <v>-23.914490671978193</v>
      </c>
    </row>
    <row r="100" spans="1:39" x14ac:dyDescent="0.3">
      <c r="A100">
        <v>97</v>
      </c>
      <c r="B100">
        <v>222055035.3687962</v>
      </c>
      <c r="C100">
        <v>1945.6541392299682</v>
      </c>
      <c r="D100">
        <v>18461.329218671486</v>
      </c>
      <c r="E100">
        <v>0.82474900077352697</v>
      </c>
      <c r="F100">
        <v>0.82264530627275145</v>
      </c>
      <c r="S100">
        <v>97</v>
      </c>
      <c r="T100">
        <v>0.62484844545017526</v>
      </c>
      <c r="AG100">
        <v>96</v>
      </c>
      <c r="AH100">
        <v>1468904.0075599661</v>
      </c>
      <c r="AI100">
        <v>-24.079873522015337</v>
      </c>
      <c r="AJ100">
        <v>1468904.0075599661</v>
      </c>
      <c r="AK100">
        <v>-24.079873522015337</v>
      </c>
      <c r="AL100">
        <v>1477090.9438294079</v>
      </c>
      <c r="AM100">
        <v>-23.914490671978193</v>
      </c>
    </row>
    <row r="101" spans="1:39" x14ac:dyDescent="0.3">
      <c r="A101">
        <v>98</v>
      </c>
      <c r="B101">
        <v>222056140.2920714</v>
      </c>
      <c r="C101">
        <v>1945.6625794114284</v>
      </c>
      <c r="D101">
        <v>18461.408703371206</v>
      </c>
      <c r="E101">
        <v>0.82473000032258414</v>
      </c>
      <c r="F101">
        <v>0.82262414138254625</v>
      </c>
      <c r="S101">
        <v>98</v>
      </c>
      <c r="T101">
        <v>0.62468790551824449</v>
      </c>
      <c r="AG101">
        <v>97</v>
      </c>
      <c r="AH101">
        <v>1468904.0075599661</v>
      </c>
      <c r="AI101">
        <v>-24.079873522015337</v>
      </c>
      <c r="AJ101">
        <v>1468904.0075599661</v>
      </c>
      <c r="AK101">
        <v>-24.079873522015337</v>
      </c>
      <c r="AL101">
        <v>1477090.9438294079</v>
      </c>
      <c r="AM101">
        <v>-23.914490671978193</v>
      </c>
    </row>
    <row r="102" spans="1:39" x14ac:dyDescent="0.3">
      <c r="A102">
        <v>99</v>
      </c>
      <c r="B102">
        <v>221304773.44522035</v>
      </c>
      <c r="C102">
        <v>1946.4777801543364</v>
      </c>
      <c r="D102">
        <v>18402.050453398446</v>
      </c>
      <c r="E102">
        <v>0.82406005004880822</v>
      </c>
      <c r="F102">
        <v>0.82257979932149217</v>
      </c>
      <c r="S102">
        <v>99</v>
      </c>
      <c r="T102">
        <v>0.62447326889373733</v>
      </c>
      <c r="AG102">
        <v>98</v>
      </c>
      <c r="AH102">
        <v>1468904.0075599661</v>
      </c>
      <c r="AI102">
        <v>-24.079873522015337</v>
      </c>
      <c r="AJ102">
        <v>1468904.0075599661</v>
      </c>
      <c r="AK102">
        <v>-24.079873522015337</v>
      </c>
      <c r="AL102">
        <v>1477090.9438294079</v>
      </c>
      <c r="AM102">
        <v>-23.914490671978193</v>
      </c>
    </row>
    <row r="103" spans="1:39" x14ac:dyDescent="0.3">
      <c r="A103">
        <v>100</v>
      </c>
      <c r="B103">
        <v>221305878.36849561</v>
      </c>
      <c r="C103">
        <v>1946.4862203357964</v>
      </c>
      <c r="D103">
        <v>18402.129938098165</v>
      </c>
      <c r="E103">
        <v>0.82404106719972203</v>
      </c>
      <c r="F103">
        <v>0.82255863499312121</v>
      </c>
      <c r="S103">
        <v>100</v>
      </c>
      <c r="T103">
        <v>0.62438644094485962</v>
      </c>
      <c r="AG103">
        <v>99</v>
      </c>
      <c r="AH103">
        <v>1468904.0075599661</v>
      </c>
      <c r="AI103">
        <v>-24.079873522015337</v>
      </c>
      <c r="AJ103">
        <v>1468904.0075599661</v>
      </c>
      <c r="AK103">
        <v>-24.079873522015337</v>
      </c>
      <c r="AL103">
        <v>1477090.9438294079</v>
      </c>
      <c r="AM103">
        <v>-23.914490671978193</v>
      </c>
    </row>
    <row r="104" spans="1:39" x14ac:dyDescent="0.3">
      <c r="A104">
        <v>101</v>
      </c>
      <c r="B104">
        <v>222055035.3687962</v>
      </c>
      <c r="C104">
        <v>1949.3453392299682</v>
      </c>
      <c r="D104">
        <v>18461.329218671486</v>
      </c>
      <c r="E104">
        <v>0.81710088096924915</v>
      </c>
      <c r="F104">
        <v>0.82201562386856308</v>
      </c>
      <c r="S104">
        <v>101</v>
      </c>
      <c r="T104">
        <v>0.62379286782389987</v>
      </c>
      <c r="AG104">
        <v>100</v>
      </c>
      <c r="AH104">
        <v>1468904.0075599661</v>
      </c>
      <c r="AI104">
        <v>-24.079873522015337</v>
      </c>
      <c r="AJ104">
        <v>1468904.0075599661</v>
      </c>
      <c r="AK104">
        <v>-24.079873522015337</v>
      </c>
      <c r="AL104">
        <v>1477090.9438294079</v>
      </c>
      <c r="AM104">
        <v>-23.914490671978193</v>
      </c>
    </row>
    <row r="105" spans="1:39" x14ac:dyDescent="0.3">
      <c r="A105">
        <v>102</v>
      </c>
      <c r="B105">
        <v>222056140.2920714</v>
      </c>
      <c r="C105">
        <v>1949.3537794114284</v>
      </c>
      <c r="D105">
        <v>18461.408703371206</v>
      </c>
      <c r="E105">
        <v>0.81708188742459198</v>
      </c>
      <c r="F105">
        <v>0.82199446594752523</v>
      </c>
      <c r="S105">
        <v>102</v>
      </c>
      <c r="T105">
        <v>0.62373160328169774</v>
      </c>
      <c r="AG105">
        <v>101</v>
      </c>
      <c r="AH105">
        <v>1468904.0075599661</v>
      </c>
      <c r="AI105">
        <v>-24.079873522015337</v>
      </c>
      <c r="AJ105">
        <v>1468904.0075599661</v>
      </c>
      <c r="AK105">
        <v>-24.079873522015337</v>
      </c>
      <c r="AL105">
        <v>1477090.9438294079</v>
      </c>
      <c r="AM105">
        <v>-23.914490671978193</v>
      </c>
    </row>
    <row r="106" spans="1:39" x14ac:dyDescent="0.3">
      <c r="A106">
        <v>103</v>
      </c>
      <c r="B106">
        <v>222590377.60174525</v>
      </c>
      <c r="C106">
        <v>1950.9739274401497</v>
      </c>
      <c r="D106">
        <v>18508.294950454172</v>
      </c>
      <c r="E106">
        <v>0.81297424000694452</v>
      </c>
      <c r="F106">
        <v>0.81170159461047142</v>
      </c>
      <c r="S106">
        <v>103</v>
      </c>
      <c r="T106">
        <v>0.62355103495039055</v>
      </c>
      <c r="AG106">
        <v>102</v>
      </c>
      <c r="AH106">
        <v>1468904.0075599661</v>
      </c>
      <c r="AI106">
        <v>-24.079873522015337</v>
      </c>
      <c r="AJ106">
        <v>1468904.0075599661</v>
      </c>
      <c r="AK106">
        <v>-24.079873522015337</v>
      </c>
      <c r="AL106">
        <v>1477090.9438294079</v>
      </c>
      <c r="AM106">
        <v>-23.914490671978193</v>
      </c>
    </row>
    <row r="107" spans="1:39" x14ac:dyDescent="0.3">
      <c r="A107">
        <v>104</v>
      </c>
      <c r="B107">
        <v>222591482.52502048</v>
      </c>
      <c r="C107">
        <v>1950.9823676216099</v>
      </c>
      <c r="D107">
        <v>18508.374435153892</v>
      </c>
      <c r="E107">
        <v>0.81295524051255397</v>
      </c>
      <c r="F107">
        <v>0.81168043225948439</v>
      </c>
      <c r="S107">
        <v>104</v>
      </c>
      <c r="T107">
        <v>0.62325904642835439</v>
      </c>
      <c r="AG107">
        <v>103</v>
      </c>
      <c r="AH107">
        <v>1468904.0075599661</v>
      </c>
      <c r="AI107">
        <v>-24.079873522015337</v>
      </c>
      <c r="AJ107">
        <v>1468904.0075599661</v>
      </c>
      <c r="AK107">
        <v>-24.079873522015337</v>
      </c>
      <c r="AL107">
        <v>1477090.9438294079</v>
      </c>
      <c r="AM107">
        <v>-23.914490671978193</v>
      </c>
    </row>
    <row r="108" spans="1:39" x14ac:dyDescent="0.3">
      <c r="A108">
        <v>105</v>
      </c>
      <c r="B108">
        <v>222590377.60174525</v>
      </c>
      <c r="C108">
        <v>1953.2929274401497</v>
      </c>
      <c r="D108">
        <v>18508.294950454172</v>
      </c>
      <c r="E108">
        <v>0.80817000859950883</v>
      </c>
      <c r="F108">
        <v>0.81134796952764809</v>
      </c>
      <c r="S108">
        <v>105</v>
      </c>
      <c r="T108">
        <v>0.62325471475609762</v>
      </c>
      <c r="AG108">
        <v>104</v>
      </c>
      <c r="AH108">
        <v>1468904.0075599661</v>
      </c>
      <c r="AI108">
        <v>-24.079873522015337</v>
      </c>
      <c r="AJ108">
        <v>1468904.0075599661</v>
      </c>
      <c r="AK108">
        <v>-24.079873522015337</v>
      </c>
      <c r="AL108">
        <v>1477090.9438294079</v>
      </c>
      <c r="AM108">
        <v>-23.914490671978193</v>
      </c>
    </row>
    <row r="109" spans="1:39" x14ac:dyDescent="0.3">
      <c r="A109">
        <v>106</v>
      </c>
      <c r="B109">
        <v>222591482.52502048</v>
      </c>
      <c r="C109">
        <v>1953.3013676216099</v>
      </c>
      <c r="D109">
        <v>18508.374435153892</v>
      </c>
      <c r="E109">
        <v>0.80815101305365344</v>
      </c>
      <c r="F109">
        <v>0.81132681078250612</v>
      </c>
      <c r="S109">
        <v>106</v>
      </c>
      <c r="T109">
        <v>0.62320878029608839</v>
      </c>
      <c r="AG109">
        <v>105</v>
      </c>
      <c r="AH109">
        <v>1468904.0075599661</v>
      </c>
      <c r="AI109">
        <v>-24.079873522015337</v>
      </c>
      <c r="AJ109">
        <v>1468904.0075599661</v>
      </c>
      <c r="AK109">
        <v>-24.079873522015337</v>
      </c>
      <c r="AL109">
        <v>1477090.9438294079</v>
      </c>
      <c r="AM109">
        <v>-23.914490671978193</v>
      </c>
    </row>
    <row r="110" spans="1:39" x14ac:dyDescent="0.3">
      <c r="A110">
        <v>107</v>
      </c>
      <c r="B110">
        <v>222590377.60174525</v>
      </c>
      <c r="C110">
        <v>1957.1379274401497</v>
      </c>
      <c r="D110">
        <v>18508.294950454172</v>
      </c>
      <c r="E110">
        <v>0.8001901501207479</v>
      </c>
      <c r="F110">
        <v>0.81074652821821336</v>
      </c>
      <c r="S110">
        <v>107</v>
      </c>
      <c r="T110">
        <v>0.6231843986676403</v>
      </c>
      <c r="AG110">
        <v>106</v>
      </c>
      <c r="AH110">
        <v>1468904.0075599661</v>
      </c>
      <c r="AI110">
        <v>-24.079873522015337</v>
      </c>
      <c r="AJ110">
        <v>1468904.0075599661</v>
      </c>
      <c r="AK110">
        <v>-24.079873522015337</v>
      </c>
      <c r="AL110">
        <v>1477090.9438294079</v>
      </c>
      <c r="AM110">
        <v>-23.914490671978193</v>
      </c>
    </row>
    <row r="111" spans="1:39" x14ac:dyDescent="0.3">
      <c r="A111">
        <v>108</v>
      </c>
      <c r="B111">
        <v>222591482.52502048</v>
      </c>
      <c r="C111">
        <v>1957.1463676216099</v>
      </c>
      <c r="D111">
        <v>18508.374435153892</v>
      </c>
      <c r="E111">
        <v>0.80017116247793185</v>
      </c>
      <c r="F111">
        <v>0.81072537773579401</v>
      </c>
      <c r="S111">
        <v>108</v>
      </c>
      <c r="T111">
        <v>0.62290062792924372</v>
      </c>
      <c r="AG111">
        <v>107</v>
      </c>
      <c r="AH111">
        <v>1468904.0075599661</v>
      </c>
      <c r="AI111">
        <v>-24.079873522015337</v>
      </c>
      <c r="AJ111">
        <v>1468904.0075599661</v>
      </c>
      <c r="AK111">
        <v>-24.079873522015337</v>
      </c>
      <c r="AL111">
        <v>1477090.9438294079</v>
      </c>
      <c r="AM111">
        <v>-23.914490671978193</v>
      </c>
    </row>
    <row r="112" spans="1:39" x14ac:dyDescent="0.3">
      <c r="A112">
        <v>109</v>
      </c>
      <c r="B112">
        <v>226172640.65470228</v>
      </c>
      <c r="C112">
        <v>1985.1615185034279</v>
      </c>
      <c r="D112">
        <v>18806.247435539699</v>
      </c>
      <c r="E112">
        <v>0.73714088071123018</v>
      </c>
      <c r="F112">
        <v>0.73996618092016109</v>
      </c>
      <c r="S112">
        <v>109</v>
      </c>
      <c r="T112">
        <v>0.62266167227288849</v>
      </c>
      <c r="AG112">
        <v>108</v>
      </c>
      <c r="AH112">
        <v>1468904.0075599661</v>
      </c>
      <c r="AI112">
        <v>-24.079873522015337</v>
      </c>
      <c r="AJ112">
        <v>1468904.0075599661</v>
      </c>
      <c r="AK112">
        <v>-24.079873522015337</v>
      </c>
      <c r="AL112">
        <v>1477090.9438294079</v>
      </c>
      <c r="AM112">
        <v>-23.914490671978193</v>
      </c>
    </row>
    <row r="113" spans="1:39" x14ac:dyDescent="0.3">
      <c r="A113">
        <v>110</v>
      </c>
      <c r="B113">
        <v>226173745.57797742</v>
      </c>
      <c r="C113">
        <v>1985.1699586848877</v>
      </c>
      <c r="D113">
        <v>18806.326920239411</v>
      </c>
      <c r="E113">
        <v>0.73712188382731059</v>
      </c>
      <c r="F113">
        <v>0.73994502085627489</v>
      </c>
      <c r="S113">
        <v>110</v>
      </c>
      <c r="T113">
        <v>0.62252427103027286</v>
      </c>
      <c r="AG113">
        <v>109</v>
      </c>
      <c r="AH113">
        <v>1468904.0075599661</v>
      </c>
      <c r="AI113">
        <v>-24.079873522015337</v>
      </c>
      <c r="AJ113">
        <v>1468904.0075599661</v>
      </c>
      <c r="AK113">
        <v>-24.079873522015337</v>
      </c>
      <c r="AL113">
        <v>1477090.9438294079</v>
      </c>
      <c r="AM113">
        <v>-23.914490671978193</v>
      </c>
    </row>
    <row r="114" spans="1:39" x14ac:dyDescent="0.3">
      <c r="A114">
        <v>111</v>
      </c>
      <c r="B114">
        <v>226360871.73073813</v>
      </c>
      <c r="C114">
        <v>1986.750580298045</v>
      </c>
      <c r="D114">
        <v>18821.540141332862</v>
      </c>
      <c r="E114">
        <v>0.73358669867131987</v>
      </c>
      <c r="F114">
        <v>0.73960642846186764</v>
      </c>
      <c r="S114">
        <v>111</v>
      </c>
      <c r="T114">
        <v>0.62224772117951288</v>
      </c>
      <c r="AG114">
        <v>110</v>
      </c>
      <c r="AH114">
        <v>1468904.0075599661</v>
      </c>
      <c r="AI114">
        <v>-24.079873522015337</v>
      </c>
      <c r="AJ114">
        <v>1468904.0075599661</v>
      </c>
      <c r="AK114">
        <v>-24.079873522015337</v>
      </c>
      <c r="AL114">
        <v>1477090.9438294079</v>
      </c>
      <c r="AM114">
        <v>-23.914490671978193</v>
      </c>
    </row>
    <row r="115" spans="1:39" x14ac:dyDescent="0.3">
      <c r="A115">
        <v>112</v>
      </c>
      <c r="B115">
        <v>226361976.65401331</v>
      </c>
      <c r="C115">
        <v>1986.7590204795049</v>
      </c>
      <c r="D115">
        <v>18821.619626032581</v>
      </c>
      <c r="E115">
        <v>0.73356770164675711</v>
      </c>
      <c r="F115">
        <v>0.73958527115797335</v>
      </c>
      <c r="S115">
        <v>112</v>
      </c>
      <c r="T115">
        <v>0.62170153783875415</v>
      </c>
      <c r="AG115">
        <v>111</v>
      </c>
      <c r="AH115">
        <v>1468904.0075599661</v>
      </c>
      <c r="AI115">
        <v>-24.079873522015337</v>
      </c>
      <c r="AJ115">
        <v>1468904.0075599661</v>
      </c>
      <c r="AK115">
        <v>-24.079873522015337</v>
      </c>
      <c r="AL115">
        <v>1477090.9438294079</v>
      </c>
      <c r="AM115">
        <v>-23.914490671978193</v>
      </c>
    </row>
    <row r="116" spans="1:39" x14ac:dyDescent="0.3">
      <c r="A116">
        <v>113</v>
      </c>
      <c r="B116">
        <v>226172640.65470228</v>
      </c>
      <c r="C116">
        <v>1987.4987185034279</v>
      </c>
      <c r="D116">
        <v>18806.247435539699</v>
      </c>
      <c r="E116">
        <v>0.73229571271806682</v>
      </c>
      <c r="F116">
        <v>0.7389810726575704</v>
      </c>
      <c r="S116">
        <v>113</v>
      </c>
      <c r="T116">
        <v>0.62164514537725468</v>
      </c>
      <c r="AG116">
        <v>112</v>
      </c>
      <c r="AH116">
        <v>1468904.0075599661</v>
      </c>
      <c r="AI116">
        <v>-24.079873522015337</v>
      </c>
      <c r="AJ116">
        <v>1468904.0075599661</v>
      </c>
      <c r="AK116">
        <v>-24.079873522015337</v>
      </c>
      <c r="AL116">
        <v>1477090.9438294079</v>
      </c>
      <c r="AM116">
        <v>-23.914490671978193</v>
      </c>
    </row>
    <row r="117" spans="1:39" x14ac:dyDescent="0.3">
      <c r="A117">
        <v>114</v>
      </c>
      <c r="B117">
        <v>226173745.57797742</v>
      </c>
      <c r="C117">
        <v>1987.5071586848876</v>
      </c>
      <c r="D117">
        <v>18806.326920239411</v>
      </c>
      <c r="E117">
        <v>0.73227671861593024</v>
      </c>
      <c r="F117">
        <v>0.73895992143923139</v>
      </c>
      <c r="S117">
        <v>114</v>
      </c>
      <c r="T117">
        <v>0.62110806073483182</v>
      </c>
      <c r="AG117">
        <v>113</v>
      </c>
      <c r="AH117">
        <v>1347466.0147861238</v>
      </c>
      <c r="AI117">
        <v>-13.821877964378032</v>
      </c>
      <c r="AJ117">
        <v>1347466.0147861238</v>
      </c>
      <c r="AK117">
        <v>-13.821877964378032</v>
      </c>
      <c r="AL117">
        <v>1355652.9510555656</v>
      </c>
      <c r="AM117">
        <v>-13.726947998548903</v>
      </c>
    </row>
    <row r="118" spans="1:39" x14ac:dyDescent="0.3">
      <c r="A118">
        <v>115</v>
      </c>
      <c r="B118">
        <v>226360871.73073813</v>
      </c>
      <c r="C118">
        <v>1989.0877802980449</v>
      </c>
      <c r="D118">
        <v>18821.540141332862</v>
      </c>
      <c r="E118">
        <v>0.72874179515152471</v>
      </c>
      <c r="F118">
        <v>0.73624732215668598</v>
      </c>
      <c r="S118">
        <v>115</v>
      </c>
      <c r="T118">
        <v>0.61772249353535547</v>
      </c>
      <c r="AG118">
        <v>114</v>
      </c>
      <c r="AH118">
        <v>1347466.0147861238</v>
      </c>
      <c r="AI118">
        <v>-13.821877964378032</v>
      </c>
      <c r="AJ118">
        <v>1347466.0147861238</v>
      </c>
      <c r="AK118">
        <v>-13.821877964378032</v>
      </c>
      <c r="AL118">
        <v>1355652.9510555656</v>
      </c>
      <c r="AM118">
        <v>-13.726947998548903</v>
      </c>
    </row>
    <row r="119" spans="1:39" x14ac:dyDescent="0.3">
      <c r="A119">
        <v>116</v>
      </c>
      <c r="B119">
        <v>226361976.65401331</v>
      </c>
      <c r="C119">
        <v>1989.0962204795048</v>
      </c>
      <c r="D119">
        <v>18821.619626032581</v>
      </c>
      <c r="E119">
        <v>0.72872280082790986</v>
      </c>
      <c r="F119">
        <v>0.73622616186014833</v>
      </c>
      <c r="S119">
        <v>116</v>
      </c>
      <c r="T119">
        <v>0.61709642157238664</v>
      </c>
      <c r="AG119">
        <v>115</v>
      </c>
      <c r="AH119">
        <v>1347466.0147861238</v>
      </c>
      <c r="AI119">
        <v>-13.821877964378032</v>
      </c>
      <c r="AJ119">
        <v>1347466.0147861238</v>
      </c>
      <c r="AK119">
        <v>-13.821877964378032</v>
      </c>
      <c r="AL119">
        <v>1355652.9510555656</v>
      </c>
      <c r="AM119">
        <v>-13.726947998548903</v>
      </c>
    </row>
    <row r="120" spans="1:39" x14ac:dyDescent="0.3">
      <c r="A120">
        <v>117</v>
      </c>
      <c r="B120">
        <v>226707982.88765135</v>
      </c>
      <c r="C120">
        <v>1989.0541067136098</v>
      </c>
      <c r="D120">
        <v>18853.213167322388</v>
      </c>
      <c r="E120">
        <v>0.72832198532649051</v>
      </c>
      <c r="F120">
        <v>0.7358878418374325</v>
      </c>
      <c r="S120">
        <v>117</v>
      </c>
      <c r="T120">
        <v>0.6169132915201534</v>
      </c>
      <c r="AG120">
        <v>116</v>
      </c>
      <c r="AH120">
        <v>1347466.0147861238</v>
      </c>
      <c r="AI120">
        <v>-13.821877964378032</v>
      </c>
      <c r="AJ120">
        <v>1347466.0147861238</v>
      </c>
      <c r="AK120">
        <v>-13.821877964378032</v>
      </c>
      <c r="AL120">
        <v>1355652.9510555656</v>
      </c>
      <c r="AM120">
        <v>-13.726947998548903</v>
      </c>
    </row>
    <row r="121" spans="1:39" x14ac:dyDescent="0.3">
      <c r="A121">
        <v>118</v>
      </c>
      <c r="B121">
        <v>226709087.81092659</v>
      </c>
      <c r="C121">
        <v>1989.0625468950698</v>
      </c>
      <c r="D121">
        <v>18853.292652022104</v>
      </c>
      <c r="E121">
        <v>0.72830298742984689</v>
      </c>
      <c r="F121">
        <v>0.73586668421257773</v>
      </c>
      <c r="S121">
        <v>118</v>
      </c>
      <c r="T121">
        <v>0.61628789513502003</v>
      </c>
      <c r="AG121">
        <v>117</v>
      </c>
      <c r="AH121">
        <v>1347466.0147861238</v>
      </c>
      <c r="AI121">
        <v>-13.821877964378032</v>
      </c>
      <c r="AJ121">
        <v>1347466.0147861238</v>
      </c>
      <c r="AK121">
        <v>-13.821877964378032</v>
      </c>
      <c r="AL121">
        <v>1355652.9510555656</v>
      </c>
      <c r="AM121">
        <v>-13.726947998548903</v>
      </c>
    </row>
    <row r="122" spans="1:39" x14ac:dyDescent="0.3">
      <c r="A122">
        <v>119</v>
      </c>
      <c r="B122">
        <v>226896213.96368718</v>
      </c>
      <c r="C122">
        <v>1990.6431685082266</v>
      </c>
      <c r="D122">
        <v>18868.505873115551</v>
      </c>
      <c r="E122">
        <v>0.72476771985345456</v>
      </c>
      <c r="F122">
        <v>0.73526319082033087</v>
      </c>
      <c r="S122">
        <v>119</v>
      </c>
      <c r="T122">
        <v>0.61541302937338038</v>
      </c>
      <c r="AG122">
        <v>118</v>
      </c>
      <c r="AH122">
        <v>1347466.0147861238</v>
      </c>
      <c r="AI122">
        <v>-13.821877964378032</v>
      </c>
      <c r="AJ122">
        <v>1347466.0147861238</v>
      </c>
      <c r="AK122">
        <v>-13.821877964378032</v>
      </c>
      <c r="AL122">
        <v>1355652.9510555656</v>
      </c>
      <c r="AM122">
        <v>-13.726947998548903</v>
      </c>
    </row>
    <row r="123" spans="1:39" x14ac:dyDescent="0.3">
      <c r="A123">
        <v>120</v>
      </c>
      <c r="B123">
        <v>226897318.88696235</v>
      </c>
      <c r="C123">
        <v>1990.6516086896861</v>
      </c>
      <c r="D123">
        <v>18868.585357815264</v>
      </c>
      <c r="E123">
        <v>0.72474872185326555</v>
      </c>
      <c r="F123">
        <v>0.73524203909812758</v>
      </c>
      <c r="S123">
        <v>120</v>
      </c>
      <c r="T123">
        <v>0.61478986389350698</v>
      </c>
      <c r="AG123">
        <v>119</v>
      </c>
      <c r="AH123">
        <v>1347466.0147861238</v>
      </c>
      <c r="AI123">
        <v>-13.821877964378032</v>
      </c>
      <c r="AJ123">
        <v>1347466.0147861238</v>
      </c>
      <c r="AK123">
        <v>-13.821877964378032</v>
      </c>
      <c r="AL123">
        <v>1355652.9510555656</v>
      </c>
      <c r="AM123">
        <v>-13.726947998548903</v>
      </c>
    </row>
    <row r="124" spans="1:39" x14ac:dyDescent="0.3">
      <c r="A124">
        <v>121</v>
      </c>
      <c r="B124">
        <v>226172640.65470228</v>
      </c>
      <c r="C124">
        <v>1991.497518503428</v>
      </c>
      <c r="D124">
        <v>18806.247435539699</v>
      </c>
      <c r="E124">
        <v>0.72399740620957798</v>
      </c>
      <c r="F124">
        <v>0.72930467517004816</v>
      </c>
      <c r="S124">
        <v>121</v>
      </c>
      <c r="T124">
        <v>0.61150564514255656</v>
      </c>
      <c r="AG124">
        <v>120</v>
      </c>
      <c r="AH124">
        <v>1347466.0147861238</v>
      </c>
      <c r="AI124">
        <v>-13.821877964378032</v>
      </c>
      <c r="AJ124">
        <v>1347466.0147861238</v>
      </c>
      <c r="AK124">
        <v>-13.821877964378032</v>
      </c>
      <c r="AL124">
        <v>1355652.9510555656</v>
      </c>
      <c r="AM124">
        <v>-13.726947998548903</v>
      </c>
    </row>
    <row r="125" spans="1:39" x14ac:dyDescent="0.3">
      <c r="A125">
        <v>122</v>
      </c>
      <c r="B125">
        <v>226173745.57797742</v>
      </c>
      <c r="C125">
        <v>1991.5059586848877</v>
      </c>
      <c r="D125">
        <v>18806.326920239411</v>
      </c>
      <c r="E125">
        <v>0.72397841763847137</v>
      </c>
      <c r="F125">
        <v>0.72928351478721098</v>
      </c>
      <c r="S125">
        <v>122</v>
      </c>
      <c r="T125">
        <v>0.61090551597273679</v>
      </c>
      <c r="AG125">
        <v>121</v>
      </c>
      <c r="AH125">
        <v>1347466.0147861238</v>
      </c>
      <c r="AI125">
        <v>-13.821877964378032</v>
      </c>
      <c r="AJ125">
        <v>1347466.0147861238</v>
      </c>
      <c r="AK125">
        <v>-13.821877964378032</v>
      </c>
      <c r="AL125">
        <v>1355652.9510555656</v>
      </c>
      <c r="AM125">
        <v>-13.726947998548903</v>
      </c>
    </row>
    <row r="126" spans="1:39" x14ac:dyDescent="0.3">
      <c r="A126">
        <v>123</v>
      </c>
      <c r="B126">
        <v>226707982.88765135</v>
      </c>
      <c r="C126">
        <v>1991.39130671361</v>
      </c>
      <c r="D126">
        <v>18853.213167322388</v>
      </c>
      <c r="E126">
        <v>0.72347865813115797</v>
      </c>
      <c r="F126">
        <v>0.72894689016626746</v>
      </c>
      <c r="S126">
        <v>123</v>
      </c>
      <c r="T126">
        <v>0.61087813876498143</v>
      </c>
      <c r="AG126">
        <v>122</v>
      </c>
      <c r="AH126">
        <v>1347466.0147861238</v>
      </c>
      <c r="AI126">
        <v>-13.821877964378032</v>
      </c>
      <c r="AJ126">
        <v>1347466.0147861238</v>
      </c>
      <c r="AK126">
        <v>-13.821877964378032</v>
      </c>
      <c r="AL126">
        <v>1355652.9510555656</v>
      </c>
      <c r="AM126">
        <v>-13.726947998548903</v>
      </c>
    </row>
    <row r="127" spans="1:39" x14ac:dyDescent="0.3">
      <c r="A127">
        <v>124</v>
      </c>
      <c r="B127">
        <v>226709087.81092659</v>
      </c>
      <c r="C127">
        <v>1991.3997468950699</v>
      </c>
      <c r="D127">
        <v>18853.292652022104</v>
      </c>
      <c r="E127">
        <v>0.72345966268623108</v>
      </c>
      <c r="F127">
        <v>0.72892573212523393</v>
      </c>
      <c r="S127">
        <v>124</v>
      </c>
      <c r="T127">
        <v>0.61043622776753093</v>
      </c>
      <c r="AG127">
        <v>123</v>
      </c>
      <c r="AH127">
        <v>1347466.0147861238</v>
      </c>
      <c r="AI127">
        <v>-13.821877964378032</v>
      </c>
      <c r="AJ127">
        <v>1347466.0147861238</v>
      </c>
      <c r="AK127">
        <v>-13.821877964378032</v>
      </c>
      <c r="AL127">
        <v>1355652.9510555656</v>
      </c>
      <c r="AM127">
        <v>-13.726947998548903</v>
      </c>
    </row>
    <row r="128" spans="1:39" x14ac:dyDescent="0.3">
      <c r="A128">
        <v>125</v>
      </c>
      <c r="B128">
        <v>226360871.73073813</v>
      </c>
      <c r="C128">
        <v>1993.086580298045</v>
      </c>
      <c r="D128">
        <v>18821.540141332862</v>
      </c>
      <c r="E128">
        <v>0.720444121248623</v>
      </c>
      <c r="F128">
        <v>0.72832555771192742</v>
      </c>
      <c r="S128">
        <v>125</v>
      </c>
      <c r="T128">
        <v>0.61040825599603521</v>
      </c>
      <c r="AG128">
        <v>124</v>
      </c>
      <c r="AH128">
        <v>1347466.0147861238</v>
      </c>
      <c r="AI128">
        <v>-13.821877964378032</v>
      </c>
      <c r="AJ128">
        <v>1347466.0147861238</v>
      </c>
      <c r="AK128">
        <v>-13.821877964378032</v>
      </c>
      <c r="AL128">
        <v>1355652.9510555656</v>
      </c>
      <c r="AM128">
        <v>-13.726947998548903</v>
      </c>
    </row>
    <row r="129" spans="1:39" x14ac:dyDescent="0.3">
      <c r="A129">
        <v>126</v>
      </c>
      <c r="B129">
        <v>226361976.65401331</v>
      </c>
      <c r="C129">
        <v>1993.0950204795049</v>
      </c>
      <c r="D129">
        <v>18821.619626032581</v>
      </c>
      <c r="E129">
        <v>0.72042513230585137</v>
      </c>
      <c r="F129">
        <v>0.72830440495534898</v>
      </c>
      <c r="S129">
        <v>126</v>
      </c>
      <c r="T129">
        <v>0.6104028079216649</v>
      </c>
      <c r="AG129">
        <v>125</v>
      </c>
      <c r="AH129">
        <v>1347466.0147861238</v>
      </c>
      <c r="AI129">
        <v>-13.821877964378032</v>
      </c>
      <c r="AJ129">
        <v>1347466.0147861238</v>
      </c>
      <c r="AK129">
        <v>-13.821877964378032</v>
      </c>
      <c r="AL129">
        <v>1355652.9510555656</v>
      </c>
      <c r="AM129">
        <v>-13.726947998548903</v>
      </c>
    </row>
    <row r="130" spans="1:39" x14ac:dyDescent="0.3">
      <c r="A130">
        <v>127</v>
      </c>
      <c r="B130">
        <v>226896213.96368718</v>
      </c>
      <c r="C130">
        <v>1992.9803685082265</v>
      </c>
      <c r="D130">
        <v>18868.505873115551</v>
      </c>
      <c r="E130">
        <v>0.7199246074201362</v>
      </c>
      <c r="F130">
        <v>0.72558575393968638</v>
      </c>
      <c r="S130">
        <v>127</v>
      </c>
      <c r="T130">
        <v>0.6099056722842402</v>
      </c>
      <c r="AG130">
        <v>126</v>
      </c>
      <c r="AH130">
        <v>1347466.0147861238</v>
      </c>
      <c r="AI130">
        <v>-13.821877964378032</v>
      </c>
      <c r="AJ130">
        <v>1347466.0147861238</v>
      </c>
      <c r="AK130">
        <v>-13.821877964378032</v>
      </c>
      <c r="AL130">
        <v>1355652.9510555656</v>
      </c>
      <c r="AM130">
        <v>-13.726947998548903</v>
      </c>
    </row>
    <row r="131" spans="1:39" x14ac:dyDescent="0.3">
      <c r="A131">
        <v>128</v>
      </c>
      <c r="B131">
        <v>226897318.88696235</v>
      </c>
      <c r="C131">
        <v>1992.988808689686</v>
      </c>
      <c r="D131">
        <v>18868.585357815264</v>
      </c>
      <c r="E131">
        <v>0.71990561179887747</v>
      </c>
      <c r="F131">
        <v>0.72556459335043633</v>
      </c>
      <c r="S131">
        <v>128</v>
      </c>
      <c r="T131">
        <v>0.60980977951238502</v>
      </c>
      <c r="AG131">
        <v>127</v>
      </c>
      <c r="AH131">
        <v>1347466.0147861238</v>
      </c>
      <c r="AI131">
        <v>-13.821877964378032</v>
      </c>
      <c r="AJ131">
        <v>1347466.0147861238</v>
      </c>
      <c r="AK131">
        <v>-13.821877964378032</v>
      </c>
      <c r="AL131">
        <v>1355652.9510555656</v>
      </c>
      <c r="AM131">
        <v>-13.726947998548903</v>
      </c>
    </row>
    <row r="132" spans="1:39" x14ac:dyDescent="0.3">
      <c r="A132">
        <v>129</v>
      </c>
      <c r="B132">
        <v>226707982.88765135</v>
      </c>
      <c r="C132">
        <v>1995.3901067136098</v>
      </c>
      <c r="D132">
        <v>18853.213167322388</v>
      </c>
      <c r="E132">
        <v>0.71518376417424356</v>
      </c>
      <c r="F132">
        <v>0.7252281827532987</v>
      </c>
      <c r="S132">
        <v>129</v>
      </c>
      <c r="T132">
        <v>0.6095103690793906</v>
      </c>
      <c r="AG132">
        <v>128</v>
      </c>
      <c r="AH132">
        <v>1347466.0147861238</v>
      </c>
      <c r="AI132">
        <v>-13.821877964378032</v>
      </c>
      <c r="AJ132">
        <v>1347466.0147861238</v>
      </c>
      <c r="AK132">
        <v>-13.821877964378032</v>
      </c>
      <c r="AL132">
        <v>1355652.9510555656</v>
      </c>
      <c r="AM132">
        <v>-13.726947998548903</v>
      </c>
    </row>
    <row r="133" spans="1:39" x14ac:dyDescent="0.3">
      <c r="A133">
        <v>130</v>
      </c>
      <c r="B133">
        <v>226709087.81092659</v>
      </c>
      <c r="C133">
        <v>1995.3985468950698</v>
      </c>
      <c r="D133">
        <v>18853.292652022104</v>
      </c>
      <c r="E133">
        <v>0.7151647736853437</v>
      </c>
      <c r="F133">
        <v>0.72520702442927398</v>
      </c>
      <c r="S133">
        <v>130</v>
      </c>
      <c r="T133">
        <v>0.6090086168611244</v>
      </c>
      <c r="AG133">
        <v>129</v>
      </c>
      <c r="AH133">
        <v>1347466.0147861238</v>
      </c>
      <c r="AI133">
        <v>-13.821877964378032</v>
      </c>
      <c r="AJ133">
        <v>1347466.0147861238</v>
      </c>
      <c r="AK133">
        <v>-13.821877964378032</v>
      </c>
      <c r="AL133">
        <v>1355652.9510555656</v>
      </c>
      <c r="AM133">
        <v>-13.726947998548903</v>
      </c>
    </row>
    <row r="134" spans="1:39" x14ac:dyDescent="0.3">
      <c r="A134">
        <v>131</v>
      </c>
      <c r="B134">
        <v>226896213.96368718</v>
      </c>
      <c r="C134">
        <v>1996.9791685082266</v>
      </c>
      <c r="D134">
        <v>18868.505873115551</v>
      </c>
      <c r="E134">
        <v>0.71163025741297514</v>
      </c>
      <c r="F134">
        <v>0.72460744040850633</v>
      </c>
      <c r="S134">
        <v>131</v>
      </c>
      <c r="T134">
        <v>0.60842854086989262</v>
      </c>
      <c r="AG134">
        <v>130</v>
      </c>
      <c r="AH134">
        <v>1347466.0147861238</v>
      </c>
      <c r="AI134">
        <v>-13.821877964378032</v>
      </c>
      <c r="AJ134">
        <v>1347466.0147861238</v>
      </c>
      <c r="AK134">
        <v>-13.821877964378032</v>
      </c>
      <c r="AL134">
        <v>1355652.9510555656</v>
      </c>
      <c r="AM134">
        <v>-13.726947998548903</v>
      </c>
    </row>
    <row r="135" spans="1:39" x14ac:dyDescent="0.3">
      <c r="A135">
        <v>132</v>
      </c>
      <c r="B135">
        <v>226897318.88696235</v>
      </c>
      <c r="C135">
        <v>1996.9876086896861</v>
      </c>
      <c r="D135">
        <v>18868.585357815264</v>
      </c>
      <c r="E135">
        <v>0.71161126661146734</v>
      </c>
      <c r="F135">
        <v>0.72458628720978757</v>
      </c>
      <c r="S135">
        <v>132</v>
      </c>
      <c r="T135">
        <v>0.60780510478915195</v>
      </c>
      <c r="AG135">
        <v>131</v>
      </c>
      <c r="AH135">
        <v>1347466.0147861238</v>
      </c>
      <c r="AI135">
        <v>-13.821877964378032</v>
      </c>
      <c r="AJ135">
        <v>1347466.0147861238</v>
      </c>
      <c r="AK135">
        <v>-13.821877964378032</v>
      </c>
      <c r="AL135">
        <v>1355652.9510555656</v>
      </c>
      <c r="AM135">
        <v>-13.726947998548903</v>
      </c>
    </row>
    <row r="136" spans="1:39" x14ac:dyDescent="0.3">
      <c r="A136">
        <v>133</v>
      </c>
      <c r="B136">
        <v>227646475.88726303</v>
      </c>
      <c r="C136">
        <v>1997.4107275838585</v>
      </c>
      <c r="D136">
        <v>18927.784638388592</v>
      </c>
      <c r="E136">
        <v>0.70970677347246458</v>
      </c>
      <c r="F136">
        <v>0.71078363680441925</v>
      </c>
      <c r="S136">
        <v>133</v>
      </c>
      <c r="T136">
        <v>0.60558613516621118</v>
      </c>
      <c r="AG136">
        <v>132</v>
      </c>
      <c r="AH136">
        <v>1347466.0147861238</v>
      </c>
      <c r="AI136">
        <v>-13.821877964378032</v>
      </c>
      <c r="AJ136">
        <v>1347466.0147861238</v>
      </c>
      <c r="AK136">
        <v>-13.821877964378032</v>
      </c>
      <c r="AL136">
        <v>1355652.9510555656</v>
      </c>
      <c r="AM136">
        <v>-13.726947998548903</v>
      </c>
    </row>
    <row r="137" spans="1:39" x14ac:dyDescent="0.3">
      <c r="A137">
        <v>134</v>
      </c>
      <c r="B137">
        <v>227647580.81053817</v>
      </c>
      <c r="C137">
        <v>1997.4191677653182</v>
      </c>
      <c r="D137">
        <v>18927.864123088304</v>
      </c>
      <c r="E137">
        <v>0.70968777547773787</v>
      </c>
      <c r="F137">
        <v>0.71076247544383631</v>
      </c>
      <c r="S137">
        <v>134</v>
      </c>
      <c r="T137">
        <v>0.60499641359317402</v>
      </c>
      <c r="AG137">
        <v>133</v>
      </c>
      <c r="AH137">
        <v>1347466.0147861238</v>
      </c>
      <c r="AI137">
        <v>-13.821877964378032</v>
      </c>
      <c r="AJ137">
        <v>1347466.0147861238</v>
      </c>
      <c r="AK137">
        <v>-13.821877964378032</v>
      </c>
      <c r="AL137">
        <v>1355652.9510555656</v>
      </c>
      <c r="AM137">
        <v>-13.726947998548903</v>
      </c>
    </row>
    <row r="138" spans="1:39" x14ac:dyDescent="0.3">
      <c r="A138">
        <v>135</v>
      </c>
      <c r="B138">
        <v>227646475.88726303</v>
      </c>
      <c r="C138">
        <v>1999.7479275838584</v>
      </c>
      <c r="D138">
        <v>18927.784638388592</v>
      </c>
      <c r="E138">
        <v>0.70486376255756589</v>
      </c>
      <c r="F138">
        <v>0.71042611806251055</v>
      </c>
      <c r="S138">
        <v>135</v>
      </c>
      <c r="T138">
        <v>0.60482392633831361</v>
      </c>
      <c r="AG138">
        <v>134</v>
      </c>
      <c r="AH138">
        <v>1347466.0147861238</v>
      </c>
      <c r="AI138">
        <v>-13.821877964378032</v>
      </c>
      <c r="AJ138">
        <v>1347466.0147861238</v>
      </c>
      <c r="AK138">
        <v>-13.821877964378032</v>
      </c>
      <c r="AL138">
        <v>1355652.9510555656</v>
      </c>
      <c r="AM138">
        <v>-13.726947998548903</v>
      </c>
    </row>
    <row r="139" spans="1:39" x14ac:dyDescent="0.3">
      <c r="A139">
        <v>136</v>
      </c>
      <c r="B139">
        <v>227647580.81053817</v>
      </c>
      <c r="C139">
        <v>1999.7563677653181</v>
      </c>
      <c r="D139">
        <v>18927.864123088304</v>
      </c>
      <c r="E139">
        <v>0.70484476673544383</v>
      </c>
      <c r="F139">
        <v>0.7104049587872352</v>
      </c>
      <c r="S139">
        <v>136</v>
      </c>
      <c r="T139">
        <v>0.60428301164849219</v>
      </c>
      <c r="AG139">
        <v>135</v>
      </c>
      <c r="AH139">
        <v>1347466.0147861238</v>
      </c>
      <c r="AI139">
        <v>-13.821877964378032</v>
      </c>
      <c r="AJ139">
        <v>1347466.0147861238</v>
      </c>
      <c r="AK139">
        <v>-13.821877964378032</v>
      </c>
      <c r="AL139">
        <v>1355652.9510555656</v>
      </c>
      <c r="AM139">
        <v>-13.726947998548903</v>
      </c>
    </row>
    <row r="140" spans="1:39" x14ac:dyDescent="0.3">
      <c r="A140">
        <v>137</v>
      </c>
      <c r="B140">
        <v>228181818.12021208</v>
      </c>
      <c r="C140">
        <v>2001.3033157940397</v>
      </c>
      <c r="D140">
        <v>18974.750370171278</v>
      </c>
      <c r="E140">
        <v>0.70088717992944871</v>
      </c>
      <c r="F140">
        <v>0.70980631990240273</v>
      </c>
      <c r="S140">
        <v>137</v>
      </c>
      <c r="T140">
        <v>0.60423485259941756</v>
      </c>
      <c r="AG140">
        <v>136</v>
      </c>
      <c r="AH140">
        <v>1347466.0147861238</v>
      </c>
      <c r="AI140">
        <v>-13.821877964378032</v>
      </c>
      <c r="AJ140">
        <v>1347466.0147861238</v>
      </c>
      <c r="AK140">
        <v>-13.821877964378032</v>
      </c>
      <c r="AL140">
        <v>1355652.9510555656</v>
      </c>
      <c r="AM140">
        <v>-13.726947998548903</v>
      </c>
    </row>
    <row r="141" spans="1:39" x14ac:dyDescent="0.3">
      <c r="A141">
        <v>138</v>
      </c>
      <c r="B141">
        <v>228182923.04348737</v>
      </c>
      <c r="C141">
        <v>2001.3117559755005</v>
      </c>
      <c r="D141">
        <v>18974.829854871004</v>
      </c>
      <c r="E141">
        <v>0.70086818120868111</v>
      </c>
      <c r="F141">
        <v>0.70978516534283054</v>
      </c>
      <c r="S141">
        <v>138</v>
      </c>
      <c r="T141">
        <v>0.60369149915536024</v>
      </c>
      <c r="AG141">
        <v>137</v>
      </c>
      <c r="AH141">
        <v>1347466.0147861238</v>
      </c>
      <c r="AI141">
        <v>-13.821877964378032</v>
      </c>
      <c r="AJ141">
        <v>1347466.0147861238</v>
      </c>
      <c r="AK141">
        <v>-13.821877964378032</v>
      </c>
      <c r="AL141">
        <v>1355652.9510555656</v>
      </c>
      <c r="AM141">
        <v>-13.726947998548903</v>
      </c>
    </row>
    <row r="142" spans="1:39" x14ac:dyDescent="0.3">
      <c r="A142">
        <v>139</v>
      </c>
      <c r="B142">
        <v>227646475.88726303</v>
      </c>
      <c r="C142">
        <v>2003.7467275838585</v>
      </c>
      <c r="D142">
        <v>18927.784638388592</v>
      </c>
      <c r="E142">
        <v>0.69657041274010734</v>
      </c>
      <c r="F142">
        <v>0.70012149449633709</v>
      </c>
      <c r="S142">
        <v>139</v>
      </c>
      <c r="T142">
        <v>0.60342847428811552</v>
      </c>
      <c r="AG142">
        <v>138</v>
      </c>
      <c r="AH142">
        <v>1347466.0147861238</v>
      </c>
      <c r="AI142">
        <v>-13.821877964378032</v>
      </c>
      <c r="AJ142">
        <v>1347466.0147861238</v>
      </c>
      <c r="AK142">
        <v>-13.821877964378032</v>
      </c>
      <c r="AL142">
        <v>1355652.9510555656</v>
      </c>
      <c r="AM142">
        <v>-13.726947998548903</v>
      </c>
    </row>
    <row r="143" spans="1:39" x14ac:dyDescent="0.3">
      <c r="A143">
        <v>140</v>
      </c>
      <c r="B143">
        <v>227647580.81053817</v>
      </c>
      <c r="C143">
        <v>2003.7551677653182</v>
      </c>
      <c r="D143">
        <v>18927.864123088304</v>
      </c>
      <c r="E143">
        <v>0.69655142132871994</v>
      </c>
      <c r="F143">
        <v>0.70010033300822339</v>
      </c>
      <c r="S143">
        <v>140</v>
      </c>
      <c r="T143">
        <v>0.60318422171595976</v>
      </c>
      <c r="AG143">
        <v>139</v>
      </c>
      <c r="AH143">
        <v>1347466.0147861238</v>
      </c>
      <c r="AI143">
        <v>-13.821877964378032</v>
      </c>
      <c r="AJ143">
        <v>1347466.0147861238</v>
      </c>
      <c r="AK143">
        <v>-13.821877964378032</v>
      </c>
      <c r="AL143">
        <v>1355652.9510555656</v>
      </c>
      <c r="AM143">
        <v>-13.726947998548903</v>
      </c>
    </row>
    <row r="144" spans="1:39" x14ac:dyDescent="0.3">
      <c r="A144">
        <v>141</v>
      </c>
      <c r="B144">
        <v>228181818.12021208</v>
      </c>
      <c r="C144">
        <v>2003.6405157940396</v>
      </c>
      <c r="D144">
        <v>18974.750370171278</v>
      </c>
      <c r="E144">
        <v>0.69604564026449489</v>
      </c>
      <c r="F144">
        <v>0.69976550230149781</v>
      </c>
      <c r="S144">
        <v>141</v>
      </c>
      <c r="T144">
        <v>0.60284143117363331</v>
      </c>
      <c r="AG144">
        <v>140</v>
      </c>
      <c r="AH144">
        <v>1347466.0147861238</v>
      </c>
      <c r="AI144">
        <v>-13.821877964378032</v>
      </c>
      <c r="AJ144">
        <v>1347466.0147861238</v>
      </c>
      <c r="AK144">
        <v>-13.821877964378032</v>
      </c>
      <c r="AL144">
        <v>1355652.9510555656</v>
      </c>
      <c r="AM144">
        <v>-13.726947998548903</v>
      </c>
    </row>
    <row r="145" spans="1:39" x14ac:dyDescent="0.3">
      <c r="A145">
        <v>142</v>
      </c>
      <c r="B145">
        <v>228182923.04348737</v>
      </c>
      <c r="C145">
        <v>2003.6489559755005</v>
      </c>
      <c r="D145">
        <v>18974.829854871004</v>
      </c>
      <c r="E145">
        <v>0.69602664344125464</v>
      </c>
      <c r="F145">
        <v>0.69974434256140661</v>
      </c>
      <c r="S145">
        <v>142</v>
      </c>
      <c r="T145">
        <v>0.60264557233351157</v>
      </c>
      <c r="AG145">
        <v>141</v>
      </c>
      <c r="AH145">
        <v>1347466.0147861238</v>
      </c>
      <c r="AI145">
        <v>-13.821877964378032</v>
      </c>
      <c r="AJ145">
        <v>1347466.0147861238</v>
      </c>
      <c r="AK145">
        <v>-13.821877964378032</v>
      </c>
      <c r="AL145">
        <v>1355652.9510555656</v>
      </c>
      <c r="AM145">
        <v>-13.726947998548903</v>
      </c>
    </row>
    <row r="146" spans="1:39" x14ac:dyDescent="0.3">
      <c r="A146">
        <v>143</v>
      </c>
      <c r="B146">
        <v>228181818.12021208</v>
      </c>
      <c r="C146">
        <v>2007.6393157940397</v>
      </c>
      <c r="D146">
        <v>18974.750370171278</v>
      </c>
      <c r="E146">
        <v>0.68775504733048309</v>
      </c>
      <c r="F146">
        <v>0.6991488721091943</v>
      </c>
      <c r="S146">
        <v>143</v>
      </c>
      <c r="T146">
        <v>0.60259319166424063</v>
      </c>
      <c r="AG146">
        <v>142</v>
      </c>
      <c r="AH146">
        <v>1347466.0147861238</v>
      </c>
      <c r="AI146">
        <v>-13.821877964378032</v>
      </c>
      <c r="AJ146">
        <v>1347466.0147861238</v>
      </c>
      <c r="AK146">
        <v>-13.821877964378032</v>
      </c>
      <c r="AL146">
        <v>1355652.9510555656</v>
      </c>
      <c r="AM146">
        <v>-13.726947998548903</v>
      </c>
    </row>
    <row r="147" spans="1:39" x14ac:dyDescent="0.3">
      <c r="A147">
        <v>144</v>
      </c>
      <c r="B147">
        <v>228182923.04348737</v>
      </c>
      <c r="C147">
        <v>2007.6477559755006</v>
      </c>
      <c r="D147">
        <v>18974.829854871004</v>
      </c>
      <c r="E147">
        <v>0.68773605443791097</v>
      </c>
      <c r="F147">
        <v>0.69912771644646243</v>
      </c>
      <c r="S147">
        <v>144</v>
      </c>
      <c r="T147">
        <v>0.60216474055803881</v>
      </c>
      <c r="AG147">
        <v>143</v>
      </c>
      <c r="AH147">
        <v>1347466.0147861238</v>
      </c>
      <c r="AI147">
        <v>-13.821877964378032</v>
      </c>
      <c r="AJ147">
        <v>1347466.0147861238</v>
      </c>
      <c r="AK147">
        <v>-13.821877964378032</v>
      </c>
      <c r="AL147">
        <v>1355652.9510555656</v>
      </c>
      <c r="AM147">
        <v>-13.726947998548903</v>
      </c>
    </row>
    <row r="148" spans="1:39" x14ac:dyDescent="0.3">
      <c r="A148">
        <v>145</v>
      </c>
      <c r="B148">
        <v>229131958.20925334</v>
      </c>
      <c r="C148">
        <v>2009.9374614246869</v>
      </c>
      <c r="D148">
        <v>19051.007588548244</v>
      </c>
      <c r="E148">
        <v>0.68167899233051588</v>
      </c>
      <c r="F148">
        <v>0.68130469586465126</v>
      </c>
      <c r="S148">
        <v>145</v>
      </c>
      <c r="T148">
        <v>0.60215468085788437</v>
      </c>
      <c r="AG148">
        <v>144</v>
      </c>
      <c r="AH148">
        <v>1347466.0147861238</v>
      </c>
      <c r="AI148">
        <v>-13.821877964378032</v>
      </c>
      <c r="AJ148">
        <v>1347466.0147861238</v>
      </c>
      <c r="AK148">
        <v>-13.821877964378032</v>
      </c>
      <c r="AL148">
        <v>1355652.9510555656</v>
      </c>
      <c r="AM148">
        <v>-13.726947998548903</v>
      </c>
    </row>
    <row r="149" spans="1:39" x14ac:dyDescent="0.3">
      <c r="A149">
        <v>146</v>
      </c>
      <c r="B149">
        <v>229133063.13252857</v>
      </c>
      <c r="C149">
        <v>2009.9459016061471</v>
      </c>
      <c r="D149">
        <v>19051.087073247963</v>
      </c>
      <c r="E149">
        <v>0.68165999372848907</v>
      </c>
      <c r="F149">
        <v>0.6812835339083837</v>
      </c>
      <c r="S149">
        <v>146</v>
      </c>
      <c r="T149">
        <v>0.60167398786201021</v>
      </c>
      <c r="AG149">
        <v>145</v>
      </c>
      <c r="AH149">
        <v>1347466.0147861238</v>
      </c>
      <c r="AI149">
        <v>-13.821877964378032</v>
      </c>
      <c r="AJ149">
        <v>1347466.0147861238</v>
      </c>
      <c r="AK149">
        <v>-13.821877964378032</v>
      </c>
      <c r="AL149">
        <v>1355652.9510555656</v>
      </c>
      <c r="AM149">
        <v>-13.726947998548903</v>
      </c>
    </row>
    <row r="150" spans="1:39" x14ac:dyDescent="0.3">
      <c r="A150">
        <v>147</v>
      </c>
      <c r="B150">
        <v>229320189.2852892</v>
      </c>
      <c r="C150">
        <v>2011.5265232193042</v>
      </c>
      <c r="D150">
        <v>19066.30029434141</v>
      </c>
      <c r="E150">
        <v>0.67812467894000572</v>
      </c>
      <c r="F150">
        <v>0.68094858949521775</v>
      </c>
      <c r="S150">
        <v>147</v>
      </c>
      <c r="T150">
        <v>0.60166562391198586</v>
      </c>
      <c r="AG150">
        <v>146</v>
      </c>
      <c r="AH150">
        <v>1347466.0147861238</v>
      </c>
      <c r="AI150">
        <v>-13.821877964378032</v>
      </c>
      <c r="AJ150">
        <v>1347466.0147861238</v>
      </c>
      <c r="AK150">
        <v>-13.821877964378032</v>
      </c>
      <c r="AL150">
        <v>1355652.9510555656</v>
      </c>
      <c r="AM150">
        <v>-13.726947998548903</v>
      </c>
    </row>
    <row r="151" spans="1:39" x14ac:dyDescent="0.3">
      <c r="A151">
        <v>148</v>
      </c>
      <c r="B151">
        <v>229321294.20856443</v>
      </c>
      <c r="C151">
        <v>2011.5349634007639</v>
      </c>
      <c r="D151">
        <v>19066.379779041134</v>
      </c>
      <c r="E151">
        <v>0.67810568028072737</v>
      </c>
      <c r="F151">
        <v>0.68092742911458404</v>
      </c>
      <c r="S151">
        <v>148</v>
      </c>
      <c r="T151">
        <v>0.60127794009831637</v>
      </c>
      <c r="AG151">
        <v>147</v>
      </c>
      <c r="AH151">
        <v>1347466.0147861238</v>
      </c>
      <c r="AI151">
        <v>-13.821877964378032</v>
      </c>
      <c r="AJ151">
        <v>1347466.0147861238</v>
      </c>
      <c r="AK151">
        <v>-13.821877964378032</v>
      </c>
      <c r="AL151">
        <v>1355652.9510555656</v>
      </c>
      <c r="AM151">
        <v>-13.726947998548903</v>
      </c>
    </row>
    <row r="152" spans="1:39" x14ac:dyDescent="0.3">
      <c r="A152">
        <v>149</v>
      </c>
      <c r="B152">
        <v>229673324.79837853</v>
      </c>
      <c r="C152">
        <v>2011.8388568573971</v>
      </c>
      <c r="D152">
        <v>19093.136892850252</v>
      </c>
      <c r="E152">
        <v>0.67698623490126619</v>
      </c>
      <c r="F152">
        <v>0.68033270522383404</v>
      </c>
      <c r="S152">
        <v>149</v>
      </c>
      <c r="T152">
        <v>0.60113372224395134</v>
      </c>
      <c r="AG152">
        <v>148</v>
      </c>
      <c r="AH152">
        <v>1347466.0147861238</v>
      </c>
      <c r="AI152">
        <v>-13.821877964378032</v>
      </c>
      <c r="AJ152">
        <v>1347466.0147861238</v>
      </c>
      <c r="AK152">
        <v>-13.821877964378032</v>
      </c>
      <c r="AL152">
        <v>1355652.9510555656</v>
      </c>
      <c r="AM152">
        <v>-13.726947998548903</v>
      </c>
    </row>
    <row r="153" spans="1:39" x14ac:dyDescent="0.3">
      <c r="A153">
        <v>150</v>
      </c>
      <c r="B153">
        <v>229674429.72165376</v>
      </c>
      <c r="C153">
        <v>2011.8472970388571</v>
      </c>
      <c r="D153">
        <v>19093.216377549972</v>
      </c>
      <c r="E153">
        <v>0.67696723473538967</v>
      </c>
      <c r="F153">
        <v>0.6803115485302853</v>
      </c>
      <c r="S153">
        <v>150</v>
      </c>
      <c r="T153">
        <v>0.60104721119463689</v>
      </c>
      <c r="AG153">
        <v>149</v>
      </c>
      <c r="AH153">
        <v>1347466.0147861238</v>
      </c>
      <c r="AI153">
        <v>-13.821877964378032</v>
      </c>
      <c r="AJ153">
        <v>1347466.0147861238</v>
      </c>
      <c r="AK153">
        <v>-13.821877964378032</v>
      </c>
      <c r="AL153">
        <v>1355652.9510555656</v>
      </c>
      <c r="AM153">
        <v>-13.726947998548903</v>
      </c>
    </row>
    <row r="154" spans="1:39" x14ac:dyDescent="0.3">
      <c r="A154">
        <v>151</v>
      </c>
      <c r="B154">
        <v>229131958.20925334</v>
      </c>
      <c r="C154">
        <v>2012.2746614246869</v>
      </c>
      <c r="D154">
        <v>19051.007588548244</v>
      </c>
      <c r="E154">
        <v>0.67683737321074344</v>
      </c>
      <c r="F154">
        <v>0.6775857022917664</v>
      </c>
      <c r="S154">
        <v>151</v>
      </c>
      <c r="T154">
        <v>0.60079804127991954</v>
      </c>
      <c r="AG154">
        <v>150</v>
      </c>
      <c r="AH154">
        <v>1347466.0147861238</v>
      </c>
      <c r="AI154">
        <v>-13.821877964378032</v>
      </c>
      <c r="AJ154">
        <v>1347466.0147861238</v>
      </c>
      <c r="AK154">
        <v>-13.821877964378032</v>
      </c>
      <c r="AL154">
        <v>1355652.9510555656</v>
      </c>
      <c r="AM154">
        <v>-13.726947998548903</v>
      </c>
    </row>
    <row r="155" spans="1:39" x14ac:dyDescent="0.3">
      <c r="A155">
        <v>152</v>
      </c>
      <c r="B155">
        <v>229133063.13252857</v>
      </c>
      <c r="C155">
        <v>2012.2831016061471</v>
      </c>
      <c r="D155">
        <v>19051.087073247963</v>
      </c>
      <c r="E155">
        <v>0.67681837629796837</v>
      </c>
      <c r="F155">
        <v>0.67756454022304713</v>
      </c>
      <c r="S155">
        <v>152</v>
      </c>
      <c r="T155">
        <v>0.60064630153983334</v>
      </c>
      <c r="AG155">
        <v>151</v>
      </c>
      <c r="AH155">
        <v>1347466.0147861238</v>
      </c>
      <c r="AI155">
        <v>-13.821877964378032</v>
      </c>
      <c r="AJ155">
        <v>1347466.0147861238</v>
      </c>
      <c r="AK155">
        <v>-13.821877964378032</v>
      </c>
      <c r="AL155">
        <v>1355652.9510555656</v>
      </c>
      <c r="AM155">
        <v>-13.726947998548903</v>
      </c>
    </row>
    <row r="156" spans="1:39" x14ac:dyDescent="0.3">
      <c r="A156">
        <v>153</v>
      </c>
      <c r="B156">
        <v>229673324.79837853</v>
      </c>
      <c r="C156">
        <v>2012.293856857397</v>
      </c>
      <c r="D156">
        <v>19093.136892850252</v>
      </c>
      <c r="E156">
        <v>0.67604461108589664</v>
      </c>
      <c r="F156">
        <v>0.67722973044775214</v>
      </c>
      <c r="S156">
        <v>153</v>
      </c>
      <c r="T156">
        <v>0.60054458812518208</v>
      </c>
      <c r="AG156">
        <v>152</v>
      </c>
      <c r="AH156">
        <v>1347466.0147861238</v>
      </c>
      <c r="AI156">
        <v>-13.821877964378032</v>
      </c>
      <c r="AJ156">
        <v>1347466.0147861238</v>
      </c>
      <c r="AK156">
        <v>-13.821877964378032</v>
      </c>
      <c r="AL156">
        <v>1355652.9510555656</v>
      </c>
      <c r="AM156">
        <v>-13.726947998548903</v>
      </c>
    </row>
    <row r="157" spans="1:39" x14ac:dyDescent="0.3">
      <c r="A157">
        <v>154</v>
      </c>
      <c r="B157">
        <v>229674429.72165376</v>
      </c>
      <c r="C157">
        <v>2012.302297038857</v>
      </c>
      <c r="D157">
        <v>19093.216377549972</v>
      </c>
      <c r="E157">
        <v>0.67602561113245008</v>
      </c>
      <c r="F157">
        <v>0.67720856989914369</v>
      </c>
      <c r="S157">
        <v>154</v>
      </c>
      <c r="T157">
        <v>0.60002900233151657</v>
      </c>
      <c r="AG157">
        <v>153</v>
      </c>
      <c r="AH157">
        <v>1347466.0147861238</v>
      </c>
      <c r="AI157">
        <v>-13.821877964378032</v>
      </c>
      <c r="AJ157">
        <v>1347466.0147861238</v>
      </c>
      <c r="AK157">
        <v>-13.821877964378032</v>
      </c>
      <c r="AL157">
        <v>1355652.9510555656</v>
      </c>
      <c r="AM157">
        <v>-13.726947998548903</v>
      </c>
    </row>
    <row r="158" spans="1:39" x14ac:dyDescent="0.3">
      <c r="A158">
        <v>155</v>
      </c>
      <c r="B158">
        <v>229861555.87441438</v>
      </c>
      <c r="C158">
        <v>2013.4279186520139</v>
      </c>
      <c r="D158">
        <v>19108.429598643419</v>
      </c>
      <c r="E158">
        <v>0.67343185328136113</v>
      </c>
      <c r="F158">
        <v>0.67661425077670667</v>
      </c>
      <c r="S158">
        <v>155</v>
      </c>
      <c r="T158">
        <v>0.59874789404535134</v>
      </c>
      <c r="AG158">
        <v>154</v>
      </c>
      <c r="AH158">
        <v>1347466.0147861238</v>
      </c>
      <c r="AI158">
        <v>-13.821877964378032</v>
      </c>
      <c r="AJ158">
        <v>1347466.0147861238</v>
      </c>
      <c r="AK158">
        <v>-13.821877964378032</v>
      </c>
      <c r="AL158">
        <v>1355652.9510555656</v>
      </c>
      <c r="AM158">
        <v>-13.726947998548903</v>
      </c>
    </row>
    <row r="159" spans="1:39" x14ac:dyDescent="0.3">
      <c r="A159">
        <v>156</v>
      </c>
      <c r="B159">
        <v>229862660.79768956</v>
      </c>
      <c r="C159">
        <v>2013.4363588334736</v>
      </c>
      <c r="D159">
        <v>19108.509083343131</v>
      </c>
      <c r="E159">
        <v>0.67341285312236454</v>
      </c>
      <c r="F159">
        <v>0.67659309380377886</v>
      </c>
      <c r="S159">
        <v>156</v>
      </c>
      <c r="T159">
        <v>0.59813363478451254</v>
      </c>
      <c r="AG159">
        <v>155</v>
      </c>
      <c r="AH159">
        <v>1347466.0147861238</v>
      </c>
      <c r="AI159">
        <v>-13.821877964378032</v>
      </c>
      <c r="AJ159">
        <v>1347466.0147861238</v>
      </c>
      <c r="AK159">
        <v>-13.821877964378032</v>
      </c>
      <c r="AL159">
        <v>1355652.9510555656</v>
      </c>
      <c r="AM159">
        <v>-13.726947998548903</v>
      </c>
    </row>
    <row r="160" spans="1:39" x14ac:dyDescent="0.3">
      <c r="A160">
        <v>157</v>
      </c>
      <c r="B160">
        <v>229320189.2852892</v>
      </c>
      <c r="C160">
        <v>2013.8637232193041</v>
      </c>
      <c r="D160">
        <v>19066.30029434141</v>
      </c>
      <c r="E160">
        <v>0.67328319729523745</v>
      </c>
      <c r="F160">
        <v>0.67110779296827916</v>
      </c>
      <c r="S160">
        <v>157</v>
      </c>
      <c r="T160">
        <v>0.59662782768288014</v>
      </c>
      <c r="AG160">
        <v>156</v>
      </c>
      <c r="AH160">
        <v>1347466.0147861238</v>
      </c>
      <c r="AI160">
        <v>-13.821877964378032</v>
      </c>
      <c r="AJ160">
        <v>1347466.0147861238</v>
      </c>
      <c r="AK160">
        <v>-13.821877964378032</v>
      </c>
      <c r="AL160">
        <v>1355652.9510555656</v>
      </c>
      <c r="AM160">
        <v>-13.726947998548903</v>
      </c>
    </row>
    <row r="161" spans="1:39" x14ac:dyDescent="0.3">
      <c r="A161">
        <v>158</v>
      </c>
      <c r="B161">
        <v>229321294.20856443</v>
      </c>
      <c r="C161">
        <v>2013.8721634007641</v>
      </c>
      <c r="D161">
        <v>19066.379779041134</v>
      </c>
      <c r="E161">
        <v>0.6732642002708642</v>
      </c>
      <c r="F161">
        <v>0.67108662927137763</v>
      </c>
      <c r="S161">
        <v>158</v>
      </c>
      <c r="T161">
        <v>0.59641157733156946</v>
      </c>
      <c r="AG161">
        <v>157</v>
      </c>
      <c r="AH161">
        <v>1347466.0147861238</v>
      </c>
      <c r="AI161">
        <v>-13.821877964378032</v>
      </c>
      <c r="AJ161">
        <v>1347466.0147861238</v>
      </c>
      <c r="AK161">
        <v>-13.821877964378032</v>
      </c>
      <c r="AL161">
        <v>1355652.9510555656</v>
      </c>
      <c r="AM161">
        <v>-13.726947998548903</v>
      </c>
    </row>
    <row r="162" spans="1:39" x14ac:dyDescent="0.3">
      <c r="A162">
        <v>159</v>
      </c>
      <c r="B162">
        <v>229861555.87441438</v>
      </c>
      <c r="C162">
        <v>2013.8829186520138</v>
      </c>
      <c r="D162">
        <v>19108.429598643419</v>
      </c>
      <c r="E162">
        <v>0.67249023330769753</v>
      </c>
      <c r="F162">
        <v>0.67103933166885155</v>
      </c>
      <c r="S162">
        <v>159</v>
      </c>
      <c r="T162">
        <v>0.59633411200644382</v>
      </c>
      <c r="AG162">
        <v>158</v>
      </c>
      <c r="AH162">
        <v>1176681.4415358203</v>
      </c>
      <c r="AI162">
        <v>0.60447538434065951</v>
      </c>
      <c r="AJ162">
        <v>1176681.4415358203</v>
      </c>
      <c r="AK162">
        <v>0.60447538434065951</v>
      </c>
      <c r="AL162">
        <v>1184868.3778052619</v>
      </c>
      <c r="AM162">
        <v>0.60032379019930304</v>
      </c>
    </row>
    <row r="163" spans="1:39" x14ac:dyDescent="0.3">
      <c r="A163">
        <v>160</v>
      </c>
      <c r="B163">
        <v>229862660.79768956</v>
      </c>
      <c r="C163">
        <v>2013.8913588334738</v>
      </c>
      <c r="D163">
        <v>19108.509083343131</v>
      </c>
      <c r="E163">
        <v>0.67247123335232595</v>
      </c>
      <c r="F163">
        <v>0.67101816812660919</v>
      </c>
      <c r="S163">
        <v>160</v>
      </c>
      <c r="T163">
        <v>0.59602564770689126</v>
      </c>
      <c r="AG163">
        <v>159</v>
      </c>
      <c r="AH163">
        <v>1176681.4415358203</v>
      </c>
      <c r="AI163">
        <v>0.60447538434065951</v>
      </c>
      <c r="AJ163">
        <v>1176681.4415358203</v>
      </c>
      <c r="AK163">
        <v>0.60447538434065951</v>
      </c>
      <c r="AL163">
        <v>1184868.3778052619</v>
      </c>
      <c r="AM163">
        <v>0.60032379019930304</v>
      </c>
    </row>
    <row r="164" spans="1:39" x14ac:dyDescent="0.3">
      <c r="A164">
        <v>161</v>
      </c>
      <c r="B164">
        <v>229667300.44220254</v>
      </c>
      <c r="C164">
        <v>2015.6940496348695</v>
      </c>
      <c r="D164">
        <v>19097.973320330941</v>
      </c>
      <c r="E164">
        <v>0.66899880674385825</v>
      </c>
      <c r="F164">
        <v>0.67045674914997888</v>
      </c>
      <c r="S164">
        <v>161</v>
      </c>
      <c r="T164">
        <v>0.59580695340431111</v>
      </c>
      <c r="AG164">
        <v>160</v>
      </c>
      <c r="AH164">
        <v>1176681.4415358203</v>
      </c>
      <c r="AI164">
        <v>0.60447538434065951</v>
      </c>
      <c r="AJ164">
        <v>1176681.4415358203</v>
      </c>
      <c r="AK164">
        <v>0.60447538434065951</v>
      </c>
      <c r="AL164">
        <v>1184868.3778052619</v>
      </c>
      <c r="AM164">
        <v>0.60032379019930304</v>
      </c>
    </row>
    <row r="165" spans="1:39" x14ac:dyDescent="0.3">
      <c r="A165">
        <v>162</v>
      </c>
      <c r="B165">
        <v>229668405.36547765</v>
      </c>
      <c r="C165">
        <v>2015.702489816329</v>
      </c>
      <c r="D165">
        <v>19098.052805030653</v>
      </c>
      <c r="E165">
        <v>0.66897980876436802</v>
      </c>
      <c r="F165">
        <v>0.67043558753738697</v>
      </c>
      <c r="S165">
        <v>162</v>
      </c>
      <c r="T165">
        <v>0.59576654972829035</v>
      </c>
      <c r="AG165">
        <v>161</v>
      </c>
      <c r="AH165">
        <v>1176681.4415358203</v>
      </c>
      <c r="AI165">
        <v>0.60447538434065951</v>
      </c>
      <c r="AJ165">
        <v>1176681.4415358203</v>
      </c>
      <c r="AK165">
        <v>0.60447538434065951</v>
      </c>
      <c r="AL165">
        <v>1184868.3778052619</v>
      </c>
      <c r="AM165">
        <v>0.60032379019930304</v>
      </c>
    </row>
    <row r="166" spans="1:39" x14ac:dyDescent="0.3">
      <c r="A166">
        <v>163</v>
      </c>
      <c r="B166">
        <v>229131958.20925334</v>
      </c>
      <c r="C166">
        <v>2016.273461424687</v>
      </c>
      <c r="D166">
        <v>19051.007588548244</v>
      </c>
      <c r="E166">
        <v>0.6685476012582483</v>
      </c>
      <c r="F166">
        <v>0.67035935288703485</v>
      </c>
      <c r="S166">
        <v>163</v>
      </c>
      <c r="T166">
        <v>0.5955882288933626</v>
      </c>
      <c r="AG166">
        <v>162</v>
      </c>
      <c r="AH166">
        <v>1176681.4415358203</v>
      </c>
      <c r="AI166">
        <v>0.60447538434065951</v>
      </c>
      <c r="AJ166">
        <v>1176681.4415358203</v>
      </c>
      <c r="AK166">
        <v>0.60447538434065951</v>
      </c>
      <c r="AL166">
        <v>1184868.3778052619</v>
      </c>
      <c r="AM166">
        <v>0.60032379019930304</v>
      </c>
    </row>
    <row r="167" spans="1:39" x14ac:dyDescent="0.3">
      <c r="A167">
        <v>164</v>
      </c>
      <c r="B167">
        <v>229133063.13252857</v>
      </c>
      <c r="C167">
        <v>2016.2819016061471</v>
      </c>
      <c r="D167">
        <v>19051.087073247963</v>
      </c>
      <c r="E167">
        <v>0.66852860786234192</v>
      </c>
      <c r="F167">
        <v>0.67033819191463395</v>
      </c>
      <c r="S167">
        <v>164</v>
      </c>
      <c r="T167">
        <v>0.59555635636917004</v>
      </c>
      <c r="AG167">
        <v>163</v>
      </c>
      <c r="AH167">
        <v>1176681.4415358203</v>
      </c>
      <c r="AI167">
        <v>0.60447538434065951</v>
      </c>
      <c r="AJ167">
        <v>1176681.4415358203</v>
      </c>
      <c r="AK167">
        <v>0.60447538434065951</v>
      </c>
      <c r="AL167">
        <v>1184868.3778052619</v>
      </c>
      <c r="AM167">
        <v>0.60032379019930304</v>
      </c>
    </row>
    <row r="168" spans="1:39" x14ac:dyDescent="0.3">
      <c r="A168">
        <v>165</v>
      </c>
      <c r="B168">
        <v>229673324.79837853</v>
      </c>
      <c r="C168">
        <v>2016.1388568573971</v>
      </c>
      <c r="D168">
        <v>19093.136892850252</v>
      </c>
      <c r="E168">
        <v>0.66808293070475089</v>
      </c>
      <c r="F168">
        <v>0.67028727825431023</v>
      </c>
      <c r="S168">
        <v>165</v>
      </c>
      <c r="T168">
        <v>0.59532136666040103</v>
      </c>
      <c r="AG168">
        <v>164</v>
      </c>
      <c r="AH168">
        <v>1176681.4415358203</v>
      </c>
      <c r="AI168">
        <v>0.60447538434065951</v>
      </c>
      <c r="AJ168">
        <v>1176681.4415358203</v>
      </c>
      <c r="AK168">
        <v>0.60447538434065951</v>
      </c>
      <c r="AL168">
        <v>1184868.3778052619</v>
      </c>
      <c r="AM168">
        <v>0.60032379019930304</v>
      </c>
    </row>
    <row r="169" spans="1:39" x14ac:dyDescent="0.3">
      <c r="A169">
        <v>166</v>
      </c>
      <c r="B169">
        <v>229674429.72165376</v>
      </c>
      <c r="C169">
        <v>2016.147297038857</v>
      </c>
      <c r="D169">
        <v>19093.216377549972</v>
      </c>
      <c r="E169">
        <v>0.66806393299430566</v>
      </c>
      <c r="F169">
        <v>0.67026611757661847</v>
      </c>
      <c r="S169">
        <v>166</v>
      </c>
      <c r="T169">
        <v>0.59502128574703139</v>
      </c>
      <c r="AG169">
        <v>165</v>
      </c>
      <c r="AH169">
        <v>1176681.4415358203</v>
      </c>
      <c r="AI169">
        <v>0.60447538434065951</v>
      </c>
      <c r="AJ169">
        <v>1176681.4415358203</v>
      </c>
      <c r="AK169">
        <v>0.60447538434065951</v>
      </c>
      <c r="AL169">
        <v>1184868.3778052619</v>
      </c>
      <c r="AM169">
        <v>0.60032379019930304</v>
      </c>
    </row>
    <row r="170" spans="1:39" x14ac:dyDescent="0.3">
      <c r="A170">
        <v>167</v>
      </c>
      <c r="B170">
        <v>229667300.44220254</v>
      </c>
      <c r="C170">
        <v>2016.1672496348697</v>
      </c>
      <c r="D170">
        <v>19097.973320330941</v>
      </c>
      <c r="E170">
        <v>0.66801856832953177</v>
      </c>
      <c r="F170">
        <v>0.66967389306178693</v>
      </c>
      <c r="S170">
        <v>167</v>
      </c>
      <c r="T170">
        <v>0.59495484914372476</v>
      </c>
      <c r="AG170">
        <v>166</v>
      </c>
      <c r="AH170">
        <v>1176681.4415358203</v>
      </c>
      <c r="AI170">
        <v>0.60447538434065951</v>
      </c>
      <c r="AJ170">
        <v>1176681.4415358203</v>
      </c>
      <c r="AK170">
        <v>0.60447538434065951</v>
      </c>
      <c r="AL170">
        <v>1184868.3778052619</v>
      </c>
      <c r="AM170">
        <v>0.60032379019930304</v>
      </c>
    </row>
    <row r="171" spans="1:39" x14ac:dyDescent="0.3">
      <c r="A171">
        <v>168</v>
      </c>
      <c r="B171">
        <v>229668405.36547765</v>
      </c>
      <c r="C171">
        <v>2016.1756898163289</v>
      </c>
      <c r="D171">
        <v>19098.052805030653</v>
      </c>
      <c r="E171">
        <v>0.66799957066681459</v>
      </c>
      <c r="F171">
        <v>0.66965273554200244</v>
      </c>
      <c r="S171">
        <v>168</v>
      </c>
      <c r="T171">
        <v>0.59471734402480703</v>
      </c>
      <c r="AG171">
        <v>167</v>
      </c>
      <c r="AH171">
        <v>1176681.4415358203</v>
      </c>
      <c r="AI171">
        <v>0.60447538434065951</v>
      </c>
      <c r="AJ171">
        <v>1176681.4415358203</v>
      </c>
      <c r="AK171">
        <v>0.60447538434065951</v>
      </c>
      <c r="AL171">
        <v>1184868.3778052619</v>
      </c>
      <c r="AM171">
        <v>0.60032379019930304</v>
      </c>
    </row>
    <row r="172" spans="1:39" x14ac:dyDescent="0.3">
      <c r="A172">
        <v>169</v>
      </c>
      <c r="B172">
        <v>229855531.51823837</v>
      </c>
      <c r="C172">
        <v>2017.2831114294863</v>
      </c>
      <c r="D172">
        <v>19113.266026124107</v>
      </c>
      <c r="E172">
        <v>0.66544453812263493</v>
      </c>
      <c r="F172">
        <v>0.66738873234721152</v>
      </c>
      <c r="S172">
        <v>169</v>
      </c>
      <c r="T172">
        <v>0.59423550953418414</v>
      </c>
      <c r="AG172">
        <v>168</v>
      </c>
      <c r="AH172">
        <v>1176681.4415358203</v>
      </c>
      <c r="AI172">
        <v>0.60447538434065951</v>
      </c>
      <c r="AJ172">
        <v>1176681.4415358203</v>
      </c>
      <c r="AK172">
        <v>0.60447538434065951</v>
      </c>
      <c r="AL172">
        <v>1184868.3778052619</v>
      </c>
      <c r="AM172">
        <v>0.60032379019930304</v>
      </c>
    </row>
    <row r="173" spans="1:39" x14ac:dyDescent="0.3">
      <c r="A173">
        <v>170</v>
      </c>
      <c r="B173">
        <v>229856636.44151351</v>
      </c>
      <c r="C173">
        <v>2017.291551610946</v>
      </c>
      <c r="D173">
        <v>19113.345510823819</v>
      </c>
      <c r="E173">
        <v>0.66542554006954313</v>
      </c>
      <c r="F173">
        <v>0.66736756861878677</v>
      </c>
      <c r="S173">
        <v>170</v>
      </c>
      <c r="T173">
        <v>0.59367046582548089</v>
      </c>
      <c r="AG173">
        <v>169</v>
      </c>
      <c r="AH173">
        <v>1176681.4415358203</v>
      </c>
      <c r="AI173">
        <v>0.60447538434065951</v>
      </c>
      <c r="AJ173">
        <v>1176681.4415358203</v>
      </c>
      <c r="AK173">
        <v>0.60447538434065951</v>
      </c>
      <c r="AL173">
        <v>1184868.3778052619</v>
      </c>
      <c r="AM173">
        <v>0.60032379019930304</v>
      </c>
    </row>
    <row r="174" spans="1:39" x14ac:dyDescent="0.3">
      <c r="A174">
        <v>171</v>
      </c>
      <c r="B174">
        <v>229320189.2852892</v>
      </c>
      <c r="C174">
        <v>2017.8625232193042</v>
      </c>
      <c r="D174">
        <v>19066.30029434141</v>
      </c>
      <c r="E174">
        <v>0.66499380502637551</v>
      </c>
      <c r="F174">
        <v>0.6673202724938706</v>
      </c>
      <c r="S174">
        <v>171</v>
      </c>
      <c r="T174">
        <v>0.59356932923092043</v>
      </c>
      <c r="AG174">
        <v>170</v>
      </c>
      <c r="AH174">
        <v>1176681.4415358203</v>
      </c>
      <c r="AI174">
        <v>0.60447538434065951</v>
      </c>
      <c r="AJ174">
        <v>1176681.4415358203</v>
      </c>
      <c r="AK174">
        <v>0.60447538434065951</v>
      </c>
      <c r="AL174">
        <v>1184868.3778052619</v>
      </c>
      <c r="AM174">
        <v>0.60032379019930304</v>
      </c>
    </row>
    <row r="175" spans="1:39" x14ac:dyDescent="0.3">
      <c r="A175">
        <v>172</v>
      </c>
      <c r="B175">
        <v>229321294.20856443</v>
      </c>
      <c r="C175">
        <v>2017.8709634007639</v>
      </c>
      <c r="D175">
        <v>19066.379779041134</v>
      </c>
      <c r="E175">
        <v>0.66497481141840042</v>
      </c>
      <c r="F175">
        <v>0.66729910891186195</v>
      </c>
      <c r="S175">
        <v>172</v>
      </c>
      <c r="T175">
        <v>0.59330001839166657</v>
      </c>
      <c r="AG175">
        <v>171</v>
      </c>
      <c r="AH175">
        <v>1176681.4415358203</v>
      </c>
      <c r="AI175">
        <v>0.60447538434065951</v>
      </c>
      <c r="AJ175">
        <v>1176681.4415358203</v>
      </c>
      <c r="AK175">
        <v>0.60447538434065951</v>
      </c>
      <c r="AL175">
        <v>1184868.3778052619</v>
      </c>
      <c r="AM175">
        <v>0.60032379019930304</v>
      </c>
    </row>
    <row r="176" spans="1:39" x14ac:dyDescent="0.3">
      <c r="A176">
        <v>173</v>
      </c>
      <c r="B176">
        <v>229861555.87441438</v>
      </c>
      <c r="C176">
        <v>2017.7279186520138</v>
      </c>
      <c r="D176">
        <v>19108.429598643419</v>
      </c>
      <c r="E176">
        <v>0.66452868695538791</v>
      </c>
      <c r="F176">
        <v>0.66673781177395464</v>
      </c>
      <c r="S176">
        <v>173</v>
      </c>
      <c r="T176">
        <v>0.59297005745104792</v>
      </c>
      <c r="AG176">
        <v>172</v>
      </c>
      <c r="AH176">
        <v>1176681.4415358203</v>
      </c>
      <c r="AI176">
        <v>0.60447538434065951</v>
      </c>
      <c r="AJ176">
        <v>1176681.4415358203</v>
      </c>
      <c r="AK176">
        <v>0.60447538434065951</v>
      </c>
      <c r="AL176">
        <v>1184868.3778052619</v>
      </c>
      <c r="AM176">
        <v>0.60032379019930304</v>
      </c>
    </row>
    <row r="177" spans="1:39" x14ac:dyDescent="0.3">
      <c r="A177">
        <v>174</v>
      </c>
      <c r="B177">
        <v>229862660.79768956</v>
      </c>
      <c r="C177">
        <v>2017.7363588334738</v>
      </c>
      <c r="D177">
        <v>19108.509083343131</v>
      </c>
      <c r="E177">
        <v>0.66450968916227138</v>
      </c>
      <c r="F177">
        <v>0.66671665004217939</v>
      </c>
      <c r="S177">
        <v>174</v>
      </c>
      <c r="T177">
        <v>0.5926981192308286</v>
      </c>
      <c r="AG177">
        <v>173</v>
      </c>
      <c r="AH177">
        <v>1176681.4415358203</v>
      </c>
      <c r="AI177">
        <v>0.60447538434065951</v>
      </c>
      <c r="AJ177">
        <v>1176681.4415358203</v>
      </c>
      <c r="AK177">
        <v>0.60447538434065951</v>
      </c>
      <c r="AL177">
        <v>1184868.3778052619</v>
      </c>
      <c r="AM177">
        <v>0.60032379019930304</v>
      </c>
    </row>
    <row r="178" spans="1:39" x14ac:dyDescent="0.3">
      <c r="A178">
        <v>175</v>
      </c>
      <c r="B178">
        <v>229855531.51823837</v>
      </c>
      <c r="C178">
        <v>2017.7563114294862</v>
      </c>
      <c r="D178">
        <v>19113.266026124107</v>
      </c>
      <c r="E178">
        <v>0.66446432559044533</v>
      </c>
      <c r="F178">
        <v>0.66664041382876316</v>
      </c>
      <c r="S178">
        <v>175</v>
      </c>
      <c r="T178">
        <v>0.59259357970611082</v>
      </c>
      <c r="AG178">
        <v>174</v>
      </c>
      <c r="AH178">
        <v>1176681.4415358203</v>
      </c>
      <c r="AI178">
        <v>0.60447538434065951</v>
      </c>
      <c r="AJ178">
        <v>1176681.4415358203</v>
      </c>
      <c r="AK178">
        <v>0.60447538434065951</v>
      </c>
      <c r="AL178">
        <v>1184868.3778052619</v>
      </c>
      <c r="AM178">
        <v>0.60032379019930304</v>
      </c>
    </row>
    <row r="179" spans="1:39" x14ac:dyDescent="0.3">
      <c r="A179">
        <v>176</v>
      </c>
      <c r="B179">
        <v>229856636.44151351</v>
      </c>
      <c r="C179">
        <v>2017.764751610946</v>
      </c>
      <c r="D179">
        <v>19113.345510823819</v>
      </c>
      <c r="E179">
        <v>0.66444532784365307</v>
      </c>
      <c r="F179">
        <v>0.66661925271849731</v>
      </c>
      <c r="S179">
        <v>176</v>
      </c>
      <c r="T179">
        <v>0.59198462377661309</v>
      </c>
      <c r="AG179">
        <v>175</v>
      </c>
      <c r="AH179">
        <v>1176681.4415358203</v>
      </c>
      <c r="AI179">
        <v>0.60447538434065951</v>
      </c>
      <c r="AJ179">
        <v>1176681.4415358203</v>
      </c>
      <c r="AK179">
        <v>0.60447538434065951</v>
      </c>
      <c r="AL179">
        <v>1184868.3778052619</v>
      </c>
      <c r="AM179">
        <v>0.60032379019930304</v>
      </c>
    </row>
    <row r="180" spans="1:39" x14ac:dyDescent="0.3">
      <c r="A180">
        <v>177</v>
      </c>
      <c r="B180">
        <v>230208667.03132764</v>
      </c>
      <c r="C180">
        <v>2017.5954450675788</v>
      </c>
      <c r="D180">
        <v>19140.102624632942</v>
      </c>
      <c r="E180">
        <v>0.66430756676151126</v>
      </c>
      <c r="F180">
        <v>0.66656836436986078</v>
      </c>
      <c r="S180">
        <v>177</v>
      </c>
      <c r="T180">
        <v>0.59159425284954281</v>
      </c>
      <c r="AG180">
        <v>176</v>
      </c>
      <c r="AH180">
        <v>1176681.4415358203</v>
      </c>
      <c r="AI180">
        <v>0.60447538434065951</v>
      </c>
      <c r="AJ180">
        <v>1176681.4415358203</v>
      </c>
      <c r="AK180">
        <v>0.60447538434065951</v>
      </c>
      <c r="AL180">
        <v>1184868.3778052619</v>
      </c>
      <c r="AM180">
        <v>0.60032379019930304</v>
      </c>
    </row>
    <row r="181" spans="1:39" x14ac:dyDescent="0.3">
      <c r="A181">
        <v>178</v>
      </c>
      <c r="B181">
        <v>230209771.95460284</v>
      </c>
      <c r="C181">
        <v>2017.6038852490387</v>
      </c>
      <c r="D181">
        <v>19140.182109332662</v>
      </c>
      <c r="E181">
        <v>0.66428856716509666</v>
      </c>
      <c r="F181">
        <v>0.6665472035436415</v>
      </c>
      <c r="S181">
        <v>178</v>
      </c>
      <c r="T181">
        <v>0.59098637999512238</v>
      </c>
      <c r="AG181">
        <v>177</v>
      </c>
      <c r="AH181">
        <v>1176681.4415358203</v>
      </c>
      <c r="AI181">
        <v>0.60447538434065951</v>
      </c>
      <c r="AJ181">
        <v>1176681.4415358203</v>
      </c>
      <c r="AK181">
        <v>0.60447538434065951</v>
      </c>
      <c r="AL181">
        <v>1184868.3778052619</v>
      </c>
      <c r="AM181">
        <v>0.60032379019930304</v>
      </c>
    </row>
    <row r="182" spans="1:39" x14ac:dyDescent="0.3">
      <c r="A182">
        <v>179</v>
      </c>
      <c r="B182">
        <v>230396898.10736349</v>
      </c>
      <c r="C182">
        <v>2019.184506862196</v>
      </c>
      <c r="D182">
        <v>19155.395330426109</v>
      </c>
      <c r="E182">
        <v>0.66075320267855608</v>
      </c>
      <c r="F182">
        <v>0.66595530942641401</v>
      </c>
      <c r="S182">
        <v>179</v>
      </c>
      <c r="T182">
        <v>0.58974698096062628</v>
      </c>
      <c r="AG182">
        <v>178</v>
      </c>
      <c r="AH182">
        <v>1176681.4415358203</v>
      </c>
      <c r="AI182">
        <v>0.60447538434065951</v>
      </c>
      <c r="AJ182">
        <v>1176681.4415358203</v>
      </c>
      <c r="AK182">
        <v>0.60447538434065951</v>
      </c>
      <c r="AL182">
        <v>1184868.3778052619</v>
      </c>
      <c r="AM182">
        <v>0.60032379019930304</v>
      </c>
    </row>
    <row r="183" spans="1:39" x14ac:dyDescent="0.3">
      <c r="A183">
        <v>180</v>
      </c>
      <c r="B183">
        <v>230398003.03063861</v>
      </c>
      <c r="C183">
        <v>2019.1929470436548</v>
      </c>
      <c r="D183">
        <v>19155.474815125821</v>
      </c>
      <c r="E183">
        <v>0.66073420307282482</v>
      </c>
      <c r="F183">
        <v>0.66593415165769188</v>
      </c>
      <c r="S183">
        <v>180</v>
      </c>
      <c r="T183">
        <v>0.58914204224079991</v>
      </c>
      <c r="AG183">
        <v>179</v>
      </c>
      <c r="AH183">
        <v>1176681.4415358203</v>
      </c>
      <c r="AI183">
        <v>0.60447538434065951</v>
      </c>
      <c r="AJ183">
        <v>1176681.4415358203</v>
      </c>
      <c r="AK183">
        <v>0.60447538434065951</v>
      </c>
      <c r="AL183">
        <v>1184868.3778052619</v>
      </c>
      <c r="AM183">
        <v>0.60032379019930304</v>
      </c>
    </row>
    <row r="184" spans="1:39" x14ac:dyDescent="0.3">
      <c r="A184">
        <v>181</v>
      </c>
      <c r="B184">
        <v>229667300.44220254</v>
      </c>
      <c r="C184">
        <v>2020.1660496348695</v>
      </c>
      <c r="D184">
        <v>19097.973320330941</v>
      </c>
      <c r="E184">
        <v>0.65973100969538734</v>
      </c>
      <c r="F184">
        <v>0.6601639139646428</v>
      </c>
      <c r="S184">
        <v>181</v>
      </c>
      <c r="T184">
        <v>0.58879936952633161</v>
      </c>
      <c r="AG184">
        <v>180</v>
      </c>
      <c r="AH184">
        <v>1176681.4415358203</v>
      </c>
      <c r="AI184">
        <v>0.60447538434065951</v>
      </c>
      <c r="AJ184">
        <v>1176681.4415358203</v>
      </c>
      <c r="AK184">
        <v>0.60447538434065951</v>
      </c>
      <c r="AL184">
        <v>1184868.3778052619</v>
      </c>
      <c r="AM184">
        <v>0.60032379019930304</v>
      </c>
    </row>
    <row r="185" spans="1:39" x14ac:dyDescent="0.3">
      <c r="A185">
        <v>182</v>
      </c>
      <c r="B185">
        <v>229668405.36547765</v>
      </c>
      <c r="C185">
        <v>2020.174489816329</v>
      </c>
      <c r="D185">
        <v>19098.052805030653</v>
      </c>
      <c r="E185">
        <v>0.65971201513773525</v>
      </c>
      <c r="F185">
        <v>0.66014275112490572</v>
      </c>
      <c r="S185">
        <v>182</v>
      </c>
      <c r="T185">
        <v>0.58818942238463989</v>
      </c>
      <c r="AG185">
        <v>181</v>
      </c>
      <c r="AH185">
        <v>1176681.4415358203</v>
      </c>
      <c r="AI185">
        <v>0.60447538434065951</v>
      </c>
      <c r="AJ185">
        <v>1176681.4415358203</v>
      </c>
      <c r="AK185">
        <v>0.60447538434065951</v>
      </c>
      <c r="AL185">
        <v>1184868.3778052619</v>
      </c>
      <c r="AM185">
        <v>0.60032379019930304</v>
      </c>
    </row>
    <row r="186" spans="1:39" x14ac:dyDescent="0.3">
      <c r="A186">
        <v>183</v>
      </c>
      <c r="B186">
        <v>230208667.03132764</v>
      </c>
      <c r="C186">
        <v>2019.9326450675787</v>
      </c>
      <c r="D186">
        <v>19140.102624632942</v>
      </c>
      <c r="E186">
        <v>0.65946825565256917</v>
      </c>
      <c r="F186">
        <v>0.65981004488232009</v>
      </c>
      <c r="S186">
        <v>183</v>
      </c>
      <c r="T186">
        <v>0.58811309211653318</v>
      </c>
      <c r="AG186">
        <v>182</v>
      </c>
      <c r="AH186">
        <v>1176681.4415358203</v>
      </c>
      <c r="AI186">
        <v>0.60447538434065951</v>
      </c>
      <c r="AJ186">
        <v>1176681.4415358203</v>
      </c>
      <c r="AK186">
        <v>0.60447538434065951</v>
      </c>
      <c r="AL186">
        <v>1184868.3778052619</v>
      </c>
      <c r="AM186">
        <v>0.60032379019930304</v>
      </c>
    </row>
    <row r="187" spans="1:39" x14ac:dyDescent="0.3">
      <c r="A187">
        <v>184</v>
      </c>
      <c r="B187">
        <v>230209771.95460284</v>
      </c>
      <c r="C187">
        <v>2019.9410852490387</v>
      </c>
      <c r="D187">
        <v>19140.182109332662</v>
      </c>
      <c r="E187">
        <v>0.65944925727762871</v>
      </c>
      <c r="F187">
        <v>0.65978888306771266</v>
      </c>
      <c r="S187">
        <v>184</v>
      </c>
      <c r="T187">
        <v>0.58773716141776411</v>
      </c>
      <c r="AG187">
        <v>183</v>
      </c>
      <c r="AH187">
        <v>1176681.4415358203</v>
      </c>
      <c r="AI187">
        <v>0.60447538434065951</v>
      </c>
      <c r="AJ187">
        <v>1176681.4415358203</v>
      </c>
      <c r="AK187">
        <v>0.60447538434065951</v>
      </c>
      <c r="AL187">
        <v>1184868.3778052619</v>
      </c>
      <c r="AM187">
        <v>0.60032379019930304</v>
      </c>
    </row>
    <row r="188" spans="1:39" x14ac:dyDescent="0.3">
      <c r="A188">
        <v>185</v>
      </c>
      <c r="B188">
        <v>229855531.51823837</v>
      </c>
      <c r="C188">
        <v>2021.7551114294863</v>
      </c>
      <c r="D188">
        <v>19113.266026124107</v>
      </c>
      <c r="E188">
        <v>0.65617708423639332</v>
      </c>
      <c r="F188">
        <v>0.65919892398484048</v>
      </c>
      <c r="S188">
        <v>185</v>
      </c>
      <c r="T188">
        <v>0.5875098555047038</v>
      </c>
      <c r="AG188">
        <v>184</v>
      </c>
      <c r="AH188">
        <v>1176681.4415358203</v>
      </c>
      <c r="AI188">
        <v>0.60447538434065951</v>
      </c>
      <c r="AJ188">
        <v>1176681.4415358203</v>
      </c>
      <c r="AK188">
        <v>0.60447538434065951</v>
      </c>
      <c r="AL188">
        <v>1184868.3778052619</v>
      </c>
      <c r="AM188">
        <v>0.60032379019930304</v>
      </c>
    </row>
    <row r="189" spans="1:39" x14ac:dyDescent="0.3">
      <c r="A189">
        <v>186</v>
      </c>
      <c r="B189">
        <v>229856636.44151351</v>
      </c>
      <c r="C189">
        <v>2021.763551610946</v>
      </c>
      <c r="D189">
        <v>19113.345510823819</v>
      </c>
      <c r="E189">
        <v>0.65615808950131538</v>
      </c>
      <c r="F189">
        <v>0.65917776483225765</v>
      </c>
      <c r="S189">
        <v>186</v>
      </c>
      <c r="T189">
        <v>0.58712798861141624</v>
      </c>
      <c r="AG189">
        <v>185</v>
      </c>
      <c r="AH189">
        <v>1176681.4415358203</v>
      </c>
      <c r="AI189">
        <v>0.60447538434065951</v>
      </c>
      <c r="AJ189">
        <v>1176681.4415358203</v>
      </c>
      <c r="AK189">
        <v>0.60447538434065951</v>
      </c>
      <c r="AL189">
        <v>1184868.3778052619</v>
      </c>
      <c r="AM189">
        <v>0.60032379019930304</v>
      </c>
    </row>
    <row r="190" spans="1:39" x14ac:dyDescent="0.3">
      <c r="A190">
        <v>187</v>
      </c>
      <c r="B190">
        <v>230396898.10736349</v>
      </c>
      <c r="C190">
        <v>2021.521706862196</v>
      </c>
      <c r="D190">
        <v>19155.395330426109</v>
      </c>
      <c r="E190">
        <v>0.65591395859457491</v>
      </c>
      <c r="F190">
        <v>0.6564448758032031</v>
      </c>
      <c r="S190">
        <v>187</v>
      </c>
      <c r="T190">
        <v>0.58705155731869019</v>
      </c>
      <c r="AG190">
        <v>186</v>
      </c>
      <c r="AH190">
        <v>1176681.4415358203</v>
      </c>
      <c r="AI190">
        <v>0.60447538434065951</v>
      </c>
      <c r="AJ190">
        <v>1176681.4415358203</v>
      </c>
      <c r="AK190">
        <v>0.60447538434065951</v>
      </c>
      <c r="AL190">
        <v>1184868.3778052619</v>
      </c>
      <c r="AM190">
        <v>0.60032379019930304</v>
      </c>
    </row>
    <row r="191" spans="1:39" x14ac:dyDescent="0.3">
      <c r="A191">
        <v>188</v>
      </c>
      <c r="B191">
        <v>230398003.03063861</v>
      </c>
      <c r="C191">
        <v>2021.530147043655</v>
      </c>
      <c r="D191">
        <v>19155.474815125821</v>
      </c>
      <c r="E191">
        <v>0.65589496016366033</v>
      </c>
      <c r="F191">
        <v>0.65642371290780899</v>
      </c>
      <c r="S191">
        <v>188</v>
      </c>
      <c r="T191">
        <v>0.58644901511684722</v>
      </c>
      <c r="AG191">
        <v>187</v>
      </c>
      <c r="AH191">
        <v>1176681.4415358203</v>
      </c>
      <c r="AI191">
        <v>0.60447538434065951</v>
      </c>
      <c r="AJ191">
        <v>1176681.4415358203</v>
      </c>
      <c r="AK191">
        <v>0.60447538434065951</v>
      </c>
      <c r="AL191">
        <v>1184868.3778052619</v>
      </c>
      <c r="AM191">
        <v>0.60032379019930304</v>
      </c>
    </row>
    <row r="192" spans="1:39" x14ac:dyDescent="0.3">
      <c r="A192">
        <v>189</v>
      </c>
      <c r="B192">
        <v>230605793.44181415</v>
      </c>
      <c r="C192">
        <v>2022.1866705051177</v>
      </c>
      <c r="D192">
        <v>19172.544791397144</v>
      </c>
      <c r="E192">
        <v>0.65424384977733918</v>
      </c>
      <c r="F192">
        <v>0.65609106515305349</v>
      </c>
      <c r="S192">
        <v>189</v>
      </c>
      <c r="T192">
        <v>0.58578003940807055</v>
      </c>
      <c r="AG192">
        <v>188</v>
      </c>
      <c r="AH192">
        <v>1176681.4415358203</v>
      </c>
      <c r="AI192">
        <v>0.60447538434065951</v>
      </c>
      <c r="AJ192">
        <v>1176681.4415358203</v>
      </c>
      <c r="AK192">
        <v>0.60447538434065951</v>
      </c>
      <c r="AL192">
        <v>1184868.3778052619</v>
      </c>
      <c r="AM192">
        <v>0.60032379019930304</v>
      </c>
    </row>
    <row r="193" spans="1:39" x14ac:dyDescent="0.3">
      <c r="A193">
        <v>190</v>
      </c>
      <c r="B193">
        <v>230606898.36508936</v>
      </c>
      <c r="C193">
        <v>2022.1951106865781</v>
      </c>
      <c r="D193">
        <v>19172.62427609686</v>
      </c>
      <c r="E193">
        <v>0.65422485072662329</v>
      </c>
      <c r="F193">
        <v>0.6560699032372308</v>
      </c>
      <c r="S193">
        <v>190</v>
      </c>
      <c r="T193">
        <v>0.58517328276468572</v>
      </c>
      <c r="AG193">
        <v>189</v>
      </c>
      <c r="AH193">
        <v>1176681.4415358203</v>
      </c>
      <c r="AI193">
        <v>0.60447538434065951</v>
      </c>
      <c r="AJ193">
        <v>1176681.4415358203</v>
      </c>
      <c r="AK193">
        <v>0.60447538434065951</v>
      </c>
      <c r="AL193">
        <v>1184868.3778052619</v>
      </c>
      <c r="AM193">
        <v>0.60032379019930304</v>
      </c>
    </row>
    <row r="194" spans="1:39" x14ac:dyDescent="0.3">
      <c r="A194">
        <v>191</v>
      </c>
      <c r="B194">
        <v>230208667.03132764</v>
      </c>
      <c r="C194">
        <v>2023.9314450675788</v>
      </c>
      <c r="D194">
        <v>19140.102624632942</v>
      </c>
      <c r="E194">
        <v>0.65118283935363397</v>
      </c>
      <c r="F194">
        <v>0.65548020416460817</v>
      </c>
      <c r="S194">
        <v>191</v>
      </c>
      <c r="T194">
        <v>0.58509678983120228</v>
      </c>
      <c r="AG194">
        <v>190</v>
      </c>
      <c r="AH194">
        <v>1176681.4415358203</v>
      </c>
      <c r="AI194">
        <v>0.60447538434065951</v>
      </c>
      <c r="AJ194">
        <v>1176681.4415358203</v>
      </c>
      <c r="AK194">
        <v>0.60447538434065951</v>
      </c>
      <c r="AL194">
        <v>1184868.3778052619</v>
      </c>
      <c r="AM194">
        <v>0.60032379019930304</v>
      </c>
    </row>
    <row r="195" spans="1:39" x14ac:dyDescent="0.3">
      <c r="A195">
        <v>192</v>
      </c>
      <c r="B195">
        <v>230209771.95460284</v>
      </c>
      <c r="C195">
        <v>2023.9398852490388</v>
      </c>
      <c r="D195">
        <v>19140.182109332662</v>
      </c>
      <c r="E195">
        <v>0.65116384368071401</v>
      </c>
      <c r="F195">
        <v>0.65545904481973838</v>
      </c>
      <c r="S195">
        <v>192</v>
      </c>
      <c r="T195">
        <v>0.58472718309541727</v>
      </c>
      <c r="AG195">
        <v>191</v>
      </c>
      <c r="AH195">
        <v>1176681.4415358203</v>
      </c>
      <c r="AI195">
        <v>0.60447538434065951</v>
      </c>
      <c r="AJ195">
        <v>1176681.4415358203</v>
      </c>
      <c r="AK195">
        <v>0.60447538434065951</v>
      </c>
      <c r="AL195">
        <v>1184868.3778052619</v>
      </c>
      <c r="AM195">
        <v>0.60032379019930304</v>
      </c>
    </row>
    <row r="196" spans="1:39" x14ac:dyDescent="0.3">
      <c r="A196">
        <v>193</v>
      </c>
      <c r="B196">
        <v>231147160.03093928</v>
      </c>
      <c r="C196">
        <v>2024.0880659378274</v>
      </c>
      <c r="D196">
        <v>19214.674095699153</v>
      </c>
      <c r="E196">
        <v>0.64955043512175592</v>
      </c>
      <c r="F196">
        <v>0.65212113036527886</v>
      </c>
      <c r="S196">
        <v>193</v>
      </c>
      <c r="T196">
        <v>0.58461158791480605</v>
      </c>
      <c r="AG196">
        <v>192</v>
      </c>
      <c r="AH196">
        <v>1176681.4415358203</v>
      </c>
      <c r="AI196">
        <v>0.60447538434065951</v>
      </c>
      <c r="AJ196">
        <v>1176681.4415358203</v>
      </c>
      <c r="AK196">
        <v>0.60447538434065951</v>
      </c>
      <c r="AL196">
        <v>1184868.3778052619</v>
      </c>
      <c r="AM196">
        <v>0.60032379019930304</v>
      </c>
    </row>
    <row r="197" spans="1:39" x14ac:dyDescent="0.3">
      <c r="A197">
        <v>194</v>
      </c>
      <c r="B197">
        <v>231148264.95421448</v>
      </c>
      <c r="C197">
        <v>2024.0965061192871</v>
      </c>
      <c r="D197">
        <v>19214.753580398865</v>
      </c>
      <c r="E197">
        <v>0.64953143502107835</v>
      </c>
      <c r="F197">
        <v>0.65209996788620495</v>
      </c>
      <c r="S197">
        <v>194</v>
      </c>
      <c r="T197">
        <v>0.5844965043160788</v>
      </c>
      <c r="AG197">
        <v>193</v>
      </c>
      <c r="AH197">
        <v>1176681.4415358203</v>
      </c>
      <c r="AI197">
        <v>0.60447538434065951</v>
      </c>
      <c r="AJ197">
        <v>1176681.4415358203</v>
      </c>
      <c r="AK197">
        <v>0.60447538434065951</v>
      </c>
      <c r="AL197">
        <v>1184868.3778052619</v>
      </c>
      <c r="AM197">
        <v>0.60032379019930304</v>
      </c>
    </row>
    <row r="198" spans="1:39" x14ac:dyDescent="0.3">
      <c r="A198">
        <v>195</v>
      </c>
      <c r="B198">
        <v>230605793.44181415</v>
      </c>
      <c r="C198">
        <v>2024.5238705051177</v>
      </c>
      <c r="D198">
        <v>19172.544791397144</v>
      </c>
      <c r="E198">
        <v>0.64940338247886986</v>
      </c>
      <c r="F198">
        <v>0.65176615865537735</v>
      </c>
      <c r="S198">
        <v>195</v>
      </c>
      <c r="T198">
        <v>0.58422188718209234</v>
      </c>
      <c r="AG198">
        <v>194</v>
      </c>
      <c r="AH198">
        <v>1176681.4415358203</v>
      </c>
      <c r="AI198">
        <v>0.60447538434065951</v>
      </c>
      <c r="AJ198">
        <v>1176681.4415358203</v>
      </c>
      <c r="AK198">
        <v>0.60447538434065951</v>
      </c>
      <c r="AL198">
        <v>1184868.3778052619</v>
      </c>
      <c r="AM198">
        <v>0.60032379019930304</v>
      </c>
    </row>
    <row r="199" spans="1:39" x14ac:dyDescent="0.3">
      <c r="A199">
        <v>196</v>
      </c>
      <c r="B199">
        <v>230606898.36508936</v>
      </c>
      <c r="C199">
        <v>2024.5323106865781</v>
      </c>
      <c r="D199">
        <v>19172.62427609686</v>
      </c>
      <c r="E199">
        <v>0.64938438469234228</v>
      </c>
      <c r="F199">
        <v>0.65174499730710145</v>
      </c>
      <c r="S199">
        <v>196</v>
      </c>
      <c r="T199">
        <v>0.58410633313558591</v>
      </c>
      <c r="AG199">
        <v>195</v>
      </c>
      <c r="AH199">
        <v>1176681.4415358203</v>
      </c>
      <c r="AI199">
        <v>0.60447538434065951</v>
      </c>
      <c r="AJ199">
        <v>1176681.4415358203</v>
      </c>
      <c r="AK199">
        <v>0.60447538434065951</v>
      </c>
      <c r="AL199">
        <v>1184868.3778052619</v>
      </c>
      <c r="AM199">
        <v>0.60032379019930304</v>
      </c>
    </row>
    <row r="200" spans="1:39" x14ac:dyDescent="0.3">
      <c r="A200">
        <v>197</v>
      </c>
      <c r="B200">
        <v>231147160.03093928</v>
      </c>
      <c r="C200">
        <v>2024.5430659378274</v>
      </c>
      <c r="D200">
        <v>19214.674095699153</v>
      </c>
      <c r="E200">
        <v>0.64860886885161173</v>
      </c>
      <c r="F200">
        <v>0.65115351033883018</v>
      </c>
      <c r="S200">
        <v>197</v>
      </c>
      <c r="T200">
        <v>0.58357617802405515</v>
      </c>
      <c r="AG200">
        <v>196</v>
      </c>
      <c r="AH200">
        <v>1176681.4415358203</v>
      </c>
      <c r="AI200">
        <v>0.60447538434065951</v>
      </c>
      <c r="AJ200">
        <v>1176681.4415358203</v>
      </c>
      <c r="AK200">
        <v>0.60447538434065951</v>
      </c>
      <c r="AL200">
        <v>1184868.3778052619</v>
      </c>
      <c r="AM200">
        <v>0.60032379019930304</v>
      </c>
    </row>
    <row r="201" spans="1:39" x14ac:dyDescent="0.3">
      <c r="A201">
        <v>198</v>
      </c>
      <c r="B201">
        <v>231148264.95421448</v>
      </c>
      <c r="C201">
        <v>2024.5515061192873</v>
      </c>
      <c r="D201">
        <v>19214.753580398865</v>
      </c>
      <c r="E201">
        <v>0.64858986889261283</v>
      </c>
      <c r="F201">
        <v>0.65113235180419848</v>
      </c>
      <c r="S201">
        <v>198</v>
      </c>
      <c r="T201">
        <v>0.58307170907254591</v>
      </c>
      <c r="AG201">
        <v>197</v>
      </c>
      <c r="AH201">
        <v>1176681.4415358203</v>
      </c>
      <c r="AI201">
        <v>0.60447538434065951</v>
      </c>
      <c r="AJ201">
        <v>1176681.4415358203</v>
      </c>
      <c r="AK201">
        <v>0.60447538434065951</v>
      </c>
      <c r="AL201">
        <v>1184868.3778052619</v>
      </c>
      <c r="AM201">
        <v>0.60032379019930304</v>
      </c>
    </row>
    <row r="202" spans="1:39" x14ac:dyDescent="0.3">
      <c r="A202">
        <v>199</v>
      </c>
      <c r="B202">
        <v>230396898.10736349</v>
      </c>
      <c r="C202">
        <v>2025.520506862196</v>
      </c>
      <c r="D202">
        <v>19155.395330426109</v>
      </c>
      <c r="E202">
        <v>0.64762879702613196</v>
      </c>
      <c r="F202">
        <v>0.64192367427602492</v>
      </c>
      <c r="S202">
        <v>199</v>
      </c>
      <c r="T202">
        <v>0.57950887751949565</v>
      </c>
      <c r="AG202">
        <v>198</v>
      </c>
      <c r="AH202">
        <v>1176681.4415358203</v>
      </c>
      <c r="AI202">
        <v>0.60447538434065951</v>
      </c>
      <c r="AJ202">
        <v>1176681.4415358203</v>
      </c>
      <c r="AK202">
        <v>0.60447538434065951</v>
      </c>
      <c r="AL202">
        <v>1184868.3778052619</v>
      </c>
      <c r="AM202">
        <v>0.60032379019930304</v>
      </c>
    </row>
    <row r="203" spans="1:39" x14ac:dyDescent="0.3">
      <c r="A203">
        <v>200</v>
      </c>
      <c r="B203">
        <v>230398003.03063861</v>
      </c>
      <c r="C203">
        <v>2025.5289470436549</v>
      </c>
      <c r="D203">
        <v>19155.474815125821</v>
      </c>
      <c r="E203">
        <v>0.64760980121027778</v>
      </c>
      <c r="F203">
        <v>0.64190251067427051</v>
      </c>
      <c r="S203">
        <v>200</v>
      </c>
      <c r="T203">
        <v>0.57890830672347837</v>
      </c>
      <c r="AG203">
        <v>199</v>
      </c>
      <c r="AH203">
        <v>1176681.4415358203</v>
      </c>
      <c r="AI203">
        <v>0.60447538434065951</v>
      </c>
      <c r="AJ203">
        <v>1176681.4415358203</v>
      </c>
      <c r="AK203">
        <v>0.60447538434065951</v>
      </c>
      <c r="AL203">
        <v>1184868.3778052619</v>
      </c>
      <c r="AM203">
        <v>0.60032379019930304</v>
      </c>
    </row>
    <row r="204" spans="1:39" x14ac:dyDescent="0.3">
      <c r="A204">
        <v>201</v>
      </c>
      <c r="B204">
        <v>231141135.67476323</v>
      </c>
      <c r="C204">
        <v>2027.9432587152999</v>
      </c>
      <c r="D204">
        <v>19219.510523179833</v>
      </c>
      <c r="E204">
        <v>0.64156405661021843</v>
      </c>
      <c r="F204">
        <v>0.64185524657227999</v>
      </c>
      <c r="S204">
        <v>201</v>
      </c>
      <c r="T204">
        <v>0.5784670412058136</v>
      </c>
      <c r="AG204">
        <v>200</v>
      </c>
      <c r="AH204">
        <v>1176681.4415358203</v>
      </c>
      <c r="AI204">
        <v>0.60447538434065951</v>
      </c>
      <c r="AJ204">
        <v>1176681.4415358203</v>
      </c>
      <c r="AK204">
        <v>0.60447538434065951</v>
      </c>
      <c r="AL204">
        <v>1184868.3778052619</v>
      </c>
      <c r="AM204">
        <v>0.60032379019930304</v>
      </c>
    </row>
    <row r="205" spans="1:39" x14ac:dyDescent="0.3">
      <c r="A205">
        <v>202</v>
      </c>
      <c r="B205">
        <v>231142240.59803843</v>
      </c>
      <c r="C205">
        <v>2027.9516988967598</v>
      </c>
      <c r="D205">
        <v>19219.590007879553</v>
      </c>
      <c r="E205">
        <v>0.64154505805834294</v>
      </c>
      <c r="F205">
        <v>0.64183408305633094</v>
      </c>
      <c r="S205">
        <v>202</v>
      </c>
      <c r="T205">
        <v>0.57786723307397503</v>
      </c>
      <c r="AG205">
        <v>201</v>
      </c>
      <c r="AH205">
        <v>1176681.4415358203</v>
      </c>
      <c r="AI205">
        <v>0.60447538434065951</v>
      </c>
      <c r="AJ205">
        <v>1176681.4415358203</v>
      </c>
      <c r="AK205">
        <v>0.60447538434065951</v>
      </c>
      <c r="AL205">
        <v>1184868.3778052619</v>
      </c>
      <c r="AM205">
        <v>0.60032379019930304</v>
      </c>
    </row>
    <row r="206" spans="1:39" x14ac:dyDescent="0.3">
      <c r="A206">
        <v>203</v>
      </c>
      <c r="B206">
        <v>230605793.44181415</v>
      </c>
      <c r="C206">
        <v>2028.5226705051177</v>
      </c>
      <c r="D206">
        <v>19172.544791397144</v>
      </c>
      <c r="E206">
        <v>0.64111661143888754</v>
      </c>
      <c r="F206">
        <v>0.64127376370261291</v>
      </c>
      <c r="S206">
        <v>203</v>
      </c>
      <c r="T206">
        <v>0.57656219856535518</v>
      </c>
      <c r="AG206">
        <v>202</v>
      </c>
      <c r="AH206">
        <v>1176681.4415358203</v>
      </c>
      <c r="AI206">
        <v>0.60447538434065951</v>
      </c>
      <c r="AJ206">
        <v>1176681.4415358203</v>
      </c>
      <c r="AK206">
        <v>0.60447538434065951</v>
      </c>
      <c r="AL206">
        <v>1184868.3778052619</v>
      </c>
      <c r="AM206">
        <v>0.60032379019930304</v>
      </c>
    </row>
    <row r="207" spans="1:39" x14ac:dyDescent="0.3">
      <c r="A207">
        <v>204</v>
      </c>
      <c r="B207">
        <v>230606898.36508936</v>
      </c>
      <c r="C207">
        <v>2028.5311106865781</v>
      </c>
      <c r="D207">
        <v>19172.62427609686</v>
      </c>
      <c r="E207">
        <v>0.64109761639271734</v>
      </c>
      <c r="F207">
        <v>0.64125260146764362</v>
      </c>
      <c r="S207">
        <v>204</v>
      </c>
      <c r="T207">
        <v>0.57596473641077717</v>
      </c>
      <c r="AG207">
        <v>203</v>
      </c>
      <c r="AH207">
        <v>1326627.3557448378</v>
      </c>
      <c r="AI207">
        <v>-12.061614417608718</v>
      </c>
      <c r="AJ207">
        <v>1326627.3557448378</v>
      </c>
      <c r="AK207">
        <v>-12.061614417608718</v>
      </c>
      <c r="AL207">
        <v>1334814.2920142799</v>
      </c>
      <c r="AM207">
        <v>-11.978774108393255</v>
      </c>
    </row>
    <row r="208" spans="1:39" x14ac:dyDescent="0.3">
      <c r="A208">
        <v>205</v>
      </c>
      <c r="B208">
        <v>231147160.03093928</v>
      </c>
      <c r="C208">
        <v>2028.3880659378274</v>
      </c>
      <c r="D208">
        <v>19214.674095699153</v>
      </c>
      <c r="E208">
        <v>0.64064839649717786</v>
      </c>
      <c r="F208">
        <v>0.64117618877286242</v>
      </c>
      <c r="S208">
        <v>205</v>
      </c>
      <c r="T208">
        <v>0.57480676041948708</v>
      </c>
      <c r="AG208">
        <v>204</v>
      </c>
      <c r="AH208">
        <v>1326627.3557448378</v>
      </c>
      <c r="AI208">
        <v>-12.061614417608718</v>
      </c>
      <c r="AJ208">
        <v>1326627.3557448378</v>
      </c>
      <c r="AK208">
        <v>-12.061614417608718</v>
      </c>
      <c r="AL208">
        <v>1334814.2920142799</v>
      </c>
      <c r="AM208">
        <v>-11.978774108393255</v>
      </c>
    </row>
    <row r="209" spans="1:39" x14ac:dyDescent="0.3">
      <c r="A209">
        <v>206</v>
      </c>
      <c r="B209">
        <v>231148264.95421448</v>
      </c>
      <c r="C209">
        <v>2028.3965061192873</v>
      </c>
      <c r="D209">
        <v>19214.753580398865</v>
      </c>
      <c r="E209">
        <v>0.64062939814121544</v>
      </c>
      <c r="F209">
        <v>0.64115502706673566</v>
      </c>
      <c r="S209">
        <v>206</v>
      </c>
      <c r="T209">
        <v>0.57469767626051538</v>
      </c>
      <c r="AG209">
        <v>205</v>
      </c>
      <c r="AH209">
        <v>1326627.3557448378</v>
      </c>
      <c r="AI209">
        <v>-12.061614417608718</v>
      </c>
      <c r="AJ209">
        <v>1326627.3557448378</v>
      </c>
      <c r="AK209">
        <v>-12.061614417608718</v>
      </c>
      <c r="AL209">
        <v>1334814.2920142799</v>
      </c>
      <c r="AM209">
        <v>-11.978774108393255</v>
      </c>
    </row>
    <row r="210" spans="1:39" x14ac:dyDescent="0.3">
      <c r="A210">
        <v>207</v>
      </c>
      <c r="B210">
        <v>231141135.67476323</v>
      </c>
      <c r="C210">
        <v>2028.4164587152998</v>
      </c>
      <c r="D210">
        <v>19219.510523179833</v>
      </c>
      <c r="E210">
        <v>0.64058403372530803</v>
      </c>
      <c r="F210">
        <v>0.64110432532156048</v>
      </c>
      <c r="S210">
        <v>207</v>
      </c>
      <c r="T210">
        <v>0.57434314376627982</v>
      </c>
      <c r="AG210">
        <v>206</v>
      </c>
      <c r="AH210">
        <v>1326627.3557448378</v>
      </c>
      <c r="AI210">
        <v>-12.061614417608718</v>
      </c>
      <c r="AJ210">
        <v>1326627.3557448378</v>
      </c>
      <c r="AK210">
        <v>-12.061614417608718</v>
      </c>
      <c r="AL210">
        <v>1334814.2920142799</v>
      </c>
      <c r="AM210">
        <v>-11.978774108393255</v>
      </c>
    </row>
    <row r="211" spans="1:39" x14ac:dyDescent="0.3">
      <c r="A211">
        <v>208</v>
      </c>
      <c r="B211">
        <v>231142240.59803843</v>
      </c>
      <c r="C211">
        <v>2028.4248988967597</v>
      </c>
      <c r="D211">
        <v>19219.590007879553</v>
      </c>
      <c r="E211">
        <v>0.64056503540789222</v>
      </c>
      <c r="F211">
        <v>0.6410831638242247</v>
      </c>
      <c r="S211">
        <v>208</v>
      </c>
      <c r="T211">
        <v>0.57423410785334938</v>
      </c>
      <c r="AG211">
        <v>207</v>
      </c>
      <c r="AH211">
        <v>1326627.3557448378</v>
      </c>
      <c r="AI211">
        <v>-12.061614417608718</v>
      </c>
      <c r="AJ211">
        <v>1326627.3557448378</v>
      </c>
      <c r="AK211">
        <v>-12.061614417608718</v>
      </c>
      <c r="AL211">
        <v>1334814.2920142799</v>
      </c>
      <c r="AM211">
        <v>-11.978774108393255</v>
      </c>
    </row>
    <row r="212" spans="1:39" x14ac:dyDescent="0.3">
      <c r="A212">
        <v>209</v>
      </c>
      <c r="B212">
        <v>231682502.26388833</v>
      </c>
      <c r="C212">
        <v>2029.8446541480087</v>
      </c>
      <c r="D212">
        <v>19261.639827481835</v>
      </c>
      <c r="E212">
        <v>0.63687198157961156</v>
      </c>
      <c r="F212">
        <v>0.64049360013607126</v>
      </c>
      <c r="S212">
        <v>209</v>
      </c>
      <c r="T212">
        <v>0.57372824016292079</v>
      </c>
      <c r="AG212">
        <v>208</v>
      </c>
      <c r="AH212">
        <v>1326627.3557448378</v>
      </c>
      <c r="AI212">
        <v>-12.061614417608718</v>
      </c>
      <c r="AJ212">
        <v>1326627.3557448378</v>
      </c>
      <c r="AK212">
        <v>-12.061614417608718</v>
      </c>
      <c r="AL212">
        <v>1334814.2920142799</v>
      </c>
      <c r="AM212">
        <v>-11.978774108393255</v>
      </c>
    </row>
    <row r="213" spans="1:39" x14ac:dyDescent="0.3">
      <c r="A213">
        <v>210</v>
      </c>
      <c r="B213">
        <v>231683607.18716356</v>
      </c>
      <c r="C213">
        <v>2029.8530943294693</v>
      </c>
      <c r="D213">
        <v>19261.719312181554</v>
      </c>
      <c r="E213">
        <v>0.63685298192473916</v>
      </c>
      <c r="F213">
        <v>0.64047244100001488</v>
      </c>
      <c r="S213">
        <v>210</v>
      </c>
      <c r="T213">
        <v>0.57326544388033518</v>
      </c>
      <c r="AG213">
        <v>209</v>
      </c>
      <c r="AH213">
        <v>1326627.3557448378</v>
      </c>
      <c r="AI213">
        <v>-12.061614417608718</v>
      </c>
      <c r="AJ213">
        <v>1326627.3557448378</v>
      </c>
      <c r="AK213">
        <v>-12.061614417608718</v>
      </c>
      <c r="AL213">
        <v>1334814.2920142799</v>
      </c>
      <c r="AM213">
        <v>-11.978774108393255</v>
      </c>
    </row>
    <row r="214" spans="1:39" x14ac:dyDescent="0.3">
      <c r="A214">
        <v>211</v>
      </c>
      <c r="B214">
        <v>231141135.67476323</v>
      </c>
      <c r="C214">
        <v>2032.4152587152998</v>
      </c>
      <c r="D214">
        <v>19219.510523179833</v>
      </c>
      <c r="E214">
        <v>0.63229900099846337</v>
      </c>
      <c r="F214">
        <v>0.63097997123181881</v>
      </c>
      <c r="S214">
        <v>211</v>
      </c>
      <c r="T214">
        <v>0.56761742006183269</v>
      </c>
      <c r="AG214">
        <v>210</v>
      </c>
      <c r="AH214">
        <v>1326627.3557448378</v>
      </c>
      <c r="AI214">
        <v>-12.061614417608718</v>
      </c>
      <c r="AJ214">
        <v>1326627.3557448378</v>
      </c>
      <c r="AK214">
        <v>-12.061614417608718</v>
      </c>
      <c r="AL214">
        <v>1334814.2920142799</v>
      </c>
      <c r="AM214">
        <v>-11.978774108393255</v>
      </c>
    </row>
    <row r="215" spans="1:39" x14ac:dyDescent="0.3">
      <c r="A215">
        <v>212</v>
      </c>
      <c r="B215">
        <v>231142240.59803843</v>
      </c>
      <c r="C215">
        <v>2032.4236988967598</v>
      </c>
      <c r="D215">
        <v>19219.590007879553</v>
      </c>
      <c r="E215">
        <v>0.63228000505870297</v>
      </c>
      <c r="F215">
        <v>0.63095880828551543</v>
      </c>
      <c r="S215">
        <v>212</v>
      </c>
      <c r="T215">
        <v>0.56751005166862345</v>
      </c>
      <c r="AG215">
        <v>211</v>
      </c>
      <c r="AH215">
        <v>1326627.3557448378</v>
      </c>
      <c r="AI215">
        <v>-12.061614417608718</v>
      </c>
      <c r="AJ215">
        <v>1326627.3557448378</v>
      </c>
      <c r="AK215">
        <v>-12.061614417608718</v>
      </c>
      <c r="AL215">
        <v>1334814.2920142799</v>
      </c>
      <c r="AM215">
        <v>-11.978774108393255</v>
      </c>
    </row>
    <row r="216" spans="1:39" x14ac:dyDescent="0.3">
      <c r="A216">
        <v>213</v>
      </c>
      <c r="B216">
        <v>231682502.26388833</v>
      </c>
      <c r="C216">
        <v>2032.1818541480086</v>
      </c>
      <c r="D216">
        <v>19261.639827481835</v>
      </c>
      <c r="E216">
        <v>0.63203328247056467</v>
      </c>
      <c r="F216">
        <v>0.63062663716671163</v>
      </c>
      <c r="S216">
        <v>213</v>
      </c>
      <c r="T216">
        <v>0.56717489584445047</v>
      </c>
      <c r="AG216">
        <v>212</v>
      </c>
      <c r="AH216">
        <v>1326627.3557448378</v>
      </c>
      <c r="AI216">
        <v>-12.061614417608718</v>
      </c>
      <c r="AJ216">
        <v>1326627.3557448378</v>
      </c>
      <c r="AK216">
        <v>-12.061614417608718</v>
      </c>
      <c r="AL216">
        <v>1334814.2920142799</v>
      </c>
      <c r="AM216">
        <v>-11.978774108393255</v>
      </c>
    </row>
    <row r="217" spans="1:39" x14ac:dyDescent="0.3">
      <c r="A217">
        <v>214</v>
      </c>
      <c r="B217">
        <v>231683607.18716356</v>
      </c>
      <c r="C217">
        <v>2032.1902943294692</v>
      </c>
      <c r="D217">
        <v>19261.719312181554</v>
      </c>
      <c r="E217">
        <v>0.63201428366527013</v>
      </c>
      <c r="F217">
        <v>0.63060547487058982</v>
      </c>
      <c r="S217">
        <v>214</v>
      </c>
      <c r="T217">
        <v>0.56706757935991114</v>
      </c>
      <c r="AG217">
        <v>213</v>
      </c>
      <c r="AH217">
        <v>1326627.3557448378</v>
      </c>
      <c r="AI217">
        <v>-12.061614417608718</v>
      </c>
      <c r="AJ217">
        <v>1326627.3557448378</v>
      </c>
      <c r="AK217">
        <v>-12.061614417608718</v>
      </c>
      <c r="AL217">
        <v>1334814.2920142799</v>
      </c>
      <c r="AM217">
        <v>-11.978774108393255</v>
      </c>
    </row>
    <row r="218" spans="1:39" x14ac:dyDescent="0.3">
      <c r="A218">
        <v>215</v>
      </c>
      <c r="B218">
        <v>231682502.26388833</v>
      </c>
      <c r="C218">
        <v>2036.1806541480087</v>
      </c>
      <c r="D218">
        <v>19261.639827481835</v>
      </c>
      <c r="E218">
        <v>0.62374991476750108</v>
      </c>
      <c r="F218">
        <v>0.63001762704075548</v>
      </c>
      <c r="S218">
        <v>215</v>
      </c>
      <c r="T218">
        <v>0.56656103175082617</v>
      </c>
      <c r="AG218">
        <v>214</v>
      </c>
      <c r="AH218">
        <v>1326627.3557448378</v>
      </c>
      <c r="AI218">
        <v>-12.061614417608718</v>
      </c>
      <c r="AJ218">
        <v>1326627.3557448378</v>
      </c>
      <c r="AK218">
        <v>-12.061614417608718</v>
      </c>
      <c r="AL218">
        <v>1334814.2920142799</v>
      </c>
      <c r="AM218">
        <v>-11.978774108393255</v>
      </c>
    </row>
    <row r="219" spans="1:39" x14ac:dyDescent="0.3">
      <c r="A219">
        <v>216</v>
      </c>
      <c r="B219">
        <v>231683607.18716356</v>
      </c>
      <c r="C219">
        <v>2036.1890943294693</v>
      </c>
      <c r="D219">
        <v>19261.719312181554</v>
      </c>
      <c r="E219">
        <v>0.62373091798086999</v>
      </c>
      <c r="F219">
        <v>0.62999646667537801</v>
      </c>
      <c r="S219">
        <v>216</v>
      </c>
      <c r="T219">
        <v>0.56611932880375837</v>
      </c>
      <c r="AG219">
        <v>215</v>
      </c>
      <c r="AH219">
        <v>1326627.3557448378</v>
      </c>
      <c r="AI219">
        <v>-12.061614417608718</v>
      </c>
      <c r="AJ219">
        <v>1326627.3557448378</v>
      </c>
      <c r="AK219">
        <v>-12.061614417608718</v>
      </c>
      <c r="AL219">
        <v>1334814.2920142799</v>
      </c>
      <c r="AM219">
        <v>-11.978774108393255</v>
      </c>
    </row>
    <row r="220" spans="1:39" x14ac:dyDescent="0.3">
      <c r="A220">
        <v>217</v>
      </c>
      <c r="B220">
        <v>232870377.43055114</v>
      </c>
      <c r="C220">
        <v>2040.7382576255018</v>
      </c>
      <c r="D220">
        <v>19359.3344439057</v>
      </c>
      <c r="E220">
        <v>0.61264683551901089</v>
      </c>
      <c r="F220">
        <v>0.6073180213131707</v>
      </c>
      <c r="S220">
        <v>217</v>
      </c>
      <c r="T220">
        <v>0.54586638719265146</v>
      </c>
      <c r="AG220">
        <v>216</v>
      </c>
      <c r="AH220">
        <v>1326627.3557448378</v>
      </c>
      <c r="AI220">
        <v>-12.061614417608718</v>
      </c>
      <c r="AJ220">
        <v>1326627.3557448378</v>
      </c>
      <c r="AK220">
        <v>-12.061614417608718</v>
      </c>
      <c r="AL220">
        <v>1334814.2920142799</v>
      </c>
      <c r="AM220">
        <v>-11.978774108393255</v>
      </c>
    </row>
    <row r="221" spans="1:39" x14ac:dyDescent="0.3">
      <c r="A221">
        <v>218</v>
      </c>
      <c r="B221">
        <v>232871482.35382634</v>
      </c>
      <c r="C221">
        <v>2040.7466978069619</v>
      </c>
      <c r="D221">
        <v>19359.413928605416</v>
      </c>
      <c r="E221">
        <v>0.61262783618932337</v>
      </c>
      <c r="F221">
        <v>0.60729685856121474</v>
      </c>
      <c r="S221">
        <v>218</v>
      </c>
      <c r="T221">
        <v>0.54532344557231394</v>
      </c>
      <c r="AG221">
        <v>217</v>
      </c>
      <c r="AH221">
        <v>1326627.3557448378</v>
      </c>
      <c r="AI221">
        <v>-12.061614417608718</v>
      </c>
      <c r="AJ221">
        <v>1326627.3557448378</v>
      </c>
      <c r="AK221">
        <v>-12.061614417608718</v>
      </c>
      <c r="AL221">
        <v>1334814.2920142799</v>
      </c>
      <c r="AM221">
        <v>-11.978774108393255</v>
      </c>
    </row>
    <row r="222" spans="1:39" x14ac:dyDescent="0.3">
      <c r="A222">
        <v>219</v>
      </c>
      <c r="B222">
        <v>233058608.50658694</v>
      </c>
      <c r="C222">
        <v>2042.3273194201183</v>
      </c>
      <c r="D222">
        <v>19374.627149698859</v>
      </c>
      <c r="E222">
        <v>0.60909249944868482</v>
      </c>
      <c r="F222">
        <v>0.60696417749605747</v>
      </c>
      <c r="S222">
        <v>219</v>
      </c>
      <c r="T222">
        <v>0.54470151550331591</v>
      </c>
      <c r="AG222">
        <v>218</v>
      </c>
      <c r="AH222">
        <v>1326627.3557448378</v>
      </c>
      <c r="AI222">
        <v>-12.061614417608718</v>
      </c>
      <c r="AJ222">
        <v>1326627.3557448378</v>
      </c>
      <c r="AK222">
        <v>-12.061614417608718</v>
      </c>
      <c r="AL222">
        <v>1334814.2920142799</v>
      </c>
      <c r="AM222">
        <v>-11.978774108393255</v>
      </c>
    </row>
    <row r="223" spans="1:39" x14ac:dyDescent="0.3">
      <c r="A223">
        <v>220</v>
      </c>
      <c r="B223">
        <v>233059713.42986214</v>
      </c>
      <c r="C223">
        <v>2042.3357596015785</v>
      </c>
      <c r="D223">
        <v>19374.706634398579</v>
      </c>
      <c r="E223">
        <v>0.60907350013402262</v>
      </c>
      <c r="F223">
        <v>0.60694301526749339</v>
      </c>
      <c r="S223">
        <v>220</v>
      </c>
      <c r="T223">
        <v>0.54415826368755349</v>
      </c>
      <c r="AG223">
        <v>219</v>
      </c>
      <c r="AH223">
        <v>1326627.3557448378</v>
      </c>
      <c r="AI223">
        <v>-12.061614417608718</v>
      </c>
      <c r="AJ223">
        <v>1326627.3557448378</v>
      </c>
      <c r="AK223">
        <v>-12.061614417608718</v>
      </c>
      <c r="AL223">
        <v>1334814.2920142799</v>
      </c>
      <c r="AM223">
        <v>-11.978774108393255</v>
      </c>
    </row>
    <row r="224" spans="1:39" x14ac:dyDescent="0.3">
      <c r="A224">
        <v>221</v>
      </c>
      <c r="B224">
        <v>232870377.43055114</v>
      </c>
      <c r="C224">
        <v>2043.0754576255019</v>
      </c>
      <c r="D224">
        <v>19359.3344439057</v>
      </c>
      <c r="E224">
        <v>0.60780758831623583</v>
      </c>
      <c r="F224">
        <v>0.60635519623858958</v>
      </c>
      <c r="S224">
        <v>221</v>
      </c>
      <c r="T224">
        <v>0.54257564424655769</v>
      </c>
      <c r="AG224">
        <v>220</v>
      </c>
      <c r="AH224">
        <v>1326627.3557448378</v>
      </c>
      <c r="AI224">
        <v>-12.061614417608718</v>
      </c>
      <c r="AJ224">
        <v>1326627.3557448378</v>
      </c>
      <c r="AK224">
        <v>-12.061614417608718</v>
      </c>
      <c r="AL224">
        <v>1334814.2920142799</v>
      </c>
      <c r="AM224">
        <v>-11.978774108393255</v>
      </c>
    </row>
    <row r="225" spans="1:39" x14ac:dyDescent="0.3">
      <c r="A225">
        <v>222</v>
      </c>
      <c r="B225">
        <v>232871482.35382634</v>
      </c>
      <c r="C225">
        <v>2043.0838978069621</v>
      </c>
      <c r="D225">
        <v>19359.413928605416</v>
      </c>
      <c r="E225">
        <v>0.60778858966842852</v>
      </c>
      <c r="F225">
        <v>0.60633403566912214</v>
      </c>
      <c r="S225">
        <v>222</v>
      </c>
      <c r="T225">
        <v>0.54203271682106624</v>
      </c>
      <c r="AG225">
        <v>221</v>
      </c>
      <c r="AH225">
        <v>1326627.3557448378</v>
      </c>
      <c r="AI225">
        <v>-12.061614417608718</v>
      </c>
      <c r="AJ225">
        <v>1326627.3557448378</v>
      </c>
      <c r="AK225">
        <v>-12.061614417608718</v>
      </c>
      <c r="AL225">
        <v>1334814.2920142799</v>
      </c>
      <c r="AM225">
        <v>-11.978774108393255</v>
      </c>
    </row>
    <row r="226" spans="1:39" x14ac:dyDescent="0.3">
      <c r="A226">
        <v>223</v>
      </c>
      <c r="B226">
        <v>233058608.50658694</v>
      </c>
      <c r="C226">
        <v>2044.6645194201183</v>
      </c>
      <c r="D226">
        <v>19374.627149698859</v>
      </c>
      <c r="E226">
        <v>0.60425327400308815</v>
      </c>
      <c r="F226">
        <v>0.60359900726162341</v>
      </c>
      <c r="S226">
        <v>223</v>
      </c>
      <c r="T226">
        <v>0.54126528933185214</v>
      </c>
      <c r="AG226">
        <v>222</v>
      </c>
      <c r="AH226">
        <v>1326627.3557448378</v>
      </c>
      <c r="AI226">
        <v>-12.061614417608718</v>
      </c>
      <c r="AJ226">
        <v>1326627.3557448378</v>
      </c>
      <c r="AK226">
        <v>-12.061614417608718</v>
      </c>
      <c r="AL226">
        <v>1334814.2920142799</v>
      </c>
      <c r="AM226">
        <v>-11.978774108393255</v>
      </c>
    </row>
    <row r="227" spans="1:39" x14ac:dyDescent="0.3">
      <c r="A227">
        <v>224</v>
      </c>
      <c r="B227">
        <v>233059713.42986214</v>
      </c>
      <c r="C227">
        <v>2044.6729596015784</v>
      </c>
      <c r="D227">
        <v>19374.706634398579</v>
      </c>
      <c r="E227">
        <v>0.60423427533111951</v>
      </c>
      <c r="F227">
        <v>0.60357784450376573</v>
      </c>
      <c r="S227">
        <v>224</v>
      </c>
      <c r="T227">
        <v>0.54069803761438984</v>
      </c>
      <c r="AG227">
        <v>223</v>
      </c>
      <c r="AH227">
        <v>1326627.3557448378</v>
      </c>
      <c r="AI227">
        <v>-12.061614417608718</v>
      </c>
      <c r="AJ227">
        <v>1326627.3557448378</v>
      </c>
      <c r="AK227">
        <v>-12.061614417608718</v>
      </c>
      <c r="AL227">
        <v>1334814.2920142799</v>
      </c>
      <c r="AM227">
        <v>-11.978774108393255</v>
      </c>
    </row>
    <row r="228" spans="1:39" x14ac:dyDescent="0.3">
      <c r="A228">
        <v>225</v>
      </c>
      <c r="B228">
        <v>233405719.66350016</v>
      </c>
      <c r="C228">
        <v>2046.4948458356832</v>
      </c>
      <c r="D228">
        <v>19406.300175688386</v>
      </c>
      <c r="E228">
        <v>0.59996750936582932</v>
      </c>
      <c r="F228">
        <v>0.60324517804504207</v>
      </c>
      <c r="S228">
        <v>225</v>
      </c>
      <c r="T228">
        <v>0.54008004895017425</v>
      </c>
      <c r="AG228">
        <v>224</v>
      </c>
      <c r="AH228">
        <v>1326627.3557448378</v>
      </c>
      <c r="AI228">
        <v>-12.061614417608718</v>
      </c>
      <c r="AJ228">
        <v>1326627.3557448378</v>
      </c>
      <c r="AK228">
        <v>-12.061614417608718</v>
      </c>
      <c r="AL228">
        <v>1334814.2920142799</v>
      </c>
      <c r="AM228">
        <v>-11.978774108393255</v>
      </c>
    </row>
    <row r="229" spans="1:39" x14ac:dyDescent="0.3">
      <c r="A229">
        <v>226</v>
      </c>
      <c r="B229">
        <v>233406824.58677539</v>
      </c>
      <c r="C229">
        <v>2046.5032860171432</v>
      </c>
      <c r="D229">
        <v>19406.379660388106</v>
      </c>
      <c r="E229">
        <v>0.59994851036438712</v>
      </c>
      <c r="F229">
        <v>0.60322401577228957</v>
      </c>
      <c r="S229">
        <v>226</v>
      </c>
      <c r="T229">
        <v>0.53951277504062711</v>
      </c>
      <c r="AG229">
        <v>225</v>
      </c>
      <c r="AH229">
        <v>1326627.3557448378</v>
      </c>
      <c r="AI229">
        <v>-12.061614417608718</v>
      </c>
      <c r="AJ229">
        <v>1326627.3557448378</v>
      </c>
      <c r="AK229">
        <v>-12.061614417608718</v>
      </c>
      <c r="AL229">
        <v>1334814.2920142799</v>
      </c>
      <c r="AM229">
        <v>-11.978774108393255</v>
      </c>
    </row>
    <row r="230" spans="1:39" x14ac:dyDescent="0.3">
      <c r="A230">
        <v>227</v>
      </c>
      <c r="B230">
        <v>232870377.43055114</v>
      </c>
      <c r="C230">
        <v>2047.0742576255018</v>
      </c>
      <c r="D230">
        <v>19359.3344439057</v>
      </c>
      <c r="E230">
        <v>0.59952427782958018</v>
      </c>
      <c r="F230">
        <v>0.6026363565891194</v>
      </c>
      <c r="S230">
        <v>227</v>
      </c>
      <c r="T230">
        <v>0.53792478587731929</v>
      </c>
      <c r="AG230">
        <v>226</v>
      </c>
      <c r="AH230">
        <v>1326627.3557448378</v>
      </c>
      <c r="AI230">
        <v>-12.061614417608718</v>
      </c>
      <c r="AJ230">
        <v>1326627.3557448378</v>
      </c>
      <c r="AK230">
        <v>-12.061614417608718</v>
      </c>
      <c r="AL230">
        <v>1334814.2920142799</v>
      </c>
      <c r="AM230">
        <v>-11.978774108393255</v>
      </c>
    </row>
    <row r="231" spans="1:39" x14ac:dyDescent="0.3">
      <c r="A231">
        <v>228</v>
      </c>
      <c r="B231">
        <v>232871482.35382634</v>
      </c>
      <c r="C231">
        <v>2047.082697806962</v>
      </c>
      <c r="D231">
        <v>19359.413928605416</v>
      </c>
      <c r="E231">
        <v>0.59950528087251753</v>
      </c>
      <c r="F231">
        <v>0.60261519590277679</v>
      </c>
      <c r="S231">
        <v>228</v>
      </c>
      <c r="T231">
        <v>0.53735841714594967</v>
      </c>
      <c r="AG231">
        <v>227</v>
      </c>
      <c r="AH231">
        <v>1326627.3557448378</v>
      </c>
      <c r="AI231">
        <v>-12.061614417608718</v>
      </c>
      <c r="AJ231">
        <v>1326627.3557448378</v>
      </c>
      <c r="AK231">
        <v>-12.061614417608718</v>
      </c>
      <c r="AL231">
        <v>1334814.2920142799</v>
      </c>
      <c r="AM231">
        <v>-11.978774108393255</v>
      </c>
    </row>
    <row r="232" spans="1:39" x14ac:dyDescent="0.3">
      <c r="A232">
        <v>229</v>
      </c>
      <c r="B232">
        <v>233405719.66350016</v>
      </c>
      <c r="C232">
        <v>2046.9680458356834</v>
      </c>
      <c r="D232">
        <v>19406.300175688386</v>
      </c>
      <c r="E232">
        <v>0.59898770778437482</v>
      </c>
      <c r="F232">
        <v>0.59637351400349148</v>
      </c>
      <c r="S232">
        <v>229</v>
      </c>
      <c r="T232">
        <v>0.53366508664915746</v>
      </c>
      <c r="AG232">
        <v>228</v>
      </c>
      <c r="AH232">
        <v>1326627.3557448378</v>
      </c>
      <c r="AI232">
        <v>-12.061614417608718</v>
      </c>
      <c r="AJ232">
        <v>1326627.3557448378</v>
      </c>
      <c r="AK232">
        <v>-12.061614417608718</v>
      </c>
      <c r="AL232">
        <v>1334814.2920142799</v>
      </c>
      <c r="AM232">
        <v>-11.978774108393255</v>
      </c>
    </row>
    <row r="233" spans="1:39" x14ac:dyDescent="0.3">
      <c r="A233">
        <v>230</v>
      </c>
      <c r="B233">
        <v>233406824.58677539</v>
      </c>
      <c r="C233">
        <v>2046.9764860171433</v>
      </c>
      <c r="D233">
        <v>19406.379660388106</v>
      </c>
      <c r="E233">
        <v>0.598968708903166</v>
      </c>
      <c r="F233">
        <v>0.59635235173266843</v>
      </c>
      <c r="S233">
        <v>230</v>
      </c>
      <c r="T233">
        <v>0.53343277451050408</v>
      </c>
      <c r="AG233">
        <v>229</v>
      </c>
      <c r="AH233">
        <v>1326627.3557448378</v>
      </c>
      <c r="AI233">
        <v>-12.061614417608718</v>
      </c>
      <c r="AJ233">
        <v>1326627.3557448378</v>
      </c>
      <c r="AK233">
        <v>-12.061614417608718</v>
      </c>
      <c r="AL233">
        <v>1334814.2920142799</v>
      </c>
      <c r="AM233">
        <v>-11.978774108393255</v>
      </c>
    </row>
    <row r="234" spans="1:39" x14ac:dyDescent="0.3">
      <c r="A234">
        <v>231</v>
      </c>
      <c r="B234">
        <v>233593950.73953596</v>
      </c>
      <c r="C234">
        <v>2048.0839076303</v>
      </c>
      <c r="D234">
        <v>19421.592881481549</v>
      </c>
      <c r="E234">
        <v>0.59641318080680616</v>
      </c>
      <c r="F234">
        <v>0.59630185267438218</v>
      </c>
      <c r="S234">
        <v>231</v>
      </c>
      <c r="T234">
        <v>0.5331495200964893</v>
      </c>
      <c r="AG234">
        <v>230</v>
      </c>
      <c r="AH234">
        <v>1326627.3557448378</v>
      </c>
      <c r="AI234">
        <v>-12.061614417608718</v>
      </c>
      <c r="AJ234">
        <v>1326627.3557448378</v>
      </c>
      <c r="AK234">
        <v>-12.061614417608718</v>
      </c>
      <c r="AL234">
        <v>1334814.2920142799</v>
      </c>
      <c r="AM234">
        <v>-11.978774108393255</v>
      </c>
    </row>
    <row r="235" spans="1:39" x14ac:dyDescent="0.3">
      <c r="A235">
        <v>232</v>
      </c>
      <c r="B235">
        <v>233595055.66281125</v>
      </c>
      <c r="C235">
        <v>2048.0923478117606</v>
      </c>
      <c r="D235">
        <v>19421.672366181272</v>
      </c>
      <c r="E235">
        <v>0.59639418180741</v>
      </c>
      <c r="F235">
        <v>0.59628069049323718</v>
      </c>
      <c r="S235">
        <v>232</v>
      </c>
      <c r="T235">
        <v>0.53307606556507081</v>
      </c>
      <c r="AG235">
        <v>231</v>
      </c>
      <c r="AH235">
        <v>1326627.3557448378</v>
      </c>
      <c r="AI235">
        <v>-12.061614417608718</v>
      </c>
      <c r="AJ235">
        <v>1326627.3557448378</v>
      </c>
      <c r="AK235">
        <v>-12.061614417608718</v>
      </c>
      <c r="AL235">
        <v>1334814.2920142799</v>
      </c>
      <c r="AM235">
        <v>-11.978774108393255</v>
      </c>
    </row>
    <row r="236" spans="1:39" x14ac:dyDescent="0.3">
      <c r="A236">
        <v>233</v>
      </c>
      <c r="B236">
        <v>233058608.50658694</v>
      </c>
      <c r="C236">
        <v>2048.6633194201181</v>
      </c>
      <c r="D236">
        <v>19374.627149698859</v>
      </c>
      <c r="E236">
        <v>0.59597012063017851</v>
      </c>
      <c r="F236">
        <v>0.59569402250689907</v>
      </c>
      <c r="S236">
        <v>233</v>
      </c>
      <c r="T236">
        <v>0.53284377067838773</v>
      </c>
      <c r="AG236">
        <v>232</v>
      </c>
      <c r="AH236">
        <v>1326627.3557448378</v>
      </c>
      <c r="AI236">
        <v>-12.061614417608718</v>
      </c>
      <c r="AJ236">
        <v>1326627.3557448378</v>
      </c>
      <c r="AK236">
        <v>-12.061614417608718</v>
      </c>
      <c r="AL236">
        <v>1334814.2920142799</v>
      </c>
      <c r="AM236">
        <v>-11.978774108393255</v>
      </c>
    </row>
    <row r="237" spans="1:39" x14ac:dyDescent="0.3">
      <c r="A237">
        <v>234</v>
      </c>
      <c r="B237">
        <v>233059713.42986214</v>
      </c>
      <c r="C237">
        <v>2048.6717596015783</v>
      </c>
      <c r="D237">
        <v>19374.706634398579</v>
      </c>
      <c r="E237">
        <v>0.595951123577799</v>
      </c>
      <c r="F237">
        <v>0.59567286160852961</v>
      </c>
      <c r="S237">
        <v>234</v>
      </c>
      <c r="T237">
        <v>0.53257715624248048</v>
      </c>
      <c r="AG237">
        <v>233</v>
      </c>
      <c r="AH237">
        <v>1326627.3557448378</v>
      </c>
      <c r="AI237">
        <v>-12.061614417608718</v>
      </c>
      <c r="AJ237">
        <v>1326627.3557448378</v>
      </c>
      <c r="AK237">
        <v>-12.061614417608718</v>
      </c>
      <c r="AL237">
        <v>1334814.2920142799</v>
      </c>
      <c r="AM237">
        <v>-11.978774108393255</v>
      </c>
    </row>
    <row r="238" spans="1:39" x14ac:dyDescent="0.3">
      <c r="A238">
        <v>235</v>
      </c>
      <c r="B238">
        <v>233593950.73953596</v>
      </c>
      <c r="C238">
        <v>2048.5571076302999</v>
      </c>
      <c r="D238">
        <v>19421.592881481549</v>
      </c>
      <c r="E238">
        <v>0.59543338249824918</v>
      </c>
      <c r="F238">
        <v>0.59265450962490762</v>
      </c>
      <c r="S238">
        <v>235</v>
      </c>
      <c r="T238">
        <v>0.5319674059302798</v>
      </c>
      <c r="AG238">
        <v>234</v>
      </c>
      <c r="AH238">
        <v>1326627.3557448378</v>
      </c>
      <c r="AI238">
        <v>-12.061614417608718</v>
      </c>
      <c r="AJ238">
        <v>1326627.3557448378</v>
      </c>
      <c r="AK238">
        <v>-12.061614417608718</v>
      </c>
      <c r="AL238">
        <v>1334814.2920142799</v>
      </c>
      <c r="AM238">
        <v>-11.978774108393255</v>
      </c>
    </row>
    <row r="239" spans="1:39" x14ac:dyDescent="0.3">
      <c r="A239">
        <v>236</v>
      </c>
      <c r="B239">
        <v>233595055.66281125</v>
      </c>
      <c r="C239">
        <v>2048.5655478117606</v>
      </c>
      <c r="D239">
        <v>19421.672366181272</v>
      </c>
      <c r="E239">
        <v>0.59541438361132792</v>
      </c>
      <c r="F239">
        <v>0.59263334732846185</v>
      </c>
      <c r="S239">
        <v>236</v>
      </c>
      <c r="T239">
        <v>0.53143004114695336</v>
      </c>
      <c r="AG239">
        <v>235</v>
      </c>
      <c r="AH239">
        <v>1326627.3557448378</v>
      </c>
      <c r="AI239">
        <v>-12.061614417608718</v>
      </c>
      <c r="AJ239">
        <v>1326627.3557448378</v>
      </c>
      <c r="AK239">
        <v>-12.061614417608718</v>
      </c>
      <c r="AL239">
        <v>1334814.2920142799</v>
      </c>
      <c r="AM239">
        <v>-11.978774108393255</v>
      </c>
    </row>
    <row r="240" spans="1:39" x14ac:dyDescent="0.3">
      <c r="A240">
        <v>237</v>
      </c>
      <c r="B240">
        <v>233405719.66350016</v>
      </c>
      <c r="C240">
        <v>2050.9668458356832</v>
      </c>
      <c r="D240">
        <v>19406.300175688386</v>
      </c>
      <c r="E240">
        <v>0.59070549010850959</v>
      </c>
      <c r="F240">
        <v>0.59258285008351541</v>
      </c>
      <c r="S240">
        <v>237</v>
      </c>
      <c r="T240">
        <v>0.53139508254344026</v>
      </c>
      <c r="AG240">
        <v>236</v>
      </c>
      <c r="AH240">
        <v>1326627.3557448378</v>
      </c>
      <c r="AI240">
        <v>-12.061614417608718</v>
      </c>
      <c r="AJ240">
        <v>1326627.3557448378</v>
      </c>
      <c r="AK240">
        <v>-12.061614417608718</v>
      </c>
      <c r="AL240">
        <v>1334814.2920142799</v>
      </c>
      <c r="AM240">
        <v>-11.978774108393255</v>
      </c>
    </row>
    <row r="241" spans="1:39" x14ac:dyDescent="0.3">
      <c r="A241">
        <v>238</v>
      </c>
      <c r="B241">
        <v>233406824.58677539</v>
      </c>
      <c r="C241">
        <v>2050.9752860171434</v>
      </c>
      <c r="D241">
        <v>19406.379660388106</v>
      </c>
      <c r="E241">
        <v>0.59068649260546691</v>
      </c>
      <c r="F241">
        <v>0.59256168786915842</v>
      </c>
      <c r="S241">
        <v>238</v>
      </c>
      <c r="T241">
        <v>0.53084185688910879</v>
      </c>
      <c r="AG241">
        <v>237</v>
      </c>
      <c r="AH241">
        <v>1326627.3557448378</v>
      </c>
      <c r="AI241">
        <v>-12.061614417608718</v>
      </c>
      <c r="AJ241">
        <v>1326627.3557448378</v>
      </c>
      <c r="AK241">
        <v>-12.061614417608718</v>
      </c>
      <c r="AL241">
        <v>1334814.2920142799</v>
      </c>
      <c r="AM241">
        <v>-11.978774108393255</v>
      </c>
    </row>
    <row r="242" spans="1:39" x14ac:dyDescent="0.3">
      <c r="A242">
        <v>239</v>
      </c>
      <c r="B242">
        <v>233593950.73953596</v>
      </c>
      <c r="C242">
        <v>2052.5559076302998</v>
      </c>
      <c r="D242">
        <v>19421.592881481549</v>
      </c>
      <c r="E242">
        <v>0.58715127529509403</v>
      </c>
      <c r="F242">
        <v>0.5919751277524542</v>
      </c>
      <c r="S242">
        <v>239</v>
      </c>
      <c r="T242">
        <v>0.52983131703833186</v>
      </c>
      <c r="AG242">
        <v>238</v>
      </c>
      <c r="AH242">
        <v>1326627.3557448378</v>
      </c>
      <c r="AI242">
        <v>-12.061614417608718</v>
      </c>
      <c r="AJ242">
        <v>1326627.3557448378</v>
      </c>
      <c r="AK242">
        <v>-12.061614417608718</v>
      </c>
      <c r="AL242">
        <v>1334814.2920142799</v>
      </c>
      <c r="AM242">
        <v>-11.978774108393255</v>
      </c>
    </row>
    <row r="243" spans="1:39" x14ac:dyDescent="0.3">
      <c r="A243">
        <v>240</v>
      </c>
      <c r="B243">
        <v>233595055.66281125</v>
      </c>
      <c r="C243">
        <v>2052.5643478117604</v>
      </c>
      <c r="D243">
        <v>19421.672366181272</v>
      </c>
      <c r="E243">
        <v>0.58713227771816889</v>
      </c>
      <c r="F243">
        <v>0.59195396675231826</v>
      </c>
      <c r="S243">
        <v>240</v>
      </c>
      <c r="T243">
        <v>0.529260020009508</v>
      </c>
      <c r="AG243">
        <v>239</v>
      </c>
      <c r="AH243">
        <v>1326627.3557448378</v>
      </c>
      <c r="AI243">
        <v>-12.061614417608718</v>
      </c>
      <c r="AJ243">
        <v>1326627.3557448378</v>
      </c>
      <c r="AK243">
        <v>-12.061614417608718</v>
      </c>
      <c r="AL243">
        <v>1334814.2920142799</v>
      </c>
      <c r="AM243">
        <v>-11.978774108393255</v>
      </c>
    </row>
    <row r="244" spans="1:39" x14ac:dyDescent="0.3">
      <c r="A244">
        <v>241</v>
      </c>
      <c r="B244">
        <v>234344212.66311187</v>
      </c>
      <c r="C244">
        <v>2052.9874667059321</v>
      </c>
      <c r="D244">
        <v>19480.871646754593</v>
      </c>
      <c r="E244">
        <v>0.5852115879191393</v>
      </c>
      <c r="F244">
        <v>0.57813441866256987</v>
      </c>
      <c r="S244">
        <v>241</v>
      </c>
      <c r="T244">
        <v>0.52750012546570202</v>
      </c>
      <c r="AG244">
        <v>240</v>
      </c>
      <c r="AH244">
        <v>1326627.3557448378</v>
      </c>
      <c r="AI244">
        <v>-12.061614417608718</v>
      </c>
      <c r="AJ244">
        <v>1326627.3557448378</v>
      </c>
      <c r="AK244">
        <v>-12.061614417608718</v>
      </c>
      <c r="AL244">
        <v>1334814.2920142799</v>
      </c>
      <c r="AM244">
        <v>-11.978774108393255</v>
      </c>
    </row>
    <row r="245" spans="1:39" x14ac:dyDescent="0.3">
      <c r="A245">
        <v>242</v>
      </c>
      <c r="B245">
        <v>234345317.58638701</v>
      </c>
      <c r="C245">
        <v>2052.9959068873923</v>
      </c>
      <c r="D245">
        <v>19480.951131454309</v>
      </c>
      <c r="E245">
        <v>0.58519258875420044</v>
      </c>
      <c r="F245">
        <v>0.57811325611164144</v>
      </c>
      <c r="S245">
        <v>242</v>
      </c>
      <c r="T245">
        <v>0.52727258662068721</v>
      </c>
      <c r="AG245">
        <v>241</v>
      </c>
      <c r="AH245">
        <v>1326627.3557448378</v>
      </c>
      <c r="AI245">
        <v>-12.061614417608718</v>
      </c>
      <c r="AJ245">
        <v>1326627.3557448378</v>
      </c>
      <c r="AK245">
        <v>-12.061614417608718</v>
      </c>
      <c r="AL245">
        <v>1334814.2920142799</v>
      </c>
      <c r="AM245">
        <v>-11.978774108393255</v>
      </c>
    </row>
    <row r="246" spans="1:39" x14ac:dyDescent="0.3">
      <c r="A246">
        <v>243</v>
      </c>
      <c r="B246">
        <v>234344212.66311187</v>
      </c>
      <c r="C246">
        <v>2055.324666705932</v>
      </c>
      <c r="D246">
        <v>19480.871646754593</v>
      </c>
      <c r="E246">
        <v>0.58037253687604318</v>
      </c>
      <c r="F246">
        <v>0.57778069859461878</v>
      </c>
      <c r="S246">
        <v>243</v>
      </c>
      <c r="T246">
        <v>0.52692047020848332</v>
      </c>
      <c r="AG246">
        <v>242</v>
      </c>
      <c r="AH246">
        <v>1326627.3557448378</v>
      </c>
      <c r="AI246">
        <v>-12.061614417608718</v>
      </c>
      <c r="AJ246">
        <v>1326627.3557448378</v>
      </c>
      <c r="AK246">
        <v>-12.061614417608718</v>
      </c>
      <c r="AL246">
        <v>1334814.2920142799</v>
      </c>
      <c r="AM246">
        <v>-11.978774108393255</v>
      </c>
    </row>
    <row r="247" spans="1:39" x14ac:dyDescent="0.3">
      <c r="A247">
        <v>244</v>
      </c>
      <c r="B247">
        <v>234345317.58638701</v>
      </c>
      <c r="C247">
        <v>2055.3331068873922</v>
      </c>
      <c r="D247">
        <v>19480.951131454309</v>
      </c>
      <c r="E247">
        <v>0.58035353807361401</v>
      </c>
      <c r="F247">
        <v>0.57775953624363818</v>
      </c>
      <c r="S247">
        <v>244</v>
      </c>
      <c r="T247">
        <v>0.5266929969140085</v>
      </c>
      <c r="AG247">
        <v>243</v>
      </c>
      <c r="AH247">
        <v>1326627.3557448378</v>
      </c>
      <c r="AI247">
        <v>-12.061614417608718</v>
      </c>
      <c r="AJ247">
        <v>1326627.3557448378</v>
      </c>
      <c r="AK247">
        <v>-12.061614417608718</v>
      </c>
      <c r="AL247">
        <v>1334814.2920142799</v>
      </c>
      <c r="AM247">
        <v>-11.978774108393255</v>
      </c>
    </row>
    <row r="248" spans="1:39" x14ac:dyDescent="0.3">
      <c r="A248">
        <v>245</v>
      </c>
      <c r="B248">
        <v>234879554.89606091</v>
      </c>
      <c r="C248">
        <v>2058.7440549161138</v>
      </c>
      <c r="D248">
        <v>19527.837378537279</v>
      </c>
      <c r="E248">
        <v>0.57253235511883738</v>
      </c>
      <c r="F248">
        <v>0.57717295397139956</v>
      </c>
      <c r="S248">
        <v>245</v>
      </c>
      <c r="T248">
        <v>0.52531787167269262</v>
      </c>
      <c r="AG248">
        <v>244</v>
      </c>
      <c r="AH248">
        <v>1326627.3557448378</v>
      </c>
      <c r="AI248">
        <v>-12.061614417608718</v>
      </c>
      <c r="AJ248">
        <v>1326627.3557448378</v>
      </c>
      <c r="AK248">
        <v>-12.061614417608718</v>
      </c>
      <c r="AL248">
        <v>1334814.2920142799</v>
      </c>
      <c r="AM248">
        <v>-11.978774108393255</v>
      </c>
    </row>
    <row r="249" spans="1:39" x14ac:dyDescent="0.3">
      <c r="A249">
        <v>246</v>
      </c>
      <c r="B249">
        <v>234880659.81933618</v>
      </c>
      <c r="C249">
        <v>2058.752495097574</v>
      </c>
      <c r="D249">
        <v>19527.916863237002</v>
      </c>
      <c r="E249">
        <v>0.57251335618197308</v>
      </c>
      <c r="F249">
        <v>0.57715179267817152</v>
      </c>
      <c r="S249">
        <v>246</v>
      </c>
      <c r="T249">
        <v>0.52473948681599114</v>
      </c>
      <c r="AG249">
        <v>245</v>
      </c>
      <c r="AH249">
        <v>1326627.3557448378</v>
      </c>
      <c r="AI249">
        <v>-12.061614417608718</v>
      </c>
      <c r="AJ249">
        <v>1326627.3557448378</v>
      </c>
      <c r="AK249">
        <v>-12.061614417608718</v>
      </c>
      <c r="AL249">
        <v>1334814.2920142799</v>
      </c>
      <c r="AM249">
        <v>-11.978774108393255</v>
      </c>
    </row>
    <row r="250" spans="1:39" x14ac:dyDescent="0.3">
      <c r="A250">
        <v>247</v>
      </c>
      <c r="B250">
        <v>234344212.66311187</v>
      </c>
      <c r="C250">
        <v>2059.3234667059323</v>
      </c>
      <c r="D250">
        <v>19480.871646754593</v>
      </c>
      <c r="E250">
        <v>0.57209043026560502</v>
      </c>
      <c r="F250">
        <v>0.56718997404240312</v>
      </c>
      <c r="S250">
        <v>247</v>
      </c>
      <c r="T250">
        <v>0.51925872547435881</v>
      </c>
      <c r="AG250">
        <v>246</v>
      </c>
      <c r="AH250">
        <v>1326627.3557448378</v>
      </c>
      <c r="AI250">
        <v>-12.061614417608718</v>
      </c>
      <c r="AJ250">
        <v>1326627.3557448378</v>
      </c>
      <c r="AK250">
        <v>-12.061614417608718</v>
      </c>
      <c r="AL250">
        <v>1334814.2920142799</v>
      </c>
      <c r="AM250">
        <v>-11.978774108393255</v>
      </c>
    </row>
    <row r="251" spans="1:39" x14ac:dyDescent="0.3">
      <c r="A251">
        <v>248</v>
      </c>
      <c r="B251">
        <v>234345317.58638701</v>
      </c>
      <c r="C251">
        <v>2059.3319068873921</v>
      </c>
      <c r="D251">
        <v>19480.951131454309</v>
      </c>
      <c r="E251">
        <v>0.57207143258079218</v>
      </c>
      <c r="F251">
        <v>0.56716881180497314</v>
      </c>
      <c r="S251">
        <v>248</v>
      </c>
      <c r="T251">
        <v>0.51913846155475418</v>
      </c>
      <c r="AG251">
        <v>247</v>
      </c>
      <c r="AH251">
        <v>1326627.3557448378</v>
      </c>
      <c r="AI251">
        <v>-12.061614417608718</v>
      </c>
      <c r="AJ251">
        <v>1326627.3557448378</v>
      </c>
      <c r="AK251">
        <v>-12.061614417608718</v>
      </c>
      <c r="AL251">
        <v>1334814.2920142799</v>
      </c>
      <c r="AM251">
        <v>-11.978774108393255</v>
      </c>
    </row>
    <row r="252" spans="1:39" x14ac:dyDescent="0.3">
      <c r="A252">
        <v>249</v>
      </c>
      <c r="B252">
        <v>234879554.89606091</v>
      </c>
      <c r="C252">
        <v>2059.2172549161137</v>
      </c>
      <c r="D252">
        <v>19527.837378537279</v>
      </c>
      <c r="E252">
        <v>0.57155258147221577</v>
      </c>
      <c r="F252">
        <v>0.56711832565191034</v>
      </c>
      <c r="S252">
        <v>249</v>
      </c>
      <c r="T252">
        <v>0.51903376283928737</v>
      </c>
      <c r="AG252">
        <v>248</v>
      </c>
      <c r="AH252">
        <v>1467140.1095042164</v>
      </c>
      <c r="AI252">
        <v>-23.930875189560165</v>
      </c>
      <c r="AJ252">
        <v>1467140.1095042164</v>
      </c>
      <c r="AK252">
        <v>-23.930875189560165</v>
      </c>
      <c r="AL252">
        <v>1475327.0457736587</v>
      </c>
      <c r="AM252">
        <v>-23.766515674170133</v>
      </c>
    </row>
    <row r="253" spans="1:39" x14ac:dyDescent="0.3">
      <c r="A253">
        <v>250</v>
      </c>
      <c r="B253">
        <v>234880659.81933618</v>
      </c>
      <c r="C253">
        <v>2059.2256950975739</v>
      </c>
      <c r="D253">
        <v>19527.916863237002</v>
      </c>
      <c r="E253">
        <v>0.57153358259212517</v>
      </c>
      <c r="F253">
        <v>0.56709716343976957</v>
      </c>
      <c r="S253">
        <v>250</v>
      </c>
      <c r="T253">
        <v>0.51869227609131507</v>
      </c>
      <c r="AG253">
        <v>249</v>
      </c>
      <c r="AH253">
        <v>1467140.1095042164</v>
      </c>
      <c r="AI253">
        <v>-23.930875189560165</v>
      </c>
      <c r="AJ253">
        <v>1467140.1095042164</v>
      </c>
      <c r="AK253">
        <v>-23.930875189560165</v>
      </c>
      <c r="AL253">
        <v>1475327.0457736587</v>
      </c>
      <c r="AM253">
        <v>-23.766515674170133</v>
      </c>
    </row>
    <row r="254" spans="1:39" x14ac:dyDescent="0.3">
      <c r="A254">
        <v>251</v>
      </c>
      <c r="B254">
        <v>234879554.89606091</v>
      </c>
      <c r="C254">
        <v>2063.2160549161135</v>
      </c>
      <c r="D254">
        <v>19527.837378537279</v>
      </c>
      <c r="E254">
        <v>0.56327120094103278</v>
      </c>
      <c r="F254">
        <v>0.5665113120863019</v>
      </c>
      <c r="S254">
        <v>251</v>
      </c>
      <c r="T254">
        <v>0.5186484133526742</v>
      </c>
      <c r="AG254">
        <v>250</v>
      </c>
      <c r="AH254">
        <v>1467140.1095042164</v>
      </c>
      <c r="AI254">
        <v>-23.930875189560165</v>
      </c>
      <c r="AJ254">
        <v>1467140.1095042164</v>
      </c>
      <c r="AK254">
        <v>-23.930875189560165</v>
      </c>
      <c r="AL254">
        <v>1475327.0457736587</v>
      </c>
      <c r="AM254">
        <v>-23.766515674170133</v>
      </c>
    </row>
    <row r="255" spans="1:39" x14ac:dyDescent="0.3">
      <c r="A255">
        <v>252</v>
      </c>
      <c r="B255">
        <v>234880659.81933618</v>
      </c>
      <c r="C255">
        <v>2063.2244950975742</v>
      </c>
      <c r="D255">
        <v>19527.916863237002</v>
      </c>
      <c r="E255">
        <v>0.56325220288595645</v>
      </c>
      <c r="F255">
        <v>0.56649015058362229</v>
      </c>
      <c r="S255">
        <v>252</v>
      </c>
      <c r="T255">
        <v>0.51846738830238881</v>
      </c>
      <c r="AG255">
        <v>251</v>
      </c>
      <c r="AH255">
        <v>1467140.1095042164</v>
      </c>
      <c r="AI255">
        <v>-23.930875189560165</v>
      </c>
      <c r="AJ255">
        <v>1467140.1095042164</v>
      </c>
      <c r="AK255">
        <v>-23.930875189560165</v>
      </c>
      <c r="AL255">
        <v>1475327.0457736587</v>
      </c>
      <c r="AM255">
        <v>-23.766515674170133</v>
      </c>
    </row>
    <row r="256" spans="1:39" x14ac:dyDescent="0.3">
      <c r="A256">
        <v>253</v>
      </c>
      <c r="B256">
        <v>237114985.03467244</v>
      </c>
      <c r="C256">
        <v>2077.7319596598463</v>
      </c>
      <c r="D256">
        <v>19710.72204513133</v>
      </c>
      <c r="E256">
        <v>0.5300776573568613</v>
      </c>
      <c r="F256">
        <v>0.52294011420161635</v>
      </c>
      <c r="S256">
        <v>253</v>
      </c>
      <c r="T256">
        <v>0.5180585974471984</v>
      </c>
      <c r="AG256">
        <v>252</v>
      </c>
      <c r="AH256">
        <v>1467140.1095042164</v>
      </c>
      <c r="AI256">
        <v>-23.930875189560165</v>
      </c>
      <c r="AJ256">
        <v>1467140.1095042164</v>
      </c>
      <c r="AK256">
        <v>-23.930875189560165</v>
      </c>
      <c r="AL256">
        <v>1475327.0457736587</v>
      </c>
      <c r="AM256">
        <v>-23.766515674170133</v>
      </c>
    </row>
    <row r="257" spans="1:39" x14ac:dyDescent="0.3">
      <c r="A257">
        <v>254</v>
      </c>
      <c r="B257">
        <v>237116089.95794773</v>
      </c>
      <c r="C257">
        <v>2077.7403998413065</v>
      </c>
      <c r="D257">
        <v>19710.801529831053</v>
      </c>
      <c r="E257">
        <v>0.53005865886387571</v>
      </c>
      <c r="F257">
        <v>0.52291895238527908</v>
      </c>
      <c r="S257">
        <v>254</v>
      </c>
      <c r="T257">
        <v>0.51756775023254553</v>
      </c>
      <c r="AG257">
        <v>253</v>
      </c>
      <c r="AH257">
        <v>1467140.1095042164</v>
      </c>
      <c r="AI257">
        <v>-23.930875189560165</v>
      </c>
      <c r="AJ257">
        <v>1467140.1095042164</v>
      </c>
      <c r="AK257">
        <v>-23.930875189560165</v>
      </c>
      <c r="AL257">
        <v>1475327.0457736587</v>
      </c>
      <c r="AM257">
        <v>-23.766515674170133</v>
      </c>
    </row>
    <row r="258" spans="1:39" x14ac:dyDescent="0.3">
      <c r="A258">
        <v>255</v>
      </c>
      <c r="B258">
        <v>237114985.03467244</v>
      </c>
      <c r="C258">
        <v>2078.2051596598462</v>
      </c>
      <c r="D258">
        <v>19710.72204513133</v>
      </c>
      <c r="E258">
        <v>0.52909778815858211</v>
      </c>
      <c r="F258">
        <v>0.52286835386806918</v>
      </c>
      <c r="S258">
        <v>255</v>
      </c>
      <c r="T258">
        <v>0.51711015987105713</v>
      </c>
      <c r="AG258">
        <v>254</v>
      </c>
      <c r="AH258">
        <v>1467140.1095042164</v>
      </c>
      <c r="AI258">
        <v>-23.930875189560165</v>
      </c>
      <c r="AJ258">
        <v>1467140.1095042164</v>
      </c>
      <c r="AK258">
        <v>-23.930875189560165</v>
      </c>
      <c r="AL258">
        <v>1475327.0457736587</v>
      </c>
      <c r="AM258">
        <v>-23.766515674170133</v>
      </c>
    </row>
    <row r="259" spans="1:39" x14ac:dyDescent="0.3">
      <c r="A259">
        <v>256</v>
      </c>
      <c r="B259">
        <v>237116089.95794773</v>
      </c>
      <c r="C259">
        <v>2078.2135998413069</v>
      </c>
      <c r="D259">
        <v>19710.801529831053</v>
      </c>
      <c r="E259">
        <v>0.52907878963895749</v>
      </c>
      <c r="F259">
        <v>0.52284719199517538</v>
      </c>
      <c r="S259">
        <v>256</v>
      </c>
      <c r="T259">
        <v>0.51654503778912653</v>
      </c>
      <c r="AG259">
        <v>255</v>
      </c>
      <c r="AH259">
        <v>1467140.1095042164</v>
      </c>
      <c r="AI259">
        <v>-23.930875189560165</v>
      </c>
      <c r="AJ259">
        <v>1467140.1095042164</v>
      </c>
      <c r="AK259">
        <v>-23.930875189560165</v>
      </c>
      <c r="AL259">
        <v>1475327.0457736587</v>
      </c>
      <c r="AM259">
        <v>-23.766515674170133</v>
      </c>
    </row>
    <row r="260" spans="1:39" x14ac:dyDescent="0.3">
      <c r="A260">
        <v>257</v>
      </c>
      <c r="B260">
        <v>237303216.11070836</v>
      </c>
      <c r="C260">
        <v>2079.3210214544633</v>
      </c>
      <c r="D260">
        <v>19726.014750924503</v>
      </c>
      <c r="E260">
        <v>0.52652339707823248</v>
      </c>
      <c r="F260">
        <v>0.5222614126153573</v>
      </c>
      <c r="S260">
        <v>257</v>
      </c>
      <c r="T260">
        <v>0.51607763592585065</v>
      </c>
      <c r="AG260">
        <v>256</v>
      </c>
      <c r="AH260">
        <v>1467140.1095042164</v>
      </c>
      <c r="AI260">
        <v>-23.930875189560165</v>
      </c>
      <c r="AJ260">
        <v>1467140.1095042164</v>
      </c>
      <c r="AK260">
        <v>-23.930875189560165</v>
      </c>
      <c r="AL260">
        <v>1475327.0457736587</v>
      </c>
      <c r="AM260">
        <v>-23.766515674170133</v>
      </c>
    </row>
    <row r="261" spans="1:39" x14ac:dyDescent="0.3">
      <c r="A261">
        <v>258</v>
      </c>
      <c r="B261">
        <v>237304321.03398353</v>
      </c>
      <c r="C261">
        <v>2079.3294616359235</v>
      </c>
      <c r="D261">
        <v>19726.094235624219</v>
      </c>
      <c r="E261">
        <v>0.52650439863710408</v>
      </c>
      <c r="F261">
        <v>0.52224025073704861</v>
      </c>
      <c r="S261">
        <v>258</v>
      </c>
      <c r="T261">
        <v>0.51558609550774659</v>
      </c>
      <c r="AG261">
        <v>257</v>
      </c>
      <c r="AH261">
        <v>1467140.1095042164</v>
      </c>
      <c r="AI261">
        <v>-23.930875189560165</v>
      </c>
      <c r="AJ261">
        <v>1467140.1095042164</v>
      </c>
      <c r="AK261">
        <v>-23.930875189560165</v>
      </c>
      <c r="AL261">
        <v>1475327.0457736587</v>
      </c>
      <c r="AM261">
        <v>-23.766515674170133</v>
      </c>
    </row>
    <row r="262" spans="1:39" x14ac:dyDescent="0.3">
      <c r="A262">
        <v>259</v>
      </c>
      <c r="B262">
        <v>237303216.11070836</v>
      </c>
      <c r="C262">
        <v>2079.7942214544637</v>
      </c>
      <c r="D262">
        <v>19726.014750924503</v>
      </c>
      <c r="E262">
        <v>0.52554351601448868</v>
      </c>
      <c r="F262">
        <v>0.5192211799930474</v>
      </c>
      <c r="S262">
        <v>259</v>
      </c>
      <c r="T262">
        <v>0.51502569941937026</v>
      </c>
      <c r="AG262">
        <v>258</v>
      </c>
      <c r="AH262">
        <v>1467140.1095042164</v>
      </c>
      <c r="AI262">
        <v>-23.930875189560165</v>
      </c>
      <c r="AJ262">
        <v>1467140.1095042164</v>
      </c>
      <c r="AK262">
        <v>-23.930875189560165</v>
      </c>
      <c r="AL262">
        <v>1475327.0457736587</v>
      </c>
      <c r="AM262">
        <v>-23.766515674170133</v>
      </c>
    </row>
    <row r="263" spans="1:39" x14ac:dyDescent="0.3">
      <c r="A263">
        <v>260</v>
      </c>
      <c r="B263">
        <v>237304321.03398353</v>
      </c>
      <c r="C263">
        <v>2079.8026616359234</v>
      </c>
      <c r="D263">
        <v>19726.094235624219</v>
      </c>
      <c r="E263">
        <v>0.52552451753965468</v>
      </c>
      <c r="F263">
        <v>0.51920001823571349</v>
      </c>
      <c r="S263">
        <v>260</v>
      </c>
      <c r="T263">
        <v>0.5145003566565165</v>
      </c>
      <c r="AG263">
        <v>259</v>
      </c>
      <c r="AH263">
        <v>1467140.1095042164</v>
      </c>
      <c r="AI263">
        <v>-23.930875189560165</v>
      </c>
      <c r="AJ263">
        <v>1467140.1095042164</v>
      </c>
      <c r="AK263">
        <v>-23.930875189560165</v>
      </c>
      <c r="AL263">
        <v>1475327.0457736587</v>
      </c>
      <c r="AM263">
        <v>-23.766515674170133</v>
      </c>
    </row>
    <row r="264" spans="1:39" x14ac:dyDescent="0.3">
      <c r="A264">
        <v>261</v>
      </c>
      <c r="B264">
        <v>237114985.03467244</v>
      </c>
      <c r="C264">
        <v>2082.2039596598465</v>
      </c>
      <c r="D264">
        <v>19710.72204513133</v>
      </c>
      <c r="E264">
        <v>0.52081652917298893</v>
      </c>
      <c r="F264">
        <v>0.51914940614295657</v>
      </c>
      <c r="S264">
        <v>261</v>
      </c>
      <c r="T264">
        <v>0.51389206400474119</v>
      </c>
      <c r="AG264">
        <v>260</v>
      </c>
      <c r="AH264">
        <v>1467140.1095042164</v>
      </c>
      <c r="AI264">
        <v>-23.930875189560165</v>
      </c>
      <c r="AJ264">
        <v>1467140.1095042164</v>
      </c>
      <c r="AK264">
        <v>-23.930875189560165</v>
      </c>
      <c r="AL264">
        <v>1475327.0457736587</v>
      </c>
      <c r="AM264">
        <v>-23.766515674170133</v>
      </c>
    </row>
    <row r="265" spans="1:39" x14ac:dyDescent="0.3">
      <c r="A265">
        <v>262</v>
      </c>
      <c r="B265">
        <v>237116089.95794773</v>
      </c>
      <c r="C265">
        <v>2082.2123998413067</v>
      </c>
      <c r="D265">
        <v>19710.801529831053</v>
      </c>
      <c r="E265">
        <v>0.52079753075608259</v>
      </c>
      <c r="F265">
        <v>0.51912824432202453</v>
      </c>
      <c r="S265">
        <v>262</v>
      </c>
      <c r="T265">
        <v>0.51336611773812846</v>
      </c>
      <c r="AG265">
        <v>261</v>
      </c>
      <c r="AH265">
        <v>1467140.1095042164</v>
      </c>
      <c r="AI265">
        <v>-23.930875189560165</v>
      </c>
      <c r="AJ265">
        <v>1467140.1095042164</v>
      </c>
      <c r="AK265">
        <v>-23.930875189560165</v>
      </c>
      <c r="AL265">
        <v>1475327.0457736587</v>
      </c>
      <c r="AM265">
        <v>-23.766515674170133</v>
      </c>
    </row>
    <row r="266" spans="1:39" x14ac:dyDescent="0.3">
      <c r="A266">
        <v>263</v>
      </c>
      <c r="B266">
        <v>237650327.26762155</v>
      </c>
      <c r="C266">
        <v>2083.488547870028</v>
      </c>
      <c r="D266">
        <v>19757.687776914023</v>
      </c>
      <c r="E266">
        <v>0.51739796953641548</v>
      </c>
      <c r="F266">
        <v>0.51854243440623793</v>
      </c>
      <c r="S266">
        <v>263</v>
      </c>
      <c r="T266">
        <v>0.5118197137802426</v>
      </c>
      <c r="AG266">
        <v>262</v>
      </c>
      <c r="AH266">
        <v>1467140.1095042164</v>
      </c>
      <c r="AI266">
        <v>-23.930875189560165</v>
      </c>
      <c r="AJ266">
        <v>1467140.1095042164</v>
      </c>
      <c r="AK266">
        <v>-23.930875189560165</v>
      </c>
      <c r="AL266">
        <v>1475327.0457736587</v>
      </c>
      <c r="AM266">
        <v>-23.766515674170133</v>
      </c>
    </row>
    <row r="267" spans="1:39" x14ac:dyDescent="0.3">
      <c r="A267">
        <v>264</v>
      </c>
      <c r="B267">
        <v>237651432.19089681</v>
      </c>
      <c r="C267">
        <v>2083.4969880514886</v>
      </c>
      <c r="D267">
        <v>19757.767261613746</v>
      </c>
      <c r="E267">
        <v>0.51737897109992637</v>
      </c>
      <c r="F267">
        <v>0.51852127251948055</v>
      </c>
      <c r="S267">
        <v>264</v>
      </c>
      <c r="T267">
        <v>0.51129353488864304</v>
      </c>
      <c r="AG267">
        <v>263</v>
      </c>
      <c r="AH267">
        <v>1467140.1095042164</v>
      </c>
      <c r="AI267">
        <v>-23.930875189560165</v>
      </c>
      <c r="AJ267">
        <v>1467140.1095042164</v>
      </c>
      <c r="AK267">
        <v>-23.930875189560165</v>
      </c>
      <c r="AL267">
        <v>1475327.0457736587</v>
      </c>
      <c r="AM267">
        <v>-23.766515674170133</v>
      </c>
    </row>
    <row r="268" spans="1:39" x14ac:dyDescent="0.3">
      <c r="A268">
        <v>265</v>
      </c>
      <c r="B268">
        <v>237303216.11070836</v>
      </c>
      <c r="C268">
        <v>2083.7930214544635</v>
      </c>
      <c r="D268">
        <v>19726.014750924503</v>
      </c>
      <c r="E268">
        <v>0.51726223185215447</v>
      </c>
      <c r="F268">
        <v>0.5119952280945439</v>
      </c>
      <c r="S268">
        <v>265</v>
      </c>
      <c r="T268">
        <v>0.5103995961804858</v>
      </c>
      <c r="AG268">
        <v>264</v>
      </c>
      <c r="AH268">
        <v>1467140.1095042164</v>
      </c>
      <c r="AI268">
        <v>-23.930875189560165</v>
      </c>
      <c r="AJ268">
        <v>1467140.1095042164</v>
      </c>
      <c r="AK268">
        <v>-23.930875189560165</v>
      </c>
      <c r="AL268">
        <v>1475327.0457736587</v>
      </c>
      <c r="AM268">
        <v>-23.766515674170133</v>
      </c>
    </row>
    <row r="269" spans="1:39" x14ac:dyDescent="0.3">
      <c r="A269">
        <v>266</v>
      </c>
      <c r="B269">
        <v>237304321.03398353</v>
      </c>
      <c r="C269">
        <v>2083.8014616359233</v>
      </c>
      <c r="D269">
        <v>19726.094235624219</v>
      </c>
      <c r="E269">
        <v>0.5172432334193946</v>
      </c>
      <c r="F269">
        <v>0.51197406632022902</v>
      </c>
      <c r="S269">
        <v>266</v>
      </c>
      <c r="T269">
        <v>0.50993246351438148</v>
      </c>
      <c r="AG269">
        <v>265</v>
      </c>
      <c r="AH269">
        <v>1467140.1095042164</v>
      </c>
      <c r="AI269">
        <v>-23.930875189560165</v>
      </c>
      <c r="AJ269">
        <v>1467140.1095042164</v>
      </c>
      <c r="AK269">
        <v>-23.930875189560165</v>
      </c>
      <c r="AL269">
        <v>1475327.0457736587</v>
      </c>
      <c r="AM269">
        <v>-23.766515674170133</v>
      </c>
    </row>
    <row r="270" spans="1:39" x14ac:dyDescent="0.3">
      <c r="A270">
        <v>267</v>
      </c>
      <c r="B270">
        <v>237838558.3436574</v>
      </c>
      <c r="C270">
        <v>2085.077609664645</v>
      </c>
      <c r="D270">
        <v>19772.980482707186</v>
      </c>
      <c r="E270">
        <v>0.51384369479345726</v>
      </c>
      <c r="F270">
        <v>0.51163766997684457</v>
      </c>
      <c r="S270">
        <v>267</v>
      </c>
      <c r="T270">
        <v>0.50948235345194126</v>
      </c>
      <c r="AG270">
        <v>266</v>
      </c>
      <c r="AH270">
        <v>1467140.1095042164</v>
      </c>
      <c r="AI270">
        <v>-23.930875189560165</v>
      </c>
      <c r="AJ270">
        <v>1467140.1095042164</v>
      </c>
      <c r="AK270">
        <v>-23.930875189560165</v>
      </c>
      <c r="AL270">
        <v>1475327.0457736587</v>
      </c>
      <c r="AM270">
        <v>-23.766515674170133</v>
      </c>
    </row>
    <row r="271" spans="1:39" x14ac:dyDescent="0.3">
      <c r="A271">
        <v>268</v>
      </c>
      <c r="B271">
        <v>237839663.26693258</v>
      </c>
      <c r="C271">
        <v>2085.0860498461047</v>
      </c>
      <c r="D271">
        <v>19773.059967406902</v>
      </c>
      <c r="E271">
        <v>0.51382469639765871</v>
      </c>
      <c r="F271">
        <v>0.51161650807781933</v>
      </c>
      <c r="S271">
        <v>268</v>
      </c>
      <c r="T271">
        <v>0.5090160367769071</v>
      </c>
      <c r="AG271">
        <v>267</v>
      </c>
      <c r="AH271">
        <v>1467140.1095042164</v>
      </c>
      <c r="AI271">
        <v>-23.930875189560165</v>
      </c>
      <c r="AJ271">
        <v>1467140.1095042164</v>
      </c>
      <c r="AK271">
        <v>-23.930875189560165</v>
      </c>
      <c r="AL271">
        <v>1475327.0457736587</v>
      </c>
      <c r="AM271">
        <v>-23.766515674170133</v>
      </c>
    </row>
    <row r="272" spans="1:39" x14ac:dyDescent="0.3">
      <c r="A272">
        <v>269</v>
      </c>
      <c r="B272">
        <v>237650327.26762155</v>
      </c>
      <c r="C272">
        <v>2085.8439478700279</v>
      </c>
      <c r="D272">
        <v>19757.687776914023</v>
      </c>
      <c r="E272">
        <v>0.51252003206178631</v>
      </c>
      <c r="F272">
        <v>0.51100689821282397</v>
      </c>
      <c r="S272">
        <v>269</v>
      </c>
      <c r="T272">
        <v>0.50857104931286545</v>
      </c>
      <c r="AG272">
        <v>268</v>
      </c>
      <c r="AH272">
        <v>1467140.1095042164</v>
      </c>
      <c r="AI272">
        <v>-23.930875189560165</v>
      </c>
      <c r="AJ272">
        <v>1467140.1095042164</v>
      </c>
      <c r="AK272">
        <v>-23.930875189560165</v>
      </c>
      <c r="AL272">
        <v>1475327.0457736587</v>
      </c>
      <c r="AM272">
        <v>-23.766515674170133</v>
      </c>
    </row>
    <row r="273" spans="1:39" x14ac:dyDescent="0.3">
      <c r="A273">
        <v>270</v>
      </c>
      <c r="B273">
        <v>237651432.19089681</v>
      </c>
      <c r="C273">
        <v>2085.8523880514886</v>
      </c>
      <c r="D273">
        <v>19757.767261613746</v>
      </c>
      <c r="E273">
        <v>0.51250103357266652</v>
      </c>
      <c r="F273">
        <v>0.51098573680449388</v>
      </c>
      <c r="S273">
        <v>270</v>
      </c>
      <c r="T273">
        <v>0.50812275819581587</v>
      </c>
      <c r="AG273">
        <v>269</v>
      </c>
      <c r="AH273">
        <v>1467140.1095042164</v>
      </c>
      <c r="AI273">
        <v>-23.930875189560165</v>
      </c>
      <c r="AJ273">
        <v>1467140.1095042164</v>
      </c>
      <c r="AK273">
        <v>-23.930875189560165</v>
      </c>
      <c r="AL273">
        <v>1475327.0457736587</v>
      </c>
      <c r="AM273">
        <v>-23.766515674170133</v>
      </c>
    </row>
    <row r="274" spans="1:39" x14ac:dyDescent="0.3">
      <c r="A274">
        <v>271</v>
      </c>
      <c r="B274">
        <v>237838558.3436574</v>
      </c>
      <c r="C274">
        <v>2087.4330096646454</v>
      </c>
      <c r="D274">
        <v>19772.980482707186</v>
      </c>
      <c r="E274">
        <v>0.50896572954510688</v>
      </c>
      <c r="F274">
        <v>0.50827627650406193</v>
      </c>
      <c r="S274">
        <v>271</v>
      </c>
      <c r="T274">
        <v>0.50789803257265853</v>
      </c>
      <c r="AG274">
        <v>270</v>
      </c>
      <c r="AH274">
        <v>1467140.1095042164</v>
      </c>
      <c r="AI274">
        <v>-23.930875189560165</v>
      </c>
      <c r="AJ274">
        <v>1467140.1095042164</v>
      </c>
      <c r="AK274">
        <v>-23.930875189560165</v>
      </c>
      <c r="AL274">
        <v>1475327.0457736587</v>
      </c>
      <c r="AM274">
        <v>-23.766515674170133</v>
      </c>
    </row>
    <row r="275" spans="1:39" x14ac:dyDescent="0.3">
      <c r="A275">
        <v>272</v>
      </c>
      <c r="B275">
        <v>237839663.26693258</v>
      </c>
      <c r="C275">
        <v>2087.4414498461047</v>
      </c>
      <c r="D275">
        <v>19773.059967406902</v>
      </c>
      <c r="E275">
        <v>0.50894673106103616</v>
      </c>
      <c r="F275">
        <v>0.50825511477131402</v>
      </c>
      <c r="S275">
        <v>272</v>
      </c>
      <c r="T275">
        <v>0.50760885872573813</v>
      </c>
      <c r="AG275">
        <v>271</v>
      </c>
      <c r="AH275">
        <v>1467140.1095042164</v>
      </c>
      <c r="AI275">
        <v>-23.930875189560165</v>
      </c>
      <c r="AJ275">
        <v>1467140.1095042164</v>
      </c>
      <c r="AK275">
        <v>-23.930875189560165</v>
      </c>
      <c r="AL275">
        <v>1475327.0457736587</v>
      </c>
      <c r="AM275">
        <v>-23.766515674170133</v>
      </c>
    </row>
    <row r="276" spans="1:39" x14ac:dyDescent="0.3">
      <c r="A276">
        <v>273</v>
      </c>
      <c r="B276">
        <v>237650327.26762155</v>
      </c>
      <c r="C276">
        <v>2089.9965478700278</v>
      </c>
      <c r="D276">
        <v>19757.687776914023</v>
      </c>
      <c r="E276">
        <v>0.50391978920102509</v>
      </c>
      <c r="F276">
        <v>0.50791868643319582</v>
      </c>
      <c r="S276">
        <v>273</v>
      </c>
      <c r="T276">
        <v>0.50757731158827113</v>
      </c>
      <c r="AG276">
        <v>272</v>
      </c>
      <c r="AH276">
        <v>1467140.1095042164</v>
      </c>
      <c r="AI276">
        <v>-23.930875189560165</v>
      </c>
      <c r="AJ276">
        <v>1467140.1095042164</v>
      </c>
      <c r="AK276">
        <v>-23.930875189560165</v>
      </c>
      <c r="AL276">
        <v>1475327.0457736587</v>
      </c>
      <c r="AM276">
        <v>-23.766515674170133</v>
      </c>
    </row>
    <row r="277" spans="1:39" x14ac:dyDescent="0.3">
      <c r="A277">
        <v>274</v>
      </c>
      <c r="B277">
        <v>237651432.19089681</v>
      </c>
      <c r="C277">
        <v>2090.0049880514885</v>
      </c>
      <c r="D277">
        <v>19757.767261613746</v>
      </c>
      <c r="E277">
        <v>0.50390079110749164</v>
      </c>
      <c r="F277">
        <v>0.507897524540184</v>
      </c>
      <c r="S277">
        <v>274</v>
      </c>
      <c r="T277">
        <v>0.50743371521316427</v>
      </c>
      <c r="AG277">
        <v>273</v>
      </c>
      <c r="AH277">
        <v>1467140.1095042164</v>
      </c>
      <c r="AI277">
        <v>-23.930875189560165</v>
      </c>
      <c r="AJ277">
        <v>1467140.1095042164</v>
      </c>
      <c r="AK277">
        <v>-23.930875189560165</v>
      </c>
      <c r="AL277">
        <v>1475327.0457736587</v>
      </c>
      <c r="AM277">
        <v>-23.766515674170133</v>
      </c>
    </row>
    <row r="278" spans="1:39" x14ac:dyDescent="0.3">
      <c r="A278">
        <v>275</v>
      </c>
      <c r="B278">
        <v>238588820.26723319</v>
      </c>
      <c r="C278">
        <v>2089.9811687402766</v>
      </c>
      <c r="D278">
        <v>19832.259247980222</v>
      </c>
      <c r="E278">
        <v>0.50264325603149429</v>
      </c>
      <c r="F278">
        <v>0.50728798432906097</v>
      </c>
      <c r="S278">
        <v>275</v>
      </c>
      <c r="T278">
        <v>0.50715949747093991</v>
      </c>
      <c r="AG278">
        <v>274</v>
      </c>
      <c r="AH278">
        <v>1467140.1095042164</v>
      </c>
      <c r="AI278">
        <v>-23.930875189560165</v>
      </c>
      <c r="AJ278">
        <v>1467140.1095042164</v>
      </c>
      <c r="AK278">
        <v>-23.930875189560165</v>
      </c>
      <c r="AL278">
        <v>1475327.0457736587</v>
      </c>
      <c r="AM278">
        <v>-23.766515674170133</v>
      </c>
    </row>
    <row r="279" spans="1:39" x14ac:dyDescent="0.3">
      <c r="A279">
        <v>276</v>
      </c>
      <c r="B279">
        <v>238589925.1905084</v>
      </c>
      <c r="C279">
        <v>2089.9896089217368</v>
      </c>
      <c r="D279">
        <v>19832.338732679942</v>
      </c>
      <c r="E279">
        <v>0.50262425805507205</v>
      </c>
      <c r="F279">
        <v>0.50726682286345626</v>
      </c>
      <c r="S279">
        <v>276</v>
      </c>
      <c r="T279">
        <v>0.5070337084415224</v>
      </c>
      <c r="AG279">
        <v>275</v>
      </c>
      <c r="AH279">
        <v>1467140.1095042164</v>
      </c>
      <c r="AI279">
        <v>-23.930875189560165</v>
      </c>
      <c r="AJ279">
        <v>1467140.1095042164</v>
      </c>
      <c r="AK279">
        <v>-23.930875189560165</v>
      </c>
      <c r="AL279">
        <v>1475327.0457736587</v>
      </c>
      <c r="AM279">
        <v>-23.766515674170133</v>
      </c>
    </row>
    <row r="280" spans="1:39" x14ac:dyDescent="0.3">
      <c r="A280">
        <v>277</v>
      </c>
      <c r="B280">
        <v>238588820.26723319</v>
      </c>
      <c r="C280">
        <v>2090.4543687402765</v>
      </c>
      <c r="D280">
        <v>19832.259247980222</v>
      </c>
      <c r="E280">
        <v>0.5016632794404573</v>
      </c>
      <c r="F280">
        <v>0.49375738432291733</v>
      </c>
      <c r="S280">
        <v>277</v>
      </c>
      <c r="T280">
        <v>0.50642845103973955</v>
      </c>
      <c r="AG280">
        <v>276</v>
      </c>
      <c r="AH280">
        <v>1467140.1095042164</v>
      </c>
      <c r="AI280">
        <v>-23.930875189560165</v>
      </c>
      <c r="AJ280">
        <v>1467140.1095042164</v>
      </c>
      <c r="AK280">
        <v>-23.930875189560165</v>
      </c>
      <c r="AL280">
        <v>1475327.0457736587</v>
      </c>
      <c r="AM280">
        <v>-23.766515674170133</v>
      </c>
    </row>
    <row r="281" spans="1:39" x14ac:dyDescent="0.3">
      <c r="A281">
        <v>278</v>
      </c>
      <c r="B281">
        <v>238589925.1905084</v>
      </c>
      <c r="C281">
        <v>2090.4628089217367</v>
      </c>
      <c r="D281">
        <v>19832.338732679942</v>
      </c>
      <c r="E281">
        <v>0.50164428137787986</v>
      </c>
      <c r="F281">
        <v>0.49373622313671905</v>
      </c>
      <c r="S281">
        <v>278</v>
      </c>
      <c r="T281">
        <v>0.50588430208574819</v>
      </c>
      <c r="AG281">
        <v>277</v>
      </c>
      <c r="AH281">
        <v>1467140.1095042164</v>
      </c>
      <c r="AI281">
        <v>-23.930875189560165</v>
      </c>
      <c r="AJ281">
        <v>1467140.1095042164</v>
      </c>
      <c r="AK281">
        <v>-23.930875189560165</v>
      </c>
      <c r="AL281">
        <v>1475327.0457736587</v>
      </c>
      <c r="AM281">
        <v>-23.766515674170133</v>
      </c>
    </row>
    <row r="282" spans="1:39" x14ac:dyDescent="0.3">
      <c r="A282">
        <v>279</v>
      </c>
      <c r="B282">
        <v>237838558.3436574</v>
      </c>
      <c r="C282">
        <v>2091.5856096646453</v>
      </c>
      <c r="D282">
        <v>19772.980482707186</v>
      </c>
      <c r="E282">
        <v>0.50036554982797909</v>
      </c>
      <c r="F282">
        <v>0.49368549625026475</v>
      </c>
      <c r="S282">
        <v>279</v>
      </c>
      <c r="T282">
        <v>0.50585770271130082</v>
      </c>
      <c r="AG282">
        <v>278</v>
      </c>
      <c r="AH282">
        <v>1467140.1095042164</v>
      </c>
      <c r="AI282">
        <v>-23.930875189560165</v>
      </c>
      <c r="AJ282">
        <v>1467140.1095042164</v>
      </c>
      <c r="AK282">
        <v>-23.930875189560165</v>
      </c>
      <c r="AL282">
        <v>1475327.0457736587</v>
      </c>
      <c r="AM282">
        <v>-23.766515674170133</v>
      </c>
    </row>
    <row r="283" spans="1:39" x14ac:dyDescent="0.3">
      <c r="A283">
        <v>280</v>
      </c>
      <c r="B283">
        <v>237839663.26693258</v>
      </c>
      <c r="C283">
        <v>2091.5940498461046</v>
      </c>
      <c r="D283">
        <v>19773.059967406902</v>
      </c>
      <c r="E283">
        <v>0.50034655167633246</v>
      </c>
      <c r="F283">
        <v>0.49366433494564144</v>
      </c>
      <c r="S283">
        <v>280</v>
      </c>
      <c r="T283">
        <v>0.50566277505912449</v>
      </c>
      <c r="AG283">
        <v>279</v>
      </c>
      <c r="AH283">
        <v>1467140.1095042164</v>
      </c>
      <c r="AI283">
        <v>-23.930875189560165</v>
      </c>
      <c r="AJ283">
        <v>1467140.1095042164</v>
      </c>
      <c r="AK283">
        <v>-23.930875189560165</v>
      </c>
      <c r="AL283">
        <v>1475327.0457736587</v>
      </c>
      <c r="AM283">
        <v>-23.766515674170133</v>
      </c>
    </row>
    <row r="284" spans="1:39" x14ac:dyDescent="0.3">
      <c r="A284">
        <v>281</v>
      </c>
      <c r="B284">
        <v>238588820.26723319</v>
      </c>
      <c r="C284">
        <v>2094.4531687402764</v>
      </c>
      <c r="D284">
        <v>19832.259247980222</v>
      </c>
      <c r="E284">
        <v>0.49338166600392019</v>
      </c>
      <c r="F284">
        <v>0.49307812852620064</v>
      </c>
      <c r="S284">
        <v>281</v>
      </c>
      <c r="T284">
        <v>0.50540703928102559</v>
      </c>
      <c r="AG284">
        <v>280</v>
      </c>
      <c r="AH284">
        <v>1467140.1095042164</v>
      </c>
      <c r="AI284">
        <v>-23.930875189560165</v>
      </c>
      <c r="AJ284">
        <v>1467140.1095042164</v>
      </c>
      <c r="AK284">
        <v>-23.930875189560165</v>
      </c>
      <c r="AL284">
        <v>1475327.0457736587</v>
      </c>
      <c r="AM284">
        <v>-23.766515674170133</v>
      </c>
    </row>
    <row r="285" spans="1:39" x14ac:dyDescent="0.3">
      <c r="A285">
        <v>282</v>
      </c>
      <c r="B285">
        <v>238589925.1905084</v>
      </c>
      <c r="C285">
        <v>2094.4616089217366</v>
      </c>
      <c r="D285">
        <v>19832.338732679942</v>
      </c>
      <c r="E285">
        <v>0.49336266753600488</v>
      </c>
      <c r="F285">
        <v>0.49305696669039256</v>
      </c>
      <c r="S285">
        <v>282</v>
      </c>
      <c r="T285">
        <v>0.50523332787061093</v>
      </c>
      <c r="AG285">
        <v>281</v>
      </c>
      <c r="AH285">
        <v>1467140.1095042164</v>
      </c>
      <c r="AI285">
        <v>-23.930875189560165</v>
      </c>
      <c r="AJ285">
        <v>1467140.1095042164</v>
      </c>
      <c r="AK285">
        <v>-23.930875189560165</v>
      </c>
      <c r="AL285">
        <v>1475327.0457736587</v>
      </c>
      <c r="AM285">
        <v>-23.766515674170133</v>
      </c>
    </row>
    <row r="286" spans="1:39" x14ac:dyDescent="0.3">
      <c r="A286">
        <v>283</v>
      </c>
      <c r="B286">
        <v>239124162.50018233</v>
      </c>
      <c r="C286">
        <v>2095.7377569504588</v>
      </c>
      <c r="D286">
        <v>19879.224979762923</v>
      </c>
      <c r="E286">
        <v>0.48996345424491766</v>
      </c>
      <c r="F286">
        <v>0.48281233778652932</v>
      </c>
      <c r="S286">
        <v>283</v>
      </c>
      <c r="T286">
        <v>0.50480448064932903</v>
      </c>
      <c r="AG286">
        <v>282</v>
      </c>
      <c r="AH286">
        <v>1467140.1095042164</v>
      </c>
      <c r="AI286">
        <v>-23.930875189560165</v>
      </c>
      <c r="AJ286">
        <v>1467140.1095042164</v>
      </c>
      <c r="AK286">
        <v>-23.930875189560165</v>
      </c>
      <c r="AL286">
        <v>1475327.0457736587</v>
      </c>
      <c r="AM286">
        <v>-23.766515674170133</v>
      </c>
    </row>
    <row r="287" spans="1:39" x14ac:dyDescent="0.3">
      <c r="A287">
        <v>284</v>
      </c>
      <c r="B287">
        <v>239125267.42345753</v>
      </c>
      <c r="C287">
        <v>2095.746197131919</v>
      </c>
      <c r="D287">
        <v>19879.304464462639</v>
      </c>
      <c r="E287">
        <v>0.48994445623789368</v>
      </c>
      <c r="F287">
        <v>0.4827911764911042</v>
      </c>
      <c r="S287">
        <v>284</v>
      </c>
      <c r="T287">
        <v>0.50447494194562925</v>
      </c>
      <c r="AG287">
        <v>283</v>
      </c>
      <c r="AH287">
        <v>1467140.1095042164</v>
      </c>
      <c r="AI287">
        <v>-23.930875189560165</v>
      </c>
      <c r="AJ287">
        <v>1467140.1095042164</v>
      </c>
      <c r="AK287">
        <v>-23.930875189560165</v>
      </c>
      <c r="AL287">
        <v>1475327.0457736587</v>
      </c>
      <c r="AM287">
        <v>-23.766515674170133</v>
      </c>
    </row>
    <row r="288" spans="1:39" x14ac:dyDescent="0.3">
      <c r="A288">
        <v>285</v>
      </c>
      <c r="B288">
        <v>239124162.50018233</v>
      </c>
      <c r="C288">
        <v>2098.0931569504587</v>
      </c>
      <c r="D288">
        <v>19879.224979762923</v>
      </c>
      <c r="E288">
        <v>0.48508519457450894</v>
      </c>
      <c r="F288">
        <v>0.48245440303302928</v>
      </c>
      <c r="S288">
        <v>285</v>
      </c>
      <c r="T288">
        <v>0.50437590438275826</v>
      </c>
      <c r="AG288">
        <v>284</v>
      </c>
      <c r="AH288">
        <v>1467140.1095042164</v>
      </c>
      <c r="AI288">
        <v>-23.930875189560165</v>
      </c>
      <c r="AJ288">
        <v>1467140.1095042164</v>
      </c>
      <c r="AK288">
        <v>-23.930875189560165</v>
      </c>
      <c r="AL288">
        <v>1475327.0457736587</v>
      </c>
      <c r="AM288">
        <v>-23.766515674170133</v>
      </c>
    </row>
    <row r="289" spans="1:39" x14ac:dyDescent="0.3">
      <c r="A289">
        <v>286</v>
      </c>
      <c r="B289">
        <v>239125267.42345753</v>
      </c>
      <c r="C289">
        <v>2098.1015971319189</v>
      </c>
      <c r="D289">
        <v>19879.304464462639</v>
      </c>
      <c r="E289">
        <v>0.48506619621496483</v>
      </c>
      <c r="F289">
        <v>0.48243324130171744</v>
      </c>
      <c r="S289">
        <v>286</v>
      </c>
      <c r="T289">
        <v>0.50434089197419718</v>
      </c>
      <c r="AG289">
        <v>285</v>
      </c>
      <c r="AH289">
        <v>1467140.1095042164</v>
      </c>
      <c r="AI289">
        <v>-23.930875189560165</v>
      </c>
      <c r="AJ289">
        <v>1467140.1095042164</v>
      </c>
      <c r="AK289">
        <v>-23.930875189560165</v>
      </c>
      <c r="AL289">
        <v>1475327.0457736587</v>
      </c>
      <c r="AM289">
        <v>-23.766515674170133</v>
      </c>
    </row>
    <row r="290" spans="1:39" x14ac:dyDescent="0.3">
      <c r="A290">
        <v>287</v>
      </c>
      <c r="B290">
        <v>239124162.50018233</v>
      </c>
      <c r="C290">
        <v>2102.2457569504586</v>
      </c>
      <c r="D290">
        <v>19879.224979762923</v>
      </c>
      <c r="E290">
        <v>0.47648521467107335</v>
      </c>
      <c r="F290">
        <v>0.48182395330032179</v>
      </c>
      <c r="S290">
        <v>287</v>
      </c>
      <c r="T290">
        <v>0.50398882795878008</v>
      </c>
      <c r="AG290">
        <v>286</v>
      </c>
      <c r="AH290">
        <v>1467140.1095042164</v>
      </c>
      <c r="AI290">
        <v>-23.930875189560165</v>
      </c>
      <c r="AJ290">
        <v>1467140.1095042164</v>
      </c>
      <c r="AK290">
        <v>-23.930875189560165</v>
      </c>
      <c r="AL290">
        <v>1475327.0457736587</v>
      </c>
      <c r="AM290">
        <v>-23.766515674170133</v>
      </c>
    </row>
    <row r="291" spans="1:39" x14ac:dyDescent="0.3">
      <c r="A291">
        <v>288</v>
      </c>
      <c r="B291">
        <v>239125267.42345753</v>
      </c>
      <c r="C291">
        <v>2102.2541971319188</v>
      </c>
      <c r="D291">
        <v>19879.304464462639</v>
      </c>
      <c r="E291">
        <v>0.47646621617851193</v>
      </c>
      <c r="F291">
        <v>0.4818027915125439</v>
      </c>
      <c r="S291">
        <v>288</v>
      </c>
      <c r="T291">
        <v>0.50379667281599994</v>
      </c>
      <c r="AG291">
        <v>287</v>
      </c>
      <c r="AH291">
        <v>1467140.1095042164</v>
      </c>
      <c r="AI291">
        <v>-23.930875189560165</v>
      </c>
      <c r="AJ291">
        <v>1467140.1095042164</v>
      </c>
      <c r="AK291">
        <v>-23.930875189560165</v>
      </c>
      <c r="AL291">
        <v>1475327.0457736587</v>
      </c>
      <c r="AM291">
        <v>-23.766515674170133</v>
      </c>
    </row>
    <row r="292" spans="1:39" x14ac:dyDescent="0.3">
      <c r="A292">
        <v>289</v>
      </c>
      <c r="B292">
        <v>242706425.55313933</v>
      </c>
      <c r="C292">
        <v>2129.9253480137363</v>
      </c>
      <c r="D292">
        <v>20177.177464848439</v>
      </c>
      <c r="E292">
        <v>0.41413079709828832</v>
      </c>
      <c r="F292">
        <v>0.41107749397182214</v>
      </c>
      <c r="S292">
        <v>289</v>
      </c>
      <c r="T292">
        <v>0.50345020351963155</v>
      </c>
      <c r="AG292">
        <v>288</v>
      </c>
      <c r="AH292">
        <v>1467140.1095042164</v>
      </c>
      <c r="AI292">
        <v>-23.930875189560165</v>
      </c>
      <c r="AJ292">
        <v>1467140.1095042164</v>
      </c>
      <c r="AK292">
        <v>-23.930875189560165</v>
      </c>
      <c r="AL292">
        <v>1475327.0457736587</v>
      </c>
      <c r="AM292">
        <v>-23.766515674170133</v>
      </c>
    </row>
    <row r="293" spans="1:39" x14ac:dyDescent="0.3">
      <c r="A293">
        <v>290</v>
      </c>
      <c r="B293">
        <v>242707530.47641447</v>
      </c>
      <c r="C293">
        <v>2129.9337881951965</v>
      </c>
      <c r="D293">
        <v>20177.256949548151</v>
      </c>
      <c r="E293">
        <v>0.41411179915522067</v>
      </c>
      <c r="F293">
        <v>0.41105633270147934</v>
      </c>
      <c r="S293">
        <v>290</v>
      </c>
      <c r="T293">
        <v>0.50332764865071278</v>
      </c>
      <c r="AG293">
        <v>289</v>
      </c>
      <c r="AH293">
        <v>1467140.1095042164</v>
      </c>
      <c r="AI293">
        <v>-23.930875189560165</v>
      </c>
      <c r="AJ293">
        <v>1467140.1095042164</v>
      </c>
      <c r="AK293">
        <v>-23.930875189560165</v>
      </c>
      <c r="AL293">
        <v>1475327.0457736587</v>
      </c>
      <c r="AM293">
        <v>-23.766515674170133</v>
      </c>
    </row>
    <row r="294" spans="1:39" x14ac:dyDescent="0.3">
      <c r="A294">
        <v>291</v>
      </c>
      <c r="B294">
        <v>242894656.6291751</v>
      </c>
      <c r="C294">
        <v>2131.5144098083529</v>
      </c>
      <c r="D294">
        <v>20192.470170641602</v>
      </c>
      <c r="E294">
        <v>0.41057654305252889</v>
      </c>
      <c r="F294">
        <v>0.41071683290733407</v>
      </c>
      <c r="S294">
        <v>291</v>
      </c>
      <c r="T294">
        <v>0.5029630998837108</v>
      </c>
      <c r="AG294">
        <v>290</v>
      </c>
      <c r="AH294">
        <v>1467140.1095042164</v>
      </c>
      <c r="AI294">
        <v>-23.930875189560165</v>
      </c>
      <c r="AJ294">
        <v>1467140.1095042164</v>
      </c>
      <c r="AK294">
        <v>-23.930875189560165</v>
      </c>
      <c r="AL294">
        <v>1475327.0457736587</v>
      </c>
      <c r="AM294">
        <v>-23.766515674170133</v>
      </c>
    </row>
    <row r="295" spans="1:39" x14ac:dyDescent="0.3">
      <c r="A295">
        <v>292</v>
      </c>
      <c r="B295">
        <v>242895761.5524503</v>
      </c>
      <c r="C295">
        <v>2131.5228499898135</v>
      </c>
      <c r="D295">
        <v>20192.549655341321</v>
      </c>
      <c r="E295">
        <v>0.41055754516647808</v>
      </c>
      <c r="F295">
        <v>0.41069567095576842</v>
      </c>
      <c r="S295">
        <v>292</v>
      </c>
      <c r="T295">
        <v>0.50290107407485218</v>
      </c>
      <c r="AG295">
        <v>291</v>
      </c>
      <c r="AH295">
        <v>1467140.1095042164</v>
      </c>
      <c r="AI295">
        <v>-23.930875189560165</v>
      </c>
      <c r="AJ295">
        <v>1467140.1095042164</v>
      </c>
      <c r="AK295">
        <v>-23.930875189560165</v>
      </c>
      <c r="AL295">
        <v>1475327.0457736587</v>
      </c>
      <c r="AM295">
        <v>-23.766515674170133</v>
      </c>
    </row>
    <row r="296" spans="1:39" x14ac:dyDescent="0.3">
      <c r="A296">
        <v>293</v>
      </c>
      <c r="B296">
        <v>242706425.55313933</v>
      </c>
      <c r="C296">
        <v>2132.2989480137367</v>
      </c>
      <c r="D296">
        <v>20177.177464848439</v>
      </c>
      <c r="E296">
        <v>0.40921476700394666</v>
      </c>
      <c r="F296">
        <v>0.41006585560886566</v>
      </c>
      <c r="S296">
        <v>293</v>
      </c>
      <c r="T296">
        <v>0.50159190513923935</v>
      </c>
      <c r="AG296">
        <v>292</v>
      </c>
      <c r="AH296">
        <v>1467140.1095042164</v>
      </c>
      <c r="AI296">
        <v>-23.930875189560165</v>
      </c>
      <c r="AJ296">
        <v>1467140.1095042164</v>
      </c>
      <c r="AK296">
        <v>-23.930875189560165</v>
      </c>
      <c r="AL296">
        <v>1475327.0457736587</v>
      </c>
      <c r="AM296">
        <v>-23.766515674170133</v>
      </c>
    </row>
    <row r="297" spans="1:39" x14ac:dyDescent="0.3">
      <c r="A297">
        <v>294</v>
      </c>
      <c r="B297">
        <v>242707530.47641447</v>
      </c>
      <c r="C297">
        <v>2132.3073881951964</v>
      </c>
      <c r="D297">
        <v>20177.256949548151</v>
      </c>
      <c r="E297">
        <v>0.40919576831900351</v>
      </c>
      <c r="F297">
        <v>0.41004469325382281</v>
      </c>
      <c r="S297">
        <v>294</v>
      </c>
      <c r="T297">
        <v>0.50130660091779122</v>
      </c>
      <c r="AG297">
        <v>293</v>
      </c>
      <c r="AH297">
        <v>1325900.6964538342</v>
      </c>
      <c r="AI297">
        <v>-12.000232739529496</v>
      </c>
      <c r="AJ297">
        <v>1325900.6964538342</v>
      </c>
      <c r="AK297">
        <v>-12.000232739529496</v>
      </c>
      <c r="AL297">
        <v>1334087.6327232763</v>
      </c>
      <c r="AM297">
        <v>-11.917814005487653</v>
      </c>
    </row>
    <row r="298" spans="1:39" x14ac:dyDescent="0.3">
      <c r="A298">
        <v>295</v>
      </c>
      <c r="B298">
        <v>242894656.6291751</v>
      </c>
      <c r="C298">
        <v>2133.8880098083528</v>
      </c>
      <c r="D298">
        <v>20192.470170641602</v>
      </c>
      <c r="E298">
        <v>0.40566045140296519</v>
      </c>
      <c r="F298">
        <v>0.40735856166727347</v>
      </c>
      <c r="S298">
        <v>295</v>
      </c>
      <c r="T298">
        <v>0.50110375283671682</v>
      </c>
      <c r="AG298">
        <v>294</v>
      </c>
      <c r="AH298">
        <v>1325900.6964538342</v>
      </c>
      <c r="AI298">
        <v>-12.000232739529496</v>
      </c>
      <c r="AJ298">
        <v>1325900.6964538342</v>
      </c>
      <c r="AK298">
        <v>-12.000232739529496</v>
      </c>
      <c r="AL298">
        <v>1334087.6327232763</v>
      </c>
      <c r="AM298">
        <v>-11.917814005487653</v>
      </c>
    </row>
    <row r="299" spans="1:39" x14ac:dyDescent="0.3">
      <c r="A299">
        <v>296</v>
      </c>
      <c r="B299">
        <v>242895761.5524503</v>
      </c>
      <c r="C299">
        <v>2133.8964499898134</v>
      </c>
      <c r="D299">
        <v>20192.549655341321</v>
      </c>
      <c r="E299">
        <v>0.40564145273490537</v>
      </c>
      <c r="F299">
        <v>0.40733740048553824</v>
      </c>
      <c r="S299">
        <v>296</v>
      </c>
      <c r="T299">
        <v>0.50109649803554601</v>
      </c>
      <c r="AG299">
        <v>295</v>
      </c>
      <c r="AH299">
        <v>1325900.6964538342</v>
      </c>
      <c r="AI299">
        <v>-12.000232739529496</v>
      </c>
      <c r="AJ299">
        <v>1325900.6964538342</v>
      </c>
      <c r="AK299">
        <v>-12.000232739529496</v>
      </c>
      <c r="AL299">
        <v>1334087.6327232763</v>
      </c>
      <c r="AM299">
        <v>-11.917814005487653</v>
      </c>
    </row>
    <row r="300" spans="1:39" x14ac:dyDescent="0.3">
      <c r="A300">
        <v>297</v>
      </c>
      <c r="B300">
        <v>243241767.78608835</v>
      </c>
      <c r="C300">
        <v>2133.817936223918</v>
      </c>
      <c r="D300">
        <v>20224.143196631125</v>
      </c>
      <c r="E300">
        <v>0.40531167411672392</v>
      </c>
      <c r="F300">
        <v>0.40699784118222182</v>
      </c>
      <c r="S300">
        <v>297</v>
      </c>
      <c r="T300">
        <v>0.5007987538428077</v>
      </c>
      <c r="AG300">
        <v>296</v>
      </c>
      <c r="AH300">
        <v>1325900.6964538342</v>
      </c>
      <c r="AI300">
        <v>-12.000232739529496</v>
      </c>
      <c r="AJ300">
        <v>1325900.6964538342</v>
      </c>
      <c r="AK300">
        <v>-12.000232739529496</v>
      </c>
      <c r="AL300">
        <v>1334087.6327232763</v>
      </c>
      <c r="AM300">
        <v>-11.917814005487653</v>
      </c>
    </row>
    <row r="301" spans="1:39" x14ac:dyDescent="0.3">
      <c r="A301">
        <v>298</v>
      </c>
      <c r="B301">
        <v>243242872.70936355</v>
      </c>
      <c r="C301">
        <v>2133.8263764053781</v>
      </c>
      <c r="D301">
        <v>20224.222681330844</v>
      </c>
      <c r="E301">
        <v>0.40529267661630247</v>
      </c>
      <c r="F301">
        <v>0.40697667927900533</v>
      </c>
      <c r="S301">
        <v>298</v>
      </c>
      <c r="T301">
        <v>0.50058878869756007</v>
      </c>
      <c r="AG301">
        <v>297</v>
      </c>
      <c r="AH301">
        <v>1325900.6964538342</v>
      </c>
      <c r="AI301">
        <v>-12.000232739529496</v>
      </c>
      <c r="AJ301">
        <v>1325900.6964538342</v>
      </c>
      <c r="AK301">
        <v>-12.000232739529496</v>
      </c>
      <c r="AL301">
        <v>1334087.6327232763</v>
      </c>
      <c r="AM301">
        <v>-11.917814005487653</v>
      </c>
    </row>
    <row r="302" spans="1:39" x14ac:dyDescent="0.3">
      <c r="A302">
        <v>299</v>
      </c>
      <c r="B302">
        <v>243429998.8621242</v>
      </c>
      <c r="C302">
        <v>2135.406998018535</v>
      </c>
      <c r="D302">
        <v>20239.435902424291</v>
      </c>
      <c r="E302">
        <v>0.40175746594369655</v>
      </c>
      <c r="F302">
        <v>0.40634690434507181</v>
      </c>
      <c r="S302">
        <v>299</v>
      </c>
      <c r="T302">
        <v>0.49974081284972316</v>
      </c>
      <c r="AG302">
        <v>298</v>
      </c>
      <c r="AH302">
        <v>1325900.6964538342</v>
      </c>
      <c r="AI302">
        <v>-12.000232739529496</v>
      </c>
      <c r="AJ302">
        <v>1325900.6964538342</v>
      </c>
      <c r="AK302">
        <v>-12.000232739529496</v>
      </c>
      <c r="AL302">
        <v>1334087.6327232763</v>
      </c>
      <c r="AM302">
        <v>-11.917814005487653</v>
      </c>
    </row>
    <row r="303" spans="1:39" x14ac:dyDescent="0.3">
      <c r="A303">
        <v>300</v>
      </c>
      <c r="B303">
        <v>243431103.78539944</v>
      </c>
      <c r="C303">
        <v>2135.4154381999952</v>
      </c>
      <c r="D303">
        <v>20239.515387124011</v>
      </c>
      <c r="E303">
        <v>0.40173846852083234</v>
      </c>
      <c r="F303">
        <v>0.40632574197220994</v>
      </c>
      <c r="S303">
        <v>300</v>
      </c>
      <c r="T303">
        <v>0.49933480988816098</v>
      </c>
      <c r="AG303">
        <v>299</v>
      </c>
      <c r="AH303">
        <v>1325900.6964538342</v>
      </c>
      <c r="AI303">
        <v>-12.000232739529496</v>
      </c>
      <c r="AJ303">
        <v>1325900.6964538342</v>
      </c>
      <c r="AK303">
        <v>-12.000232739529496</v>
      </c>
      <c r="AL303">
        <v>1334087.6327232763</v>
      </c>
      <c r="AM303">
        <v>-11.917814005487653</v>
      </c>
    </row>
    <row r="304" spans="1:39" x14ac:dyDescent="0.3">
      <c r="A304">
        <v>301</v>
      </c>
      <c r="B304">
        <v>243241767.78608835</v>
      </c>
      <c r="C304">
        <v>2136.1915362239179</v>
      </c>
      <c r="D304">
        <v>20224.143196631125</v>
      </c>
      <c r="E304">
        <v>0.40039504672340293</v>
      </c>
      <c r="F304">
        <v>0.40041592766228462</v>
      </c>
      <c r="S304">
        <v>301</v>
      </c>
      <c r="T304">
        <v>0.49931792395184693</v>
      </c>
      <c r="AG304">
        <v>300</v>
      </c>
      <c r="AH304">
        <v>1325900.6964538342</v>
      </c>
      <c r="AI304">
        <v>-12.000232739529496</v>
      </c>
      <c r="AJ304">
        <v>1325900.6964538342</v>
      </c>
      <c r="AK304">
        <v>-12.000232739529496</v>
      </c>
      <c r="AL304">
        <v>1334087.6327232763</v>
      </c>
      <c r="AM304">
        <v>-11.917814005487653</v>
      </c>
    </row>
    <row r="305" spans="1:39" x14ac:dyDescent="0.3">
      <c r="A305">
        <v>302</v>
      </c>
      <c r="B305">
        <v>243242872.70936355</v>
      </c>
      <c r="C305">
        <v>2136.199976405378</v>
      </c>
      <c r="D305">
        <v>20224.222681330844</v>
      </c>
      <c r="E305">
        <v>0.40037604829872547</v>
      </c>
      <c r="F305">
        <v>0.40039476662335161</v>
      </c>
      <c r="S305">
        <v>302</v>
      </c>
      <c r="T305">
        <v>0.4989052747831243</v>
      </c>
      <c r="AG305">
        <v>301</v>
      </c>
      <c r="AH305">
        <v>1325900.6964538342</v>
      </c>
      <c r="AI305">
        <v>-12.000232739529496</v>
      </c>
      <c r="AJ305">
        <v>1325900.6964538342</v>
      </c>
      <c r="AK305">
        <v>-12.000232739529496</v>
      </c>
      <c r="AL305">
        <v>1334087.6327232763</v>
      </c>
      <c r="AM305">
        <v>-11.917814005487653</v>
      </c>
    </row>
    <row r="306" spans="1:39" x14ac:dyDescent="0.3">
      <c r="A306">
        <v>303</v>
      </c>
      <c r="B306">
        <v>242706425.55313933</v>
      </c>
      <c r="C306">
        <v>2136.6053480137366</v>
      </c>
      <c r="D306">
        <v>20177.177464848439</v>
      </c>
      <c r="E306">
        <v>0.4002994714313271</v>
      </c>
      <c r="F306">
        <v>0.40005464259522261</v>
      </c>
      <c r="S306">
        <v>303</v>
      </c>
      <c r="T306">
        <v>0.49881187852427339</v>
      </c>
      <c r="AG306">
        <v>302</v>
      </c>
      <c r="AH306">
        <v>1325900.6964538342</v>
      </c>
      <c r="AI306">
        <v>-12.000232739529496</v>
      </c>
      <c r="AJ306">
        <v>1325900.6964538342</v>
      </c>
      <c r="AK306">
        <v>-12.000232739529496</v>
      </c>
      <c r="AL306">
        <v>1334087.6327232763</v>
      </c>
      <c r="AM306">
        <v>-11.917814005487653</v>
      </c>
    </row>
    <row r="307" spans="1:39" x14ac:dyDescent="0.3">
      <c r="A307">
        <v>304</v>
      </c>
      <c r="B307">
        <v>242707530.47641447</v>
      </c>
      <c r="C307">
        <v>2136.6137881951963</v>
      </c>
      <c r="D307">
        <v>20177.256949548151</v>
      </c>
      <c r="E307">
        <v>0.40028047198554584</v>
      </c>
      <c r="F307">
        <v>0.40003348065624283</v>
      </c>
      <c r="S307">
        <v>304</v>
      </c>
      <c r="T307">
        <v>0.49850015177063134</v>
      </c>
      <c r="AG307">
        <v>303</v>
      </c>
      <c r="AH307">
        <v>1325900.6964538342</v>
      </c>
      <c r="AI307">
        <v>-12.000232739529496</v>
      </c>
      <c r="AJ307">
        <v>1325900.6964538342</v>
      </c>
      <c r="AK307">
        <v>-12.000232739529496</v>
      </c>
      <c r="AL307">
        <v>1334087.6327232763</v>
      </c>
      <c r="AM307">
        <v>-11.917814005487653</v>
      </c>
    </row>
    <row r="308" spans="1:39" x14ac:dyDescent="0.3">
      <c r="A308">
        <v>305</v>
      </c>
      <c r="B308">
        <v>243429998.8621242</v>
      </c>
      <c r="C308">
        <v>2137.7805980185349</v>
      </c>
      <c r="D308">
        <v>20239.435902424291</v>
      </c>
      <c r="E308">
        <v>0.3968407495338831</v>
      </c>
      <c r="F308">
        <v>0.39940295283002653</v>
      </c>
      <c r="S308">
        <v>305</v>
      </c>
      <c r="T308">
        <v>0.49749325664288613</v>
      </c>
      <c r="AG308">
        <v>304</v>
      </c>
      <c r="AH308">
        <v>1325900.6964538342</v>
      </c>
      <c r="AI308">
        <v>-12.000232739529496</v>
      </c>
      <c r="AJ308">
        <v>1325900.6964538342</v>
      </c>
      <c r="AK308">
        <v>-12.000232739529496</v>
      </c>
      <c r="AL308">
        <v>1334087.6327232763</v>
      </c>
      <c r="AM308">
        <v>-11.917814005487653</v>
      </c>
    </row>
    <row r="309" spans="1:39" x14ac:dyDescent="0.3">
      <c r="A309">
        <v>306</v>
      </c>
      <c r="B309">
        <v>243431103.78539944</v>
      </c>
      <c r="C309">
        <v>2137.7890381999955</v>
      </c>
      <c r="D309">
        <v>20239.515387124011</v>
      </c>
      <c r="E309">
        <v>0.39682175114492751</v>
      </c>
      <c r="F309">
        <v>0.39938179011071889</v>
      </c>
      <c r="S309">
        <v>306</v>
      </c>
      <c r="T309">
        <v>0.49747433823520304</v>
      </c>
      <c r="AG309">
        <v>305</v>
      </c>
      <c r="AH309">
        <v>1325900.6964538342</v>
      </c>
      <c r="AI309">
        <v>-12.000232739529496</v>
      </c>
      <c r="AJ309">
        <v>1325900.6964538342</v>
      </c>
      <c r="AK309">
        <v>-12.000232739529496</v>
      </c>
      <c r="AL309">
        <v>1334087.6327232763</v>
      </c>
      <c r="AM309">
        <v>-11.917814005487653</v>
      </c>
    </row>
    <row r="310" spans="1:39" x14ac:dyDescent="0.3">
      <c r="A310">
        <v>307</v>
      </c>
      <c r="B310">
        <v>242894656.6291751</v>
      </c>
      <c r="C310">
        <v>2138.1944098083532</v>
      </c>
      <c r="D310">
        <v>20192.470170641602</v>
      </c>
      <c r="E310">
        <v>0.3967451786766491</v>
      </c>
      <c r="F310">
        <v>0.39669703678093354</v>
      </c>
      <c r="S310">
        <v>307</v>
      </c>
      <c r="T310">
        <v>0.49707117908232384</v>
      </c>
      <c r="AG310">
        <v>306</v>
      </c>
      <c r="AH310">
        <v>1325900.6964538342</v>
      </c>
      <c r="AI310">
        <v>-12.000232739529496</v>
      </c>
      <c r="AJ310">
        <v>1325900.6964538342</v>
      </c>
      <c r="AK310">
        <v>-12.000232739529496</v>
      </c>
      <c r="AL310">
        <v>1334087.6327232763</v>
      </c>
      <c r="AM310">
        <v>-11.917814005487653</v>
      </c>
    </row>
    <row r="311" spans="1:39" x14ac:dyDescent="0.3">
      <c r="A311">
        <v>308</v>
      </c>
      <c r="B311">
        <v>242895761.5524503</v>
      </c>
      <c r="C311">
        <v>2138.2028499898133</v>
      </c>
      <c r="D311">
        <v>20192.549655341321</v>
      </c>
      <c r="E311">
        <v>0.39672617917945507</v>
      </c>
      <c r="F311">
        <v>0.39667587584458669</v>
      </c>
      <c r="S311">
        <v>308</v>
      </c>
      <c r="T311">
        <v>0.4969849686599806</v>
      </c>
      <c r="AG311">
        <v>307</v>
      </c>
      <c r="AH311">
        <v>1325900.6964538342</v>
      </c>
      <c r="AI311">
        <v>-12.000232739529496</v>
      </c>
      <c r="AJ311">
        <v>1325900.6964538342</v>
      </c>
      <c r="AK311">
        <v>-12.000232739529496</v>
      </c>
      <c r="AL311">
        <v>1334087.6327232763</v>
      </c>
      <c r="AM311">
        <v>-11.917814005487653</v>
      </c>
    </row>
    <row r="312" spans="1:39" x14ac:dyDescent="0.3">
      <c r="A312">
        <v>309</v>
      </c>
      <c r="B312">
        <v>243241767.78608835</v>
      </c>
      <c r="C312">
        <v>2140.4979362239178</v>
      </c>
      <c r="D312">
        <v>20224.143196631125</v>
      </c>
      <c r="E312">
        <v>0.39147887735563353</v>
      </c>
      <c r="F312">
        <v>0.39633566176633389</v>
      </c>
      <c r="S312">
        <v>309</v>
      </c>
      <c r="T312">
        <v>0.49668900311690151</v>
      </c>
      <c r="AG312">
        <v>308</v>
      </c>
      <c r="AH312">
        <v>1325900.6964538342</v>
      </c>
      <c r="AI312">
        <v>-12.000232739529496</v>
      </c>
      <c r="AJ312">
        <v>1325900.6964538342</v>
      </c>
      <c r="AK312">
        <v>-12.000232739529496</v>
      </c>
      <c r="AL312">
        <v>1334087.6327232763</v>
      </c>
      <c r="AM312">
        <v>-11.917814005487653</v>
      </c>
    </row>
    <row r="313" spans="1:39" x14ac:dyDescent="0.3">
      <c r="A313">
        <v>310</v>
      </c>
      <c r="B313">
        <v>243242872.70936355</v>
      </c>
      <c r="C313">
        <v>2140.506376405378</v>
      </c>
      <c r="D313">
        <v>20224.222681330844</v>
      </c>
      <c r="E313">
        <v>0.39145987784513436</v>
      </c>
      <c r="F313">
        <v>0.39631449988734208</v>
      </c>
      <c r="S313">
        <v>310</v>
      </c>
      <c r="T313">
        <v>0.49649049108268956</v>
      </c>
      <c r="AG313">
        <v>309</v>
      </c>
      <c r="AH313">
        <v>1325900.6964538342</v>
      </c>
      <c r="AI313">
        <v>-12.000232739529496</v>
      </c>
      <c r="AJ313">
        <v>1325900.6964538342</v>
      </c>
      <c r="AK313">
        <v>-12.000232739529496</v>
      </c>
      <c r="AL313">
        <v>1334087.6327232763</v>
      </c>
      <c r="AM313">
        <v>-11.917814005487653</v>
      </c>
    </row>
    <row r="314" spans="1:39" x14ac:dyDescent="0.3">
      <c r="A314">
        <v>311</v>
      </c>
      <c r="B314">
        <v>243429998.8621242</v>
      </c>
      <c r="C314">
        <v>2142.0869980185348</v>
      </c>
      <c r="D314">
        <v>20239.435902424291</v>
      </c>
      <c r="E314">
        <v>0.38792455479771626</v>
      </c>
      <c r="F314">
        <v>0.39568396074461026</v>
      </c>
      <c r="S314">
        <v>311</v>
      </c>
      <c r="T314">
        <v>0.49644491119804002</v>
      </c>
      <c r="AG314">
        <v>310</v>
      </c>
      <c r="AH314">
        <v>1325900.6964538342</v>
      </c>
      <c r="AI314">
        <v>-12.000232739529496</v>
      </c>
      <c r="AJ314">
        <v>1325900.6964538342</v>
      </c>
      <c r="AK314">
        <v>-12.000232739529496</v>
      </c>
      <c r="AL314">
        <v>1334087.6327232763</v>
      </c>
      <c r="AM314">
        <v>-11.917814005487653</v>
      </c>
    </row>
    <row r="315" spans="1:39" x14ac:dyDescent="0.3">
      <c r="A315">
        <v>312</v>
      </c>
      <c r="B315">
        <v>243431103.78539944</v>
      </c>
      <c r="C315">
        <v>2142.0954381999954</v>
      </c>
      <c r="D315">
        <v>20239.515387124011</v>
      </c>
      <c r="E315">
        <v>0.38790555525175169</v>
      </c>
      <c r="F315">
        <v>0.39566279801586529</v>
      </c>
      <c r="S315">
        <v>312</v>
      </c>
      <c r="T315">
        <v>0.49621763928120949</v>
      </c>
      <c r="AG315">
        <v>311</v>
      </c>
      <c r="AH315">
        <v>1325900.6964538342</v>
      </c>
      <c r="AI315">
        <v>-12.000232739529496</v>
      </c>
      <c r="AJ315">
        <v>1325900.6964538342</v>
      </c>
      <c r="AK315">
        <v>-12.000232739529496</v>
      </c>
      <c r="AL315">
        <v>1334087.6327232763</v>
      </c>
      <c r="AM315">
        <v>-11.917814005487653</v>
      </c>
    </row>
    <row r="316" spans="1:39" x14ac:dyDescent="0.3">
      <c r="A316">
        <v>313</v>
      </c>
      <c r="B316">
        <v>244180260.78570005</v>
      </c>
      <c r="C316">
        <v>2142.1745570941671</v>
      </c>
      <c r="D316">
        <v>20298.714667697332</v>
      </c>
      <c r="E316">
        <v>0.38669661163593849</v>
      </c>
      <c r="F316">
        <v>0.38189489293135792</v>
      </c>
      <c r="S316">
        <v>313</v>
      </c>
      <c r="T316">
        <v>0.49601929178650023</v>
      </c>
      <c r="AG316">
        <v>312</v>
      </c>
      <c r="AH316">
        <v>1325900.6964538342</v>
      </c>
      <c r="AI316">
        <v>-12.000232739529496</v>
      </c>
      <c r="AJ316">
        <v>1325900.6964538342</v>
      </c>
      <c r="AK316">
        <v>-12.000232739529496</v>
      </c>
      <c r="AL316">
        <v>1334087.6327232763</v>
      </c>
      <c r="AM316">
        <v>-11.917814005487653</v>
      </c>
    </row>
    <row r="317" spans="1:39" x14ac:dyDescent="0.3">
      <c r="A317">
        <v>314</v>
      </c>
      <c r="B317">
        <v>244181365.70897526</v>
      </c>
      <c r="C317">
        <v>2142.1829972756273</v>
      </c>
      <c r="D317">
        <v>20298.794152397055</v>
      </c>
      <c r="E317">
        <v>0.38667761432789283</v>
      </c>
      <c r="F317">
        <v>0.3818737324146626</v>
      </c>
      <c r="S317">
        <v>314</v>
      </c>
      <c r="T317">
        <v>0.49593565127847833</v>
      </c>
      <c r="AG317">
        <v>313</v>
      </c>
      <c r="AH317">
        <v>1325900.6964538342</v>
      </c>
      <c r="AI317">
        <v>-12.000232739529496</v>
      </c>
      <c r="AJ317">
        <v>1325900.6964538342</v>
      </c>
      <c r="AK317">
        <v>-12.000232739529496</v>
      </c>
      <c r="AL317">
        <v>1334087.6327232763</v>
      </c>
      <c r="AM317">
        <v>-11.917814005487653</v>
      </c>
    </row>
    <row r="318" spans="1:39" x14ac:dyDescent="0.3">
      <c r="A318">
        <v>315</v>
      </c>
      <c r="B318">
        <v>244180260.78570005</v>
      </c>
      <c r="C318">
        <v>2144.548157094167</v>
      </c>
      <c r="D318">
        <v>20298.714667697332</v>
      </c>
      <c r="E318">
        <v>0.38177982066296628</v>
      </c>
      <c r="F318">
        <v>0.38153346833518753</v>
      </c>
      <c r="S318">
        <v>315</v>
      </c>
      <c r="T318">
        <v>0.49481439098849406</v>
      </c>
      <c r="AG318">
        <v>314</v>
      </c>
      <c r="AH318">
        <v>1325900.6964538342</v>
      </c>
      <c r="AI318">
        <v>-12.000232739529496</v>
      </c>
      <c r="AJ318">
        <v>1325900.6964538342</v>
      </c>
      <c r="AK318">
        <v>-12.000232739529496</v>
      </c>
      <c r="AL318">
        <v>1334087.6327232763</v>
      </c>
      <c r="AM318">
        <v>-11.917814005487653</v>
      </c>
    </row>
    <row r="319" spans="1:39" x14ac:dyDescent="0.3">
      <c r="A319">
        <v>316</v>
      </c>
      <c r="B319">
        <v>244181365.70897526</v>
      </c>
      <c r="C319">
        <v>2144.5565972756272</v>
      </c>
      <c r="D319">
        <v>20298.794152397055</v>
      </c>
      <c r="E319">
        <v>0.38176082226340469</v>
      </c>
      <c r="F319">
        <v>0.38151230677153036</v>
      </c>
      <c r="S319">
        <v>316</v>
      </c>
      <c r="T319">
        <v>0.49455486248559699</v>
      </c>
      <c r="AG319">
        <v>315</v>
      </c>
      <c r="AH319">
        <v>1325900.6964538342</v>
      </c>
      <c r="AI319">
        <v>-12.000232739529496</v>
      </c>
      <c r="AJ319">
        <v>1325900.6964538342</v>
      </c>
      <c r="AK319">
        <v>-12.000232739529496</v>
      </c>
      <c r="AL319">
        <v>1334087.6327232763</v>
      </c>
      <c r="AM319">
        <v>-11.917814005487653</v>
      </c>
    </row>
    <row r="320" spans="1:39" x14ac:dyDescent="0.3">
      <c r="A320">
        <v>317</v>
      </c>
      <c r="B320">
        <v>244715603.01864913</v>
      </c>
      <c r="C320">
        <v>2146.0671453043487</v>
      </c>
      <c r="D320">
        <v>20345.680399480025</v>
      </c>
      <c r="E320">
        <v>0.37787799213631235</v>
      </c>
      <c r="F320">
        <v>0.38088230309939791</v>
      </c>
      <c r="S320">
        <v>317</v>
      </c>
      <c r="T320">
        <v>0.49434501466081038</v>
      </c>
      <c r="AG320">
        <v>316</v>
      </c>
      <c r="AH320">
        <v>1325900.6964538342</v>
      </c>
      <c r="AI320">
        <v>-12.000232739529496</v>
      </c>
      <c r="AJ320">
        <v>1325900.6964538342</v>
      </c>
      <c r="AK320">
        <v>-12.000232739529496</v>
      </c>
      <c r="AL320">
        <v>1334087.6327232763</v>
      </c>
      <c r="AM320">
        <v>-11.917814005487653</v>
      </c>
    </row>
    <row r="321" spans="1:39" x14ac:dyDescent="0.3">
      <c r="A321">
        <v>318</v>
      </c>
      <c r="B321">
        <v>244716707.94192433</v>
      </c>
      <c r="C321">
        <v>2146.0755854858089</v>
      </c>
      <c r="D321">
        <v>20345.759884179744</v>
      </c>
      <c r="E321">
        <v>0.37785899545952328</v>
      </c>
      <c r="F321">
        <v>0.3808611405322001</v>
      </c>
      <c r="S321">
        <v>318</v>
      </c>
      <c r="T321">
        <v>0.49404465351054394</v>
      </c>
      <c r="AG321">
        <v>317</v>
      </c>
      <c r="AH321">
        <v>1325900.6964538342</v>
      </c>
      <c r="AI321">
        <v>-12.000232739529496</v>
      </c>
      <c r="AJ321">
        <v>1325900.6964538342</v>
      </c>
      <c r="AK321">
        <v>-12.000232739529496</v>
      </c>
      <c r="AL321">
        <v>1334087.6327232763</v>
      </c>
      <c r="AM321">
        <v>-11.917814005487653</v>
      </c>
    </row>
    <row r="322" spans="1:39" x14ac:dyDescent="0.3">
      <c r="A322">
        <v>319</v>
      </c>
      <c r="B322">
        <v>245314933.42912915</v>
      </c>
      <c r="C322">
        <v>2148.0169979369848</v>
      </c>
      <c r="D322">
        <v>20393.431101348819</v>
      </c>
      <c r="E322">
        <v>0.37301012801474631</v>
      </c>
      <c r="F322">
        <v>0.37123384256585679</v>
      </c>
      <c r="S322">
        <v>319</v>
      </c>
      <c r="T322">
        <v>0.49027778980687053</v>
      </c>
      <c r="AG322">
        <v>318</v>
      </c>
      <c r="AH322">
        <v>1325900.6964538342</v>
      </c>
      <c r="AI322">
        <v>-12.000232739529496</v>
      </c>
      <c r="AJ322">
        <v>1325900.6964538342</v>
      </c>
      <c r="AK322">
        <v>-12.000232739529496</v>
      </c>
      <c r="AL322">
        <v>1334087.6327232763</v>
      </c>
      <c r="AM322">
        <v>-11.917814005487653</v>
      </c>
    </row>
    <row r="323" spans="1:39" x14ac:dyDescent="0.3">
      <c r="A323">
        <v>320</v>
      </c>
      <c r="B323">
        <v>245316038.35240442</v>
      </c>
      <c r="C323">
        <v>2148.0254381184459</v>
      </c>
      <c r="D323">
        <v>20393.510586048542</v>
      </c>
      <c r="E323">
        <v>0.37299113394249017</v>
      </c>
      <c r="F323">
        <v>0.37121268241170097</v>
      </c>
      <c r="S323">
        <v>320</v>
      </c>
      <c r="T323">
        <v>0.49008370070345192</v>
      </c>
      <c r="AG323">
        <v>319</v>
      </c>
      <c r="AH323">
        <v>1325900.6964538342</v>
      </c>
      <c r="AI323">
        <v>-12.000232739529496</v>
      </c>
      <c r="AJ323">
        <v>1325900.6964538342</v>
      </c>
      <c r="AK323">
        <v>-12.000232739529496</v>
      </c>
      <c r="AL323">
        <v>1334087.6327232763</v>
      </c>
      <c r="AM323">
        <v>-11.917814005487653</v>
      </c>
    </row>
    <row r="324" spans="1:39" x14ac:dyDescent="0.3">
      <c r="A324">
        <v>321</v>
      </c>
      <c r="B324">
        <v>244715603.01864913</v>
      </c>
      <c r="C324">
        <v>2148.4407453043491</v>
      </c>
      <c r="D324">
        <v>20345.680399480025</v>
      </c>
      <c r="E324">
        <v>0.37296037253650305</v>
      </c>
      <c r="F324">
        <v>0.37087152620083602</v>
      </c>
      <c r="S324">
        <v>321</v>
      </c>
      <c r="T324">
        <v>0.48982993368499911</v>
      </c>
      <c r="AG324">
        <v>320</v>
      </c>
      <c r="AH324">
        <v>1325900.6964538342</v>
      </c>
      <c r="AI324">
        <v>-12.000232739529496</v>
      </c>
      <c r="AJ324">
        <v>1325900.6964538342</v>
      </c>
      <c r="AK324">
        <v>-12.000232739529496</v>
      </c>
      <c r="AL324">
        <v>1334087.6327232763</v>
      </c>
      <c r="AM324">
        <v>-11.917814005487653</v>
      </c>
    </row>
    <row r="325" spans="1:39" x14ac:dyDescent="0.3">
      <c r="A325">
        <v>322</v>
      </c>
      <c r="B325">
        <v>244716707.94192433</v>
      </c>
      <c r="C325">
        <v>2148.4491854858088</v>
      </c>
      <c r="D325">
        <v>20345.759884179744</v>
      </c>
      <c r="E325">
        <v>0.37294137456982995</v>
      </c>
      <c r="F325">
        <v>0.37085036475776645</v>
      </c>
      <c r="S325">
        <v>322</v>
      </c>
      <c r="T325">
        <v>0.48963601555381286</v>
      </c>
      <c r="AG325">
        <v>321</v>
      </c>
      <c r="AH325">
        <v>1325900.6964538342</v>
      </c>
      <c r="AI325">
        <v>-12.000232739529496</v>
      </c>
      <c r="AJ325">
        <v>1325900.6964538342</v>
      </c>
      <c r="AK325">
        <v>-12.000232739529496</v>
      </c>
      <c r="AL325">
        <v>1334087.6327232763</v>
      </c>
      <c r="AM325">
        <v>-11.917814005487653</v>
      </c>
    </row>
    <row r="326" spans="1:39" x14ac:dyDescent="0.3">
      <c r="A326">
        <v>323</v>
      </c>
      <c r="B326">
        <v>244180260.78570005</v>
      </c>
      <c r="C326">
        <v>2148.8545570941669</v>
      </c>
      <c r="D326">
        <v>20298.714667697332</v>
      </c>
      <c r="E326">
        <v>0.37286416975573922</v>
      </c>
      <c r="F326">
        <v>0.37021919639842177</v>
      </c>
      <c r="S326">
        <v>323</v>
      </c>
      <c r="T326">
        <v>0.48845070268821517</v>
      </c>
      <c r="AG326">
        <v>322</v>
      </c>
      <c r="AH326">
        <v>1325900.6964538342</v>
      </c>
      <c r="AI326">
        <v>-12.000232739529496</v>
      </c>
      <c r="AJ326">
        <v>1325900.6964538342</v>
      </c>
      <c r="AK326">
        <v>-12.000232739529496</v>
      </c>
      <c r="AL326">
        <v>1334087.6327232763</v>
      </c>
      <c r="AM326">
        <v>-11.917814005487653</v>
      </c>
    </row>
    <row r="327" spans="1:39" x14ac:dyDescent="0.3">
      <c r="A327">
        <v>324</v>
      </c>
      <c r="B327">
        <v>244181365.70897526</v>
      </c>
      <c r="C327">
        <v>2148.8629972756271</v>
      </c>
      <c r="D327">
        <v>20298.794152397055</v>
      </c>
      <c r="E327">
        <v>0.37284516999833994</v>
      </c>
      <c r="F327">
        <v>0.37019803354152259</v>
      </c>
      <c r="S327">
        <v>324</v>
      </c>
      <c r="T327">
        <v>0.48800485378219893</v>
      </c>
      <c r="AG327">
        <v>323</v>
      </c>
      <c r="AH327">
        <v>1325900.6964538342</v>
      </c>
      <c r="AI327">
        <v>-12.000232739529496</v>
      </c>
      <c r="AJ327">
        <v>1325900.6964538342</v>
      </c>
      <c r="AK327">
        <v>-12.000232739529496</v>
      </c>
      <c r="AL327">
        <v>1334087.6327232763</v>
      </c>
      <c r="AM327">
        <v>-11.917814005487653</v>
      </c>
    </row>
    <row r="328" spans="1:39" x14ac:dyDescent="0.3">
      <c r="A328">
        <v>325</v>
      </c>
      <c r="B328">
        <v>245503164.50516501</v>
      </c>
      <c r="C328">
        <v>2149.6060597316027</v>
      </c>
      <c r="D328">
        <v>20408.723807141985</v>
      </c>
      <c r="E328">
        <v>0.36945631291294312</v>
      </c>
      <c r="F328">
        <v>0.35992050304406104</v>
      </c>
      <c r="S328">
        <v>325</v>
      </c>
      <c r="T328">
        <v>0.45431858695986349</v>
      </c>
      <c r="AG328">
        <v>324</v>
      </c>
      <c r="AH328">
        <v>1325900.6964538342</v>
      </c>
      <c r="AI328">
        <v>-12.000232739529496</v>
      </c>
      <c r="AJ328">
        <v>1325900.6964538342</v>
      </c>
      <c r="AK328">
        <v>-12.000232739529496</v>
      </c>
      <c r="AL328">
        <v>1334087.6327232763</v>
      </c>
      <c r="AM328">
        <v>-11.917814005487653</v>
      </c>
    </row>
    <row r="329" spans="1:39" x14ac:dyDescent="0.3">
      <c r="A329">
        <v>326</v>
      </c>
      <c r="B329">
        <v>245504269.42844024</v>
      </c>
      <c r="C329">
        <v>2149.614499913062</v>
      </c>
      <c r="D329">
        <v>20408.803291841705</v>
      </c>
      <c r="E329">
        <v>0.36943731903245286</v>
      </c>
      <c r="F329">
        <v>0.35989934597062728</v>
      </c>
      <c r="S329">
        <v>326</v>
      </c>
      <c r="T329">
        <v>0.45374201409402609</v>
      </c>
      <c r="AG329">
        <v>325</v>
      </c>
      <c r="AH329">
        <v>1325900.6964538342</v>
      </c>
      <c r="AI329">
        <v>-12.000232739529496</v>
      </c>
      <c r="AJ329">
        <v>1325900.6964538342</v>
      </c>
      <c r="AK329">
        <v>-12.000232739529496</v>
      </c>
      <c r="AL329">
        <v>1334087.6327232763</v>
      </c>
      <c r="AM329">
        <v>-11.917814005487653</v>
      </c>
    </row>
    <row r="330" spans="1:39" x14ac:dyDescent="0.3">
      <c r="A330">
        <v>327</v>
      </c>
      <c r="B330">
        <v>245314933.42912915</v>
      </c>
      <c r="C330">
        <v>2150.3723979369852</v>
      </c>
      <c r="D330">
        <v>20393.431101348819</v>
      </c>
      <c r="E330">
        <v>0.36812746579189448</v>
      </c>
      <c r="F330">
        <v>0.35955774270429469</v>
      </c>
      <c r="S330">
        <v>327</v>
      </c>
      <c r="T330">
        <v>0.45318457250615191</v>
      </c>
      <c r="AG330">
        <v>326</v>
      </c>
      <c r="AH330">
        <v>1325900.6964538342</v>
      </c>
      <c r="AI330">
        <v>-12.000232739529496</v>
      </c>
      <c r="AJ330">
        <v>1325900.6964538342</v>
      </c>
      <c r="AK330">
        <v>-12.000232739529496</v>
      </c>
      <c r="AL330">
        <v>1334087.6327232763</v>
      </c>
      <c r="AM330">
        <v>-11.917814005487653</v>
      </c>
    </row>
    <row r="331" spans="1:39" x14ac:dyDescent="0.3">
      <c r="A331">
        <v>328</v>
      </c>
      <c r="B331">
        <v>245316038.35240442</v>
      </c>
      <c r="C331">
        <v>2150.3808381184458</v>
      </c>
      <c r="D331">
        <v>20393.510586048542</v>
      </c>
      <c r="E331">
        <v>0.36810846998662222</v>
      </c>
      <c r="F331">
        <v>0.35953658371178315</v>
      </c>
      <c r="S331">
        <v>328</v>
      </c>
      <c r="T331">
        <v>0.45260615742943572</v>
      </c>
      <c r="AG331">
        <v>327</v>
      </c>
      <c r="AH331">
        <v>1325900.6964538342</v>
      </c>
      <c r="AI331">
        <v>-12.000232739529496</v>
      </c>
      <c r="AJ331">
        <v>1325900.6964538342</v>
      </c>
      <c r="AK331">
        <v>-12.000232739529496</v>
      </c>
      <c r="AL331">
        <v>1334087.6327232763</v>
      </c>
      <c r="AM331">
        <v>-11.917814005487653</v>
      </c>
    </row>
    <row r="332" spans="1:39" x14ac:dyDescent="0.3">
      <c r="A332">
        <v>329</v>
      </c>
      <c r="B332">
        <v>245503164.50516501</v>
      </c>
      <c r="C332">
        <v>2151.9614597316026</v>
      </c>
      <c r="D332">
        <v>20408.723807141985</v>
      </c>
      <c r="E332">
        <v>0.36457343194675135</v>
      </c>
      <c r="F332">
        <v>0.35892334033176237</v>
      </c>
      <c r="S332">
        <v>329</v>
      </c>
      <c r="T332">
        <v>0.45125898130847547</v>
      </c>
      <c r="AG332">
        <v>328</v>
      </c>
      <c r="AH332">
        <v>1325900.6964538342</v>
      </c>
      <c r="AI332">
        <v>-12.000232739529496</v>
      </c>
      <c r="AJ332">
        <v>1325900.6964538342</v>
      </c>
      <c r="AK332">
        <v>-12.000232739529496</v>
      </c>
      <c r="AL332">
        <v>1334087.6327232763</v>
      </c>
      <c r="AM332">
        <v>-11.917814005487653</v>
      </c>
    </row>
    <row r="333" spans="1:39" x14ac:dyDescent="0.3">
      <c r="A333">
        <v>330</v>
      </c>
      <c r="B333">
        <v>245504269.42844024</v>
      </c>
      <c r="C333">
        <v>2151.9698999130619</v>
      </c>
      <c r="D333">
        <v>20408.803291841705</v>
      </c>
      <c r="E333">
        <v>0.3645544362821499</v>
      </c>
      <c r="F333">
        <v>0.3589021788540484</v>
      </c>
      <c r="S333">
        <v>330</v>
      </c>
      <c r="T333">
        <v>0.45067830355172039</v>
      </c>
      <c r="AG333">
        <v>329</v>
      </c>
      <c r="AH333">
        <v>1325900.6964538342</v>
      </c>
      <c r="AI333">
        <v>-12.000232739529496</v>
      </c>
      <c r="AJ333">
        <v>1325900.6964538342</v>
      </c>
      <c r="AK333">
        <v>-12.000232739529496</v>
      </c>
      <c r="AL333">
        <v>1334087.6327232763</v>
      </c>
      <c r="AM333">
        <v>-11.917814005487653</v>
      </c>
    </row>
    <row r="334" spans="1:39" x14ac:dyDescent="0.3">
      <c r="A334">
        <v>331</v>
      </c>
      <c r="B334">
        <v>244715603.01864913</v>
      </c>
      <c r="C334">
        <v>2152.747145304349</v>
      </c>
      <c r="D334">
        <v>20345.680399480025</v>
      </c>
      <c r="E334">
        <v>0.36404344106989012</v>
      </c>
      <c r="F334">
        <v>0.35620204068199596</v>
      </c>
      <c r="S334">
        <v>331</v>
      </c>
      <c r="T334">
        <v>0.44697014342814623</v>
      </c>
      <c r="AG334">
        <v>330</v>
      </c>
      <c r="AH334">
        <v>1325900.6964538342</v>
      </c>
      <c r="AI334">
        <v>-12.000232739529496</v>
      </c>
      <c r="AJ334">
        <v>1325900.6964538342</v>
      </c>
      <c r="AK334">
        <v>-12.000232739529496</v>
      </c>
      <c r="AL334">
        <v>1334087.6327232763</v>
      </c>
      <c r="AM334">
        <v>-11.917814005487653</v>
      </c>
    </row>
    <row r="335" spans="1:39" x14ac:dyDescent="0.3">
      <c r="A335">
        <v>332</v>
      </c>
      <c r="B335">
        <v>244716707.94192433</v>
      </c>
      <c r="C335">
        <v>2152.7555854858088</v>
      </c>
      <c r="D335">
        <v>20345.759884179744</v>
      </c>
      <c r="E335">
        <v>0.36402444139277101</v>
      </c>
      <c r="F335">
        <v>0.35618088386179675</v>
      </c>
      <c r="S335">
        <v>332</v>
      </c>
      <c r="T335">
        <v>0.44637411475181993</v>
      </c>
      <c r="AG335">
        <v>331</v>
      </c>
      <c r="AH335">
        <v>1325900.6964538342</v>
      </c>
      <c r="AI335">
        <v>-12.000232739529496</v>
      </c>
      <c r="AJ335">
        <v>1325900.6964538342</v>
      </c>
      <c r="AK335">
        <v>-12.000232739529496</v>
      </c>
      <c r="AL335">
        <v>1334087.6327232763</v>
      </c>
      <c r="AM335">
        <v>-11.917814005487653</v>
      </c>
    </row>
    <row r="336" spans="1:39" x14ac:dyDescent="0.3">
      <c r="A336">
        <v>333</v>
      </c>
      <c r="B336">
        <v>245850275.6620782</v>
      </c>
      <c r="C336">
        <v>2153.7735861471674</v>
      </c>
      <c r="D336">
        <v>20440.396833131501</v>
      </c>
      <c r="E336">
        <v>0.36032869933329253</v>
      </c>
      <c r="F336">
        <v>0.35583904146777551</v>
      </c>
      <c r="S336">
        <v>333</v>
      </c>
      <c r="T336">
        <v>0.44577479664823766</v>
      </c>
      <c r="AG336">
        <v>332</v>
      </c>
      <c r="AH336">
        <v>1325900.6964538342</v>
      </c>
      <c r="AI336">
        <v>-12.000232739529496</v>
      </c>
      <c r="AJ336">
        <v>1325900.6964538342</v>
      </c>
      <c r="AK336">
        <v>-12.000232739529496</v>
      </c>
      <c r="AL336">
        <v>1334087.6327232763</v>
      </c>
      <c r="AM336">
        <v>-11.917814005487653</v>
      </c>
    </row>
    <row r="337" spans="1:39" x14ac:dyDescent="0.3">
      <c r="A337">
        <v>334</v>
      </c>
      <c r="B337">
        <v>245851380.58535349</v>
      </c>
      <c r="C337">
        <v>2153.7820263286276</v>
      </c>
      <c r="D337">
        <v>20440.476317831228</v>
      </c>
      <c r="E337">
        <v>0.36030970482764929</v>
      </c>
      <c r="F337">
        <v>0.35581788267108189</v>
      </c>
      <c r="S337">
        <v>334</v>
      </c>
      <c r="T337">
        <v>0.44517698312499293</v>
      </c>
      <c r="AG337">
        <v>333</v>
      </c>
      <c r="AH337">
        <v>1325900.6964538342</v>
      </c>
      <c r="AI337">
        <v>-12.000232739529496</v>
      </c>
      <c r="AJ337">
        <v>1325900.6964538342</v>
      </c>
      <c r="AK337">
        <v>-12.000232739529496</v>
      </c>
      <c r="AL337">
        <v>1334087.6327232763</v>
      </c>
      <c r="AM337">
        <v>-11.917814005487653</v>
      </c>
    </row>
    <row r="338" spans="1:39" x14ac:dyDescent="0.3">
      <c r="A338">
        <v>335</v>
      </c>
      <c r="B338">
        <v>245314933.42912915</v>
      </c>
      <c r="C338">
        <v>2154.5249979369851</v>
      </c>
      <c r="D338">
        <v>20393.431101348819</v>
      </c>
      <c r="E338">
        <v>0.35952361006510336</v>
      </c>
      <c r="F338">
        <v>0.35520437835684887</v>
      </c>
      <c r="S338">
        <v>335</v>
      </c>
      <c r="T338">
        <v>0.44375654582798063</v>
      </c>
      <c r="AG338">
        <v>334</v>
      </c>
      <c r="AH338">
        <v>1325900.6964538342</v>
      </c>
      <c r="AI338">
        <v>-12.000232739529496</v>
      </c>
      <c r="AJ338">
        <v>1325900.6964538342</v>
      </c>
      <c r="AK338">
        <v>-12.000232739529496</v>
      </c>
      <c r="AL338">
        <v>1334087.6327232763</v>
      </c>
      <c r="AM338">
        <v>-11.917814005487653</v>
      </c>
    </row>
    <row r="339" spans="1:39" x14ac:dyDescent="0.3">
      <c r="A339">
        <v>336</v>
      </c>
      <c r="B339">
        <v>245316038.35240442</v>
      </c>
      <c r="C339">
        <v>2154.5334381184457</v>
      </c>
      <c r="D339">
        <v>20393.510586048542</v>
      </c>
      <c r="E339">
        <v>0.35950461176939891</v>
      </c>
      <c r="F339">
        <v>0.35518321698537708</v>
      </c>
      <c r="S339">
        <v>336</v>
      </c>
      <c r="T339">
        <v>0.4431566455815249</v>
      </c>
      <c r="AG339">
        <v>335</v>
      </c>
      <c r="AH339">
        <v>1325900.6964538342</v>
      </c>
      <c r="AI339">
        <v>-12.000232739529496</v>
      </c>
      <c r="AJ339">
        <v>1325900.6964538342</v>
      </c>
      <c r="AK339">
        <v>-12.000232739529496</v>
      </c>
      <c r="AL339">
        <v>1334087.6327232763</v>
      </c>
      <c r="AM339">
        <v>-11.917814005487653</v>
      </c>
    </row>
    <row r="340" spans="1:39" x14ac:dyDescent="0.3">
      <c r="A340">
        <v>337</v>
      </c>
      <c r="B340">
        <v>245850275.6620782</v>
      </c>
      <c r="C340">
        <v>2154.2649861471673</v>
      </c>
      <c r="D340">
        <v>20440.396833131501</v>
      </c>
      <c r="E340">
        <v>0.3593099460810848</v>
      </c>
      <c r="F340">
        <v>0.35241704900616005</v>
      </c>
      <c r="S340">
        <v>337</v>
      </c>
      <c r="T340">
        <v>0.43819623839054395</v>
      </c>
      <c r="AG340">
        <v>336</v>
      </c>
      <c r="AH340">
        <v>1325900.6964538342</v>
      </c>
      <c r="AI340">
        <v>-12.000232739529496</v>
      </c>
      <c r="AJ340">
        <v>1325900.6964538342</v>
      </c>
      <c r="AK340">
        <v>-12.000232739529496</v>
      </c>
      <c r="AL340">
        <v>1334087.6327232763</v>
      </c>
      <c r="AM340">
        <v>-11.917814005487653</v>
      </c>
    </row>
    <row r="341" spans="1:39" x14ac:dyDescent="0.3">
      <c r="A341">
        <v>338</v>
      </c>
      <c r="B341">
        <v>245851380.58535349</v>
      </c>
      <c r="C341">
        <v>2154.2734263286275</v>
      </c>
      <c r="D341">
        <v>20440.476317831228</v>
      </c>
      <c r="E341">
        <v>0.35929095118737819</v>
      </c>
      <c r="F341">
        <v>0.3523958893808421</v>
      </c>
      <c r="S341">
        <v>338</v>
      </c>
      <c r="T341">
        <v>0.4375913016243993</v>
      </c>
      <c r="AG341">
        <v>337</v>
      </c>
      <c r="AH341">
        <v>1325900.6964538342</v>
      </c>
      <c r="AI341">
        <v>-12.000232739529496</v>
      </c>
      <c r="AJ341">
        <v>1325900.6964538342</v>
      </c>
      <c r="AK341">
        <v>-12.000232739529496</v>
      </c>
      <c r="AL341">
        <v>1334087.6327232763</v>
      </c>
      <c r="AM341">
        <v>-11.917814005487653</v>
      </c>
    </row>
    <row r="342" spans="1:39" x14ac:dyDescent="0.3">
      <c r="A342">
        <v>339</v>
      </c>
      <c r="B342">
        <v>245665743.10769042</v>
      </c>
      <c r="C342">
        <v>2154.7012909349955</v>
      </c>
      <c r="D342">
        <v>20421.937617856991</v>
      </c>
      <c r="E342">
        <v>0.35866989611567301</v>
      </c>
      <c r="F342">
        <v>0.3520546046072256</v>
      </c>
      <c r="S342">
        <v>339</v>
      </c>
      <c r="T342">
        <v>0.43696827234773067</v>
      </c>
      <c r="AG342">
        <v>338</v>
      </c>
      <c r="AH342">
        <v>1183837.4474965436</v>
      </c>
      <c r="AI342">
        <v>0</v>
      </c>
      <c r="AJ342">
        <v>1183837.4474965436</v>
      </c>
      <c r="AK342">
        <v>0</v>
      </c>
      <c r="AL342">
        <v>1192024.3837659857</v>
      </c>
      <c r="AM342">
        <v>0</v>
      </c>
    </row>
    <row r="343" spans="1:39" x14ac:dyDescent="0.3">
      <c r="A343">
        <v>340</v>
      </c>
      <c r="B343">
        <v>245666848.03096557</v>
      </c>
      <c r="C343">
        <v>2154.7097311164557</v>
      </c>
      <c r="D343">
        <v>20422.017102556707</v>
      </c>
      <c r="E343">
        <v>0.35865089962030522</v>
      </c>
      <c r="F343">
        <v>0.35203344354245858</v>
      </c>
      <c r="S343">
        <v>340</v>
      </c>
      <c r="T343">
        <v>0.43636151887710056</v>
      </c>
      <c r="AG343">
        <v>339</v>
      </c>
      <c r="AH343">
        <v>1183837.4474965436</v>
      </c>
      <c r="AI343">
        <v>0</v>
      </c>
      <c r="AJ343">
        <v>1183837.4474965436</v>
      </c>
      <c r="AK343">
        <v>0</v>
      </c>
      <c r="AL343">
        <v>1192024.3837659857</v>
      </c>
      <c r="AM343">
        <v>0</v>
      </c>
    </row>
    <row r="344" spans="1:39" x14ac:dyDescent="0.3">
      <c r="A344">
        <v>341</v>
      </c>
      <c r="B344">
        <v>246038506.73811409</v>
      </c>
      <c r="C344">
        <v>2155.362647941784</v>
      </c>
      <c r="D344">
        <v>20455.689538924675</v>
      </c>
      <c r="E344">
        <v>0.35677481744500172</v>
      </c>
      <c r="F344">
        <v>0.35140290812172154</v>
      </c>
      <c r="S344">
        <v>341</v>
      </c>
      <c r="T344">
        <v>0.43490880142308835</v>
      </c>
      <c r="AG344">
        <v>340</v>
      </c>
      <c r="AH344">
        <v>1183837.4474965436</v>
      </c>
      <c r="AI344">
        <v>0</v>
      </c>
      <c r="AJ344">
        <v>1183837.4474965436</v>
      </c>
      <c r="AK344">
        <v>0</v>
      </c>
      <c r="AL344">
        <v>1192024.3837659857</v>
      </c>
      <c r="AM344">
        <v>0</v>
      </c>
    </row>
    <row r="345" spans="1:39" x14ac:dyDescent="0.3">
      <c r="A345">
        <v>342</v>
      </c>
      <c r="B345">
        <v>246039611.66138923</v>
      </c>
      <c r="C345">
        <v>2155.3710881232437</v>
      </c>
      <c r="D345">
        <v>20455.769023624387</v>
      </c>
      <c r="E345">
        <v>0.35675582312014759</v>
      </c>
      <c r="F345">
        <v>0.35138174543187045</v>
      </c>
      <c r="S345">
        <v>342</v>
      </c>
      <c r="T345">
        <v>0.43429994774907987</v>
      </c>
      <c r="AG345">
        <v>341</v>
      </c>
      <c r="AH345">
        <v>1183837.4474965436</v>
      </c>
      <c r="AI345">
        <v>0</v>
      </c>
      <c r="AJ345">
        <v>1183837.4474965436</v>
      </c>
      <c r="AK345">
        <v>0</v>
      </c>
      <c r="AL345">
        <v>1192024.3837659857</v>
      </c>
      <c r="AM345">
        <v>0</v>
      </c>
    </row>
    <row r="346" spans="1:39" x14ac:dyDescent="0.3">
      <c r="A346">
        <v>343</v>
      </c>
      <c r="B346">
        <v>245503164.50516501</v>
      </c>
      <c r="C346">
        <v>2156.1140597316025</v>
      </c>
      <c r="D346">
        <v>20408.723807141985</v>
      </c>
      <c r="E346">
        <v>0.35596932227593575</v>
      </c>
      <c r="F346">
        <v>0.34897372527105552</v>
      </c>
      <c r="S346">
        <v>343</v>
      </c>
      <c r="T346">
        <v>0.42418759292980912</v>
      </c>
      <c r="AG346">
        <v>342</v>
      </c>
      <c r="AH346">
        <v>1183837.4474965436</v>
      </c>
      <c r="AI346">
        <v>0</v>
      </c>
      <c r="AJ346">
        <v>1183837.4474965436</v>
      </c>
      <c r="AK346">
        <v>0</v>
      </c>
      <c r="AL346">
        <v>1192024.3837659857</v>
      </c>
      <c r="AM346">
        <v>0</v>
      </c>
    </row>
    <row r="347" spans="1:39" x14ac:dyDescent="0.3">
      <c r="A347">
        <v>344</v>
      </c>
      <c r="B347">
        <v>245504269.42844024</v>
      </c>
      <c r="C347">
        <v>2156.1224999130623</v>
      </c>
      <c r="D347">
        <v>20408.803291841705</v>
      </c>
      <c r="E347">
        <v>0.35595032403546162</v>
      </c>
      <c r="F347">
        <v>0.34895256733186897</v>
      </c>
      <c r="S347">
        <v>344</v>
      </c>
      <c r="T347">
        <v>0.42364774352757573</v>
      </c>
      <c r="AG347">
        <v>343</v>
      </c>
      <c r="AH347">
        <v>1183837.4474965436</v>
      </c>
      <c r="AI347">
        <v>0</v>
      </c>
      <c r="AJ347">
        <v>1183837.4474965436</v>
      </c>
      <c r="AK347">
        <v>0</v>
      </c>
      <c r="AL347">
        <v>1192024.3837659857</v>
      </c>
      <c r="AM347">
        <v>0</v>
      </c>
    </row>
    <row r="348" spans="1:39" x14ac:dyDescent="0.3">
      <c r="A348">
        <v>345</v>
      </c>
      <c r="B348">
        <v>246038506.73811409</v>
      </c>
      <c r="C348">
        <v>2155.8540479417838</v>
      </c>
      <c r="D348">
        <v>20455.689538924675</v>
      </c>
      <c r="E348">
        <v>0.35575601592849476</v>
      </c>
      <c r="F348">
        <v>0.34889794035491295</v>
      </c>
      <c r="S348">
        <v>345</v>
      </c>
      <c r="T348">
        <v>0.42329082437484655</v>
      </c>
      <c r="AG348">
        <v>344</v>
      </c>
      <c r="AH348">
        <v>1183837.4474965436</v>
      </c>
      <c r="AI348">
        <v>0</v>
      </c>
      <c r="AJ348">
        <v>1183837.4474965436</v>
      </c>
      <c r="AK348">
        <v>0</v>
      </c>
      <c r="AL348">
        <v>1192024.3837659857</v>
      </c>
      <c r="AM348">
        <v>0</v>
      </c>
    </row>
    <row r="349" spans="1:39" x14ac:dyDescent="0.3">
      <c r="A349">
        <v>346</v>
      </c>
      <c r="B349">
        <v>246039611.66138923</v>
      </c>
      <c r="C349">
        <v>2155.862488123244</v>
      </c>
      <c r="D349">
        <v>20455.769023624387</v>
      </c>
      <c r="E349">
        <v>0.35573702120437856</v>
      </c>
      <c r="F349">
        <v>0.34887678198710509</v>
      </c>
      <c r="S349">
        <v>346</v>
      </c>
      <c r="T349">
        <v>0.42274937403040863</v>
      </c>
      <c r="AG349">
        <v>345</v>
      </c>
      <c r="AH349">
        <v>1183837.4474965436</v>
      </c>
      <c r="AI349">
        <v>0</v>
      </c>
      <c r="AJ349">
        <v>1183837.4474965436</v>
      </c>
      <c r="AK349">
        <v>0</v>
      </c>
      <c r="AL349">
        <v>1192024.3837659857</v>
      </c>
      <c r="AM349">
        <v>0</v>
      </c>
    </row>
    <row r="350" spans="1:39" x14ac:dyDescent="0.3">
      <c r="A350">
        <v>347</v>
      </c>
      <c r="B350">
        <v>245853974.18372625</v>
      </c>
      <c r="C350">
        <v>2156.2903527296126</v>
      </c>
      <c r="D350">
        <v>20437.23032365015</v>
      </c>
      <c r="E350">
        <v>0.35511577962179297</v>
      </c>
      <c r="F350">
        <v>0.3486982627759927</v>
      </c>
      <c r="S350">
        <v>347</v>
      </c>
      <c r="T350">
        <v>0.42177388755011169</v>
      </c>
      <c r="AG350">
        <v>346</v>
      </c>
      <c r="AH350">
        <v>1183837.4474965436</v>
      </c>
      <c r="AI350">
        <v>0</v>
      </c>
      <c r="AJ350">
        <v>1183837.4474965436</v>
      </c>
      <c r="AK350">
        <v>0</v>
      </c>
      <c r="AL350">
        <v>1192024.3837659857</v>
      </c>
      <c r="AM350">
        <v>0</v>
      </c>
    </row>
    <row r="351" spans="1:39" x14ac:dyDescent="0.3">
      <c r="A351">
        <v>348</v>
      </c>
      <c r="B351">
        <v>245855079.10700139</v>
      </c>
      <c r="C351">
        <v>2156.2987929110723</v>
      </c>
      <c r="D351">
        <v>20437.309808349866</v>
      </c>
      <c r="E351">
        <v>0.35509678324649802</v>
      </c>
      <c r="F351">
        <v>0.348677103329815</v>
      </c>
      <c r="S351">
        <v>348</v>
      </c>
      <c r="T351">
        <v>0.42123047564477395</v>
      </c>
      <c r="AG351">
        <v>347</v>
      </c>
      <c r="AH351">
        <v>1183837.4474965436</v>
      </c>
      <c r="AI351">
        <v>0</v>
      </c>
      <c r="AJ351">
        <v>1183837.4474965436</v>
      </c>
      <c r="AK351">
        <v>0</v>
      </c>
      <c r="AL351">
        <v>1192024.3837659857</v>
      </c>
      <c r="AM351">
        <v>0</v>
      </c>
    </row>
    <row r="352" spans="1:39" x14ac:dyDescent="0.3">
      <c r="A352">
        <v>349</v>
      </c>
      <c r="B352">
        <v>245665743.10769042</v>
      </c>
      <c r="C352">
        <v>2157.0748909349954</v>
      </c>
      <c r="D352">
        <v>20421.937617856991</v>
      </c>
      <c r="E352">
        <v>0.35375211193940842</v>
      </c>
      <c r="F352">
        <v>0.34833567210712846</v>
      </c>
      <c r="S352">
        <v>349</v>
      </c>
      <c r="T352">
        <v>0.42047339860214411</v>
      </c>
      <c r="AG352">
        <v>348</v>
      </c>
      <c r="AH352">
        <v>1183837.4474965436</v>
      </c>
      <c r="AI352">
        <v>0</v>
      </c>
      <c r="AJ352">
        <v>1183837.4474965436</v>
      </c>
      <c r="AK352">
        <v>0</v>
      </c>
      <c r="AL352">
        <v>1192024.3837659857</v>
      </c>
      <c r="AM352">
        <v>0</v>
      </c>
    </row>
    <row r="353" spans="1:39" x14ac:dyDescent="0.3">
      <c r="A353">
        <v>350</v>
      </c>
      <c r="B353">
        <v>245666848.03096557</v>
      </c>
      <c r="C353">
        <v>2157.0833311164556</v>
      </c>
      <c r="D353">
        <v>20422.017102556707</v>
      </c>
      <c r="E353">
        <v>0.3537331139777885</v>
      </c>
      <c r="F353">
        <v>0.34831451116942003</v>
      </c>
      <c r="S353">
        <v>350</v>
      </c>
      <c r="T353">
        <v>0.41990208836786891</v>
      </c>
      <c r="AG353">
        <v>349</v>
      </c>
      <c r="AH353">
        <v>1183837.4474965436</v>
      </c>
      <c r="AI353">
        <v>0</v>
      </c>
      <c r="AJ353">
        <v>1183837.4474965436</v>
      </c>
      <c r="AK353">
        <v>0</v>
      </c>
      <c r="AL353">
        <v>1192024.3837659857</v>
      </c>
      <c r="AM353">
        <v>0</v>
      </c>
    </row>
    <row r="354" spans="1:39" x14ac:dyDescent="0.3">
      <c r="A354">
        <v>351</v>
      </c>
      <c r="B354">
        <v>245850275.6620782</v>
      </c>
      <c r="C354">
        <v>2158.4175861471672</v>
      </c>
      <c r="D354">
        <v>20440.396833131501</v>
      </c>
      <c r="E354">
        <v>0.35070427805993754</v>
      </c>
      <c r="F354">
        <v>0.34826152456112786</v>
      </c>
      <c r="S354">
        <v>351</v>
      </c>
      <c r="T354">
        <v>0.4193095068682397</v>
      </c>
      <c r="AG354">
        <v>350</v>
      </c>
      <c r="AH354">
        <v>1183837.4474965436</v>
      </c>
      <c r="AI354">
        <v>0</v>
      </c>
      <c r="AJ354">
        <v>1183837.4474965436</v>
      </c>
      <c r="AK354">
        <v>0</v>
      </c>
      <c r="AL354">
        <v>1192024.3837659857</v>
      </c>
      <c r="AM354">
        <v>0</v>
      </c>
    </row>
    <row r="355" spans="1:39" x14ac:dyDescent="0.3">
      <c r="A355">
        <v>352</v>
      </c>
      <c r="B355">
        <v>245851380.58535349</v>
      </c>
      <c r="C355">
        <v>2158.4260263286278</v>
      </c>
      <c r="D355">
        <v>20440.476317831228</v>
      </c>
      <c r="E355">
        <v>0.3506852802989644</v>
      </c>
      <c r="F355">
        <v>0.34824036323710089</v>
      </c>
      <c r="S355">
        <v>352</v>
      </c>
      <c r="T355">
        <v>0.4187375171672249</v>
      </c>
      <c r="AG355">
        <v>351</v>
      </c>
      <c r="AH355">
        <v>1183837.4474965436</v>
      </c>
      <c r="AI355">
        <v>0</v>
      </c>
      <c r="AJ355">
        <v>1183837.4474965436</v>
      </c>
      <c r="AK355">
        <v>0</v>
      </c>
      <c r="AL355">
        <v>1192024.3837659857</v>
      </c>
      <c r="AM355">
        <v>0</v>
      </c>
    </row>
    <row r="356" spans="1:39" x14ac:dyDescent="0.3">
      <c r="A356">
        <v>353</v>
      </c>
      <c r="B356">
        <v>245853974.18372625</v>
      </c>
      <c r="C356">
        <v>2158.6639527296124</v>
      </c>
      <c r="D356">
        <v>20437.23032365015</v>
      </c>
      <c r="E356">
        <v>0.35019785128105407</v>
      </c>
      <c r="F356">
        <v>0.34768388645233228</v>
      </c>
      <c r="S356">
        <v>353</v>
      </c>
      <c r="T356">
        <v>0.4173480873248418</v>
      </c>
      <c r="AG356">
        <v>352</v>
      </c>
      <c r="AH356">
        <v>1183837.4474965436</v>
      </c>
      <c r="AI356">
        <v>0</v>
      </c>
      <c r="AJ356">
        <v>1183837.4474965436</v>
      </c>
      <c r="AK356">
        <v>0</v>
      </c>
      <c r="AL356">
        <v>1192024.3837659857</v>
      </c>
      <c r="AM356">
        <v>0</v>
      </c>
    </row>
    <row r="357" spans="1:39" x14ac:dyDescent="0.3">
      <c r="A357">
        <v>354</v>
      </c>
      <c r="B357">
        <v>245855079.10700139</v>
      </c>
      <c r="C357">
        <v>2158.6723929110722</v>
      </c>
      <c r="D357">
        <v>20437.309808349866</v>
      </c>
      <c r="E357">
        <v>0.35017885338955146</v>
      </c>
      <c r="F357">
        <v>0.34766272380872498</v>
      </c>
      <c r="S357">
        <v>354</v>
      </c>
      <c r="T357">
        <v>0.41677596014890345</v>
      </c>
      <c r="AG357">
        <v>353</v>
      </c>
      <c r="AH357">
        <v>1183837.4474965436</v>
      </c>
      <c r="AI357">
        <v>0</v>
      </c>
      <c r="AJ357">
        <v>1183837.4474965436</v>
      </c>
      <c r="AK357">
        <v>0</v>
      </c>
      <c r="AL357">
        <v>1192024.3837659857</v>
      </c>
      <c r="AM357">
        <v>0</v>
      </c>
    </row>
    <row r="358" spans="1:39" x14ac:dyDescent="0.3">
      <c r="A358">
        <v>355</v>
      </c>
      <c r="B358">
        <v>246038506.73811409</v>
      </c>
      <c r="C358">
        <v>2160.0066479417837</v>
      </c>
      <c r="D358">
        <v>20455.689538924675</v>
      </c>
      <c r="E358">
        <v>0.3471500363525743</v>
      </c>
      <c r="F358">
        <v>0.34525517914359871</v>
      </c>
      <c r="S358">
        <v>355</v>
      </c>
      <c r="T358">
        <v>0.41452814346043404</v>
      </c>
      <c r="AG358">
        <v>354</v>
      </c>
      <c r="AH358">
        <v>1183837.4474965436</v>
      </c>
      <c r="AI358">
        <v>0</v>
      </c>
      <c r="AJ358">
        <v>1183837.4474965436</v>
      </c>
      <c r="AK358">
        <v>0</v>
      </c>
      <c r="AL358">
        <v>1192024.3837659857</v>
      </c>
      <c r="AM358">
        <v>0</v>
      </c>
    </row>
    <row r="359" spans="1:39" x14ac:dyDescent="0.3">
      <c r="A359">
        <v>356</v>
      </c>
      <c r="B359">
        <v>246039611.66138923</v>
      </c>
      <c r="C359">
        <v>2160.0150881232439</v>
      </c>
      <c r="D359">
        <v>20455.769023624387</v>
      </c>
      <c r="E359">
        <v>0.3471310386701843</v>
      </c>
      <c r="F359">
        <v>0.34523402143668441</v>
      </c>
      <c r="S359">
        <v>356</v>
      </c>
      <c r="T359">
        <v>0.41418013944444404</v>
      </c>
      <c r="AG359">
        <v>355</v>
      </c>
      <c r="AH359">
        <v>1183837.4474965436</v>
      </c>
      <c r="AI359">
        <v>0</v>
      </c>
      <c r="AJ359">
        <v>1183837.4474965436</v>
      </c>
      <c r="AK359">
        <v>0</v>
      </c>
      <c r="AL359">
        <v>1192024.3837659857</v>
      </c>
      <c r="AM359">
        <v>0</v>
      </c>
    </row>
    <row r="360" spans="1:39" x14ac:dyDescent="0.3">
      <c r="A360">
        <v>357</v>
      </c>
      <c r="B360">
        <v>246201085.34063956</v>
      </c>
      <c r="C360">
        <v>2160.4578791451777</v>
      </c>
      <c r="D360">
        <v>20468.903349639681</v>
      </c>
      <c r="E360">
        <v>0.34598891202864035</v>
      </c>
      <c r="F360">
        <v>0.34517934137481071</v>
      </c>
      <c r="S360">
        <v>357</v>
      </c>
      <c r="T360">
        <v>0.41397578490144771</v>
      </c>
      <c r="AG360">
        <v>356</v>
      </c>
      <c r="AH360">
        <v>1183837.4474965436</v>
      </c>
      <c r="AI360">
        <v>0</v>
      </c>
      <c r="AJ360">
        <v>1183837.4474965436</v>
      </c>
      <c r="AK360">
        <v>0</v>
      </c>
      <c r="AL360">
        <v>1192024.3837659857</v>
      </c>
      <c r="AM360">
        <v>0</v>
      </c>
    </row>
    <row r="361" spans="1:39" x14ac:dyDescent="0.3">
      <c r="A361">
        <v>358</v>
      </c>
      <c r="B361">
        <v>246202190.2639147</v>
      </c>
      <c r="C361">
        <v>2160.4663193266374</v>
      </c>
      <c r="D361">
        <v>20468.982834339397</v>
      </c>
      <c r="E361">
        <v>0.34596991502444363</v>
      </c>
      <c r="F361">
        <v>0.34515818322658248</v>
      </c>
      <c r="S361">
        <v>358</v>
      </c>
      <c r="T361">
        <v>0.4136028334507712</v>
      </c>
      <c r="AG361">
        <v>357</v>
      </c>
      <c r="AH361">
        <v>1183837.4474965436</v>
      </c>
      <c r="AI361">
        <v>0</v>
      </c>
      <c r="AJ361">
        <v>1183837.4474965436</v>
      </c>
      <c r="AK361">
        <v>0</v>
      </c>
      <c r="AL361">
        <v>1192024.3837659857</v>
      </c>
      <c r="AM361">
        <v>0</v>
      </c>
    </row>
    <row r="362" spans="1:39" x14ac:dyDescent="0.3">
      <c r="A362">
        <v>359</v>
      </c>
      <c r="B362">
        <v>246788768.66168994</v>
      </c>
      <c r="C362">
        <v>2160.266207017416</v>
      </c>
      <c r="D362">
        <v>20514.968304197715</v>
      </c>
      <c r="E362">
        <v>0.34558035144794941</v>
      </c>
      <c r="F362">
        <v>0.34454259792897668</v>
      </c>
      <c r="S362">
        <v>359</v>
      </c>
      <c r="T362">
        <v>0.4133502041484704</v>
      </c>
      <c r="AG362">
        <v>358</v>
      </c>
      <c r="AH362">
        <v>1183837.4474965436</v>
      </c>
      <c r="AI362">
        <v>0</v>
      </c>
      <c r="AJ362">
        <v>1183837.4474965436</v>
      </c>
      <c r="AK362">
        <v>0</v>
      </c>
      <c r="AL362">
        <v>1192024.3837659857</v>
      </c>
      <c r="AM362">
        <v>0</v>
      </c>
    </row>
    <row r="363" spans="1:39" x14ac:dyDescent="0.3">
      <c r="A363">
        <v>360</v>
      </c>
      <c r="B363">
        <v>246789873.58496508</v>
      </c>
      <c r="C363">
        <v>2160.2746471988753</v>
      </c>
      <c r="D363">
        <v>20515.047788897431</v>
      </c>
      <c r="E363">
        <v>0.34556135924513737</v>
      </c>
      <c r="F363">
        <v>0.34452143672662083</v>
      </c>
      <c r="S363">
        <v>360</v>
      </c>
      <c r="T363">
        <v>0.41321003008475071</v>
      </c>
      <c r="AG363">
        <v>359</v>
      </c>
      <c r="AH363">
        <v>1183837.4474965436</v>
      </c>
      <c r="AI363">
        <v>0</v>
      </c>
      <c r="AJ363">
        <v>1183837.4474965436</v>
      </c>
      <c r="AK363">
        <v>0</v>
      </c>
      <c r="AL363">
        <v>1192024.3837659857</v>
      </c>
      <c r="AM363">
        <v>0</v>
      </c>
    </row>
    <row r="364" spans="1:39" x14ac:dyDescent="0.3">
      <c r="A364">
        <v>361</v>
      </c>
      <c r="B364">
        <v>246201085.34063956</v>
      </c>
      <c r="C364">
        <v>2160.967479145178</v>
      </c>
      <c r="D364">
        <v>20468.903349639681</v>
      </c>
      <c r="E364">
        <v>0.34493304604804531</v>
      </c>
      <c r="F364">
        <v>0.34147090134770686</v>
      </c>
      <c r="S364">
        <v>361</v>
      </c>
      <c r="T364">
        <v>0.412797439977584</v>
      </c>
    </row>
    <row r="365" spans="1:39" x14ac:dyDescent="0.3">
      <c r="A365">
        <v>362</v>
      </c>
      <c r="B365">
        <v>246202190.2639147</v>
      </c>
      <c r="C365">
        <v>2160.9759193266373</v>
      </c>
      <c r="D365">
        <v>20468.982834339397</v>
      </c>
      <c r="E365">
        <v>0.34491404870312592</v>
      </c>
      <c r="F365">
        <v>0.34144974084623669</v>
      </c>
      <c r="S365">
        <v>362</v>
      </c>
      <c r="T365">
        <v>0.41263097185757885</v>
      </c>
    </row>
    <row r="366" spans="1:39" x14ac:dyDescent="0.3">
      <c r="A366">
        <v>363</v>
      </c>
      <c r="B366">
        <v>245665743.10769042</v>
      </c>
      <c r="C366">
        <v>2161.3812909349958</v>
      </c>
      <c r="D366">
        <v>20421.937617856991</v>
      </c>
      <c r="E366">
        <v>0.34483581959709675</v>
      </c>
      <c r="F366">
        <v>0.34139304187732322</v>
      </c>
      <c r="S366">
        <v>363</v>
      </c>
      <c r="T366">
        <v>0.41158399717142241</v>
      </c>
    </row>
    <row r="367" spans="1:39" x14ac:dyDescent="0.3">
      <c r="A367">
        <v>364</v>
      </c>
      <c r="B367">
        <v>245666848.03096557</v>
      </c>
      <c r="C367">
        <v>2161.3897311164556</v>
      </c>
      <c r="D367">
        <v>20422.017102556707</v>
      </c>
      <c r="E367">
        <v>0.34481681964946487</v>
      </c>
      <c r="F367">
        <v>0.34137188104150468</v>
      </c>
      <c r="S367">
        <v>364</v>
      </c>
      <c r="T367">
        <v>0.41137570858123762</v>
      </c>
    </row>
    <row r="368" spans="1:39" x14ac:dyDescent="0.3">
      <c r="A368">
        <v>365</v>
      </c>
      <c r="B368">
        <v>246389316.41667536</v>
      </c>
      <c r="C368">
        <v>2162.0469409397947</v>
      </c>
      <c r="D368">
        <v>20484.196055432847</v>
      </c>
      <c r="E368">
        <v>0.34243474098485793</v>
      </c>
      <c r="F368">
        <v>0.34073969939072185</v>
      </c>
      <c r="S368">
        <v>365</v>
      </c>
      <c r="T368">
        <v>0.41108535452743528</v>
      </c>
    </row>
    <row r="369" spans="1:20" x14ac:dyDescent="0.3">
      <c r="A369">
        <v>366</v>
      </c>
      <c r="B369">
        <v>246390421.33995059</v>
      </c>
      <c r="C369">
        <v>2162.0553811212549</v>
      </c>
      <c r="D369">
        <v>20484.275540132567</v>
      </c>
      <c r="E369">
        <v>0.34241574408687886</v>
      </c>
      <c r="F369">
        <v>0.34071853647029415</v>
      </c>
      <c r="S369">
        <v>366</v>
      </c>
      <c r="T369">
        <v>0.41100285555392946</v>
      </c>
    </row>
    <row r="370" spans="1:20" x14ac:dyDescent="0.3">
      <c r="A370">
        <v>367</v>
      </c>
      <c r="B370">
        <v>246389316.41667536</v>
      </c>
      <c r="C370">
        <v>2162.5565409397946</v>
      </c>
      <c r="D370">
        <v>20484.196055432847</v>
      </c>
      <c r="E370">
        <v>0.34137884181609351</v>
      </c>
      <c r="F370">
        <v>0.3377520482370327</v>
      </c>
      <c r="S370">
        <v>367</v>
      </c>
      <c r="T370">
        <v>0.41084454373553514</v>
      </c>
    </row>
    <row r="371" spans="1:20" x14ac:dyDescent="0.3">
      <c r="A371">
        <v>368</v>
      </c>
      <c r="B371">
        <v>246390421.33995059</v>
      </c>
      <c r="C371">
        <v>2162.5649811212547</v>
      </c>
      <c r="D371">
        <v>20484.275540132567</v>
      </c>
      <c r="E371">
        <v>0.34135984456615187</v>
      </c>
      <c r="F371">
        <v>0.33773088789152689</v>
      </c>
      <c r="S371">
        <v>368</v>
      </c>
      <c r="T371">
        <v>0.41082324397244302</v>
      </c>
    </row>
    <row r="372" spans="1:20" x14ac:dyDescent="0.3">
      <c r="A372">
        <v>369</v>
      </c>
      <c r="B372">
        <v>245853974.18372625</v>
      </c>
      <c r="C372">
        <v>2162.9703527296124</v>
      </c>
      <c r="D372">
        <v>20437.23032365015</v>
      </c>
      <c r="E372">
        <v>0.34128145319931524</v>
      </c>
      <c r="F372">
        <v>0.3376741550130164</v>
      </c>
      <c r="S372">
        <v>369</v>
      </c>
      <c r="T372">
        <v>0.41048327747593211</v>
      </c>
    </row>
    <row r="373" spans="1:20" x14ac:dyDescent="0.3">
      <c r="A373">
        <v>370</v>
      </c>
      <c r="B373">
        <v>245855079.10700139</v>
      </c>
      <c r="C373">
        <v>2162.9787929110721</v>
      </c>
      <c r="D373">
        <v>20437.309808349866</v>
      </c>
      <c r="E373">
        <v>0.34126245323884846</v>
      </c>
      <c r="F373">
        <v>0.33765299432139678</v>
      </c>
      <c r="S373">
        <v>370</v>
      </c>
      <c r="T373">
        <v>0.41024222433778085</v>
      </c>
    </row>
    <row r="374" spans="1:20" x14ac:dyDescent="0.3">
      <c r="A374">
        <v>371</v>
      </c>
      <c r="B374">
        <v>246788768.66168994</v>
      </c>
      <c r="C374">
        <v>2162.621607017416</v>
      </c>
      <c r="D374">
        <v>20514.968304197715</v>
      </c>
      <c r="E374">
        <v>0.34069561112267954</v>
      </c>
      <c r="F374">
        <v>0.33702065968597356</v>
      </c>
      <c r="S374">
        <v>371</v>
      </c>
      <c r="T374">
        <v>0.40892789236076615</v>
      </c>
    </row>
    <row r="375" spans="1:20" x14ac:dyDescent="0.3">
      <c r="A375">
        <v>372</v>
      </c>
      <c r="B375">
        <v>246789873.58496508</v>
      </c>
      <c r="C375">
        <v>2162.6300471988752</v>
      </c>
      <c r="D375">
        <v>20515.047788897431</v>
      </c>
      <c r="E375">
        <v>0.34067661673652327</v>
      </c>
      <c r="F375">
        <v>0.33699949682140412</v>
      </c>
      <c r="S375">
        <v>372</v>
      </c>
      <c r="T375">
        <v>0.40832441168880679</v>
      </c>
    </row>
    <row r="376" spans="1:20" x14ac:dyDescent="0.3">
      <c r="A376">
        <v>373</v>
      </c>
      <c r="B376">
        <v>246201085.34063956</v>
      </c>
      <c r="C376">
        <v>2165.2738791451779</v>
      </c>
      <c r="D376">
        <v>20468.903349639681</v>
      </c>
      <c r="E376">
        <v>0.33601503385920473</v>
      </c>
      <c r="F376">
        <v>0.33074272019917339</v>
      </c>
      <c r="S376">
        <v>373</v>
      </c>
      <c r="T376">
        <v>0.40739952866169227</v>
      </c>
    </row>
    <row r="377" spans="1:20" x14ac:dyDescent="0.3">
      <c r="A377">
        <v>374</v>
      </c>
      <c r="B377">
        <v>246202190.2639147</v>
      </c>
      <c r="C377">
        <v>2165.2823193266372</v>
      </c>
      <c r="D377">
        <v>20468.982834339397</v>
      </c>
      <c r="E377">
        <v>0.33599603413630963</v>
      </c>
      <c r="F377">
        <v>0.33072156531548758</v>
      </c>
      <c r="S377">
        <v>374</v>
      </c>
      <c r="T377">
        <v>0.40686470352474613</v>
      </c>
    </row>
    <row r="378" spans="1:20" x14ac:dyDescent="0.3">
      <c r="A378">
        <v>375</v>
      </c>
      <c r="B378">
        <v>247324110.89463899</v>
      </c>
      <c r="C378">
        <v>2166.0227952275977</v>
      </c>
      <c r="D378">
        <v>20561.934035980405</v>
      </c>
      <c r="E378">
        <v>0.3328983471859564</v>
      </c>
      <c r="F378">
        <v>0.33037761915497071</v>
      </c>
      <c r="S378">
        <v>375</v>
      </c>
      <c r="T378">
        <v>0.40622409792669917</v>
      </c>
    </row>
    <row r="379" spans="1:20" x14ac:dyDescent="0.3">
      <c r="A379">
        <v>376</v>
      </c>
      <c r="B379">
        <v>247325215.81791416</v>
      </c>
      <c r="C379">
        <v>2166.031235409057</v>
      </c>
      <c r="D379">
        <v>20562.013520680121</v>
      </c>
      <c r="E379">
        <v>0.33287935446902306</v>
      </c>
      <c r="F379">
        <v>0.33035646182112383</v>
      </c>
      <c r="S379">
        <v>376</v>
      </c>
      <c r="T379">
        <v>0.40568896207441202</v>
      </c>
    </row>
    <row r="380" spans="1:20" x14ac:dyDescent="0.3">
      <c r="A380">
        <v>377</v>
      </c>
      <c r="B380">
        <v>246389316.41667536</v>
      </c>
      <c r="C380">
        <v>2166.8629409397945</v>
      </c>
      <c r="D380">
        <v>20484.196055432847</v>
      </c>
      <c r="E380">
        <v>0.33246066521746398</v>
      </c>
      <c r="F380">
        <v>0.3297404067562768</v>
      </c>
      <c r="S380">
        <v>377</v>
      </c>
      <c r="T380">
        <v>0.40496061688351054</v>
      </c>
    </row>
    <row r="381" spans="1:20" x14ac:dyDescent="0.3">
      <c r="A381">
        <v>378</v>
      </c>
      <c r="B381">
        <v>246390421.33995059</v>
      </c>
      <c r="C381">
        <v>2166.8713811212551</v>
      </c>
      <c r="D381">
        <v>20484.275540132567</v>
      </c>
      <c r="E381">
        <v>0.33244166550062826</v>
      </c>
      <c r="F381">
        <v>0.32971924610606673</v>
      </c>
      <c r="S381">
        <v>378</v>
      </c>
      <c r="T381">
        <v>0.40436267025058725</v>
      </c>
    </row>
    <row r="382" spans="1:20" x14ac:dyDescent="0.3">
      <c r="A382">
        <v>379</v>
      </c>
      <c r="B382">
        <v>246788768.66168994</v>
      </c>
      <c r="C382">
        <v>2166.7742070174158</v>
      </c>
      <c r="D382">
        <v>20514.968304197715</v>
      </c>
      <c r="E382">
        <v>0.33208909519245927</v>
      </c>
      <c r="F382">
        <v>0.32323605068871175</v>
      </c>
      <c r="S382">
        <v>379</v>
      </c>
      <c r="T382">
        <v>0.40426635970349667</v>
      </c>
    </row>
    <row r="383" spans="1:20" x14ac:dyDescent="0.3">
      <c r="A383">
        <v>380</v>
      </c>
      <c r="B383">
        <v>246789873.58496508</v>
      </c>
      <c r="C383">
        <v>2166.7826471988756</v>
      </c>
      <c r="D383">
        <v>20515.047788897431</v>
      </c>
      <c r="E383">
        <v>0.33207009755894318</v>
      </c>
      <c r="F383">
        <v>0.32321489255110819</v>
      </c>
      <c r="S383">
        <v>380</v>
      </c>
      <c r="T383">
        <v>0.40395376345137807</v>
      </c>
    </row>
    <row r="384" spans="1:20" x14ac:dyDescent="0.3">
      <c r="A384">
        <v>381</v>
      </c>
      <c r="B384">
        <v>247324110.89463899</v>
      </c>
      <c r="C384">
        <v>2166.5141952275976</v>
      </c>
      <c r="D384">
        <v>20561.934035980405</v>
      </c>
      <c r="E384">
        <v>0.33187913374380756</v>
      </c>
      <c r="F384">
        <v>0.3228720049797803</v>
      </c>
      <c r="S384">
        <v>381</v>
      </c>
      <c r="T384">
        <v>0.403731645696357</v>
      </c>
    </row>
    <row r="385" spans="1:20" x14ac:dyDescent="0.3">
      <c r="A385">
        <v>382</v>
      </c>
      <c r="B385">
        <v>247325215.81791416</v>
      </c>
      <c r="C385">
        <v>2166.5226354090573</v>
      </c>
      <c r="D385">
        <v>20562.013520680121</v>
      </c>
      <c r="E385">
        <v>0.33186014053980517</v>
      </c>
      <c r="F385">
        <v>0.32285084491785865</v>
      </c>
      <c r="S385">
        <v>382</v>
      </c>
      <c r="T385">
        <v>0.40335394150575954</v>
      </c>
    </row>
    <row r="386" spans="1:20" x14ac:dyDescent="0.3">
      <c r="A386">
        <v>383</v>
      </c>
      <c r="B386">
        <v>247139578.34025109</v>
      </c>
      <c r="C386">
        <v>2166.9505000154259</v>
      </c>
      <c r="D386">
        <v>20543.47482070588</v>
      </c>
      <c r="E386">
        <v>0.33123723751388223</v>
      </c>
      <c r="F386">
        <v>0.32221885430954511</v>
      </c>
      <c r="S386">
        <v>383</v>
      </c>
      <c r="T386">
        <v>0.40302348880277311</v>
      </c>
    </row>
    <row r="387" spans="1:20" x14ac:dyDescent="0.3">
      <c r="A387">
        <v>384</v>
      </c>
      <c r="B387">
        <v>247140683.26352635</v>
      </c>
      <c r="C387">
        <v>2166.9589401968865</v>
      </c>
      <c r="D387">
        <v>20543.554305405603</v>
      </c>
      <c r="E387">
        <v>0.3312182422635695</v>
      </c>
      <c r="F387">
        <v>0.32219769186621472</v>
      </c>
      <c r="S387">
        <v>384</v>
      </c>
      <c r="T387">
        <v>0.40277397695472827</v>
      </c>
    </row>
    <row r="388" spans="1:20" x14ac:dyDescent="0.3">
      <c r="A388">
        <v>385</v>
      </c>
      <c r="B388">
        <v>247139578.34025109</v>
      </c>
      <c r="C388">
        <v>2169.3241000154258</v>
      </c>
      <c r="D388">
        <v>20543.47482070588</v>
      </c>
      <c r="E388">
        <v>0.32631792088893646</v>
      </c>
      <c r="F388">
        <v>0.31979524909302803</v>
      </c>
      <c r="S388">
        <v>385</v>
      </c>
      <c r="T388">
        <v>0.40242429152288633</v>
      </c>
    </row>
    <row r="389" spans="1:20" x14ac:dyDescent="0.3">
      <c r="A389">
        <v>386</v>
      </c>
      <c r="B389">
        <v>247140683.26352635</v>
      </c>
      <c r="C389">
        <v>2169.3325401968864</v>
      </c>
      <c r="D389">
        <v>20543.554305405603</v>
      </c>
      <c r="E389">
        <v>0.32629892372840713</v>
      </c>
      <c r="F389">
        <v>0.31977409315930805</v>
      </c>
      <c r="S389">
        <v>386</v>
      </c>
      <c r="T389">
        <v>0.40228020446569202</v>
      </c>
    </row>
    <row r="390" spans="1:20" x14ac:dyDescent="0.3">
      <c r="A390">
        <v>387</v>
      </c>
      <c r="B390">
        <v>247324110.89463899</v>
      </c>
      <c r="C390">
        <v>2170.6667952275975</v>
      </c>
      <c r="D390">
        <v>20561.934035980405</v>
      </c>
      <c r="E390">
        <v>0.32327031183053911</v>
      </c>
      <c r="F390">
        <v>0.31971894463222816</v>
      </c>
      <c r="S390">
        <v>387</v>
      </c>
      <c r="T390">
        <v>0.4021745712767803</v>
      </c>
    </row>
    <row r="391" spans="1:20" x14ac:dyDescent="0.3">
      <c r="A391">
        <v>388</v>
      </c>
      <c r="B391">
        <v>247325215.81791416</v>
      </c>
      <c r="C391">
        <v>2170.6752354090572</v>
      </c>
      <c r="D391">
        <v>20562.013520680121</v>
      </c>
      <c r="E391">
        <v>0.32325131495132942</v>
      </c>
      <c r="F391">
        <v>0.31969778815205979</v>
      </c>
      <c r="S391">
        <v>388</v>
      </c>
      <c r="T391">
        <v>0.40167817223903413</v>
      </c>
    </row>
    <row r="392" spans="1:20" x14ac:dyDescent="0.3">
      <c r="A392">
        <v>389</v>
      </c>
      <c r="B392">
        <v>247674920.57320029</v>
      </c>
      <c r="C392">
        <v>2172.7070882256085</v>
      </c>
      <c r="D392">
        <v>20590.440552488573</v>
      </c>
      <c r="E392">
        <v>0.31855571801010824</v>
      </c>
      <c r="F392">
        <v>0.3190791187426355</v>
      </c>
      <c r="S392">
        <v>389</v>
      </c>
      <c r="T392">
        <v>0.4007987152304075</v>
      </c>
    </row>
    <row r="393" spans="1:20" x14ac:dyDescent="0.3">
      <c r="A393">
        <v>390</v>
      </c>
      <c r="B393">
        <v>247676025.49647549</v>
      </c>
      <c r="C393">
        <v>2172.7155284070682</v>
      </c>
      <c r="D393">
        <v>20590.520037188297</v>
      </c>
      <c r="E393">
        <v>0.31853672214170192</v>
      </c>
      <c r="F393">
        <v>0.31905795839485485</v>
      </c>
      <c r="S393">
        <v>390</v>
      </c>
      <c r="T393">
        <v>0.40019844548894512</v>
      </c>
    </row>
    <row r="394" spans="1:20" x14ac:dyDescent="0.3">
      <c r="A394">
        <v>391</v>
      </c>
      <c r="B394">
        <v>247674920.57320029</v>
      </c>
      <c r="C394">
        <v>2173.2166882256083</v>
      </c>
      <c r="D394">
        <v>20590.440552488573</v>
      </c>
      <c r="E394">
        <v>0.31749949918806308</v>
      </c>
      <c r="F394">
        <v>0.31228930027465207</v>
      </c>
      <c r="S394">
        <v>391</v>
      </c>
      <c r="T394">
        <v>0.3962101530522224</v>
      </c>
    </row>
    <row r="395" spans="1:20" x14ac:dyDescent="0.3">
      <c r="A395">
        <v>392</v>
      </c>
      <c r="B395">
        <v>247676025.49647549</v>
      </c>
      <c r="C395">
        <v>2173.225128407068</v>
      </c>
      <c r="D395">
        <v>20590.520037188297</v>
      </c>
      <c r="E395">
        <v>0.31748050287865026</v>
      </c>
      <c r="F395">
        <v>0.31226814105195361</v>
      </c>
      <c r="S395">
        <v>392</v>
      </c>
      <c r="T395">
        <v>0.39596212036999906</v>
      </c>
    </row>
    <row r="396" spans="1:20" x14ac:dyDescent="0.3">
      <c r="A396">
        <v>393</v>
      </c>
      <c r="B396">
        <v>247139578.34025109</v>
      </c>
      <c r="C396">
        <v>2173.6305000154257</v>
      </c>
      <c r="D396">
        <v>20543.47482070588</v>
      </c>
      <c r="E396">
        <v>0.31740004959127471</v>
      </c>
      <c r="F396">
        <v>0.31221107145790206</v>
      </c>
      <c r="S396">
        <v>393</v>
      </c>
      <c r="T396">
        <v>0.39558277050973173</v>
      </c>
    </row>
    <row r="397" spans="1:20" x14ac:dyDescent="0.3">
      <c r="A397">
        <v>394</v>
      </c>
      <c r="B397">
        <v>247140683.26352635</v>
      </c>
      <c r="C397">
        <v>2173.6389401968863</v>
      </c>
      <c r="D397">
        <v>20543.554305405603</v>
      </c>
      <c r="E397">
        <v>0.31738104970153647</v>
      </c>
      <c r="F397">
        <v>0.3121899117908134</v>
      </c>
      <c r="S397">
        <v>394</v>
      </c>
      <c r="T397">
        <v>0.39533420927261081</v>
      </c>
    </row>
    <row r="398" spans="1:20" x14ac:dyDescent="0.3">
      <c r="A398">
        <v>395</v>
      </c>
      <c r="B398">
        <v>248511986.06130171</v>
      </c>
      <c r="C398">
        <v>2176.9163987050902</v>
      </c>
      <c r="D398">
        <v>20659.628652404259</v>
      </c>
      <c r="E398">
        <v>0.30867365917340328</v>
      </c>
      <c r="F398">
        <v>0.31155570226681234</v>
      </c>
      <c r="S398">
        <v>395</v>
      </c>
      <c r="T398">
        <v>0.39480384659646367</v>
      </c>
    </row>
    <row r="399" spans="1:20" x14ac:dyDescent="0.3">
      <c r="A399">
        <v>396</v>
      </c>
      <c r="B399">
        <v>248513090.98457691</v>
      </c>
      <c r="C399">
        <v>2176.9248388865499</v>
      </c>
      <c r="D399">
        <v>20659.708137103975</v>
      </c>
      <c r="E399">
        <v>0.30865466709682815</v>
      </c>
      <c r="F399">
        <v>0.31153453968514022</v>
      </c>
      <c r="S399">
        <v>396</v>
      </c>
      <c r="T399">
        <v>0.39455190237256832</v>
      </c>
    </row>
    <row r="400" spans="1:20" x14ac:dyDescent="0.3">
      <c r="A400">
        <v>397</v>
      </c>
      <c r="B400">
        <v>247674920.57320029</v>
      </c>
      <c r="C400">
        <v>2177.5230882256083</v>
      </c>
      <c r="D400">
        <v>20590.440552488573</v>
      </c>
      <c r="E400">
        <v>0.3085794018796158</v>
      </c>
      <c r="F400">
        <v>0.29613373937838156</v>
      </c>
      <c r="S400">
        <v>397</v>
      </c>
      <c r="T400">
        <v>0.39421300252508645</v>
      </c>
    </row>
    <row r="401" spans="1:20" x14ac:dyDescent="0.3">
      <c r="A401">
        <v>398</v>
      </c>
      <c r="B401">
        <v>247676025.49647549</v>
      </c>
      <c r="C401">
        <v>2177.5315284070684</v>
      </c>
      <c r="D401">
        <v>20590.520037188297</v>
      </c>
      <c r="E401">
        <v>0.3085604023937128</v>
      </c>
      <c r="F401">
        <v>0.29611258426347731</v>
      </c>
      <c r="S401">
        <v>398</v>
      </c>
      <c r="T401">
        <v>0.39398506352977952</v>
      </c>
    </row>
    <row r="402" spans="1:20" x14ac:dyDescent="0.3">
      <c r="A402">
        <v>399</v>
      </c>
      <c r="B402">
        <v>248511986.06130171</v>
      </c>
      <c r="C402">
        <v>2177.40779870509</v>
      </c>
      <c r="D402">
        <v>20659.628652404259</v>
      </c>
      <c r="E402">
        <v>0.30765422559173194</v>
      </c>
      <c r="F402">
        <v>0.29605721861732159</v>
      </c>
      <c r="S402">
        <v>399</v>
      </c>
      <c r="T402">
        <v>0.39396085955542093</v>
      </c>
    </row>
    <row r="403" spans="1:20" x14ac:dyDescent="0.3">
      <c r="A403">
        <v>400</v>
      </c>
      <c r="B403">
        <v>248513090.98457691</v>
      </c>
      <c r="C403">
        <v>2177.4162388865498</v>
      </c>
      <c r="D403">
        <v>20659.708137103975</v>
      </c>
      <c r="E403">
        <v>0.30763523295889877</v>
      </c>
      <c r="F403">
        <v>0.29603606288460405</v>
      </c>
      <c r="S403">
        <v>400</v>
      </c>
      <c r="T403">
        <v>0.39335357141198307</v>
      </c>
    </row>
    <row r="404" spans="1:20" x14ac:dyDescent="0.3">
      <c r="A404">
        <v>401</v>
      </c>
      <c r="B404">
        <v>248700217.13733754</v>
      </c>
      <c r="C404">
        <v>2178.5054604997067</v>
      </c>
      <c r="D404">
        <v>20674.921358197425</v>
      </c>
      <c r="E404">
        <v>0.30512002126498322</v>
      </c>
      <c r="F404">
        <v>0.29541647230899704</v>
      </c>
      <c r="S404">
        <v>401</v>
      </c>
      <c r="T404">
        <v>0.39256822014448772</v>
      </c>
    </row>
    <row r="405" spans="1:20" x14ac:dyDescent="0.3">
      <c r="A405">
        <v>402</v>
      </c>
      <c r="B405">
        <v>248701322.06061277</v>
      </c>
      <c r="C405">
        <v>2178.5139006811664</v>
      </c>
      <c r="D405">
        <v>20675.000842897145</v>
      </c>
      <c r="E405">
        <v>0.30510102945348527</v>
      </c>
      <c r="F405">
        <v>0.29539531219825604</v>
      </c>
      <c r="S405">
        <v>402</v>
      </c>
      <c r="T405">
        <v>0.39197638880273439</v>
      </c>
    </row>
    <row r="406" spans="1:20" x14ac:dyDescent="0.3">
      <c r="A406">
        <v>403</v>
      </c>
      <c r="B406">
        <v>248700217.13733754</v>
      </c>
      <c r="C406">
        <v>2178.9968604997066</v>
      </c>
      <c r="D406">
        <v>20674.921358197425</v>
      </c>
      <c r="E406">
        <v>0.30410051987131598</v>
      </c>
      <c r="F406">
        <v>0.29241546255382483</v>
      </c>
      <c r="S406">
        <v>403</v>
      </c>
      <c r="T406">
        <v>0.38619178292463535</v>
      </c>
    </row>
    <row r="407" spans="1:20" x14ac:dyDescent="0.3">
      <c r="A407">
        <v>404</v>
      </c>
      <c r="B407">
        <v>248701322.06061277</v>
      </c>
      <c r="C407">
        <v>2179.0053006811668</v>
      </c>
      <c r="D407">
        <v>20675.000842897145</v>
      </c>
      <c r="E407">
        <v>0.3040815274884735</v>
      </c>
      <c r="F407">
        <v>0.29239430779878495</v>
      </c>
      <c r="S407">
        <v>404</v>
      </c>
      <c r="T407">
        <v>0.38592737025387513</v>
      </c>
    </row>
    <row r="408" spans="1:20" x14ac:dyDescent="0.3">
      <c r="A408">
        <v>405</v>
      </c>
      <c r="B408">
        <v>248511986.06130171</v>
      </c>
      <c r="C408">
        <v>2181.5603987050899</v>
      </c>
      <c r="D408">
        <v>20659.628652404259</v>
      </c>
      <c r="E408">
        <v>0.29904441992984881</v>
      </c>
      <c r="F408">
        <v>0.2923388662317466</v>
      </c>
      <c r="S408">
        <v>405</v>
      </c>
      <c r="T408">
        <v>0.38555363524041142</v>
      </c>
    </row>
    <row r="409" spans="1:20" x14ac:dyDescent="0.3">
      <c r="A409">
        <v>406</v>
      </c>
      <c r="B409">
        <v>248513090.98457691</v>
      </c>
      <c r="C409">
        <v>2181.5688388865501</v>
      </c>
      <c r="D409">
        <v>20659.708137103975</v>
      </c>
      <c r="E409">
        <v>0.2990254230834487</v>
      </c>
      <c r="F409">
        <v>0.29231771084076164</v>
      </c>
      <c r="S409">
        <v>406</v>
      </c>
      <c r="T409">
        <v>0.3852886817561898</v>
      </c>
    </row>
    <row r="410" spans="1:20" x14ac:dyDescent="0.3">
      <c r="A410">
        <v>407</v>
      </c>
      <c r="B410">
        <v>249047328.29425082</v>
      </c>
      <c r="C410">
        <v>2182.6729869152718</v>
      </c>
      <c r="D410">
        <v>20706.594384186948</v>
      </c>
      <c r="E410">
        <v>0.29599116281318927</v>
      </c>
      <c r="F410">
        <v>0.29169763245571934</v>
      </c>
      <c r="S410">
        <v>407</v>
      </c>
      <c r="T410">
        <v>0.38383018691030385</v>
      </c>
    </row>
    <row r="411" spans="1:20" x14ac:dyDescent="0.3">
      <c r="A411">
        <v>408</v>
      </c>
      <c r="B411">
        <v>249048433.21752602</v>
      </c>
      <c r="C411">
        <v>2182.681427096732</v>
      </c>
      <c r="D411">
        <v>20706.673868886672</v>
      </c>
      <c r="E411">
        <v>0.29597217005514798</v>
      </c>
      <c r="F411">
        <v>0.29167647255018575</v>
      </c>
      <c r="S411">
        <v>408</v>
      </c>
      <c r="T411">
        <v>0.38318787120206232</v>
      </c>
    </row>
    <row r="412" spans="1:20" x14ac:dyDescent="0.3">
      <c r="A412">
        <v>409</v>
      </c>
      <c r="B412">
        <v>248700217.13733754</v>
      </c>
      <c r="C412">
        <v>2183.1494604997069</v>
      </c>
      <c r="D412">
        <v>20674.921358197425</v>
      </c>
      <c r="E412">
        <v>0.29549025624497616</v>
      </c>
      <c r="F412">
        <v>0.28518592575686968</v>
      </c>
      <c r="S412">
        <v>409</v>
      </c>
      <c r="T412">
        <v>0.37624050141767312</v>
      </c>
    </row>
    <row r="413" spans="1:20" x14ac:dyDescent="0.3">
      <c r="A413">
        <v>410</v>
      </c>
      <c r="B413">
        <v>248701322.06061277</v>
      </c>
      <c r="C413">
        <v>2183.1579006811667</v>
      </c>
      <c r="D413">
        <v>20675.000842897145</v>
      </c>
      <c r="E413">
        <v>0.29547125952711778</v>
      </c>
      <c r="F413">
        <v>0.28516476931133966</v>
      </c>
      <c r="S413">
        <v>410</v>
      </c>
      <c r="T413">
        <v>0.37596570633202742</v>
      </c>
    </row>
    <row r="414" spans="1:20" x14ac:dyDescent="0.3">
      <c r="A414">
        <v>411</v>
      </c>
      <c r="B414">
        <v>249235559.37028664</v>
      </c>
      <c r="C414">
        <v>2184.2620487098884</v>
      </c>
      <c r="D414">
        <v>20721.887089980111</v>
      </c>
      <c r="E414">
        <v>0.29243743539831984</v>
      </c>
      <c r="F414">
        <v>0.28481848925423581</v>
      </c>
      <c r="S414">
        <v>411</v>
      </c>
      <c r="T414">
        <v>0.37559625908434691</v>
      </c>
    </row>
    <row r="415" spans="1:20" x14ac:dyDescent="0.3">
      <c r="A415">
        <v>412</v>
      </c>
      <c r="B415">
        <v>249236664.29356185</v>
      </c>
      <c r="C415">
        <v>2184.270488891349</v>
      </c>
      <c r="D415">
        <v>20721.966574679831</v>
      </c>
      <c r="E415">
        <v>0.29241844289272884</v>
      </c>
      <c r="F415">
        <v>0.28479733002138335</v>
      </c>
      <c r="S415">
        <v>412</v>
      </c>
      <c r="T415">
        <v>0.37532089732511781</v>
      </c>
    </row>
    <row r="416" spans="1:20" x14ac:dyDescent="0.3">
      <c r="A416">
        <v>413</v>
      </c>
      <c r="B416">
        <v>249047328.29425082</v>
      </c>
      <c r="C416">
        <v>2185.0465869152717</v>
      </c>
      <c r="D416">
        <v>20706.594384186948</v>
      </c>
      <c r="E416">
        <v>0.29106877633728878</v>
      </c>
      <c r="F416">
        <v>0.28416138737721697</v>
      </c>
      <c r="S416">
        <v>413</v>
      </c>
      <c r="T416">
        <v>0.37379667489502333</v>
      </c>
    </row>
    <row r="417" spans="1:20" x14ac:dyDescent="0.3">
      <c r="A417">
        <v>414</v>
      </c>
      <c r="B417">
        <v>249048433.21752602</v>
      </c>
      <c r="C417">
        <v>2185.0550270967319</v>
      </c>
      <c r="D417">
        <v>20706.673868886672</v>
      </c>
      <c r="E417">
        <v>0.29104978093662065</v>
      </c>
      <c r="F417">
        <v>0.28414022442941911</v>
      </c>
      <c r="S417">
        <v>414</v>
      </c>
      <c r="T417">
        <v>0.37314806325865729</v>
      </c>
    </row>
    <row r="418" spans="1:20" x14ac:dyDescent="0.3">
      <c r="A418">
        <v>415</v>
      </c>
      <c r="B418">
        <v>249235559.37028664</v>
      </c>
      <c r="C418">
        <v>2186.6356487098883</v>
      </c>
      <c r="D418">
        <v>20721.887089980111</v>
      </c>
      <c r="E418">
        <v>0.28751475532781229</v>
      </c>
      <c r="F418">
        <v>0.28146753469023622</v>
      </c>
      <c r="S418">
        <v>415</v>
      </c>
      <c r="T418">
        <v>0.34930367535909063</v>
      </c>
    </row>
    <row r="419" spans="1:20" x14ac:dyDescent="0.3">
      <c r="A419">
        <v>416</v>
      </c>
      <c r="B419">
        <v>249236664.29356185</v>
      </c>
      <c r="C419">
        <v>2186.6440888913489</v>
      </c>
      <c r="D419">
        <v>20721.966574679831</v>
      </c>
      <c r="E419">
        <v>0.28749576010442568</v>
      </c>
      <c r="F419">
        <v>0.28144637857751625</v>
      </c>
      <c r="S419">
        <v>416</v>
      </c>
      <c r="T419">
        <v>0.34900775727581851</v>
      </c>
    </row>
    <row r="420" spans="1:20" x14ac:dyDescent="0.3">
      <c r="A420">
        <v>417</v>
      </c>
      <c r="B420">
        <v>249047328.29425082</v>
      </c>
      <c r="C420">
        <v>2189.3529869152717</v>
      </c>
      <c r="D420">
        <v>20706.594384186948</v>
      </c>
      <c r="E420">
        <v>0.28214700259545045</v>
      </c>
      <c r="F420">
        <v>0.2810997816189581</v>
      </c>
      <c r="S420">
        <v>417</v>
      </c>
      <c r="T420">
        <v>0.34874773557394956</v>
      </c>
    </row>
    <row r="421" spans="1:20" x14ac:dyDescent="0.3">
      <c r="A421">
        <v>418</v>
      </c>
      <c r="B421">
        <v>249048433.21752602</v>
      </c>
      <c r="C421">
        <v>2189.3614270967323</v>
      </c>
      <c r="D421">
        <v>20706.673868886672</v>
      </c>
      <c r="E421">
        <v>0.28212800323493542</v>
      </c>
      <c r="F421">
        <v>0.28107862263259303</v>
      </c>
      <c r="S421">
        <v>418</v>
      </c>
      <c r="T421">
        <v>0.34845141398081036</v>
      </c>
    </row>
    <row r="422" spans="1:20" x14ac:dyDescent="0.3">
      <c r="A422">
        <v>419</v>
      </c>
      <c r="B422">
        <v>249985821.29386243</v>
      </c>
      <c r="C422">
        <v>2189.1656077855205</v>
      </c>
      <c r="D422">
        <v>20781.165855253155</v>
      </c>
      <c r="E422">
        <v>0.2812458944356403</v>
      </c>
      <c r="F422">
        <v>0.28044234604550267</v>
      </c>
      <c r="S422">
        <v>419</v>
      </c>
      <c r="T422">
        <v>0.34670069659870117</v>
      </c>
    </row>
    <row r="423" spans="1:20" x14ac:dyDescent="0.3">
      <c r="A423">
        <v>420</v>
      </c>
      <c r="B423">
        <v>249986926.21713769</v>
      </c>
      <c r="C423">
        <v>2189.1740479669807</v>
      </c>
      <c r="D423">
        <v>20781.245339952875</v>
      </c>
      <c r="E423">
        <v>0.28122690499426678</v>
      </c>
      <c r="F423">
        <v>0.28042118321614445</v>
      </c>
      <c r="S423">
        <v>420</v>
      </c>
      <c r="T423">
        <v>0.34614176878206276</v>
      </c>
    </row>
    <row r="424" spans="1:20" x14ac:dyDescent="0.3">
      <c r="A424">
        <v>421</v>
      </c>
      <c r="B424">
        <v>249985821.29386243</v>
      </c>
      <c r="C424">
        <v>2189.6570077855204</v>
      </c>
      <c r="D424">
        <v>20781.165855253155</v>
      </c>
      <c r="E424">
        <v>0.28022581100446675</v>
      </c>
      <c r="F424">
        <v>0.26695811310201978</v>
      </c>
      <c r="S424">
        <v>421</v>
      </c>
      <c r="T424">
        <v>0.34443683648754841</v>
      </c>
    </row>
    <row r="425" spans="1:20" x14ac:dyDescent="0.3">
      <c r="A425">
        <v>422</v>
      </c>
      <c r="B425">
        <v>249986926.21713769</v>
      </c>
      <c r="C425">
        <v>2189.6654479669805</v>
      </c>
      <c r="D425">
        <v>20781.245339952875</v>
      </c>
      <c r="E425">
        <v>0.28020682087129989</v>
      </c>
      <c r="F425">
        <v>0.26693696110621068</v>
      </c>
      <c r="S425">
        <v>422</v>
      </c>
      <c r="T425">
        <v>0.34413814630900064</v>
      </c>
    </row>
    <row r="426" spans="1:20" x14ac:dyDescent="0.3">
      <c r="A426">
        <v>423</v>
      </c>
      <c r="B426">
        <v>249235559.37028664</v>
      </c>
      <c r="C426">
        <v>2190.9420487098882</v>
      </c>
      <c r="D426">
        <v>20721.887089980111</v>
      </c>
      <c r="E426">
        <v>0.27859264451692339</v>
      </c>
      <c r="F426">
        <v>0.2668808446711069</v>
      </c>
      <c r="S426">
        <v>423</v>
      </c>
      <c r="T426">
        <v>0.34393123912036505</v>
      </c>
    </row>
    <row r="427" spans="1:20" x14ac:dyDescent="0.3">
      <c r="A427">
        <v>424</v>
      </c>
      <c r="B427">
        <v>249236664.29356185</v>
      </c>
      <c r="C427">
        <v>2190.9504888913489</v>
      </c>
      <c r="D427">
        <v>20721.966574679831</v>
      </c>
      <c r="E427">
        <v>0.27857364521022565</v>
      </c>
      <c r="F427">
        <v>0.26685969188578662</v>
      </c>
      <c r="S427">
        <v>424</v>
      </c>
      <c r="T427">
        <v>0.34363226041565675</v>
      </c>
    </row>
    <row r="428" spans="1:20" x14ac:dyDescent="0.3">
      <c r="A428">
        <v>425</v>
      </c>
      <c r="B428">
        <v>249985821.29386243</v>
      </c>
      <c r="C428">
        <v>2193.8096077855207</v>
      </c>
      <c r="D428">
        <v>20781.165855253155</v>
      </c>
      <c r="E428">
        <v>0.27161140128032824</v>
      </c>
      <c r="F428">
        <v>0.2662350504987534</v>
      </c>
      <c r="S428">
        <v>425</v>
      </c>
      <c r="T428">
        <v>0.34181440371964322</v>
      </c>
    </row>
    <row r="429" spans="1:20" x14ac:dyDescent="0.3">
      <c r="A429">
        <v>426</v>
      </c>
      <c r="B429">
        <v>249986926.21713769</v>
      </c>
      <c r="C429">
        <v>2193.8180479669804</v>
      </c>
      <c r="D429">
        <v>20781.245339952875</v>
      </c>
      <c r="E429">
        <v>0.27159240583526689</v>
      </c>
      <c r="F429">
        <v>0.26621389203609142</v>
      </c>
      <c r="S429">
        <v>426</v>
      </c>
      <c r="T429">
        <v>0.34130677989841091</v>
      </c>
    </row>
    <row r="430" spans="1:20" x14ac:dyDescent="0.3">
      <c r="A430">
        <v>427</v>
      </c>
      <c r="B430">
        <v>250521163.5268116</v>
      </c>
      <c r="C430">
        <v>2194.9221959957026</v>
      </c>
      <c r="D430">
        <v>20828.131587035852</v>
      </c>
      <c r="E430">
        <v>0.2685626052159239</v>
      </c>
      <c r="F430">
        <v>0.25600934818121468</v>
      </c>
      <c r="S430">
        <v>427</v>
      </c>
      <c r="T430">
        <v>0.3386992428061768</v>
      </c>
    </row>
    <row r="431" spans="1:20" x14ac:dyDescent="0.3">
      <c r="A431">
        <v>428</v>
      </c>
      <c r="B431">
        <v>250522268.45008674</v>
      </c>
      <c r="C431">
        <v>2194.9306361771623</v>
      </c>
      <c r="D431">
        <v>20828.211071735564</v>
      </c>
      <c r="E431">
        <v>0.26854361500623897</v>
      </c>
      <c r="F431">
        <v>0.2559881946176284</v>
      </c>
      <c r="S431">
        <v>428</v>
      </c>
      <c r="T431">
        <v>0.33839997593077364</v>
      </c>
    </row>
    <row r="432" spans="1:20" x14ac:dyDescent="0.3">
      <c r="A432">
        <v>429</v>
      </c>
      <c r="B432">
        <v>250521163.5268116</v>
      </c>
      <c r="C432">
        <v>2197.2957959957025</v>
      </c>
      <c r="D432">
        <v>20828.131587035852</v>
      </c>
      <c r="E432">
        <v>0.26363729335178021</v>
      </c>
      <c r="F432">
        <v>0.25563866129644552</v>
      </c>
      <c r="S432">
        <v>429</v>
      </c>
      <c r="T432">
        <v>0.33822655078501901</v>
      </c>
    </row>
    <row r="433" spans="1:20" x14ac:dyDescent="0.3">
      <c r="A433">
        <v>430</v>
      </c>
      <c r="B433">
        <v>250522268.45008674</v>
      </c>
      <c r="C433">
        <v>2197.3042361771622</v>
      </c>
      <c r="D433">
        <v>20828.211071735564</v>
      </c>
      <c r="E433">
        <v>0.26361829981763552</v>
      </c>
      <c r="F433">
        <v>0.25561750412053363</v>
      </c>
      <c r="S433">
        <v>430</v>
      </c>
      <c r="T433">
        <v>0.33792705066475315</v>
      </c>
    </row>
    <row r="434" spans="1:20" x14ac:dyDescent="0.3">
      <c r="A434">
        <v>431</v>
      </c>
      <c r="B434">
        <v>250521163.5268116</v>
      </c>
      <c r="C434">
        <v>2201.6021959957029</v>
      </c>
      <c r="D434">
        <v>20828.131587035852</v>
      </c>
      <c r="E434">
        <v>0.25471173811072861</v>
      </c>
      <c r="F434">
        <v>0.25497769686347649</v>
      </c>
      <c r="S434">
        <v>431</v>
      </c>
      <c r="T434">
        <v>0.33757038219642638</v>
      </c>
    </row>
    <row r="435" spans="1:20" x14ac:dyDescent="0.3">
      <c r="A435">
        <v>432</v>
      </c>
      <c r="B435">
        <v>250522268.45008674</v>
      </c>
      <c r="C435">
        <v>2201.6106361771622</v>
      </c>
      <c r="D435">
        <v>20828.211071735564</v>
      </c>
      <c r="E435">
        <v>0.2546927394828486</v>
      </c>
      <c r="F435">
        <v>0.25495653473634672</v>
      </c>
      <c r="S435">
        <v>432</v>
      </c>
      <c r="T435">
        <v>0.3374076457177847</v>
      </c>
    </row>
    <row r="436" spans="1:20" x14ac:dyDescent="0.3">
      <c r="A436">
        <v>433</v>
      </c>
      <c r="B436">
        <v>252756593.66542307</v>
      </c>
      <c r="C436">
        <v>2213.9101007394347</v>
      </c>
      <c r="D436">
        <v>21011.016253629892</v>
      </c>
      <c r="E436">
        <v>0.22611995041356456</v>
      </c>
      <c r="F436">
        <v>0.211772491640842</v>
      </c>
      <c r="S436">
        <v>433</v>
      </c>
      <c r="T436">
        <v>0.33695969704698198</v>
      </c>
    </row>
    <row r="437" spans="1:20" x14ac:dyDescent="0.3">
      <c r="A437">
        <v>434</v>
      </c>
      <c r="B437">
        <v>252757698.5886983</v>
      </c>
      <c r="C437">
        <v>2213.9185409208944</v>
      </c>
      <c r="D437">
        <v>21011.095738329612</v>
      </c>
      <c r="E437">
        <v>0.22610096511277214</v>
      </c>
      <c r="F437">
        <v>0.2117513444697571</v>
      </c>
      <c r="S437">
        <v>434</v>
      </c>
      <c r="T437">
        <v>0.33679665096480854</v>
      </c>
    </row>
    <row r="438" spans="1:20" x14ac:dyDescent="0.3">
      <c r="A438">
        <v>435</v>
      </c>
      <c r="B438">
        <v>252944824.74145895</v>
      </c>
      <c r="C438">
        <v>2215.4991625340517</v>
      </c>
      <c r="D438">
        <v>21026.308959423066</v>
      </c>
      <c r="E438">
        <v>0.22256704748426878</v>
      </c>
      <c r="F438">
        <v>0.21139583009839938</v>
      </c>
      <c r="S438">
        <v>435</v>
      </c>
      <c r="T438">
        <v>0.33620893093760418</v>
      </c>
    </row>
    <row r="439" spans="1:20" x14ac:dyDescent="0.3">
      <c r="A439">
        <v>436</v>
      </c>
      <c r="B439">
        <v>252945929.66473413</v>
      </c>
      <c r="C439">
        <v>2215.5076027155114</v>
      </c>
      <c r="D439">
        <v>21026.388444122778</v>
      </c>
      <c r="E439">
        <v>0.22254806273447222</v>
      </c>
      <c r="F439">
        <v>0.21137467763701007</v>
      </c>
      <c r="S439">
        <v>436</v>
      </c>
      <c r="T439">
        <v>0.33607752172907152</v>
      </c>
    </row>
    <row r="440" spans="1:20" x14ac:dyDescent="0.3">
      <c r="A440">
        <v>437</v>
      </c>
      <c r="B440">
        <v>252756593.66542307</v>
      </c>
      <c r="C440">
        <v>2216.2837007394346</v>
      </c>
      <c r="D440">
        <v>21011.016253629892</v>
      </c>
      <c r="E440">
        <v>0.22118935784658</v>
      </c>
      <c r="F440">
        <v>0.2107280162657115</v>
      </c>
      <c r="S440">
        <v>437</v>
      </c>
      <c r="T440">
        <v>0.33560325050957474</v>
      </c>
    </row>
    <row r="441" spans="1:20" x14ac:dyDescent="0.3">
      <c r="A441">
        <v>438</v>
      </c>
      <c r="B441">
        <v>252757698.5886983</v>
      </c>
      <c r="C441">
        <v>2216.2921409208948</v>
      </c>
      <c r="D441">
        <v>21011.095738329612</v>
      </c>
      <c r="E441">
        <v>0.22117036788657307</v>
      </c>
      <c r="F441">
        <v>0.2107068564413368</v>
      </c>
      <c r="S441">
        <v>438</v>
      </c>
      <c r="T441">
        <v>0.33559636681144006</v>
      </c>
    </row>
    <row r="442" spans="1:20" x14ac:dyDescent="0.3">
      <c r="A442">
        <v>439</v>
      </c>
      <c r="B442">
        <v>252944824.74145895</v>
      </c>
      <c r="C442">
        <v>2217.8727625340521</v>
      </c>
      <c r="D442">
        <v>21026.308959423066</v>
      </c>
      <c r="E442">
        <v>0.21763589235475511</v>
      </c>
      <c r="F442">
        <v>0.20805506051484904</v>
      </c>
      <c r="S442">
        <v>439</v>
      </c>
      <c r="T442">
        <v>0.32209369559886047</v>
      </c>
    </row>
    <row r="443" spans="1:20" x14ac:dyDescent="0.3">
      <c r="A443">
        <v>440</v>
      </c>
      <c r="B443">
        <v>252945929.66473413</v>
      </c>
      <c r="C443">
        <v>2217.8812027155113</v>
      </c>
      <c r="D443">
        <v>21026.388444122778</v>
      </c>
      <c r="E443">
        <v>0.21761690280433973</v>
      </c>
      <c r="F443">
        <v>0.20803391412318939</v>
      </c>
      <c r="S443">
        <v>440</v>
      </c>
      <c r="T443">
        <v>0.3219041917538204</v>
      </c>
    </row>
    <row r="444" spans="1:20" x14ac:dyDescent="0.3">
      <c r="A444">
        <v>441</v>
      </c>
      <c r="B444">
        <v>253291935.8983722</v>
      </c>
      <c r="C444">
        <v>2219.6666889496169</v>
      </c>
      <c r="D444">
        <v>21057.981985412589</v>
      </c>
      <c r="E444">
        <v>0.21343524765788285</v>
      </c>
      <c r="F444">
        <v>0.207677748068751</v>
      </c>
      <c r="S444">
        <v>441</v>
      </c>
      <c r="T444">
        <v>0.32141864275159016</v>
      </c>
    </row>
    <row r="445" spans="1:20" x14ac:dyDescent="0.3">
      <c r="A445">
        <v>442</v>
      </c>
      <c r="B445">
        <v>253293040.82164738</v>
      </c>
      <c r="C445">
        <v>2219.675129131077</v>
      </c>
      <c r="D445">
        <v>21058.061470112305</v>
      </c>
      <c r="E445">
        <v>0.21341626134741634</v>
      </c>
      <c r="F445">
        <v>0.20765659619980759</v>
      </c>
      <c r="S445">
        <v>442</v>
      </c>
      <c r="T445">
        <v>0.32122874047735445</v>
      </c>
    </row>
    <row r="446" spans="1:20" x14ac:dyDescent="0.3">
      <c r="A446">
        <v>443</v>
      </c>
      <c r="B446">
        <v>253291935.8983722</v>
      </c>
      <c r="C446">
        <v>2220.1762889496167</v>
      </c>
      <c r="D446">
        <v>21057.981985412589</v>
      </c>
      <c r="E446">
        <v>0.21237642623728259</v>
      </c>
      <c r="F446">
        <v>0.20700915650390289</v>
      </c>
      <c r="S446">
        <v>443</v>
      </c>
      <c r="T446">
        <v>0.32052930113572065</v>
      </c>
    </row>
    <row r="447" spans="1:20" x14ac:dyDescent="0.3">
      <c r="A447">
        <v>444</v>
      </c>
      <c r="B447">
        <v>253293040.82164738</v>
      </c>
      <c r="C447">
        <v>2220.1847291310769</v>
      </c>
      <c r="D447">
        <v>21058.061470112305</v>
      </c>
      <c r="E447">
        <v>0.21235743884440092</v>
      </c>
      <c r="F447">
        <v>0.20698799700532522</v>
      </c>
      <c r="S447">
        <v>444</v>
      </c>
      <c r="T447">
        <v>0.32040136581196293</v>
      </c>
    </row>
    <row r="448" spans="1:20" x14ac:dyDescent="0.3">
      <c r="A448">
        <v>445</v>
      </c>
      <c r="B448">
        <v>252756593.66542307</v>
      </c>
      <c r="C448">
        <v>2220.5901007394345</v>
      </c>
      <c r="D448">
        <v>21011.016253629892</v>
      </c>
      <c r="E448">
        <v>0.21225721536315537</v>
      </c>
      <c r="F448">
        <v>0.20082216189211796</v>
      </c>
      <c r="S448">
        <v>445</v>
      </c>
      <c r="T448">
        <v>0.32022227610820164</v>
      </c>
    </row>
    <row r="449" spans="1:20" x14ac:dyDescent="0.3">
      <c r="A449">
        <v>446</v>
      </c>
      <c r="B449">
        <v>252757698.5886983</v>
      </c>
      <c r="C449">
        <v>2220.5985409208947</v>
      </c>
      <c r="D449">
        <v>21011.095738329612</v>
      </c>
      <c r="E449">
        <v>0.21223821812655219</v>
      </c>
      <c r="F449">
        <v>0.20080101255851757</v>
      </c>
      <c r="S449">
        <v>446</v>
      </c>
      <c r="T449">
        <v>0.31985186350119527</v>
      </c>
    </row>
    <row r="450" spans="1:20" x14ac:dyDescent="0.3">
      <c r="A450">
        <v>447</v>
      </c>
      <c r="B450">
        <v>253480166.97440797</v>
      </c>
      <c r="C450">
        <v>2221.255750744233</v>
      </c>
      <c r="D450">
        <v>21073.274691205748</v>
      </c>
      <c r="E450">
        <v>0.20988221102958252</v>
      </c>
      <c r="F450">
        <v>0.20074100526794053</v>
      </c>
      <c r="S450">
        <v>447</v>
      </c>
      <c r="T450">
        <v>0.31974274036405026</v>
      </c>
    </row>
    <row r="451" spans="1:20" x14ac:dyDescent="0.3">
      <c r="A451">
        <v>448</v>
      </c>
      <c r="B451">
        <v>253481271.89768326</v>
      </c>
      <c r="C451">
        <v>2221.2641909256936</v>
      </c>
      <c r="D451">
        <v>21073.354175905471</v>
      </c>
      <c r="E451">
        <v>0.20986322526306686</v>
      </c>
      <c r="F451">
        <v>0.20071985469501336</v>
      </c>
      <c r="S451">
        <v>448</v>
      </c>
      <c r="T451">
        <v>0.31956326678871433</v>
      </c>
    </row>
    <row r="452" spans="1:20" x14ac:dyDescent="0.3">
      <c r="A452">
        <v>449</v>
      </c>
      <c r="B452">
        <v>253480166.97440797</v>
      </c>
      <c r="C452">
        <v>2221.7653507442333</v>
      </c>
      <c r="D452">
        <v>21073.274691205748</v>
      </c>
      <c r="E452">
        <v>0.20882325836961504</v>
      </c>
      <c r="F452">
        <v>0.20006727004645711</v>
      </c>
      <c r="S452">
        <v>449</v>
      </c>
      <c r="T452">
        <v>0.31892500692439008</v>
      </c>
    </row>
    <row r="453" spans="1:20" x14ac:dyDescent="0.3">
      <c r="A453">
        <v>450</v>
      </c>
      <c r="B453">
        <v>253481271.89768326</v>
      </c>
      <c r="C453">
        <v>2221.7737909256934</v>
      </c>
      <c r="D453">
        <v>21073.354175905471</v>
      </c>
      <c r="E453">
        <v>0.20880427148682165</v>
      </c>
      <c r="F453">
        <v>0.20004611077113832</v>
      </c>
      <c r="S453">
        <v>450</v>
      </c>
      <c r="T453">
        <v>0.318264050799756</v>
      </c>
    </row>
    <row r="454" spans="1:20" x14ac:dyDescent="0.3">
      <c r="A454">
        <v>451</v>
      </c>
      <c r="B454">
        <v>252944824.74145895</v>
      </c>
      <c r="C454">
        <v>2222.179162534052</v>
      </c>
      <c r="D454">
        <v>21026.308959423066</v>
      </c>
      <c r="E454">
        <v>0.20870301202364683</v>
      </c>
      <c r="F454">
        <v>0.19710454585910731</v>
      </c>
      <c r="S454">
        <v>451</v>
      </c>
      <c r="T454">
        <v>0.31396186725526781</v>
      </c>
    </row>
    <row r="455" spans="1:20" x14ac:dyDescent="0.3">
      <c r="A455">
        <v>452</v>
      </c>
      <c r="B455">
        <v>252945929.66473413</v>
      </c>
      <c r="C455">
        <v>2222.1876027155113</v>
      </c>
      <c r="D455">
        <v>21026.388444122778</v>
      </c>
      <c r="E455">
        <v>0.2086840149642252</v>
      </c>
      <c r="F455">
        <v>0.19708339727058585</v>
      </c>
      <c r="S455">
        <v>452</v>
      </c>
      <c r="T455">
        <v>0.31369675277313913</v>
      </c>
    </row>
    <row r="456" spans="1:20" x14ac:dyDescent="0.3">
      <c r="A456">
        <v>453</v>
      </c>
      <c r="B456">
        <v>253291935.8983722</v>
      </c>
      <c r="C456">
        <v>2224.4826889496171</v>
      </c>
      <c r="D456">
        <v>21057.981985412589</v>
      </c>
      <c r="E456">
        <v>0.20343901825415486</v>
      </c>
      <c r="F456">
        <v>0.1970232358959296</v>
      </c>
      <c r="S456">
        <v>453</v>
      </c>
      <c r="T456">
        <v>0.31328731806607701</v>
      </c>
    </row>
    <row r="457" spans="1:20" x14ac:dyDescent="0.3">
      <c r="A457">
        <v>454</v>
      </c>
      <c r="B457">
        <v>253293040.82164738</v>
      </c>
      <c r="C457">
        <v>2224.4911291310768</v>
      </c>
      <c r="D457">
        <v>21058.061470112305</v>
      </c>
      <c r="E457">
        <v>0.20342002260861644</v>
      </c>
      <c r="F457">
        <v>0.19700208602249525</v>
      </c>
      <c r="S457">
        <v>454</v>
      </c>
      <c r="T457">
        <v>0.31302155324344083</v>
      </c>
    </row>
    <row r="458" spans="1:20" x14ac:dyDescent="0.3">
      <c r="A458">
        <v>455</v>
      </c>
      <c r="B458">
        <v>253480166.97440797</v>
      </c>
      <c r="C458">
        <v>2226.0717507442332</v>
      </c>
      <c r="D458">
        <v>21073.274691205748</v>
      </c>
      <c r="E458">
        <v>0.19988495770480669</v>
      </c>
      <c r="F458">
        <v>0.19634852461990232</v>
      </c>
      <c r="S458">
        <v>455</v>
      </c>
      <c r="T458">
        <v>0.31171365726501993</v>
      </c>
    </row>
    <row r="459" spans="1:20" x14ac:dyDescent="0.3">
      <c r="A459">
        <v>456</v>
      </c>
      <c r="B459">
        <v>253481271.89768326</v>
      </c>
      <c r="C459">
        <v>2226.0801909256934</v>
      </c>
      <c r="D459">
        <v>21073.354175905471</v>
      </c>
      <c r="E459">
        <v>0.19986596230197867</v>
      </c>
      <c r="F459">
        <v>0.19632736572015838</v>
      </c>
      <c r="S459">
        <v>456</v>
      </c>
      <c r="T459">
        <v>0.31103437146748397</v>
      </c>
    </row>
    <row r="460" spans="1:20" x14ac:dyDescent="0.3">
      <c r="A460">
        <v>457</v>
      </c>
      <c r="B460">
        <v>254230428.89798382</v>
      </c>
      <c r="C460">
        <v>2226.159309819865</v>
      </c>
      <c r="D460">
        <v>21132.553456478789</v>
      </c>
      <c r="E460">
        <v>0.19870005687773237</v>
      </c>
      <c r="F460">
        <v>0.18260605547060876</v>
      </c>
      <c r="S460">
        <v>457</v>
      </c>
      <c r="T460">
        <v>0.30884505855058514</v>
      </c>
    </row>
    <row r="461" spans="1:20" x14ac:dyDescent="0.3">
      <c r="A461">
        <v>458</v>
      </c>
      <c r="B461">
        <v>254231533.82125908</v>
      </c>
      <c r="C461">
        <v>2226.1677500013257</v>
      </c>
      <c r="D461">
        <v>21132.632941178515</v>
      </c>
      <c r="E461">
        <v>0.19868107717895278</v>
      </c>
      <c r="F461">
        <v>0.18258491546367323</v>
      </c>
      <c r="S461">
        <v>458</v>
      </c>
      <c r="T461">
        <v>0.30865760858751218</v>
      </c>
    </row>
    <row r="462" spans="1:20" x14ac:dyDescent="0.3">
      <c r="A462">
        <v>459</v>
      </c>
      <c r="B462">
        <v>254230428.89798382</v>
      </c>
      <c r="C462">
        <v>2228.5329098198654</v>
      </c>
      <c r="D462">
        <v>21132.553456478789</v>
      </c>
      <c r="E462">
        <v>0.19376394383854392</v>
      </c>
      <c r="F462">
        <v>0.18222275868926344</v>
      </c>
      <c r="S462">
        <v>459</v>
      </c>
      <c r="T462">
        <v>0.30816346648503573</v>
      </c>
    </row>
    <row r="463" spans="1:20" x14ac:dyDescent="0.3">
      <c r="A463">
        <v>460</v>
      </c>
      <c r="B463">
        <v>254231533.82125908</v>
      </c>
      <c r="C463">
        <v>2228.5413500013256</v>
      </c>
      <c r="D463">
        <v>21132.632941178515</v>
      </c>
      <c r="E463">
        <v>0.19374495815772652</v>
      </c>
      <c r="F463">
        <v>0.18220161152348882</v>
      </c>
      <c r="S463">
        <v>460</v>
      </c>
      <c r="T463">
        <v>0.30797558197357178</v>
      </c>
    </row>
    <row r="464" spans="1:20" x14ac:dyDescent="0.3">
      <c r="A464">
        <v>461</v>
      </c>
      <c r="B464">
        <v>254765771.13093296</v>
      </c>
      <c r="C464">
        <v>2231.9158980300476</v>
      </c>
      <c r="D464">
        <v>21179.519188261485</v>
      </c>
      <c r="E464">
        <v>0.18601423137971798</v>
      </c>
      <c r="F464">
        <v>0.18154645807623279</v>
      </c>
      <c r="S464">
        <v>461</v>
      </c>
      <c r="T464">
        <v>0.30731497723992707</v>
      </c>
    </row>
    <row r="465" spans="1:20" x14ac:dyDescent="0.3">
      <c r="A465">
        <v>462</v>
      </c>
      <c r="B465">
        <v>254766876.05420816</v>
      </c>
      <c r="C465">
        <v>2231.9243382115069</v>
      </c>
      <c r="D465">
        <v>21179.598672961201</v>
      </c>
      <c r="E465">
        <v>0.1859952506907826</v>
      </c>
      <c r="F465">
        <v>0.18152530084996993</v>
      </c>
      <c r="S465">
        <v>462</v>
      </c>
      <c r="T465">
        <v>0.30663072931349639</v>
      </c>
    </row>
    <row r="466" spans="1:20" x14ac:dyDescent="0.3">
      <c r="A466">
        <v>463</v>
      </c>
      <c r="B466">
        <v>254765771.13093296</v>
      </c>
      <c r="C466">
        <v>2232.4254980300475</v>
      </c>
      <c r="D466">
        <v>21179.519188261485</v>
      </c>
      <c r="E466">
        <v>0.18495411782992441</v>
      </c>
      <c r="F466">
        <v>0.17165425784309946</v>
      </c>
      <c r="S466">
        <v>463</v>
      </c>
      <c r="T466">
        <v>0.30434996887452964</v>
      </c>
    </row>
    <row r="467" spans="1:20" x14ac:dyDescent="0.3">
      <c r="A467">
        <v>464</v>
      </c>
      <c r="B467">
        <v>254766876.05420816</v>
      </c>
      <c r="C467">
        <v>2232.4339382115068</v>
      </c>
      <c r="D467">
        <v>21179.598672961201</v>
      </c>
      <c r="E467">
        <v>0.18493513573950027</v>
      </c>
      <c r="F467">
        <v>0.17163311541444187</v>
      </c>
      <c r="S467">
        <v>464</v>
      </c>
      <c r="T467">
        <v>0.30414137966416155</v>
      </c>
    </row>
    <row r="468" spans="1:20" x14ac:dyDescent="0.3">
      <c r="A468">
        <v>465</v>
      </c>
      <c r="B468">
        <v>254230428.89798382</v>
      </c>
      <c r="C468">
        <v>2232.8393098198653</v>
      </c>
      <c r="D468">
        <v>21132.553456478789</v>
      </c>
      <c r="E468">
        <v>0.18482402188969005</v>
      </c>
      <c r="F468">
        <v>0.1715715306742196</v>
      </c>
      <c r="S468">
        <v>465</v>
      </c>
      <c r="T468">
        <v>0.30363489700540297</v>
      </c>
    </row>
    <row r="469" spans="1:20" x14ac:dyDescent="0.3">
      <c r="A469">
        <v>466</v>
      </c>
      <c r="B469">
        <v>254231533.82125908</v>
      </c>
      <c r="C469">
        <v>2232.8477500013255</v>
      </c>
      <c r="D469">
        <v>21132.632941178515</v>
      </c>
      <c r="E469">
        <v>0.18480502671923654</v>
      </c>
      <c r="F469">
        <v>0.17155038654595811</v>
      </c>
      <c r="S469">
        <v>466</v>
      </c>
      <c r="T469">
        <v>0.30342581748995107</v>
      </c>
    </row>
    <row r="470" spans="1:20" x14ac:dyDescent="0.3">
      <c r="A470">
        <v>467</v>
      </c>
      <c r="B470">
        <v>254765771.13093296</v>
      </c>
      <c r="C470">
        <v>2236.7318980300474</v>
      </c>
      <c r="D470">
        <v>21179.519188261485</v>
      </c>
      <c r="E470">
        <v>0.17600750281165609</v>
      </c>
      <c r="F470">
        <v>0.17088736267077625</v>
      </c>
      <c r="S470">
        <v>467</v>
      </c>
      <c r="T470">
        <v>0.30265391719742213</v>
      </c>
    </row>
    <row r="471" spans="1:20" x14ac:dyDescent="0.3">
      <c r="A471">
        <v>468</v>
      </c>
      <c r="B471">
        <v>254766876.05420816</v>
      </c>
      <c r="C471">
        <v>2236.7403382115067</v>
      </c>
      <c r="D471">
        <v>21179.598672961201</v>
      </c>
      <c r="E471">
        <v>0.1759885099154252</v>
      </c>
      <c r="F471">
        <v>0.17086620654168441</v>
      </c>
      <c r="S471">
        <v>468</v>
      </c>
      <c r="T471">
        <v>0.30193588965349666</v>
      </c>
    </row>
    <row r="472" spans="1:20" x14ac:dyDescent="0.3">
      <c r="A472">
        <v>469</v>
      </c>
      <c r="B472">
        <v>258348034.18388987</v>
      </c>
      <c r="C472">
        <v>2266.1034890933247</v>
      </c>
      <c r="D472">
        <v>21477.471673346994</v>
      </c>
      <c r="E472">
        <v>0.1101806687628762</v>
      </c>
      <c r="F472">
        <v>9.9918761153371116E-2</v>
      </c>
      <c r="S472">
        <v>469</v>
      </c>
      <c r="T472">
        <v>0.30040465415795481</v>
      </c>
    </row>
    <row r="473" spans="1:20" x14ac:dyDescent="0.3">
      <c r="A473">
        <v>470</v>
      </c>
      <c r="B473">
        <v>258349139.10716507</v>
      </c>
      <c r="C473">
        <v>2266.1119292747844</v>
      </c>
      <c r="D473">
        <v>21477.551158046714</v>
      </c>
      <c r="E473">
        <v>0.11016169483383424</v>
      </c>
      <c r="F473">
        <v>9.9897626512912077E-2</v>
      </c>
      <c r="S473">
        <v>470</v>
      </c>
      <c r="T473">
        <v>0.3001179099940734</v>
      </c>
    </row>
    <row r="474" spans="1:20" x14ac:dyDescent="0.3">
      <c r="A474">
        <v>471</v>
      </c>
      <c r="B474">
        <v>258348034.18388987</v>
      </c>
      <c r="C474">
        <v>2266.6312890933245</v>
      </c>
      <c r="D474">
        <v>21477.471673346994</v>
      </c>
      <c r="E474">
        <v>0.10908098497715076</v>
      </c>
      <c r="F474">
        <v>9.9831115067435083E-2</v>
      </c>
      <c r="S474">
        <v>471</v>
      </c>
      <c r="T474">
        <v>0.29973917555165458</v>
      </c>
    </row>
    <row r="475" spans="1:20" x14ac:dyDescent="0.3">
      <c r="A475">
        <v>472</v>
      </c>
      <c r="B475">
        <v>258349139.10716507</v>
      </c>
      <c r="C475">
        <v>2266.6397292747847</v>
      </c>
      <c r="D475">
        <v>21477.551158046714</v>
      </c>
      <c r="E475">
        <v>0.10906200827351846</v>
      </c>
      <c r="F475">
        <v>9.9809976959174304E-2</v>
      </c>
      <c r="S475">
        <v>472</v>
      </c>
      <c r="T475">
        <v>0.29945174432559107</v>
      </c>
    </row>
    <row r="476" spans="1:20" x14ac:dyDescent="0.3">
      <c r="A476">
        <v>473</v>
      </c>
      <c r="B476">
        <v>258536265.25992578</v>
      </c>
      <c r="C476">
        <v>2267.6925508879417</v>
      </c>
      <c r="D476">
        <v>21492.764379140172</v>
      </c>
      <c r="E476">
        <v>0.10662908449800854</v>
      </c>
      <c r="F476">
        <v>9.9121368161857584E-2</v>
      </c>
      <c r="S476">
        <v>473</v>
      </c>
      <c r="T476">
        <v>0.29798931580962662</v>
      </c>
    </row>
    <row r="477" spans="1:20" x14ac:dyDescent="0.3">
      <c r="A477">
        <v>474</v>
      </c>
      <c r="B477">
        <v>258537370.18320096</v>
      </c>
      <c r="C477">
        <v>2267.7009910694019</v>
      </c>
      <c r="D477">
        <v>21492.843863839884</v>
      </c>
      <c r="E477">
        <v>0.10661011230164977</v>
      </c>
      <c r="F477">
        <v>9.9100208011421637E-2</v>
      </c>
      <c r="S477">
        <v>474</v>
      </c>
      <c r="T477">
        <v>0.2973188351167762</v>
      </c>
    </row>
    <row r="478" spans="1:20" x14ac:dyDescent="0.3">
      <c r="A478">
        <v>475</v>
      </c>
      <c r="B478">
        <v>258536265.25992578</v>
      </c>
      <c r="C478">
        <v>2268.220350887942</v>
      </c>
      <c r="D478">
        <v>21492.764379140172</v>
      </c>
      <c r="E478">
        <v>0.10552904430889969</v>
      </c>
      <c r="F478">
        <v>9.6202922295077584E-2</v>
      </c>
      <c r="S478">
        <v>475</v>
      </c>
      <c r="T478">
        <v>0.29233850011842755</v>
      </c>
    </row>
    <row r="479" spans="1:20" x14ac:dyDescent="0.3">
      <c r="A479">
        <v>476</v>
      </c>
      <c r="B479">
        <v>258537370.18320096</v>
      </c>
      <c r="C479">
        <v>2268.2287910694017</v>
      </c>
      <c r="D479">
        <v>21492.843863839884</v>
      </c>
      <c r="E479">
        <v>0.10551006918797158</v>
      </c>
      <c r="F479">
        <v>9.6181790185423208E-2</v>
      </c>
      <c r="S479">
        <v>476</v>
      </c>
      <c r="T479">
        <v>0.2921199947593402</v>
      </c>
    </row>
    <row r="480" spans="1:20" x14ac:dyDescent="0.3">
      <c r="A480">
        <v>477</v>
      </c>
      <c r="B480">
        <v>258883376.41683906</v>
      </c>
      <c r="C480">
        <v>2269.9960773035068</v>
      </c>
      <c r="D480">
        <v>21524.437405129695</v>
      </c>
      <c r="E480">
        <v>0.10138028053817102</v>
      </c>
      <c r="F480">
        <v>9.6114815815425331E-2</v>
      </c>
      <c r="S480">
        <v>477</v>
      </c>
      <c r="T480">
        <v>0.29160651605432841</v>
      </c>
    </row>
    <row r="481" spans="1:20" x14ac:dyDescent="0.3">
      <c r="A481">
        <v>478</v>
      </c>
      <c r="B481">
        <v>258884481.34011421</v>
      </c>
      <c r="C481">
        <v>2270.004517484967</v>
      </c>
      <c r="D481">
        <v>21524.516889829411</v>
      </c>
      <c r="E481">
        <v>0.10136131613102166</v>
      </c>
      <c r="F481">
        <v>9.6093679994111378E-2</v>
      </c>
      <c r="S481">
        <v>478</v>
      </c>
      <c r="T481">
        <v>0.2913874571839995</v>
      </c>
    </row>
    <row r="482" spans="1:20" x14ac:dyDescent="0.3">
      <c r="A482">
        <v>479</v>
      </c>
      <c r="B482">
        <v>258883376.41683906</v>
      </c>
      <c r="C482">
        <v>2270.5238773035067</v>
      </c>
      <c r="D482">
        <v>21524.437405129695</v>
      </c>
      <c r="E482">
        <v>0.10027873062159467</v>
      </c>
      <c r="F482">
        <v>9.5402516357566303E-2</v>
      </c>
      <c r="S482">
        <v>479</v>
      </c>
      <c r="T482">
        <v>0.29113152423569333</v>
      </c>
    </row>
    <row r="483" spans="1:20" x14ac:dyDescent="0.3">
      <c r="A483">
        <v>480</v>
      </c>
      <c r="B483">
        <v>258884481.34011421</v>
      </c>
      <c r="C483">
        <v>2270.5323174849668</v>
      </c>
      <c r="D483">
        <v>21524.516889829411</v>
      </c>
      <c r="E483">
        <v>0.10025976289472299</v>
      </c>
      <c r="F483">
        <v>9.5381356985813043E-2</v>
      </c>
      <c r="S483">
        <v>480</v>
      </c>
      <c r="T483">
        <v>0.29083501557889913</v>
      </c>
    </row>
    <row r="484" spans="1:20" x14ac:dyDescent="0.3">
      <c r="A484">
        <v>481</v>
      </c>
      <c r="B484">
        <v>258348034.18388987</v>
      </c>
      <c r="C484">
        <v>2271.0914890933245</v>
      </c>
      <c r="D484">
        <v>21477.471673346994</v>
      </c>
      <c r="E484">
        <v>9.9813510626000329E-2</v>
      </c>
      <c r="F484">
        <v>8.9280062574567415E-2</v>
      </c>
      <c r="S484">
        <v>481</v>
      </c>
      <c r="T484">
        <v>0.29057975072482495</v>
      </c>
    </row>
    <row r="485" spans="1:20" x14ac:dyDescent="0.3">
      <c r="A485">
        <v>482</v>
      </c>
      <c r="B485">
        <v>258349139.10716507</v>
      </c>
      <c r="C485">
        <v>2271.0999292747847</v>
      </c>
      <c r="D485">
        <v>21477.551158046714</v>
      </c>
      <c r="E485">
        <v>9.9794513531339307E-2</v>
      </c>
      <c r="F485">
        <v>8.9258938000717408E-2</v>
      </c>
      <c r="S485">
        <v>482</v>
      </c>
      <c r="T485">
        <v>0.29048188865952534</v>
      </c>
    </row>
    <row r="486" spans="1:20" x14ac:dyDescent="0.3">
      <c r="A486">
        <v>483</v>
      </c>
      <c r="B486">
        <v>259071607.4928748</v>
      </c>
      <c r="C486">
        <v>2271.5851390981234</v>
      </c>
      <c r="D486">
        <v>21539.730110922857</v>
      </c>
      <c r="E486">
        <v>9.782997595215448E-2</v>
      </c>
      <c r="F486">
        <v>8.9189809746820642E-2</v>
      </c>
      <c r="S486">
        <v>483</v>
      </c>
      <c r="T486">
        <v>0.29018468132515696</v>
      </c>
    </row>
    <row r="487" spans="1:20" x14ac:dyDescent="0.3">
      <c r="A487">
        <v>484</v>
      </c>
      <c r="B487">
        <v>259072712.41614997</v>
      </c>
      <c r="C487">
        <v>2271.5935792795831</v>
      </c>
      <c r="D487">
        <v>21539.80959562257</v>
      </c>
      <c r="E487">
        <v>9.7811014048198752E-2</v>
      </c>
      <c r="F487">
        <v>8.916868061681664E-2</v>
      </c>
      <c r="S487">
        <v>484</v>
      </c>
      <c r="T487">
        <v>0.28984439390147015</v>
      </c>
    </row>
    <row r="488" spans="1:20" x14ac:dyDescent="0.3">
      <c r="A488">
        <v>485</v>
      </c>
      <c r="B488">
        <v>259071607.4928748</v>
      </c>
      <c r="C488">
        <v>2272.1129390981237</v>
      </c>
      <c r="D488">
        <v>21539.730110922857</v>
      </c>
      <c r="E488">
        <v>9.6727975256310994E-2</v>
      </c>
      <c r="F488">
        <v>8.8462047936089999E-2</v>
      </c>
      <c r="S488">
        <v>485</v>
      </c>
      <c r="T488">
        <v>0.28864501364151918</v>
      </c>
    </row>
    <row r="489" spans="1:20" x14ac:dyDescent="0.3">
      <c r="A489">
        <v>486</v>
      </c>
      <c r="B489">
        <v>259072712.41614997</v>
      </c>
      <c r="C489">
        <v>2272.1213792795829</v>
      </c>
      <c r="D489">
        <v>21539.80959562257</v>
      </c>
      <c r="E489">
        <v>9.6709009839879984E-2</v>
      </c>
      <c r="F489">
        <v>8.844088927965639E-2</v>
      </c>
      <c r="S489">
        <v>486</v>
      </c>
      <c r="T489">
        <v>0.28799027954801165</v>
      </c>
    </row>
    <row r="490" spans="1:20" x14ac:dyDescent="0.3">
      <c r="A490">
        <v>487</v>
      </c>
      <c r="B490">
        <v>258536265.25992578</v>
      </c>
      <c r="C490">
        <v>2272.680550887942</v>
      </c>
      <c r="D490">
        <v>21492.764379140172</v>
      </c>
      <c r="E490">
        <v>9.62593272067752E-2</v>
      </c>
      <c r="F490">
        <v>8.5565930395661696E-2</v>
      </c>
      <c r="S490">
        <v>487</v>
      </c>
      <c r="T490">
        <v>0.28078912017816599</v>
      </c>
    </row>
    <row r="491" spans="1:20" x14ac:dyDescent="0.3">
      <c r="A491">
        <v>488</v>
      </c>
      <c r="B491">
        <v>258537370.18320096</v>
      </c>
      <c r="C491">
        <v>2272.6889910694017</v>
      </c>
      <c r="D491">
        <v>21492.843863839884</v>
      </c>
      <c r="E491">
        <v>9.6240330549078254E-2</v>
      </c>
      <c r="F491">
        <v>8.5544809536888908E-2</v>
      </c>
      <c r="S491">
        <v>488</v>
      </c>
      <c r="T491">
        <v>0.28021049181633562</v>
      </c>
    </row>
    <row r="492" spans="1:20" x14ac:dyDescent="0.3">
      <c r="A492">
        <v>489</v>
      </c>
      <c r="B492">
        <v>258883376.41683906</v>
      </c>
      <c r="C492">
        <v>2274.9840773035066</v>
      </c>
      <c r="D492">
        <v>21524.437405129695</v>
      </c>
      <c r="E492">
        <v>9.0996403582026208E-2</v>
      </c>
      <c r="F492">
        <v>8.5475038997116198E-2</v>
      </c>
      <c r="S492">
        <v>489</v>
      </c>
      <c r="T492">
        <v>0.27920928178320381</v>
      </c>
    </row>
    <row r="493" spans="1:20" x14ac:dyDescent="0.3">
      <c r="A493">
        <v>490</v>
      </c>
      <c r="B493">
        <v>258884481.34011421</v>
      </c>
      <c r="C493">
        <v>2274.9925174849668</v>
      </c>
      <c r="D493">
        <v>21524.516889829411</v>
      </c>
      <c r="E493">
        <v>9.0977410803043973E-2</v>
      </c>
      <c r="F493">
        <v>8.5453913218785552E-2</v>
      </c>
      <c r="S493">
        <v>490</v>
      </c>
      <c r="T493">
        <v>0.27862761342569831</v>
      </c>
    </row>
    <row r="494" spans="1:20" x14ac:dyDescent="0.3">
      <c r="A494">
        <v>491</v>
      </c>
      <c r="B494">
        <v>259071607.4928748</v>
      </c>
      <c r="C494">
        <v>2276.5731390981236</v>
      </c>
      <c r="D494">
        <v>21539.730110922857</v>
      </c>
      <c r="E494">
        <v>8.7442624917336925E-2</v>
      </c>
      <c r="F494">
        <v>8.4743542339779945E-2</v>
      </c>
      <c r="S494">
        <v>491</v>
      </c>
      <c r="T494">
        <v>0.27683548460101931</v>
      </c>
    </row>
    <row r="495" spans="1:20" x14ac:dyDescent="0.3">
      <c r="A495">
        <v>492</v>
      </c>
      <c r="B495">
        <v>259072712.41614997</v>
      </c>
      <c r="C495">
        <v>2276.5815792795829</v>
      </c>
      <c r="D495">
        <v>21539.80959562257</v>
      </c>
      <c r="E495">
        <v>8.7423632911309182E-2</v>
      </c>
      <c r="F495">
        <v>8.4722384729809253E-2</v>
      </c>
      <c r="S495">
        <v>492</v>
      </c>
      <c r="T495">
        <v>0.27625015887637994</v>
      </c>
    </row>
    <row r="496" spans="1:20" x14ac:dyDescent="0.3">
      <c r="A496">
        <v>493</v>
      </c>
      <c r="B496">
        <v>259821869.41645065</v>
      </c>
      <c r="C496">
        <v>2278.352698173755</v>
      </c>
      <c r="D496">
        <v>21599.008876195898</v>
      </c>
      <c r="E496">
        <v>8.2779042901483885E-2</v>
      </c>
      <c r="F496">
        <v>7.0776112653106071E-2</v>
      </c>
      <c r="S496">
        <v>493</v>
      </c>
      <c r="T496">
        <v>0.27595259770845293</v>
      </c>
    </row>
    <row r="497" spans="1:20" x14ac:dyDescent="0.3">
      <c r="A497">
        <v>494</v>
      </c>
      <c r="B497">
        <v>259822974.33972579</v>
      </c>
      <c r="C497">
        <v>2278.3611383552152</v>
      </c>
      <c r="D497">
        <v>21599.08836089561</v>
      </c>
      <c r="E497">
        <v>8.2760090125669039E-2</v>
      </c>
      <c r="F497">
        <v>7.0755008488212243E-2</v>
      </c>
      <c r="S497">
        <v>494</v>
      </c>
      <c r="T497">
        <v>0.27545604964038434</v>
      </c>
    </row>
    <row r="498" spans="1:20" x14ac:dyDescent="0.3">
      <c r="A498">
        <v>495</v>
      </c>
      <c r="B498">
        <v>259821869.41645065</v>
      </c>
      <c r="C498">
        <v>2278.8804981737553</v>
      </c>
      <c r="D498">
        <v>21599.008876195898</v>
      </c>
      <c r="E498">
        <v>8.1675500072372301E-2</v>
      </c>
      <c r="F498">
        <v>7.0683024634393368E-2</v>
      </c>
      <c r="S498">
        <v>495</v>
      </c>
      <c r="T498">
        <v>0.27435163892033093</v>
      </c>
    </row>
    <row r="499" spans="1:20" x14ac:dyDescent="0.3">
      <c r="A499">
        <v>496</v>
      </c>
      <c r="B499">
        <v>259822974.33972579</v>
      </c>
      <c r="C499">
        <v>2278.888938355215</v>
      </c>
      <c r="D499">
        <v>21599.08836089561</v>
      </c>
      <c r="E499">
        <v>8.1656542868451434E-2</v>
      </c>
      <c r="F499">
        <v>7.0661913859247236E-2</v>
      </c>
      <c r="S499">
        <v>496</v>
      </c>
      <c r="T499">
        <v>0.27385293947563483</v>
      </c>
    </row>
    <row r="500" spans="1:20" x14ac:dyDescent="0.3">
      <c r="A500">
        <v>497</v>
      </c>
      <c r="B500">
        <v>260357211.64939979</v>
      </c>
      <c r="C500">
        <v>2282.2452863839376</v>
      </c>
      <c r="D500">
        <v>21645.974607978591</v>
      </c>
      <c r="E500">
        <v>7.3994210426012785E-2</v>
      </c>
      <c r="F500">
        <v>6.9941357511376173E-2</v>
      </c>
      <c r="S500">
        <v>497</v>
      </c>
      <c r="T500">
        <v>0.27195375380019349</v>
      </c>
    </row>
    <row r="501" spans="1:20" x14ac:dyDescent="0.3">
      <c r="A501">
        <v>498</v>
      </c>
      <c r="B501">
        <v>260358316.57267499</v>
      </c>
      <c r="C501">
        <v>2282.2537265653978</v>
      </c>
      <c r="D501">
        <v>21646.054092678311</v>
      </c>
      <c r="E501">
        <v>7.3975277432146117E-2</v>
      </c>
      <c r="F501">
        <v>6.9920204983989237E-2</v>
      </c>
      <c r="S501">
        <v>498</v>
      </c>
      <c r="T501">
        <v>0.27145260686479245</v>
      </c>
    </row>
    <row r="502" spans="1:20" x14ac:dyDescent="0.3">
      <c r="A502">
        <v>499</v>
      </c>
      <c r="B502">
        <v>260357211.64939979</v>
      </c>
      <c r="C502">
        <v>2282.7730863839374</v>
      </c>
      <c r="D502">
        <v>21645.974607978591</v>
      </c>
      <c r="E502">
        <v>7.2887786069019148E-2</v>
      </c>
      <c r="F502">
        <v>6.0161202912793324E-2</v>
      </c>
      <c r="S502">
        <v>499</v>
      </c>
      <c r="T502">
        <v>0.27065232984728227</v>
      </c>
    </row>
    <row r="503" spans="1:20" x14ac:dyDescent="0.3">
      <c r="A503">
        <v>500</v>
      </c>
      <c r="B503">
        <v>260358316.57267499</v>
      </c>
      <c r="C503">
        <v>2282.7815265653976</v>
      </c>
      <c r="D503">
        <v>21646.054092678311</v>
      </c>
      <c r="E503">
        <v>7.2868847596552114E-2</v>
      </c>
      <c r="F503">
        <v>6.0140127553237145E-2</v>
      </c>
      <c r="S503">
        <v>500</v>
      </c>
      <c r="T503">
        <v>0.27020434587135794</v>
      </c>
    </row>
    <row r="504" spans="1:20" x14ac:dyDescent="0.3">
      <c r="A504">
        <v>501</v>
      </c>
      <c r="B504">
        <v>259821869.41645065</v>
      </c>
      <c r="C504">
        <v>2283.3406981737553</v>
      </c>
      <c r="D504">
        <v>21599.008876195898</v>
      </c>
      <c r="E504">
        <v>7.2381858316805159E-2</v>
      </c>
      <c r="F504">
        <v>6.0063209102822049E-2</v>
      </c>
      <c r="S504">
        <v>501</v>
      </c>
      <c r="T504">
        <v>0.26904139604744054</v>
      </c>
    </row>
    <row r="505" spans="1:20" x14ac:dyDescent="0.3">
      <c r="A505">
        <v>502</v>
      </c>
      <c r="B505">
        <v>259822974.33972579</v>
      </c>
      <c r="C505">
        <v>2283.349138355215</v>
      </c>
      <c r="D505">
        <v>21599.08836089561</v>
      </c>
      <c r="E505">
        <v>7.2362867519720084E-2</v>
      </c>
      <c r="F505">
        <v>6.004212419603451E-2</v>
      </c>
      <c r="S505">
        <v>502</v>
      </c>
      <c r="T505">
        <v>0.26859171184888364</v>
      </c>
    </row>
    <row r="506" spans="1:20" x14ac:dyDescent="0.3">
      <c r="A506">
        <v>503</v>
      </c>
      <c r="B506">
        <v>260357211.64939979</v>
      </c>
      <c r="C506">
        <v>2287.2332863839374</v>
      </c>
      <c r="D506">
        <v>21645.974607978591</v>
      </c>
      <c r="E506">
        <v>6.3570554971476623E-2</v>
      </c>
      <c r="F506">
        <v>5.9288229093761385E-2</v>
      </c>
      <c r="S506">
        <v>503</v>
      </c>
      <c r="T506">
        <v>0.26663689950374475</v>
      </c>
    </row>
    <row r="507" spans="1:20" x14ac:dyDescent="0.3">
      <c r="A507">
        <v>504</v>
      </c>
      <c r="B507">
        <v>260358316.57267499</v>
      </c>
      <c r="C507">
        <v>2287.2417265653976</v>
      </c>
      <c r="D507">
        <v>21646.054092678311</v>
      </c>
      <c r="E507">
        <v>6.3551573289699209E-2</v>
      </c>
      <c r="F507">
        <v>5.9267082584446552E-2</v>
      </c>
      <c r="S507">
        <v>504</v>
      </c>
      <c r="T507">
        <v>0.26618536289325528</v>
      </c>
    </row>
    <row r="508" spans="1:20" x14ac:dyDescent="0.3">
      <c r="A508">
        <v>505</v>
      </c>
      <c r="B508">
        <v>261307351.73844099</v>
      </c>
      <c r="C508">
        <v>2290.8794320145839</v>
      </c>
      <c r="D508">
        <v>21722.231826355553</v>
      </c>
      <c r="E508">
        <v>5.4819047128561775E-2</v>
      </c>
      <c r="F508">
        <v>4.1396307572382086E-2</v>
      </c>
      <c r="S508">
        <v>505</v>
      </c>
      <c r="T508">
        <v>0.22142341090158291</v>
      </c>
    </row>
    <row r="509" spans="1:20" x14ac:dyDescent="0.3">
      <c r="A509">
        <v>506</v>
      </c>
      <c r="B509">
        <v>261308456.66171619</v>
      </c>
      <c r="C509">
        <v>2290.8878721960441</v>
      </c>
      <c r="D509">
        <v>21722.311311055266</v>
      </c>
      <c r="E509">
        <v>5.4800148416768821E-2</v>
      </c>
      <c r="F509">
        <v>4.1375304450499063E-2</v>
      </c>
      <c r="S509">
        <v>506</v>
      </c>
      <c r="T509">
        <v>0.22070689419990075</v>
      </c>
    </row>
    <row r="510" spans="1:20" x14ac:dyDescent="0.3">
      <c r="A510">
        <v>507</v>
      </c>
      <c r="B510">
        <v>261307351.73844099</v>
      </c>
      <c r="C510">
        <v>2291.4072320145842</v>
      </c>
      <c r="D510">
        <v>21722.231826355553</v>
      </c>
      <c r="E510">
        <v>5.3708576506604128E-2</v>
      </c>
      <c r="F510">
        <v>4.1290501523518069E-2</v>
      </c>
      <c r="S510">
        <v>507</v>
      </c>
      <c r="T510">
        <v>0.22055649215589096</v>
      </c>
    </row>
    <row r="511" spans="1:20" x14ac:dyDescent="0.3">
      <c r="A511">
        <v>508</v>
      </c>
      <c r="B511">
        <v>261308456.66171619</v>
      </c>
      <c r="C511">
        <v>2291.4156721960439</v>
      </c>
      <c r="D511">
        <v>21722.311311055266</v>
      </c>
      <c r="E511">
        <v>5.3689669585547779E-2</v>
      </c>
      <c r="F511">
        <v>4.1269480662848038E-2</v>
      </c>
      <c r="S511">
        <v>508</v>
      </c>
      <c r="T511">
        <v>0.21983743870445346</v>
      </c>
    </row>
    <row r="512" spans="1:20" x14ac:dyDescent="0.3">
      <c r="A512">
        <v>509</v>
      </c>
      <c r="B512">
        <v>261495582.81447688</v>
      </c>
      <c r="C512">
        <v>2292.4684938092014</v>
      </c>
      <c r="D512">
        <v>21737.52453214872</v>
      </c>
      <c r="E512">
        <v>5.1278716075737488E-2</v>
      </c>
      <c r="F512">
        <v>4.047446461087327E-2</v>
      </c>
      <c r="S512">
        <v>509</v>
      </c>
      <c r="T512">
        <v>0.21957991567444446</v>
      </c>
    </row>
    <row r="513" spans="1:20" x14ac:dyDescent="0.3">
      <c r="A513">
        <v>510</v>
      </c>
      <c r="B513">
        <v>261496687.73775211</v>
      </c>
      <c r="C513">
        <v>2292.4769339906616</v>
      </c>
      <c r="D513">
        <v>21737.60401684844</v>
      </c>
      <c r="E513">
        <v>5.125983040742435E-2</v>
      </c>
      <c r="F513">
        <v>4.0453332895969175E-2</v>
      </c>
      <c r="S513">
        <v>510</v>
      </c>
      <c r="T513">
        <v>0.21885995319519144</v>
      </c>
    </row>
    <row r="514" spans="1:20" x14ac:dyDescent="0.3">
      <c r="A514">
        <v>511</v>
      </c>
      <c r="B514">
        <v>261495582.81447688</v>
      </c>
      <c r="C514">
        <v>2292.9962938092012</v>
      </c>
      <c r="D514">
        <v>21737.52453214872</v>
      </c>
      <c r="E514">
        <v>5.0166948529518175E-2</v>
      </c>
      <c r="F514">
        <v>3.7700941523942544E-2</v>
      </c>
      <c r="S514">
        <v>511</v>
      </c>
      <c r="T514">
        <v>0.20940493255675879</v>
      </c>
    </row>
    <row r="515" spans="1:20" x14ac:dyDescent="0.3">
      <c r="A515">
        <v>512</v>
      </c>
      <c r="B515">
        <v>261496687.73775211</v>
      </c>
      <c r="C515">
        <v>2293.0047339906614</v>
      </c>
      <c r="D515">
        <v>21737.60401684844</v>
      </c>
      <c r="E515">
        <v>5.0148053854360344E-2</v>
      </c>
      <c r="F515">
        <v>3.7679969413961525E-2</v>
      </c>
      <c r="S515">
        <v>512</v>
      </c>
      <c r="T515">
        <v>0.20911966105984847</v>
      </c>
    </row>
    <row r="516" spans="1:20" x14ac:dyDescent="0.3">
      <c r="A516">
        <v>513</v>
      </c>
      <c r="B516">
        <v>261307351.73844099</v>
      </c>
      <c r="C516">
        <v>2295.8674320145842</v>
      </c>
      <c r="D516">
        <v>21722.231826355553</v>
      </c>
      <c r="E516">
        <v>4.4365140454506145E-2</v>
      </c>
      <c r="F516">
        <v>3.7592179774414314E-2</v>
      </c>
      <c r="S516">
        <v>513</v>
      </c>
      <c r="T516">
        <v>0.20875086452791533</v>
      </c>
    </row>
    <row r="517" spans="1:20" x14ac:dyDescent="0.3">
      <c r="A517">
        <v>514</v>
      </c>
      <c r="B517">
        <v>261308456.66171619</v>
      </c>
      <c r="C517">
        <v>2295.8758721960439</v>
      </c>
      <c r="D517">
        <v>21722.311311055266</v>
      </c>
      <c r="E517">
        <v>4.4346166425623279E-2</v>
      </c>
      <c r="F517">
        <v>3.7571186596590436E-2</v>
      </c>
      <c r="S517">
        <v>514</v>
      </c>
      <c r="T517">
        <v>0.20846465945440071</v>
      </c>
    </row>
    <row r="518" spans="1:20" x14ac:dyDescent="0.3">
      <c r="A518">
        <v>515</v>
      </c>
      <c r="B518">
        <v>261842693.9713901</v>
      </c>
      <c r="C518">
        <v>2296.6360202247656</v>
      </c>
      <c r="D518">
        <v>21769.197558138239</v>
      </c>
      <c r="E518">
        <v>4.2138380611643655E-2</v>
      </c>
      <c r="F518">
        <v>3.6758757037165739E-2</v>
      </c>
      <c r="S518">
        <v>515</v>
      </c>
      <c r="T518">
        <v>0.20724994838881686</v>
      </c>
    </row>
    <row r="519" spans="1:20" x14ac:dyDescent="0.3">
      <c r="A519">
        <v>516</v>
      </c>
      <c r="B519">
        <v>261843798.89466536</v>
      </c>
      <c r="C519">
        <v>2296.6444604062262</v>
      </c>
      <c r="D519">
        <v>21769.277042837963</v>
      </c>
      <c r="E519">
        <v>4.2119502705846447E-2</v>
      </c>
      <c r="F519">
        <v>3.6737632264148765E-2</v>
      </c>
      <c r="S519">
        <v>516</v>
      </c>
      <c r="T519">
        <v>0.20658974724681356</v>
      </c>
    </row>
    <row r="520" spans="1:20" x14ac:dyDescent="0.3">
      <c r="A520">
        <v>517</v>
      </c>
      <c r="B520">
        <v>261495582.81447688</v>
      </c>
      <c r="C520">
        <v>2297.4564938092012</v>
      </c>
      <c r="D520">
        <v>21737.52453214872</v>
      </c>
      <c r="E520">
        <v>4.0813593400207057E-2</v>
      </c>
      <c r="F520">
        <v>3.0458987575107538E-2</v>
      </c>
      <c r="S520">
        <v>517</v>
      </c>
      <c r="T520">
        <v>0.1987309268264561</v>
      </c>
    </row>
    <row r="521" spans="1:20" x14ac:dyDescent="0.3">
      <c r="A521">
        <v>518</v>
      </c>
      <c r="B521">
        <v>261496687.73775211</v>
      </c>
      <c r="C521">
        <v>2297.4649339906618</v>
      </c>
      <c r="D521">
        <v>21737.60401684844</v>
      </c>
      <c r="E521">
        <v>4.0794623781617037E-2</v>
      </c>
      <c r="F521">
        <v>3.043802683881815E-2</v>
      </c>
      <c r="S521">
        <v>518</v>
      </c>
      <c r="T521">
        <v>0.19800502061930139</v>
      </c>
    </row>
    <row r="522" spans="1:20" x14ac:dyDescent="0.3">
      <c r="A522">
        <v>519</v>
      </c>
      <c r="B522">
        <v>262030925.04742596</v>
      </c>
      <c r="C522">
        <v>2298.2250820193831</v>
      </c>
      <c r="D522">
        <v>21784.49026393141</v>
      </c>
      <c r="E522">
        <v>3.8601761452740371E-2</v>
      </c>
      <c r="F522">
        <v>2.9975148744534195E-2</v>
      </c>
      <c r="S522">
        <v>519</v>
      </c>
      <c r="T522">
        <v>0.19773810685728782</v>
      </c>
    </row>
    <row r="523" spans="1:20" x14ac:dyDescent="0.3">
      <c r="A523">
        <v>520</v>
      </c>
      <c r="B523">
        <v>262032029.97070113</v>
      </c>
      <c r="C523">
        <v>2298.2335222008423</v>
      </c>
      <c r="D523">
        <v>21784.569748631122</v>
      </c>
      <c r="E523">
        <v>3.8582904559110488E-2</v>
      </c>
      <c r="F523">
        <v>2.9954077358421198E-2</v>
      </c>
      <c r="S523">
        <v>520</v>
      </c>
      <c r="T523">
        <v>0.19700878339758771</v>
      </c>
    </row>
    <row r="524" spans="1:20" x14ac:dyDescent="0.3">
      <c r="A524">
        <v>521</v>
      </c>
      <c r="B524">
        <v>261842693.9713901</v>
      </c>
      <c r="C524">
        <v>2299.0460202247659</v>
      </c>
      <c r="D524">
        <v>21769.197558138239</v>
      </c>
      <c r="E524">
        <v>3.706718294461183E-2</v>
      </c>
      <c r="F524">
        <v>2.9208970317148537E-2</v>
      </c>
      <c r="S524">
        <v>521</v>
      </c>
      <c r="T524">
        <v>0.19668806681573564</v>
      </c>
    </row>
    <row r="525" spans="1:20" x14ac:dyDescent="0.3">
      <c r="A525">
        <v>522</v>
      </c>
      <c r="B525">
        <v>261843798.89466536</v>
      </c>
      <c r="C525">
        <v>2299.0544604062261</v>
      </c>
      <c r="D525">
        <v>21769.277042837963</v>
      </c>
      <c r="E525">
        <v>3.704825359966199E-2</v>
      </c>
      <c r="F525">
        <v>2.9187797389111429E-2</v>
      </c>
      <c r="S525">
        <v>522</v>
      </c>
      <c r="T525">
        <v>0.19595723586258534</v>
      </c>
    </row>
    <row r="526" spans="1:20" x14ac:dyDescent="0.3">
      <c r="A526">
        <v>523</v>
      </c>
      <c r="B526">
        <v>262030925.04742596</v>
      </c>
      <c r="C526">
        <v>2300.6350820193829</v>
      </c>
      <c r="D526">
        <v>21784.49026393141</v>
      </c>
      <c r="E526">
        <v>3.3522341263259654E-2</v>
      </c>
      <c r="F526">
        <v>2.677295438077815E-2</v>
      </c>
      <c r="S526">
        <v>523</v>
      </c>
      <c r="T526">
        <v>0.19289615420870845</v>
      </c>
    </row>
    <row r="527" spans="1:20" x14ac:dyDescent="0.3">
      <c r="A527">
        <v>524</v>
      </c>
      <c r="B527">
        <v>262032029.97070113</v>
      </c>
      <c r="C527">
        <v>2300.6435222008422</v>
      </c>
      <c r="D527">
        <v>21784.569748631122</v>
      </c>
      <c r="E527">
        <v>3.3503425914093367E-2</v>
      </c>
      <c r="F527">
        <v>2.6752050399738922E-2</v>
      </c>
      <c r="S527">
        <v>524</v>
      </c>
      <c r="T527">
        <v>0.19257685494633917</v>
      </c>
    </row>
    <row r="528" spans="1:20" x14ac:dyDescent="0.3">
      <c r="A528">
        <v>525</v>
      </c>
      <c r="B528">
        <v>262781186.9710018</v>
      </c>
      <c r="C528">
        <v>2303.1286410950152</v>
      </c>
      <c r="D528">
        <v>21843.76902920445</v>
      </c>
      <c r="E528">
        <v>2.760970189675933E-2</v>
      </c>
      <c r="F528">
        <v>2.6270075114538702E-2</v>
      </c>
      <c r="S528">
        <v>525</v>
      </c>
      <c r="T528">
        <v>0.1923003057514357</v>
      </c>
    </row>
    <row r="529" spans="1:20" x14ac:dyDescent="0.3">
      <c r="A529">
        <v>526</v>
      </c>
      <c r="B529">
        <v>262782291.89427707</v>
      </c>
      <c r="C529">
        <v>2303.1370812764758</v>
      </c>
      <c r="D529">
        <v>21843.848513904173</v>
      </c>
      <c r="E529">
        <v>2.7591074237710567E-2</v>
      </c>
      <c r="F529">
        <v>2.6249030609906444E-2</v>
      </c>
      <c r="S529">
        <v>526</v>
      </c>
      <c r="T529">
        <v>0.1919800175435237</v>
      </c>
    </row>
    <row r="530" spans="1:20" x14ac:dyDescent="0.3">
      <c r="A530">
        <v>527</v>
      </c>
      <c r="B530">
        <v>261842693.9713901</v>
      </c>
      <c r="C530">
        <v>2303.660020224766</v>
      </c>
      <c r="D530">
        <v>21769.197558138239</v>
      </c>
      <c r="E530">
        <v>2.7458756158410789E-2</v>
      </c>
      <c r="F530">
        <v>2.5489668385792412E-2</v>
      </c>
      <c r="S530">
        <v>527</v>
      </c>
      <c r="T530">
        <v>0.19050839334215205</v>
      </c>
    </row>
    <row r="531" spans="1:20" x14ac:dyDescent="0.3">
      <c r="A531">
        <v>528</v>
      </c>
      <c r="B531">
        <v>261843798.89466536</v>
      </c>
      <c r="C531">
        <v>2303.6684604062261</v>
      </c>
      <c r="D531">
        <v>21769.277042837963</v>
      </c>
      <c r="E531">
        <v>2.7439747854144284E-2</v>
      </c>
      <c r="F531">
        <v>2.5468496218890527E-2</v>
      </c>
      <c r="S531">
        <v>528</v>
      </c>
      <c r="T531">
        <v>0.18990598246245036</v>
      </c>
    </row>
    <row r="532" spans="1:20" x14ac:dyDescent="0.3">
      <c r="A532">
        <v>529</v>
      </c>
      <c r="B532">
        <v>262781186.9710018</v>
      </c>
      <c r="C532">
        <v>2303.656441095015</v>
      </c>
      <c r="D532">
        <v>21843.76902920445</v>
      </c>
      <c r="E532">
        <v>2.6483697966706271E-2</v>
      </c>
      <c r="F532">
        <v>1.2821948446065087E-2</v>
      </c>
      <c r="S532">
        <v>529</v>
      </c>
      <c r="T532">
        <v>0.1882593300181637</v>
      </c>
    </row>
    <row r="533" spans="1:20" x14ac:dyDescent="0.3">
      <c r="A533">
        <v>530</v>
      </c>
      <c r="B533">
        <v>262782291.89427707</v>
      </c>
      <c r="C533">
        <v>2303.6648812764761</v>
      </c>
      <c r="D533">
        <v>21843.848513904173</v>
      </c>
      <c r="E533">
        <v>2.646505382627018E-2</v>
      </c>
      <c r="F533">
        <v>1.2802347097638589E-2</v>
      </c>
      <c r="S533">
        <v>530</v>
      </c>
      <c r="T533">
        <v>0.18755760020263296</v>
      </c>
    </row>
    <row r="534" spans="1:20" x14ac:dyDescent="0.3">
      <c r="A534">
        <v>531</v>
      </c>
      <c r="B534">
        <v>262030925.04742596</v>
      </c>
      <c r="C534">
        <v>2305.249082019383</v>
      </c>
      <c r="D534">
        <v>21784.49026393141</v>
      </c>
      <c r="E534">
        <v>2.3904162635080866E-2</v>
      </c>
      <c r="F534">
        <v>1.2647820219281347E-2</v>
      </c>
      <c r="S534">
        <v>531</v>
      </c>
      <c r="T534">
        <v>0.1872135688809306</v>
      </c>
    </row>
    <row r="535" spans="1:20" x14ac:dyDescent="0.3">
      <c r="A535">
        <v>532</v>
      </c>
      <c r="B535">
        <v>262032029.97070113</v>
      </c>
      <c r="C535">
        <v>2305.2575222008422</v>
      </c>
      <c r="D535">
        <v>21784.569748631122</v>
      </c>
      <c r="E535">
        <v>2.3885154107611811E-2</v>
      </c>
      <c r="F535">
        <v>1.2628066408887511E-2</v>
      </c>
      <c r="S535">
        <v>532</v>
      </c>
      <c r="T535">
        <v>0.18650813601085411</v>
      </c>
    </row>
    <row r="536" spans="1:20" x14ac:dyDescent="0.3">
      <c r="A536">
        <v>533</v>
      </c>
      <c r="B536">
        <v>262781186.9710018</v>
      </c>
      <c r="C536">
        <v>2308.116641095015</v>
      </c>
      <c r="D536">
        <v>21843.76902920445</v>
      </c>
      <c r="E536">
        <v>1.699833793347556E-2</v>
      </c>
      <c r="F536">
        <v>1.139691282594758E-2</v>
      </c>
      <c r="S536">
        <v>533</v>
      </c>
      <c r="T536">
        <v>0.18645984740286911</v>
      </c>
    </row>
    <row r="537" spans="1:20" x14ac:dyDescent="0.3">
      <c r="A537">
        <v>534</v>
      </c>
      <c r="B537">
        <v>262782291.89427707</v>
      </c>
      <c r="C537">
        <v>2308.1250812764761</v>
      </c>
      <c r="D537">
        <v>21843.848513904173</v>
      </c>
      <c r="E537">
        <v>1.6979503434882883E-2</v>
      </c>
      <c r="F537">
        <v>1.1376096264271419E-2</v>
      </c>
      <c r="S537">
        <v>534</v>
      </c>
      <c r="T537">
        <v>0.1861388309258806</v>
      </c>
    </row>
    <row r="538" spans="1:20" x14ac:dyDescent="0.3">
      <c r="A538">
        <v>535</v>
      </c>
      <c r="B538">
        <v>263316529.20395088</v>
      </c>
      <c r="C538">
        <v>2308.8852293051968</v>
      </c>
      <c r="D538">
        <v>21890.734760987143</v>
      </c>
      <c r="E538">
        <v>1.5097832899303004E-2</v>
      </c>
      <c r="F538">
        <v>4.0782232509067517E-3</v>
      </c>
      <c r="S538">
        <v>535</v>
      </c>
      <c r="T538">
        <v>0.18613126850993783</v>
      </c>
    </row>
    <row r="539" spans="1:20" x14ac:dyDescent="0.3">
      <c r="A539">
        <v>536</v>
      </c>
      <c r="B539">
        <v>263317634.12722602</v>
      </c>
      <c r="C539">
        <v>2308.8936694866561</v>
      </c>
      <c r="D539">
        <v>21890.814245686859</v>
      </c>
      <c r="E539">
        <v>1.5079698611502382E-2</v>
      </c>
      <c r="F539">
        <v>4.0732110539214803E-3</v>
      </c>
      <c r="S539">
        <v>536</v>
      </c>
      <c r="T539">
        <v>0.18592436330722356</v>
      </c>
    </row>
    <row r="540" spans="1:20" x14ac:dyDescent="0.3">
      <c r="A540">
        <v>537</v>
      </c>
      <c r="B540">
        <v>263316529.20395088</v>
      </c>
      <c r="C540">
        <v>2311.2952293051967</v>
      </c>
      <c r="D540">
        <v>21890.734760987143</v>
      </c>
      <c r="E540">
        <v>9.9257311208549477E-3</v>
      </c>
      <c r="F540">
        <v>2.6834539639466752E-3</v>
      </c>
      <c r="S540">
        <v>537</v>
      </c>
      <c r="T540">
        <v>0.18559488164662194</v>
      </c>
    </row>
    <row r="541" spans="1:20" x14ac:dyDescent="0.3">
      <c r="A541">
        <v>538</v>
      </c>
      <c r="B541">
        <v>263317634.12722602</v>
      </c>
      <c r="C541">
        <v>2311.303669486656</v>
      </c>
      <c r="D541">
        <v>21890.814245686859</v>
      </c>
      <c r="E541">
        <v>9.907597330628487E-3</v>
      </c>
      <c r="F541">
        <v>2.6784321250138735E-3</v>
      </c>
      <c r="S541">
        <v>538</v>
      </c>
      <c r="T541">
        <v>0.18543164802076509</v>
      </c>
    </row>
    <row r="542" spans="1:20" x14ac:dyDescent="0.3">
      <c r="A542">
        <v>539</v>
      </c>
      <c r="B542">
        <v>263316529.20395088</v>
      </c>
      <c r="C542">
        <v>2315.9092293051967</v>
      </c>
      <c r="D542">
        <v>21890.734760987143</v>
      </c>
      <c r="E542">
        <v>1.9013684209903868E-5</v>
      </c>
      <c r="F542">
        <v>2.1205664094437717E-5</v>
      </c>
      <c r="S542">
        <v>539</v>
      </c>
      <c r="T542">
        <v>0.18401177055134077</v>
      </c>
    </row>
    <row r="543" spans="1:20" x14ac:dyDescent="0.3">
      <c r="A543">
        <v>540</v>
      </c>
      <c r="B543">
        <v>263317634.12722602</v>
      </c>
      <c r="C543">
        <v>2315.917669486656</v>
      </c>
      <c r="D543">
        <v>21890.814245686859</v>
      </c>
      <c r="E543">
        <v>0</v>
      </c>
      <c r="F543">
        <v>0</v>
      </c>
      <c r="S543">
        <v>540</v>
      </c>
      <c r="T543">
        <v>0.18347029302778203</v>
      </c>
    </row>
  </sheetData>
  <mergeCells count="6">
    <mergeCell ref="A1:F1"/>
    <mergeCell ref="S1:T1"/>
    <mergeCell ref="AH1:AI1"/>
    <mergeCell ref="AZ1:BC1"/>
    <mergeCell ref="BE1:BH1"/>
    <mergeCell ref="BJ1:BM1"/>
  </mergeCell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C9BA0-D7BA-4051-AAE6-E2F53FCF8B8D}">
  <sheetPr codeName="Sheet23"/>
  <dimension ref="A1:W154"/>
  <sheetViews>
    <sheetView workbookViewId="0">
      <selection sqref="A1:W3"/>
    </sheetView>
  </sheetViews>
  <sheetFormatPr defaultRowHeight="14.4" x14ac:dyDescent="0.3"/>
  <sheetData>
    <row r="1" spans="1:23" x14ac:dyDescent="0.3">
      <c r="A1" s="288" t="s">
        <v>360</v>
      </c>
      <c r="B1" s="289"/>
      <c r="C1" s="289"/>
      <c r="D1" s="289"/>
      <c r="E1" s="289"/>
      <c r="F1" s="289"/>
      <c r="G1" s="289"/>
      <c r="H1" s="289"/>
      <c r="I1" s="289"/>
      <c r="J1" s="289"/>
      <c r="K1" s="289"/>
      <c r="L1" s="289"/>
      <c r="M1" s="289"/>
      <c r="N1" s="289"/>
      <c r="O1" s="289"/>
      <c r="P1" s="289"/>
      <c r="Q1" s="289"/>
      <c r="R1" s="289"/>
      <c r="S1" s="289"/>
      <c r="T1" s="289"/>
      <c r="U1" s="289"/>
      <c r="V1" s="289"/>
      <c r="W1" s="290"/>
    </row>
    <row r="2" spans="1:23" x14ac:dyDescent="0.3">
      <c r="A2" s="285"/>
      <c r="B2" s="283"/>
      <c r="C2" s="283"/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3"/>
      <c r="S2" s="283"/>
      <c r="T2" s="283"/>
      <c r="U2" s="283"/>
      <c r="V2" s="283"/>
      <c r="W2" s="291"/>
    </row>
    <row r="3" spans="1:23" x14ac:dyDescent="0.3">
      <c r="A3" s="286"/>
      <c r="B3" s="284"/>
      <c r="C3" s="284"/>
      <c r="D3" s="284"/>
      <c r="E3" s="284"/>
      <c r="F3" s="284"/>
      <c r="G3" s="284"/>
      <c r="H3" s="284"/>
      <c r="I3" s="284"/>
      <c r="J3" s="284"/>
      <c r="K3" s="284"/>
      <c r="L3" s="284"/>
      <c r="M3" s="284"/>
      <c r="N3" s="284"/>
      <c r="O3" s="284"/>
      <c r="P3" s="284"/>
      <c r="Q3" s="284"/>
      <c r="R3" s="284"/>
      <c r="S3" s="284"/>
      <c r="T3" s="284"/>
      <c r="U3" s="284"/>
      <c r="V3" s="284"/>
      <c r="W3" s="292"/>
    </row>
    <row r="4" spans="1:23" x14ac:dyDescent="0.3">
      <c r="A4" s="278" t="s">
        <v>361</v>
      </c>
      <c r="B4" s="277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87"/>
    </row>
    <row r="5" spans="1:23" x14ac:dyDescent="0.3">
      <c r="A5" s="280"/>
      <c r="B5" s="281"/>
      <c r="C5" s="281"/>
      <c r="D5" s="281"/>
      <c r="E5" s="281"/>
      <c r="F5" s="281"/>
      <c r="G5" s="281"/>
      <c r="H5" s="281"/>
      <c r="I5" s="281"/>
      <c r="J5" s="281"/>
      <c r="K5" s="281"/>
      <c r="L5" s="281"/>
      <c r="M5" s="281"/>
      <c r="N5" s="281"/>
      <c r="O5" s="281"/>
      <c r="P5" s="281"/>
      <c r="Q5" s="281"/>
      <c r="R5" s="281"/>
      <c r="S5" s="281"/>
      <c r="T5" s="281"/>
      <c r="U5" s="281"/>
      <c r="V5" s="281"/>
      <c r="W5" s="282"/>
    </row>
    <row r="6" spans="1:23" x14ac:dyDescent="0.3">
      <c r="A6" s="293"/>
      <c r="B6" s="293"/>
      <c r="C6" s="293"/>
      <c r="D6" s="293"/>
      <c r="E6" s="293"/>
      <c r="F6" s="293"/>
      <c r="G6" s="293"/>
      <c r="H6" s="293"/>
      <c r="I6" s="293"/>
      <c r="J6" s="293"/>
      <c r="K6" s="293"/>
      <c r="L6" s="293"/>
      <c r="M6" s="293"/>
      <c r="N6" s="293"/>
      <c r="O6" s="293"/>
      <c r="P6" s="293"/>
      <c r="Q6" s="293"/>
      <c r="R6" s="293"/>
      <c r="S6" s="293"/>
      <c r="T6" s="293"/>
      <c r="U6" s="293"/>
      <c r="V6" s="293"/>
      <c r="W6" s="293"/>
    </row>
    <row r="7" spans="1:23" x14ac:dyDescent="0.3">
      <c r="A7" s="293"/>
      <c r="B7" s="293"/>
      <c r="C7" s="293"/>
      <c r="D7" s="293"/>
      <c r="E7" s="293"/>
      <c r="F7" s="293"/>
      <c r="G7" s="293"/>
      <c r="H7" s="293"/>
      <c r="I7" s="293"/>
      <c r="J7" s="293"/>
      <c r="K7" s="293"/>
      <c r="L7" s="293"/>
      <c r="M7" s="293"/>
      <c r="N7" s="293"/>
      <c r="O7" s="293"/>
      <c r="P7" s="293"/>
      <c r="Q7" s="293"/>
      <c r="R7" s="293"/>
      <c r="S7" s="293"/>
      <c r="T7" s="293"/>
      <c r="U7" s="293"/>
      <c r="V7" s="293"/>
      <c r="W7" s="293"/>
    </row>
    <row r="8" spans="1:23" x14ac:dyDescent="0.3">
      <c r="A8" s="293"/>
      <c r="B8" s="293"/>
      <c r="C8" s="293"/>
      <c r="D8" s="293"/>
      <c r="E8" s="293"/>
      <c r="F8" s="293"/>
      <c r="G8" s="293"/>
      <c r="H8" s="293"/>
      <c r="I8" s="293"/>
      <c r="J8" s="293"/>
      <c r="K8" s="293"/>
      <c r="L8" s="293"/>
      <c r="M8" s="293"/>
      <c r="N8" s="293"/>
      <c r="O8" s="293"/>
      <c r="P8" s="293"/>
      <c r="Q8" s="293"/>
      <c r="R8" s="293"/>
      <c r="S8" s="293"/>
      <c r="T8" s="293"/>
      <c r="U8" s="293"/>
      <c r="V8" s="293"/>
      <c r="W8" s="293"/>
    </row>
    <row r="9" spans="1:23" x14ac:dyDescent="0.3">
      <c r="A9" s="293"/>
      <c r="B9" s="293"/>
      <c r="C9" s="293"/>
      <c r="D9" s="293"/>
      <c r="E9" s="293"/>
      <c r="F9" s="293"/>
      <c r="G9" s="293"/>
      <c r="H9" s="293"/>
      <c r="I9" s="293"/>
      <c r="J9" s="293"/>
      <c r="K9" s="293"/>
      <c r="L9" s="293"/>
      <c r="M9" s="293"/>
      <c r="N9" s="293"/>
      <c r="O9" s="293"/>
      <c r="P9" s="293"/>
      <c r="Q9" s="293"/>
      <c r="R9" s="293"/>
      <c r="S9" s="293"/>
      <c r="T9" s="293"/>
      <c r="U9" s="293"/>
      <c r="V9" s="293"/>
      <c r="W9" s="293"/>
    </row>
    <row r="10" spans="1:23" x14ac:dyDescent="0.3">
      <c r="A10" s="293"/>
      <c r="B10" s="293"/>
      <c r="C10" s="293"/>
      <c r="D10" s="293"/>
      <c r="E10" s="293"/>
      <c r="F10" s="293"/>
      <c r="G10" s="293"/>
      <c r="H10" s="293"/>
      <c r="I10" s="293"/>
      <c r="J10" s="293"/>
      <c r="K10" s="293"/>
      <c r="L10" s="293"/>
      <c r="M10" s="293"/>
      <c r="N10" s="293"/>
      <c r="O10" s="293"/>
      <c r="P10" s="293"/>
      <c r="Q10" s="293"/>
      <c r="R10" s="293"/>
      <c r="S10" s="293"/>
      <c r="T10" s="293"/>
      <c r="U10" s="293"/>
      <c r="V10" s="293"/>
      <c r="W10" s="293"/>
    </row>
    <row r="11" spans="1:23" x14ac:dyDescent="0.3">
      <c r="A11" s="293"/>
      <c r="B11" s="293"/>
      <c r="C11" s="293"/>
      <c r="D11" s="293"/>
      <c r="E11" s="293"/>
      <c r="F11" s="293"/>
      <c r="G11" s="293"/>
      <c r="H11" s="293"/>
      <c r="I11" s="293"/>
      <c r="J11" s="293"/>
      <c r="K11" s="293"/>
      <c r="L11" s="293"/>
      <c r="M11" s="293"/>
      <c r="N11" s="293"/>
      <c r="O11" s="293"/>
      <c r="P11" s="293"/>
      <c r="Q11" s="293"/>
      <c r="R11" s="293"/>
      <c r="S11" s="293"/>
      <c r="T11" s="293"/>
      <c r="U11" s="293"/>
      <c r="V11" s="293"/>
      <c r="W11" s="293"/>
    </row>
    <row r="12" spans="1:23" x14ac:dyDescent="0.3">
      <c r="A12" s="293"/>
      <c r="B12" s="293"/>
      <c r="C12" s="293"/>
      <c r="D12" s="293"/>
      <c r="E12" s="293"/>
      <c r="F12" s="293"/>
      <c r="G12" s="293"/>
      <c r="H12" s="293"/>
      <c r="I12" s="293"/>
      <c r="J12" s="293"/>
      <c r="K12" s="293"/>
      <c r="L12" s="293"/>
      <c r="M12" s="293"/>
      <c r="N12" s="293"/>
      <c r="O12" s="293"/>
      <c r="P12" s="293"/>
      <c r="Q12" s="293"/>
      <c r="R12" s="293"/>
      <c r="S12" s="293"/>
      <c r="T12" s="293"/>
      <c r="U12" s="293"/>
      <c r="V12" s="293"/>
      <c r="W12" s="293"/>
    </row>
    <row r="13" spans="1:23" x14ac:dyDescent="0.3">
      <c r="A13" s="293"/>
      <c r="B13" s="293"/>
      <c r="C13" s="293"/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</row>
    <row r="14" spans="1:23" x14ac:dyDescent="0.3">
      <c r="A14" s="293"/>
      <c r="B14" s="293"/>
      <c r="C14" s="293"/>
      <c r="D14" s="293"/>
      <c r="E14" s="293"/>
      <c r="F14" s="293"/>
      <c r="G14" s="293"/>
      <c r="H14" s="293"/>
      <c r="I14" s="293"/>
      <c r="J14" s="293"/>
      <c r="K14" s="293"/>
      <c r="L14" s="293"/>
      <c r="M14" s="293"/>
      <c r="N14" s="293"/>
      <c r="O14" s="293"/>
      <c r="P14" s="293"/>
      <c r="Q14" s="293"/>
      <c r="R14" s="293"/>
      <c r="S14" s="293"/>
      <c r="T14" s="293"/>
      <c r="U14" s="293"/>
      <c r="V14" s="293"/>
      <c r="W14" s="293"/>
    </row>
    <row r="15" spans="1:23" x14ac:dyDescent="0.3">
      <c r="A15" s="293"/>
      <c r="B15" s="293"/>
      <c r="C15" s="293"/>
      <c r="D15" s="293"/>
      <c r="E15" s="293"/>
      <c r="F15" s="293"/>
      <c r="G15" s="293"/>
      <c r="H15" s="293"/>
      <c r="I15" s="293"/>
      <c r="J15" s="293"/>
      <c r="K15" s="293"/>
      <c r="L15" s="293"/>
      <c r="M15" s="293"/>
      <c r="N15" s="293"/>
      <c r="O15" s="293"/>
      <c r="P15" s="293"/>
      <c r="Q15" s="293"/>
      <c r="R15" s="293"/>
      <c r="S15" s="293"/>
      <c r="T15" s="293"/>
      <c r="U15" s="293"/>
      <c r="V15" s="293"/>
      <c r="W15" s="293"/>
    </row>
    <row r="16" spans="1:23" x14ac:dyDescent="0.3">
      <c r="A16" s="293"/>
      <c r="B16" s="293"/>
      <c r="C16" s="293"/>
      <c r="D16" s="293"/>
      <c r="E16" s="293"/>
      <c r="F16" s="293"/>
      <c r="G16" s="293"/>
      <c r="H16" s="293"/>
      <c r="I16" s="293"/>
      <c r="J16" s="293"/>
      <c r="K16" s="293"/>
      <c r="L16" s="293"/>
      <c r="M16" s="293"/>
      <c r="N16" s="293"/>
      <c r="O16" s="293"/>
      <c r="P16" s="293"/>
      <c r="Q16" s="293"/>
      <c r="R16" s="293"/>
      <c r="S16" s="293"/>
      <c r="T16" s="293"/>
      <c r="U16" s="293"/>
      <c r="V16" s="293"/>
      <c r="W16" s="293"/>
    </row>
    <row r="17" spans="1:23" x14ac:dyDescent="0.3">
      <c r="A17" s="293"/>
      <c r="B17" s="293"/>
      <c r="C17" s="293"/>
      <c r="D17" s="293"/>
      <c r="E17" s="293"/>
      <c r="F17" s="293"/>
      <c r="G17" s="293"/>
      <c r="H17" s="293"/>
      <c r="I17" s="293"/>
      <c r="J17" s="293"/>
      <c r="K17" s="293"/>
      <c r="L17" s="293"/>
      <c r="M17" s="293"/>
      <c r="N17" s="293"/>
      <c r="O17" s="293"/>
      <c r="P17" s="293"/>
      <c r="Q17" s="293"/>
      <c r="R17" s="293"/>
      <c r="S17" s="293"/>
      <c r="T17" s="293"/>
      <c r="U17" s="293"/>
      <c r="V17" s="293"/>
      <c r="W17" s="293"/>
    </row>
    <row r="18" spans="1:23" x14ac:dyDescent="0.3">
      <c r="A18" s="293"/>
      <c r="B18" s="293"/>
      <c r="C18" s="293"/>
      <c r="D18" s="293"/>
      <c r="E18" s="293"/>
      <c r="F18" s="293"/>
      <c r="G18" s="293"/>
      <c r="H18" s="293"/>
      <c r="I18" s="293"/>
      <c r="J18" s="293"/>
      <c r="K18" s="293"/>
      <c r="L18" s="293"/>
      <c r="M18" s="293"/>
      <c r="N18" s="293"/>
      <c r="O18" s="293"/>
      <c r="P18" s="293"/>
      <c r="Q18" s="293"/>
      <c r="R18" s="293"/>
      <c r="S18" s="293"/>
      <c r="T18" s="293"/>
      <c r="U18" s="293"/>
      <c r="V18" s="293"/>
      <c r="W18" s="293"/>
    </row>
    <row r="19" spans="1:23" x14ac:dyDescent="0.3">
      <c r="A19" s="293"/>
      <c r="B19" s="293"/>
      <c r="C19" s="293"/>
      <c r="D19" s="293"/>
      <c r="E19" s="293"/>
      <c r="F19" s="293"/>
      <c r="G19" s="293"/>
      <c r="H19" s="293"/>
      <c r="I19" s="293"/>
      <c r="J19" s="293"/>
      <c r="K19" s="293"/>
      <c r="L19" s="293"/>
      <c r="M19" s="293"/>
      <c r="N19" s="293"/>
      <c r="O19" s="293"/>
      <c r="P19" s="293"/>
      <c r="Q19" s="293"/>
      <c r="R19" s="293"/>
      <c r="S19" s="293"/>
      <c r="T19" s="293"/>
      <c r="U19" s="293"/>
      <c r="V19" s="293"/>
      <c r="W19" s="293"/>
    </row>
    <row r="20" spans="1:23" x14ac:dyDescent="0.3">
      <c r="A20" s="293"/>
      <c r="B20" s="293"/>
      <c r="C20" s="293"/>
      <c r="D20" s="293"/>
      <c r="E20" s="293"/>
      <c r="F20" s="293"/>
      <c r="G20" s="293"/>
      <c r="H20" s="293"/>
      <c r="I20" s="293"/>
      <c r="J20" s="293"/>
      <c r="K20" s="293"/>
      <c r="L20" s="293"/>
      <c r="M20" s="293"/>
      <c r="N20" s="293"/>
      <c r="O20" s="293"/>
      <c r="P20" s="293"/>
      <c r="Q20" s="293"/>
      <c r="R20" s="293"/>
      <c r="S20" s="293"/>
      <c r="T20" s="293"/>
      <c r="U20" s="293"/>
      <c r="V20" s="293"/>
      <c r="W20" s="293"/>
    </row>
    <row r="21" spans="1:23" x14ac:dyDescent="0.3">
      <c r="A21" s="293"/>
      <c r="B21" s="293"/>
      <c r="C21" s="293"/>
      <c r="D21" s="293"/>
      <c r="E21" s="293"/>
      <c r="F21" s="293"/>
      <c r="G21" s="293"/>
      <c r="H21" s="293"/>
      <c r="I21" s="293"/>
      <c r="J21" s="293"/>
      <c r="K21" s="293"/>
      <c r="L21" s="293"/>
      <c r="M21" s="293"/>
      <c r="N21" s="293"/>
      <c r="O21" s="293"/>
      <c r="P21" s="293"/>
      <c r="Q21" s="293"/>
      <c r="R21" s="293"/>
      <c r="S21" s="293"/>
      <c r="T21" s="293"/>
      <c r="U21" s="293"/>
      <c r="V21" s="293"/>
      <c r="W21" s="293"/>
    </row>
    <row r="22" spans="1:23" ht="16.8" x14ac:dyDescent="0.4">
      <c r="A22" s="293"/>
      <c r="B22" s="294" t="s">
        <v>362</v>
      </c>
      <c r="C22" s="294"/>
      <c r="D22" s="294"/>
      <c r="E22" s="294"/>
      <c r="F22" s="294"/>
      <c r="G22" s="294"/>
      <c r="H22" s="294"/>
      <c r="I22" s="294"/>
      <c r="J22" s="294"/>
      <c r="K22" s="294"/>
      <c r="L22" s="293"/>
      <c r="M22" s="294" t="s">
        <v>363</v>
      </c>
      <c r="N22" s="294"/>
      <c r="O22" s="294"/>
      <c r="P22" s="294"/>
      <c r="Q22" s="294"/>
      <c r="R22" s="294"/>
      <c r="S22" s="294"/>
      <c r="T22" s="294"/>
      <c r="U22" s="294"/>
      <c r="V22" s="294"/>
      <c r="W22" s="293"/>
    </row>
    <row r="23" spans="1:23" x14ac:dyDescent="0.3">
      <c r="A23" s="293"/>
      <c r="B23" s="293"/>
      <c r="C23" s="293"/>
      <c r="D23" s="293"/>
      <c r="E23" s="293"/>
      <c r="F23" s="293"/>
      <c r="G23" s="293"/>
      <c r="H23" s="293"/>
      <c r="I23" s="293"/>
      <c r="J23" s="293"/>
      <c r="K23" s="293"/>
      <c r="L23" s="293"/>
      <c r="M23" s="293"/>
      <c r="N23" s="293"/>
      <c r="O23" s="293"/>
      <c r="P23" s="293"/>
      <c r="Q23" s="293"/>
      <c r="R23" s="293"/>
      <c r="S23" s="293"/>
      <c r="T23" s="293"/>
      <c r="U23" s="293"/>
      <c r="V23" s="293"/>
      <c r="W23" s="293"/>
    </row>
    <row r="24" spans="1:23" x14ac:dyDescent="0.3">
      <c r="A24" s="293"/>
      <c r="B24" s="293"/>
      <c r="C24" s="293"/>
      <c r="D24" s="293"/>
      <c r="E24" s="293"/>
      <c r="F24" s="293"/>
      <c r="G24" s="293"/>
      <c r="H24" s="293"/>
      <c r="I24" s="293"/>
      <c r="J24" s="293"/>
      <c r="K24" s="293"/>
      <c r="L24" s="293"/>
      <c r="M24" s="293"/>
      <c r="N24" s="293"/>
      <c r="O24" s="293"/>
      <c r="P24" s="293"/>
      <c r="Q24" s="293"/>
      <c r="R24" s="293"/>
      <c r="S24" s="293"/>
      <c r="T24" s="293"/>
      <c r="U24" s="293"/>
      <c r="V24" s="293"/>
      <c r="W24" s="293"/>
    </row>
    <row r="25" spans="1:23" x14ac:dyDescent="0.3">
      <c r="A25" s="293"/>
      <c r="B25" s="293"/>
      <c r="C25" s="293"/>
      <c r="D25" s="293"/>
      <c r="E25" s="293"/>
      <c r="F25" s="293"/>
      <c r="G25" s="293"/>
      <c r="H25" s="293"/>
      <c r="I25" s="293"/>
      <c r="J25" s="293"/>
      <c r="K25" s="293"/>
      <c r="L25" s="293"/>
      <c r="M25" s="293"/>
      <c r="N25" s="293"/>
      <c r="O25" s="293"/>
      <c r="P25" s="293"/>
      <c r="Q25" s="293"/>
      <c r="R25" s="293"/>
      <c r="S25" s="293"/>
      <c r="T25" s="293"/>
      <c r="U25" s="293"/>
      <c r="V25" s="293"/>
      <c r="W25" s="293"/>
    </row>
    <row r="26" spans="1:23" x14ac:dyDescent="0.3">
      <c r="A26" s="293"/>
      <c r="B26" s="293"/>
      <c r="C26" s="293"/>
      <c r="D26" s="293"/>
      <c r="E26" s="293"/>
      <c r="F26" s="293"/>
      <c r="G26" s="293"/>
      <c r="H26" s="293"/>
      <c r="I26" s="293"/>
      <c r="J26" s="293"/>
      <c r="K26" s="293"/>
      <c r="L26" s="293"/>
      <c r="M26" s="293"/>
      <c r="N26" s="293"/>
      <c r="O26" s="293"/>
      <c r="P26" s="293"/>
      <c r="Q26" s="293"/>
      <c r="R26" s="293"/>
      <c r="S26" s="293"/>
      <c r="T26" s="293"/>
      <c r="U26" s="293"/>
      <c r="V26" s="293"/>
      <c r="W26" s="293"/>
    </row>
    <row r="27" spans="1:23" x14ac:dyDescent="0.3">
      <c r="A27" s="293"/>
      <c r="B27" s="293"/>
      <c r="C27" s="293"/>
      <c r="D27" s="293"/>
      <c r="E27" s="293"/>
      <c r="F27" s="293"/>
      <c r="G27" s="293"/>
      <c r="H27" s="293"/>
      <c r="I27" s="293"/>
      <c r="J27" s="293"/>
      <c r="K27" s="293"/>
      <c r="L27" s="293"/>
      <c r="M27" s="293"/>
      <c r="N27" s="293"/>
      <c r="O27" s="293"/>
      <c r="P27" s="293"/>
      <c r="Q27" s="293"/>
      <c r="R27" s="293"/>
      <c r="S27" s="293"/>
      <c r="T27" s="293"/>
      <c r="U27" s="293"/>
      <c r="V27" s="293"/>
      <c r="W27" s="293"/>
    </row>
    <row r="28" spans="1:23" x14ac:dyDescent="0.3">
      <c r="A28" s="293"/>
      <c r="B28" s="293"/>
      <c r="C28" s="293"/>
      <c r="D28" s="293"/>
      <c r="E28" s="293"/>
      <c r="F28" s="293"/>
      <c r="G28" s="293"/>
      <c r="H28" s="293"/>
      <c r="I28" s="293"/>
      <c r="J28" s="293"/>
      <c r="K28" s="293"/>
      <c r="L28" s="293"/>
      <c r="M28" s="293"/>
      <c r="N28" s="293"/>
      <c r="O28" s="293"/>
      <c r="P28" s="293"/>
      <c r="Q28" s="293"/>
      <c r="R28" s="293"/>
      <c r="S28" s="293"/>
      <c r="T28" s="293"/>
      <c r="U28" s="293"/>
      <c r="V28" s="293"/>
      <c r="W28" s="293"/>
    </row>
    <row r="29" spans="1:23" x14ac:dyDescent="0.3">
      <c r="A29" s="293"/>
      <c r="B29" s="293"/>
      <c r="C29" s="293"/>
      <c r="D29" s="293"/>
      <c r="E29" s="293"/>
      <c r="F29" s="293"/>
      <c r="G29" s="293"/>
      <c r="H29" s="293"/>
      <c r="I29" s="293"/>
      <c r="J29" s="293"/>
      <c r="K29" s="293"/>
      <c r="L29" s="293"/>
      <c r="M29" s="293"/>
      <c r="N29" s="293"/>
      <c r="O29" s="293"/>
      <c r="P29" s="293"/>
      <c r="Q29" s="293"/>
      <c r="R29" s="293"/>
      <c r="S29" s="293"/>
      <c r="T29" s="293"/>
      <c r="U29" s="293"/>
      <c r="V29" s="293"/>
      <c r="W29" s="293"/>
    </row>
    <row r="30" spans="1:23" x14ac:dyDescent="0.3">
      <c r="A30" s="293"/>
      <c r="B30" s="293"/>
      <c r="C30" s="293"/>
      <c r="D30" s="293"/>
      <c r="E30" s="293"/>
      <c r="F30" s="293"/>
      <c r="G30" s="293"/>
      <c r="H30" s="293"/>
      <c r="I30" s="293"/>
      <c r="J30" s="293"/>
      <c r="K30" s="293"/>
      <c r="L30" s="293"/>
      <c r="M30" s="293"/>
      <c r="N30" s="293"/>
      <c r="O30" s="293"/>
      <c r="P30" s="293"/>
      <c r="Q30" s="293"/>
      <c r="R30" s="293"/>
      <c r="S30" s="293"/>
      <c r="T30" s="293"/>
      <c r="U30" s="293"/>
      <c r="V30" s="293"/>
      <c r="W30" s="293"/>
    </row>
    <row r="31" spans="1:23" x14ac:dyDescent="0.3">
      <c r="A31" s="293"/>
      <c r="B31" s="293"/>
      <c r="C31" s="293"/>
      <c r="D31" s="293"/>
      <c r="E31" s="293"/>
      <c r="F31" s="293"/>
      <c r="G31" s="293"/>
      <c r="H31" s="293"/>
      <c r="I31" s="293"/>
      <c r="J31" s="293"/>
      <c r="K31" s="293"/>
      <c r="L31" s="293"/>
      <c r="M31" s="293"/>
      <c r="N31" s="293"/>
      <c r="O31" s="293"/>
      <c r="P31" s="293"/>
      <c r="Q31" s="293"/>
      <c r="R31" s="293"/>
      <c r="S31" s="293"/>
      <c r="T31" s="293"/>
      <c r="U31" s="293"/>
      <c r="V31" s="293"/>
      <c r="W31" s="293"/>
    </row>
    <row r="32" spans="1:23" x14ac:dyDescent="0.3">
      <c r="A32" s="293"/>
      <c r="B32" s="293"/>
      <c r="C32" s="293"/>
      <c r="D32" s="293"/>
      <c r="E32" s="293"/>
      <c r="F32" s="293"/>
      <c r="G32" s="293"/>
      <c r="H32" s="293"/>
      <c r="I32" s="293"/>
      <c r="J32" s="293"/>
      <c r="K32" s="293"/>
      <c r="L32" s="293"/>
      <c r="M32" s="293"/>
      <c r="N32" s="293"/>
      <c r="O32" s="293"/>
      <c r="P32" s="293"/>
      <c r="Q32" s="293"/>
      <c r="R32" s="293"/>
      <c r="S32" s="293"/>
      <c r="T32" s="293"/>
      <c r="U32" s="293"/>
      <c r="V32" s="293"/>
      <c r="W32" s="293"/>
    </row>
    <row r="33" spans="1:23" x14ac:dyDescent="0.3">
      <c r="A33" s="293"/>
      <c r="B33" s="293"/>
      <c r="C33" s="293"/>
      <c r="D33" s="293"/>
      <c r="E33" s="293"/>
      <c r="F33" s="293"/>
      <c r="G33" s="293"/>
      <c r="H33" s="293"/>
      <c r="I33" s="293"/>
      <c r="J33" s="293"/>
      <c r="K33" s="293"/>
      <c r="L33" s="293"/>
      <c r="M33" s="293"/>
      <c r="N33" s="293"/>
      <c r="O33" s="293"/>
      <c r="P33" s="293"/>
      <c r="Q33" s="293"/>
      <c r="R33" s="293"/>
      <c r="S33" s="293"/>
      <c r="T33" s="293"/>
      <c r="U33" s="293"/>
      <c r="V33" s="293"/>
      <c r="W33" s="293"/>
    </row>
    <row r="34" spans="1:23" x14ac:dyDescent="0.3">
      <c r="A34" s="293"/>
      <c r="B34" s="293"/>
      <c r="C34" s="293"/>
      <c r="D34" s="293"/>
      <c r="E34" s="293"/>
      <c r="F34" s="293"/>
      <c r="G34" s="293"/>
      <c r="H34" s="293"/>
      <c r="I34" s="293"/>
      <c r="J34" s="293"/>
      <c r="K34" s="293"/>
      <c r="L34" s="293"/>
      <c r="M34" s="293"/>
      <c r="N34" s="293"/>
      <c r="O34" s="293"/>
      <c r="P34" s="293"/>
      <c r="Q34" s="293"/>
      <c r="R34" s="293"/>
      <c r="S34" s="293"/>
      <c r="T34" s="293"/>
      <c r="U34" s="293"/>
      <c r="V34" s="293"/>
      <c r="W34" s="293"/>
    </row>
    <row r="35" spans="1:23" x14ac:dyDescent="0.3">
      <c r="A35" s="293"/>
      <c r="B35" s="293"/>
      <c r="C35" s="293"/>
      <c r="D35" s="293"/>
      <c r="E35" s="293"/>
      <c r="F35" s="293"/>
      <c r="G35" s="293"/>
      <c r="H35" s="293"/>
      <c r="I35" s="293"/>
      <c r="J35" s="293"/>
      <c r="K35" s="293"/>
      <c r="L35" s="293"/>
      <c r="M35" s="293"/>
      <c r="N35" s="293"/>
      <c r="O35" s="293"/>
      <c r="P35" s="293"/>
      <c r="Q35" s="293"/>
      <c r="R35" s="293"/>
      <c r="S35" s="293"/>
      <c r="T35" s="293"/>
      <c r="U35" s="293"/>
      <c r="V35" s="293"/>
      <c r="W35" s="293"/>
    </row>
    <row r="36" spans="1:23" x14ac:dyDescent="0.3">
      <c r="A36" s="293"/>
      <c r="B36" s="293"/>
      <c r="C36" s="293"/>
      <c r="D36" s="293"/>
      <c r="E36" s="293"/>
      <c r="F36" s="293"/>
      <c r="G36" s="293"/>
      <c r="H36" s="293"/>
      <c r="I36" s="293"/>
      <c r="J36" s="293"/>
      <c r="K36" s="293"/>
      <c r="L36" s="293"/>
      <c r="M36" s="293"/>
      <c r="N36" s="293"/>
      <c r="O36" s="293"/>
      <c r="P36" s="293"/>
      <c r="Q36" s="293"/>
      <c r="R36" s="293"/>
      <c r="S36" s="293"/>
      <c r="T36" s="293"/>
      <c r="U36" s="293"/>
      <c r="V36" s="293"/>
      <c r="W36" s="293"/>
    </row>
    <row r="37" spans="1:23" x14ac:dyDescent="0.3">
      <c r="A37" s="293"/>
      <c r="B37" s="293"/>
      <c r="C37" s="293"/>
      <c r="D37" s="293"/>
      <c r="E37" s="293"/>
      <c r="F37" s="293"/>
      <c r="G37" s="293"/>
      <c r="H37" s="293"/>
      <c r="I37" s="293"/>
      <c r="J37" s="293"/>
      <c r="K37" s="293"/>
      <c r="L37" s="293"/>
      <c r="M37" s="293"/>
      <c r="N37" s="293"/>
      <c r="O37" s="293"/>
      <c r="P37" s="293"/>
      <c r="Q37" s="293"/>
      <c r="R37" s="293"/>
      <c r="S37" s="293"/>
      <c r="T37" s="293"/>
      <c r="U37" s="293"/>
      <c r="V37" s="293"/>
      <c r="W37" s="293"/>
    </row>
    <row r="38" spans="1:23" x14ac:dyDescent="0.3">
      <c r="A38" s="293"/>
      <c r="B38" s="293"/>
      <c r="C38" s="293"/>
      <c r="D38" s="293"/>
      <c r="E38" s="293"/>
      <c r="F38" s="293"/>
      <c r="G38" s="293"/>
      <c r="H38" s="293"/>
      <c r="I38" s="293"/>
      <c r="J38" s="293"/>
      <c r="K38" s="293"/>
      <c r="L38" s="293"/>
      <c r="M38" s="293"/>
      <c r="N38" s="293"/>
      <c r="O38" s="293"/>
      <c r="P38" s="293"/>
      <c r="Q38" s="293"/>
      <c r="R38" s="293"/>
      <c r="S38" s="293"/>
      <c r="T38" s="293"/>
      <c r="U38" s="293"/>
      <c r="V38" s="293"/>
      <c r="W38" s="293"/>
    </row>
    <row r="39" spans="1:23" ht="16.8" x14ac:dyDescent="0.4">
      <c r="A39" s="293"/>
      <c r="B39" s="293"/>
      <c r="C39" s="293"/>
      <c r="D39" s="293"/>
      <c r="E39" s="293"/>
      <c r="F39" s="293"/>
      <c r="G39" s="294" t="s">
        <v>364</v>
      </c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3"/>
      <c r="S39" s="293"/>
      <c r="T39" s="293"/>
      <c r="U39" s="293"/>
      <c r="V39" s="293"/>
      <c r="W39" s="293"/>
    </row>
    <row r="40" spans="1:23" x14ac:dyDescent="0.3">
      <c r="A40" s="293"/>
      <c r="B40" s="293"/>
      <c r="C40" s="293"/>
      <c r="D40" s="293"/>
      <c r="E40" s="293"/>
      <c r="F40" s="293"/>
      <c r="G40" s="293"/>
      <c r="H40" s="293"/>
      <c r="I40" s="293"/>
      <c r="J40" s="293"/>
      <c r="K40" s="293"/>
      <c r="L40" s="293"/>
      <c r="M40" s="293"/>
      <c r="N40" s="293"/>
      <c r="O40" s="293"/>
      <c r="P40" s="293"/>
      <c r="Q40" s="293"/>
      <c r="R40" s="293"/>
      <c r="S40" s="293"/>
      <c r="T40" s="293"/>
      <c r="U40" s="293"/>
      <c r="V40" s="293"/>
      <c r="W40" s="293"/>
    </row>
    <row r="41" spans="1:23" x14ac:dyDescent="0.3">
      <c r="A41" s="295"/>
      <c r="B41" s="295"/>
      <c r="C41" s="295"/>
      <c r="D41" s="295"/>
      <c r="E41" s="295"/>
      <c r="F41" s="295"/>
      <c r="G41" s="295"/>
      <c r="H41" s="295"/>
      <c r="I41" s="295"/>
      <c r="J41" s="295"/>
      <c r="K41" s="295"/>
      <c r="L41" s="295"/>
      <c r="M41" s="295"/>
      <c r="N41" s="295"/>
      <c r="O41" s="295"/>
      <c r="P41" s="295"/>
      <c r="Q41" s="295"/>
      <c r="R41" s="295"/>
      <c r="S41" s="295"/>
      <c r="T41" s="295"/>
      <c r="U41" s="295"/>
      <c r="V41" s="295"/>
      <c r="W41" s="295"/>
    </row>
    <row r="42" spans="1:23" ht="16.8" x14ac:dyDescent="0.4">
      <c r="A42" s="296"/>
      <c r="B42" s="297" t="s">
        <v>365</v>
      </c>
      <c r="C42" s="297"/>
      <c r="D42" s="297"/>
      <c r="E42" s="297"/>
      <c r="F42" s="297"/>
      <c r="G42" s="297"/>
      <c r="H42" s="297"/>
      <c r="I42" s="297"/>
      <c r="J42" s="297"/>
      <c r="K42" s="297"/>
      <c r="L42" s="296"/>
      <c r="M42" s="296"/>
      <c r="N42" s="296"/>
      <c r="O42" s="296"/>
      <c r="P42" s="296"/>
      <c r="Q42" s="296"/>
      <c r="R42" s="296"/>
      <c r="S42" s="296"/>
      <c r="T42" s="296"/>
      <c r="U42" s="296"/>
      <c r="V42" s="296"/>
      <c r="W42" s="296"/>
    </row>
    <row r="43" spans="1:23" x14ac:dyDescent="0.3">
      <c r="A43" s="296"/>
      <c r="B43" s="296"/>
      <c r="C43" s="296"/>
      <c r="D43" s="296"/>
      <c r="E43" s="296"/>
      <c r="F43" s="296"/>
      <c r="G43" s="296"/>
      <c r="H43" s="296"/>
      <c r="I43" s="296"/>
      <c r="J43" s="296"/>
      <c r="K43" s="296"/>
      <c r="L43" s="296"/>
      <c r="M43" s="296"/>
      <c r="N43" s="296"/>
      <c r="O43" s="296"/>
      <c r="P43" s="296"/>
      <c r="Q43" s="296"/>
      <c r="R43" s="296"/>
      <c r="S43" s="296"/>
      <c r="T43" s="296"/>
      <c r="U43" s="296"/>
      <c r="V43" s="296"/>
      <c r="W43" s="296"/>
    </row>
    <row r="44" spans="1:23" ht="16.8" x14ac:dyDescent="0.4">
      <c r="A44" s="296"/>
      <c r="B44" s="296"/>
      <c r="C44" s="296"/>
      <c r="D44" s="296"/>
      <c r="E44" s="296"/>
      <c r="F44" s="296"/>
      <c r="G44" s="296"/>
      <c r="H44" s="296"/>
      <c r="I44" s="296"/>
      <c r="J44" s="296"/>
      <c r="K44" s="296"/>
      <c r="L44" s="296"/>
      <c r="M44" s="297" t="s">
        <v>366</v>
      </c>
      <c r="N44" s="297"/>
      <c r="O44" s="297"/>
      <c r="P44" s="297"/>
      <c r="Q44" s="297"/>
      <c r="R44" s="297"/>
      <c r="S44" s="297"/>
      <c r="T44" s="297"/>
      <c r="U44" s="297"/>
      <c r="V44" s="297"/>
      <c r="W44" s="296"/>
    </row>
    <row r="45" spans="1:23" ht="16.8" x14ac:dyDescent="0.4">
      <c r="A45" s="296"/>
      <c r="B45" s="296"/>
      <c r="C45" s="296"/>
      <c r="D45" s="296"/>
      <c r="E45" s="296"/>
      <c r="F45" s="296"/>
      <c r="G45" s="296"/>
      <c r="H45" s="296"/>
      <c r="I45" s="296"/>
      <c r="J45" s="296"/>
      <c r="K45" s="296"/>
      <c r="L45" s="296"/>
      <c r="M45" s="298" t="s">
        <v>367</v>
      </c>
      <c r="N45" s="298"/>
      <c r="O45" s="298"/>
      <c r="P45" s="298"/>
      <c r="Q45" s="298"/>
      <c r="R45" s="298"/>
      <c r="S45" s="298"/>
      <c r="T45" s="298"/>
      <c r="U45" s="298"/>
      <c r="V45" s="298"/>
      <c r="W45" s="296"/>
    </row>
    <row r="46" spans="1:23" ht="16.8" x14ac:dyDescent="0.4">
      <c r="A46" s="296"/>
      <c r="B46" s="296"/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M46" s="299" t="str">
        <f>Orientation!A5</f>
        <v>Wall 1</v>
      </c>
      <c r="N46" s="300"/>
      <c r="O46" s="300"/>
      <c r="P46" s="300"/>
      <c r="Q46" s="300"/>
      <c r="R46" s="300"/>
      <c r="S46" s="300"/>
      <c r="T46" s="300"/>
      <c r="U46" s="300"/>
      <c r="V46" s="301"/>
      <c r="W46" s="296"/>
    </row>
    <row r="47" spans="1:23" ht="16.8" x14ac:dyDescent="0.4">
      <c r="A47" s="296"/>
      <c r="B47" s="296"/>
      <c r="C47" s="296"/>
      <c r="D47" s="296"/>
      <c r="E47" s="296"/>
      <c r="F47" s="296"/>
      <c r="G47" s="296"/>
      <c r="H47" s="296"/>
      <c r="I47" s="296"/>
      <c r="J47" s="296"/>
      <c r="K47" s="296"/>
      <c r="L47" s="296"/>
      <c r="M47" s="298" t="s">
        <v>368</v>
      </c>
      <c r="N47" s="298"/>
      <c r="O47" s="298"/>
      <c r="P47" s="298"/>
      <c r="Q47" s="298"/>
      <c r="R47" s="298"/>
      <c r="S47" s="298"/>
      <c r="T47" s="298"/>
      <c r="U47" s="298"/>
      <c r="V47" s="298"/>
      <c r="W47" s="296"/>
    </row>
    <row r="48" spans="1:23" ht="16.8" x14ac:dyDescent="0.4">
      <c r="A48" s="296"/>
      <c r="B48" s="296"/>
      <c r="C48" s="296"/>
      <c r="D48" s="296"/>
      <c r="E48" s="296"/>
      <c r="F48" s="296"/>
      <c r="G48" s="296"/>
      <c r="H48" s="296"/>
      <c r="I48" s="296"/>
      <c r="J48" s="296"/>
      <c r="K48" s="296"/>
      <c r="L48" s="296"/>
      <c r="M48" s="299" t="str">
        <f>Orientation!A7</f>
        <v>Window 1</v>
      </c>
      <c r="N48" s="300"/>
      <c r="O48" s="300"/>
      <c r="P48" s="300"/>
      <c r="Q48" s="300"/>
      <c r="R48" s="300"/>
      <c r="S48" s="300"/>
      <c r="T48" s="300"/>
      <c r="U48" s="300"/>
      <c r="V48" s="301"/>
      <c r="W48" s="296"/>
    </row>
    <row r="49" spans="1:23" ht="16.8" x14ac:dyDescent="0.4">
      <c r="A49" s="296"/>
      <c r="B49" s="296"/>
      <c r="C49" s="296"/>
      <c r="D49" s="296"/>
      <c r="E49" s="296"/>
      <c r="F49" s="296"/>
      <c r="G49" s="296"/>
      <c r="H49" s="296"/>
      <c r="I49" s="296"/>
      <c r="J49" s="296"/>
      <c r="K49" s="296"/>
      <c r="L49" s="296"/>
      <c r="M49" s="298" t="s">
        <v>369</v>
      </c>
      <c r="N49" s="298"/>
      <c r="O49" s="298"/>
      <c r="P49" s="298"/>
      <c r="Q49" s="298"/>
      <c r="R49" s="298"/>
      <c r="S49" s="298"/>
      <c r="T49" s="298"/>
      <c r="U49" s="298"/>
      <c r="V49" s="298"/>
      <c r="W49" s="296"/>
    </row>
    <row r="50" spans="1:23" ht="16.8" x14ac:dyDescent="0.4">
      <c r="A50" s="296"/>
      <c r="B50" s="296"/>
      <c r="C50" s="296"/>
      <c r="D50" s="296"/>
      <c r="E50" s="296"/>
      <c r="F50" s="296"/>
      <c r="G50" s="296"/>
      <c r="H50" s="296"/>
      <c r="I50" s="296"/>
      <c r="J50" s="296"/>
      <c r="K50" s="296"/>
      <c r="L50" s="296"/>
      <c r="M50" s="299" t="str">
        <f>Orientation!A9</f>
        <v>Door 1</v>
      </c>
      <c r="N50" s="300"/>
      <c r="O50" s="300"/>
      <c r="P50" s="300"/>
      <c r="Q50" s="300"/>
      <c r="R50" s="300"/>
      <c r="S50" s="300"/>
      <c r="T50" s="300"/>
      <c r="U50" s="300"/>
      <c r="V50" s="301"/>
      <c r="W50" s="296"/>
    </row>
    <row r="51" spans="1:23" ht="16.8" x14ac:dyDescent="0.4">
      <c r="A51" s="296"/>
      <c r="B51" s="296"/>
      <c r="C51" s="296"/>
      <c r="D51" s="296"/>
      <c r="E51" s="296"/>
      <c r="F51" s="296"/>
      <c r="G51" s="296"/>
      <c r="H51" s="296"/>
      <c r="I51" s="296"/>
      <c r="J51" s="296"/>
      <c r="K51" s="296"/>
      <c r="L51" s="296"/>
      <c r="M51" s="298" t="s">
        <v>370</v>
      </c>
      <c r="N51" s="298"/>
      <c r="O51" s="298"/>
      <c r="P51" s="298"/>
      <c r="Q51" s="298"/>
      <c r="R51" s="298"/>
      <c r="S51" s="298"/>
      <c r="T51" s="298"/>
      <c r="U51" s="298"/>
      <c r="V51" s="298"/>
      <c r="W51" s="296"/>
    </row>
    <row r="52" spans="1:23" ht="16.8" x14ac:dyDescent="0.4">
      <c r="A52" s="296"/>
      <c r="B52" s="296"/>
      <c r="C52" s="296"/>
      <c r="D52" s="296"/>
      <c r="E52" s="296"/>
      <c r="F52" s="296"/>
      <c r="G52" s="296"/>
      <c r="H52" s="296"/>
      <c r="I52" s="296"/>
      <c r="J52" s="296"/>
      <c r="K52" s="296"/>
      <c r="L52" s="296"/>
      <c r="M52" s="299" t="str">
        <f>Orientation!A11</f>
        <v>Floor 1</v>
      </c>
      <c r="N52" s="300"/>
      <c r="O52" s="300"/>
      <c r="P52" s="300"/>
      <c r="Q52" s="300"/>
      <c r="R52" s="300"/>
      <c r="S52" s="300"/>
      <c r="T52" s="300"/>
      <c r="U52" s="300"/>
      <c r="V52" s="301"/>
      <c r="W52" s="296"/>
    </row>
    <row r="53" spans="1:23" ht="16.8" x14ac:dyDescent="0.4">
      <c r="A53" s="296"/>
      <c r="B53" s="296"/>
      <c r="C53" s="296"/>
      <c r="D53" s="296"/>
      <c r="E53" s="296"/>
      <c r="F53" s="296"/>
      <c r="G53" s="296"/>
      <c r="H53" s="296"/>
      <c r="I53" s="296"/>
      <c r="J53" s="296"/>
      <c r="K53" s="296"/>
      <c r="L53" s="296"/>
      <c r="M53" s="298" t="s">
        <v>371</v>
      </c>
      <c r="N53" s="298"/>
      <c r="O53" s="298"/>
      <c r="P53" s="298"/>
      <c r="Q53" s="298"/>
      <c r="R53" s="298"/>
      <c r="S53" s="298"/>
      <c r="T53" s="298"/>
      <c r="U53" s="298"/>
      <c r="V53" s="298"/>
      <c r="W53" s="296"/>
    </row>
    <row r="54" spans="1:23" ht="16.8" x14ac:dyDescent="0.4">
      <c r="A54" s="296"/>
      <c r="B54" s="296"/>
      <c r="C54" s="296"/>
      <c r="D54" s="296"/>
      <c r="E54" s="296"/>
      <c r="F54" s="296"/>
      <c r="G54" s="296"/>
      <c r="H54" s="296"/>
      <c r="I54" s="296"/>
      <c r="J54" s="296"/>
      <c r="K54" s="296"/>
      <c r="L54" s="296"/>
      <c r="M54" s="299" t="str">
        <f>Orientation!A13</f>
        <v>4In L.W. Concrete</v>
      </c>
      <c r="N54" s="300"/>
      <c r="O54" s="300"/>
      <c r="P54" s="300"/>
      <c r="Q54" s="300"/>
      <c r="R54" s="300"/>
      <c r="S54" s="300"/>
      <c r="T54" s="300"/>
      <c r="U54" s="300"/>
      <c r="V54" s="301"/>
      <c r="W54" s="296"/>
    </row>
    <row r="55" spans="1:23" ht="16.8" x14ac:dyDescent="0.4">
      <c r="A55" s="296"/>
      <c r="B55" s="296"/>
      <c r="C55" s="296"/>
      <c r="D55" s="296"/>
      <c r="E55" s="296"/>
      <c r="F55" s="296"/>
      <c r="G55" s="296"/>
      <c r="H55" s="296"/>
      <c r="I55" s="296"/>
      <c r="J55" s="296"/>
      <c r="K55" s="296"/>
      <c r="L55" s="296"/>
      <c r="M55" s="298" t="s">
        <v>372</v>
      </c>
      <c r="N55" s="298"/>
      <c r="O55" s="298"/>
      <c r="P55" s="298"/>
      <c r="Q55" s="298"/>
      <c r="R55" s="298"/>
      <c r="S55" s="298"/>
      <c r="T55" s="298"/>
      <c r="U55" s="298"/>
      <c r="V55" s="298"/>
      <c r="W55" s="296"/>
    </row>
    <row r="56" spans="1:23" ht="16.8" x14ac:dyDescent="0.4">
      <c r="A56" s="296"/>
      <c r="B56" s="296"/>
      <c r="C56" s="296"/>
      <c r="D56" s="296"/>
      <c r="E56" s="296"/>
      <c r="F56" s="296"/>
      <c r="G56" s="296"/>
      <c r="H56" s="296"/>
      <c r="I56" s="296"/>
      <c r="J56" s="296"/>
      <c r="K56" s="296"/>
      <c r="L56" s="296"/>
      <c r="M56" s="299" t="str">
        <f>Orientation!A15</f>
        <v>Wall mounted - Inverter (24000BTU)</v>
      </c>
      <c r="N56" s="300"/>
      <c r="O56" s="300"/>
      <c r="P56" s="300"/>
      <c r="Q56" s="300"/>
      <c r="R56" s="300"/>
      <c r="S56" s="300"/>
      <c r="T56" s="300"/>
      <c r="U56" s="300"/>
      <c r="V56" s="301"/>
      <c r="W56" s="296"/>
    </row>
    <row r="57" spans="1:23" x14ac:dyDescent="0.3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6"/>
      <c r="U57" s="296"/>
      <c r="V57" s="296"/>
      <c r="W57" s="296"/>
    </row>
    <row r="58" spans="1:23" ht="16.8" x14ac:dyDescent="0.4">
      <c r="A58" s="296"/>
      <c r="B58" s="294" t="s">
        <v>376</v>
      </c>
      <c r="C58" s="294"/>
      <c r="D58" s="294"/>
      <c r="E58" s="294"/>
      <c r="F58" s="294"/>
      <c r="G58" s="294"/>
      <c r="H58" s="294"/>
      <c r="I58" s="294"/>
      <c r="J58" s="294"/>
      <c r="K58" s="294"/>
      <c r="L58" s="296"/>
      <c r="M58" s="296"/>
      <c r="N58" s="296"/>
      <c r="O58" s="296"/>
      <c r="P58" s="296"/>
      <c r="Q58" s="296"/>
      <c r="R58" s="296"/>
      <c r="S58" s="296"/>
      <c r="T58" s="296"/>
      <c r="U58" s="296"/>
      <c r="V58" s="296"/>
      <c r="W58" s="296"/>
    </row>
    <row r="59" spans="1:23" x14ac:dyDescent="0.3">
      <c r="A59" s="296"/>
      <c r="B59" s="296"/>
      <c r="C59" s="296"/>
      <c r="D59" s="296"/>
      <c r="E59" s="296"/>
      <c r="F59" s="296"/>
      <c r="G59" s="296"/>
      <c r="H59" s="296"/>
      <c r="I59" s="296"/>
      <c r="J59" s="296"/>
      <c r="K59" s="296"/>
      <c r="L59" s="296"/>
      <c r="M59" s="296"/>
      <c r="N59" s="296"/>
      <c r="O59" s="296"/>
      <c r="P59" s="296"/>
      <c r="Q59" s="296"/>
      <c r="R59" s="296"/>
      <c r="S59" s="296"/>
      <c r="T59" s="296"/>
      <c r="U59" s="296"/>
      <c r="V59" s="296"/>
      <c r="W59" s="296"/>
    </row>
    <row r="60" spans="1:23" ht="16.8" x14ac:dyDescent="0.4">
      <c r="A60" s="295"/>
      <c r="B60" s="302" t="s">
        <v>261</v>
      </c>
      <c r="C60" s="302"/>
      <c r="D60" s="302"/>
      <c r="E60" s="302"/>
      <c r="F60" s="302"/>
      <c r="G60" s="302"/>
      <c r="H60" s="302"/>
      <c r="I60" s="302"/>
      <c r="J60" s="302"/>
      <c r="K60" s="302"/>
      <c r="L60" s="295"/>
      <c r="M60" s="295"/>
      <c r="N60" s="295"/>
      <c r="O60" s="295"/>
      <c r="P60" s="295"/>
      <c r="Q60" s="295"/>
      <c r="R60" s="295"/>
      <c r="S60" s="295"/>
      <c r="T60" s="295"/>
      <c r="U60" s="295"/>
      <c r="V60" s="295"/>
      <c r="W60" s="295"/>
    </row>
    <row r="61" spans="1:23" x14ac:dyDescent="0.3">
      <c r="A61" s="296"/>
      <c r="B61" s="296"/>
      <c r="C61" s="296"/>
      <c r="D61" s="296"/>
      <c r="E61" s="296"/>
      <c r="F61" s="296"/>
      <c r="G61" s="296"/>
      <c r="H61" s="296"/>
      <c r="I61" s="296"/>
      <c r="J61" s="296"/>
      <c r="K61" s="296"/>
      <c r="L61" s="296"/>
      <c r="M61" s="296"/>
      <c r="N61" s="296"/>
      <c r="O61" s="296"/>
      <c r="P61" s="296"/>
      <c r="Q61" s="296"/>
      <c r="R61" s="296"/>
      <c r="S61" s="296"/>
      <c r="T61" s="296"/>
      <c r="U61" s="296"/>
      <c r="V61" s="296"/>
      <c r="W61" s="296"/>
    </row>
    <row r="62" spans="1:23" ht="16.8" x14ac:dyDescent="0.4">
      <c r="A62" s="296"/>
      <c r="B62" s="296"/>
      <c r="C62" s="296"/>
      <c r="D62" s="296"/>
      <c r="E62" s="296"/>
      <c r="F62" s="296"/>
      <c r="G62" s="296"/>
      <c r="H62" s="296"/>
      <c r="I62" s="296"/>
      <c r="J62" s="296"/>
      <c r="K62" s="296"/>
      <c r="L62" s="296"/>
      <c r="M62" s="297" t="s">
        <v>366</v>
      </c>
      <c r="N62" s="297"/>
      <c r="O62" s="297"/>
      <c r="P62" s="297"/>
      <c r="Q62" s="297"/>
      <c r="R62" s="297"/>
      <c r="S62" s="297"/>
      <c r="T62" s="297"/>
      <c r="U62" s="297"/>
      <c r="V62" s="297"/>
      <c r="W62" s="296"/>
    </row>
    <row r="63" spans="1:23" ht="16.8" x14ac:dyDescent="0.4">
      <c r="A63" s="296"/>
      <c r="B63" s="296"/>
      <c r="C63" s="296"/>
      <c r="D63" s="296"/>
      <c r="E63" s="296"/>
      <c r="F63" s="296"/>
      <c r="G63" s="296"/>
      <c r="H63" s="296"/>
      <c r="I63" s="296"/>
      <c r="J63" s="296"/>
      <c r="K63" s="296"/>
      <c r="L63" s="296"/>
      <c r="M63" s="298" t="s">
        <v>367</v>
      </c>
      <c r="N63" s="298"/>
      <c r="O63" s="298"/>
      <c r="P63" s="298"/>
      <c r="Q63" s="298"/>
      <c r="R63" s="298"/>
      <c r="S63" s="298"/>
      <c r="T63" s="298"/>
      <c r="U63" s="298"/>
      <c r="V63" s="298"/>
      <c r="W63" s="296"/>
    </row>
    <row r="64" spans="1:23" ht="16.8" x14ac:dyDescent="0.4">
      <c r="A64" s="296"/>
      <c r="B64" s="296"/>
      <c r="C64" s="296"/>
      <c r="D64" s="296"/>
      <c r="E64" s="296"/>
      <c r="F64" s="296"/>
      <c r="G64" s="296"/>
      <c r="H64" s="296"/>
      <c r="I64" s="296"/>
      <c r="J64" s="296"/>
      <c r="K64" s="296"/>
      <c r="L64" s="296"/>
      <c r="M64" s="299" t="str">
        <f>Orientation!A20</f>
        <v>Wall 1</v>
      </c>
      <c r="N64" s="300"/>
      <c r="O64" s="300"/>
      <c r="P64" s="300"/>
      <c r="Q64" s="300"/>
      <c r="R64" s="300"/>
      <c r="S64" s="300"/>
      <c r="T64" s="300"/>
      <c r="U64" s="300"/>
      <c r="V64" s="301"/>
      <c r="W64" s="296"/>
    </row>
    <row r="65" spans="1:23" ht="16.8" x14ac:dyDescent="0.4">
      <c r="A65" s="296"/>
      <c r="B65" s="296"/>
      <c r="C65" s="296"/>
      <c r="D65" s="296"/>
      <c r="E65" s="296"/>
      <c r="F65" s="296"/>
      <c r="G65" s="296"/>
      <c r="H65" s="296"/>
      <c r="I65" s="296"/>
      <c r="J65" s="296"/>
      <c r="K65" s="296"/>
      <c r="L65" s="296"/>
      <c r="M65" s="298" t="s">
        <v>368</v>
      </c>
      <c r="N65" s="298"/>
      <c r="O65" s="298"/>
      <c r="P65" s="298"/>
      <c r="Q65" s="298"/>
      <c r="R65" s="298"/>
      <c r="S65" s="298"/>
      <c r="T65" s="298"/>
      <c r="U65" s="298"/>
      <c r="V65" s="298"/>
      <c r="W65" s="296"/>
    </row>
    <row r="66" spans="1:23" ht="16.8" x14ac:dyDescent="0.4">
      <c r="A66" s="296"/>
      <c r="B66" s="296"/>
      <c r="C66" s="296"/>
      <c r="D66" s="296"/>
      <c r="E66" s="296"/>
      <c r="F66" s="296"/>
      <c r="G66" s="296"/>
      <c r="H66" s="296"/>
      <c r="I66" s="296"/>
      <c r="J66" s="296"/>
      <c r="K66" s="296"/>
      <c r="L66" s="296"/>
      <c r="M66" s="299" t="str">
        <f>Orientation!A22</f>
        <v>Window 1</v>
      </c>
      <c r="N66" s="300"/>
      <c r="O66" s="300"/>
      <c r="P66" s="300"/>
      <c r="Q66" s="300"/>
      <c r="R66" s="300"/>
      <c r="S66" s="300"/>
      <c r="T66" s="300"/>
      <c r="U66" s="300"/>
      <c r="V66" s="301"/>
      <c r="W66" s="296"/>
    </row>
    <row r="67" spans="1:23" ht="16.8" x14ac:dyDescent="0.4">
      <c r="A67" s="296"/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8" t="s">
        <v>369</v>
      </c>
      <c r="N67" s="298"/>
      <c r="O67" s="298"/>
      <c r="P67" s="298"/>
      <c r="Q67" s="298"/>
      <c r="R67" s="298"/>
      <c r="S67" s="298"/>
      <c r="T67" s="298"/>
      <c r="U67" s="298"/>
      <c r="V67" s="298"/>
      <c r="W67" s="296"/>
    </row>
    <row r="68" spans="1:23" ht="16.8" x14ac:dyDescent="0.4">
      <c r="A68" s="296"/>
      <c r="B68" s="296"/>
      <c r="C68" s="296"/>
      <c r="D68" s="296"/>
      <c r="E68" s="296"/>
      <c r="F68" s="296"/>
      <c r="G68" s="296"/>
      <c r="H68" s="296"/>
      <c r="I68" s="296"/>
      <c r="J68" s="296"/>
      <c r="K68" s="296"/>
      <c r="L68" s="296"/>
      <c r="M68" s="299" t="str">
        <f>Orientation!A24</f>
        <v>Door 1</v>
      </c>
      <c r="N68" s="300"/>
      <c r="O68" s="300"/>
      <c r="P68" s="300"/>
      <c r="Q68" s="300"/>
      <c r="R68" s="300"/>
      <c r="S68" s="300"/>
      <c r="T68" s="300"/>
      <c r="U68" s="300"/>
      <c r="V68" s="301"/>
      <c r="W68" s="296"/>
    </row>
    <row r="69" spans="1:23" ht="16.8" x14ac:dyDescent="0.4">
      <c r="A69" s="296"/>
      <c r="B69" s="296"/>
      <c r="C69" s="296"/>
      <c r="D69" s="296"/>
      <c r="E69" s="296"/>
      <c r="F69" s="296"/>
      <c r="G69" s="296"/>
      <c r="H69" s="296"/>
      <c r="I69" s="296"/>
      <c r="J69" s="296"/>
      <c r="K69" s="296"/>
      <c r="L69" s="296"/>
      <c r="M69" s="298" t="s">
        <v>370</v>
      </c>
      <c r="N69" s="298"/>
      <c r="O69" s="298"/>
      <c r="P69" s="298"/>
      <c r="Q69" s="298"/>
      <c r="R69" s="298"/>
      <c r="S69" s="298"/>
      <c r="T69" s="298"/>
      <c r="U69" s="298"/>
      <c r="V69" s="298"/>
      <c r="W69" s="296"/>
    </row>
    <row r="70" spans="1:23" ht="16.8" x14ac:dyDescent="0.4">
      <c r="A70" s="296"/>
      <c r="B70" s="296"/>
      <c r="C70" s="296"/>
      <c r="D70" s="296"/>
      <c r="E70" s="296"/>
      <c r="F70" s="296"/>
      <c r="G70" s="296"/>
      <c r="H70" s="296"/>
      <c r="I70" s="296"/>
      <c r="J70" s="296"/>
      <c r="K70" s="296"/>
      <c r="L70" s="296"/>
      <c r="M70" s="299" t="str">
        <f>Orientation!A26</f>
        <v>Floor 1</v>
      </c>
      <c r="N70" s="300"/>
      <c r="O70" s="300"/>
      <c r="P70" s="300"/>
      <c r="Q70" s="300"/>
      <c r="R70" s="300"/>
      <c r="S70" s="300"/>
      <c r="T70" s="300"/>
      <c r="U70" s="300"/>
      <c r="V70" s="301"/>
      <c r="W70" s="296"/>
    </row>
    <row r="71" spans="1:23" ht="16.8" x14ac:dyDescent="0.4">
      <c r="A71" s="296"/>
      <c r="B71" s="296"/>
      <c r="C71" s="296"/>
      <c r="D71" s="296"/>
      <c r="E71" s="296"/>
      <c r="F71" s="296"/>
      <c r="G71" s="296"/>
      <c r="H71" s="296"/>
      <c r="I71" s="296"/>
      <c r="J71" s="296"/>
      <c r="K71" s="296"/>
      <c r="L71" s="296"/>
      <c r="M71" s="298" t="s">
        <v>371</v>
      </c>
      <c r="N71" s="298"/>
      <c r="O71" s="298"/>
      <c r="P71" s="298"/>
      <c r="Q71" s="298"/>
      <c r="R71" s="298"/>
      <c r="S71" s="298"/>
      <c r="T71" s="298"/>
      <c r="U71" s="298"/>
      <c r="V71" s="298"/>
      <c r="W71" s="296"/>
    </row>
    <row r="72" spans="1:23" ht="16.8" x14ac:dyDescent="0.4">
      <c r="A72" s="296"/>
      <c r="B72" s="296"/>
      <c r="C72" s="296"/>
      <c r="D72" s="296"/>
      <c r="E72" s="296"/>
      <c r="F72" s="296"/>
      <c r="G72" s="296"/>
      <c r="H72" s="296"/>
      <c r="I72" s="296"/>
      <c r="J72" s="296"/>
      <c r="K72" s="296"/>
      <c r="L72" s="296"/>
      <c r="M72" s="299" t="str">
        <f>Orientation!A28</f>
        <v>4In L.W. Concrete</v>
      </c>
      <c r="N72" s="300"/>
      <c r="O72" s="300"/>
      <c r="P72" s="300"/>
      <c r="Q72" s="300"/>
      <c r="R72" s="300"/>
      <c r="S72" s="300"/>
      <c r="T72" s="300"/>
      <c r="U72" s="300"/>
      <c r="V72" s="301"/>
      <c r="W72" s="296"/>
    </row>
    <row r="73" spans="1:23" ht="16.8" x14ac:dyDescent="0.4">
      <c r="A73" s="296"/>
      <c r="B73" s="296"/>
      <c r="C73" s="296"/>
      <c r="D73" s="296"/>
      <c r="E73" s="296"/>
      <c r="F73" s="296"/>
      <c r="G73" s="296"/>
      <c r="H73" s="296"/>
      <c r="I73" s="296"/>
      <c r="J73" s="296"/>
      <c r="K73" s="296"/>
      <c r="L73" s="296"/>
      <c r="M73" s="298" t="s">
        <v>372</v>
      </c>
      <c r="N73" s="298"/>
      <c r="O73" s="298"/>
      <c r="P73" s="298"/>
      <c r="Q73" s="298"/>
      <c r="R73" s="298"/>
      <c r="S73" s="298"/>
      <c r="T73" s="298"/>
      <c r="U73" s="298"/>
      <c r="V73" s="298"/>
      <c r="W73" s="296"/>
    </row>
    <row r="74" spans="1:23" ht="16.8" x14ac:dyDescent="0.4">
      <c r="A74" s="296"/>
      <c r="B74" s="296"/>
      <c r="C74" s="296"/>
      <c r="D74" s="296"/>
      <c r="E74" s="296"/>
      <c r="F74" s="296"/>
      <c r="G74" s="296"/>
      <c r="H74" s="296"/>
      <c r="I74" s="296"/>
      <c r="J74" s="296"/>
      <c r="K74" s="296"/>
      <c r="L74" s="296"/>
      <c r="M74" s="299" t="str">
        <f>Orientation!A30</f>
        <v>Wall mounted - Inverter (24000BTU)</v>
      </c>
      <c r="N74" s="300"/>
      <c r="O74" s="300"/>
      <c r="P74" s="300"/>
      <c r="Q74" s="300"/>
      <c r="R74" s="300"/>
      <c r="S74" s="300"/>
      <c r="T74" s="300"/>
      <c r="U74" s="300"/>
      <c r="V74" s="301"/>
      <c r="W74" s="296"/>
    </row>
    <row r="75" spans="1:23" x14ac:dyDescent="0.3">
      <c r="A75" s="296"/>
      <c r="B75" s="296"/>
      <c r="C75" s="296"/>
      <c r="D75" s="296"/>
      <c r="E75" s="296"/>
      <c r="F75" s="296"/>
      <c r="G75" s="296"/>
      <c r="H75" s="296"/>
      <c r="I75" s="296"/>
      <c r="J75" s="296"/>
      <c r="K75" s="296"/>
      <c r="L75" s="296"/>
      <c r="M75" s="296"/>
      <c r="N75" s="296"/>
      <c r="O75" s="296"/>
      <c r="P75" s="296"/>
      <c r="Q75" s="296"/>
      <c r="R75" s="296"/>
      <c r="S75" s="296"/>
      <c r="T75" s="296"/>
      <c r="U75" s="296"/>
      <c r="V75" s="296"/>
      <c r="W75" s="296"/>
    </row>
    <row r="76" spans="1:23" ht="16.8" x14ac:dyDescent="0.4">
      <c r="A76" s="296"/>
      <c r="B76" s="294" t="s">
        <v>376</v>
      </c>
      <c r="C76" s="294"/>
      <c r="D76" s="294"/>
      <c r="E76" s="294"/>
      <c r="F76" s="294"/>
      <c r="G76" s="294"/>
      <c r="H76" s="294"/>
      <c r="I76" s="294"/>
      <c r="J76" s="294"/>
      <c r="K76" s="294"/>
      <c r="L76" s="296"/>
      <c r="M76" s="296"/>
      <c r="N76" s="296"/>
      <c r="O76" s="296"/>
      <c r="P76" s="296"/>
      <c r="Q76" s="296"/>
      <c r="R76" s="296"/>
      <c r="S76" s="296"/>
      <c r="T76" s="296"/>
      <c r="U76" s="296"/>
      <c r="V76" s="296"/>
      <c r="W76" s="296"/>
    </row>
    <row r="77" spans="1:23" x14ac:dyDescent="0.3">
      <c r="A77" s="296"/>
      <c r="B77" s="296"/>
      <c r="C77" s="296"/>
      <c r="D77" s="296"/>
      <c r="E77" s="296"/>
      <c r="F77" s="296"/>
      <c r="G77" s="296"/>
      <c r="H77" s="296"/>
      <c r="I77" s="296"/>
      <c r="J77" s="296"/>
      <c r="K77" s="296"/>
      <c r="L77" s="296"/>
      <c r="M77" s="296"/>
      <c r="N77" s="296"/>
      <c r="O77" s="296"/>
      <c r="P77" s="296"/>
      <c r="Q77" s="296"/>
      <c r="R77" s="296"/>
      <c r="S77" s="296"/>
      <c r="T77" s="296"/>
      <c r="U77" s="296"/>
      <c r="V77" s="296"/>
      <c r="W77" s="296"/>
    </row>
    <row r="78" spans="1:23" ht="16.8" x14ac:dyDescent="0.4">
      <c r="A78" s="295"/>
      <c r="B78" s="302" t="s">
        <v>262</v>
      </c>
      <c r="C78" s="302"/>
      <c r="D78" s="302"/>
      <c r="E78" s="302"/>
      <c r="F78" s="302"/>
      <c r="G78" s="302"/>
      <c r="H78" s="302"/>
      <c r="I78" s="302"/>
      <c r="J78" s="302"/>
      <c r="K78" s="302"/>
      <c r="L78" s="295"/>
      <c r="M78" s="295"/>
      <c r="N78" s="295"/>
      <c r="O78" s="295"/>
      <c r="P78" s="295"/>
      <c r="Q78" s="295"/>
      <c r="R78" s="295"/>
      <c r="S78" s="295"/>
      <c r="T78" s="295"/>
      <c r="U78" s="295"/>
      <c r="V78" s="295"/>
      <c r="W78" s="295"/>
    </row>
    <row r="79" spans="1:23" x14ac:dyDescent="0.3">
      <c r="A79" s="296"/>
      <c r="B79" s="296"/>
      <c r="C79" s="296"/>
      <c r="D79" s="296"/>
      <c r="E79" s="296"/>
      <c r="F79" s="296"/>
      <c r="G79" s="296"/>
      <c r="H79" s="296"/>
      <c r="I79" s="296"/>
      <c r="J79" s="296"/>
      <c r="K79" s="296"/>
      <c r="L79" s="296"/>
      <c r="M79" s="296"/>
      <c r="N79" s="296"/>
      <c r="O79" s="296"/>
      <c r="P79" s="296"/>
      <c r="Q79" s="296"/>
      <c r="R79" s="296"/>
      <c r="S79" s="296"/>
      <c r="T79" s="296"/>
      <c r="U79" s="296"/>
      <c r="V79" s="296"/>
      <c r="W79" s="296"/>
    </row>
    <row r="80" spans="1:23" ht="16.8" x14ac:dyDescent="0.4">
      <c r="A80" s="296"/>
      <c r="B80" s="296"/>
      <c r="C80" s="296"/>
      <c r="D80" s="296"/>
      <c r="E80" s="296"/>
      <c r="F80" s="296"/>
      <c r="G80" s="296"/>
      <c r="H80" s="296"/>
      <c r="I80" s="296"/>
      <c r="J80" s="296"/>
      <c r="K80" s="296"/>
      <c r="L80" s="296"/>
      <c r="M80" s="297" t="s">
        <v>366</v>
      </c>
      <c r="N80" s="297"/>
      <c r="O80" s="297"/>
      <c r="P80" s="297"/>
      <c r="Q80" s="297"/>
      <c r="R80" s="297"/>
      <c r="S80" s="297"/>
      <c r="T80" s="297"/>
      <c r="U80" s="297"/>
      <c r="V80" s="297"/>
      <c r="W80" s="296"/>
    </row>
    <row r="81" spans="1:23" ht="16.8" x14ac:dyDescent="0.4">
      <c r="A81" s="296"/>
      <c r="B81" s="296"/>
      <c r="C81" s="296"/>
      <c r="D81" s="296"/>
      <c r="E81" s="296"/>
      <c r="F81" s="296"/>
      <c r="G81" s="296"/>
      <c r="H81" s="296"/>
      <c r="I81" s="296"/>
      <c r="J81" s="296"/>
      <c r="K81" s="296"/>
      <c r="L81" s="296"/>
      <c r="M81" s="298" t="s">
        <v>367</v>
      </c>
      <c r="N81" s="298"/>
      <c r="O81" s="298"/>
      <c r="P81" s="298"/>
      <c r="Q81" s="298"/>
      <c r="R81" s="298"/>
      <c r="S81" s="298"/>
      <c r="T81" s="298"/>
      <c r="U81" s="298"/>
      <c r="V81" s="298"/>
      <c r="W81" s="296"/>
    </row>
    <row r="82" spans="1:23" ht="16.8" x14ac:dyDescent="0.4">
      <c r="A82" s="296"/>
      <c r="B82" s="296"/>
      <c r="C82" s="296"/>
      <c r="D82" s="296"/>
      <c r="E82" s="296"/>
      <c r="F82" s="296"/>
      <c r="G82" s="296"/>
      <c r="H82" s="296"/>
      <c r="I82" s="296"/>
      <c r="J82" s="296"/>
      <c r="K82" s="296"/>
      <c r="L82" s="296"/>
      <c r="M82" s="299" t="str">
        <f>Orientation!A35</f>
        <v>Wall 1</v>
      </c>
      <c r="N82" s="300"/>
      <c r="O82" s="300"/>
      <c r="P82" s="300"/>
      <c r="Q82" s="300"/>
      <c r="R82" s="300"/>
      <c r="S82" s="300"/>
      <c r="T82" s="300"/>
      <c r="U82" s="300"/>
      <c r="V82" s="301"/>
      <c r="W82" s="296"/>
    </row>
    <row r="83" spans="1:23" ht="16.8" x14ac:dyDescent="0.4">
      <c r="A83" s="296"/>
      <c r="B83" s="296"/>
      <c r="C83" s="296"/>
      <c r="D83" s="296"/>
      <c r="E83" s="296"/>
      <c r="F83" s="296"/>
      <c r="G83" s="296"/>
      <c r="H83" s="296"/>
      <c r="I83" s="296"/>
      <c r="J83" s="296"/>
      <c r="K83" s="296"/>
      <c r="L83" s="296"/>
      <c r="M83" s="298" t="s">
        <v>368</v>
      </c>
      <c r="N83" s="298"/>
      <c r="O83" s="298"/>
      <c r="P83" s="298"/>
      <c r="Q83" s="298"/>
      <c r="R83" s="298"/>
      <c r="S83" s="298"/>
      <c r="T83" s="298"/>
      <c r="U83" s="298"/>
      <c r="V83" s="298"/>
      <c r="W83" s="296"/>
    </row>
    <row r="84" spans="1:23" ht="16.8" x14ac:dyDescent="0.4">
      <c r="A84" s="296"/>
      <c r="B84" s="296"/>
      <c r="C84" s="296"/>
      <c r="D84" s="296"/>
      <c r="E84" s="296"/>
      <c r="F84" s="296"/>
      <c r="G84" s="296"/>
      <c r="H84" s="296"/>
      <c r="I84" s="296"/>
      <c r="J84" s="296"/>
      <c r="K84" s="296"/>
      <c r="L84" s="296"/>
      <c r="M84" s="299" t="str">
        <f>Orientation!A37</f>
        <v>Window 1</v>
      </c>
      <c r="N84" s="300"/>
      <c r="O84" s="300"/>
      <c r="P84" s="300"/>
      <c r="Q84" s="300"/>
      <c r="R84" s="300"/>
      <c r="S84" s="300"/>
      <c r="T84" s="300"/>
      <c r="U84" s="300"/>
      <c r="V84" s="301"/>
      <c r="W84" s="296"/>
    </row>
    <row r="85" spans="1:23" ht="16.8" x14ac:dyDescent="0.4">
      <c r="A85" s="296"/>
      <c r="B85" s="296"/>
      <c r="C85" s="296"/>
      <c r="D85" s="296"/>
      <c r="E85" s="296"/>
      <c r="F85" s="296"/>
      <c r="G85" s="296"/>
      <c r="H85" s="296"/>
      <c r="I85" s="296"/>
      <c r="J85" s="296"/>
      <c r="K85" s="296"/>
      <c r="L85" s="296"/>
      <c r="M85" s="298" t="s">
        <v>369</v>
      </c>
      <c r="N85" s="298"/>
      <c r="O85" s="298"/>
      <c r="P85" s="298"/>
      <c r="Q85" s="298"/>
      <c r="R85" s="298"/>
      <c r="S85" s="298"/>
      <c r="T85" s="298"/>
      <c r="U85" s="298"/>
      <c r="V85" s="298"/>
      <c r="W85" s="296"/>
    </row>
    <row r="86" spans="1:23" ht="16.8" x14ac:dyDescent="0.4">
      <c r="A86" s="296"/>
      <c r="B86" s="296"/>
      <c r="C86" s="296"/>
      <c r="D86" s="296"/>
      <c r="E86" s="296"/>
      <c r="F86" s="296"/>
      <c r="G86" s="296"/>
      <c r="H86" s="296"/>
      <c r="I86" s="296"/>
      <c r="J86" s="296"/>
      <c r="K86" s="296"/>
      <c r="L86" s="296"/>
      <c r="M86" s="299" t="str">
        <f>Orientation!A39</f>
        <v>Door 2</v>
      </c>
      <c r="N86" s="300"/>
      <c r="O86" s="300"/>
      <c r="P86" s="300"/>
      <c r="Q86" s="300"/>
      <c r="R86" s="300"/>
      <c r="S86" s="300"/>
      <c r="T86" s="300"/>
      <c r="U86" s="300"/>
      <c r="V86" s="301"/>
      <c r="W86" s="296"/>
    </row>
    <row r="87" spans="1:23" ht="16.8" x14ac:dyDescent="0.4">
      <c r="A87" s="296"/>
      <c r="B87" s="296"/>
      <c r="C87" s="296"/>
      <c r="D87" s="296"/>
      <c r="E87" s="296"/>
      <c r="F87" s="296"/>
      <c r="G87" s="296"/>
      <c r="H87" s="296"/>
      <c r="I87" s="296"/>
      <c r="J87" s="296"/>
      <c r="K87" s="296"/>
      <c r="L87" s="296"/>
      <c r="M87" s="298" t="s">
        <v>370</v>
      </c>
      <c r="N87" s="298"/>
      <c r="O87" s="298"/>
      <c r="P87" s="298"/>
      <c r="Q87" s="298"/>
      <c r="R87" s="298"/>
      <c r="S87" s="298"/>
      <c r="T87" s="298"/>
      <c r="U87" s="298"/>
      <c r="V87" s="298"/>
      <c r="W87" s="296"/>
    </row>
    <row r="88" spans="1:23" ht="16.8" x14ac:dyDescent="0.4">
      <c r="A88" s="296"/>
      <c r="B88" s="296"/>
      <c r="C88" s="296"/>
      <c r="D88" s="296"/>
      <c r="E88" s="296"/>
      <c r="F88" s="296"/>
      <c r="G88" s="296"/>
      <c r="H88" s="296"/>
      <c r="I88" s="296"/>
      <c r="J88" s="296"/>
      <c r="K88" s="296"/>
      <c r="L88" s="296"/>
      <c r="M88" s="299" t="str">
        <f>Orientation!A41</f>
        <v>Floor 1</v>
      </c>
      <c r="N88" s="300"/>
      <c r="O88" s="300"/>
      <c r="P88" s="300"/>
      <c r="Q88" s="300"/>
      <c r="R88" s="300"/>
      <c r="S88" s="300"/>
      <c r="T88" s="300"/>
      <c r="U88" s="300"/>
      <c r="V88" s="301"/>
      <c r="W88" s="296"/>
    </row>
    <row r="89" spans="1:23" ht="16.8" x14ac:dyDescent="0.4">
      <c r="A89" s="296"/>
      <c r="B89" s="296"/>
      <c r="C89" s="296"/>
      <c r="D89" s="296"/>
      <c r="E89" s="296"/>
      <c r="F89" s="296"/>
      <c r="G89" s="296"/>
      <c r="H89" s="296"/>
      <c r="I89" s="296"/>
      <c r="J89" s="296"/>
      <c r="K89" s="296"/>
      <c r="L89" s="296"/>
      <c r="M89" s="298" t="s">
        <v>371</v>
      </c>
      <c r="N89" s="298"/>
      <c r="O89" s="298"/>
      <c r="P89" s="298"/>
      <c r="Q89" s="298"/>
      <c r="R89" s="298"/>
      <c r="S89" s="298"/>
      <c r="T89" s="298"/>
      <c r="U89" s="298"/>
      <c r="V89" s="298"/>
      <c r="W89" s="296"/>
    </row>
    <row r="90" spans="1:23" ht="16.8" x14ac:dyDescent="0.4">
      <c r="A90" s="296"/>
      <c r="B90" s="296"/>
      <c r="C90" s="296"/>
      <c r="D90" s="296"/>
      <c r="E90" s="296"/>
      <c r="F90" s="296"/>
      <c r="G90" s="296"/>
      <c r="H90" s="296"/>
      <c r="I90" s="296"/>
      <c r="J90" s="296"/>
      <c r="K90" s="296"/>
      <c r="L90" s="296"/>
      <c r="M90" s="299" t="str">
        <f>Orientation!A43</f>
        <v>6In L.W. Concrete</v>
      </c>
      <c r="N90" s="300"/>
      <c r="O90" s="300"/>
      <c r="P90" s="300"/>
      <c r="Q90" s="300"/>
      <c r="R90" s="300"/>
      <c r="S90" s="300"/>
      <c r="T90" s="300"/>
      <c r="U90" s="300"/>
      <c r="V90" s="301"/>
      <c r="W90" s="296"/>
    </row>
    <row r="91" spans="1:23" ht="16.8" x14ac:dyDescent="0.4">
      <c r="A91" s="296"/>
      <c r="B91" s="296"/>
      <c r="C91" s="296"/>
      <c r="D91" s="296"/>
      <c r="E91" s="296"/>
      <c r="F91" s="296"/>
      <c r="G91" s="296"/>
      <c r="H91" s="296"/>
      <c r="I91" s="296"/>
      <c r="J91" s="296"/>
      <c r="K91" s="296"/>
      <c r="L91" s="296"/>
      <c r="M91" s="298" t="s">
        <v>372</v>
      </c>
      <c r="N91" s="298"/>
      <c r="O91" s="298"/>
      <c r="P91" s="298"/>
      <c r="Q91" s="298"/>
      <c r="R91" s="298"/>
      <c r="S91" s="298"/>
      <c r="T91" s="298"/>
      <c r="U91" s="298"/>
      <c r="V91" s="298"/>
      <c r="W91" s="296"/>
    </row>
    <row r="92" spans="1:23" ht="16.8" x14ac:dyDescent="0.4">
      <c r="A92" s="296"/>
      <c r="B92" s="296"/>
      <c r="C92" s="296"/>
      <c r="D92" s="296"/>
      <c r="E92" s="296"/>
      <c r="F92" s="296"/>
      <c r="G92" s="296"/>
      <c r="H92" s="296"/>
      <c r="I92" s="296"/>
      <c r="J92" s="296"/>
      <c r="K92" s="296"/>
      <c r="L92" s="296"/>
      <c r="M92" s="299" t="str">
        <f>Orientation!A45</f>
        <v>Wall mounted - Inverter (24000BTU)</v>
      </c>
      <c r="N92" s="300"/>
      <c r="O92" s="300"/>
      <c r="P92" s="300"/>
      <c r="Q92" s="300"/>
      <c r="R92" s="300"/>
      <c r="S92" s="300"/>
      <c r="T92" s="300"/>
      <c r="U92" s="300"/>
      <c r="V92" s="301"/>
      <c r="W92" s="296"/>
    </row>
    <row r="93" spans="1:23" x14ac:dyDescent="0.3">
      <c r="A93" s="296"/>
      <c r="B93" s="296"/>
      <c r="C93" s="296"/>
      <c r="D93" s="296"/>
      <c r="E93" s="296"/>
      <c r="F93" s="296"/>
      <c r="G93" s="296"/>
      <c r="H93" s="296"/>
      <c r="I93" s="296"/>
      <c r="J93" s="296"/>
      <c r="K93" s="296"/>
      <c r="L93" s="296"/>
      <c r="M93" s="296"/>
      <c r="N93" s="296"/>
      <c r="O93" s="296"/>
      <c r="P93" s="296"/>
      <c r="Q93" s="296"/>
      <c r="R93" s="296"/>
      <c r="S93" s="296"/>
      <c r="T93" s="296"/>
      <c r="U93" s="296"/>
      <c r="V93" s="296"/>
      <c r="W93" s="296"/>
    </row>
    <row r="94" spans="1:23" ht="16.8" x14ac:dyDescent="0.4">
      <c r="A94" s="296"/>
      <c r="B94" s="294" t="s">
        <v>376</v>
      </c>
      <c r="C94" s="294"/>
      <c r="D94" s="294"/>
      <c r="E94" s="294"/>
      <c r="F94" s="294"/>
      <c r="G94" s="294"/>
      <c r="H94" s="294"/>
      <c r="I94" s="294"/>
      <c r="J94" s="294"/>
      <c r="K94" s="294"/>
      <c r="L94" s="296"/>
      <c r="M94" s="296"/>
      <c r="N94" s="296"/>
      <c r="O94" s="296"/>
      <c r="P94" s="296"/>
      <c r="Q94" s="296"/>
      <c r="R94" s="296"/>
      <c r="S94" s="296"/>
      <c r="T94" s="296"/>
      <c r="U94" s="296"/>
      <c r="V94" s="296"/>
      <c r="W94" s="296"/>
    </row>
    <row r="95" spans="1:23" x14ac:dyDescent="0.3">
      <c r="A95" s="296"/>
      <c r="B95" s="296"/>
      <c r="C95" s="296"/>
      <c r="D95" s="296"/>
      <c r="E95" s="296"/>
      <c r="F95" s="296"/>
      <c r="G95" s="296"/>
      <c r="H95" s="296"/>
      <c r="I95" s="296"/>
      <c r="J95" s="296"/>
      <c r="K95" s="296"/>
      <c r="L95" s="296"/>
      <c r="M95" s="296"/>
      <c r="N95" s="296"/>
      <c r="O95" s="296"/>
      <c r="P95" s="296"/>
      <c r="Q95" s="296"/>
      <c r="R95" s="296"/>
      <c r="S95" s="296"/>
      <c r="T95" s="296"/>
      <c r="U95" s="296"/>
      <c r="V95" s="296"/>
      <c r="W95" s="296"/>
    </row>
    <row r="96" spans="1:23" x14ac:dyDescent="0.3">
      <c r="A96" s="296"/>
      <c r="B96" s="296"/>
      <c r="C96" s="296"/>
      <c r="D96" s="296"/>
      <c r="E96" s="296"/>
      <c r="F96" s="296"/>
      <c r="G96" s="296"/>
      <c r="H96" s="296"/>
      <c r="I96" s="296"/>
      <c r="J96" s="296"/>
      <c r="K96" s="296"/>
      <c r="L96" s="296"/>
      <c r="M96" s="296"/>
      <c r="N96" s="296"/>
      <c r="O96" s="296"/>
      <c r="P96" s="296"/>
      <c r="Q96" s="296"/>
      <c r="R96" s="296"/>
      <c r="S96" s="296"/>
      <c r="T96" s="296"/>
      <c r="U96" s="296"/>
      <c r="V96" s="296"/>
      <c r="W96" s="296"/>
    </row>
    <row r="97" spans="1:23" x14ac:dyDescent="0.3">
      <c r="A97" s="279" t="s">
        <v>373</v>
      </c>
      <c r="B97" s="279"/>
      <c r="C97" s="279"/>
      <c r="D97" s="279"/>
      <c r="E97" s="279"/>
      <c r="F97" s="279"/>
      <c r="G97" s="279"/>
      <c r="H97" s="279"/>
      <c r="I97" s="279"/>
      <c r="J97" s="279"/>
      <c r="K97" s="279"/>
      <c r="L97" s="279"/>
      <c r="M97" s="279"/>
      <c r="N97" s="279"/>
      <c r="O97" s="279"/>
      <c r="P97" s="279"/>
      <c r="Q97" s="279"/>
      <c r="R97" s="279"/>
      <c r="S97" s="279"/>
      <c r="T97" s="279"/>
      <c r="U97" s="279"/>
      <c r="V97" s="279"/>
      <c r="W97" s="279"/>
    </row>
    <row r="98" spans="1:23" x14ac:dyDescent="0.3">
      <c r="A98" s="281"/>
      <c r="B98" s="281"/>
      <c r="C98" s="281"/>
      <c r="D98" s="281"/>
      <c r="E98" s="281"/>
      <c r="F98" s="281"/>
      <c r="G98" s="281"/>
      <c r="H98" s="281"/>
      <c r="I98" s="281"/>
      <c r="J98" s="281"/>
      <c r="K98" s="281"/>
      <c r="L98" s="281"/>
      <c r="M98" s="281"/>
      <c r="N98" s="281"/>
      <c r="O98" s="281"/>
      <c r="P98" s="281"/>
      <c r="Q98" s="281"/>
      <c r="R98" s="281"/>
      <c r="S98" s="281"/>
      <c r="T98" s="281"/>
      <c r="U98" s="281"/>
      <c r="V98" s="281"/>
      <c r="W98" s="281"/>
    </row>
    <row r="99" spans="1:23" x14ac:dyDescent="0.3">
      <c r="A99" s="293"/>
      <c r="B99" s="293"/>
      <c r="C99" s="293"/>
      <c r="D99" s="293"/>
      <c r="E99" s="293"/>
      <c r="F99" s="293"/>
      <c r="G99" s="293"/>
      <c r="H99" s="293"/>
      <c r="I99" s="293"/>
      <c r="J99" s="293"/>
      <c r="K99" s="293"/>
      <c r="L99" s="293"/>
      <c r="M99" s="293"/>
      <c r="N99" s="293"/>
      <c r="O99" s="293"/>
      <c r="P99" s="293"/>
      <c r="Q99" s="293"/>
      <c r="R99" s="293"/>
      <c r="S99" s="293"/>
      <c r="T99" s="293"/>
      <c r="U99" s="293"/>
      <c r="V99" s="293"/>
      <c r="W99" s="293"/>
    </row>
    <row r="100" spans="1:23" ht="16.8" x14ac:dyDescent="0.4">
      <c r="A100" s="293"/>
      <c r="B100" s="303" t="s">
        <v>365</v>
      </c>
      <c r="C100" s="303"/>
      <c r="D100" s="303"/>
      <c r="E100" s="303"/>
      <c r="F100" s="303"/>
      <c r="G100" s="303"/>
      <c r="H100" s="303"/>
      <c r="I100" s="303"/>
      <c r="J100" s="303"/>
      <c r="K100" s="303"/>
      <c r="L100" s="293"/>
      <c r="M100" s="293"/>
      <c r="N100" s="293"/>
      <c r="O100" s="293"/>
      <c r="P100" s="293"/>
      <c r="Q100" s="293"/>
      <c r="R100" s="293"/>
      <c r="S100" s="293"/>
      <c r="T100" s="293"/>
      <c r="U100" s="293"/>
      <c r="V100" s="293"/>
      <c r="W100" s="293"/>
    </row>
    <row r="101" spans="1:23" x14ac:dyDescent="0.3">
      <c r="A101" s="293"/>
      <c r="B101" s="293"/>
      <c r="C101" s="293"/>
      <c r="D101" s="293"/>
      <c r="E101" s="293"/>
      <c r="F101" s="293"/>
      <c r="G101" s="293"/>
      <c r="H101" s="293"/>
      <c r="I101" s="293"/>
      <c r="J101" s="293"/>
      <c r="K101" s="293"/>
      <c r="L101" s="293"/>
      <c r="M101" s="293"/>
      <c r="N101" s="293"/>
      <c r="O101" s="293"/>
      <c r="P101" s="293"/>
      <c r="Q101" s="293"/>
      <c r="R101" s="293"/>
      <c r="S101" s="293"/>
      <c r="T101" s="293"/>
      <c r="U101" s="293"/>
      <c r="V101" s="293"/>
      <c r="W101" s="293"/>
    </row>
    <row r="102" spans="1:23" ht="16.8" x14ac:dyDescent="0.4">
      <c r="A102" s="293"/>
      <c r="B102" s="293"/>
      <c r="C102" s="293"/>
      <c r="D102" s="293"/>
      <c r="E102" s="293"/>
      <c r="F102" s="293"/>
      <c r="G102" s="293"/>
      <c r="H102" s="293"/>
      <c r="I102" s="293"/>
      <c r="J102" s="293"/>
      <c r="K102" s="293"/>
      <c r="L102" s="293"/>
      <c r="M102" s="304" t="s">
        <v>374</v>
      </c>
      <c r="N102" s="304"/>
      <c r="O102" s="304"/>
      <c r="P102" s="304"/>
      <c r="Q102" s="304"/>
      <c r="R102" s="304"/>
      <c r="S102" s="304"/>
      <c r="T102" s="304"/>
      <c r="U102" s="304"/>
      <c r="V102" s="304"/>
      <c r="W102" s="293"/>
    </row>
    <row r="103" spans="1:23" ht="16.8" x14ac:dyDescent="0.4">
      <c r="A103" s="293"/>
      <c r="B103" s="293"/>
      <c r="C103" s="293"/>
      <c r="D103" s="293"/>
      <c r="E103" s="293"/>
      <c r="F103" s="293"/>
      <c r="G103" s="293"/>
      <c r="H103" s="293"/>
      <c r="I103" s="293"/>
      <c r="J103" s="293"/>
      <c r="K103" s="293"/>
      <c r="L103" s="293"/>
      <c r="M103" s="308">
        <f>Chart_Data!AZ3</f>
        <v>158</v>
      </c>
      <c r="N103" s="309"/>
      <c r="O103" s="309"/>
      <c r="P103" s="309"/>
      <c r="Q103" s="309"/>
      <c r="R103" s="309"/>
      <c r="S103" s="309"/>
      <c r="T103" s="309"/>
      <c r="U103" s="309"/>
      <c r="V103" s="310"/>
      <c r="W103" s="293"/>
    </row>
    <row r="104" spans="1:23" ht="16.8" x14ac:dyDescent="0.4">
      <c r="A104" s="293"/>
      <c r="B104" s="293"/>
      <c r="C104" s="293"/>
      <c r="D104" s="293"/>
      <c r="E104" s="293"/>
      <c r="F104" s="293"/>
      <c r="G104" s="293"/>
      <c r="H104" s="293"/>
      <c r="I104" s="293"/>
      <c r="J104" s="293"/>
      <c r="K104" s="293"/>
      <c r="L104" s="293"/>
      <c r="M104" s="304" t="s">
        <v>375</v>
      </c>
      <c r="N104" s="304"/>
      <c r="O104" s="304"/>
      <c r="P104" s="304"/>
      <c r="Q104" s="304"/>
      <c r="R104" s="304"/>
      <c r="S104" s="304"/>
      <c r="T104" s="304"/>
      <c r="U104" s="304"/>
      <c r="V104" s="304"/>
      <c r="W104" s="293"/>
    </row>
    <row r="105" spans="1:23" ht="16.8" x14ac:dyDescent="0.4">
      <c r="A105" s="293"/>
      <c r="B105" s="293"/>
      <c r="C105" s="293"/>
      <c r="D105" s="293"/>
      <c r="E105" s="293"/>
      <c r="F105" s="293"/>
      <c r="G105" s="293"/>
      <c r="H105" s="293"/>
      <c r="I105" s="293"/>
      <c r="J105" s="293"/>
      <c r="K105" s="293"/>
      <c r="L105" s="293"/>
      <c r="M105" s="308">
        <f>Chart_Data!AZ5</f>
        <v>0.60447538434065951</v>
      </c>
      <c r="N105" s="309"/>
      <c r="O105" s="309"/>
      <c r="P105" s="309"/>
      <c r="Q105" s="309"/>
      <c r="R105" s="309"/>
      <c r="S105" s="309"/>
      <c r="T105" s="309"/>
      <c r="U105" s="309"/>
      <c r="V105" s="310"/>
      <c r="W105" s="293"/>
    </row>
    <row r="106" spans="1:23" x14ac:dyDescent="0.3">
      <c r="A106" s="293"/>
      <c r="B106" s="293"/>
      <c r="C106" s="293"/>
      <c r="D106" s="293"/>
      <c r="E106" s="293"/>
      <c r="F106" s="293"/>
      <c r="G106" s="293"/>
      <c r="H106" s="293"/>
      <c r="I106" s="293"/>
      <c r="J106" s="293"/>
      <c r="K106" s="293"/>
      <c r="L106" s="293"/>
      <c r="M106" s="293"/>
      <c r="N106" s="293"/>
      <c r="O106" s="293"/>
      <c r="P106" s="293"/>
      <c r="Q106" s="293"/>
      <c r="R106" s="293"/>
      <c r="S106" s="293"/>
      <c r="T106" s="293"/>
      <c r="U106" s="293"/>
      <c r="V106" s="293"/>
      <c r="W106" s="293"/>
    </row>
    <row r="107" spans="1:23" x14ac:dyDescent="0.3">
      <c r="A107" s="293"/>
      <c r="B107" s="293"/>
      <c r="C107" s="293"/>
      <c r="D107" s="293"/>
      <c r="E107" s="293"/>
      <c r="F107" s="293"/>
      <c r="G107" s="293"/>
      <c r="H107" s="293"/>
      <c r="I107" s="293"/>
      <c r="J107" s="293"/>
      <c r="K107" s="293"/>
      <c r="L107" s="293"/>
      <c r="M107" s="293"/>
      <c r="N107" s="293"/>
      <c r="O107" s="293"/>
      <c r="P107" s="293"/>
      <c r="Q107" s="293"/>
      <c r="R107" s="293"/>
      <c r="S107" s="293"/>
      <c r="T107" s="293"/>
      <c r="U107" s="293"/>
      <c r="V107" s="293"/>
      <c r="W107" s="293"/>
    </row>
    <row r="108" spans="1:23" x14ac:dyDescent="0.3">
      <c r="A108" s="293"/>
      <c r="B108" s="293"/>
      <c r="C108" s="293"/>
      <c r="D108" s="293"/>
      <c r="E108" s="293"/>
      <c r="F108" s="293"/>
      <c r="G108" s="293"/>
      <c r="H108" s="293"/>
      <c r="I108" s="293"/>
      <c r="J108" s="293"/>
      <c r="K108" s="293"/>
      <c r="L108" s="293"/>
      <c r="M108" s="293"/>
      <c r="N108" s="293"/>
      <c r="O108" s="293"/>
      <c r="P108" s="293"/>
      <c r="Q108" s="293"/>
      <c r="R108" s="293"/>
      <c r="S108" s="293"/>
      <c r="T108" s="293"/>
      <c r="U108" s="293"/>
      <c r="V108" s="293"/>
      <c r="W108" s="293"/>
    </row>
    <row r="109" spans="1:23" x14ac:dyDescent="0.3">
      <c r="A109" s="293"/>
      <c r="B109" s="293"/>
      <c r="C109" s="293"/>
      <c r="D109" s="293"/>
      <c r="E109" s="293"/>
      <c r="F109" s="293"/>
      <c r="G109" s="293"/>
      <c r="H109" s="293"/>
      <c r="I109" s="293"/>
      <c r="J109" s="293"/>
      <c r="K109" s="293"/>
      <c r="L109" s="293"/>
      <c r="M109" s="293"/>
      <c r="N109" s="293"/>
      <c r="O109" s="293"/>
      <c r="P109" s="293"/>
      <c r="Q109" s="293"/>
      <c r="R109" s="293"/>
      <c r="S109" s="293"/>
      <c r="T109" s="293"/>
      <c r="U109" s="293"/>
      <c r="V109" s="293"/>
      <c r="W109" s="293"/>
    </row>
    <row r="110" spans="1:23" x14ac:dyDescent="0.3">
      <c r="A110" s="293"/>
      <c r="B110" s="293"/>
      <c r="C110" s="293"/>
      <c r="D110" s="293"/>
      <c r="E110" s="293"/>
      <c r="F110" s="293"/>
      <c r="G110" s="293"/>
      <c r="H110" s="293"/>
      <c r="I110" s="293"/>
      <c r="J110" s="293"/>
      <c r="K110" s="293"/>
      <c r="L110" s="293"/>
      <c r="M110" s="293"/>
      <c r="N110" s="293"/>
      <c r="O110" s="293"/>
      <c r="P110" s="293"/>
      <c r="Q110" s="293"/>
      <c r="R110" s="293"/>
      <c r="S110" s="293"/>
      <c r="T110" s="293"/>
      <c r="U110" s="293"/>
      <c r="V110" s="293"/>
      <c r="W110" s="293"/>
    </row>
    <row r="111" spans="1:23" x14ac:dyDescent="0.3">
      <c r="A111" s="293"/>
      <c r="B111" s="293"/>
      <c r="C111" s="293"/>
      <c r="D111" s="293"/>
      <c r="E111" s="293"/>
      <c r="F111" s="293"/>
      <c r="G111" s="293"/>
      <c r="H111" s="293"/>
      <c r="I111" s="293"/>
      <c r="J111" s="293"/>
      <c r="K111" s="293"/>
      <c r="L111" s="293"/>
      <c r="M111" s="293"/>
      <c r="N111" s="293"/>
      <c r="O111" s="293"/>
      <c r="P111" s="293"/>
      <c r="Q111" s="293"/>
      <c r="R111" s="293"/>
      <c r="S111" s="293"/>
      <c r="T111" s="293"/>
      <c r="U111" s="293"/>
      <c r="V111" s="293"/>
      <c r="W111" s="293"/>
    </row>
    <row r="112" spans="1:23" x14ac:dyDescent="0.3">
      <c r="A112" s="293"/>
      <c r="B112" s="293"/>
      <c r="C112" s="293"/>
      <c r="D112" s="293"/>
      <c r="E112" s="293"/>
      <c r="F112" s="293"/>
      <c r="G112" s="293"/>
      <c r="H112" s="293"/>
      <c r="I112" s="293"/>
      <c r="J112" s="293"/>
      <c r="K112" s="293"/>
      <c r="L112" s="293"/>
      <c r="M112" s="293"/>
      <c r="N112" s="293"/>
      <c r="O112" s="293"/>
      <c r="P112" s="293"/>
      <c r="Q112" s="293"/>
      <c r="R112" s="293"/>
      <c r="S112" s="293"/>
      <c r="T112" s="293"/>
      <c r="U112" s="293"/>
      <c r="V112" s="293"/>
      <c r="W112" s="293"/>
    </row>
    <row r="113" spans="1:23" x14ac:dyDescent="0.3">
      <c r="A113" s="293"/>
      <c r="B113" s="293"/>
      <c r="C113" s="293"/>
      <c r="D113" s="293"/>
      <c r="E113" s="293"/>
      <c r="F113" s="293"/>
      <c r="G113" s="293"/>
      <c r="H113" s="293"/>
      <c r="I113" s="293"/>
      <c r="J113" s="293"/>
      <c r="K113" s="293"/>
      <c r="L113" s="293"/>
      <c r="M113" s="293"/>
      <c r="N113" s="293"/>
      <c r="O113" s="293"/>
      <c r="P113" s="293"/>
      <c r="Q113" s="293"/>
      <c r="R113" s="293"/>
      <c r="S113" s="293"/>
      <c r="T113" s="293"/>
      <c r="U113" s="293"/>
      <c r="V113" s="293"/>
      <c r="W113" s="293"/>
    </row>
    <row r="114" spans="1:23" x14ac:dyDescent="0.3">
      <c r="A114" s="293"/>
      <c r="B114" s="293"/>
      <c r="C114" s="293"/>
      <c r="D114" s="293"/>
      <c r="E114" s="293"/>
      <c r="F114" s="293"/>
      <c r="G114" s="293"/>
      <c r="H114" s="293"/>
      <c r="I114" s="293"/>
      <c r="J114" s="293"/>
      <c r="K114" s="293"/>
      <c r="L114" s="293"/>
      <c r="M114" s="293"/>
      <c r="N114" s="293"/>
      <c r="O114" s="293"/>
      <c r="P114" s="293"/>
      <c r="Q114" s="293"/>
      <c r="R114" s="293"/>
      <c r="S114" s="293"/>
      <c r="T114" s="293"/>
      <c r="U114" s="293"/>
      <c r="V114" s="293"/>
      <c r="W114" s="293"/>
    </row>
    <row r="115" spans="1:23" x14ac:dyDescent="0.3">
      <c r="A115" s="293"/>
      <c r="L115" s="293"/>
      <c r="M115" s="293"/>
      <c r="N115" s="293"/>
      <c r="O115" s="293"/>
      <c r="P115" s="293"/>
      <c r="Q115" s="293"/>
      <c r="R115" s="293"/>
      <c r="S115" s="293"/>
      <c r="T115" s="293"/>
      <c r="U115" s="293"/>
      <c r="V115" s="293"/>
      <c r="W115" s="293"/>
    </row>
    <row r="116" spans="1:23" ht="16.8" x14ac:dyDescent="0.4">
      <c r="A116" s="293"/>
      <c r="B116" s="294" t="s">
        <v>377</v>
      </c>
      <c r="C116" s="294"/>
      <c r="D116" s="294"/>
      <c r="E116" s="294"/>
      <c r="F116" s="294"/>
      <c r="G116" s="294"/>
      <c r="H116" s="294"/>
      <c r="I116" s="294"/>
      <c r="J116" s="294"/>
      <c r="K116" s="294"/>
      <c r="L116" s="293"/>
      <c r="M116" s="293"/>
      <c r="N116" s="293"/>
      <c r="O116" s="293"/>
      <c r="P116" s="293"/>
      <c r="Q116" s="293"/>
      <c r="R116" s="293"/>
      <c r="S116" s="293"/>
      <c r="T116" s="293"/>
      <c r="U116" s="293"/>
      <c r="V116" s="293"/>
      <c r="W116" s="293"/>
    </row>
    <row r="117" spans="1:23" x14ac:dyDescent="0.3">
      <c r="A117" s="293"/>
      <c r="B117" s="293"/>
      <c r="C117" s="293"/>
      <c r="D117" s="293"/>
      <c r="E117" s="293"/>
      <c r="F117" s="293"/>
      <c r="G117" s="293"/>
      <c r="H117" s="293"/>
      <c r="I117" s="293"/>
      <c r="J117" s="293"/>
      <c r="K117" s="293"/>
      <c r="L117" s="293"/>
      <c r="M117" s="293"/>
      <c r="N117" s="293"/>
      <c r="O117" s="293"/>
      <c r="P117" s="293"/>
      <c r="Q117" s="293"/>
      <c r="R117" s="293"/>
      <c r="S117" s="293"/>
      <c r="T117" s="293"/>
      <c r="U117" s="293"/>
      <c r="V117" s="293"/>
      <c r="W117" s="293"/>
    </row>
    <row r="118" spans="1:23" ht="16.8" x14ac:dyDescent="0.4">
      <c r="A118" s="305"/>
      <c r="B118" s="306" t="s">
        <v>261</v>
      </c>
      <c r="C118" s="306"/>
      <c r="D118" s="306"/>
      <c r="E118" s="306"/>
      <c r="F118" s="306"/>
      <c r="G118" s="306"/>
      <c r="H118" s="306"/>
      <c r="I118" s="306"/>
      <c r="J118" s="306"/>
      <c r="K118" s="306"/>
      <c r="L118" s="305"/>
      <c r="M118" s="305"/>
      <c r="N118" s="305"/>
      <c r="O118" s="305"/>
      <c r="P118" s="305"/>
      <c r="Q118" s="305"/>
      <c r="R118" s="305"/>
      <c r="S118" s="305"/>
      <c r="T118" s="305"/>
      <c r="U118" s="305"/>
      <c r="V118" s="305"/>
      <c r="W118" s="305"/>
    </row>
    <row r="119" spans="1:23" x14ac:dyDescent="0.3">
      <c r="A119" s="293"/>
      <c r="B119" s="293"/>
      <c r="C119" s="293"/>
      <c r="D119" s="293"/>
      <c r="E119" s="293"/>
      <c r="F119" s="293"/>
      <c r="G119" s="293"/>
      <c r="H119" s="293"/>
      <c r="I119" s="293"/>
      <c r="J119" s="293"/>
      <c r="K119" s="293"/>
      <c r="L119" s="293"/>
      <c r="M119" s="293"/>
      <c r="N119" s="293"/>
      <c r="O119" s="293"/>
      <c r="P119" s="293"/>
      <c r="Q119" s="293"/>
      <c r="R119" s="293"/>
      <c r="S119" s="293"/>
      <c r="T119" s="293"/>
      <c r="U119" s="293"/>
      <c r="V119" s="293"/>
      <c r="W119" s="293"/>
    </row>
    <row r="120" spans="1:23" ht="16.8" x14ac:dyDescent="0.4">
      <c r="A120" s="293"/>
      <c r="B120" s="293"/>
      <c r="C120" s="293"/>
      <c r="D120" s="293"/>
      <c r="E120" s="293"/>
      <c r="F120" s="293"/>
      <c r="G120" s="293"/>
      <c r="H120" s="293"/>
      <c r="I120" s="293"/>
      <c r="J120" s="293"/>
      <c r="K120" s="293"/>
      <c r="L120" s="293"/>
      <c r="M120" s="304" t="s">
        <v>374</v>
      </c>
      <c r="N120" s="304"/>
      <c r="O120" s="304"/>
      <c r="P120" s="304"/>
      <c r="Q120" s="304"/>
      <c r="R120" s="304"/>
      <c r="S120" s="304"/>
      <c r="T120" s="304"/>
      <c r="U120" s="304"/>
      <c r="V120" s="304"/>
      <c r="W120" s="293"/>
    </row>
    <row r="121" spans="1:23" ht="16.8" x14ac:dyDescent="0.4">
      <c r="A121" s="293"/>
      <c r="B121" s="293"/>
      <c r="C121" s="293"/>
      <c r="D121" s="293"/>
      <c r="E121" s="293"/>
      <c r="F121" s="293"/>
      <c r="G121" s="293"/>
      <c r="H121" s="293"/>
      <c r="I121" s="293"/>
      <c r="J121" s="293"/>
      <c r="K121" s="293"/>
      <c r="L121" s="293"/>
      <c r="M121" s="308">
        <f>Chart_Data!BE3</f>
        <v>158</v>
      </c>
      <c r="N121" s="309"/>
      <c r="O121" s="309"/>
      <c r="P121" s="309"/>
      <c r="Q121" s="309"/>
      <c r="R121" s="309"/>
      <c r="S121" s="309"/>
      <c r="T121" s="309"/>
      <c r="U121" s="309"/>
      <c r="V121" s="310"/>
      <c r="W121" s="293"/>
    </row>
    <row r="122" spans="1:23" ht="16.8" x14ac:dyDescent="0.4">
      <c r="A122" s="293"/>
      <c r="B122" s="293"/>
      <c r="C122" s="293"/>
      <c r="D122" s="293"/>
      <c r="E122" s="293"/>
      <c r="F122" s="293"/>
      <c r="G122" s="293"/>
      <c r="H122" s="293"/>
      <c r="I122" s="293"/>
      <c r="J122" s="293"/>
      <c r="K122" s="293"/>
      <c r="L122" s="293"/>
      <c r="M122" s="304" t="s">
        <v>375</v>
      </c>
      <c r="N122" s="304"/>
      <c r="O122" s="304"/>
      <c r="P122" s="304"/>
      <c r="Q122" s="304"/>
      <c r="R122" s="304"/>
      <c r="S122" s="304"/>
      <c r="T122" s="304"/>
      <c r="U122" s="304"/>
      <c r="V122" s="304"/>
      <c r="W122" s="293"/>
    </row>
    <row r="123" spans="1:23" ht="16.8" x14ac:dyDescent="0.4">
      <c r="A123" s="293"/>
      <c r="B123" s="293"/>
      <c r="C123" s="293"/>
      <c r="D123" s="293"/>
      <c r="E123" s="293"/>
      <c r="F123" s="293"/>
      <c r="G123" s="293"/>
      <c r="H123" s="293"/>
      <c r="I123" s="293"/>
      <c r="J123" s="293"/>
      <c r="K123" s="293"/>
      <c r="L123" s="293"/>
      <c r="M123" s="308">
        <f>Chart_Data!BE5</f>
        <v>0.60447538434065951</v>
      </c>
      <c r="N123" s="309"/>
      <c r="O123" s="309"/>
      <c r="P123" s="309"/>
      <c r="Q123" s="309"/>
      <c r="R123" s="309"/>
      <c r="S123" s="309"/>
      <c r="T123" s="309"/>
      <c r="U123" s="309"/>
      <c r="V123" s="310"/>
      <c r="W123" s="293"/>
    </row>
    <row r="124" spans="1:23" x14ac:dyDescent="0.3">
      <c r="A124" s="293"/>
      <c r="B124" s="293"/>
      <c r="C124" s="293"/>
      <c r="D124" s="293"/>
      <c r="E124" s="293"/>
      <c r="F124" s="293"/>
      <c r="G124" s="293"/>
      <c r="H124" s="293"/>
      <c r="I124" s="293"/>
      <c r="J124" s="293"/>
      <c r="K124" s="293"/>
      <c r="L124" s="293"/>
      <c r="M124" s="293"/>
      <c r="N124" s="293"/>
      <c r="O124" s="293"/>
      <c r="P124" s="293"/>
      <c r="Q124" s="293"/>
      <c r="R124" s="293"/>
      <c r="S124" s="293"/>
      <c r="T124" s="293"/>
      <c r="U124" s="293"/>
      <c r="V124" s="293"/>
      <c r="W124" s="293"/>
    </row>
    <row r="125" spans="1:23" x14ac:dyDescent="0.3">
      <c r="A125" s="293"/>
      <c r="B125" s="293"/>
      <c r="C125" s="293"/>
      <c r="D125" s="293"/>
      <c r="E125" s="293"/>
      <c r="F125" s="293"/>
      <c r="G125" s="293"/>
      <c r="H125" s="293"/>
      <c r="I125" s="293"/>
      <c r="J125" s="293"/>
      <c r="K125" s="293"/>
      <c r="L125" s="293"/>
      <c r="M125" s="293"/>
      <c r="N125" s="293"/>
      <c r="O125" s="293"/>
      <c r="P125" s="293"/>
      <c r="Q125" s="293"/>
      <c r="R125" s="293"/>
      <c r="S125" s="293"/>
      <c r="T125" s="293"/>
      <c r="U125" s="293"/>
      <c r="V125" s="293"/>
      <c r="W125" s="293"/>
    </row>
    <row r="126" spans="1:23" x14ac:dyDescent="0.3">
      <c r="A126" s="293"/>
      <c r="B126" s="293"/>
      <c r="C126" s="293"/>
      <c r="D126" s="293"/>
      <c r="E126" s="293"/>
      <c r="F126" s="293"/>
      <c r="G126" s="293"/>
      <c r="H126" s="293"/>
      <c r="I126" s="293"/>
      <c r="J126" s="293"/>
      <c r="K126" s="293"/>
      <c r="L126" s="293"/>
      <c r="M126" s="293"/>
      <c r="N126" s="293"/>
      <c r="O126" s="293"/>
      <c r="P126" s="293"/>
      <c r="Q126" s="293"/>
      <c r="R126" s="293"/>
      <c r="S126" s="293"/>
      <c r="T126" s="293"/>
      <c r="U126" s="293"/>
      <c r="V126" s="293"/>
      <c r="W126" s="293"/>
    </row>
    <row r="127" spans="1:23" x14ac:dyDescent="0.3">
      <c r="A127" s="293"/>
      <c r="B127" s="293"/>
      <c r="C127" s="293"/>
      <c r="D127" s="293"/>
      <c r="E127" s="293"/>
      <c r="F127" s="293"/>
      <c r="G127" s="293"/>
      <c r="H127" s="293"/>
      <c r="I127" s="293"/>
      <c r="J127" s="293"/>
      <c r="K127" s="293"/>
      <c r="L127" s="293"/>
      <c r="M127" s="293"/>
      <c r="N127" s="293"/>
      <c r="O127" s="293"/>
      <c r="P127" s="293"/>
      <c r="Q127" s="293"/>
      <c r="R127" s="293"/>
      <c r="S127" s="293"/>
      <c r="T127" s="293"/>
      <c r="U127" s="293"/>
      <c r="V127" s="293"/>
      <c r="W127" s="293"/>
    </row>
    <row r="128" spans="1:23" x14ac:dyDescent="0.3">
      <c r="A128" s="293"/>
      <c r="B128" s="293"/>
      <c r="C128" s="293"/>
      <c r="D128" s="293"/>
      <c r="E128" s="293"/>
      <c r="F128" s="293"/>
      <c r="G128" s="293"/>
      <c r="H128" s="293"/>
      <c r="I128" s="293"/>
      <c r="J128" s="293"/>
      <c r="K128" s="293"/>
      <c r="L128" s="293"/>
      <c r="M128" s="293"/>
      <c r="N128" s="293"/>
      <c r="O128" s="293"/>
      <c r="P128" s="293"/>
      <c r="Q128" s="293"/>
      <c r="R128" s="293"/>
      <c r="S128" s="293"/>
      <c r="T128" s="293"/>
      <c r="U128" s="293"/>
      <c r="V128" s="293"/>
      <c r="W128" s="293"/>
    </row>
    <row r="129" spans="1:23" x14ac:dyDescent="0.3">
      <c r="A129" s="293"/>
      <c r="B129" s="293"/>
      <c r="C129" s="293"/>
      <c r="D129" s="293"/>
      <c r="E129" s="293"/>
      <c r="F129" s="293"/>
      <c r="G129" s="293"/>
      <c r="H129" s="293"/>
      <c r="I129" s="293"/>
      <c r="J129" s="293"/>
      <c r="K129" s="293"/>
      <c r="L129" s="293"/>
      <c r="M129" s="293"/>
      <c r="N129" s="293"/>
      <c r="O129" s="293"/>
      <c r="P129" s="293"/>
      <c r="Q129" s="293"/>
      <c r="R129" s="293"/>
      <c r="S129" s="293"/>
      <c r="T129" s="293"/>
      <c r="U129" s="293"/>
      <c r="V129" s="293"/>
      <c r="W129" s="293"/>
    </row>
    <row r="130" spans="1:23" x14ac:dyDescent="0.3">
      <c r="A130" s="293"/>
      <c r="B130" s="293"/>
      <c r="C130" s="293"/>
      <c r="D130" s="293"/>
      <c r="E130" s="293"/>
      <c r="F130" s="293"/>
      <c r="G130" s="293"/>
      <c r="H130" s="293"/>
      <c r="I130" s="293"/>
      <c r="J130" s="293"/>
      <c r="K130" s="293"/>
      <c r="L130" s="293"/>
      <c r="M130" s="293"/>
      <c r="N130" s="293"/>
      <c r="O130" s="293"/>
      <c r="P130" s="293"/>
      <c r="Q130" s="293"/>
      <c r="R130" s="293"/>
      <c r="S130" s="293"/>
      <c r="T130" s="293"/>
      <c r="U130" s="293"/>
      <c r="V130" s="293"/>
      <c r="W130" s="293"/>
    </row>
    <row r="131" spans="1:23" x14ac:dyDescent="0.3">
      <c r="A131" s="293"/>
      <c r="B131" s="293"/>
      <c r="C131" s="293"/>
      <c r="D131" s="293"/>
      <c r="E131" s="293"/>
      <c r="F131" s="293"/>
      <c r="G131" s="293"/>
      <c r="H131" s="293"/>
      <c r="I131" s="293"/>
      <c r="J131" s="293"/>
      <c r="K131" s="293"/>
      <c r="L131" s="293"/>
      <c r="M131" s="293"/>
      <c r="N131" s="293"/>
      <c r="O131" s="293"/>
      <c r="P131" s="293"/>
      <c r="Q131" s="293"/>
      <c r="R131" s="293"/>
      <c r="S131" s="293"/>
      <c r="T131" s="293"/>
      <c r="U131" s="293"/>
      <c r="V131" s="293"/>
      <c r="W131" s="293"/>
    </row>
    <row r="132" spans="1:23" x14ac:dyDescent="0.3">
      <c r="A132" s="293"/>
      <c r="B132" s="293"/>
      <c r="C132" s="293"/>
      <c r="D132" s="293"/>
      <c r="E132" s="293"/>
      <c r="F132" s="293"/>
      <c r="G132" s="293"/>
      <c r="H132" s="293"/>
      <c r="I132" s="293"/>
      <c r="J132" s="293"/>
      <c r="K132" s="293"/>
      <c r="L132" s="293"/>
      <c r="M132" s="293"/>
      <c r="N132" s="293"/>
      <c r="O132" s="293"/>
      <c r="P132" s="293"/>
      <c r="Q132" s="293"/>
      <c r="R132" s="293"/>
      <c r="S132" s="293"/>
      <c r="T132" s="293"/>
      <c r="U132" s="293"/>
      <c r="V132" s="293"/>
      <c r="W132" s="293"/>
    </row>
    <row r="133" spans="1:23" x14ac:dyDescent="0.3">
      <c r="A133" s="293"/>
      <c r="L133" s="293"/>
      <c r="M133" s="293"/>
      <c r="N133" s="293"/>
      <c r="O133" s="293"/>
      <c r="P133" s="293"/>
      <c r="Q133" s="293"/>
      <c r="R133" s="293"/>
      <c r="S133" s="293"/>
      <c r="T133" s="293"/>
      <c r="U133" s="293"/>
      <c r="V133" s="293"/>
      <c r="W133" s="293"/>
    </row>
    <row r="134" spans="1:23" x14ac:dyDescent="0.3">
      <c r="A134" s="293"/>
      <c r="B134" s="293"/>
      <c r="C134" s="293"/>
      <c r="D134" s="293"/>
      <c r="E134" s="293"/>
      <c r="F134" s="293"/>
      <c r="G134" s="293"/>
      <c r="H134" s="293"/>
      <c r="I134" s="293"/>
      <c r="J134" s="293"/>
      <c r="K134" s="293"/>
      <c r="L134" s="293"/>
      <c r="M134" s="293"/>
      <c r="N134" s="293"/>
      <c r="O134" s="293"/>
      <c r="P134" s="293"/>
      <c r="Q134" s="293"/>
      <c r="R134" s="293"/>
      <c r="S134" s="293"/>
      <c r="T134" s="293"/>
      <c r="U134" s="293"/>
      <c r="V134" s="293"/>
      <c r="W134" s="293"/>
    </row>
    <row r="135" spans="1:23" ht="16.8" x14ac:dyDescent="0.4">
      <c r="A135" s="293"/>
      <c r="B135" s="294" t="s">
        <v>377</v>
      </c>
      <c r="C135" s="294"/>
      <c r="D135" s="294"/>
      <c r="E135" s="294"/>
      <c r="F135" s="294"/>
      <c r="G135" s="294"/>
      <c r="H135" s="294"/>
      <c r="I135" s="294"/>
      <c r="J135" s="294"/>
      <c r="K135" s="294"/>
      <c r="L135" s="293"/>
      <c r="M135" s="293"/>
      <c r="N135" s="293"/>
      <c r="O135" s="293"/>
      <c r="P135" s="293"/>
      <c r="Q135" s="293"/>
      <c r="R135" s="293"/>
      <c r="S135" s="293"/>
      <c r="T135" s="293"/>
      <c r="U135" s="293"/>
      <c r="V135" s="293"/>
      <c r="W135" s="293"/>
    </row>
    <row r="136" spans="1:23" x14ac:dyDescent="0.3">
      <c r="A136" s="293"/>
      <c r="B136" s="293"/>
      <c r="C136" s="293"/>
      <c r="D136" s="293"/>
      <c r="E136" s="293"/>
      <c r="F136" s="293"/>
      <c r="G136" s="293"/>
      <c r="H136" s="293"/>
      <c r="I136" s="293"/>
      <c r="J136" s="293"/>
      <c r="K136" s="293"/>
      <c r="L136" s="293"/>
      <c r="M136" s="293"/>
      <c r="N136" s="293"/>
      <c r="O136" s="293"/>
      <c r="P136" s="293"/>
      <c r="Q136" s="293"/>
      <c r="R136" s="293"/>
      <c r="S136" s="293"/>
      <c r="T136" s="293"/>
      <c r="U136" s="293"/>
      <c r="V136" s="293"/>
      <c r="W136" s="293"/>
    </row>
    <row r="137" spans="1:23" ht="16.8" x14ac:dyDescent="0.4">
      <c r="A137" s="305"/>
      <c r="B137" s="306" t="s">
        <v>262</v>
      </c>
      <c r="C137" s="306"/>
      <c r="D137" s="306"/>
      <c r="E137" s="306"/>
      <c r="F137" s="306"/>
      <c r="G137" s="306"/>
      <c r="H137" s="306"/>
      <c r="I137" s="306"/>
      <c r="J137" s="306"/>
      <c r="K137" s="306"/>
      <c r="L137" s="305"/>
      <c r="M137" s="305"/>
      <c r="N137" s="305"/>
      <c r="O137" s="305"/>
      <c r="P137" s="305"/>
      <c r="Q137" s="305"/>
      <c r="R137" s="305"/>
      <c r="S137" s="305"/>
      <c r="T137" s="305"/>
      <c r="U137" s="305"/>
      <c r="V137" s="305"/>
      <c r="W137" s="305"/>
    </row>
    <row r="138" spans="1:23" x14ac:dyDescent="0.3">
      <c r="A138" s="293"/>
      <c r="B138" s="293"/>
      <c r="C138" s="293"/>
      <c r="D138" s="293"/>
      <c r="E138" s="293"/>
      <c r="F138" s="293"/>
      <c r="G138" s="293"/>
      <c r="H138" s="293"/>
      <c r="I138" s="293"/>
      <c r="J138" s="293"/>
      <c r="K138" s="293"/>
      <c r="L138" s="293"/>
      <c r="M138" s="293"/>
      <c r="N138" s="293"/>
      <c r="O138" s="293"/>
      <c r="P138" s="293"/>
      <c r="Q138" s="293"/>
      <c r="R138" s="293"/>
      <c r="S138" s="293"/>
      <c r="T138" s="293"/>
      <c r="U138" s="293"/>
      <c r="V138" s="293"/>
      <c r="W138" s="293"/>
    </row>
    <row r="139" spans="1:23" ht="16.8" x14ac:dyDescent="0.4">
      <c r="A139" s="293"/>
      <c r="B139" s="293"/>
      <c r="C139" s="293"/>
      <c r="D139" s="293"/>
      <c r="E139" s="293"/>
      <c r="F139" s="293"/>
      <c r="G139" s="293"/>
      <c r="H139" s="293"/>
      <c r="I139" s="293"/>
      <c r="J139" s="293"/>
      <c r="K139" s="293"/>
      <c r="L139" s="293"/>
      <c r="M139" s="304" t="s">
        <v>374</v>
      </c>
      <c r="N139" s="304"/>
      <c r="O139" s="304"/>
      <c r="P139" s="304"/>
      <c r="Q139" s="304"/>
      <c r="R139" s="304"/>
      <c r="S139" s="304"/>
      <c r="T139" s="304"/>
      <c r="U139" s="304"/>
      <c r="V139" s="304"/>
      <c r="W139" s="293"/>
    </row>
    <row r="140" spans="1:23" ht="16.8" x14ac:dyDescent="0.4">
      <c r="A140" s="293"/>
      <c r="B140" s="293"/>
      <c r="C140" s="293"/>
      <c r="D140" s="293"/>
      <c r="E140" s="293"/>
      <c r="F140" s="293"/>
      <c r="G140" s="293"/>
      <c r="H140" s="293"/>
      <c r="I140" s="293"/>
      <c r="J140" s="293"/>
      <c r="K140" s="293"/>
      <c r="L140" s="293"/>
      <c r="M140" s="308">
        <f>Chart_Data!BJ3</f>
        <v>158</v>
      </c>
      <c r="N140" s="309"/>
      <c r="O140" s="309"/>
      <c r="P140" s="309"/>
      <c r="Q140" s="309"/>
      <c r="R140" s="309"/>
      <c r="S140" s="309"/>
      <c r="T140" s="309"/>
      <c r="U140" s="309"/>
      <c r="V140" s="310"/>
      <c r="W140" s="293"/>
    </row>
    <row r="141" spans="1:23" ht="16.8" x14ac:dyDescent="0.4">
      <c r="A141" s="293"/>
      <c r="B141" s="293"/>
      <c r="C141" s="293"/>
      <c r="D141" s="293"/>
      <c r="E141" s="293"/>
      <c r="F141" s="293"/>
      <c r="G141" s="293"/>
      <c r="H141" s="293"/>
      <c r="I141" s="293"/>
      <c r="J141" s="293"/>
      <c r="K141" s="293"/>
      <c r="L141" s="293"/>
      <c r="M141" s="304" t="s">
        <v>375</v>
      </c>
      <c r="N141" s="304"/>
      <c r="O141" s="304"/>
      <c r="P141" s="304"/>
      <c r="Q141" s="304"/>
      <c r="R141" s="304"/>
      <c r="S141" s="304"/>
      <c r="T141" s="304"/>
      <c r="U141" s="304"/>
      <c r="V141" s="304"/>
      <c r="W141" s="293"/>
    </row>
    <row r="142" spans="1:23" ht="16.8" x14ac:dyDescent="0.4">
      <c r="A142" s="293"/>
      <c r="B142" s="293"/>
      <c r="C142" s="293"/>
      <c r="D142" s="293"/>
      <c r="E142" s="293"/>
      <c r="F142" s="293"/>
      <c r="G142" s="293"/>
      <c r="H142" s="293"/>
      <c r="I142" s="293"/>
      <c r="J142" s="293"/>
      <c r="K142" s="293"/>
      <c r="L142" s="293"/>
      <c r="M142" s="308">
        <f>Chart_Data!BJ5</f>
        <v>0.60032379019930304</v>
      </c>
      <c r="N142" s="309"/>
      <c r="O142" s="309"/>
      <c r="P142" s="309"/>
      <c r="Q142" s="309"/>
      <c r="R142" s="309"/>
      <c r="S142" s="309"/>
      <c r="T142" s="309"/>
      <c r="U142" s="309"/>
      <c r="V142" s="310"/>
      <c r="W142" s="293"/>
    </row>
    <row r="143" spans="1:23" x14ac:dyDescent="0.3">
      <c r="A143" s="293"/>
      <c r="B143" s="293"/>
      <c r="C143" s="293"/>
      <c r="D143" s="293"/>
      <c r="E143" s="293"/>
      <c r="F143" s="293"/>
      <c r="G143" s="293"/>
      <c r="H143" s="293"/>
      <c r="I143" s="293"/>
      <c r="J143" s="293"/>
      <c r="K143" s="293"/>
      <c r="L143" s="293"/>
      <c r="M143" s="293"/>
      <c r="N143" s="293"/>
      <c r="O143" s="293"/>
      <c r="P143" s="293"/>
      <c r="Q143" s="293"/>
      <c r="R143" s="293"/>
      <c r="S143" s="293"/>
      <c r="T143" s="293"/>
      <c r="U143" s="293"/>
      <c r="V143" s="293"/>
      <c r="W143" s="293"/>
    </row>
    <row r="144" spans="1:23" x14ac:dyDescent="0.3">
      <c r="A144" s="293"/>
      <c r="B144" s="293"/>
      <c r="C144" s="293"/>
      <c r="D144" s="293"/>
      <c r="E144" s="293"/>
      <c r="F144" s="293"/>
      <c r="G144" s="293"/>
      <c r="H144" s="293"/>
      <c r="I144" s="293"/>
      <c r="J144" s="293"/>
      <c r="K144" s="293"/>
      <c r="L144" s="293"/>
      <c r="M144" s="293"/>
      <c r="N144" s="293"/>
      <c r="O144" s="293"/>
      <c r="P144" s="293"/>
      <c r="Q144" s="293"/>
      <c r="R144" s="293"/>
      <c r="S144" s="293"/>
      <c r="T144" s="293"/>
      <c r="U144" s="293"/>
      <c r="V144" s="293"/>
      <c r="W144" s="293"/>
    </row>
    <row r="145" spans="1:23" x14ac:dyDescent="0.3">
      <c r="A145" s="293"/>
      <c r="B145" s="293"/>
      <c r="C145" s="293"/>
      <c r="D145" s="293"/>
      <c r="E145" s="293"/>
      <c r="F145" s="293"/>
      <c r="G145" s="293"/>
      <c r="H145" s="293"/>
      <c r="I145" s="293"/>
      <c r="J145" s="293"/>
      <c r="K145" s="293"/>
      <c r="L145" s="293"/>
      <c r="M145" s="293"/>
      <c r="N145" s="293"/>
      <c r="O145" s="293"/>
      <c r="P145" s="293"/>
      <c r="Q145" s="293"/>
      <c r="R145" s="293"/>
      <c r="S145" s="293"/>
      <c r="T145" s="293"/>
      <c r="U145" s="293"/>
      <c r="V145" s="293"/>
      <c r="W145" s="293"/>
    </row>
    <row r="146" spans="1:23" x14ac:dyDescent="0.3">
      <c r="A146" s="293"/>
      <c r="B146" s="293"/>
      <c r="C146" s="293"/>
      <c r="D146" s="293"/>
      <c r="E146" s="293"/>
      <c r="F146" s="293"/>
      <c r="G146" s="293"/>
      <c r="H146" s="293"/>
      <c r="I146" s="293"/>
      <c r="J146" s="293"/>
      <c r="K146" s="293"/>
      <c r="L146" s="293"/>
      <c r="M146" s="293"/>
      <c r="N146" s="293"/>
      <c r="O146" s="293"/>
      <c r="P146" s="293"/>
      <c r="Q146" s="293"/>
      <c r="R146" s="293"/>
      <c r="S146" s="293"/>
      <c r="T146" s="293"/>
      <c r="U146" s="293"/>
      <c r="V146" s="293"/>
      <c r="W146" s="293"/>
    </row>
    <row r="147" spans="1:23" x14ac:dyDescent="0.3">
      <c r="A147" s="293"/>
      <c r="B147" s="293"/>
      <c r="C147" s="293"/>
      <c r="D147" s="293"/>
      <c r="E147" s="293"/>
      <c r="F147" s="293"/>
      <c r="G147" s="293"/>
      <c r="H147" s="293"/>
      <c r="I147" s="293"/>
      <c r="J147" s="293"/>
      <c r="K147" s="293"/>
      <c r="L147" s="293"/>
      <c r="M147" s="293"/>
      <c r="N147" s="293"/>
      <c r="O147" s="293"/>
      <c r="P147" s="293"/>
      <c r="Q147" s="293"/>
      <c r="R147" s="293"/>
      <c r="S147" s="293"/>
      <c r="T147" s="293"/>
      <c r="U147" s="293"/>
      <c r="V147" s="293"/>
      <c r="W147" s="293"/>
    </row>
    <row r="148" spans="1:23" x14ac:dyDescent="0.3">
      <c r="A148" s="293"/>
      <c r="B148" s="293"/>
      <c r="C148" s="293"/>
      <c r="D148" s="293"/>
      <c r="E148" s="293"/>
      <c r="F148" s="293"/>
      <c r="G148" s="293"/>
      <c r="H148" s="293"/>
      <c r="I148" s="293"/>
      <c r="J148" s="293"/>
      <c r="K148" s="293"/>
      <c r="L148" s="293"/>
      <c r="M148" s="293"/>
      <c r="N148" s="293"/>
      <c r="O148" s="293"/>
      <c r="P148" s="293"/>
      <c r="Q148" s="293"/>
      <c r="R148" s="293"/>
      <c r="S148" s="293"/>
      <c r="T148" s="293"/>
      <c r="U148" s="293"/>
      <c r="V148" s="293"/>
      <c r="W148" s="293"/>
    </row>
    <row r="149" spans="1:23" x14ac:dyDescent="0.3">
      <c r="A149" s="293"/>
      <c r="B149" s="293"/>
      <c r="C149" s="293"/>
      <c r="D149" s="293"/>
      <c r="E149" s="293"/>
      <c r="F149" s="293"/>
      <c r="G149" s="293"/>
      <c r="H149" s="293"/>
      <c r="I149" s="293"/>
      <c r="J149" s="293"/>
      <c r="K149" s="293"/>
      <c r="L149" s="293"/>
      <c r="M149" s="293"/>
      <c r="N149" s="293"/>
      <c r="O149" s="293"/>
      <c r="P149" s="293"/>
      <c r="Q149" s="293"/>
      <c r="R149" s="293"/>
      <c r="S149" s="293"/>
      <c r="T149" s="293"/>
      <c r="U149" s="293"/>
      <c r="V149" s="293"/>
      <c r="W149" s="293"/>
    </row>
    <row r="150" spans="1:23" x14ac:dyDescent="0.3">
      <c r="A150" s="293"/>
      <c r="B150" s="293"/>
      <c r="C150" s="293"/>
      <c r="D150" s="293"/>
      <c r="E150" s="293"/>
      <c r="F150" s="293"/>
      <c r="G150" s="293"/>
      <c r="H150" s="293"/>
      <c r="I150" s="293"/>
      <c r="J150" s="293"/>
      <c r="K150" s="293"/>
      <c r="L150" s="293"/>
      <c r="M150" s="293"/>
      <c r="N150" s="293"/>
      <c r="O150" s="293"/>
      <c r="P150" s="293"/>
      <c r="Q150" s="293"/>
      <c r="R150" s="293"/>
      <c r="S150" s="293"/>
      <c r="T150" s="293"/>
      <c r="U150" s="293"/>
      <c r="V150" s="293"/>
      <c r="W150" s="293"/>
    </row>
    <row r="151" spans="1:23" ht="16.8" customHeight="1" x14ac:dyDescent="0.4">
      <c r="A151" s="293"/>
      <c r="B151" s="312"/>
      <c r="C151" s="312"/>
      <c r="D151" s="312"/>
      <c r="E151" s="312"/>
      <c r="F151" s="312"/>
      <c r="G151" s="312"/>
      <c r="H151" s="312"/>
      <c r="I151" s="312"/>
      <c r="J151" s="312"/>
      <c r="K151" s="312"/>
      <c r="L151" s="293"/>
      <c r="M151" s="293"/>
      <c r="N151" s="293"/>
      <c r="O151" s="293"/>
      <c r="P151" s="293"/>
      <c r="Q151" s="293"/>
      <c r="R151" s="293"/>
      <c r="S151" s="293"/>
      <c r="T151" s="293"/>
      <c r="U151" s="293"/>
      <c r="V151" s="293"/>
      <c r="W151" s="293"/>
    </row>
    <row r="152" spans="1:23" ht="16.8" customHeight="1" x14ac:dyDescent="0.4">
      <c r="A152" s="311"/>
      <c r="B152" s="312"/>
      <c r="C152" s="312"/>
      <c r="D152" s="312"/>
      <c r="E152" s="312"/>
      <c r="F152" s="312"/>
      <c r="G152" s="312"/>
      <c r="H152" s="312"/>
      <c r="I152" s="312"/>
      <c r="J152" s="312"/>
      <c r="K152" s="312"/>
      <c r="L152" s="311"/>
      <c r="M152" s="311"/>
      <c r="N152" s="311"/>
      <c r="O152" s="311"/>
      <c r="P152" s="311"/>
      <c r="Q152" s="311"/>
      <c r="R152" s="311"/>
      <c r="S152" s="311"/>
      <c r="T152" s="311"/>
      <c r="U152" s="311"/>
      <c r="V152" s="311"/>
      <c r="W152" s="311"/>
    </row>
    <row r="153" spans="1:23" ht="16.8" x14ac:dyDescent="0.4">
      <c r="A153" s="311"/>
      <c r="B153" s="313" t="s">
        <v>377</v>
      </c>
      <c r="C153" s="313"/>
      <c r="D153" s="313"/>
      <c r="E153" s="313"/>
      <c r="F153" s="313"/>
      <c r="G153" s="313"/>
      <c r="H153" s="313"/>
      <c r="I153" s="313"/>
      <c r="J153" s="313"/>
      <c r="K153" s="313"/>
      <c r="L153" s="311"/>
      <c r="M153" s="311"/>
      <c r="N153" s="311"/>
      <c r="O153" s="311"/>
      <c r="P153" s="311"/>
      <c r="Q153" s="311"/>
      <c r="R153" s="311"/>
      <c r="S153" s="311"/>
      <c r="T153" s="311"/>
      <c r="U153" s="311"/>
      <c r="V153" s="311"/>
      <c r="W153" s="311"/>
    </row>
    <row r="154" spans="1:23" x14ac:dyDescent="0.3">
      <c r="A154" s="307"/>
      <c r="B154" s="307"/>
      <c r="C154" s="307"/>
      <c r="D154" s="307"/>
      <c r="E154" s="307"/>
      <c r="F154" s="307"/>
      <c r="G154" s="307"/>
      <c r="H154" s="307"/>
      <c r="I154" s="307"/>
      <c r="J154" s="307"/>
      <c r="K154" s="307"/>
      <c r="L154" s="307"/>
      <c r="M154" s="307"/>
      <c r="N154" s="307"/>
      <c r="O154" s="307"/>
      <c r="P154" s="307"/>
      <c r="Q154" s="307"/>
      <c r="R154" s="307"/>
      <c r="S154" s="307"/>
      <c r="T154" s="307"/>
      <c r="U154" s="307"/>
      <c r="V154" s="307"/>
      <c r="W154" s="307"/>
    </row>
  </sheetData>
  <mergeCells count="69">
    <mergeCell ref="B153:K153"/>
    <mergeCell ref="M141:V141"/>
    <mergeCell ref="M142:V142"/>
    <mergeCell ref="B58:K58"/>
    <mergeCell ref="B76:K76"/>
    <mergeCell ref="B94:K94"/>
    <mergeCell ref="B116:K116"/>
    <mergeCell ref="B135:K135"/>
    <mergeCell ref="M121:V121"/>
    <mergeCell ref="M122:V122"/>
    <mergeCell ref="M123:V123"/>
    <mergeCell ref="B137:K137"/>
    <mergeCell ref="M139:V139"/>
    <mergeCell ref="M140:V140"/>
    <mergeCell ref="M102:V102"/>
    <mergeCell ref="M104:V104"/>
    <mergeCell ref="M103:V103"/>
    <mergeCell ref="M105:V105"/>
    <mergeCell ref="B118:K118"/>
    <mergeCell ref="M120:V120"/>
    <mergeCell ref="M89:V89"/>
    <mergeCell ref="M90:V90"/>
    <mergeCell ref="M91:V91"/>
    <mergeCell ref="M92:V92"/>
    <mergeCell ref="A97:W98"/>
    <mergeCell ref="B100:K100"/>
    <mergeCell ref="M83:V83"/>
    <mergeCell ref="M84:V84"/>
    <mergeCell ref="M85:V85"/>
    <mergeCell ref="M86:V86"/>
    <mergeCell ref="M87:V87"/>
    <mergeCell ref="M88:V88"/>
    <mergeCell ref="M73:V73"/>
    <mergeCell ref="M74:V74"/>
    <mergeCell ref="B78:K78"/>
    <mergeCell ref="M80:V80"/>
    <mergeCell ref="M81:V81"/>
    <mergeCell ref="M82:V82"/>
    <mergeCell ref="M67:V67"/>
    <mergeCell ref="M68:V68"/>
    <mergeCell ref="M69:V69"/>
    <mergeCell ref="M70:V70"/>
    <mergeCell ref="M71:V71"/>
    <mergeCell ref="M72:V72"/>
    <mergeCell ref="B60:K60"/>
    <mergeCell ref="M62:V62"/>
    <mergeCell ref="M63:V63"/>
    <mergeCell ref="M64:V64"/>
    <mergeCell ref="M65:V65"/>
    <mergeCell ref="M66:V66"/>
    <mergeCell ref="M51:V51"/>
    <mergeCell ref="M52:V52"/>
    <mergeCell ref="M53:V53"/>
    <mergeCell ref="M54:V54"/>
    <mergeCell ref="M55:V55"/>
    <mergeCell ref="M56:V56"/>
    <mergeCell ref="M44:V44"/>
    <mergeCell ref="M46:V46"/>
    <mergeCell ref="M47:V47"/>
    <mergeCell ref="M48:V48"/>
    <mergeCell ref="M49:V49"/>
    <mergeCell ref="M50:V50"/>
    <mergeCell ref="M45:V45"/>
    <mergeCell ref="A1:W3"/>
    <mergeCell ref="A4:W5"/>
    <mergeCell ref="B22:K22"/>
    <mergeCell ref="M22:V22"/>
    <mergeCell ref="G39:Q39"/>
    <mergeCell ref="B42:K4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Research_Doors</vt:lpstr>
      <vt:lpstr>Research_Levels</vt:lpstr>
      <vt:lpstr>Research_Floors</vt:lpstr>
      <vt:lpstr>Research_Wall</vt:lpstr>
      <vt:lpstr>Research_Window</vt:lpstr>
      <vt:lpstr>Cooling_Load_Calculation</vt:lpstr>
      <vt:lpstr>Combination_Results</vt:lpstr>
      <vt:lpstr>Pro_Economic</vt:lpstr>
      <vt:lpstr>Sustainable_Friendly</vt:lpstr>
      <vt:lpstr>Net-Zero</vt:lpstr>
      <vt:lpstr>Alternative_Materials</vt:lpstr>
      <vt:lpstr>City_Details</vt:lpstr>
      <vt:lpstr>Window</vt:lpstr>
      <vt:lpstr>Wall</vt:lpstr>
      <vt:lpstr>Roof</vt:lpstr>
      <vt:lpstr>AHP</vt:lpstr>
      <vt:lpstr>TOPSIS</vt:lpstr>
      <vt:lpstr>Orientation</vt:lpstr>
      <vt:lpstr>ORN_Pro_Economic</vt:lpstr>
      <vt:lpstr>ORN_Sustainable_Friendly</vt:lpstr>
      <vt:lpstr>ORN_Net-Zero</vt:lpstr>
      <vt:lpstr>Chart_Data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Gayashan Dananjaya</dc:creator>
  <cp:lastModifiedBy>Gayashan Dananjaya</cp:lastModifiedBy>
  <dcterms:created xsi:type="dcterms:W3CDTF">2022-02-16T05:52:32Z</dcterms:created>
  <dcterms:modified xsi:type="dcterms:W3CDTF">2022-05-17T08:45:00Z</dcterms:modified>
</cp:coreProperties>
</file>